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gjugoo\AppData\Local\Microsoft\Windows\INetCache\Content.Outlook\22JU9YUX\"/>
    </mc:Choice>
  </mc:AlternateContent>
  <xr:revisionPtr revIDLastSave="0" documentId="13_ncr:1_{322DAF92-6B30-445A-B7DC-3CBCEF1BA654}" xr6:coauthVersionLast="47" xr6:coauthVersionMax="47" xr10:uidLastSave="{00000000-0000-0000-0000-000000000000}"/>
  <bookViews>
    <workbookView xWindow="-120" yWindow="-120" windowWidth="20730" windowHeight="11040" xr2:uid="{00000000-000D-0000-FFFF-FFFF00000000}"/>
  </bookViews>
  <sheets>
    <sheet name="Table of contents" sheetId="2" r:id="rId1"/>
    <sheet name="Explanations" sheetId="12" r:id="rId2"/>
    <sheet name="T1 Monthly CPI by Division " sheetId="1" r:id="rId3"/>
    <sheet name="T2a disaggr April 24 " sheetId="22" r:id="rId4"/>
    <sheet name="T2b disaggr April 2018 to Mar24" sheetId="14" r:id="rId5"/>
    <sheet name="T2c Disagg CPI Apr 13 to Mar 18" sheetId="3" r:id="rId6"/>
    <sheet name="T2d Disagg CPI Jul 07- Mar 2013" sheetId="4" r:id="rId7"/>
    <sheet name="T2e Disaggr CPI Jul 02 - Ju 07" sheetId="5" r:id="rId8"/>
    <sheet name="T2f Disaggr CPI Jul 87 - Ju 02" sheetId="6" r:id="rId9"/>
    <sheet name="T3 CPI_Base 2023 as from Apr18 " sheetId="17" r:id="rId10"/>
    <sheet name="T3a CPI_Base2017 Jul02 to Mar24" sheetId="16" r:id="rId11"/>
    <sheet name="T4 Inflation Rate" sheetId="7" r:id="rId12"/>
    <sheet name="T4a monthly inflation rate" sheetId="26" r:id="rId13"/>
    <sheet name="T5 Core 1 series" sheetId="24" r:id="rId14"/>
    <sheet name="T5a Core 1 Jan 21 to Mar24" sheetId="19" r:id="rId15"/>
    <sheet name="T6 Core 2 Series" sheetId="25" r:id="rId16"/>
    <sheet name="T6a Core 2 Jan 21 to Mar 24" sheetId="20" r:id="rId17"/>
    <sheet name="T7 Head &amp; Core Inf" sheetId="11" r:id="rId18"/>
    <sheet name=" T8 Comp CPI 1975 = 100" sheetId="9" r:id="rId19"/>
    <sheet name="T9 Comp CPI 1963=100" sheetId="10" r:id="rId20"/>
    <sheet name="T10 Comp CPI 2023=100" sheetId="13" r:id="rId21"/>
    <sheet name="T11 HHd Income &amp; Exp (HBS)" sheetId="8" r:id="rId22"/>
  </sheets>
  <externalReferences>
    <externalReference r:id="rId23"/>
  </externalReferences>
  <definedNames>
    <definedName name="_xlnm._FilterDatabase" localSheetId="3" hidden="1">'T2a disaggr April 24 '!$A$6:$D$6</definedName>
    <definedName name="_xlnm._FilterDatabase" localSheetId="5" hidden="1">'T2c Disagg CPI Apr 13 to Mar 18'!$A$106:$BK$131</definedName>
    <definedName name="_xlnm._FilterDatabase" localSheetId="13" hidden="1">'T5 Core 1 series'!$B$1:$B$269</definedName>
    <definedName name="_xlnm._FilterDatabase" localSheetId="15" hidden="1">'T6 Core 2 Series'!$A$4:$A$240</definedName>
    <definedName name="_xlnm.Print_Titles" localSheetId="3">'T2a disaggr April 24 '!$4:$4</definedName>
    <definedName name="_xlnm.Print_Titles" localSheetId="12">'T4a monthly inflation rate'!$2:$3</definedName>
    <definedName name="_xlnm.Print_Titles" localSheetId="13">'T5 Core 1 series'!$4:$4</definedName>
    <definedName name="_xlnm.Print_Titles" localSheetId="14">'T5a Core 1 Jan 21 to Mar24'!$5:$5</definedName>
    <definedName name="_xlnm.Print_Titles" localSheetId="15">'T6 Core 2 Series'!$4:$4</definedName>
    <definedName name="_xlnm.Print_Titles" localSheetId="16">'T6a Core 2 Jan 21 to Mar 24'!$5:$5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95" i="22" l="1"/>
  <c r="C226" i="20"/>
  <c r="C225" i="20"/>
  <c r="C221" i="20"/>
  <c r="C220" i="20"/>
  <c r="C219" i="20"/>
  <c r="C218" i="20"/>
  <c r="C217" i="20"/>
  <c r="C216" i="20"/>
  <c r="C215" i="20"/>
  <c r="C214" i="20"/>
  <c r="C213" i="20"/>
  <c r="C211" i="20"/>
  <c r="C210" i="20"/>
  <c r="C209" i="20"/>
  <c r="C208" i="20"/>
  <c r="C207" i="20"/>
  <c r="C206" i="20"/>
  <c r="C205" i="20"/>
  <c r="C203" i="20"/>
  <c r="C202" i="20"/>
  <c r="C201" i="20"/>
  <c r="C200" i="20"/>
  <c r="C198" i="20"/>
  <c r="C197" i="20"/>
  <c r="C196" i="20"/>
  <c r="C191" i="20"/>
  <c r="C190" i="20"/>
  <c r="C189" i="20"/>
  <c r="C188" i="20"/>
  <c r="C187" i="20"/>
  <c r="C186" i="20"/>
  <c r="C181" i="20"/>
  <c r="C180" i="20"/>
  <c r="C179" i="20"/>
  <c r="C178" i="20"/>
  <c r="C176" i="20"/>
  <c r="C175" i="20"/>
  <c r="C174" i="20"/>
  <c r="C173" i="20"/>
  <c r="C172" i="20"/>
  <c r="C171" i="20"/>
  <c r="C168" i="20"/>
  <c r="C167" i="20"/>
  <c r="C166" i="20"/>
  <c r="C161" i="20"/>
  <c r="C160" i="20"/>
  <c r="C159" i="20"/>
  <c r="C158" i="20"/>
  <c r="C157" i="20"/>
  <c r="C156" i="20"/>
  <c r="C153" i="20"/>
  <c r="C151" i="20"/>
  <c r="C149" i="20"/>
  <c r="C147" i="20"/>
  <c r="C145" i="20"/>
  <c r="C144" i="20"/>
  <c r="C143" i="20"/>
  <c r="C142" i="20"/>
  <c r="C141" i="20"/>
  <c r="C140" i="20"/>
  <c r="C139" i="20"/>
  <c r="C138" i="20"/>
  <c r="C136" i="20"/>
  <c r="C135" i="20"/>
  <c r="C134" i="20"/>
  <c r="C133" i="20"/>
  <c r="C132" i="20"/>
  <c r="C131" i="20"/>
  <c r="C126" i="20"/>
  <c r="C125" i="20"/>
  <c r="C124" i="20"/>
  <c r="C123" i="20"/>
  <c r="C122" i="20"/>
  <c r="C121" i="20"/>
  <c r="C118" i="20"/>
  <c r="C117" i="20"/>
  <c r="C116" i="20"/>
  <c r="C115" i="20"/>
  <c r="C112" i="20"/>
  <c r="C111" i="20"/>
  <c r="C110" i="20"/>
  <c r="C109" i="20"/>
  <c r="C108" i="20"/>
  <c r="C107" i="20"/>
  <c r="C105" i="20"/>
  <c r="C104" i="20"/>
  <c r="C101" i="20"/>
  <c r="C100" i="20"/>
  <c r="C99" i="20"/>
  <c r="C98" i="20"/>
  <c r="C97" i="20"/>
  <c r="C96" i="20"/>
  <c r="C95" i="20"/>
  <c r="C94" i="20"/>
  <c r="C93" i="20"/>
  <c r="C91" i="20"/>
  <c r="C90" i="20"/>
  <c r="C88" i="20"/>
  <c r="C87" i="20"/>
  <c r="C86" i="20"/>
  <c r="C85" i="20"/>
  <c r="C84" i="20"/>
  <c r="C83" i="20"/>
  <c r="C82" i="20"/>
  <c r="C81" i="20"/>
  <c r="C80" i="20"/>
  <c r="C75" i="20"/>
  <c r="C74" i="20"/>
  <c r="C73" i="20"/>
  <c r="C72" i="20"/>
  <c r="C70" i="20"/>
  <c r="C69" i="20"/>
  <c r="C66" i="20"/>
  <c r="C65" i="20"/>
  <c r="C64" i="20"/>
  <c r="C63" i="20"/>
  <c r="C61" i="20"/>
  <c r="C59" i="20"/>
  <c r="C56" i="20"/>
  <c r="C55" i="20"/>
  <c r="C54" i="20"/>
  <c r="C53" i="20"/>
  <c r="C52" i="20"/>
  <c r="C51" i="20"/>
  <c r="C50" i="20"/>
  <c r="C49" i="20"/>
  <c r="C46" i="20"/>
  <c r="C45" i="20"/>
  <c r="C44" i="20"/>
  <c r="C41" i="20"/>
  <c r="C40" i="20"/>
  <c r="C39" i="20"/>
  <c r="C36" i="20"/>
  <c r="C35" i="20"/>
  <c r="C34" i="20"/>
  <c r="C33" i="20"/>
  <c r="C32" i="20"/>
  <c r="C31" i="20"/>
  <c r="C30" i="20"/>
  <c r="C28" i="20"/>
  <c r="C27" i="20"/>
  <c r="C26" i="20"/>
  <c r="C23" i="20"/>
  <c r="C22" i="20"/>
  <c r="C21" i="20"/>
  <c r="C20" i="20"/>
  <c r="C17" i="20"/>
  <c r="C16" i="20"/>
  <c r="C15" i="20"/>
  <c r="C14" i="20"/>
  <c r="C13" i="20"/>
  <c r="C12" i="20"/>
  <c r="C10" i="20"/>
  <c r="C9" i="20"/>
  <c r="C223" i="20"/>
  <c r="C222" i="20"/>
  <c r="C150" i="20"/>
  <c r="C146" i="20"/>
  <c r="C170" i="20"/>
  <c r="C169" i="20"/>
  <c r="C106" i="20"/>
  <c r="C58" i="20"/>
  <c r="C57" i="20"/>
  <c r="C120" i="20"/>
  <c r="C204" i="20"/>
  <c r="C11" i="20"/>
  <c r="C185" i="20"/>
  <c r="C184" i="20"/>
  <c r="C183" i="20"/>
  <c r="C212" i="20"/>
  <c r="C19" i="20"/>
  <c r="C18" i="20"/>
  <c r="C62" i="20"/>
  <c r="C29" i="20"/>
  <c r="C25" i="20"/>
  <c r="C48" i="20"/>
  <c r="C47" i="20"/>
  <c r="C195" i="20"/>
  <c r="C89" i="20"/>
  <c r="C114" i="20"/>
  <c r="C113" i="20"/>
  <c r="C177" i="20"/>
  <c r="C155" i="20"/>
  <c r="C137" i="20"/>
  <c r="C165" i="20"/>
  <c r="C164" i="20"/>
  <c r="C92" i="20"/>
  <c r="C79" i="20"/>
  <c r="C199" i="20"/>
  <c r="C8" i="20"/>
  <c r="C68" i="20"/>
  <c r="C67" i="20"/>
  <c r="C130" i="20"/>
  <c r="C129" i="20"/>
  <c r="C163" i="20"/>
  <c r="C7" i="20"/>
  <c r="C6" i="20"/>
  <c r="C103" i="20"/>
  <c r="C38" i="20"/>
  <c r="C128" i="20"/>
  <c r="C194" i="20"/>
  <c r="C193" i="20"/>
  <c r="C78" i="20"/>
  <c r="C77" i="20"/>
  <c r="C249" i="19"/>
  <c r="C248" i="19"/>
  <c r="C244" i="19"/>
  <c r="C243" i="19"/>
  <c r="C242" i="19"/>
  <c r="C241" i="19"/>
  <c r="C240" i="19"/>
  <c r="C239" i="19"/>
  <c r="C238" i="19"/>
  <c r="C237" i="19"/>
  <c r="C236" i="19"/>
  <c r="C234" i="19"/>
  <c r="C233" i="19"/>
  <c r="C232" i="19"/>
  <c r="C231" i="19"/>
  <c r="C230" i="19"/>
  <c r="C229" i="19"/>
  <c r="C228" i="19"/>
  <c r="C226" i="19"/>
  <c r="C225" i="19"/>
  <c r="C224" i="19"/>
  <c r="C223" i="19"/>
  <c r="C221" i="19"/>
  <c r="C220" i="19"/>
  <c r="C219" i="19"/>
  <c r="C214" i="19"/>
  <c r="C213" i="19"/>
  <c r="C212" i="19"/>
  <c r="C211" i="19"/>
  <c r="C210" i="19"/>
  <c r="C209" i="19"/>
  <c r="C204" i="19"/>
  <c r="C203" i="19"/>
  <c r="C202" i="19"/>
  <c r="C201" i="19"/>
  <c r="C199" i="19"/>
  <c r="C198" i="19"/>
  <c r="C197" i="19"/>
  <c r="C196" i="19"/>
  <c r="C195" i="19"/>
  <c r="C194" i="19"/>
  <c r="C191" i="19"/>
  <c r="C190" i="19"/>
  <c r="C189" i="19"/>
  <c r="C184" i="19"/>
  <c r="C183" i="19"/>
  <c r="C182" i="19"/>
  <c r="C181" i="19"/>
  <c r="C180" i="19"/>
  <c r="C179" i="19"/>
  <c r="C176" i="19"/>
  <c r="C174" i="19"/>
  <c r="C172" i="19"/>
  <c r="C170" i="19"/>
  <c r="C168" i="19"/>
  <c r="C167" i="19"/>
  <c r="C166" i="19"/>
  <c r="C165" i="19"/>
  <c r="C164" i="19"/>
  <c r="C163" i="19"/>
  <c r="C162" i="19"/>
  <c r="C161" i="19"/>
  <c r="C159" i="19"/>
  <c r="C158" i="19"/>
  <c r="C155" i="19"/>
  <c r="C154" i="19"/>
  <c r="C153" i="19"/>
  <c r="C152" i="19"/>
  <c r="C147" i="19"/>
  <c r="C146" i="19"/>
  <c r="C145" i="19"/>
  <c r="C144" i="19"/>
  <c r="C143" i="19"/>
  <c r="C142" i="19"/>
  <c r="C134" i="19"/>
  <c r="C133" i="19"/>
  <c r="C132" i="19"/>
  <c r="C131" i="19"/>
  <c r="C128" i="19"/>
  <c r="C127" i="19"/>
  <c r="C125" i="19"/>
  <c r="C124" i="19"/>
  <c r="C121" i="19"/>
  <c r="C120" i="19"/>
  <c r="C118" i="19"/>
  <c r="C117" i="19"/>
  <c r="C115" i="19"/>
  <c r="C114" i="19"/>
  <c r="C111" i="19"/>
  <c r="C110" i="19"/>
  <c r="C109" i="19"/>
  <c r="C108" i="19"/>
  <c r="C107" i="19"/>
  <c r="C106" i="19"/>
  <c r="C105" i="19"/>
  <c r="C104" i="19"/>
  <c r="C103" i="19"/>
  <c r="C101" i="19"/>
  <c r="C100" i="19"/>
  <c r="C98" i="19"/>
  <c r="C97" i="19"/>
  <c r="C96" i="19"/>
  <c r="C95" i="19"/>
  <c r="C94" i="19"/>
  <c r="C93" i="19"/>
  <c r="C92" i="19"/>
  <c r="C91" i="19"/>
  <c r="C90" i="19"/>
  <c r="C85" i="19"/>
  <c r="C84" i="19"/>
  <c r="C83" i="19"/>
  <c r="C82" i="19"/>
  <c r="C80" i="19"/>
  <c r="C79" i="19"/>
  <c r="C76" i="19"/>
  <c r="C75" i="19"/>
  <c r="C74" i="19"/>
  <c r="C73" i="19"/>
  <c r="C71" i="19"/>
  <c r="C69" i="19"/>
  <c r="C66" i="19"/>
  <c r="C65" i="19"/>
  <c r="C64" i="19"/>
  <c r="C63" i="19"/>
  <c r="C62" i="19"/>
  <c r="C61" i="19"/>
  <c r="C60" i="19"/>
  <c r="C59" i="19"/>
  <c r="C56" i="19"/>
  <c r="C55" i="19"/>
  <c r="C54" i="19"/>
  <c r="C51" i="19"/>
  <c r="C50" i="19"/>
  <c r="C49" i="19"/>
  <c r="C45" i="19"/>
  <c r="C44" i="19"/>
  <c r="C43" i="19"/>
  <c r="C42" i="19"/>
  <c r="C40" i="19"/>
  <c r="C39" i="19"/>
  <c r="C38" i="19"/>
  <c r="C37" i="19"/>
  <c r="C36" i="19"/>
  <c r="C35" i="19"/>
  <c r="C33" i="19"/>
  <c r="C32" i="19"/>
  <c r="C31" i="19"/>
  <c r="C30" i="19"/>
  <c r="C28" i="19"/>
  <c r="C27" i="19"/>
  <c r="C26" i="19"/>
  <c r="C23" i="19"/>
  <c r="C22" i="19"/>
  <c r="C21" i="19"/>
  <c r="C20" i="19"/>
  <c r="C17" i="19"/>
  <c r="C16" i="19"/>
  <c r="C15" i="19"/>
  <c r="C14" i="19"/>
  <c r="C13" i="19"/>
  <c r="C12" i="19"/>
  <c r="C10" i="19"/>
  <c r="C9" i="19"/>
  <c r="C228" i="20"/>
  <c r="C8" i="19"/>
  <c r="C126" i="19"/>
  <c r="C173" i="19"/>
  <c r="C169" i="19"/>
  <c r="C130" i="19"/>
  <c r="C129" i="19"/>
  <c r="C208" i="19"/>
  <c r="C207" i="19"/>
  <c r="C206" i="19"/>
  <c r="C68" i="19"/>
  <c r="C67" i="19"/>
  <c r="C200" i="19"/>
  <c r="C58" i="19"/>
  <c r="C57" i="19"/>
  <c r="C222" i="19"/>
  <c r="C246" i="19"/>
  <c r="C245" i="19"/>
  <c r="C11" i="19"/>
  <c r="C72" i="19"/>
  <c r="C99" i="19"/>
  <c r="C193" i="19"/>
  <c r="C192" i="19"/>
  <c r="C227" i="19"/>
  <c r="C160" i="19"/>
  <c r="C89" i="19"/>
  <c r="C188" i="19"/>
  <c r="C187" i="19"/>
  <c r="C218" i="19"/>
  <c r="C138" i="19"/>
  <c r="C29" i="19"/>
  <c r="C41" i="19"/>
  <c r="C151" i="19"/>
  <c r="C150" i="19"/>
  <c r="C19" i="19"/>
  <c r="C18" i="19"/>
  <c r="C78" i="19"/>
  <c r="C77" i="19"/>
  <c r="C119" i="19"/>
  <c r="C34" i="19"/>
  <c r="C178" i="19"/>
  <c r="C235" i="19"/>
  <c r="C102" i="19"/>
  <c r="C7" i="19"/>
  <c r="C6" i="19"/>
  <c r="C149" i="19"/>
  <c r="C116" i="19"/>
  <c r="C113" i="19"/>
  <c r="C48" i="19"/>
  <c r="C25" i="19"/>
  <c r="C217" i="19"/>
  <c r="C216" i="19"/>
  <c r="C186" i="19"/>
  <c r="C88" i="19"/>
  <c r="C87" i="19"/>
  <c r="C251" i="19"/>
  <c r="AT73" i="1"/>
  <c r="C336" i="5"/>
  <c r="BM331" i="5"/>
  <c r="BM330" i="5"/>
  <c r="BL331" i="5"/>
  <c r="BL330" i="5"/>
  <c r="BK331" i="5"/>
  <c r="BK330" i="5"/>
  <c r="BJ331" i="5"/>
  <c r="BJ330" i="5"/>
  <c r="BI331" i="5"/>
  <c r="BI330" i="5"/>
  <c r="BH331" i="5"/>
  <c r="BH330" i="5"/>
  <c r="BG331" i="5"/>
  <c r="BG330" i="5"/>
  <c r="BF331" i="5"/>
  <c r="BF330" i="5"/>
  <c r="BE331" i="5"/>
  <c r="BE330" i="5"/>
  <c r="BD331" i="5"/>
  <c r="BD330" i="5"/>
  <c r="BC331" i="5"/>
  <c r="BC330" i="5"/>
  <c r="BB331" i="5"/>
  <c r="BB330" i="5"/>
  <c r="BA331" i="5"/>
  <c r="BA330" i="5"/>
  <c r="AZ331" i="5"/>
  <c r="AZ330" i="5"/>
  <c r="AY331" i="5"/>
  <c r="AY330" i="5"/>
  <c r="AX331" i="5"/>
  <c r="AW331" i="5"/>
  <c r="AW330" i="5"/>
  <c r="AV331" i="5"/>
  <c r="AV330" i="5"/>
  <c r="AU331" i="5"/>
  <c r="AU330" i="5"/>
  <c r="AT331" i="5"/>
  <c r="AT330" i="5"/>
  <c r="AS331" i="5"/>
  <c r="AS330" i="5"/>
  <c r="AR331" i="5"/>
  <c r="AR330" i="5"/>
  <c r="AQ331" i="5"/>
  <c r="AQ330" i="5"/>
  <c r="AP331" i="5"/>
  <c r="AP330" i="5"/>
  <c r="AO331" i="5"/>
  <c r="AO330" i="5"/>
  <c r="AN331" i="5"/>
  <c r="AN330" i="5"/>
  <c r="AM331" i="5"/>
  <c r="AM330" i="5"/>
  <c r="AL331" i="5"/>
  <c r="AL330" i="5"/>
  <c r="AK331" i="5"/>
  <c r="AK330" i="5"/>
  <c r="AJ331" i="5"/>
  <c r="AJ330" i="5"/>
  <c r="AI331" i="5"/>
  <c r="AI330" i="5"/>
  <c r="AH331" i="5"/>
  <c r="AH330" i="5"/>
  <c r="AG331" i="5"/>
  <c r="AG330" i="5"/>
  <c r="AF331" i="5"/>
  <c r="AF330" i="5"/>
  <c r="AE331" i="5"/>
  <c r="AE330" i="5"/>
  <c r="AD331" i="5"/>
  <c r="AD330" i="5"/>
  <c r="AC331" i="5"/>
  <c r="AC330" i="5"/>
  <c r="AB331" i="5"/>
  <c r="AB330" i="5"/>
  <c r="AA331" i="5"/>
  <c r="AA330" i="5"/>
  <c r="Z331" i="5"/>
  <c r="Y331" i="5"/>
  <c r="Y330" i="5"/>
  <c r="X331" i="5"/>
  <c r="X330" i="5"/>
  <c r="W331" i="5"/>
  <c r="W330" i="5"/>
  <c r="V331" i="5"/>
  <c r="V330" i="5"/>
  <c r="U331" i="5"/>
  <c r="U330" i="5"/>
  <c r="T331" i="5"/>
  <c r="T330" i="5"/>
  <c r="S331" i="5"/>
  <c r="S330" i="5"/>
  <c r="R331" i="5"/>
  <c r="Q331" i="5"/>
  <c r="Q330" i="5"/>
  <c r="P331" i="5"/>
  <c r="P330" i="5"/>
  <c r="O331" i="5"/>
  <c r="O330" i="5"/>
  <c r="N331" i="5"/>
  <c r="N330" i="5"/>
  <c r="M331" i="5"/>
  <c r="M330" i="5"/>
  <c r="L331" i="5"/>
  <c r="L330" i="5"/>
  <c r="K331" i="5"/>
  <c r="K330" i="5"/>
  <c r="J331" i="5"/>
  <c r="J330" i="5"/>
  <c r="I331" i="5"/>
  <c r="I330" i="5"/>
  <c r="H331" i="5"/>
  <c r="H330" i="5"/>
  <c r="G331" i="5"/>
  <c r="G330" i="5"/>
  <c r="F331" i="5"/>
  <c r="F330" i="5"/>
  <c r="E331" i="5"/>
  <c r="E330" i="5"/>
  <c r="D331" i="5"/>
  <c r="D330" i="5"/>
  <c r="AX330" i="5"/>
  <c r="Z330" i="5"/>
  <c r="R330" i="5"/>
  <c r="BM325" i="5"/>
  <c r="BL325" i="5"/>
  <c r="BK325" i="5"/>
  <c r="BJ325" i="5"/>
  <c r="BI325" i="5"/>
  <c r="BH325" i="5"/>
  <c r="BG325" i="5"/>
  <c r="BF325" i="5"/>
  <c r="BE325" i="5"/>
  <c r="BE320" i="5"/>
  <c r="BD325" i="5"/>
  <c r="BC325" i="5"/>
  <c r="BB325" i="5"/>
  <c r="BA325" i="5"/>
  <c r="AZ325" i="5"/>
  <c r="AY325" i="5"/>
  <c r="AX325" i="5"/>
  <c r="AW325" i="5"/>
  <c r="AV325" i="5"/>
  <c r="AU325" i="5"/>
  <c r="AT325" i="5"/>
  <c r="AS325" i="5"/>
  <c r="AR325" i="5"/>
  <c r="AQ325" i="5"/>
  <c r="AP325" i="5"/>
  <c r="AO325" i="5"/>
  <c r="AN325" i="5"/>
  <c r="AM325" i="5"/>
  <c r="AL325" i="5"/>
  <c r="AK325" i="5"/>
  <c r="AJ325" i="5"/>
  <c r="AI325" i="5"/>
  <c r="AH325" i="5"/>
  <c r="AG325" i="5"/>
  <c r="AF325" i="5"/>
  <c r="AE325" i="5"/>
  <c r="AD325" i="5"/>
  <c r="AC325" i="5"/>
  <c r="AB325" i="5"/>
  <c r="AA325" i="5"/>
  <c r="Z325" i="5"/>
  <c r="Y325" i="5"/>
  <c r="X325" i="5"/>
  <c r="W325" i="5"/>
  <c r="V325" i="5"/>
  <c r="U325" i="5"/>
  <c r="T325" i="5"/>
  <c r="S325" i="5"/>
  <c r="R325" i="5"/>
  <c r="Q325" i="5"/>
  <c r="Q320" i="5"/>
  <c r="P325" i="5"/>
  <c r="O325" i="5"/>
  <c r="N325" i="5"/>
  <c r="M325" i="5"/>
  <c r="L325" i="5"/>
  <c r="K325" i="5"/>
  <c r="J325" i="5"/>
  <c r="I325" i="5"/>
  <c r="H325" i="5"/>
  <c r="G325" i="5"/>
  <c r="F325" i="5"/>
  <c r="E325" i="5"/>
  <c r="D325" i="5"/>
  <c r="BM321" i="5"/>
  <c r="BL321" i="5"/>
  <c r="BK321" i="5"/>
  <c r="BK320" i="5"/>
  <c r="BJ321" i="5"/>
  <c r="BI321" i="5"/>
  <c r="BH321" i="5"/>
  <c r="BG321" i="5"/>
  <c r="BF321" i="5"/>
  <c r="BE321" i="5"/>
  <c r="BD321" i="5"/>
  <c r="BD320" i="5"/>
  <c r="BC321" i="5"/>
  <c r="BB321" i="5"/>
  <c r="BA321" i="5"/>
  <c r="AZ321" i="5"/>
  <c r="AZ320" i="5"/>
  <c r="AY321" i="5"/>
  <c r="AY320" i="5"/>
  <c r="AX321" i="5"/>
  <c r="AW321" i="5"/>
  <c r="AV321" i="5"/>
  <c r="AV320" i="5"/>
  <c r="AU321" i="5"/>
  <c r="AT321" i="5"/>
  <c r="AS321" i="5"/>
  <c r="AR321" i="5"/>
  <c r="AQ321" i="5"/>
  <c r="AQ320" i="5"/>
  <c r="AP321" i="5"/>
  <c r="AO321" i="5"/>
  <c r="AN321" i="5"/>
  <c r="AN320" i="5"/>
  <c r="AM321" i="5"/>
  <c r="AL321" i="5"/>
  <c r="AK321" i="5"/>
  <c r="AJ321" i="5"/>
  <c r="AI321" i="5"/>
  <c r="AH321" i="5"/>
  <c r="AG321" i="5"/>
  <c r="AF321" i="5"/>
  <c r="AF320" i="5"/>
  <c r="AE321" i="5"/>
  <c r="AD321" i="5"/>
  <c r="AC321" i="5"/>
  <c r="AB321" i="5"/>
  <c r="AA321" i="5"/>
  <c r="Z321" i="5"/>
  <c r="Y321" i="5"/>
  <c r="X321" i="5"/>
  <c r="X320" i="5"/>
  <c r="W321" i="5"/>
  <c r="V321" i="5"/>
  <c r="U321" i="5"/>
  <c r="U320" i="5"/>
  <c r="T321" i="5"/>
  <c r="S321" i="5"/>
  <c r="R321" i="5"/>
  <c r="Q321" i="5"/>
  <c r="P321" i="5"/>
  <c r="O321" i="5"/>
  <c r="O320" i="5"/>
  <c r="N321" i="5"/>
  <c r="M321" i="5"/>
  <c r="M320" i="5"/>
  <c r="L321" i="5"/>
  <c r="K321" i="5"/>
  <c r="J321" i="5"/>
  <c r="I321" i="5"/>
  <c r="H321" i="5"/>
  <c r="G321" i="5"/>
  <c r="G320" i="5"/>
  <c r="F321" i="5"/>
  <c r="E321" i="5"/>
  <c r="D321" i="5"/>
  <c r="BM318" i="5"/>
  <c r="BM317" i="5"/>
  <c r="BL318" i="5"/>
  <c r="BL317" i="5"/>
  <c r="BK318" i="5"/>
  <c r="BK317" i="5"/>
  <c r="BJ318" i="5"/>
  <c r="BJ317" i="5"/>
  <c r="BI318" i="5"/>
  <c r="BI317" i="5"/>
  <c r="BH318" i="5"/>
  <c r="BH317" i="5"/>
  <c r="BG318" i="5"/>
  <c r="BG317" i="5"/>
  <c r="BF318" i="5"/>
  <c r="BF317" i="5"/>
  <c r="BE318" i="5"/>
  <c r="BE317" i="5"/>
  <c r="BD318" i="5"/>
  <c r="BD317" i="5"/>
  <c r="BC318" i="5"/>
  <c r="BC317" i="5"/>
  <c r="BB318" i="5"/>
  <c r="BB317" i="5"/>
  <c r="BA318" i="5"/>
  <c r="BA317" i="5"/>
  <c r="AZ318" i="5"/>
  <c r="AY318" i="5"/>
  <c r="AY317" i="5"/>
  <c r="AX318" i="5"/>
  <c r="AX317" i="5"/>
  <c r="AW318" i="5"/>
  <c r="AW317" i="5"/>
  <c r="AV318" i="5"/>
  <c r="AV317" i="5"/>
  <c r="AU318" i="5"/>
  <c r="AU317" i="5"/>
  <c r="AT318" i="5"/>
  <c r="AT317" i="5"/>
  <c r="AS318" i="5"/>
  <c r="AS317" i="5"/>
  <c r="AR318" i="5"/>
  <c r="AR317" i="5"/>
  <c r="AQ318" i="5"/>
  <c r="AQ317" i="5"/>
  <c r="AP318" i="5"/>
  <c r="AP317" i="5"/>
  <c r="AO318" i="5"/>
  <c r="AO317" i="5"/>
  <c r="AN318" i="5"/>
  <c r="AN317" i="5"/>
  <c r="AM318" i="5"/>
  <c r="AM317" i="5"/>
  <c r="AL318" i="5"/>
  <c r="AL317" i="5"/>
  <c r="AK318" i="5"/>
  <c r="AK317" i="5"/>
  <c r="AJ318" i="5"/>
  <c r="AJ317" i="5"/>
  <c r="AI318" i="5"/>
  <c r="AI317" i="5"/>
  <c r="AH318" i="5"/>
  <c r="AH317" i="5"/>
  <c r="AG318" i="5"/>
  <c r="AG317" i="5"/>
  <c r="AF318" i="5"/>
  <c r="AF317" i="5"/>
  <c r="AE318" i="5"/>
  <c r="AE317" i="5"/>
  <c r="AD318" i="5"/>
  <c r="AD317" i="5"/>
  <c r="AC318" i="5"/>
  <c r="AC317" i="5"/>
  <c r="AB318" i="5"/>
  <c r="AB317" i="5"/>
  <c r="AA318" i="5"/>
  <c r="AA317" i="5"/>
  <c r="Z318" i="5"/>
  <c r="Z317" i="5"/>
  <c r="Y318" i="5"/>
  <c r="Y317" i="5"/>
  <c r="X318" i="5"/>
  <c r="X317" i="5"/>
  <c r="W318" i="5"/>
  <c r="W317" i="5"/>
  <c r="V318" i="5"/>
  <c r="V317" i="5"/>
  <c r="U318" i="5"/>
  <c r="U317" i="5"/>
  <c r="T318" i="5"/>
  <c r="T317" i="5"/>
  <c r="S318" i="5"/>
  <c r="S317" i="5"/>
  <c r="R318" i="5"/>
  <c r="R317" i="5"/>
  <c r="Q318" i="5"/>
  <c r="Q317" i="5"/>
  <c r="P318" i="5"/>
  <c r="P317" i="5"/>
  <c r="O318" i="5"/>
  <c r="O317" i="5"/>
  <c r="N318" i="5"/>
  <c r="N317" i="5"/>
  <c r="M318" i="5"/>
  <c r="M317" i="5"/>
  <c r="L318" i="5"/>
  <c r="L317" i="5"/>
  <c r="K318" i="5"/>
  <c r="K317" i="5"/>
  <c r="J318" i="5"/>
  <c r="J317" i="5"/>
  <c r="I318" i="5"/>
  <c r="I317" i="5"/>
  <c r="H318" i="5"/>
  <c r="H317" i="5"/>
  <c r="G318" i="5"/>
  <c r="G317" i="5"/>
  <c r="F318" i="5"/>
  <c r="F317" i="5"/>
  <c r="E318" i="5"/>
  <c r="E317" i="5"/>
  <c r="D318" i="5"/>
  <c r="AZ317" i="5"/>
  <c r="D317" i="5"/>
  <c r="BM315" i="5"/>
  <c r="BL315" i="5"/>
  <c r="BK315" i="5"/>
  <c r="BJ315" i="5"/>
  <c r="BI315" i="5"/>
  <c r="BH315" i="5"/>
  <c r="BG315" i="5"/>
  <c r="BF315" i="5"/>
  <c r="BE315" i="5"/>
  <c r="BD315" i="5"/>
  <c r="BC315" i="5"/>
  <c r="BB315" i="5"/>
  <c r="BA315" i="5"/>
  <c r="AZ315" i="5"/>
  <c r="AY315" i="5"/>
  <c r="AX315" i="5"/>
  <c r="AW315" i="5"/>
  <c r="AV315" i="5"/>
  <c r="AU315" i="5"/>
  <c r="AT315" i="5"/>
  <c r="AS315" i="5"/>
  <c r="AS312" i="5"/>
  <c r="AR315" i="5"/>
  <c r="AQ315" i="5"/>
  <c r="AP315" i="5"/>
  <c r="AO315" i="5"/>
  <c r="AN315" i="5"/>
  <c r="AM315" i="5"/>
  <c r="AL315" i="5"/>
  <c r="AK315" i="5"/>
  <c r="AJ315" i="5"/>
  <c r="AI315" i="5"/>
  <c r="AH315" i="5"/>
  <c r="AG315" i="5"/>
  <c r="AF315" i="5"/>
  <c r="AE315" i="5"/>
  <c r="AD315" i="5"/>
  <c r="AC315" i="5"/>
  <c r="AB315" i="5"/>
  <c r="AA315" i="5"/>
  <c r="Z315" i="5"/>
  <c r="Y315" i="5"/>
  <c r="X315" i="5"/>
  <c r="W315" i="5"/>
  <c r="V315" i="5"/>
  <c r="U315" i="5"/>
  <c r="T315" i="5"/>
  <c r="S315" i="5"/>
  <c r="R315" i="5"/>
  <c r="Q315" i="5"/>
  <c r="P315" i="5"/>
  <c r="O315" i="5"/>
  <c r="N315" i="5"/>
  <c r="M315" i="5"/>
  <c r="M312" i="5"/>
  <c r="L315" i="5"/>
  <c r="K315" i="5"/>
  <c r="J315" i="5"/>
  <c r="I315" i="5"/>
  <c r="H315" i="5"/>
  <c r="G315" i="5"/>
  <c r="F315" i="5"/>
  <c r="E315" i="5"/>
  <c r="D315" i="5"/>
  <c r="BM313" i="5"/>
  <c r="BM312" i="5"/>
  <c r="BL313" i="5"/>
  <c r="BK313" i="5"/>
  <c r="BJ313" i="5"/>
  <c r="BI313" i="5"/>
  <c r="BH313" i="5"/>
  <c r="BG313" i="5"/>
  <c r="BG312" i="5"/>
  <c r="BF313" i="5"/>
  <c r="BE313" i="5"/>
  <c r="BD313" i="5"/>
  <c r="BD312" i="5"/>
  <c r="BC313" i="5"/>
  <c r="BC312" i="5"/>
  <c r="BB313" i="5"/>
  <c r="BA313" i="5"/>
  <c r="AZ313" i="5"/>
  <c r="AY313" i="5"/>
  <c r="AX313" i="5"/>
  <c r="AW313" i="5"/>
  <c r="AW312" i="5"/>
  <c r="AV313" i="5"/>
  <c r="AU313" i="5"/>
  <c r="AU312" i="5"/>
  <c r="AT313" i="5"/>
  <c r="AS313" i="5"/>
  <c r="AR313" i="5"/>
  <c r="AQ313" i="5"/>
  <c r="AQ312" i="5"/>
  <c r="AP313" i="5"/>
  <c r="AO313" i="5"/>
  <c r="AN313" i="5"/>
  <c r="AM313" i="5"/>
  <c r="AL313" i="5"/>
  <c r="AK313" i="5"/>
  <c r="AJ313" i="5"/>
  <c r="AI313" i="5"/>
  <c r="AH313" i="5"/>
  <c r="AG313" i="5"/>
  <c r="AF313" i="5"/>
  <c r="AE313" i="5"/>
  <c r="AE312" i="5"/>
  <c r="AD313" i="5"/>
  <c r="AC313" i="5"/>
  <c r="AC312" i="5"/>
  <c r="AB313" i="5"/>
  <c r="AA313" i="5"/>
  <c r="Z313" i="5"/>
  <c r="Y313" i="5"/>
  <c r="Y312" i="5"/>
  <c r="X313" i="5"/>
  <c r="W313" i="5"/>
  <c r="V313" i="5"/>
  <c r="U313" i="5"/>
  <c r="T313" i="5"/>
  <c r="T312" i="5"/>
  <c r="S313" i="5"/>
  <c r="R313" i="5"/>
  <c r="Q313" i="5"/>
  <c r="P313" i="5"/>
  <c r="O313" i="5"/>
  <c r="N313" i="5"/>
  <c r="M313" i="5"/>
  <c r="L313" i="5"/>
  <c r="L312" i="5"/>
  <c r="K313" i="5"/>
  <c r="J313" i="5"/>
  <c r="I313" i="5"/>
  <c r="H313" i="5"/>
  <c r="H312" i="5"/>
  <c r="G313" i="5"/>
  <c r="F313" i="5"/>
  <c r="E313" i="5"/>
  <c r="D313" i="5"/>
  <c r="BM307" i="5"/>
  <c r="BL307" i="5"/>
  <c r="BK307" i="5"/>
  <c r="BK302" i="5"/>
  <c r="BJ307" i="5"/>
  <c r="BI307" i="5"/>
  <c r="BH307" i="5"/>
  <c r="BH302" i="5"/>
  <c r="BG307" i="5"/>
  <c r="BF307" i="5"/>
  <c r="BE307" i="5"/>
  <c r="BD307" i="5"/>
  <c r="BC307" i="5"/>
  <c r="BB307" i="5"/>
  <c r="BA307" i="5"/>
  <c r="AZ307" i="5"/>
  <c r="AY307" i="5"/>
  <c r="AX307" i="5"/>
  <c r="AW307" i="5"/>
  <c r="AV307" i="5"/>
  <c r="AU307" i="5"/>
  <c r="AU302" i="5"/>
  <c r="AT307" i="5"/>
  <c r="AS307" i="5"/>
  <c r="AR307" i="5"/>
  <c r="AQ307" i="5"/>
  <c r="AP307" i="5"/>
  <c r="AO307" i="5"/>
  <c r="AN307" i="5"/>
  <c r="AM307" i="5"/>
  <c r="AL307" i="5"/>
  <c r="AK307" i="5"/>
  <c r="AJ307" i="5"/>
  <c r="AI307" i="5"/>
  <c r="AH307" i="5"/>
  <c r="AG307" i="5"/>
  <c r="AF307" i="5"/>
  <c r="AE307" i="5"/>
  <c r="AD307" i="5"/>
  <c r="AC307" i="5"/>
  <c r="AB307" i="5"/>
  <c r="AA307" i="5"/>
  <c r="Z307" i="5"/>
  <c r="Y307" i="5"/>
  <c r="X307" i="5"/>
  <c r="W307" i="5"/>
  <c r="V307" i="5"/>
  <c r="U307" i="5"/>
  <c r="T307" i="5"/>
  <c r="S307" i="5"/>
  <c r="R307" i="5"/>
  <c r="Q307" i="5"/>
  <c r="P307" i="5"/>
  <c r="O307" i="5"/>
  <c r="N307" i="5"/>
  <c r="M307" i="5"/>
  <c r="L307" i="5"/>
  <c r="K307" i="5"/>
  <c r="J307" i="5"/>
  <c r="I307" i="5"/>
  <c r="H307" i="5"/>
  <c r="G307" i="5"/>
  <c r="F307" i="5"/>
  <c r="E307" i="5"/>
  <c r="D307" i="5"/>
  <c r="BM303" i="5"/>
  <c r="BL303" i="5"/>
  <c r="BK303" i="5"/>
  <c r="BJ303" i="5"/>
  <c r="BI303" i="5"/>
  <c r="BH303" i="5"/>
  <c r="BG303" i="5"/>
  <c r="BF303" i="5"/>
  <c r="BE303" i="5"/>
  <c r="BD303" i="5"/>
  <c r="BC303" i="5"/>
  <c r="BB303" i="5"/>
  <c r="BA303" i="5"/>
  <c r="AZ303" i="5"/>
  <c r="AY303" i="5"/>
  <c r="AY302" i="5"/>
  <c r="AX303" i="5"/>
  <c r="AW303" i="5"/>
  <c r="AV303" i="5"/>
  <c r="AU303" i="5"/>
  <c r="AT303" i="5"/>
  <c r="AS303" i="5"/>
  <c r="AR303" i="5"/>
  <c r="AQ303" i="5"/>
  <c r="AP303" i="5"/>
  <c r="AO303" i="5"/>
  <c r="AN303" i="5"/>
  <c r="AM303" i="5"/>
  <c r="AL303" i="5"/>
  <c r="AK303" i="5"/>
  <c r="AJ303" i="5"/>
  <c r="AJ302" i="5"/>
  <c r="AI303" i="5"/>
  <c r="AH303" i="5"/>
  <c r="AG303" i="5"/>
  <c r="AF303" i="5"/>
  <c r="AE303" i="5"/>
  <c r="AD303" i="5"/>
  <c r="AC303" i="5"/>
  <c r="AB303" i="5"/>
  <c r="AB302" i="5"/>
  <c r="AA303" i="5"/>
  <c r="Z303" i="5"/>
  <c r="Y303" i="5"/>
  <c r="X303" i="5"/>
  <c r="W303" i="5"/>
  <c r="V303" i="5"/>
  <c r="U303" i="5"/>
  <c r="T303" i="5"/>
  <c r="T302" i="5"/>
  <c r="S303" i="5"/>
  <c r="S302" i="5"/>
  <c r="R303" i="5"/>
  <c r="Q303" i="5"/>
  <c r="P303" i="5"/>
  <c r="O303" i="5"/>
  <c r="N303" i="5"/>
  <c r="M303" i="5"/>
  <c r="L303" i="5"/>
  <c r="K303" i="5"/>
  <c r="J303" i="5"/>
  <c r="I303" i="5"/>
  <c r="H303" i="5"/>
  <c r="G303" i="5"/>
  <c r="G302" i="5"/>
  <c r="F303" i="5"/>
  <c r="E303" i="5"/>
  <c r="D303" i="5"/>
  <c r="BM298" i="5"/>
  <c r="BL298" i="5"/>
  <c r="BL297" i="5"/>
  <c r="BK298" i="5"/>
  <c r="BK297" i="5"/>
  <c r="BJ298" i="5"/>
  <c r="BJ297" i="5"/>
  <c r="BI298" i="5"/>
  <c r="BI297" i="5"/>
  <c r="BH298" i="5"/>
  <c r="BH297" i="5"/>
  <c r="BG298" i="5"/>
  <c r="BG297" i="5"/>
  <c r="BF298" i="5"/>
  <c r="BF297" i="5"/>
  <c r="BE298" i="5"/>
  <c r="BE297" i="5"/>
  <c r="BD298" i="5"/>
  <c r="BD297" i="5"/>
  <c r="BC298" i="5"/>
  <c r="BB298" i="5"/>
  <c r="BB297" i="5"/>
  <c r="BA298" i="5"/>
  <c r="BA297" i="5"/>
  <c r="AZ298" i="5"/>
  <c r="AZ297" i="5"/>
  <c r="AY298" i="5"/>
  <c r="AX298" i="5"/>
  <c r="AW298" i="5"/>
  <c r="AW297" i="5"/>
  <c r="AV298" i="5"/>
  <c r="AV297" i="5"/>
  <c r="AU298" i="5"/>
  <c r="AU297" i="5"/>
  <c r="AT298" i="5"/>
  <c r="AT297" i="5"/>
  <c r="AS298" i="5"/>
  <c r="AS297" i="5"/>
  <c r="AR298" i="5"/>
  <c r="AR297" i="5"/>
  <c r="AR291" i="5"/>
  <c r="AQ298" i="5"/>
  <c r="AQ297" i="5"/>
  <c r="AP298" i="5"/>
  <c r="AP297" i="5"/>
  <c r="AO298" i="5"/>
  <c r="AO297" i="5"/>
  <c r="AN298" i="5"/>
  <c r="AN297" i="5"/>
  <c r="AM298" i="5"/>
  <c r="AM297" i="5"/>
  <c r="AL298" i="5"/>
  <c r="AL297" i="5"/>
  <c r="AK298" i="5"/>
  <c r="AK297" i="5"/>
  <c r="AJ298" i="5"/>
  <c r="AJ297" i="5"/>
  <c r="AI298" i="5"/>
  <c r="AI297" i="5"/>
  <c r="AH298" i="5"/>
  <c r="AH297" i="5"/>
  <c r="AG298" i="5"/>
  <c r="AG297" i="5"/>
  <c r="AF298" i="5"/>
  <c r="AF297" i="5"/>
  <c r="AE298" i="5"/>
  <c r="AE297" i="5"/>
  <c r="AE291" i="5"/>
  <c r="AD298" i="5"/>
  <c r="AD297" i="5"/>
  <c r="AC298" i="5"/>
  <c r="AC297" i="5"/>
  <c r="AB298" i="5"/>
  <c r="AB297" i="5"/>
  <c r="AA298" i="5"/>
  <c r="AA297" i="5"/>
  <c r="Z298" i="5"/>
  <c r="Z297" i="5"/>
  <c r="Y298" i="5"/>
  <c r="X298" i="5"/>
  <c r="X297" i="5"/>
  <c r="W298" i="5"/>
  <c r="W297" i="5"/>
  <c r="V298" i="5"/>
  <c r="V297" i="5"/>
  <c r="U298" i="5"/>
  <c r="U297" i="5"/>
  <c r="T298" i="5"/>
  <c r="T297" i="5"/>
  <c r="S298" i="5"/>
  <c r="S297" i="5"/>
  <c r="R298" i="5"/>
  <c r="Q298" i="5"/>
  <c r="Q297" i="5"/>
  <c r="P298" i="5"/>
  <c r="P297" i="5"/>
  <c r="O298" i="5"/>
  <c r="O297" i="5"/>
  <c r="N298" i="5"/>
  <c r="N297" i="5"/>
  <c r="M298" i="5"/>
  <c r="M297" i="5"/>
  <c r="L298" i="5"/>
  <c r="L297" i="5"/>
  <c r="K298" i="5"/>
  <c r="K297" i="5"/>
  <c r="J298" i="5"/>
  <c r="J297" i="5"/>
  <c r="I298" i="5"/>
  <c r="I297" i="5"/>
  <c r="H298" i="5"/>
  <c r="H297" i="5"/>
  <c r="G298" i="5"/>
  <c r="G297" i="5"/>
  <c r="F298" i="5"/>
  <c r="F297" i="5"/>
  <c r="E298" i="5"/>
  <c r="D298" i="5"/>
  <c r="D297" i="5"/>
  <c r="BM297" i="5"/>
  <c r="BC297" i="5"/>
  <c r="AY297" i="5"/>
  <c r="AX297" i="5"/>
  <c r="Y297" i="5"/>
  <c r="R297" i="5"/>
  <c r="E297" i="5"/>
  <c r="BM293" i="5"/>
  <c r="BM292" i="5"/>
  <c r="BL293" i="5"/>
  <c r="BL292" i="5"/>
  <c r="BK293" i="5"/>
  <c r="BJ293" i="5"/>
  <c r="BJ292" i="5"/>
  <c r="BI293" i="5"/>
  <c r="BI292" i="5"/>
  <c r="BH293" i="5"/>
  <c r="BH292" i="5"/>
  <c r="BG293" i="5"/>
  <c r="BF293" i="5"/>
  <c r="BF292" i="5"/>
  <c r="BE293" i="5"/>
  <c r="BE292" i="5"/>
  <c r="BD293" i="5"/>
  <c r="BD292" i="5"/>
  <c r="BC293" i="5"/>
  <c r="BC292" i="5"/>
  <c r="BB293" i="5"/>
  <c r="BB292" i="5"/>
  <c r="BA293" i="5"/>
  <c r="BA292" i="5"/>
  <c r="AZ293" i="5"/>
  <c r="AZ292" i="5"/>
  <c r="AY293" i="5"/>
  <c r="AY292" i="5"/>
  <c r="AY291" i="5"/>
  <c r="AX293" i="5"/>
  <c r="AX292" i="5"/>
  <c r="AW293" i="5"/>
  <c r="AW292" i="5"/>
  <c r="AW291" i="5"/>
  <c r="AV293" i="5"/>
  <c r="AV292" i="5"/>
  <c r="AU293" i="5"/>
  <c r="AU292" i="5"/>
  <c r="AT293" i="5"/>
  <c r="AT292" i="5"/>
  <c r="AS293" i="5"/>
  <c r="AS292" i="5"/>
  <c r="AR293" i="5"/>
  <c r="AR292" i="5"/>
  <c r="AQ293" i="5"/>
  <c r="AP293" i="5"/>
  <c r="AP292" i="5"/>
  <c r="AO293" i="5"/>
  <c r="AO292" i="5"/>
  <c r="AN293" i="5"/>
  <c r="AN292" i="5"/>
  <c r="AM293" i="5"/>
  <c r="AL293" i="5"/>
  <c r="AL292" i="5"/>
  <c r="AL291" i="5"/>
  <c r="AK293" i="5"/>
  <c r="AK292" i="5"/>
  <c r="AJ293" i="5"/>
  <c r="AJ292" i="5"/>
  <c r="AI293" i="5"/>
  <c r="AI292" i="5"/>
  <c r="AH293" i="5"/>
  <c r="AH292" i="5"/>
  <c r="AG293" i="5"/>
  <c r="AG292" i="5"/>
  <c r="AG291" i="5"/>
  <c r="AF293" i="5"/>
  <c r="AF292" i="5"/>
  <c r="AE293" i="5"/>
  <c r="AE292" i="5"/>
  <c r="AD293" i="5"/>
  <c r="AD292" i="5"/>
  <c r="AC293" i="5"/>
  <c r="AC292" i="5"/>
  <c r="AB293" i="5"/>
  <c r="AB292" i="5"/>
  <c r="AA293" i="5"/>
  <c r="Z293" i="5"/>
  <c r="Z292" i="5"/>
  <c r="Z291" i="5"/>
  <c r="Y293" i="5"/>
  <c r="Y292" i="5"/>
  <c r="X293" i="5"/>
  <c r="X292" i="5"/>
  <c r="W293" i="5"/>
  <c r="W292" i="5"/>
  <c r="V293" i="5"/>
  <c r="V292" i="5"/>
  <c r="U293" i="5"/>
  <c r="U292" i="5"/>
  <c r="U291" i="5"/>
  <c r="T293" i="5"/>
  <c r="T292" i="5"/>
  <c r="S293" i="5"/>
  <c r="S292" i="5"/>
  <c r="S291" i="5"/>
  <c r="R293" i="5"/>
  <c r="R292" i="5"/>
  <c r="Q293" i="5"/>
  <c r="Q292" i="5"/>
  <c r="P293" i="5"/>
  <c r="P292" i="5"/>
  <c r="P291" i="5"/>
  <c r="O293" i="5"/>
  <c r="O292" i="5"/>
  <c r="N293" i="5"/>
  <c r="N292" i="5"/>
  <c r="N291" i="5"/>
  <c r="M293" i="5"/>
  <c r="M292" i="5"/>
  <c r="M291" i="5"/>
  <c r="L293" i="5"/>
  <c r="L292" i="5"/>
  <c r="L291" i="5"/>
  <c r="K293" i="5"/>
  <c r="K292" i="5"/>
  <c r="J293" i="5"/>
  <c r="J292" i="5"/>
  <c r="I293" i="5"/>
  <c r="I292" i="5"/>
  <c r="H293" i="5"/>
  <c r="H292" i="5"/>
  <c r="G293" i="5"/>
  <c r="G292" i="5"/>
  <c r="F293" i="5"/>
  <c r="F292" i="5"/>
  <c r="E293" i="5"/>
  <c r="E292" i="5"/>
  <c r="D293" i="5"/>
  <c r="D292" i="5"/>
  <c r="BK292" i="5"/>
  <c r="BG292" i="5"/>
  <c r="BG291" i="5"/>
  <c r="AQ292" i="5"/>
  <c r="AM292" i="5"/>
  <c r="AM291" i="5"/>
  <c r="AA292" i="5"/>
  <c r="AV289" i="5"/>
  <c r="AW289" i="5"/>
  <c r="AX289" i="5"/>
  <c r="BM288" i="5"/>
  <c r="BM287" i="5"/>
  <c r="BL288" i="5"/>
  <c r="BL287" i="5"/>
  <c r="BK288" i="5"/>
  <c r="BK287" i="5"/>
  <c r="BJ288" i="5"/>
  <c r="BJ287" i="5"/>
  <c r="BI288" i="5"/>
  <c r="BH288" i="5"/>
  <c r="BH287" i="5"/>
  <c r="BG288" i="5"/>
  <c r="BG287" i="5"/>
  <c r="BF288" i="5"/>
  <c r="BF287" i="5"/>
  <c r="AU288" i="5"/>
  <c r="AT288" i="5"/>
  <c r="AT287" i="5"/>
  <c r="AS288" i="5"/>
  <c r="AS287" i="5"/>
  <c r="AR288" i="5"/>
  <c r="AR287" i="5"/>
  <c r="AQ288" i="5"/>
  <c r="AQ287" i="5"/>
  <c r="AP288" i="5"/>
  <c r="AP287" i="5"/>
  <c r="AO288" i="5"/>
  <c r="AO287" i="5"/>
  <c r="AN288" i="5"/>
  <c r="AN287" i="5"/>
  <c r="AM288" i="5"/>
  <c r="AM287" i="5"/>
  <c r="AL288" i="5"/>
  <c r="AL287" i="5"/>
  <c r="AK288" i="5"/>
  <c r="AK287" i="5"/>
  <c r="AJ288" i="5"/>
  <c r="AJ287" i="5"/>
  <c r="AI288" i="5"/>
  <c r="AI287" i="5"/>
  <c r="AH288" i="5"/>
  <c r="AH287" i="5"/>
  <c r="AG288" i="5"/>
  <c r="AG287" i="5"/>
  <c r="AF288" i="5"/>
  <c r="AF287" i="5"/>
  <c r="AE288" i="5"/>
  <c r="AE287" i="5"/>
  <c r="AD288" i="5"/>
  <c r="AD287" i="5"/>
  <c r="AC288" i="5"/>
  <c r="AC287" i="5"/>
  <c r="AB288" i="5"/>
  <c r="AB287" i="5"/>
  <c r="AA288" i="5"/>
  <c r="AA287" i="5"/>
  <c r="Z288" i="5"/>
  <c r="Z287" i="5"/>
  <c r="Y288" i="5"/>
  <c r="Y287" i="5"/>
  <c r="X288" i="5"/>
  <c r="X287" i="5"/>
  <c r="W288" i="5"/>
  <c r="W287" i="5"/>
  <c r="V288" i="5"/>
  <c r="V287" i="5"/>
  <c r="U288" i="5"/>
  <c r="U287" i="5"/>
  <c r="T288" i="5"/>
  <c r="T287" i="5"/>
  <c r="S288" i="5"/>
  <c r="S287" i="5"/>
  <c r="R288" i="5"/>
  <c r="R287" i="5"/>
  <c r="Q288" i="5"/>
  <c r="Q287" i="5"/>
  <c r="P288" i="5"/>
  <c r="P287" i="5"/>
  <c r="O288" i="5"/>
  <c r="O287" i="5"/>
  <c r="N288" i="5"/>
  <c r="N287" i="5"/>
  <c r="M288" i="5"/>
  <c r="M287" i="5"/>
  <c r="L288" i="5"/>
  <c r="L287" i="5"/>
  <c r="K288" i="5"/>
  <c r="K287" i="5"/>
  <c r="J288" i="5"/>
  <c r="J287" i="5"/>
  <c r="I288" i="5"/>
  <c r="I287" i="5"/>
  <c r="H288" i="5"/>
  <c r="G288" i="5"/>
  <c r="G287" i="5"/>
  <c r="F288" i="5"/>
  <c r="F287" i="5"/>
  <c r="E288" i="5"/>
  <c r="E287" i="5"/>
  <c r="D288" i="5"/>
  <c r="D287" i="5"/>
  <c r="BI287" i="5"/>
  <c r="H287" i="5"/>
  <c r="AV286" i="5"/>
  <c r="BM285" i="5"/>
  <c r="BL285" i="5"/>
  <c r="BK285" i="5"/>
  <c r="BJ285" i="5"/>
  <c r="BI285" i="5"/>
  <c r="BH285" i="5"/>
  <c r="BG285" i="5"/>
  <c r="BF285" i="5"/>
  <c r="BE285" i="5"/>
  <c r="BD285" i="5"/>
  <c r="BC285" i="5"/>
  <c r="BB285" i="5"/>
  <c r="BA285" i="5"/>
  <c r="AZ285" i="5"/>
  <c r="AY285" i="5"/>
  <c r="AU285" i="5"/>
  <c r="AU284" i="5"/>
  <c r="AV284" i="5"/>
  <c r="AW284" i="5"/>
  <c r="AX284" i="5"/>
  <c r="AY284" i="5"/>
  <c r="AT285" i="5"/>
  <c r="AT284" i="5"/>
  <c r="AS285" i="5"/>
  <c r="AS284" i="5"/>
  <c r="AR285" i="5"/>
  <c r="AR284" i="5"/>
  <c r="AQ285" i="5"/>
  <c r="AQ284" i="5"/>
  <c r="AP285" i="5"/>
  <c r="AP284" i="5"/>
  <c r="AO285" i="5"/>
  <c r="AO284" i="5"/>
  <c r="AN285" i="5"/>
  <c r="AN284" i="5"/>
  <c r="AM285" i="5"/>
  <c r="AM284" i="5"/>
  <c r="AL285" i="5"/>
  <c r="AL284" i="5"/>
  <c r="AK285" i="5"/>
  <c r="AK284" i="5"/>
  <c r="AJ285" i="5"/>
  <c r="AJ284" i="5"/>
  <c r="AI285" i="5"/>
  <c r="AI284" i="5"/>
  <c r="AH285" i="5"/>
  <c r="AH284" i="5"/>
  <c r="AG285" i="5"/>
  <c r="AG284" i="5"/>
  <c r="AF285" i="5"/>
  <c r="AF284" i="5"/>
  <c r="AE285" i="5"/>
  <c r="AE284" i="5"/>
  <c r="AD285" i="5"/>
  <c r="AD284" i="5"/>
  <c r="AC285" i="5"/>
  <c r="AC284" i="5"/>
  <c r="AB285" i="5"/>
  <c r="AB284" i="5"/>
  <c r="AA285" i="5"/>
  <c r="AA284" i="5"/>
  <c r="Z285" i="5"/>
  <c r="Z284" i="5"/>
  <c r="Y285" i="5"/>
  <c r="Y284" i="5"/>
  <c r="X285" i="5"/>
  <c r="X284" i="5"/>
  <c r="W285" i="5"/>
  <c r="W284" i="5"/>
  <c r="V285" i="5"/>
  <c r="V284" i="5"/>
  <c r="U285" i="5"/>
  <c r="U284" i="5"/>
  <c r="T285" i="5"/>
  <c r="T284" i="5"/>
  <c r="S285" i="5"/>
  <c r="S284" i="5"/>
  <c r="R285" i="5"/>
  <c r="R284" i="5"/>
  <c r="Q285" i="5"/>
  <c r="Q284" i="5"/>
  <c r="P285" i="5"/>
  <c r="P284" i="5"/>
  <c r="O285" i="5"/>
  <c r="O284" i="5"/>
  <c r="N285" i="5"/>
  <c r="N284" i="5"/>
  <c r="M285" i="5"/>
  <c r="M284" i="5"/>
  <c r="L285" i="5"/>
  <c r="L284" i="5"/>
  <c r="K285" i="5"/>
  <c r="K284" i="5"/>
  <c r="J285" i="5"/>
  <c r="J284" i="5"/>
  <c r="I285" i="5"/>
  <c r="I284" i="5"/>
  <c r="H285" i="5"/>
  <c r="H284" i="5"/>
  <c r="G285" i="5"/>
  <c r="G284" i="5"/>
  <c r="F285" i="5"/>
  <c r="F284" i="5"/>
  <c r="E285" i="5"/>
  <c r="E284" i="5"/>
  <c r="D285" i="5"/>
  <c r="D284" i="5"/>
  <c r="AV283" i="5"/>
  <c r="BM282" i="5"/>
  <c r="BM281" i="5"/>
  <c r="BL282" i="5"/>
  <c r="BL281" i="5"/>
  <c r="BK282" i="5"/>
  <c r="BK281" i="5"/>
  <c r="BJ282" i="5"/>
  <c r="BJ281" i="5"/>
  <c r="BI282" i="5"/>
  <c r="BI281" i="5"/>
  <c r="BH282" i="5"/>
  <c r="BH281" i="5"/>
  <c r="BG282" i="5"/>
  <c r="BG281" i="5"/>
  <c r="BF282" i="5"/>
  <c r="BF281" i="5"/>
  <c r="BE282" i="5"/>
  <c r="BE281" i="5"/>
  <c r="BD282" i="5"/>
  <c r="BD281" i="5"/>
  <c r="BC282" i="5"/>
  <c r="BC281" i="5"/>
  <c r="BB282" i="5"/>
  <c r="BB281" i="5"/>
  <c r="BA282" i="5"/>
  <c r="BA281" i="5"/>
  <c r="AZ282" i="5"/>
  <c r="AZ281" i="5"/>
  <c r="AY282" i="5"/>
  <c r="AY281" i="5"/>
  <c r="AU282" i="5"/>
  <c r="AU281" i="5"/>
  <c r="AT282" i="5"/>
  <c r="AT281" i="5"/>
  <c r="AS282" i="5"/>
  <c r="AS281" i="5"/>
  <c r="AR282" i="5"/>
  <c r="AR281" i="5"/>
  <c r="AQ282" i="5"/>
  <c r="AQ281" i="5"/>
  <c r="AP282" i="5"/>
  <c r="AP281" i="5"/>
  <c r="AO282" i="5"/>
  <c r="AO281" i="5"/>
  <c r="AN282" i="5"/>
  <c r="AN281" i="5"/>
  <c r="AM282" i="5"/>
  <c r="AM281" i="5"/>
  <c r="AL282" i="5"/>
  <c r="AL281" i="5"/>
  <c r="AK282" i="5"/>
  <c r="AK281" i="5"/>
  <c r="AJ282" i="5"/>
  <c r="AJ281" i="5"/>
  <c r="AI282" i="5"/>
  <c r="AI281" i="5"/>
  <c r="AH282" i="5"/>
  <c r="AH281" i="5"/>
  <c r="AG282" i="5"/>
  <c r="AG281" i="5"/>
  <c r="AF282" i="5"/>
  <c r="AF281" i="5"/>
  <c r="AE282" i="5"/>
  <c r="AE281" i="5"/>
  <c r="AD282" i="5"/>
  <c r="AD281" i="5"/>
  <c r="AC282" i="5"/>
  <c r="AC281" i="5"/>
  <c r="AB282" i="5"/>
  <c r="AB281" i="5"/>
  <c r="AA282" i="5"/>
  <c r="AA281" i="5"/>
  <c r="Z282" i="5"/>
  <c r="Z281" i="5"/>
  <c r="Y282" i="5"/>
  <c r="Y281" i="5"/>
  <c r="X282" i="5"/>
  <c r="X281" i="5"/>
  <c r="W282" i="5"/>
  <c r="W281" i="5"/>
  <c r="V282" i="5"/>
  <c r="V281" i="5"/>
  <c r="U282" i="5"/>
  <c r="U281" i="5"/>
  <c r="T282" i="5"/>
  <c r="T281" i="5"/>
  <c r="S282" i="5"/>
  <c r="S281" i="5"/>
  <c r="R282" i="5"/>
  <c r="R281" i="5"/>
  <c r="Q282" i="5"/>
  <c r="Q281" i="5"/>
  <c r="P282" i="5"/>
  <c r="P281" i="5"/>
  <c r="O282" i="5"/>
  <c r="O281" i="5"/>
  <c r="N282" i="5"/>
  <c r="N281" i="5"/>
  <c r="M282" i="5"/>
  <c r="M281" i="5"/>
  <c r="L282" i="5"/>
  <c r="L281" i="5"/>
  <c r="K282" i="5"/>
  <c r="K281" i="5"/>
  <c r="J282" i="5"/>
  <c r="J281" i="5"/>
  <c r="I282" i="5"/>
  <c r="I281" i="5"/>
  <c r="H282" i="5"/>
  <c r="H281" i="5"/>
  <c r="G282" i="5"/>
  <c r="G281" i="5"/>
  <c r="F282" i="5"/>
  <c r="F281" i="5"/>
  <c r="E282" i="5"/>
  <c r="E281" i="5"/>
  <c r="D282" i="5"/>
  <c r="D281" i="5"/>
  <c r="BM278" i="5"/>
  <c r="BM277" i="5"/>
  <c r="BL278" i="5"/>
  <c r="BL277" i="5"/>
  <c r="BK278" i="5"/>
  <c r="BK277" i="5"/>
  <c r="BJ278" i="5"/>
  <c r="BJ277" i="5"/>
  <c r="BI278" i="5"/>
  <c r="BI277" i="5"/>
  <c r="BH278" i="5"/>
  <c r="BH277" i="5"/>
  <c r="BG278" i="5"/>
  <c r="BG277" i="5"/>
  <c r="BF278" i="5"/>
  <c r="BF277" i="5"/>
  <c r="BE278" i="5"/>
  <c r="BE277" i="5"/>
  <c r="BD278" i="5"/>
  <c r="BC278" i="5"/>
  <c r="BC277" i="5"/>
  <c r="BB278" i="5"/>
  <c r="BB277" i="5"/>
  <c r="BA278" i="5"/>
  <c r="BA277" i="5"/>
  <c r="AZ278" i="5"/>
  <c r="AZ277" i="5"/>
  <c r="AY278" i="5"/>
  <c r="AY277" i="5"/>
  <c r="AX278" i="5"/>
  <c r="AX277" i="5"/>
  <c r="AW278" i="5"/>
  <c r="AW277" i="5"/>
  <c r="AV278" i="5"/>
  <c r="AV277" i="5"/>
  <c r="AU278" i="5"/>
  <c r="AU277" i="5"/>
  <c r="AT278" i="5"/>
  <c r="AT277" i="5"/>
  <c r="AS278" i="5"/>
  <c r="AS277" i="5"/>
  <c r="AR278" i="5"/>
  <c r="AR277" i="5"/>
  <c r="AQ278" i="5"/>
  <c r="AQ277" i="5"/>
  <c r="AP278" i="5"/>
  <c r="AP277" i="5"/>
  <c r="AO278" i="5"/>
  <c r="AO277" i="5"/>
  <c r="AN278" i="5"/>
  <c r="AN277" i="5"/>
  <c r="AM278" i="5"/>
  <c r="AM277" i="5"/>
  <c r="AL278" i="5"/>
  <c r="AL277" i="5"/>
  <c r="AK278" i="5"/>
  <c r="AK277" i="5"/>
  <c r="AJ278" i="5"/>
  <c r="AI278" i="5"/>
  <c r="AI277" i="5"/>
  <c r="AH278" i="5"/>
  <c r="AG278" i="5"/>
  <c r="AG277" i="5"/>
  <c r="AF278" i="5"/>
  <c r="AF277" i="5"/>
  <c r="AE278" i="5"/>
  <c r="AE277" i="5"/>
  <c r="AD278" i="5"/>
  <c r="AD277" i="5"/>
  <c r="AC278" i="5"/>
  <c r="AC277" i="5"/>
  <c r="AB278" i="5"/>
  <c r="AB277" i="5"/>
  <c r="AA278" i="5"/>
  <c r="AA277" i="5"/>
  <c r="Z278" i="5"/>
  <c r="Z277" i="5"/>
  <c r="Y278" i="5"/>
  <c r="Y277" i="5"/>
  <c r="X278" i="5"/>
  <c r="X277" i="5"/>
  <c r="W278" i="5"/>
  <c r="W277" i="5"/>
  <c r="V278" i="5"/>
  <c r="V277" i="5"/>
  <c r="U278" i="5"/>
  <c r="U277" i="5"/>
  <c r="T278" i="5"/>
  <c r="T277" i="5"/>
  <c r="S278" i="5"/>
  <c r="S277" i="5"/>
  <c r="R278" i="5"/>
  <c r="R277" i="5"/>
  <c r="Q278" i="5"/>
  <c r="P278" i="5"/>
  <c r="P277" i="5"/>
  <c r="O278" i="5"/>
  <c r="O277" i="5"/>
  <c r="N278" i="5"/>
  <c r="N277" i="5"/>
  <c r="M278" i="5"/>
  <c r="M277" i="5"/>
  <c r="L278" i="5"/>
  <c r="L277" i="5"/>
  <c r="K278" i="5"/>
  <c r="K277" i="5"/>
  <c r="J278" i="5"/>
  <c r="J277" i="5"/>
  <c r="I278" i="5"/>
  <c r="I277" i="5"/>
  <c r="H278" i="5"/>
  <c r="H277" i="5"/>
  <c r="G278" i="5"/>
  <c r="G277" i="5"/>
  <c r="F278" i="5"/>
  <c r="F277" i="5"/>
  <c r="E278" i="5"/>
  <c r="E277" i="5"/>
  <c r="D278" i="5"/>
  <c r="D277" i="5"/>
  <c r="BD277" i="5"/>
  <c r="AJ277" i="5"/>
  <c r="AH277" i="5"/>
  <c r="Q277" i="5"/>
  <c r="BM273" i="5"/>
  <c r="BM272" i="5"/>
  <c r="BL273" i="5"/>
  <c r="BL272" i="5"/>
  <c r="BK273" i="5"/>
  <c r="BK272" i="5"/>
  <c r="BJ273" i="5"/>
  <c r="BJ272" i="5"/>
  <c r="BI273" i="5"/>
  <c r="BI272" i="5"/>
  <c r="BH273" i="5"/>
  <c r="BH272" i="5"/>
  <c r="BG273" i="5"/>
  <c r="BG272" i="5"/>
  <c r="BF273" i="5"/>
  <c r="BF272" i="5"/>
  <c r="BE273" i="5"/>
  <c r="BE272" i="5"/>
  <c r="BD273" i="5"/>
  <c r="BD272" i="5"/>
  <c r="BC273" i="5"/>
  <c r="BC272" i="5"/>
  <c r="BB273" i="5"/>
  <c r="BB272" i="5"/>
  <c r="BA273" i="5"/>
  <c r="BA272" i="5"/>
  <c r="AZ273" i="5"/>
  <c r="AZ272" i="5"/>
  <c r="AY273" i="5"/>
  <c r="AY272" i="5"/>
  <c r="AX273" i="5"/>
  <c r="AX272" i="5"/>
  <c r="AW273" i="5"/>
  <c r="AW272" i="5"/>
  <c r="AV273" i="5"/>
  <c r="AV272" i="5"/>
  <c r="AU273" i="5"/>
  <c r="AU272" i="5"/>
  <c r="AT273" i="5"/>
  <c r="AT272" i="5"/>
  <c r="AS273" i="5"/>
  <c r="AS272" i="5"/>
  <c r="AR273" i="5"/>
  <c r="AR272" i="5"/>
  <c r="AQ273" i="5"/>
  <c r="AQ272" i="5"/>
  <c r="AP273" i="5"/>
  <c r="AP272" i="5"/>
  <c r="AO273" i="5"/>
  <c r="AO272" i="5"/>
  <c r="AN273" i="5"/>
  <c r="AN272" i="5"/>
  <c r="AM273" i="5"/>
  <c r="AM272" i="5"/>
  <c r="AL273" i="5"/>
  <c r="AL272" i="5"/>
  <c r="AK273" i="5"/>
  <c r="AK272" i="5"/>
  <c r="AJ273" i="5"/>
  <c r="AJ272" i="5"/>
  <c r="AI273" i="5"/>
  <c r="AI272" i="5"/>
  <c r="AH273" i="5"/>
  <c r="AH272" i="5"/>
  <c r="AG273" i="5"/>
  <c r="AG272" i="5"/>
  <c r="AF273" i="5"/>
  <c r="AF272" i="5"/>
  <c r="AE273" i="5"/>
  <c r="AE272" i="5"/>
  <c r="AD273" i="5"/>
  <c r="AD272" i="5"/>
  <c r="AC273" i="5"/>
  <c r="AC272" i="5"/>
  <c r="AB273" i="5"/>
  <c r="AB272" i="5"/>
  <c r="AA273" i="5"/>
  <c r="AA272" i="5"/>
  <c r="Z273" i="5"/>
  <c r="Z272" i="5"/>
  <c r="Y273" i="5"/>
  <c r="Y272" i="5"/>
  <c r="X273" i="5"/>
  <c r="X272" i="5"/>
  <c r="W273" i="5"/>
  <c r="W272" i="5"/>
  <c r="V273" i="5"/>
  <c r="V272" i="5"/>
  <c r="U273" i="5"/>
  <c r="U272" i="5"/>
  <c r="T273" i="5"/>
  <c r="T272" i="5"/>
  <c r="S273" i="5"/>
  <c r="S272" i="5"/>
  <c r="R273" i="5"/>
  <c r="Q273" i="5"/>
  <c r="Q272" i="5"/>
  <c r="P273" i="5"/>
  <c r="P272" i="5"/>
  <c r="O273" i="5"/>
  <c r="O272" i="5"/>
  <c r="N273" i="5"/>
  <c r="N272" i="5"/>
  <c r="M273" i="5"/>
  <c r="M272" i="5"/>
  <c r="L273" i="5"/>
  <c r="L272" i="5"/>
  <c r="K273" i="5"/>
  <c r="K272" i="5"/>
  <c r="J273" i="5"/>
  <c r="J272" i="5"/>
  <c r="I273" i="5"/>
  <c r="I272" i="5"/>
  <c r="H273" i="5"/>
  <c r="H272" i="5"/>
  <c r="G273" i="5"/>
  <c r="G272" i="5"/>
  <c r="F273" i="5"/>
  <c r="F272" i="5"/>
  <c r="E273" i="5"/>
  <c r="D273" i="5"/>
  <c r="D272" i="5"/>
  <c r="R272" i="5"/>
  <c r="E272" i="5"/>
  <c r="BM268" i="5"/>
  <c r="BL268" i="5"/>
  <c r="BK268" i="5"/>
  <c r="BJ268" i="5"/>
  <c r="BI268" i="5"/>
  <c r="BH268" i="5"/>
  <c r="BG268" i="5"/>
  <c r="BF268" i="5"/>
  <c r="BE268" i="5"/>
  <c r="BD268" i="5"/>
  <c r="BC268" i="5"/>
  <c r="BB268" i="5"/>
  <c r="BA268" i="5"/>
  <c r="AZ268" i="5"/>
  <c r="AY268" i="5"/>
  <c r="AX268" i="5"/>
  <c r="AW268" i="5"/>
  <c r="AV268" i="5"/>
  <c r="AU268" i="5"/>
  <c r="AT268" i="5"/>
  <c r="AS268" i="5"/>
  <c r="AR268" i="5"/>
  <c r="AQ268" i="5"/>
  <c r="AP268" i="5"/>
  <c r="AO268" i="5"/>
  <c r="AN268" i="5"/>
  <c r="AM268" i="5"/>
  <c r="AL268" i="5"/>
  <c r="AK268" i="5"/>
  <c r="AJ268" i="5"/>
  <c r="AI268" i="5"/>
  <c r="AH268" i="5"/>
  <c r="AG268" i="5"/>
  <c r="AF268" i="5"/>
  <c r="AE268" i="5"/>
  <c r="AD268" i="5"/>
  <c r="AC268" i="5"/>
  <c r="AB268" i="5"/>
  <c r="AA268" i="5"/>
  <c r="Z268" i="5"/>
  <c r="Y268" i="5"/>
  <c r="X268" i="5"/>
  <c r="W268" i="5"/>
  <c r="V268" i="5"/>
  <c r="U268" i="5"/>
  <c r="T268" i="5"/>
  <c r="S268" i="5"/>
  <c r="R268" i="5"/>
  <c r="Q268" i="5"/>
  <c r="P268" i="5"/>
  <c r="O268" i="5"/>
  <c r="N268" i="5"/>
  <c r="M268" i="5"/>
  <c r="L268" i="5"/>
  <c r="K268" i="5"/>
  <c r="J268" i="5"/>
  <c r="I268" i="5"/>
  <c r="H268" i="5"/>
  <c r="G268" i="5"/>
  <c r="F268" i="5"/>
  <c r="E268" i="5"/>
  <c r="D268" i="5"/>
  <c r="BM266" i="5"/>
  <c r="BL266" i="5"/>
  <c r="BK266" i="5"/>
  <c r="BJ266" i="5"/>
  <c r="BI266" i="5"/>
  <c r="BH266" i="5"/>
  <c r="BG266" i="5"/>
  <c r="BF266" i="5"/>
  <c r="BE266" i="5"/>
  <c r="BD266" i="5"/>
  <c r="BC266" i="5"/>
  <c r="BB266" i="5"/>
  <c r="BA266" i="5"/>
  <c r="AZ266" i="5"/>
  <c r="AY266" i="5"/>
  <c r="AX266" i="5"/>
  <c r="AW266" i="5"/>
  <c r="AW263" i="5"/>
  <c r="AV266" i="5"/>
  <c r="AU266" i="5"/>
  <c r="AT266" i="5"/>
  <c r="AS266" i="5"/>
  <c r="AR266" i="5"/>
  <c r="AQ266" i="5"/>
  <c r="AP266" i="5"/>
  <c r="AO266" i="5"/>
  <c r="AN266" i="5"/>
  <c r="AM266" i="5"/>
  <c r="AL266" i="5"/>
  <c r="AK266" i="5"/>
  <c r="AJ266" i="5"/>
  <c r="AI266" i="5"/>
  <c r="AH266" i="5"/>
  <c r="AG266" i="5"/>
  <c r="AF266" i="5"/>
  <c r="AE266" i="5"/>
  <c r="AD266" i="5"/>
  <c r="AC266" i="5"/>
  <c r="AB266" i="5"/>
  <c r="AA266" i="5"/>
  <c r="Z266" i="5"/>
  <c r="Y266" i="5"/>
  <c r="X266" i="5"/>
  <c r="W266" i="5"/>
  <c r="V266" i="5"/>
  <c r="U266" i="5"/>
  <c r="T266" i="5"/>
  <c r="S266" i="5"/>
  <c r="R266" i="5"/>
  <c r="Q266" i="5"/>
  <c r="P266" i="5"/>
  <c r="O266" i="5"/>
  <c r="N266" i="5"/>
  <c r="M266" i="5"/>
  <c r="L266" i="5"/>
  <c r="K266" i="5"/>
  <c r="J266" i="5"/>
  <c r="I266" i="5"/>
  <c r="H266" i="5"/>
  <c r="G266" i="5"/>
  <c r="F266" i="5"/>
  <c r="E266" i="5"/>
  <c r="D266" i="5"/>
  <c r="BM264" i="5"/>
  <c r="BL264" i="5"/>
  <c r="BK264" i="5"/>
  <c r="BJ264" i="5"/>
  <c r="BI264" i="5"/>
  <c r="BH264" i="5"/>
  <c r="BG264" i="5"/>
  <c r="BF264" i="5"/>
  <c r="BE264" i="5"/>
  <c r="BD264" i="5"/>
  <c r="BC264" i="5"/>
  <c r="BC263" i="5"/>
  <c r="BB264" i="5"/>
  <c r="BA264" i="5"/>
  <c r="AZ264" i="5"/>
  <c r="AY264" i="5"/>
  <c r="AX264" i="5"/>
  <c r="AX263" i="5"/>
  <c r="AW264" i="5"/>
  <c r="AV264" i="5"/>
  <c r="AU264" i="5"/>
  <c r="AT264" i="5"/>
  <c r="AS264" i="5"/>
  <c r="AR264" i="5"/>
  <c r="AQ264" i="5"/>
  <c r="AP264" i="5"/>
  <c r="AO264" i="5"/>
  <c r="AN264" i="5"/>
  <c r="AM264" i="5"/>
  <c r="AM263" i="5"/>
  <c r="AL264" i="5"/>
  <c r="AK264" i="5"/>
  <c r="AJ264" i="5"/>
  <c r="AJ263" i="5"/>
  <c r="AI264" i="5"/>
  <c r="AH264" i="5"/>
  <c r="AG264" i="5"/>
  <c r="AF264" i="5"/>
  <c r="AE264" i="5"/>
  <c r="AD264" i="5"/>
  <c r="AC264" i="5"/>
  <c r="AB264" i="5"/>
  <c r="AA264" i="5"/>
  <c r="Z264" i="5"/>
  <c r="Y264" i="5"/>
  <c r="X264" i="5"/>
  <c r="W264" i="5"/>
  <c r="V264" i="5"/>
  <c r="U264" i="5"/>
  <c r="T264" i="5"/>
  <c r="S264" i="5"/>
  <c r="R264" i="5"/>
  <c r="R263" i="5"/>
  <c r="Q264" i="5"/>
  <c r="P264" i="5"/>
  <c r="O264" i="5"/>
  <c r="N264" i="5"/>
  <c r="M264" i="5"/>
  <c r="L264" i="5"/>
  <c r="K264" i="5"/>
  <c r="J264" i="5"/>
  <c r="I264" i="5"/>
  <c r="H264" i="5"/>
  <c r="G264" i="5"/>
  <c r="F264" i="5"/>
  <c r="E264" i="5"/>
  <c r="D264" i="5"/>
  <c r="D263" i="5"/>
  <c r="BM258" i="5"/>
  <c r="BL258" i="5"/>
  <c r="BK258" i="5"/>
  <c r="BJ258" i="5"/>
  <c r="BI258" i="5"/>
  <c r="BH258" i="5"/>
  <c r="BG258" i="5"/>
  <c r="BF258" i="5"/>
  <c r="BE258" i="5"/>
  <c r="BD258" i="5"/>
  <c r="BC258" i="5"/>
  <c r="BB258" i="5"/>
  <c r="BA258" i="5"/>
  <c r="AZ258" i="5"/>
  <c r="AZ254" i="5"/>
  <c r="AY258" i="5"/>
  <c r="AX258" i="5"/>
  <c r="AW258" i="5"/>
  <c r="AV258" i="5"/>
  <c r="AU258" i="5"/>
  <c r="AT258" i="5"/>
  <c r="AS258" i="5"/>
  <c r="AR258" i="5"/>
  <c r="AQ258" i="5"/>
  <c r="AP258" i="5"/>
  <c r="AO258" i="5"/>
  <c r="AN258" i="5"/>
  <c r="AM258" i="5"/>
  <c r="AL258" i="5"/>
  <c r="AK258" i="5"/>
  <c r="AJ258" i="5"/>
  <c r="AI258" i="5"/>
  <c r="AH258" i="5"/>
  <c r="AG258" i="5"/>
  <c r="AF258" i="5"/>
  <c r="AE258" i="5"/>
  <c r="AD258" i="5"/>
  <c r="AC258" i="5"/>
  <c r="AB258" i="5"/>
  <c r="AA258" i="5"/>
  <c r="Z258" i="5"/>
  <c r="Y258" i="5"/>
  <c r="X258" i="5"/>
  <c r="W258" i="5"/>
  <c r="V258" i="5"/>
  <c r="U258" i="5"/>
  <c r="T258" i="5"/>
  <c r="S258" i="5"/>
  <c r="R258" i="5"/>
  <c r="Q258" i="5"/>
  <c r="P258" i="5"/>
  <c r="O258" i="5"/>
  <c r="N258" i="5"/>
  <c r="M258" i="5"/>
  <c r="L258" i="5"/>
  <c r="K258" i="5"/>
  <c r="J258" i="5"/>
  <c r="I258" i="5"/>
  <c r="H258" i="5"/>
  <c r="G258" i="5"/>
  <c r="F258" i="5"/>
  <c r="E258" i="5"/>
  <c r="D258" i="5"/>
  <c r="BM255" i="5"/>
  <c r="BL255" i="5"/>
  <c r="BL254" i="5"/>
  <c r="BK255" i="5"/>
  <c r="BJ255" i="5"/>
  <c r="BI255" i="5"/>
  <c r="BH255" i="5"/>
  <c r="BG255" i="5"/>
  <c r="BF255" i="5"/>
  <c r="BE255" i="5"/>
  <c r="BE254" i="5"/>
  <c r="BD255" i="5"/>
  <c r="BC255" i="5"/>
  <c r="BC254" i="5"/>
  <c r="BB255" i="5"/>
  <c r="BA255" i="5"/>
  <c r="BA254" i="5"/>
  <c r="AZ255" i="5"/>
  <c r="AY255" i="5"/>
  <c r="AX255" i="5"/>
  <c r="AX254" i="5"/>
  <c r="AW255" i="5"/>
  <c r="AV255" i="5"/>
  <c r="AV254" i="5"/>
  <c r="AU255" i="5"/>
  <c r="AT255" i="5"/>
  <c r="AS255" i="5"/>
  <c r="AS254" i="5"/>
  <c r="AR255" i="5"/>
  <c r="AQ255" i="5"/>
  <c r="AP255" i="5"/>
  <c r="AO255" i="5"/>
  <c r="AN255" i="5"/>
  <c r="AM255" i="5"/>
  <c r="AM254" i="5"/>
  <c r="AL255" i="5"/>
  <c r="AL254" i="5"/>
  <c r="AK255" i="5"/>
  <c r="AJ255" i="5"/>
  <c r="AI255" i="5"/>
  <c r="AI254" i="5"/>
  <c r="AH255" i="5"/>
  <c r="AH254" i="5"/>
  <c r="AG255" i="5"/>
  <c r="AF255" i="5"/>
  <c r="AE255" i="5"/>
  <c r="AE254" i="5"/>
  <c r="AD255" i="5"/>
  <c r="AD254" i="5"/>
  <c r="AC255" i="5"/>
  <c r="AC254" i="5"/>
  <c r="AB255" i="5"/>
  <c r="AA255" i="5"/>
  <c r="AA254" i="5"/>
  <c r="Z255" i="5"/>
  <c r="Y255" i="5"/>
  <c r="Y254" i="5"/>
  <c r="X255" i="5"/>
  <c r="X254" i="5"/>
  <c r="W255" i="5"/>
  <c r="V255" i="5"/>
  <c r="V254" i="5"/>
  <c r="U255" i="5"/>
  <c r="U254" i="5"/>
  <c r="T255" i="5"/>
  <c r="S255" i="5"/>
  <c r="R255" i="5"/>
  <c r="R254" i="5"/>
  <c r="Q255" i="5"/>
  <c r="Q254" i="5"/>
  <c r="P255" i="5"/>
  <c r="O255" i="5"/>
  <c r="N255" i="5"/>
  <c r="M255" i="5"/>
  <c r="M254" i="5"/>
  <c r="L255" i="5"/>
  <c r="K255" i="5"/>
  <c r="K254" i="5"/>
  <c r="J255" i="5"/>
  <c r="I255" i="5"/>
  <c r="H255" i="5"/>
  <c r="H254" i="5"/>
  <c r="G255" i="5"/>
  <c r="F255" i="5"/>
  <c r="F254" i="5"/>
  <c r="E255" i="5"/>
  <c r="E254" i="5"/>
  <c r="D255" i="5"/>
  <c r="BM252" i="5"/>
  <c r="BL252" i="5"/>
  <c r="BK252" i="5"/>
  <c r="BJ252" i="5"/>
  <c r="BI252" i="5"/>
  <c r="BH252" i="5"/>
  <c r="BG252" i="5"/>
  <c r="BF252" i="5"/>
  <c r="BE252" i="5"/>
  <c r="BD252" i="5"/>
  <c r="BC252" i="5"/>
  <c r="BB252" i="5"/>
  <c r="BA252" i="5"/>
  <c r="AZ252" i="5"/>
  <c r="AY252" i="5"/>
  <c r="AX252" i="5"/>
  <c r="AW252" i="5"/>
  <c r="AV252" i="5"/>
  <c r="AU252" i="5"/>
  <c r="AT252" i="5"/>
  <c r="AS252" i="5"/>
  <c r="AR252" i="5"/>
  <c r="AQ252" i="5"/>
  <c r="AP252" i="5"/>
  <c r="AO252" i="5"/>
  <c r="AN252" i="5"/>
  <c r="AM252" i="5"/>
  <c r="AL252" i="5"/>
  <c r="AK252" i="5"/>
  <c r="AJ252" i="5"/>
  <c r="AI252" i="5"/>
  <c r="AH252" i="5"/>
  <c r="AG252" i="5"/>
  <c r="AF252" i="5"/>
  <c r="AE252" i="5"/>
  <c r="AD252" i="5"/>
  <c r="AC252" i="5"/>
  <c r="AB252" i="5"/>
  <c r="AA252" i="5"/>
  <c r="Z252" i="5"/>
  <c r="Y252" i="5"/>
  <c r="X252" i="5"/>
  <c r="W252" i="5"/>
  <c r="V252" i="5"/>
  <c r="U252" i="5"/>
  <c r="T252" i="5"/>
  <c r="S252" i="5"/>
  <c r="R252" i="5"/>
  <c r="Q252" i="5"/>
  <c r="P252" i="5"/>
  <c r="O252" i="5"/>
  <c r="N252" i="5"/>
  <c r="M252" i="5"/>
  <c r="L252" i="5"/>
  <c r="K252" i="5"/>
  <c r="J252" i="5"/>
  <c r="I252" i="5"/>
  <c r="H252" i="5"/>
  <c r="G252" i="5"/>
  <c r="F252" i="5"/>
  <c r="E252" i="5"/>
  <c r="D252" i="5"/>
  <c r="BM250" i="5"/>
  <c r="BL250" i="5"/>
  <c r="BK250" i="5"/>
  <c r="BJ250" i="5"/>
  <c r="BI250" i="5"/>
  <c r="BH250" i="5"/>
  <c r="BG250" i="5"/>
  <c r="BF250" i="5"/>
  <c r="BE250" i="5"/>
  <c r="BD250" i="5"/>
  <c r="BC250" i="5"/>
  <c r="BB250" i="5"/>
  <c r="BA250" i="5"/>
  <c r="AZ250" i="5"/>
  <c r="AY250" i="5"/>
  <c r="AX250" i="5"/>
  <c r="AW250" i="5"/>
  <c r="AV250" i="5"/>
  <c r="AU250" i="5"/>
  <c r="AT250" i="5"/>
  <c r="AS250" i="5"/>
  <c r="AR250" i="5"/>
  <c r="AQ250" i="5"/>
  <c r="AP250" i="5"/>
  <c r="AO250" i="5"/>
  <c r="AN250" i="5"/>
  <c r="AM250" i="5"/>
  <c r="AL250" i="5"/>
  <c r="AK250" i="5"/>
  <c r="AJ250" i="5"/>
  <c r="AI250" i="5"/>
  <c r="AH250" i="5"/>
  <c r="AG250" i="5"/>
  <c r="AF250" i="5"/>
  <c r="AE250" i="5"/>
  <c r="AD250" i="5"/>
  <c r="AC250" i="5"/>
  <c r="AB250" i="5"/>
  <c r="AA250" i="5"/>
  <c r="Z250" i="5"/>
  <c r="Y250" i="5"/>
  <c r="X250" i="5"/>
  <c r="W250" i="5"/>
  <c r="V250" i="5"/>
  <c r="U250" i="5"/>
  <c r="T250" i="5"/>
  <c r="S250" i="5"/>
  <c r="R250" i="5"/>
  <c r="Q250" i="5"/>
  <c r="P250" i="5"/>
  <c r="O250" i="5"/>
  <c r="N250" i="5"/>
  <c r="M250" i="5"/>
  <c r="L250" i="5"/>
  <c r="K250" i="5"/>
  <c r="J250" i="5"/>
  <c r="I250" i="5"/>
  <c r="H250" i="5"/>
  <c r="G250" i="5"/>
  <c r="F250" i="5"/>
  <c r="E250" i="5"/>
  <c r="D250" i="5"/>
  <c r="BM248" i="5"/>
  <c r="BL248" i="5"/>
  <c r="BK248" i="5"/>
  <c r="BJ248" i="5"/>
  <c r="BI248" i="5"/>
  <c r="BH248" i="5"/>
  <c r="BG248" i="5"/>
  <c r="BF248" i="5"/>
  <c r="BE248" i="5"/>
  <c r="BD248" i="5"/>
  <c r="BC248" i="5"/>
  <c r="BB248" i="5"/>
  <c r="BA248" i="5"/>
  <c r="AZ248" i="5"/>
  <c r="AY248" i="5"/>
  <c r="AX248" i="5"/>
  <c r="AW248" i="5"/>
  <c r="AV248" i="5"/>
  <c r="AU248" i="5"/>
  <c r="AT248" i="5"/>
  <c r="AS248" i="5"/>
  <c r="AR248" i="5"/>
  <c r="AQ248" i="5"/>
  <c r="AP248" i="5"/>
  <c r="AO248" i="5"/>
  <c r="AN248" i="5"/>
  <c r="AM248" i="5"/>
  <c r="AL248" i="5"/>
  <c r="AK248" i="5"/>
  <c r="AJ248" i="5"/>
  <c r="AI248" i="5"/>
  <c r="AH248" i="5"/>
  <c r="AG248" i="5"/>
  <c r="AF248" i="5"/>
  <c r="AE248" i="5"/>
  <c r="AD248" i="5"/>
  <c r="AC248" i="5"/>
  <c r="AB248" i="5"/>
  <c r="AA248" i="5"/>
  <c r="Z248" i="5"/>
  <c r="Y248" i="5"/>
  <c r="X248" i="5"/>
  <c r="W248" i="5"/>
  <c r="V248" i="5"/>
  <c r="U248" i="5"/>
  <c r="T248" i="5"/>
  <c r="S248" i="5"/>
  <c r="R248" i="5"/>
  <c r="Q248" i="5"/>
  <c r="P248" i="5"/>
  <c r="O248" i="5"/>
  <c r="N248" i="5"/>
  <c r="M248" i="5"/>
  <c r="L248" i="5"/>
  <c r="K248" i="5"/>
  <c r="J248" i="5"/>
  <c r="I248" i="5"/>
  <c r="H248" i="5"/>
  <c r="G248" i="5"/>
  <c r="F248" i="5"/>
  <c r="E248" i="5"/>
  <c r="D248" i="5"/>
  <c r="BM246" i="5"/>
  <c r="BL246" i="5"/>
  <c r="BK246" i="5"/>
  <c r="BJ246" i="5"/>
  <c r="BI246" i="5"/>
  <c r="BH246" i="5"/>
  <c r="BG246" i="5"/>
  <c r="BF246" i="5"/>
  <c r="BE246" i="5"/>
  <c r="BD246" i="5"/>
  <c r="BC246" i="5"/>
  <c r="BB246" i="5"/>
  <c r="BA246" i="5"/>
  <c r="AZ246" i="5"/>
  <c r="AY246" i="5"/>
  <c r="AX246" i="5"/>
  <c r="AW246" i="5"/>
  <c r="AV246" i="5"/>
  <c r="AU246" i="5"/>
  <c r="AT246" i="5"/>
  <c r="AS246" i="5"/>
  <c r="AS245" i="5"/>
  <c r="AR246" i="5"/>
  <c r="AQ246" i="5"/>
  <c r="AP246" i="5"/>
  <c r="AO246" i="5"/>
  <c r="AN246" i="5"/>
  <c r="AM246" i="5"/>
  <c r="AL246" i="5"/>
  <c r="AK246" i="5"/>
  <c r="AJ246" i="5"/>
  <c r="AI246" i="5"/>
  <c r="AH246" i="5"/>
  <c r="AG246" i="5"/>
  <c r="AF246" i="5"/>
  <c r="AE246" i="5"/>
  <c r="AD246" i="5"/>
  <c r="AC246" i="5"/>
  <c r="AB246" i="5"/>
  <c r="AA246" i="5"/>
  <c r="Z246" i="5"/>
  <c r="Y246" i="5"/>
  <c r="X246" i="5"/>
  <c r="W246" i="5"/>
  <c r="V246" i="5"/>
  <c r="U246" i="5"/>
  <c r="T246" i="5"/>
  <c r="S246" i="5"/>
  <c r="R246" i="5"/>
  <c r="Q246" i="5"/>
  <c r="P246" i="5"/>
  <c r="O246" i="5"/>
  <c r="N246" i="5"/>
  <c r="M246" i="5"/>
  <c r="L246" i="5"/>
  <c r="K246" i="5"/>
  <c r="J246" i="5"/>
  <c r="I246" i="5"/>
  <c r="H246" i="5"/>
  <c r="G246" i="5"/>
  <c r="F246" i="5"/>
  <c r="E246" i="5"/>
  <c r="D246" i="5"/>
  <c r="BM243" i="5"/>
  <c r="BL243" i="5"/>
  <c r="BK243" i="5"/>
  <c r="BJ243" i="5"/>
  <c r="BI243" i="5"/>
  <c r="BH243" i="5"/>
  <c r="BG243" i="5"/>
  <c r="BF243" i="5"/>
  <c r="BE243" i="5"/>
  <c r="BD243" i="5"/>
  <c r="BC243" i="5"/>
  <c r="BB243" i="5"/>
  <c r="BA243" i="5"/>
  <c r="AZ243" i="5"/>
  <c r="AY243" i="5"/>
  <c r="AX243" i="5"/>
  <c r="AW243" i="5"/>
  <c r="AV243" i="5"/>
  <c r="AU243" i="5"/>
  <c r="AT243" i="5"/>
  <c r="AS243" i="5"/>
  <c r="AR243" i="5"/>
  <c r="AQ243" i="5"/>
  <c r="AP243" i="5"/>
  <c r="AO243" i="5"/>
  <c r="AN243" i="5"/>
  <c r="AM243" i="5"/>
  <c r="AL243" i="5"/>
  <c r="AK243" i="5"/>
  <c r="AJ243" i="5"/>
  <c r="AI243" i="5"/>
  <c r="AH243" i="5"/>
  <c r="AG243" i="5"/>
  <c r="AF243" i="5"/>
  <c r="AE243" i="5"/>
  <c r="AD243" i="5"/>
  <c r="AC243" i="5"/>
  <c r="AB243" i="5"/>
  <c r="AA243" i="5"/>
  <c r="Z243" i="5"/>
  <c r="Y243" i="5"/>
  <c r="X243" i="5"/>
  <c r="W243" i="5"/>
  <c r="V243" i="5"/>
  <c r="U243" i="5"/>
  <c r="T243" i="5"/>
  <c r="S243" i="5"/>
  <c r="R243" i="5"/>
  <c r="Q243" i="5"/>
  <c r="P243" i="5"/>
  <c r="O243" i="5"/>
  <c r="N243" i="5"/>
  <c r="M243" i="5"/>
  <c r="L243" i="5"/>
  <c r="K243" i="5"/>
  <c r="J243" i="5"/>
  <c r="I243" i="5"/>
  <c r="H243" i="5"/>
  <c r="G243" i="5"/>
  <c r="F243" i="5"/>
  <c r="E243" i="5"/>
  <c r="D243" i="5"/>
  <c r="BM241" i="5"/>
  <c r="BL241" i="5"/>
  <c r="BK241" i="5"/>
  <c r="BJ241" i="5"/>
  <c r="BI241" i="5"/>
  <c r="BH241" i="5"/>
  <c r="BG241" i="5"/>
  <c r="BF241" i="5"/>
  <c r="BE241" i="5"/>
  <c r="BD241" i="5"/>
  <c r="BC241" i="5"/>
  <c r="BB241" i="5"/>
  <c r="BA241" i="5"/>
  <c r="AZ241" i="5"/>
  <c r="AY241" i="5"/>
  <c r="AX241" i="5"/>
  <c r="AW241" i="5"/>
  <c r="AV241" i="5"/>
  <c r="AU241" i="5"/>
  <c r="AT241" i="5"/>
  <c r="AS241" i="5"/>
  <c r="AR241" i="5"/>
  <c r="AQ241" i="5"/>
  <c r="AP241" i="5"/>
  <c r="AO241" i="5"/>
  <c r="AN241" i="5"/>
  <c r="AM241" i="5"/>
  <c r="AL241" i="5"/>
  <c r="AK241" i="5"/>
  <c r="AJ241" i="5"/>
  <c r="AI241" i="5"/>
  <c r="AH241" i="5"/>
  <c r="AG241" i="5"/>
  <c r="AF241" i="5"/>
  <c r="AE241" i="5"/>
  <c r="AD241" i="5"/>
  <c r="AC241" i="5"/>
  <c r="AB241" i="5"/>
  <c r="AA241" i="5"/>
  <c r="Z241" i="5"/>
  <c r="Y241" i="5"/>
  <c r="X241" i="5"/>
  <c r="W241" i="5"/>
  <c r="V241" i="5"/>
  <c r="U241" i="5"/>
  <c r="T241" i="5"/>
  <c r="S241" i="5"/>
  <c r="R241" i="5"/>
  <c r="Q241" i="5"/>
  <c r="P241" i="5"/>
  <c r="O241" i="5"/>
  <c r="N241" i="5"/>
  <c r="M241" i="5"/>
  <c r="L241" i="5"/>
  <c r="K241" i="5"/>
  <c r="J241" i="5"/>
  <c r="I241" i="5"/>
  <c r="H241" i="5"/>
  <c r="G241" i="5"/>
  <c r="F241" i="5"/>
  <c r="E241" i="5"/>
  <c r="D241" i="5"/>
  <c r="BM239" i="5"/>
  <c r="BL239" i="5"/>
  <c r="BK239" i="5"/>
  <c r="BJ239" i="5"/>
  <c r="BI239" i="5"/>
  <c r="BH239" i="5"/>
  <c r="BG239" i="5"/>
  <c r="BF239" i="5"/>
  <c r="BE239" i="5"/>
  <c r="BD239" i="5"/>
  <c r="BC239" i="5"/>
  <c r="BB239" i="5"/>
  <c r="BA239" i="5"/>
  <c r="AZ239" i="5"/>
  <c r="AY239" i="5"/>
  <c r="AX239" i="5"/>
  <c r="AW239" i="5"/>
  <c r="AV239" i="5"/>
  <c r="AU239" i="5"/>
  <c r="AT239" i="5"/>
  <c r="AS239" i="5"/>
  <c r="AR239" i="5"/>
  <c r="AQ239" i="5"/>
  <c r="AP239" i="5"/>
  <c r="AO239" i="5"/>
  <c r="AN239" i="5"/>
  <c r="AM239" i="5"/>
  <c r="AL239" i="5"/>
  <c r="AK239" i="5"/>
  <c r="AJ239" i="5"/>
  <c r="AI239" i="5"/>
  <c r="AH239" i="5"/>
  <c r="AG239" i="5"/>
  <c r="AF239" i="5"/>
  <c r="AE239" i="5"/>
  <c r="AD239" i="5"/>
  <c r="AC239" i="5"/>
  <c r="AB239" i="5"/>
  <c r="AA239" i="5"/>
  <c r="Z239" i="5"/>
  <c r="Y239" i="5"/>
  <c r="X239" i="5"/>
  <c r="W239" i="5"/>
  <c r="V239" i="5"/>
  <c r="U239" i="5"/>
  <c r="T239" i="5"/>
  <c r="S239" i="5"/>
  <c r="R239" i="5"/>
  <c r="Q239" i="5"/>
  <c r="P239" i="5"/>
  <c r="O239" i="5"/>
  <c r="N239" i="5"/>
  <c r="M239" i="5"/>
  <c r="L239" i="5"/>
  <c r="K239" i="5"/>
  <c r="J239" i="5"/>
  <c r="I239" i="5"/>
  <c r="H239" i="5"/>
  <c r="G239" i="5"/>
  <c r="F239" i="5"/>
  <c r="E239" i="5"/>
  <c r="D239" i="5"/>
  <c r="BM236" i="5"/>
  <c r="BL236" i="5"/>
  <c r="BK236" i="5"/>
  <c r="BJ236" i="5"/>
  <c r="BI236" i="5"/>
  <c r="BH236" i="5"/>
  <c r="BG236" i="5"/>
  <c r="BF236" i="5"/>
  <c r="BE236" i="5"/>
  <c r="BD236" i="5"/>
  <c r="BC236" i="5"/>
  <c r="BB236" i="5"/>
  <c r="BA236" i="5"/>
  <c r="AZ236" i="5"/>
  <c r="AY236" i="5"/>
  <c r="AX236" i="5"/>
  <c r="AW236" i="5"/>
  <c r="AV236" i="5"/>
  <c r="AU236" i="5"/>
  <c r="AT236" i="5"/>
  <c r="AS236" i="5"/>
  <c r="AR236" i="5"/>
  <c r="AQ236" i="5"/>
  <c r="AP236" i="5"/>
  <c r="AO236" i="5"/>
  <c r="AN236" i="5"/>
  <c r="AM236" i="5"/>
  <c r="AL236" i="5"/>
  <c r="AK236" i="5"/>
  <c r="AJ236" i="5"/>
  <c r="AI236" i="5"/>
  <c r="AH236" i="5"/>
  <c r="AG236" i="5"/>
  <c r="AF236" i="5"/>
  <c r="AE236" i="5"/>
  <c r="AD236" i="5"/>
  <c r="AC236" i="5"/>
  <c r="AB236" i="5"/>
  <c r="AA236" i="5"/>
  <c r="Z236" i="5"/>
  <c r="Y236" i="5"/>
  <c r="X236" i="5"/>
  <c r="W236" i="5"/>
  <c r="V236" i="5"/>
  <c r="U236" i="5"/>
  <c r="T236" i="5"/>
  <c r="S236" i="5"/>
  <c r="R236" i="5"/>
  <c r="Q236" i="5"/>
  <c r="P236" i="5"/>
  <c r="O236" i="5"/>
  <c r="O235" i="5"/>
  <c r="N236" i="5"/>
  <c r="M236" i="5"/>
  <c r="M235" i="5"/>
  <c r="L236" i="5"/>
  <c r="K236" i="5"/>
  <c r="J236" i="5"/>
  <c r="J235" i="5"/>
  <c r="I236" i="5"/>
  <c r="H236" i="5"/>
  <c r="G236" i="5"/>
  <c r="F236" i="5"/>
  <c r="E236" i="5"/>
  <c r="D236" i="5"/>
  <c r="BM231" i="5"/>
  <c r="BM230" i="5"/>
  <c r="BL231" i="5"/>
  <c r="BL230" i="5"/>
  <c r="BK231" i="5"/>
  <c r="BK230" i="5"/>
  <c r="BJ231" i="5"/>
  <c r="BJ230" i="5"/>
  <c r="BI231" i="5"/>
  <c r="BI230" i="5"/>
  <c r="BH231" i="5"/>
  <c r="BH230" i="5"/>
  <c r="BG231" i="5"/>
  <c r="BG230" i="5"/>
  <c r="BF231" i="5"/>
  <c r="BF230" i="5"/>
  <c r="BE231" i="5"/>
  <c r="BD231" i="5"/>
  <c r="BD230" i="5"/>
  <c r="BC231" i="5"/>
  <c r="BC230" i="5"/>
  <c r="BB231" i="5"/>
  <c r="BB230" i="5"/>
  <c r="BA231" i="5"/>
  <c r="BA230" i="5"/>
  <c r="AZ231" i="5"/>
  <c r="AZ230" i="5"/>
  <c r="AY231" i="5"/>
  <c r="AY230" i="5"/>
  <c r="AX231" i="5"/>
  <c r="AX230" i="5"/>
  <c r="AW231" i="5"/>
  <c r="AW230" i="5"/>
  <c r="AV231" i="5"/>
  <c r="AV230" i="5"/>
  <c r="AU231" i="5"/>
  <c r="AU230" i="5"/>
  <c r="AT231" i="5"/>
  <c r="AT230" i="5"/>
  <c r="AS231" i="5"/>
  <c r="AS230" i="5"/>
  <c r="AR231" i="5"/>
  <c r="AR230" i="5"/>
  <c r="AQ231" i="5"/>
  <c r="AQ230" i="5"/>
  <c r="AP231" i="5"/>
  <c r="AP230" i="5"/>
  <c r="AO231" i="5"/>
  <c r="AO230" i="5"/>
  <c r="AN231" i="5"/>
  <c r="AN230" i="5"/>
  <c r="AM231" i="5"/>
  <c r="AL231" i="5"/>
  <c r="AL230" i="5"/>
  <c r="AK231" i="5"/>
  <c r="AK230" i="5"/>
  <c r="AJ231" i="5"/>
  <c r="AJ230" i="5"/>
  <c r="AI231" i="5"/>
  <c r="AI230" i="5"/>
  <c r="AH231" i="5"/>
  <c r="AH230" i="5"/>
  <c r="AG231" i="5"/>
  <c r="AG230" i="5"/>
  <c r="AF231" i="5"/>
  <c r="AF230" i="5"/>
  <c r="AE231" i="5"/>
  <c r="AE230" i="5"/>
  <c r="AD231" i="5"/>
  <c r="AD230" i="5"/>
  <c r="AC231" i="5"/>
  <c r="AC230" i="5"/>
  <c r="AB231" i="5"/>
  <c r="AB230" i="5"/>
  <c r="AA231" i="5"/>
  <c r="AA230" i="5"/>
  <c r="Z231" i="5"/>
  <c r="Z230" i="5"/>
  <c r="Y231" i="5"/>
  <c r="Y230" i="5"/>
  <c r="X231" i="5"/>
  <c r="X230" i="5"/>
  <c r="W231" i="5"/>
  <c r="W230" i="5"/>
  <c r="V231" i="5"/>
  <c r="V230" i="5"/>
  <c r="U231" i="5"/>
  <c r="U230" i="5"/>
  <c r="T231" i="5"/>
  <c r="T230" i="5"/>
  <c r="S231" i="5"/>
  <c r="S230" i="5"/>
  <c r="R231" i="5"/>
  <c r="R230" i="5"/>
  <c r="Q231" i="5"/>
  <c r="Q230" i="5"/>
  <c r="P231" i="5"/>
  <c r="P230" i="5"/>
  <c r="O231" i="5"/>
  <c r="O230" i="5"/>
  <c r="N231" i="5"/>
  <c r="N230" i="5"/>
  <c r="M231" i="5"/>
  <c r="M230" i="5"/>
  <c r="L231" i="5"/>
  <c r="L230" i="5"/>
  <c r="K231" i="5"/>
  <c r="K230" i="5"/>
  <c r="J231" i="5"/>
  <c r="J230" i="5"/>
  <c r="I231" i="5"/>
  <c r="I230" i="5"/>
  <c r="H231" i="5"/>
  <c r="H230" i="5"/>
  <c r="G231" i="5"/>
  <c r="G230" i="5"/>
  <c r="F231" i="5"/>
  <c r="F230" i="5"/>
  <c r="E231" i="5"/>
  <c r="E230" i="5"/>
  <c r="D231" i="5"/>
  <c r="D230" i="5"/>
  <c r="BE230" i="5"/>
  <c r="AM230" i="5"/>
  <c r="BM228" i="5"/>
  <c r="BM227" i="5"/>
  <c r="BL228" i="5"/>
  <c r="BL227" i="5"/>
  <c r="BK228" i="5"/>
  <c r="BK227" i="5"/>
  <c r="BJ228" i="5"/>
  <c r="BJ227" i="5"/>
  <c r="BI228" i="5"/>
  <c r="BI227" i="5"/>
  <c r="BH228" i="5"/>
  <c r="BH227" i="5"/>
  <c r="BG228" i="5"/>
  <c r="BG227" i="5"/>
  <c r="BF228" i="5"/>
  <c r="BF227" i="5"/>
  <c r="BE228" i="5"/>
  <c r="BE227" i="5"/>
  <c r="BD228" i="5"/>
  <c r="BD227" i="5"/>
  <c r="BC228" i="5"/>
  <c r="BC227" i="5"/>
  <c r="BB228" i="5"/>
  <c r="BB227" i="5"/>
  <c r="BA228" i="5"/>
  <c r="BA227" i="5"/>
  <c r="AZ228" i="5"/>
  <c r="AZ227" i="5"/>
  <c r="AY228" i="5"/>
  <c r="AY227" i="5"/>
  <c r="AX228" i="5"/>
  <c r="AX227" i="5"/>
  <c r="AW228" i="5"/>
  <c r="AW227" i="5"/>
  <c r="AV228" i="5"/>
  <c r="AV227" i="5"/>
  <c r="AU228" i="5"/>
  <c r="AU227" i="5"/>
  <c r="AT228" i="5"/>
  <c r="AT227" i="5"/>
  <c r="AS228" i="5"/>
  <c r="AS227" i="5"/>
  <c r="AR228" i="5"/>
  <c r="AR227" i="5"/>
  <c r="AQ228" i="5"/>
  <c r="AQ227" i="5"/>
  <c r="AP228" i="5"/>
  <c r="AP227" i="5"/>
  <c r="AO228" i="5"/>
  <c r="AO227" i="5"/>
  <c r="AN228" i="5"/>
  <c r="AN227" i="5"/>
  <c r="AM228" i="5"/>
  <c r="AM227" i="5"/>
  <c r="AL228" i="5"/>
  <c r="AL227" i="5"/>
  <c r="AK228" i="5"/>
  <c r="AK227" i="5"/>
  <c r="AJ228" i="5"/>
  <c r="AJ227" i="5"/>
  <c r="AI228" i="5"/>
  <c r="AI227" i="5"/>
  <c r="AH228" i="5"/>
  <c r="AH227" i="5"/>
  <c r="AG228" i="5"/>
  <c r="AG227" i="5"/>
  <c r="AF228" i="5"/>
  <c r="AF227" i="5"/>
  <c r="AE228" i="5"/>
  <c r="AE227" i="5"/>
  <c r="AD228" i="5"/>
  <c r="AD227" i="5"/>
  <c r="AC228" i="5"/>
  <c r="AC227" i="5"/>
  <c r="AB228" i="5"/>
  <c r="AB227" i="5"/>
  <c r="AA228" i="5"/>
  <c r="AA227" i="5"/>
  <c r="Z228" i="5"/>
  <c r="Z227" i="5"/>
  <c r="Y228" i="5"/>
  <c r="Y227" i="5"/>
  <c r="X228" i="5"/>
  <c r="X227" i="5"/>
  <c r="W228" i="5"/>
  <c r="W227" i="5"/>
  <c r="V228" i="5"/>
  <c r="V227" i="5"/>
  <c r="U228" i="5"/>
  <c r="U227" i="5"/>
  <c r="T228" i="5"/>
  <c r="T227" i="5"/>
  <c r="S228" i="5"/>
  <c r="S227" i="5"/>
  <c r="R228" i="5"/>
  <c r="R227" i="5"/>
  <c r="Q228" i="5"/>
  <c r="Q227" i="5"/>
  <c r="P228" i="5"/>
  <c r="P227" i="5"/>
  <c r="O228" i="5"/>
  <c r="O227" i="5"/>
  <c r="N228" i="5"/>
  <c r="N227" i="5"/>
  <c r="M228" i="5"/>
  <c r="M227" i="5"/>
  <c r="L228" i="5"/>
  <c r="L227" i="5"/>
  <c r="K228" i="5"/>
  <c r="K227" i="5"/>
  <c r="J228" i="5"/>
  <c r="I228" i="5"/>
  <c r="I227" i="5"/>
  <c r="H228" i="5"/>
  <c r="H227" i="5"/>
  <c r="G228" i="5"/>
  <c r="G227" i="5"/>
  <c r="F228" i="5"/>
  <c r="F227" i="5"/>
  <c r="E228" i="5"/>
  <c r="E227" i="5"/>
  <c r="D228" i="5"/>
  <c r="D227" i="5"/>
  <c r="J227" i="5"/>
  <c r="BM225" i="5"/>
  <c r="BM224" i="5"/>
  <c r="BL225" i="5"/>
  <c r="BL224" i="5"/>
  <c r="BK225" i="5"/>
  <c r="BK224" i="5"/>
  <c r="BJ225" i="5"/>
  <c r="BI225" i="5"/>
  <c r="BI224" i="5"/>
  <c r="BH225" i="5"/>
  <c r="BH224" i="5"/>
  <c r="BG225" i="5"/>
  <c r="BG224" i="5"/>
  <c r="BF225" i="5"/>
  <c r="BF224" i="5"/>
  <c r="BE225" i="5"/>
  <c r="BE224" i="5"/>
  <c r="BD225" i="5"/>
  <c r="BD224" i="5"/>
  <c r="BC225" i="5"/>
  <c r="BC224" i="5"/>
  <c r="BB225" i="5"/>
  <c r="BB224" i="5"/>
  <c r="BA225" i="5"/>
  <c r="BA224" i="5"/>
  <c r="AZ225" i="5"/>
  <c r="AZ224" i="5"/>
  <c r="AY225" i="5"/>
  <c r="AY224" i="5"/>
  <c r="AX225" i="5"/>
  <c r="AX224" i="5"/>
  <c r="AW225" i="5"/>
  <c r="AW224" i="5"/>
  <c r="AV225" i="5"/>
  <c r="AV224" i="5"/>
  <c r="AU225" i="5"/>
  <c r="AU224" i="5"/>
  <c r="AT225" i="5"/>
  <c r="AT224" i="5"/>
  <c r="AS225" i="5"/>
  <c r="AS224" i="5"/>
  <c r="AR225" i="5"/>
  <c r="AR224" i="5"/>
  <c r="AQ225" i="5"/>
  <c r="AQ224" i="5"/>
  <c r="AP225" i="5"/>
  <c r="AP224" i="5"/>
  <c r="AO225" i="5"/>
  <c r="AO224" i="5"/>
  <c r="AN225" i="5"/>
  <c r="AN224" i="5"/>
  <c r="AM225" i="5"/>
  <c r="AM224" i="5"/>
  <c r="AM223" i="5"/>
  <c r="AL225" i="5"/>
  <c r="AL224" i="5"/>
  <c r="AK225" i="5"/>
  <c r="AK224" i="5"/>
  <c r="AJ225" i="5"/>
  <c r="AJ224" i="5"/>
  <c r="AI225" i="5"/>
  <c r="AI224" i="5"/>
  <c r="AH225" i="5"/>
  <c r="AH224" i="5"/>
  <c r="AG225" i="5"/>
  <c r="AG224" i="5"/>
  <c r="AF225" i="5"/>
  <c r="AF224" i="5"/>
  <c r="AE225" i="5"/>
  <c r="AE224" i="5"/>
  <c r="AD225" i="5"/>
  <c r="AD224" i="5"/>
  <c r="AC225" i="5"/>
  <c r="AC224" i="5"/>
  <c r="AB225" i="5"/>
  <c r="AB224" i="5"/>
  <c r="AA225" i="5"/>
  <c r="Z225" i="5"/>
  <c r="Z224" i="5"/>
  <c r="Y225" i="5"/>
  <c r="Y224" i="5"/>
  <c r="Y223" i="5"/>
  <c r="X225" i="5"/>
  <c r="X224" i="5"/>
  <c r="W225" i="5"/>
  <c r="W224" i="5"/>
  <c r="V225" i="5"/>
  <c r="U225" i="5"/>
  <c r="U224" i="5"/>
  <c r="T225" i="5"/>
  <c r="T224" i="5"/>
  <c r="S225" i="5"/>
  <c r="S224" i="5"/>
  <c r="R225" i="5"/>
  <c r="R224" i="5"/>
  <c r="Q225" i="5"/>
  <c r="Q224" i="5"/>
  <c r="P225" i="5"/>
  <c r="P224" i="5"/>
  <c r="O225" i="5"/>
  <c r="O224" i="5"/>
  <c r="N225" i="5"/>
  <c r="N224" i="5"/>
  <c r="M225" i="5"/>
  <c r="M224" i="5"/>
  <c r="L225" i="5"/>
  <c r="L224" i="5"/>
  <c r="K225" i="5"/>
  <c r="K224" i="5"/>
  <c r="J225" i="5"/>
  <c r="J224" i="5"/>
  <c r="I225" i="5"/>
  <c r="I224" i="5"/>
  <c r="H225" i="5"/>
  <c r="H224" i="5"/>
  <c r="G225" i="5"/>
  <c r="G224" i="5"/>
  <c r="F225" i="5"/>
  <c r="F224" i="5"/>
  <c r="E225" i="5"/>
  <c r="E224" i="5"/>
  <c r="D225" i="5"/>
  <c r="D224" i="5"/>
  <c r="BJ224" i="5"/>
  <c r="AA224" i="5"/>
  <c r="V224" i="5"/>
  <c r="BM220" i="5"/>
  <c r="BL220" i="5"/>
  <c r="BK220" i="5"/>
  <c r="BJ220" i="5"/>
  <c r="BI220" i="5"/>
  <c r="BI214" i="5"/>
  <c r="BH220" i="5"/>
  <c r="BG220" i="5"/>
  <c r="BF220" i="5"/>
  <c r="BE220" i="5"/>
  <c r="BD220" i="5"/>
  <c r="BC220" i="5"/>
  <c r="BB220" i="5"/>
  <c r="BA220" i="5"/>
  <c r="AZ220" i="5"/>
  <c r="AY220" i="5"/>
  <c r="AX220" i="5"/>
  <c r="AW220" i="5"/>
  <c r="AV220" i="5"/>
  <c r="AU220" i="5"/>
  <c r="AT220" i="5"/>
  <c r="AS220" i="5"/>
  <c r="AR220" i="5"/>
  <c r="AQ220" i="5"/>
  <c r="AP220" i="5"/>
  <c r="AO220" i="5"/>
  <c r="AN220" i="5"/>
  <c r="AM220" i="5"/>
  <c r="AL220" i="5"/>
  <c r="AK220" i="5"/>
  <c r="AJ220" i="5"/>
  <c r="AI220" i="5"/>
  <c r="AH220" i="5"/>
  <c r="AG220" i="5"/>
  <c r="AF220" i="5"/>
  <c r="AE220" i="5"/>
  <c r="AD220" i="5"/>
  <c r="AC220" i="5"/>
  <c r="AB220" i="5"/>
  <c r="AA220" i="5"/>
  <c r="Z220" i="5"/>
  <c r="Y220" i="5"/>
  <c r="X220" i="5"/>
  <c r="W220" i="5"/>
  <c r="V220" i="5"/>
  <c r="U220" i="5"/>
  <c r="T220" i="5"/>
  <c r="S220" i="5"/>
  <c r="R220" i="5"/>
  <c r="Q220" i="5"/>
  <c r="P220" i="5"/>
  <c r="O220" i="5"/>
  <c r="N220" i="5"/>
  <c r="M220" i="5"/>
  <c r="L220" i="5"/>
  <c r="K220" i="5"/>
  <c r="J220" i="5"/>
  <c r="I220" i="5"/>
  <c r="H220" i="5"/>
  <c r="G220" i="5"/>
  <c r="F220" i="5"/>
  <c r="E220" i="5"/>
  <c r="D220" i="5"/>
  <c r="BM218" i="5"/>
  <c r="BL218" i="5"/>
  <c r="BK218" i="5"/>
  <c r="BJ218" i="5"/>
  <c r="BI218" i="5"/>
  <c r="BH218" i="5"/>
  <c r="BG218" i="5"/>
  <c r="BF218" i="5"/>
  <c r="BE218" i="5"/>
  <c r="BD218" i="5"/>
  <c r="BC218" i="5"/>
  <c r="BB218" i="5"/>
  <c r="BA218" i="5"/>
  <c r="AZ218" i="5"/>
  <c r="AY218" i="5"/>
  <c r="AX218" i="5"/>
  <c r="AW218" i="5"/>
  <c r="AV218" i="5"/>
  <c r="AU218" i="5"/>
  <c r="AT218" i="5"/>
  <c r="AS218" i="5"/>
  <c r="AR218" i="5"/>
  <c r="AQ218" i="5"/>
  <c r="AP218" i="5"/>
  <c r="AO218" i="5"/>
  <c r="AN218" i="5"/>
  <c r="AM218" i="5"/>
  <c r="AL218" i="5"/>
  <c r="AK218" i="5"/>
  <c r="AJ218" i="5"/>
  <c r="AI218" i="5"/>
  <c r="AH218" i="5"/>
  <c r="AG218" i="5"/>
  <c r="AF218" i="5"/>
  <c r="AE218" i="5"/>
  <c r="AD218" i="5"/>
  <c r="AC218" i="5"/>
  <c r="AB218" i="5"/>
  <c r="AA218" i="5"/>
  <c r="AA214" i="5"/>
  <c r="Z218" i="5"/>
  <c r="Y218" i="5"/>
  <c r="X218" i="5"/>
  <c r="W218" i="5"/>
  <c r="V218" i="5"/>
  <c r="U218" i="5"/>
  <c r="T218" i="5"/>
  <c r="S218" i="5"/>
  <c r="S214" i="5"/>
  <c r="R218" i="5"/>
  <c r="Q218" i="5"/>
  <c r="P218" i="5"/>
  <c r="O218" i="5"/>
  <c r="N218" i="5"/>
  <c r="M218" i="5"/>
  <c r="L218" i="5"/>
  <c r="K218" i="5"/>
  <c r="J218" i="5"/>
  <c r="I218" i="5"/>
  <c r="H218" i="5"/>
  <c r="G218" i="5"/>
  <c r="F218" i="5"/>
  <c r="E218" i="5"/>
  <c r="D218" i="5"/>
  <c r="BM215" i="5"/>
  <c r="BL215" i="5"/>
  <c r="BK215" i="5"/>
  <c r="BJ215" i="5"/>
  <c r="BI215" i="5"/>
  <c r="BH215" i="5"/>
  <c r="BG215" i="5"/>
  <c r="BF215" i="5"/>
  <c r="BE215" i="5"/>
  <c r="BD215" i="5"/>
  <c r="BC215" i="5"/>
  <c r="BB215" i="5"/>
  <c r="BA215" i="5"/>
  <c r="AZ215" i="5"/>
  <c r="AY215" i="5"/>
  <c r="AX215" i="5"/>
  <c r="AW215" i="5"/>
  <c r="AV215" i="5"/>
  <c r="AU215" i="5"/>
  <c r="AT215" i="5"/>
  <c r="AS215" i="5"/>
  <c r="AR215" i="5"/>
  <c r="AR214" i="5"/>
  <c r="AQ215" i="5"/>
  <c r="AP215" i="5"/>
  <c r="AO215" i="5"/>
  <c r="AN215" i="5"/>
  <c r="AM215" i="5"/>
  <c r="AL215" i="5"/>
  <c r="AK215" i="5"/>
  <c r="AJ215" i="5"/>
  <c r="AI215" i="5"/>
  <c r="AH215" i="5"/>
  <c r="AG215" i="5"/>
  <c r="AF215" i="5"/>
  <c r="AE215" i="5"/>
  <c r="AD215" i="5"/>
  <c r="AC215" i="5"/>
  <c r="AB215" i="5"/>
  <c r="AA215" i="5"/>
  <c r="Z215" i="5"/>
  <c r="Y215" i="5"/>
  <c r="Y214" i="5"/>
  <c r="X215" i="5"/>
  <c r="W215" i="5"/>
  <c r="V215" i="5"/>
  <c r="U215" i="5"/>
  <c r="T215" i="5"/>
  <c r="S215" i="5"/>
  <c r="R215" i="5"/>
  <c r="Q215" i="5"/>
  <c r="P215" i="5"/>
  <c r="O215" i="5"/>
  <c r="N215" i="5"/>
  <c r="M215" i="5"/>
  <c r="L215" i="5"/>
  <c r="K215" i="5"/>
  <c r="J215" i="5"/>
  <c r="I215" i="5"/>
  <c r="H215" i="5"/>
  <c r="G215" i="5"/>
  <c r="F215" i="5"/>
  <c r="E215" i="5"/>
  <c r="D215" i="5"/>
  <c r="BM211" i="5"/>
  <c r="BL211" i="5"/>
  <c r="BK211" i="5"/>
  <c r="BJ211" i="5"/>
  <c r="BI211" i="5"/>
  <c r="BH211" i="5"/>
  <c r="BG211" i="5"/>
  <c r="BF211" i="5"/>
  <c r="BE211" i="5"/>
  <c r="BD211" i="5"/>
  <c r="BC211" i="5"/>
  <c r="BB211" i="5"/>
  <c r="BA211" i="5"/>
  <c r="AZ211" i="5"/>
  <c r="AY211" i="5"/>
  <c r="AX211" i="5"/>
  <c r="AW211" i="5"/>
  <c r="AV211" i="5"/>
  <c r="AU211" i="5"/>
  <c r="AT211" i="5"/>
  <c r="AS211" i="5"/>
  <c r="AR211" i="5"/>
  <c r="AQ211" i="5"/>
  <c r="AP211" i="5"/>
  <c r="AO211" i="5"/>
  <c r="AN211" i="5"/>
  <c r="AM211" i="5"/>
  <c r="AL211" i="5"/>
  <c r="AK211" i="5"/>
  <c r="AJ211" i="5"/>
  <c r="AI211" i="5"/>
  <c r="AH211" i="5"/>
  <c r="AG211" i="5"/>
  <c r="AF211" i="5"/>
  <c r="AE211" i="5"/>
  <c r="AD211" i="5"/>
  <c r="AC211" i="5"/>
  <c r="AB211" i="5"/>
  <c r="AA211" i="5"/>
  <c r="Z211" i="5"/>
  <c r="Y211" i="5"/>
  <c r="X211" i="5"/>
  <c r="W211" i="5"/>
  <c r="V211" i="5"/>
  <c r="U211" i="5"/>
  <c r="T211" i="5"/>
  <c r="S211" i="5"/>
  <c r="R211" i="5"/>
  <c r="Q211" i="5"/>
  <c r="P211" i="5"/>
  <c r="O211" i="5"/>
  <c r="N211" i="5"/>
  <c r="M211" i="5"/>
  <c r="L211" i="5"/>
  <c r="K211" i="5"/>
  <c r="J211" i="5"/>
  <c r="I211" i="5"/>
  <c r="H211" i="5"/>
  <c r="G211" i="5"/>
  <c r="F211" i="5"/>
  <c r="F201" i="5"/>
  <c r="E211" i="5"/>
  <c r="D211" i="5"/>
  <c r="BM209" i="5"/>
  <c r="BL209" i="5"/>
  <c r="BK209" i="5"/>
  <c r="BJ209" i="5"/>
  <c r="BI209" i="5"/>
  <c r="BH209" i="5"/>
  <c r="BG209" i="5"/>
  <c r="BF209" i="5"/>
  <c r="BE209" i="5"/>
  <c r="BD209" i="5"/>
  <c r="BC209" i="5"/>
  <c r="BB209" i="5"/>
  <c r="BA209" i="5"/>
  <c r="AZ209" i="5"/>
  <c r="AY209" i="5"/>
  <c r="AX209" i="5"/>
  <c r="AW209" i="5"/>
  <c r="AV209" i="5"/>
  <c r="AU209" i="5"/>
  <c r="AT209" i="5"/>
  <c r="AS209" i="5"/>
  <c r="AR209" i="5"/>
  <c r="AQ209" i="5"/>
  <c r="AP209" i="5"/>
  <c r="AO209" i="5"/>
  <c r="AN209" i="5"/>
  <c r="AM209" i="5"/>
  <c r="AL209" i="5"/>
  <c r="AK209" i="5"/>
  <c r="AJ209" i="5"/>
  <c r="AI209" i="5"/>
  <c r="AH209" i="5"/>
  <c r="AG209" i="5"/>
  <c r="AF209" i="5"/>
  <c r="AE209" i="5"/>
  <c r="AD209" i="5"/>
  <c r="AC209" i="5"/>
  <c r="AB209" i="5"/>
  <c r="AA209" i="5"/>
  <c r="Z209" i="5"/>
  <c r="Y209" i="5"/>
  <c r="X209" i="5"/>
  <c r="W209" i="5"/>
  <c r="V209" i="5"/>
  <c r="U209" i="5"/>
  <c r="T209" i="5"/>
  <c r="S209" i="5"/>
  <c r="R209" i="5"/>
  <c r="Q209" i="5"/>
  <c r="P209" i="5"/>
  <c r="O209" i="5"/>
  <c r="N209" i="5"/>
  <c r="M209" i="5"/>
  <c r="L209" i="5"/>
  <c r="K209" i="5"/>
  <c r="J209" i="5"/>
  <c r="I209" i="5"/>
  <c r="H209" i="5"/>
  <c r="G209" i="5"/>
  <c r="F209" i="5"/>
  <c r="E209" i="5"/>
  <c r="D209" i="5"/>
  <c r="BM204" i="5"/>
  <c r="BL204" i="5"/>
  <c r="BK204" i="5"/>
  <c r="BJ204" i="5"/>
  <c r="BI204" i="5"/>
  <c r="BH204" i="5"/>
  <c r="BG204" i="5"/>
  <c r="BG201" i="5"/>
  <c r="BF204" i="5"/>
  <c r="BE204" i="5"/>
  <c r="BD204" i="5"/>
  <c r="BC204" i="5"/>
  <c r="BB204" i="5"/>
  <c r="BA204" i="5"/>
  <c r="AZ204" i="5"/>
  <c r="AY204" i="5"/>
  <c r="AX204" i="5"/>
  <c r="AX201" i="5"/>
  <c r="AW204" i="5"/>
  <c r="AV204" i="5"/>
  <c r="AU204" i="5"/>
  <c r="AT204" i="5"/>
  <c r="AS204" i="5"/>
  <c r="AR204" i="5"/>
  <c r="AQ204" i="5"/>
  <c r="AP204" i="5"/>
  <c r="AO204" i="5"/>
  <c r="AN204" i="5"/>
  <c r="AM204" i="5"/>
  <c r="AL204" i="5"/>
  <c r="AK204" i="5"/>
  <c r="AJ204" i="5"/>
  <c r="AI204" i="5"/>
  <c r="AH204" i="5"/>
  <c r="AG204" i="5"/>
  <c r="AF204" i="5"/>
  <c r="AE204" i="5"/>
  <c r="AD204" i="5"/>
  <c r="AC204" i="5"/>
  <c r="AB204" i="5"/>
  <c r="AA204" i="5"/>
  <c r="Z204" i="5"/>
  <c r="Y204" i="5"/>
  <c r="X204" i="5"/>
  <c r="W204" i="5"/>
  <c r="V204" i="5"/>
  <c r="U204" i="5"/>
  <c r="T204" i="5"/>
  <c r="S204" i="5"/>
  <c r="R204" i="5"/>
  <c r="Q204" i="5"/>
  <c r="P204" i="5"/>
  <c r="O204" i="5"/>
  <c r="N204" i="5"/>
  <c r="M204" i="5"/>
  <c r="L204" i="5"/>
  <c r="K204" i="5"/>
  <c r="J204" i="5"/>
  <c r="J201" i="5"/>
  <c r="I204" i="5"/>
  <c r="H204" i="5"/>
  <c r="G204" i="5"/>
  <c r="F204" i="5"/>
  <c r="E204" i="5"/>
  <c r="D204" i="5"/>
  <c r="BM202" i="5"/>
  <c r="BL202" i="5"/>
  <c r="BK202" i="5"/>
  <c r="BJ202" i="5"/>
  <c r="BI202" i="5"/>
  <c r="BH202" i="5"/>
  <c r="BG202" i="5"/>
  <c r="BF202" i="5"/>
  <c r="BE202" i="5"/>
  <c r="BD202" i="5"/>
  <c r="BC202" i="5"/>
  <c r="BB202" i="5"/>
  <c r="BA202" i="5"/>
  <c r="AZ202" i="5"/>
  <c r="AY202" i="5"/>
  <c r="AX202" i="5"/>
  <c r="AW202" i="5"/>
  <c r="AV202" i="5"/>
  <c r="AU202" i="5"/>
  <c r="AT202" i="5"/>
  <c r="AS202" i="5"/>
  <c r="AR202" i="5"/>
  <c r="AQ202" i="5"/>
  <c r="AQ201" i="5"/>
  <c r="AP202" i="5"/>
  <c r="AO202" i="5"/>
  <c r="AN202" i="5"/>
  <c r="AN201" i="5"/>
  <c r="AM202" i="5"/>
  <c r="AL202" i="5"/>
  <c r="AK202" i="5"/>
  <c r="AJ202" i="5"/>
  <c r="AI202" i="5"/>
  <c r="AH202" i="5"/>
  <c r="AG202" i="5"/>
  <c r="AF202" i="5"/>
  <c r="AE202" i="5"/>
  <c r="AD202" i="5"/>
  <c r="AC202" i="5"/>
  <c r="AB202" i="5"/>
  <c r="AA202" i="5"/>
  <c r="AA201" i="5"/>
  <c r="Z202" i="5"/>
  <c r="Y202" i="5"/>
  <c r="X202" i="5"/>
  <c r="W202" i="5"/>
  <c r="V202" i="5"/>
  <c r="U202" i="5"/>
  <c r="T202" i="5"/>
  <c r="S202" i="5"/>
  <c r="R202" i="5"/>
  <c r="Q202" i="5"/>
  <c r="P202" i="5"/>
  <c r="O202" i="5"/>
  <c r="N202" i="5"/>
  <c r="M202" i="5"/>
  <c r="L202" i="5"/>
  <c r="K202" i="5"/>
  <c r="J202" i="5"/>
  <c r="I202" i="5"/>
  <c r="H202" i="5"/>
  <c r="G202" i="5"/>
  <c r="F202" i="5"/>
  <c r="E202" i="5"/>
  <c r="D202" i="5"/>
  <c r="BM199" i="5"/>
  <c r="BL199" i="5"/>
  <c r="BK199" i="5"/>
  <c r="BJ199" i="5"/>
  <c r="BI199" i="5"/>
  <c r="BH199" i="5"/>
  <c r="BG199" i="5"/>
  <c r="BF199" i="5"/>
  <c r="BE199" i="5"/>
  <c r="BD199" i="5"/>
  <c r="BC199" i="5"/>
  <c r="BB199" i="5"/>
  <c r="BA199" i="5"/>
  <c r="AZ199" i="5"/>
  <c r="AY199" i="5"/>
  <c r="AX199" i="5"/>
  <c r="AW199" i="5"/>
  <c r="AV199" i="5"/>
  <c r="AU199" i="5"/>
  <c r="AT199" i="5"/>
  <c r="AS199" i="5"/>
  <c r="AR199" i="5"/>
  <c r="AQ199" i="5"/>
  <c r="AP199" i="5"/>
  <c r="AO199" i="5"/>
  <c r="AN199" i="5"/>
  <c r="AM199" i="5"/>
  <c r="AL199" i="5"/>
  <c r="AK199" i="5"/>
  <c r="AJ199" i="5"/>
  <c r="AI199" i="5"/>
  <c r="AH199" i="5"/>
  <c r="AG199" i="5"/>
  <c r="AF199" i="5"/>
  <c r="AE199" i="5"/>
  <c r="AD199" i="5"/>
  <c r="AC199" i="5"/>
  <c r="AB199" i="5"/>
  <c r="AA199" i="5"/>
  <c r="Z199" i="5"/>
  <c r="Y199" i="5"/>
  <c r="X199" i="5"/>
  <c r="W199" i="5"/>
  <c r="V199" i="5"/>
  <c r="U199" i="5"/>
  <c r="T199" i="5"/>
  <c r="S199" i="5"/>
  <c r="R199" i="5"/>
  <c r="Q199" i="5"/>
  <c r="P199" i="5"/>
  <c r="O199" i="5"/>
  <c r="N199" i="5"/>
  <c r="M199" i="5"/>
  <c r="L199" i="5"/>
  <c r="K199" i="5"/>
  <c r="J199" i="5"/>
  <c r="I199" i="5"/>
  <c r="H199" i="5"/>
  <c r="G199" i="5"/>
  <c r="F199" i="5"/>
  <c r="E199" i="5"/>
  <c r="D199" i="5"/>
  <c r="BM195" i="5"/>
  <c r="BM194" i="5"/>
  <c r="BL195" i="5"/>
  <c r="BL194" i="5"/>
  <c r="BK195" i="5"/>
  <c r="BK194" i="5"/>
  <c r="BJ195" i="5"/>
  <c r="BJ194" i="5"/>
  <c r="BI195" i="5"/>
  <c r="BI194" i="5"/>
  <c r="BH195" i="5"/>
  <c r="BH194" i="5"/>
  <c r="BG195" i="5"/>
  <c r="BG194" i="5"/>
  <c r="BF195" i="5"/>
  <c r="BF194" i="5"/>
  <c r="BE195" i="5"/>
  <c r="BE194" i="5"/>
  <c r="BD195" i="5"/>
  <c r="BD194" i="5"/>
  <c r="BC195" i="5"/>
  <c r="BC194" i="5"/>
  <c r="BB195" i="5"/>
  <c r="BA195" i="5"/>
  <c r="BA194" i="5"/>
  <c r="AZ195" i="5"/>
  <c r="AZ194" i="5"/>
  <c r="AY195" i="5"/>
  <c r="AY194" i="5"/>
  <c r="AX195" i="5"/>
  <c r="AX194" i="5"/>
  <c r="AW195" i="5"/>
  <c r="AW194" i="5"/>
  <c r="AV195" i="5"/>
  <c r="AV194" i="5"/>
  <c r="AU195" i="5"/>
  <c r="AU194" i="5"/>
  <c r="AT195" i="5"/>
  <c r="AT194" i="5"/>
  <c r="AS195" i="5"/>
  <c r="AS194" i="5"/>
  <c r="AR195" i="5"/>
  <c r="AR194" i="5"/>
  <c r="AQ195" i="5"/>
  <c r="AQ194" i="5"/>
  <c r="AP195" i="5"/>
  <c r="AP194" i="5"/>
  <c r="AO195" i="5"/>
  <c r="AO194" i="5"/>
  <c r="AN195" i="5"/>
  <c r="AN194" i="5"/>
  <c r="AM195" i="5"/>
  <c r="AM194" i="5"/>
  <c r="AL195" i="5"/>
  <c r="AL194" i="5"/>
  <c r="AK195" i="5"/>
  <c r="AK194" i="5"/>
  <c r="AJ195" i="5"/>
  <c r="AJ194" i="5"/>
  <c r="AI195" i="5"/>
  <c r="AI194" i="5"/>
  <c r="AH195" i="5"/>
  <c r="AH194" i="5"/>
  <c r="AG195" i="5"/>
  <c r="AG194" i="5"/>
  <c r="AF195" i="5"/>
  <c r="AF194" i="5"/>
  <c r="AE195" i="5"/>
  <c r="AE194" i="5"/>
  <c r="AD195" i="5"/>
  <c r="AD194" i="5"/>
  <c r="AC195" i="5"/>
  <c r="AC194" i="5"/>
  <c r="AB195" i="5"/>
  <c r="AB194" i="5"/>
  <c r="AA195" i="5"/>
  <c r="AA194" i="5"/>
  <c r="Z195" i="5"/>
  <c r="Z194" i="5"/>
  <c r="Y195" i="5"/>
  <c r="Y194" i="5"/>
  <c r="X195" i="5"/>
  <c r="X194" i="5"/>
  <c r="W195" i="5"/>
  <c r="W194" i="5"/>
  <c r="V195" i="5"/>
  <c r="U195" i="5"/>
  <c r="U194" i="5"/>
  <c r="T195" i="5"/>
  <c r="T194" i="5"/>
  <c r="S195" i="5"/>
  <c r="S194" i="5"/>
  <c r="R195" i="5"/>
  <c r="R194" i="5"/>
  <c r="Q195" i="5"/>
  <c r="Q194" i="5"/>
  <c r="P195" i="5"/>
  <c r="P194" i="5"/>
  <c r="O195" i="5"/>
  <c r="O194" i="5"/>
  <c r="N195" i="5"/>
  <c r="N194" i="5"/>
  <c r="M195" i="5"/>
  <c r="M194" i="5"/>
  <c r="L195" i="5"/>
  <c r="L194" i="5"/>
  <c r="K195" i="5"/>
  <c r="K194" i="5"/>
  <c r="J195" i="5"/>
  <c r="J194" i="5"/>
  <c r="I195" i="5"/>
  <c r="I194" i="5"/>
  <c r="H195" i="5"/>
  <c r="H194" i="5"/>
  <c r="G195" i="5"/>
  <c r="G194" i="5"/>
  <c r="F195" i="5"/>
  <c r="F194" i="5"/>
  <c r="E195" i="5"/>
  <c r="E194" i="5"/>
  <c r="D195" i="5"/>
  <c r="D194" i="5"/>
  <c r="BB194" i="5"/>
  <c r="V194" i="5"/>
  <c r="BM190" i="5"/>
  <c r="BL190" i="5"/>
  <c r="BK190" i="5"/>
  <c r="BJ190" i="5"/>
  <c r="BI190" i="5"/>
  <c r="BI187" i="5"/>
  <c r="BH190" i="5"/>
  <c r="BG190" i="5"/>
  <c r="BF190" i="5"/>
  <c r="BE190" i="5"/>
  <c r="BD190" i="5"/>
  <c r="BC190" i="5"/>
  <c r="BB190" i="5"/>
  <c r="BA190" i="5"/>
  <c r="AZ190" i="5"/>
  <c r="AY190" i="5"/>
  <c r="AX190" i="5"/>
  <c r="AW190" i="5"/>
  <c r="AV190" i="5"/>
  <c r="AU190" i="5"/>
  <c r="AT190" i="5"/>
  <c r="AS190" i="5"/>
  <c r="AR190" i="5"/>
  <c r="AQ190" i="5"/>
  <c r="AP190" i="5"/>
  <c r="AO190" i="5"/>
  <c r="AN190" i="5"/>
  <c r="AM190" i="5"/>
  <c r="AL190" i="5"/>
  <c r="AL187" i="5"/>
  <c r="AK190" i="5"/>
  <c r="AJ190" i="5"/>
  <c r="AI190" i="5"/>
  <c r="AH190" i="5"/>
  <c r="AG190" i="5"/>
  <c r="AF190" i="5"/>
  <c r="AE190" i="5"/>
  <c r="AD190" i="5"/>
  <c r="AC190" i="5"/>
  <c r="AB190" i="5"/>
  <c r="AA190" i="5"/>
  <c r="Z190" i="5"/>
  <c r="Y190" i="5"/>
  <c r="X190" i="5"/>
  <c r="W190" i="5"/>
  <c r="V190" i="5"/>
  <c r="U190" i="5"/>
  <c r="T190" i="5"/>
  <c r="S190" i="5"/>
  <c r="R190" i="5"/>
  <c r="Q190" i="5"/>
  <c r="P190" i="5"/>
  <c r="O190" i="5"/>
  <c r="N190" i="5"/>
  <c r="M190" i="5"/>
  <c r="L190" i="5"/>
  <c r="K190" i="5"/>
  <c r="J190" i="5"/>
  <c r="I190" i="5"/>
  <c r="H190" i="5"/>
  <c r="G190" i="5"/>
  <c r="F190" i="5"/>
  <c r="E190" i="5"/>
  <c r="D190" i="5"/>
  <c r="BM188" i="5"/>
  <c r="BM187" i="5"/>
  <c r="BL188" i="5"/>
  <c r="BK188" i="5"/>
  <c r="BJ188" i="5"/>
  <c r="BI188" i="5"/>
  <c r="BH188" i="5"/>
  <c r="BG188" i="5"/>
  <c r="BF188" i="5"/>
  <c r="BE188" i="5"/>
  <c r="BE187" i="5"/>
  <c r="BD188" i="5"/>
  <c r="BC188" i="5"/>
  <c r="BC187" i="5"/>
  <c r="BB188" i="5"/>
  <c r="BA188" i="5"/>
  <c r="AZ188" i="5"/>
  <c r="AY188" i="5"/>
  <c r="AX188" i="5"/>
  <c r="AW188" i="5"/>
  <c r="AV188" i="5"/>
  <c r="AU188" i="5"/>
  <c r="AU187" i="5"/>
  <c r="AT188" i="5"/>
  <c r="AT187" i="5"/>
  <c r="AS188" i="5"/>
  <c r="AR188" i="5"/>
  <c r="AQ188" i="5"/>
  <c r="AP188" i="5"/>
  <c r="AP187" i="5"/>
  <c r="AO188" i="5"/>
  <c r="AO187" i="5"/>
  <c r="AN188" i="5"/>
  <c r="AM188" i="5"/>
  <c r="AM187" i="5"/>
  <c r="AL188" i="5"/>
  <c r="AK188" i="5"/>
  <c r="AJ188" i="5"/>
  <c r="AI188" i="5"/>
  <c r="AI187" i="5"/>
  <c r="AH188" i="5"/>
  <c r="AG188" i="5"/>
  <c r="AF188" i="5"/>
  <c r="AE188" i="5"/>
  <c r="AD188" i="5"/>
  <c r="AC188" i="5"/>
  <c r="AB188" i="5"/>
  <c r="AA188" i="5"/>
  <c r="Z188" i="5"/>
  <c r="Z187" i="5"/>
  <c r="Y188" i="5"/>
  <c r="Y187" i="5"/>
  <c r="X188" i="5"/>
  <c r="W188" i="5"/>
  <c r="V188" i="5"/>
  <c r="U188" i="5"/>
  <c r="T188" i="5"/>
  <c r="S188" i="5"/>
  <c r="R188" i="5"/>
  <c r="R187" i="5"/>
  <c r="Q188" i="5"/>
  <c r="P188" i="5"/>
  <c r="O188" i="5"/>
  <c r="N188" i="5"/>
  <c r="M188" i="5"/>
  <c r="L188" i="5"/>
  <c r="K188" i="5"/>
  <c r="J188" i="5"/>
  <c r="I188" i="5"/>
  <c r="H188" i="5"/>
  <c r="G188" i="5"/>
  <c r="G187" i="5"/>
  <c r="F188" i="5"/>
  <c r="E188" i="5"/>
  <c r="D188" i="5"/>
  <c r="AK187" i="5"/>
  <c r="BM184" i="5"/>
  <c r="BL184" i="5"/>
  <c r="BL173" i="5"/>
  <c r="BK184" i="5"/>
  <c r="BJ184" i="5"/>
  <c r="BI184" i="5"/>
  <c r="BH184" i="5"/>
  <c r="BG184" i="5"/>
  <c r="BF184" i="5"/>
  <c r="BF173" i="5"/>
  <c r="BE184" i="5"/>
  <c r="BD184" i="5"/>
  <c r="BC184" i="5"/>
  <c r="BB184" i="5"/>
  <c r="BA184" i="5"/>
  <c r="AZ184" i="5"/>
  <c r="AY184" i="5"/>
  <c r="AX184" i="5"/>
  <c r="AW184" i="5"/>
  <c r="AV184" i="5"/>
  <c r="AU184" i="5"/>
  <c r="AT184" i="5"/>
  <c r="AS184" i="5"/>
  <c r="AR184" i="5"/>
  <c r="AQ184" i="5"/>
  <c r="AP184" i="5"/>
  <c r="AP173" i="5"/>
  <c r="AO184" i="5"/>
  <c r="AN184" i="5"/>
  <c r="AM184" i="5"/>
  <c r="AL184" i="5"/>
  <c r="AK184" i="5"/>
  <c r="AJ184" i="5"/>
  <c r="AI184" i="5"/>
  <c r="AH184" i="5"/>
  <c r="AG184" i="5"/>
  <c r="AF184" i="5"/>
  <c r="AE184" i="5"/>
  <c r="AD184" i="5"/>
  <c r="AC184" i="5"/>
  <c r="AB184" i="5"/>
  <c r="AA184" i="5"/>
  <c r="Z184" i="5"/>
  <c r="Y184" i="5"/>
  <c r="X184" i="5"/>
  <c r="W184" i="5"/>
  <c r="V184" i="5"/>
  <c r="U184" i="5"/>
  <c r="T184" i="5"/>
  <c r="S184" i="5"/>
  <c r="R184" i="5"/>
  <c r="Q184" i="5"/>
  <c r="P184" i="5"/>
  <c r="O184" i="5"/>
  <c r="N184" i="5"/>
  <c r="M184" i="5"/>
  <c r="L184" i="5"/>
  <c r="K184" i="5"/>
  <c r="J184" i="5"/>
  <c r="I184" i="5"/>
  <c r="H184" i="5"/>
  <c r="G184" i="5"/>
  <c r="F184" i="5"/>
  <c r="E184" i="5"/>
  <c r="D184" i="5"/>
  <c r="BM174" i="5"/>
  <c r="BL174" i="5"/>
  <c r="BK174" i="5"/>
  <c r="BJ174" i="5"/>
  <c r="BI174" i="5"/>
  <c r="BH174" i="5"/>
  <c r="BG174" i="5"/>
  <c r="BF174" i="5"/>
  <c r="BE174" i="5"/>
  <c r="BE173" i="5"/>
  <c r="BD174" i="5"/>
  <c r="BC174" i="5"/>
  <c r="BB174" i="5"/>
  <c r="BA174" i="5"/>
  <c r="AZ174" i="5"/>
  <c r="AY174" i="5"/>
  <c r="AX174" i="5"/>
  <c r="AW174" i="5"/>
  <c r="AW173" i="5"/>
  <c r="AV174" i="5"/>
  <c r="AU174" i="5"/>
  <c r="AT174" i="5"/>
  <c r="AS174" i="5"/>
  <c r="AR174" i="5"/>
  <c r="AR173" i="5"/>
  <c r="AQ174" i="5"/>
  <c r="AP174" i="5"/>
  <c r="AO174" i="5"/>
  <c r="AO173" i="5"/>
  <c r="AN174" i="5"/>
  <c r="AN173" i="5"/>
  <c r="AM174" i="5"/>
  <c r="AM173" i="5"/>
  <c r="AL174" i="5"/>
  <c r="AK174" i="5"/>
  <c r="AK173" i="5"/>
  <c r="AJ174" i="5"/>
  <c r="AI174" i="5"/>
  <c r="AI173" i="5"/>
  <c r="AH174" i="5"/>
  <c r="AG174" i="5"/>
  <c r="AF174" i="5"/>
  <c r="AE174" i="5"/>
  <c r="AD174" i="5"/>
  <c r="AD173" i="5"/>
  <c r="AC174" i="5"/>
  <c r="AB174" i="5"/>
  <c r="AB173" i="5"/>
  <c r="AA174" i="5"/>
  <c r="AA173" i="5"/>
  <c r="Z174" i="5"/>
  <c r="Y174" i="5"/>
  <c r="X174" i="5"/>
  <c r="X173" i="5"/>
  <c r="W174" i="5"/>
  <c r="W173" i="5"/>
  <c r="V174" i="5"/>
  <c r="U174" i="5"/>
  <c r="T174" i="5"/>
  <c r="S174" i="5"/>
  <c r="R174" i="5"/>
  <c r="Q174" i="5"/>
  <c r="P174" i="5"/>
  <c r="O174" i="5"/>
  <c r="N174" i="5"/>
  <c r="M174" i="5"/>
  <c r="L174" i="5"/>
  <c r="L173" i="5"/>
  <c r="K174" i="5"/>
  <c r="K173" i="5"/>
  <c r="J174" i="5"/>
  <c r="I174" i="5"/>
  <c r="H174" i="5"/>
  <c r="G174" i="5"/>
  <c r="F174" i="5"/>
  <c r="F173" i="5"/>
  <c r="E174" i="5"/>
  <c r="D174" i="5"/>
  <c r="BM169" i="5"/>
  <c r="BL169" i="5"/>
  <c r="BK169" i="5"/>
  <c r="BJ169" i="5"/>
  <c r="BI169" i="5"/>
  <c r="BH169" i="5"/>
  <c r="BG169" i="5"/>
  <c r="BF169" i="5"/>
  <c r="BE169" i="5"/>
  <c r="BD169" i="5"/>
  <c r="BC169" i="5"/>
  <c r="BB169" i="5"/>
  <c r="BA169" i="5"/>
  <c r="AZ169" i="5"/>
  <c r="AY169" i="5"/>
  <c r="AX169" i="5"/>
  <c r="AW169" i="5"/>
  <c r="AV169" i="5"/>
  <c r="AU169" i="5"/>
  <c r="AT169" i="5"/>
  <c r="AS169" i="5"/>
  <c r="AR169" i="5"/>
  <c r="AQ169" i="5"/>
  <c r="AP169" i="5"/>
  <c r="AO169" i="5"/>
  <c r="AN169" i="5"/>
  <c r="AM169" i="5"/>
  <c r="AL169" i="5"/>
  <c r="AK169" i="5"/>
  <c r="AJ169" i="5"/>
  <c r="AI169" i="5"/>
  <c r="AH169" i="5"/>
  <c r="AG169" i="5"/>
  <c r="AF169" i="5"/>
  <c r="AE169" i="5"/>
  <c r="AD169" i="5"/>
  <c r="AC169" i="5"/>
  <c r="AB169" i="5"/>
  <c r="AA169" i="5"/>
  <c r="Z169" i="5"/>
  <c r="Y169" i="5"/>
  <c r="X169" i="5"/>
  <c r="W169" i="5"/>
  <c r="V169" i="5"/>
  <c r="U169" i="5"/>
  <c r="T169" i="5"/>
  <c r="S169" i="5"/>
  <c r="R169" i="5"/>
  <c r="Q169" i="5"/>
  <c r="P169" i="5"/>
  <c r="O169" i="5"/>
  <c r="N169" i="5"/>
  <c r="M169" i="5"/>
  <c r="L169" i="5"/>
  <c r="K169" i="5"/>
  <c r="J169" i="5"/>
  <c r="I169" i="5"/>
  <c r="H169" i="5"/>
  <c r="G169" i="5"/>
  <c r="F169" i="5"/>
  <c r="E169" i="5"/>
  <c r="D169" i="5"/>
  <c r="BM163" i="5"/>
  <c r="BL163" i="5"/>
  <c r="BL162" i="5"/>
  <c r="BK163" i="5"/>
  <c r="BK162" i="5"/>
  <c r="BJ163" i="5"/>
  <c r="BI163" i="5"/>
  <c r="BH163" i="5"/>
  <c r="BG163" i="5"/>
  <c r="BF163" i="5"/>
  <c r="BF162" i="5"/>
  <c r="BE163" i="5"/>
  <c r="BD163" i="5"/>
  <c r="BD162" i="5"/>
  <c r="BC163" i="5"/>
  <c r="BC162" i="5"/>
  <c r="BB163" i="5"/>
  <c r="BA163" i="5"/>
  <c r="AZ163" i="5"/>
  <c r="AY163" i="5"/>
  <c r="AX163" i="5"/>
  <c r="AX162" i="5"/>
  <c r="AW163" i="5"/>
  <c r="AV163" i="5"/>
  <c r="AV162" i="5"/>
  <c r="AU163" i="5"/>
  <c r="AT163" i="5"/>
  <c r="AT162" i="5"/>
  <c r="AS163" i="5"/>
  <c r="AR163" i="5"/>
  <c r="AR162" i="5"/>
  <c r="AQ163" i="5"/>
  <c r="AQ162" i="5"/>
  <c r="AP163" i="5"/>
  <c r="AO163" i="5"/>
  <c r="AN163" i="5"/>
  <c r="AN162" i="5"/>
  <c r="AM163" i="5"/>
  <c r="AM162" i="5"/>
  <c r="AL163" i="5"/>
  <c r="AK163" i="5"/>
  <c r="AJ163" i="5"/>
  <c r="AI163" i="5"/>
  <c r="AI162" i="5"/>
  <c r="AH163" i="5"/>
  <c r="AH162" i="5"/>
  <c r="AG163" i="5"/>
  <c r="AF163" i="5"/>
  <c r="AE163" i="5"/>
  <c r="AD163" i="5"/>
  <c r="AD162" i="5"/>
  <c r="AC163" i="5"/>
  <c r="AB163" i="5"/>
  <c r="AB162" i="5"/>
  <c r="AA163" i="5"/>
  <c r="AA162" i="5"/>
  <c r="Z163" i="5"/>
  <c r="Y163" i="5"/>
  <c r="X163" i="5"/>
  <c r="W163" i="5"/>
  <c r="W162" i="5"/>
  <c r="V163" i="5"/>
  <c r="V162" i="5"/>
  <c r="U163" i="5"/>
  <c r="T163" i="5"/>
  <c r="S163" i="5"/>
  <c r="R163" i="5"/>
  <c r="R162" i="5"/>
  <c r="Q163" i="5"/>
  <c r="P163" i="5"/>
  <c r="P162" i="5"/>
  <c r="O163" i="5"/>
  <c r="N163" i="5"/>
  <c r="M163" i="5"/>
  <c r="L163" i="5"/>
  <c r="L162" i="5"/>
  <c r="K163" i="5"/>
  <c r="K162" i="5"/>
  <c r="J163" i="5"/>
  <c r="J162" i="5"/>
  <c r="I163" i="5"/>
  <c r="H163" i="5"/>
  <c r="G163" i="5"/>
  <c r="F163" i="5"/>
  <c r="E163" i="5"/>
  <c r="D163" i="5"/>
  <c r="BM160" i="5"/>
  <c r="BL160" i="5"/>
  <c r="BK160" i="5"/>
  <c r="BJ160" i="5"/>
  <c r="BI160" i="5"/>
  <c r="BH160" i="5"/>
  <c r="BG160" i="5"/>
  <c r="BF160" i="5"/>
  <c r="BF157" i="5"/>
  <c r="BE160" i="5"/>
  <c r="BD160" i="5"/>
  <c r="BC160" i="5"/>
  <c r="BB160" i="5"/>
  <c r="BA160" i="5"/>
  <c r="AZ160" i="5"/>
  <c r="AY160" i="5"/>
  <c r="AX160" i="5"/>
  <c r="AW160" i="5"/>
  <c r="AV160" i="5"/>
  <c r="AU160" i="5"/>
  <c r="AU157" i="5"/>
  <c r="AT160" i="5"/>
  <c r="AS160" i="5"/>
  <c r="AR160" i="5"/>
  <c r="AQ160" i="5"/>
  <c r="AP160" i="5"/>
  <c r="AO160" i="5"/>
  <c r="AN160" i="5"/>
  <c r="AM160" i="5"/>
  <c r="AL160" i="5"/>
  <c r="AK160" i="5"/>
  <c r="AJ160" i="5"/>
  <c r="AI160" i="5"/>
  <c r="AH160" i="5"/>
  <c r="AG160" i="5"/>
  <c r="AF160" i="5"/>
  <c r="AE160" i="5"/>
  <c r="AD160" i="5"/>
  <c r="AC160" i="5"/>
  <c r="AB160" i="5"/>
  <c r="AA160" i="5"/>
  <c r="Z160" i="5"/>
  <c r="Y160" i="5"/>
  <c r="X160" i="5"/>
  <c r="W160" i="5"/>
  <c r="V160" i="5"/>
  <c r="U160" i="5"/>
  <c r="T160" i="5"/>
  <c r="S160" i="5"/>
  <c r="R160" i="5"/>
  <c r="Q160" i="5"/>
  <c r="P160" i="5"/>
  <c r="O160" i="5"/>
  <c r="N160" i="5"/>
  <c r="M160" i="5"/>
  <c r="L160" i="5"/>
  <c r="K160" i="5"/>
  <c r="J160" i="5"/>
  <c r="I160" i="5"/>
  <c r="H160" i="5"/>
  <c r="G160" i="5"/>
  <c r="F160" i="5"/>
  <c r="E160" i="5"/>
  <c r="D160" i="5"/>
  <c r="BM158" i="5"/>
  <c r="BM157" i="5"/>
  <c r="BL158" i="5"/>
  <c r="BK158" i="5"/>
  <c r="BJ158" i="5"/>
  <c r="BJ157" i="5"/>
  <c r="BI158" i="5"/>
  <c r="BH158" i="5"/>
  <c r="BG158" i="5"/>
  <c r="BF158" i="5"/>
  <c r="BE158" i="5"/>
  <c r="BE157" i="5"/>
  <c r="BD158" i="5"/>
  <c r="BC158" i="5"/>
  <c r="BC157" i="5"/>
  <c r="BB158" i="5"/>
  <c r="BB157" i="5"/>
  <c r="BA158" i="5"/>
  <c r="AZ158" i="5"/>
  <c r="AY158" i="5"/>
  <c r="AX158" i="5"/>
  <c r="AX157" i="5"/>
  <c r="AW158" i="5"/>
  <c r="AV158" i="5"/>
  <c r="AU158" i="5"/>
  <c r="AT158" i="5"/>
  <c r="AT157" i="5"/>
  <c r="AS158" i="5"/>
  <c r="AS157" i="5"/>
  <c r="AR158" i="5"/>
  <c r="AQ158" i="5"/>
  <c r="AQ157" i="5"/>
  <c r="AP158" i="5"/>
  <c r="AO158" i="5"/>
  <c r="AN158" i="5"/>
  <c r="AM158" i="5"/>
  <c r="AL158" i="5"/>
  <c r="AK158" i="5"/>
  <c r="AK157" i="5"/>
  <c r="AJ158" i="5"/>
  <c r="AI158" i="5"/>
  <c r="AH158" i="5"/>
  <c r="AG158" i="5"/>
  <c r="AF158" i="5"/>
  <c r="AE158" i="5"/>
  <c r="AD158" i="5"/>
  <c r="AC158" i="5"/>
  <c r="AB158" i="5"/>
  <c r="AA158" i="5"/>
  <c r="Z158" i="5"/>
  <c r="Y158" i="5"/>
  <c r="Y157" i="5"/>
  <c r="X158" i="5"/>
  <c r="W158" i="5"/>
  <c r="V158" i="5"/>
  <c r="U158" i="5"/>
  <c r="U157" i="5"/>
  <c r="T158" i="5"/>
  <c r="S158" i="5"/>
  <c r="R158" i="5"/>
  <c r="Q158" i="5"/>
  <c r="P158" i="5"/>
  <c r="O158" i="5"/>
  <c r="N158" i="5"/>
  <c r="M158" i="5"/>
  <c r="L158" i="5"/>
  <c r="K158" i="5"/>
  <c r="J158" i="5"/>
  <c r="I158" i="5"/>
  <c r="H158" i="5"/>
  <c r="G158" i="5"/>
  <c r="F158" i="5"/>
  <c r="F157" i="5"/>
  <c r="E158" i="5"/>
  <c r="D158" i="5"/>
  <c r="AW157" i="5"/>
  <c r="BM153" i="5"/>
  <c r="BM152" i="5"/>
  <c r="BL153" i="5"/>
  <c r="BL152" i="5"/>
  <c r="BK153" i="5"/>
  <c r="BK152" i="5"/>
  <c r="BJ153" i="5"/>
  <c r="BJ152" i="5"/>
  <c r="BI153" i="5"/>
  <c r="BI152" i="5"/>
  <c r="BH153" i="5"/>
  <c r="BH152" i="5"/>
  <c r="BG153" i="5"/>
  <c r="BG152" i="5"/>
  <c r="BF153" i="5"/>
  <c r="BE153" i="5"/>
  <c r="BE152" i="5"/>
  <c r="BD153" i="5"/>
  <c r="BD152" i="5"/>
  <c r="BC153" i="5"/>
  <c r="BB153" i="5"/>
  <c r="BB152" i="5"/>
  <c r="BA153" i="5"/>
  <c r="BA152" i="5"/>
  <c r="AZ153" i="5"/>
  <c r="AZ152" i="5"/>
  <c r="AY153" i="5"/>
  <c r="AY152" i="5"/>
  <c r="AX153" i="5"/>
  <c r="AX152" i="5"/>
  <c r="AW153" i="5"/>
  <c r="AW152" i="5"/>
  <c r="AV153" i="5"/>
  <c r="AV152" i="5"/>
  <c r="AU153" i="5"/>
  <c r="AU152" i="5"/>
  <c r="AT153" i="5"/>
  <c r="AT152" i="5"/>
  <c r="AS153" i="5"/>
  <c r="AS152" i="5"/>
  <c r="AR153" i="5"/>
  <c r="AR152" i="5"/>
  <c r="AQ153" i="5"/>
  <c r="AQ152" i="5"/>
  <c r="AP153" i="5"/>
  <c r="AP152" i="5"/>
  <c r="AO153" i="5"/>
  <c r="AO152" i="5"/>
  <c r="AN153" i="5"/>
  <c r="AN152" i="5"/>
  <c r="AM153" i="5"/>
  <c r="AM152" i="5"/>
  <c r="AL153" i="5"/>
  <c r="AL152" i="5"/>
  <c r="AK153" i="5"/>
  <c r="AK152" i="5"/>
  <c r="AJ153" i="5"/>
  <c r="AJ152" i="5"/>
  <c r="AI153" i="5"/>
  <c r="AI152" i="5"/>
  <c r="AH153" i="5"/>
  <c r="AH152" i="5"/>
  <c r="AG153" i="5"/>
  <c r="AG152" i="5"/>
  <c r="AF153" i="5"/>
  <c r="AF152" i="5"/>
  <c r="AE153" i="5"/>
  <c r="AE152" i="5"/>
  <c r="AD153" i="5"/>
  <c r="AD152" i="5"/>
  <c r="AC153" i="5"/>
  <c r="AC152" i="5"/>
  <c r="AB153" i="5"/>
  <c r="AB152" i="5"/>
  <c r="AA153" i="5"/>
  <c r="AA152" i="5"/>
  <c r="Z153" i="5"/>
  <c r="Z152" i="5"/>
  <c r="Y153" i="5"/>
  <c r="Y152" i="5"/>
  <c r="X153" i="5"/>
  <c r="X152" i="5"/>
  <c r="W153" i="5"/>
  <c r="V153" i="5"/>
  <c r="V152" i="5"/>
  <c r="U153" i="5"/>
  <c r="U152" i="5"/>
  <c r="T153" i="5"/>
  <c r="T152" i="5"/>
  <c r="S153" i="5"/>
  <c r="S152" i="5"/>
  <c r="R153" i="5"/>
  <c r="R152" i="5"/>
  <c r="Q153" i="5"/>
  <c r="Q152" i="5"/>
  <c r="P153" i="5"/>
  <c r="P152" i="5"/>
  <c r="O153" i="5"/>
  <c r="O152" i="5"/>
  <c r="N153" i="5"/>
  <c r="N152" i="5"/>
  <c r="M153" i="5"/>
  <c r="M152" i="5"/>
  <c r="L153" i="5"/>
  <c r="L152" i="5"/>
  <c r="K153" i="5"/>
  <c r="K152" i="5"/>
  <c r="J153" i="5"/>
  <c r="J152" i="5"/>
  <c r="I153" i="5"/>
  <c r="I152" i="5"/>
  <c r="H153" i="5"/>
  <c r="H152" i="5"/>
  <c r="G153" i="5"/>
  <c r="G152" i="5"/>
  <c r="F153" i="5"/>
  <c r="F152" i="5"/>
  <c r="E153" i="5"/>
  <c r="E152" i="5"/>
  <c r="D153" i="5"/>
  <c r="D152" i="5"/>
  <c r="BF152" i="5"/>
  <c r="BC152" i="5"/>
  <c r="W152" i="5"/>
  <c r="BM150" i="5"/>
  <c r="BL150" i="5"/>
  <c r="BK150" i="5"/>
  <c r="BJ150" i="5"/>
  <c r="BI150" i="5"/>
  <c r="BH150" i="5"/>
  <c r="BG150" i="5"/>
  <c r="BF150" i="5"/>
  <c r="BE150" i="5"/>
  <c r="BE142" i="5"/>
  <c r="BD150" i="5"/>
  <c r="BC150" i="5"/>
  <c r="BB150" i="5"/>
  <c r="BA150" i="5"/>
  <c r="AZ150" i="5"/>
  <c r="AY150" i="5"/>
  <c r="AX150" i="5"/>
  <c r="AW150" i="5"/>
  <c r="AV150" i="5"/>
  <c r="AU150" i="5"/>
  <c r="AT150" i="5"/>
  <c r="AS150" i="5"/>
  <c r="AR150" i="5"/>
  <c r="AQ150" i="5"/>
  <c r="AP150" i="5"/>
  <c r="AO150" i="5"/>
  <c r="AN150" i="5"/>
  <c r="AM150" i="5"/>
  <c r="AL150" i="5"/>
  <c r="AL142" i="5"/>
  <c r="AK150" i="5"/>
  <c r="AJ150" i="5"/>
  <c r="AI150" i="5"/>
  <c r="AH150" i="5"/>
  <c r="AG150" i="5"/>
  <c r="AG142" i="5"/>
  <c r="AF150" i="5"/>
  <c r="AE150" i="5"/>
  <c r="AD150" i="5"/>
  <c r="AC150" i="5"/>
  <c r="AB150" i="5"/>
  <c r="AA150" i="5"/>
  <c r="Z150" i="5"/>
  <c r="Y150" i="5"/>
  <c r="X150" i="5"/>
  <c r="W150" i="5"/>
  <c r="V150" i="5"/>
  <c r="U150" i="5"/>
  <c r="T150" i="5"/>
  <c r="S150" i="5"/>
  <c r="R150" i="5"/>
  <c r="Q150" i="5"/>
  <c r="P150" i="5"/>
  <c r="O150" i="5"/>
  <c r="N150" i="5"/>
  <c r="M150" i="5"/>
  <c r="L150" i="5"/>
  <c r="K150" i="5"/>
  <c r="J150" i="5"/>
  <c r="I150" i="5"/>
  <c r="H150" i="5"/>
  <c r="G150" i="5"/>
  <c r="F150" i="5"/>
  <c r="E150" i="5"/>
  <c r="D150" i="5"/>
  <c r="BM148" i="5"/>
  <c r="BL148" i="5"/>
  <c r="BK148" i="5"/>
  <c r="BJ148" i="5"/>
  <c r="BI148" i="5"/>
  <c r="BH148" i="5"/>
  <c r="BG148" i="5"/>
  <c r="BF148" i="5"/>
  <c r="BE148" i="5"/>
  <c r="BD148" i="5"/>
  <c r="BC148" i="5"/>
  <c r="BB148" i="5"/>
  <c r="BA148" i="5"/>
  <c r="AZ148" i="5"/>
  <c r="AY148" i="5"/>
  <c r="AX148" i="5"/>
  <c r="AW148" i="5"/>
  <c r="AV148" i="5"/>
  <c r="AU148" i="5"/>
  <c r="AT148" i="5"/>
  <c r="AS148" i="5"/>
  <c r="AR148" i="5"/>
  <c r="AQ148" i="5"/>
  <c r="AP148" i="5"/>
  <c r="AO148" i="5"/>
  <c r="AN148" i="5"/>
  <c r="AM148" i="5"/>
  <c r="AL148" i="5"/>
  <c r="AK148" i="5"/>
  <c r="AJ148" i="5"/>
  <c r="AI148" i="5"/>
  <c r="AH148" i="5"/>
  <c r="AG148" i="5"/>
  <c r="AF148" i="5"/>
  <c r="AE148" i="5"/>
  <c r="AD148" i="5"/>
  <c r="AC148" i="5"/>
  <c r="AB148" i="5"/>
  <c r="AA148" i="5"/>
  <c r="Z148" i="5"/>
  <c r="Y148" i="5"/>
  <c r="X148" i="5"/>
  <c r="W148" i="5"/>
  <c r="V148" i="5"/>
  <c r="U148" i="5"/>
  <c r="T148" i="5"/>
  <c r="T142" i="5"/>
  <c r="S148" i="5"/>
  <c r="R148" i="5"/>
  <c r="Q148" i="5"/>
  <c r="P148" i="5"/>
  <c r="O148" i="5"/>
  <c r="N148" i="5"/>
  <c r="M148" i="5"/>
  <c r="L148" i="5"/>
  <c r="L142" i="5"/>
  <c r="K148" i="5"/>
  <c r="J148" i="5"/>
  <c r="I148" i="5"/>
  <c r="H148" i="5"/>
  <c r="G148" i="5"/>
  <c r="F148" i="5"/>
  <c r="E148" i="5"/>
  <c r="D148" i="5"/>
  <c r="D142" i="5"/>
  <c r="BM143" i="5"/>
  <c r="BL143" i="5"/>
  <c r="BK143" i="5"/>
  <c r="BJ143" i="5"/>
  <c r="BI143" i="5"/>
  <c r="BH143" i="5"/>
  <c r="BG143" i="5"/>
  <c r="BF143" i="5"/>
  <c r="BF142" i="5"/>
  <c r="BE143" i="5"/>
  <c r="BD143" i="5"/>
  <c r="BC143" i="5"/>
  <c r="BB143" i="5"/>
  <c r="BA143" i="5"/>
  <c r="BA142" i="5"/>
  <c r="AZ143" i="5"/>
  <c r="AY143" i="5"/>
  <c r="AY142" i="5"/>
  <c r="AX143" i="5"/>
  <c r="AX142" i="5"/>
  <c r="AW143" i="5"/>
  <c r="AV143" i="5"/>
  <c r="AV142" i="5"/>
  <c r="AU143" i="5"/>
  <c r="AT143" i="5"/>
  <c r="AS143" i="5"/>
  <c r="AS142" i="5"/>
  <c r="AR143" i="5"/>
  <c r="AQ143" i="5"/>
  <c r="AP143" i="5"/>
  <c r="AP142" i="5"/>
  <c r="AO143" i="5"/>
  <c r="AO142" i="5"/>
  <c r="AN143" i="5"/>
  <c r="AN142" i="5"/>
  <c r="AM143" i="5"/>
  <c r="AL143" i="5"/>
  <c r="AK143" i="5"/>
  <c r="AJ143" i="5"/>
  <c r="AI143" i="5"/>
  <c r="AH143" i="5"/>
  <c r="AG143" i="5"/>
  <c r="AF143" i="5"/>
  <c r="AE143" i="5"/>
  <c r="AD143" i="5"/>
  <c r="AC143" i="5"/>
  <c r="AB143" i="5"/>
  <c r="AA143" i="5"/>
  <c r="Z143" i="5"/>
  <c r="Z142" i="5"/>
  <c r="Y143" i="5"/>
  <c r="X143" i="5"/>
  <c r="W143" i="5"/>
  <c r="V143" i="5"/>
  <c r="U143" i="5"/>
  <c r="T143" i="5"/>
  <c r="S143" i="5"/>
  <c r="R143" i="5"/>
  <c r="Q143" i="5"/>
  <c r="P143" i="5"/>
  <c r="O143" i="5"/>
  <c r="N143" i="5"/>
  <c r="N142" i="5"/>
  <c r="M143" i="5"/>
  <c r="L143" i="5"/>
  <c r="K143" i="5"/>
  <c r="J143" i="5"/>
  <c r="I143" i="5"/>
  <c r="I142" i="5"/>
  <c r="H143" i="5"/>
  <c r="H142" i="5"/>
  <c r="G143" i="5"/>
  <c r="F143" i="5"/>
  <c r="E143" i="5"/>
  <c r="D143" i="5"/>
  <c r="BM140" i="5"/>
  <c r="BM139" i="5"/>
  <c r="BL140" i="5"/>
  <c r="BL139" i="5"/>
  <c r="BK140" i="5"/>
  <c r="BK139" i="5"/>
  <c r="BJ140" i="5"/>
  <c r="BJ139" i="5"/>
  <c r="BI140" i="5"/>
  <c r="BI139" i="5"/>
  <c r="BH140" i="5"/>
  <c r="BH139" i="5"/>
  <c r="BG140" i="5"/>
  <c r="BG139" i="5"/>
  <c r="BF140" i="5"/>
  <c r="BF139" i="5"/>
  <c r="BE140" i="5"/>
  <c r="BE139" i="5"/>
  <c r="BD140" i="5"/>
  <c r="BD139" i="5"/>
  <c r="BC140" i="5"/>
  <c r="BC139" i="5"/>
  <c r="BB140" i="5"/>
  <c r="BB139" i="5"/>
  <c r="BA140" i="5"/>
  <c r="BA139" i="5"/>
  <c r="AZ140" i="5"/>
  <c r="AZ139" i="5"/>
  <c r="AY140" i="5"/>
  <c r="AY139" i="5"/>
  <c r="AX140" i="5"/>
  <c r="AX139" i="5"/>
  <c r="AW140" i="5"/>
  <c r="AW139" i="5"/>
  <c r="AV140" i="5"/>
  <c r="AV139" i="5"/>
  <c r="AU140" i="5"/>
  <c r="AU139" i="5"/>
  <c r="AT140" i="5"/>
  <c r="AT139" i="5"/>
  <c r="AS140" i="5"/>
  <c r="AS139" i="5"/>
  <c r="AR140" i="5"/>
  <c r="AR139" i="5"/>
  <c r="AQ140" i="5"/>
  <c r="AQ139" i="5"/>
  <c r="AP140" i="5"/>
  <c r="AP139" i="5"/>
  <c r="AO140" i="5"/>
  <c r="AO139" i="5"/>
  <c r="AN140" i="5"/>
  <c r="AN139" i="5"/>
  <c r="AM140" i="5"/>
  <c r="AM139" i="5"/>
  <c r="AL140" i="5"/>
  <c r="AL139" i="5"/>
  <c r="AK140" i="5"/>
  <c r="AK139" i="5"/>
  <c r="AJ140" i="5"/>
  <c r="AJ139" i="5"/>
  <c r="AI140" i="5"/>
  <c r="AI139" i="5"/>
  <c r="AH140" i="5"/>
  <c r="AH139" i="5"/>
  <c r="AG140" i="5"/>
  <c r="AG139" i="5"/>
  <c r="AF140" i="5"/>
  <c r="AF139" i="5"/>
  <c r="AE140" i="5"/>
  <c r="AE139" i="5"/>
  <c r="AD140" i="5"/>
  <c r="AD139" i="5"/>
  <c r="AC140" i="5"/>
  <c r="AB140" i="5"/>
  <c r="AB139" i="5"/>
  <c r="AA140" i="5"/>
  <c r="AA139" i="5"/>
  <c r="Z140" i="5"/>
  <c r="Z139" i="5"/>
  <c r="Y140" i="5"/>
  <c r="Y139" i="5"/>
  <c r="X140" i="5"/>
  <c r="X139" i="5"/>
  <c r="W140" i="5"/>
  <c r="W139" i="5"/>
  <c r="V140" i="5"/>
  <c r="V139" i="5"/>
  <c r="U140" i="5"/>
  <c r="U139" i="5"/>
  <c r="T140" i="5"/>
  <c r="T139" i="5"/>
  <c r="S140" i="5"/>
  <c r="S139" i="5"/>
  <c r="R140" i="5"/>
  <c r="R139" i="5"/>
  <c r="Q140" i="5"/>
  <c r="Q139" i="5"/>
  <c r="P140" i="5"/>
  <c r="P139" i="5"/>
  <c r="O140" i="5"/>
  <c r="O139" i="5"/>
  <c r="N140" i="5"/>
  <c r="N139" i="5"/>
  <c r="M140" i="5"/>
  <c r="M139" i="5"/>
  <c r="L140" i="5"/>
  <c r="L139" i="5"/>
  <c r="K140" i="5"/>
  <c r="K139" i="5"/>
  <c r="J140" i="5"/>
  <c r="J139" i="5"/>
  <c r="I140" i="5"/>
  <c r="I139" i="5"/>
  <c r="H140" i="5"/>
  <c r="H139" i="5"/>
  <c r="G140" i="5"/>
  <c r="G139" i="5"/>
  <c r="F140" i="5"/>
  <c r="F139" i="5"/>
  <c r="E140" i="5"/>
  <c r="E139" i="5"/>
  <c r="D140" i="5"/>
  <c r="D139" i="5"/>
  <c r="AC139" i="5"/>
  <c r="BM137" i="5"/>
  <c r="BL137" i="5"/>
  <c r="BK137" i="5"/>
  <c r="BJ137" i="5"/>
  <c r="BI137" i="5"/>
  <c r="BH137" i="5"/>
  <c r="BH134" i="5"/>
  <c r="BG137" i="5"/>
  <c r="BF137" i="5"/>
  <c r="BE137" i="5"/>
  <c r="BD137" i="5"/>
  <c r="BC137" i="5"/>
  <c r="BB137" i="5"/>
  <c r="BA137" i="5"/>
  <c r="AZ137" i="5"/>
  <c r="AY137" i="5"/>
  <c r="AX137" i="5"/>
  <c r="AW137" i="5"/>
  <c r="AW134" i="5"/>
  <c r="AV137" i="5"/>
  <c r="AU137" i="5"/>
  <c r="AT137" i="5"/>
  <c r="AS137" i="5"/>
  <c r="AR137" i="5"/>
  <c r="AQ137" i="5"/>
  <c r="AP137" i="5"/>
  <c r="AO137" i="5"/>
  <c r="AO134" i="5"/>
  <c r="AN137" i="5"/>
  <c r="AM137" i="5"/>
  <c r="AL137" i="5"/>
  <c r="AK137" i="5"/>
  <c r="AJ137" i="5"/>
  <c r="AI137" i="5"/>
  <c r="AH137" i="5"/>
  <c r="AG137" i="5"/>
  <c r="AF137" i="5"/>
  <c r="AE137" i="5"/>
  <c r="AD137" i="5"/>
  <c r="AC137" i="5"/>
  <c r="AB137" i="5"/>
  <c r="AA137" i="5"/>
  <c r="Z137" i="5"/>
  <c r="Y137" i="5"/>
  <c r="X137" i="5"/>
  <c r="W137" i="5"/>
  <c r="BM135" i="5"/>
  <c r="BL135" i="5"/>
  <c r="BL134" i="5"/>
  <c r="BK135" i="5"/>
  <c r="BJ135" i="5"/>
  <c r="BI135" i="5"/>
  <c r="BH135" i="5"/>
  <c r="BG135" i="5"/>
  <c r="BG134" i="5"/>
  <c r="BF135" i="5"/>
  <c r="BE135" i="5"/>
  <c r="BD135" i="5"/>
  <c r="BC135" i="5"/>
  <c r="BB135" i="5"/>
  <c r="BA135" i="5"/>
  <c r="BA134" i="5"/>
  <c r="AZ135" i="5"/>
  <c r="AY135" i="5"/>
  <c r="AY134" i="5"/>
  <c r="AX135" i="5"/>
  <c r="AW135" i="5"/>
  <c r="AV135" i="5"/>
  <c r="AV134" i="5"/>
  <c r="AU135" i="5"/>
  <c r="AU134" i="5"/>
  <c r="AT135" i="5"/>
  <c r="AS135" i="5"/>
  <c r="AR135" i="5"/>
  <c r="AQ135" i="5"/>
  <c r="AP135" i="5"/>
  <c r="AO135" i="5"/>
  <c r="AN135" i="5"/>
  <c r="AM135" i="5"/>
  <c r="AL135" i="5"/>
  <c r="AK135" i="5"/>
  <c r="AJ135" i="5"/>
  <c r="AI135" i="5"/>
  <c r="AI134" i="5"/>
  <c r="AH135" i="5"/>
  <c r="AG135" i="5"/>
  <c r="AF135" i="5"/>
  <c r="AE135" i="5"/>
  <c r="AE134" i="5"/>
  <c r="AD135" i="5"/>
  <c r="AC135" i="5"/>
  <c r="AC134" i="5"/>
  <c r="AB135" i="5"/>
  <c r="AA135" i="5"/>
  <c r="Z135" i="5"/>
  <c r="Y135" i="5"/>
  <c r="Y134" i="5"/>
  <c r="X135" i="5"/>
  <c r="X134" i="5"/>
  <c r="W135" i="5"/>
  <c r="V135" i="5"/>
  <c r="V134" i="5"/>
  <c r="U135" i="5"/>
  <c r="U134" i="5"/>
  <c r="T135" i="5"/>
  <c r="T134" i="5"/>
  <c r="S135" i="5"/>
  <c r="S134" i="5"/>
  <c r="R135" i="5"/>
  <c r="R134" i="5"/>
  <c r="Q135" i="5"/>
  <c r="Q134" i="5"/>
  <c r="P135" i="5"/>
  <c r="P134" i="5"/>
  <c r="O135" i="5"/>
  <c r="O134" i="5"/>
  <c r="N135" i="5"/>
  <c r="N134" i="5"/>
  <c r="M135" i="5"/>
  <c r="M134" i="5"/>
  <c r="L135" i="5"/>
  <c r="L134" i="5"/>
  <c r="K135" i="5"/>
  <c r="K134" i="5"/>
  <c r="J135" i="5"/>
  <c r="J134" i="5"/>
  <c r="I135" i="5"/>
  <c r="I134" i="5"/>
  <c r="H135" i="5"/>
  <c r="H134" i="5"/>
  <c r="G135" i="5"/>
  <c r="G134" i="5"/>
  <c r="F135" i="5"/>
  <c r="F134" i="5"/>
  <c r="E135" i="5"/>
  <c r="D135" i="5"/>
  <c r="D134" i="5"/>
  <c r="E134" i="5"/>
  <c r="BM130" i="5"/>
  <c r="BL130" i="5"/>
  <c r="BK130" i="5"/>
  <c r="BJ130" i="5"/>
  <c r="BI130" i="5"/>
  <c r="BH130" i="5"/>
  <c r="BG130" i="5"/>
  <c r="BF130" i="5"/>
  <c r="BE130" i="5"/>
  <c r="BD130" i="5"/>
  <c r="BC130" i="5"/>
  <c r="BB130" i="5"/>
  <c r="BA130" i="5"/>
  <c r="AZ130" i="5"/>
  <c r="AY130" i="5"/>
  <c r="AX130" i="5"/>
  <c r="AW130" i="5"/>
  <c r="AV130" i="5"/>
  <c r="AU130" i="5"/>
  <c r="AT130" i="5"/>
  <c r="AS130" i="5"/>
  <c r="AR130" i="5"/>
  <c r="AQ130" i="5"/>
  <c r="AP130" i="5"/>
  <c r="AO130" i="5"/>
  <c r="AN130" i="5"/>
  <c r="AM130" i="5"/>
  <c r="AL130" i="5"/>
  <c r="AK130" i="5"/>
  <c r="AJ130" i="5"/>
  <c r="AI130" i="5"/>
  <c r="AH130" i="5"/>
  <c r="AG130" i="5"/>
  <c r="AF130" i="5"/>
  <c r="AE130" i="5"/>
  <c r="AD130" i="5"/>
  <c r="AC130" i="5"/>
  <c r="AB130" i="5"/>
  <c r="AA130" i="5"/>
  <c r="Z130" i="5"/>
  <c r="Y130" i="5"/>
  <c r="X130" i="5"/>
  <c r="W130" i="5"/>
  <c r="V130" i="5"/>
  <c r="U130" i="5"/>
  <c r="T130" i="5"/>
  <c r="S130" i="5"/>
  <c r="R130" i="5"/>
  <c r="Q130" i="5"/>
  <c r="P130" i="5"/>
  <c r="O130" i="5"/>
  <c r="N130" i="5"/>
  <c r="M130" i="5"/>
  <c r="L130" i="5"/>
  <c r="K130" i="5"/>
  <c r="J130" i="5"/>
  <c r="I130" i="5"/>
  <c r="H130" i="5"/>
  <c r="G130" i="5"/>
  <c r="F130" i="5"/>
  <c r="E130" i="5"/>
  <c r="D130" i="5"/>
  <c r="BM128" i="5"/>
  <c r="BL128" i="5"/>
  <c r="BK128" i="5"/>
  <c r="BJ128" i="5"/>
  <c r="BI128" i="5"/>
  <c r="BH128" i="5"/>
  <c r="BG128" i="5"/>
  <c r="BF128" i="5"/>
  <c r="BE128" i="5"/>
  <c r="BD128" i="5"/>
  <c r="BC128" i="5"/>
  <c r="BB128" i="5"/>
  <c r="BA128" i="5"/>
  <c r="AZ128" i="5"/>
  <c r="AY128" i="5"/>
  <c r="AX128" i="5"/>
  <c r="AW128" i="5"/>
  <c r="AV128" i="5"/>
  <c r="AU128" i="5"/>
  <c r="AT128" i="5"/>
  <c r="AS128" i="5"/>
  <c r="AR128" i="5"/>
  <c r="AQ128" i="5"/>
  <c r="AP128" i="5"/>
  <c r="AO128" i="5"/>
  <c r="AN128" i="5"/>
  <c r="AM128" i="5"/>
  <c r="AL128" i="5"/>
  <c r="AK128" i="5"/>
  <c r="AJ128" i="5"/>
  <c r="AI128" i="5"/>
  <c r="AH128" i="5"/>
  <c r="AG128" i="5"/>
  <c r="AF128" i="5"/>
  <c r="AE128" i="5"/>
  <c r="AD128" i="5"/>
  <c r="AC128" i="5"/>
  <c r="AB128" i="5"/>
  <c r="AA128" i="5"/>
  <c r="Z128" i="5"/>
  <c r="Y128" i="5"/>
  <c r="X128" i="5"/>
  <c r="W128" i="5"/>
  <c r="V128" i="5"/>
  <c r="U128" i="5"/>
  <c r="T128" i="5"/>
  <c r="S128" i="5"/>
  <c r="R128" i="5"/>
  <c r="Q128" i="5"/>
  <c r="P128" i="5"/>
  <c r="O128" i="5"/>
  <c r="N128" i="5"/>
  <c r="M128" i="5"/>
  <c r="M125" i="5"/>
  <c r="L128" i="5"/>
  <c r="K128" i="5"/>
  <c r="J128" i="5"/>
  <c r="I128" i="5"/>
  <c r="H128" i="5"/>
  <c r="G128" i="5"/>
  <c r="F128" i="5"/>
  <c r="E128" i="5"/>
  <c r="D128" i="5"/>
  <c r="BM126" i="5"/>
  <c r="BL126" i="5"/>
  <c r="BK126" i="5"/>
  <c r="BK125" i="5"/>
  <c r="BJ126" i="5"/>
  <c r="BI126" i="5"/>
  <c r="BH126" i="5"/>
  <c r="BG126" i="5"/>
  <c r="BF126" i="5"/>
  <c r="BF125" i="5"/>
  <c r="BE126" i="5"/>
  <c r="BE125" i="5"/>
  <c r="BD126" i="5"/>
  <c r="BC126" i="5"/>
  <c r="BB126" i="5"/>
  <c r="BA126" i="5"/>
  <c r="AZ126" i="5"/>
  <c r="AY126" i="5"/>
  <c r="AX126" i="5"/>
  <c r="AW126" i="5"/>
  <c r="AV126" i="5"/>
  <c r="AU126" i="5"/>
  <c r="AT126" i="5"/>
  <c r="AT125" i="5"/>
  <c r="AS126" i="5"/>
  <c r="AR126" i="5"/>
  <c r="AQ126" i="5"/>
  <c r="AP126" i="5"/>
  <c r="AO126" i="5"/>
  <c r="AO125" i="5"/>
  <c r="AN126" i="5"/>
  <c r="AM126" i="5"/>
  <c r="AL126" i="5"/>
  <c r="AK126" i="5"/>
  <c r="AJ126" i="5"/>
  <c r="AI126" i="5"/>
  <c r="AH126" i="5"/>
  <c r="AG126" i="5"/>
  <c r="AF126" i="5"/>
  <c r="AE126" i="5"/>
  <c r="AD126" i="5"/>
  <c r="AC126" i="5"/>
  <c r="AB126" i="5"/>
  <c r="AA126" i="5"/>
  <c r="Z126" i="5"/>
  <c r="Y126" i="5"/>
  <c r="X126" i="5"/>
  <c r="W126" i="5"/>
  <c r="V126" i="5"/>
  <c r="U126" i="5"/>
  <c r="T126" i="5"/>
  <c r="S126" i="5"/>
  <c r="R126" i="5"/>
  <c r="Q126" i="5"/>
  <c r="P126" i="5"/>
  <c r="O126" i="5"/>
  <c r="N126" i="5"/>
  <c r="M126" i="5"/>
  <c r="L126" i="5"/>
  <c r="K126" i="5"/>
  <c r="K125" i="5"/>
  <c r="J126" i="5"/>
  <c r="I126" i="5"/>
  <c r="H126" i="5"/>
  <c r="G126" i="5"/>
  <c r="F126" i="5"/>
  <c r="E126" i="5"/>
  <c r="D126" i="5"/>
  <c r="BM123" i="5"/>
  <c r="BL123" i="5"/>
  <c r="BK123" i="5"/>
  <c r="BJ123" i="5"/>
  <c r="BI123" i="5"/>
  <c r="BH123" i="5"/>
  <c r="BG123" i="5"/>
  <c r="BF123" i="5"/>
  <c r="BE123" i="5"/>
  <c r="BD123" i="5"/>
  <c r="BC123" i="5"/>
  <c r="BB123" i="5"/>
  <c r="BA123" i="5"/>
  <c r="AZ123" i="5"/>
  <c r="AY123" i="5"/>
  <c r="AX123" i="5"/>
  <c r="AW123" i="5"/>
  <c r="AV123" i="5"/>
  <c r="AU123" i="5"/>
  <c r="AT123" i="5"/>
  <c r="AS123" i="5"/>
  <c r="AR123" i="5"/>
  <c r="AQ123" i="5"/>
  <c r="AP123" i="5"/>
  <c r="AO123" i="5"/>
  <c r="AN123" i="5"/>
  <c r="AM123" i="5"/>
  <c r="AL123" i="5"/>
  <c r="AK123" i="5"/>
  <c r="AJ123" i="5"/>
  <c r="AI123" i="5"/>
  <c r="AH123" i="5"/>
  <c r="AG123" i="5"/>
  <c r="AF123" i="5"/>
  <c r="AE123" i="5"/>
  <c r="AD123" i="5"/>
  <c r="AC123" i="5"/>
  <c r="AB123" i="5"/>
  <c r="AA123" i="5"/>
  <c r="Z123" i="5"/>
  <c r="Y123" i="5"/>
  <c r="X123" i="5"/>
  <c r="W123" i="5"/>
  <c r="V123" i="5"/>
  <c r="U123" i="5"/>
  <c r="T123" i="5"/>
  <c r="S123" i="5"/>
  <c r="R123" i="5"/>
  <c r="Q123" i="5"/>
  <c r="P123" i="5"/>
  <c r="O123" i="5"/>
  <c r="N123" i="5"/>
  <c r="M123" i="5"/>
  <c r="L123" i="5"/>
  <c r="K123" i="5"/>
  <c r="J123" i="5"/>
  <c r="I123" i="5"/>
  <c r="H123" i="5"/>
  <c r="G123" i="5"/>
  <c r="F123" i="5"/>
  <c r="E123" i="5"/>
  <c r="D123" i="5"/>
  <c r="BM121" i="5"/>
  <c r="BL121" i="5"/>
  <c r="BK121" i="5"/>
  <c r="BJ121" i="5"/>
  <c r="BI121" i="5"/>
  <c r="BH121" i="5"/>
  <c r="BG121" i="5"/>
  <c r="BF121" i="5"/>
  <c r="BE121" i="5"/>
  <c r="BD121" i="5"/>
  <c r="BC121" i="5"/>
  <c r="BB121" i="5"/>
  <c r="BA121" i="5"/>
  <c r="AZ121" i="5"/>
  <c r="AY121" i="5"/>
  <c r="AX121" i="5"/>
  <c r="AW121" i="5"/>
  <c r="AV121" i="5"/>
  <c r="AU121" i="5"/>
  <c r="AT121" i="5"/>
  <c r="AS121" i="5"/>
  <c r="AR121" i="5"/>
  <c r="AQ121" i="5"/>
  <c r="AP121" i="5"/>
  <c r="AO121" i="5"/>
  <c r="AN121" i="5"/>
  <c r="AM121" i="5"/>
  <c r="AL121" i="5"/>
  <c r="AK121" i="5"/>
  <c r="AJ121" i="5"/>
  <c r="AI121" i="5"/>
  <c r="AH121" i="5"/>
  <c r="AG121" i="5"/>
  <c r="AF121" i="5"/>
  <c r="AE121" i="5"/>
  <c r="AD121" i="5"/>
  <c r="AC121" i="5"/>
  <c r="AB121" i="5"/>
  <c r="AA121" i="5"/>
  <c r="Z121" i="5"/>
  <c r="Y121" i="5"/>
  <c r="X121" i="5"/>
  <c r="W121" i="5"/>
  <c r="V121" i="5"/>
  <c r="U121" i="5"/>
  <c r="T121" i="5"/>
  <c r="S121" i="5"/>
  <c r="R121" i="5"/>
  <c r="Q121" i="5"/>
  <c r="P121" i="5"/>
  <c r="O121" i="5"/>
  <c r="N121" i="5"/>
  <c r="M121" i="5"/>
  <c r="L121" i="5"/>
  <c r="K121" i="5"/>
  <c r="J121" i="5"/>
  <c r="I121" i="5"/>
  <c r="H121" i="5"/>
  <c r="G121" i="5"/>
  <c r="F121" i="5"/>
  <c r="E121" i="5"/>
  <c r="D121" i="5"/>
  <c r="BM119" i="5"/>
  <c r="BL119" i="5"/>
  <c r="BK119" i="5"/>
  <c r="BJ119" i="5"/>
  <c r="BJ118" i="5"/>
  <c r="BI119" i="5"/>
  <c r="BH119" i="5"/>
  <c r="BG119" i="5"/>
  <c r="BF119" i="5"/>
  <c r="BE119" i="5"/>
  <c r="BD119" i="5"/>
  <c r="BC119" i="5"/>
  <c r="BB119" i="5"/>
  <c r="BA119" i="5"/>
  <c r="AZ119" i="5"/>
  <c r="AY119" i="5"/>
  <c r="AX119" i="5"/>
  <c r="AW119" i="5"/>
  <c r="AW118" i="5"/>
  <c r="AV119" i="5"/>
  <c r="AU119" i="5"/>
  <c r="AT119" i="5"/>
  <c r="AS119" i="5"/>
  <c r="AR119" i="5"/>
  <c r="AQ119" i="5"/>
  <c r="AQ118" i="5"/>
  <c r="AP119" i="5"/>
  <c r="AO119" i="5"/>
  <c r="AN119" i="5"/>
  <c r="AM119" i="5"/>
  <c r="AL119" i="5"/>
  <c r="AL118" i="5"/>
  <c r="AK119" i="5"/>
  <c r="AK118" i="5"/>
  <c r="AJ119" i="5"/>
  <c r="AI119" i="5"/>
  <c r="AH119" i="5"/>
  <c r="AG119" i="5"/>
  <c r="AF119" i="5"/>
  <c r="AE119" i="5"/>
  <c r="AE118" i="5"/>
  <c r="AD119" i="5"/>
  <c r="AC119" i="5"/>
  <c r="AB119" i="5"/>
  <c r="AA119" i="5"/>
  <c r="Z119" i="5"/>
  <c r="Y119" i="5"/>
  <c r="Y118" i="5"/>
  <c r="X119" i="5"/>
  <c r="W119" i="5"/>
  <c r="V119" i="5"/>
  <c r="V118" i="5"/>
  <c r="U119" i="5"/>
  <c r="T119" i="5"/>
  <c r="S119" i="5"/>
  <c r="S118" i="5"/>
  <c r="R119" i="5"/>
  <c r="Q119" i="5"/>
  <c r="Q118" i="5"/>
  <c r="P119" i="5"/>
  <c r="O119" i="5"/>
  <c r="N119" i="5"/>
  <c r="M119" i="5"/>
  <c r="L119" i="5"/>
  <c r="K119" i="5"/>
  <c r="K118" i="5"/>
  <c r="J119" i="5"/>
  <c r="I119" i="5"/>
  <c r="H119" i="5"/>
  <c r="G119" i="5"/>
  <c r="F119" i="5"/>
  <c r="E119" i="5"/>
  <c r="D119" i="5"/>
  <c r="BM116" i="5"/>
  <c r="BL116" i="5"/>
  <c r="BK116" i="5"/>
  <c r="BJ116" i="5"/>
  <c r="BI116" i="5"/>
  <c r="BH116" i="5"/>
  <c r="BG116" i="5"/>
  <c r="BF116" i="5"/>
  <c r="BE116" i="5"/>
  <c r="BD116" i="5"/>
  <c r="BC116" i="5"/>
  <c r="BB116" i="5"/>
  <c r="BA116" i="5"/>
  <c r="BA113" i="5"/>
  <c r="AZ116" i="5"/>
  <c r="AY116" i="5"/>
  <c r="AX116" i="5"/>
  <c r="AW116" i="5"/>
  <c r="AV116" i="5"/>
  <c r="AU116" i="5"/>
  <c r="AT116" i="5"/>
  <c r="AS116" i="5"/>
  <c r="AR116" i="5"/>
  <c r="AQ116" i="5"/>
  <c r="AP116" i="5"/>
  <c r="AO116" i="5"/>
  <c r="AN116" i="5"/>
  <c r="AM116" i="5"/>
  <c r="AL116" i="5"/>
  <c r="AK116" i="5"/>
  <c r="AJ116" i="5"/>
  <c r="AI116" i="5"/>
  <c r="AH116" i="5"/>
  <c r="AG116" i="5"/>
  <c r="AF116" i="5"/>
  <c r="AE116" i="5"/>
  <c r="AD116" i="5"/>
  <c r="AC116" i="5"/>
  <c r="AB116" i="5"/>
  <c r="AA116" i="5"/>
  <c r="Z116" i="5"/>
  <c r="Y116" i="5"/>
  <c r="X116" i="5"/>
  <c r="W116" i="5"/>
  <c r="V116" i="5"/>
  <c r="U116" i="5"/>
  <c r="T116" i="5"/>
  <c r="S116" i="5"/>
  <c r="R116" i="5"/>
  <c r="Q116" i="5"/>
  <c r="P116" i="5"/>
  <c r="O116" i="5"/>
  <c r="N116" i="5"/>
  <c r="M116" i="5"/>
  <c r="L116" i="5"/>
  <c r="K116" i="5"/>
  <c r="J116" i="5"/>
  <c r="I116" i="5"/>
  <c r="H116" i="5"/>
  <c r="G116" i="5"/>
  <c r="F116" i="5"/>
  <c r="F113" i="5"/>
  <c r="E116" i="5"/>
  <c r="D116" i="5"/>
  <c r="BM114" i="5"/>
  <c r="BL114" i="5"/>
  <c r="BL113" i="5"/>
  <c r="BK114" i="5"/>
  <c r="BJ114" i="5"/>
  <c r="BJ113" i="5"/>
  <c r="BI114" i="5"/>
  <c r="BH114" i="5"/>
  <c r="BG114" i="5"/>
  <c r="BF114" i="5"/>
  <c r="BF113" i="5"/>
  <c r="BE114" i="5"/>
  <c r="BE113" i="5"/>
  <c r="BD114" i="5"/>
  <c r="BC114" i="5"/>
  <c r="BB114" i="5"/>
  <c r="BA114" i="5"/>
  <c r="AZ114" i="5"/>
  <c r="AZ113" i="5"/>
  <c r="AY114" i="5"/>
  <c r="AX114" i="5"/>
  <c r="AW114" i="5"/>
  <c r="AW113" i="5"/>
  <c r="AV114" i="5"/>
  <c r="AU114" i="5"/>
  <c r="AT114" i="5"/>
  <c r="AT113" i="5"/>
  <c r="AS114" i="5"/>
  <c r="AR114" i="5"/>
  <c r="AR113" i="5"/>
  <c r="AQ114" i="5"/>
  <c r="AP114" i="5"/>
  <c r="AO114" i="5"/>
  <c r="AN114" i="5"/>
  <c r="AN113" i="5"/>
  <c r="AM114" i="5"/>
  <c r="AL114" i="5"/>
  <c r="AL113" i="5"/>
  <c r="AK114" i="5"/>
  <c r="AJ114" i="5"/>
  <c r="AJ113" i="5"/>
  <c r="AI114" i="5"/>
  <c r="AH114" i="5"/>
  <c r="AG114" i="5"/>
  <c r="AF114" i="5"/>
  <c r="AF113" i="5"/>
  <c r="AE114" i="5"/>
  <c r="AD114" i="5"/>
  <c r="AC114" i="5"/>
  <c r="AC113" i="5"/>
  <c r="AB114" i="5"/>
  <c r="AA114" i="5"/>
  <c r="Z114" i="5"/>
  <c r="Y114" i="5"/>
  <c r="X114" i="5"/>
  <c r="W114" i="5"/>
  <c r="V114" i="5"/>
  <c r="U114" i="5"/>
  <c r="U113" i="5"/>
  <c r="T114" i="5"/>
  <c r="T113" i="5"/>
  <c r="S114" i="5"/>
  <c r="R114" i="5"/>
  <c r="Q114" i="5"/>
  <c r="Q113" i="5"/>
  <c r="P114" i="5"/>
  <c r="O114" i="5"/>
  <c r="N114" i="5"/>
  <c r="M114" i="5"/>
  <c r="L114" i="5"/>
  <c r="K114" i="5"/>
  <c r="J114" i="5"/>
  <c r="J113" i="5"/>
  <c r="I114" i="5"/>
  <c r="H114" i="5"/>
  <c r="H113" i="5"/>
  <c r="G114" i="5"/>
  <c r="F114" i="5"/>
  <c r="E114" i="5"/>
  <c r="E113" i="5"/>
  <c r="D114" i="5"/>
  <c r="BM108" i="5"/>
  <c r="BM107" i="5"/>
  <c r="BL108" i="5"/>
  <c r="BL107" i="5"/>
  <c r="BK108" i="5"/>
  <c r="BK107" i="5"/>
  <c r="BJ108" i="5"/>
  <c r="BJ107" i="5"/>
  <c r="BI108" i="5"/>
  <c r="BI107" i="5"/>
  <c r="BH108" i="5"/>
  <c r="BH107" i="5"/>
  <c r="BG108" i="5"/>
  <c r="BG107" i="5"/>
  <c r="BF108" i="5"/>
  <c r="BF107" i="5"/>
  <c r="BE108" i="5"/>
  <c r="BE107" i="5"/>
  <c r="BD108" i="5"/>
  <c r="BD107" i="5"/>
  <c r="BC108" i="5"/>
  <c r="BC107" i="5"/>
  <c r="BB108" i="5"/>
  <c r="BB107" i="5"/>
  <c r="BA108" i="5"/>
  <c r="BA107" i="5"/>
  <c r="AZ108" i="5"/>
  <c r="AZ107" i="5"/>
  <c r="AY108" i="5"/>
  <c r="AY107" i="5"/>
  <c r="AX108" i="5"/>
  <c r="AX107" i="5"/>
  <c r="AW108" i="5"/>
  <c r="AW107" i="5"/>
  <c r="AV108" i="5"/>
  <c r="AU108" i="5"/>
  <c r="AU107" i="5"/>
  <c r="AT108" i="5"/>
  <c r="AT107" i="5"/>
  <c r="AS108" i="5"/>
  <c r="AS107" i="5"/>
  <c r="AR108" i="5"/>
  <c r="AR107" i="5"/>
  <c r="AQ108" i="5"/>
  <c r="AQ107" i="5"/>
  <c r="AP108" i="5"/>
  <c r="AP107" i="5"/>
  <c r="AO108" i="5"/>
  <c r="AO107" i="5"/>
  <c r="AN108" i="5"/>
  <c r="AN107" i="5"/>
  <c r="AM108" i="5"/>
  <c r="AM107" i="5"/>
  <c r="AL108" i="5"/>
  <c r="AL107" i="5"/>
  <c r="AK108" i="5"/>
  <c r="AK107" i="5"/>
  <c r="AJ108" i="5"/>
  <c r="AI108" i="5"/>
  <c r="AI107" i="5"/>
  <c r="AH108" i="5"/>
  <c r="AH107" i="5"/>
  <c r="AG108" i="5"/>
  <c r="AG107" i="5"/>
  <c r="AF108" i="5"/>
  <c r="AF107" i="5"/>
  <c r="AE108" i="5"/>
  <c r="AE107" i="5"/>
  <c r="AD108" i="5"/>
  <c r="AD107" i="5"/>
  <c r="AC108" i="5"/>
  <c r="AC107" i="5"/>
  <c r="AB108" i="5"/>
  <c r="AB107" i="5"/>
  <c r="AA108" i="5"/>
  <c r="AA107" i="5"/>
  <c r="Z108" i="5"/>
  <c r="Z107" i="5"/>
  <c r="Y108" i="5"/>
  <c r="Y107" i="5"/>
  <c r="X108" i="5"/>
  <c r="X107" i="5"/>
  <c r="W108" i="5"/>
  <c r="W107" i="5"/>
  <c r="V108" i="5"/>
  <c r="V107" i="5"/>
  <c r="U108" i="5"/>
  <c r="U107" i="5"/>
  <c r="T108" i="5"/>
  <c r="T107" i="5"/>
  <c r="S108" i="5"/>
  <c r="S107" i="5"/>
  <c r="R108" i="5"/>
  <c r="R107" i="5"/>
  <c r="Q108" i="5"/>
  <c r="Q107" i="5"/>
  <c r="P108" i="5"/>
  <c r="P107" i="5"/>
  <c r="O108" i="5"/>
  <c r="O107" i="5"/>
  <c r="N108" i="5"/>
  <c r="N107" i="5"/>
  <c r="M108" i="5"/>
  <c r="M107" i="5"/>
  <c r="L108" i="5"/>
  <c r="L107" i="5"/>
  <c r="K108" i="5"/>
  <c r="K107" i="5"/>
  <c r="J108" i="5"/>
  <c r="J107" i="5"/>
  <c r="I108" i="5"/>
  <c r="I107" i="5"/>
  <c r="H108" i="5"/>
  <c r="H107" i="5"/>
  <c r="G108" i="5"/>
  <c r="G107" i="5"/>
  <c r="F108" i="5"/>
  <c r="F107" i="5"/>
  <c r="E108" i="5"/>
  <c r="E107" i="5"/>
  <c r="D108" i="5"/>
  <c r="D107" i="5"/>
  <c r="AV107" i="5"/>
  <c r="AJ107" i="5"/>
  <c r="BM100" i="5"/>
  <c r="BM99" i="5"/>
  <c r="BL100" i="5"/>
  <c r="BL99" i="5"/>
  <c r="BK100" i="5"/>
  <c r="BK99" i="5"/>
  <c r="BJ100" i="5"/>
  <c r="BJ99" i="5"/>
  <c r="BI100" i="5"/>
  <c r="BI99" i="5"/>
  <c r="BH100" i="5"/>
  <c r="BH99" i="5"/>
  <c r="BG100" i="5"/>
  <c r="BG99" i="5"/>
  <c r="BF100" i="5"/>
  <c r="BF99" i="5"/>
  <c r="BE100" i="5"/>
  <c r="BE99" i="5"/>
  <c r="BD100" i="5"/>
  <c r="BD99" i="5"/>
  <c r="BC100" i="5"/>
  <c r="BC99" i="5"/>
  <c r="BB100" i="5"/>
  <c r="BB99" i="5"/>
  <c r="BA100" i="5"/>
  <c r="BA99" i="5"/>
  <c r="AZ100" i="5"/>
  <c r="AZ99" i="5"/>
  <c r="AY100" i="5"/>
  <c r="AX100" i="5"/>
  <c r="AX99" i="5"/>
  <c r="AW100" i="5"/>
  <c r="AW99" i="5"/>
  <c r="AV100" i="5"/>
  <c r="AV99" i="5"/>
  <c r="AU100" i="5"/>
  <c r="AU99" i="5"/>
  <c r="AT100" i="5"/>
  <c r="AT99" i="5"/>
  <c r="AS100" i="5"/>
  <c r="AS99" i="5"/>
  <c r="AR100" i="5"/>
  <c r="AR99" i="5"/>
  <c r="AQ100" i="5"/>
  <c r="AQ99" i="5"/>
  <c r="AP100" i="5"/>
  <c r="AP99" i="5"/>
  <c r="AO100" i="5"/>
  <c r="AN100" i="5"/>
  <c r="AN99" i="5"/>
  <c r="AM100" i="5"/>
  <c r="AM99" i="5"/>
  <c r="AL100" i="5"/>
  <c r="AL99" i="5"/>
  <c r="AK100" i="5"/>
  <c r="AK99" i="5"/>
  <c r="AJ100" i="5"/>
  <c r="AJ99" i="5"/>
  <c r="AI100" i="5"/>
  <c r="AI99" i="5"/>
  <c r="AH100" i="5"/>
  <c r="AH99" i="5"/>
  <c r="AG100" i="5"/>
  <c r="AG99" i="5"/>
  <c r="AF100" i="5"/>
  <c r="AF99" i="5"/>
  <c r="AE100" i="5"/>
  <c r="AE99" i="5"/>
  <c r="AD100" i="5"/>
  <c r="AD99" i="5"/>
  <c r="AC100" i="5"/>
  <c r="AC99" i="5"/>
  <c r="AB100" i="5"/>
  <c r="AB99" i="5"/>
  <c r="AA100" i="5"/>
  <c r="AA99" i="5"/>
  <c r="Z100" i="5"/>
  <c r="Z99" i="5"/>
  <c r="Y100" i="5"/>
  <c r="Y99" i="5"/>
  <c r="X100" i="5"/>
  <c r="X99" i="5"/>
  <c r="W100" i="5"/>
  <c r="W99" i="5"/>
  <c r="V100" i="5"/>
  <c r="V99" i="5"/>
  <c r="U100" i="5"/>
  <c r="U99" i="5"/>
  <c r="T100" i="5"/>
  <c r="T99" i="5"/>
  <c r="S100" i="5"/>
  <c r="S99" i="5"/>
  <c r="R100" i="5"/>
  <c r="R99" i="5"/>
  <c r="Q100" i="5"/>
  <c r="Q99" i="5"/>
  <c r="P100" i="5"/>
  <c r="P99" i="5"/>
  <c r="O100" i="5"/>
  <c r="O99" i="5"/>
  <c r="N100" i="5"/>
  <c r="N99" i="5"/>
  <c r="M100" i="5"/>
  <c r="M99" i="5"/>
  <c r="L100" i="5"/>
  <c r="L99" i="5"/>
  <c r="K100" i="5"/>
  <c r="K99" i="5"/>
  <c r="J100" i="5"/>
  <c r="J99" i="5"/>
  <c r="I100" i="5"/>
  <c r="I99" i="5"/>
  <c r="H100" i="5"/>
  <c r="H99" i="5"/>
  <c r="G100" i="5"/>
  <c r="G99" i="5"/>
  <c r="F100" i="5"/>
  <c r="F99" i="5"/>
  <c r="E100" i="5"/>
  <c r="E99" i="5"/>
  <c r="D100" i="5"/>
  <c r="D99" i="5"/>
  <c r="AY99" i="5"/>
  <c r="AO99" i="5"/>
  <c r="BM97" i="5"/>
  <c r="BL97" i="5"/>
  <c r="BK97" i="5"/>
  <c r="BJ97" i="5"/>
  <c r="BI97" i="5"/>
  <c r="BH97" i="5"/>
  <c r="BG97" i="5"/>
  <c r="BF97" i="5"/>
  <c r="BE97" i="5"/>
  <c r="BD97" i="5"/>
  <c r="BC97" i="5"/>
  <c r="BB97" i="5"/>
  <c r="BA97" i="5"/>
  <c r="AZ97" i="5"/>
  <c r="AY97" i="5"/>
  <c r="AX97" i="5"/>
  <c r="AW97" i="5"/>
  <c r="AV97" i="5"/>
  <c r="AU97" i="5"/>
  <c r="AT97" i="5"/>
  <c r="AS97" i="5"/>
  <c r="AR97" i="5"/>
  <c r="AQ97" i="5"/>
  <c r="AP97" i="5"/>
  <c r="AO97" i="5"/>
  <c r="AN97" i="5"/>
  <c r="AM97" i="5"/>
  <c r="AL97" i="5"/>
  <c r="AK97" i="5"/>
  <c r="AJ97" i="5"/>
  <c r="AI97" i="5"/>
  <c r="AH97" i="5"/>
  <c r="AG97" i="5"/>
  <c r="AF97" i="5"/>
  <c r="AE97" i="5"/>
  <c r="AD97" i="5"/>
  <c r="AC97" i="5"/>
  <c r="AC88" i="5"/>
  <c r="AB97" i="5"/>
  <c r="AA97" i="5"/>
  <c r="Z97" i="5"/>
  <c r="Y97" i="5"/>
  <c r="X97" i="5"/>
  <c r="W97" i="5"/>
  <c r="V97" i="5"/>
  <c r="U97" i="5"/>
  <c r="T97" i="5"/>
  <c r="S97" i="5"/>
  <c r="R97" i="5"/>
  <c r="Q97" i="5"/>
  <c r="P97" i="5"/>
  <c r="O97" i="5"/>
  <c r="N97" i="5"/>
  <c r="M97" i="5"/>
  <c r="L97" i="5"/>
  <c r="K97" i="5"/>
  <c r="J97" i="5"/>
  <c r="I97" i="5"/>
  <c r="H97" i="5"/>
  <c r="G97" i="5"/>
  <c r="F97" i="5"/>
  <c r="E97" i="5"/>
  <c r="D97" i="5"/>
  <c r="BM92" i="5"/>
  <c r="BL92" i="5"/>
  <c r="BK92" i="5"/>
  <c r="BJ92" i="5"/>
  <c r="BI92" i="5"/>
  <c r="BH92" i="5"/>
  <c r="BG92" i="5"/>
  <c r="BF92" i="5"/>
  <c r="BE92" i="5"/>
  <c r="BD92" i="5"/>
  <c r="BC92" i="5"/>
  <c r="BB92" i="5"/>
  <c r="BA92" i="5"/>
  <c r="AZ92" i="5"/>
  <c r="AZ88" i="5"/>
  <c r="AY92" i="5"/>
  <c r="AX92" i="5"/>
  <c r="AW92" i="5"/>
  <c r="AV92" i="5"/>
  <c r="AU92" i="5"/>
  <c r="AT92" i="5"/>
  <c r="AS92" i="5"/>
  <c r="AR92" i="5"/>
  <c r="AQ92" i="5"/>
  <c r="AP92" i="5"/>
  <c r="AO92" i="5"/>
  <c r="AN92" i="5"/>
  <c r="AM92" i="5"/>
  <c r="AL92" i="5"/>
  <c r="AK92" i="5"/>
  <c r="AJ92" i="5"/>
  <c r="AI92" i="5"/>
  <c r="AH92" i="5"/>
  <c r="AG92" i="5"/>
  <c r="AF92" i="5"/>
  <c r="AE92" i="5"/>
  <c r="AD92" i="5"/>
  <c r="AC92" i="5"/>
  <c r="AB92" i="5"/>
  <c r="AB88" i="5"/>
  <c r="AA92" i="5"/>
  <c r="Z92" i="5"/>
  <c r="Y92" i="5"/>
  <c r="X92" i="5"/>
  <c r="W92" i="5"/>
  <c r="V92" i="5"/>
  <c r="U92" i="5"/>
  <c r="T92" i="5"/>
  <c r="S92" i="5"/>
  <c r="R92" i="5"/>
  <c r="Q92" i="5"/>
  <c r="P92" i="5"/>
  <c r="O92" i="5"/>
  <c r="N92" i="5"/>
  <c r="M92" i="5"/>
  <c r="L92" i="5"/>
  <c r="K92" i="5"/>
  <c r="J92" i="5"/>
  <c r="I92" i="5"/>
  <c r="H92" i="5"/>
  <c r="G92" i="5"/>
  <c r="F92" i="5"/>
  <c r="E92" i="5"/>
  <c r="D92" i="5"/>
  <c r="D88" i="5"/>
  <c r="BM89" i="5"/>
  <c r="BL89" i="5"/>
  <c r="BK89" i="5"/>
  <c r="BJ89" i="5"/>
  <c r="BI89" i="5"/>
  <c r="BH89" i="5"/>
  <c r="BG89" i="5"/>
  <c r="BF89" i="5"/>
  <c r="BE89" i="5"/>
  <c r="BD89" i="5"/>
  <c r="BD88" i="5"/>
  <c r="BC89" i="5"/>
  <c r="BC88" i="5"/>
  <c r="BB89" i="5"/>
  <c r="BA89" i="5"/>
  <c r="AZ89" i="5"/>
  <c r="AY89" i="5"/>
  <c r="AX89" i="5"/>
  <c r="AW89" i="5"/>
  <c r="AW88" i="5"/>
  <c r="AV89" i="5"/>
  <c r="AU89" i="5"/>
  <c r="AT89" i="5"/>
  <c r="AS89" i="5"/>
  <c r="AR89" i="5"/>
  <c r="AQ89" i="5"/>
  <c r="AQ88" i="5"/>
  <c r="AP89" i="5"/>
  <c r="AO89" i="5"/>
  <c r="AO88" i="5"/>
  <c r="AN89" i="5"/>
  <c r="AM89" i="5"/>
  <c r="AL89" i="5"/>
  <c r="AK89" i="5"/>
  <c r="AJ89" i="5"/>
  <c r="AI89" i="5"/>
  <c r="AH89" i="5"/>
  <c r="AG89" i="5"/>
  <c r="AG88" i="5"/>
  <c r="AG87" i="5"/>
  <c r="AF89" i="5"/>
  <c r="AE89" i="5"/>
  <c r="AD89" i="5"/>
  <c r="AC89" i="5"/>
  <c r="AB89" i="5"/>
  <c r="AA89" i="5"/>
  <c r="Z89" i="5"/>
  <c r="Y89" i="5"/>
  <c r="Y88" i="5"/>
  <c r="Y87" i="5"/>
  <c r="X89" i="5"/>
  <c r="W89" i="5"/>
  <c r="V89" i="5"/>
  <c r="U89" i="5"/>
  <c r="T89" i="5"/>
  <c r="S89" i="5"/>
  <c r="S88" i="5"/>
  <c r="S87" i="5"/>
  <c r="R89" i="5"/>
  <c r="Q89" i="5"/>
  <c r="P89" i="5"/>
  <c r="P88" i="5"/>
  <c r="O89" i="5"/>
  <c r="N89" i="5"/>
  <c r="M89" i="5"/>
  <c r="M88" i="5"/>
  <c r="M87" i="5"/>
  <c r="L89" i="5"/>
  <c r="K89" i="5"/>
  <c r="J89" i="5"/>
  <c r="I89" i="5"/>
  <c r="H89" i="5"/>
  <c r="G89" i="5"/>
  <c r="F89" i="5"/>
  <c r="E89" i="5"/>
  <c r="E88" i="5"/>
  <c r="D89" i="5"/>
  <c r="BM84" i="5"/>
  <c r="BM83" i="5"/>
  <c r="BL84" i="5"/>
  <c r="BL83" i="5"/>
  <c r="BK84" i="5"/>
  <c r="BK83" i="5"/>
  <c r="BJ84" i="5"/>
  <c r="BJ83" i="5"/>
  <c r="BI84" i="5"/>
  <c r="BI83" i="5"/>
  <c r="BH84" i="5"/>
  <c r="BH83" i="5"/>
  <c r="BG84" i="5"/>
  <c r="BG83" i="5"/>
  <c r="BF84" i="5"/>
  <c r="BF83" i="5"/>
  <c r="BE84" i="5"/>
  <c r="BE83" i="5"/>
  <c r="BD84" i="5"/>
  <c r="BD83" i="5"/>
  <c r="BC84" i="5"/>
  <c r="BC83" i="5"/>
  <c r="BB84" i="5"/>
  <c r="BA84" i="5"/>
  <c r="BA83" i="5"/>
  <c r="AZ84" i="5"/>
  <c r="AY84" i="5"/>
  <c r="AY83" i="5"/>
  <c r="AX84" i="5"/>
  <c r="AX83" i="5"/>
  <c r="AW84" i="5"/>
  <c r="AW83" i="5"/>
  <c r="AV84" i="5"/>
  <c r="AV83" i="5"/>
  <c r="AU84" i="5"/>
  <c r="AU83" i="5"/>
  <c r="AT84" i="5"/>
  <c r="AT83" i="5"/>
  <c r="AS84" i="5"/>
  <c r="AS83" i="5"/>
  <c r="AR84" i="5"/>
  <c r="AR83" i="5"/>
  <c r="AQ84" i="5"/>
  <c r="AQ83" i="5"/>
  <c r="AP84" i="5"/>
  <c r="AP83" i="5"/>
  <c r="AO84" i="5"/>
  <c r="AO83" i="5"/>
  <c r="AN84" i="5"/>
  <c r="AN83" i="5"/>
  <c r="AM84" i="5"/>
  <c r="AM83" i="5"/>
  <c r="AL84" i="5"/>
  <c r="AL83" i="5"/>
  <c r="AK84" i="5"/>
  <c r="AK83" i="5"/>
  <c r="AJ84" i="5"/>
  <c r="AJ83" i="5"/>
  <c r="AI84" i="5"/>
  <c r="AI83" i="5"/>
  <c r="AH84" i="5"/>
  <c r="AH83" i="5"/>
  <c r="AG84" i="5"/>
  <c r="AG83" i="5"/>
  <c r="AF84" i="5"/>
  <c r="AF83" i="5"/>
  <c r="AE84" i="5"/>
  <c r="AE83" i="5"/>
  <c r="AD84" i="5"/>
  <c r="AD83" i="5"/>
  <c r="AC84" i="5"/>
  <c r="AC83" i="5"/>
  <c r="AB84" i="5"/>
  <c r="AB83" i="5"/>
  <c r="AA84" i="5"/>
  <c r="AA83" i="5"/>
  <c r="Z84" i="5"/>
  <c r="Z83" i="5"/>
  <c r="Y84" i="5"/>
  <c r="Y83" i="5"/>
  <c r="X84" i="5"/>
  <c r="X83" i="5"/>
  <c r="W84" i="5"/>
  <c r="W83" i="5"/>
  <c r="V84" i="5"/>
  <c r="V83" i="5"/>
  <c r="U84" i="5"/>
  <c r="U83" i="5"/>
  <c r="T84" i="5"/>
  <c r="S84" i="5"/>
  <c r="S83" i="5"/>
  <c r="R84" i="5"/>
  <c r="R83" i="5"/>
  <c r="Q84" i="5"/>
  <c r="Q83" i="5"/>
  <c r="P84" i="5"/>
  <c r="P83" i="5"/>
  <c r="O84" i="5"/>
  <c r="O83" i="5"/>
  <c r="N84" i="5"/>
  <c r="N83" i="5"/>
  <c r="M84" i="5"/>
  <c r="M83" i="5"/>
  <c r="L84" i="5"/>
  <c r="L83" i="5"/>
  <c r="K84" i="5"/>
  <c r="K83" i="5"/>
  <c r="J84" i="5"/>
  <c r="J83" i="5"/>
  <c r="I84" i="5"/>
  <c r="I83" i="5"/>
  <c r="H84" i="5"/>
  <c r="H83" i="5"/>
  <c r="G84" i="5"/>
  <c r="G83" i="5"/>
  <c r="F84" i="5"/>
  <c r="F83" i="5"/>
  <c r="E84" i="5"/>
  <c r="E83" i="5"/>
  <c r="D84" i="5"/>
  <c r="D83" i="5"/>
  <c r="BB83" i="5"/>
  <c r="AZ83" i="5"/>
  <c r="T83" i="5"/>
  <c r="BM80" i="5"/>
  <c r="BL80" i="5"/>
  <c r="BK80" i="5"/>
  <c r="BJ80" i="5"/>
  <c r="BI80" i="5"/>
  <c r="BH80" i="5"/>
  <c r="BG80" i="5"/>
  <c r="BF80" i="5"/>
  <c r="BE80" i="5"/>
  <c r="BD80" i="5"/>
  <c r="BC80" i="5"/>
  <c r="BB80" i="5"/>
  <c r="BA80" i="5"/>
  <c r="AZ80" i="5"/>
  <c r="AZ73" i="5"/>
  <c r="AY80" i="5"/>
  <c r="AX80" i="5"/>
  <c r="AW80" i="5"/>
  <c r="AV80" i="5"/>
  <c r="AU80" i="5"/>
  <c r="AT80" i="5"/>
  <c r="AS80" i="5"/>
  <c r="AR80" i="5"/>
  <c r="AQ80" i="5"/>
  <c r="AP80" i="5"/>
  <c r="AO80" i="5"/>
  <c r="AN80" i="5"/>
  <c r="AM80" i="5"/>
  <c r="AL80" i="5"/>
  <c r="AK80" i="5"/>
  <c r="AJ80" i="5"/>
  <c r="AI80" i="5"/>
  <c r="AH80" i="5"/>
  <c r="AG80" i="5"/>
  <c r="AF80" i="5"/>
  <c r="AE80" i="5"/>
  <c r="AD80" i="5"/>
  <c r="AC80" i="5"/>
  <c r="AB80" i="5"/>
  <c r="AA80" i="5"/>
  <c r="Z80" i="5"/>
  <c r="Y80" i="5"/>
  <c r="X80" i="5"/>
  <c r="W80" i="5"/>
  <c r="V80" i="5"/>
  <c r="U80" i="5"/>
  <c r="T80" i="5"/>
  <c r="S80" i="5"/>
  <c r="R80" i="5"/>
  <c r="Q80" i="5"/>
  <c r="P80" i="5"/>
  <c r="O80" i="5"/>
  <c r="N80" i="5"/>
  <c r="M80" i="5"/>
  <c r="L80" i="5"/>
  <c r="K80" i="5"/>
  <c r="J80" i="5"/>
  <c r="I80" i="5"/>
  <c r="H80" i="5"/>
  <c r="G80" i="5"/>
  <c r="F80" i="5"/>
  <c r="E80" i="5"/>
  <c r="D80" i="5"/>
  <c r="BM78" i="5"/>
  <c r="BL78" i="5"/>
  <c r="BK78" i="5"/>
  <c r="BJ78" i="5"/>
  <c r="BI78" i="5"/>
  <c r="BH78" i="5"/>
  <c r="BG78" i="5"/>
  <c r="BF78" i="5"/>
  <c r="BE78" i="5"/>
  <c r="BD78" i="5"/>
  <c r="BC78" i="5"/>
  <c r="BB78" i="5"/>
  <c r="BA78" i="5"/>
  <c r="AZ78" i="5"/>
  <c r="AY78" i="5"/>
  <c r="AX78" i="5"/>
  <c r="AW78" i="5"/>
  <c r="AV78" i="5"/>
  <c r="AU78" i="5"/>
  <c r="AT78" i="5"/>
  <c r="AS78" i="5"/>
  <c r="AR78" i="5"/>
  <c r="AQ78" i="5"/>
  <c r="AP78" i="5"/>
  <c r="AO78" i="5"/>
  <c r="AN78" i="5"/>
  <c r="AM78" i="5"/>
  <c r="AL78" i="5"/>
  <c r="AK78" i="5"/>
  <c r="AJ78" i="5"/>
  <c r="AI78" i="5"/>
  <c r="AH78" i="5"/>
  <c r="AG78" i="5"/>
  <c r="AF78" i="5"/>
  <c r="AE78" i="5"/>
  <c r="AD78" i="5"/>
  <c r="AC78" i="5"/>
  <c r="AB78" i="5"/>
  <c r="AA78" i="5"/>
  <c r="Z78" i="5"/>
  <c r="Y78" i="5"/>
  <c r="X78" i="5"/>
  <c r="W78" i="5"/>
  <c r="V78" i="5"/>
  <c r="U78" i="5"/>
  <c r="T78" i="5"/>
  <c r="S78" i="5"/>
  <c r="R78" i="5"/>
  <c r="Q78" i="5"/>
  <c r="P78" i="5"/>
  <c r="O78" i="5"/>
  <c r="N78" i="5"/>
  <c r="M78" i="5"/>
  <c r="L78" i="5"/>
  <c r="K78" i="5"/>
  <c r="J78" i="5"/>
  <c r="I78" i="5"/>
  <c r="H78" i="5"/>
  <c r="G78" i="5"/>
  <c r="F78" i="5"/>
  <c r="E78" i="5"/>
  <c r="D78" i="5"/>
  <c r="BM74" i="5"/>
  <c r="BL74" i="5"/>
  <c r="BL73" i="5"/>
  <c r="BK74" i="5"/>
  <c r="BJ74" i="5"/>
  <c r="BI74" i="5"/>
  <c r="BH74" i="5"/>
  <c r="BG74" i="5"/>
  <c r="BF74" i="5"/>
  <c r="BE74" i="5"/>
  <c r="BD74" i="5"/>
  <c r="BC74" i="5"/>
  <c r="BB74" i="5"/>
  <c r="BA74" i="5"/>
  <c r="AZ74" i="5"/>
  <c r="AY74" i="5"/>
  <c r="AX74" i="5"/>
  <c r="AW74" i="5"/>
  <c r="AV74" i="5"/>
  <c r="AU74" i="5"/>
  <c r="AT74" i="5"/>
  <c r="AS74" i="5"/>
  <c r="AR74" i="5"/>
  <c r="AQ74" i="5"/>
  <c r="AP74" i="5"/>
  <c r="AO74" i="5"/>
  <c r="AN74" i="5"/>
  <c r="AM74" i="5"/>
  <c r="AL74" i="5"/>
  <c r="AK74" i="5"/>
  <c r="AJ74" i="5"/>
  <c r="AI74" i="5"/>
  <c r="AH74" i="5"/>
  <c r="AG74" i="5"/>
  <c r="AF74" i="5"/>
  <c r="AF73" i="5"/>
  <c r="AE74" i="5"/>
  <c r="AD74" i="5"/>
  <c r="AC74" i="5"/>
  <c r="AB74" i="5"/>
  <c r="AA74" i="5"/>
  <c r="Z74" i="5"/>
  <c r="Y74" i="5"/>
  <c r="X74" i="5"/>
  <c r="W74" i="5"/>
  <c r="V74" i="5"/>
  <c r="U74" i="5"/>
  <c r="T74" i="5"/>
  <c r="S74" i="5"/>
  <c r="R74" i="5"/>
  <c r="Q74" i="5"/>
  <c r="P74" i="5"/>
  <c r="P73" i="5"/>
  <c r="O74" i="5"/>
  <c r="N74" i="5"/>
  <c r="M74" i="5"/>
  <c r="L74" i="5"/>
  <c r="K74" i="5"/>
  <c r="J74" i="5"/>
  <c r="I74" i="5"/>
  <c r="H74" i="5"/>
  <c r="H73" i="5"/>
  <c r="G74" i="5"/>
  <c r="F74" i="5"/>
  <c r="E74" i="5"/>
  <c r="D74" i="5"/>
  <c r="D73" i="5"/>
  <c r="BM67" i="5"/>
  <c r="BL67" i="5"/>
  <c r="BK67" i="5"/>
  <c r="BJ67" i="5"/>
  <c r="BI67" i="5"/>
  <c r="BH67" i="5"/>
  <c r="BG67" i="5"/>
  <c r="BF67" i="5"/>
  <c r="BE67" i="5"/>
  <c r="BD67" i="5"/>
  <c r="BD62" i="5"/>
  <c r="BC67" i="5"/>
  <c r="BB67" i="5"/>
  <c r="BA67" i="5"/>
  <c r="AZ67" i="5"/>
  <c r="AY67" i="5"/>
  <c r="AY62" i="5"/>
  <c r="AX67" i="5"/>
  <c r="AW67" i="5"/>
  <c r="AV67" i="5"/>
  <c r="AU67" i="5"/>
  <c r="AT67" i="5"/>
  <c r="AS67" i="5"/>
  <c r="AR67" i="5"/>
  <c r="AQ67" i="5"/>
  <c r="AP67" i="5"/>
  <c r="AO67" i="5"/>
  <c r="AN67" i="5"/>
  <c r="AM67" i="5"/>
  <c r="AL67" i="5"/>
  <c r="AK67" i="5"/>
  <c r="AJ67" i="5"/>
  <c r="AI67" i="5"/>
  <c r="AH67" i="5"/>
  <c r="AG67" i="5"/>
  <c r="AF67" i="5"/>
  <c r="AE67" i="5"/>
  <c r="AD67" i="5"/>
  <c r="AC67" i="5"/>
  <c r="AB67" i="5"/>
  <c r="AA67" i="5"/>
  <c r="Z67" i="5"/>
  <c r="Y67" i="5"/>
  <c r="X67" i="5"/>
  <c r="W67" i="5"/>
  <c r="V67" i="5"/>
  <c r="U67" i="5"/>
  <c r="T67" i="5"/>
  <c r="S67" i="5"/>
  <c r="R67" i="5"/>
  <c r="Q67" i="5"/>
  <c r="P67" i="5"/>
  <c r="O67" i="5"/>
  <c r="N67" i="5"/>
  <c r="M67" i="5"/>
  <c r="L67" i="5"/>
  <c r="K67" i="5"/>
  <c r="J67" i="5"/>
  <c r="I67" i="5"/>
  <c r="H67" i="5"/>
  <c r="G67" i="5"/>
  <c r="F67" i="5"/>
  <c r="E67" i="5"/>
  <c r="D67" i="5"/>
  <c r="BM63" i="5"/>
  <c r="BM62" i="5"/>
  <c r="BL63" i="5"/>
  <c r="BK63" i="5"/>
  <c r="BJ63" i="5"/>
  <c r="BI63" i="5"/>
  <c r="BH63" i="5"/>
  <c r="BH62" i="5"/>
  <c r="BG63" i="5"/>
  <c r="BG62" i="5"/>
  <c r="BF63" i="5"/>
  <c r="BE63" i="5"/>
  <c r="BD63" i="5"/>
  <c r="BC63" i="5"/>
  <c r="BB63" i="5"/>
  <c r="BB62" i="5"/>
  <c r="BA63" i="5"/>
  <c r="BA62" i="5"/>
  <c r="AZ63" i="5"/>
  <c r="AZ62" i="5"/>
  <c r="AY63" i="5"/>
  <c r="AX63" i="5"/>
  <c r="AW63" i="5"/>
  <c r="AV63" i="5"/>
  <c r="AU63" i="5"/>
  <c r="AU62" i="5"/>
  <c r="AT63" i="5"/>
  <c r="AT62" i="5"/>
  <c r="AS63" i="5"/>
  <c r="AR63" i="5"/>
  <c r="AQ63" i="5"/>
  <c r="AP63" i="5"/>
  <c r="AP62" i="5"/>
  <c r="AO63" i="5"/>
  <c r="AO62" i="5"/>
  <c r="AN63" i="5"/>
  <c r="AM63" i="5"/>
  <c r="AL63" i="5"/>
  <c r="AK63" i="5"/>
  <c r="AJ63" i="5"/>
  <c r="AJ62" i="5"/>
  <c r="AI63" i="5"/>
  <c r="AH63" i="5"/>
  <c r="AG63" i="5"/>
  <c r="AG62" i="5"/>
  <c r="AF63" i="5"/>
  <c r="AE63" i="5"/>
  <c r="AE62" i="5"/>
  <c r="AD63" i="5"/>
  <c r="AD62" i="5"/>
  <c r="AC63" i="5"/>
  <c r="AB63" i="5"/>
  <c r="AA63" i="5"/>
  <c r="Z63" i="5"/>
  <c r="Y63" i="5"/>
  <c r="Y62" i="5"/>
  <c r="X63" i="5"/>
  <c r="W63" i="5"/>
  <c r="V63" i="5"/>
  <c r="V62" i="5"/>
  <c r="U63" i="5"/>
  <c r="U62" i="5"/>
  <c r="T63" i="5"/>
  <c r="S63" i="5"/>
  <c r="S62" i="5"/>
  <c r="R63" i="5"/>
  <c r="Q63" i="5"/>
  <c r="P63" i="5"/>
  <c r="P62" i="5"/>
  <c r="O63" i="5"/>
  <c r="N63" i="5"/>
  <c r="N62" i="5"/>
  <c r="M63" i="5"/>
  <c r="L63" i="5"/>
  <c r="K63" i="5"/>
  <c r="K62" i="5"/>
  <c r="J63" i="5"/>
  <c r="I63" i="5"/>
  <c r="H63" i="5"/>
  <c r="H62" i="5"/>
  <c r="G63" i="5"/>
  <c r="F63" i="5"/>
  <c r="E63" i="5"/>
  <c r="E62" i="5"/>
  <c r="D63" i="5"/>
  <c r="BM58" i="5"/>
  <c r="BL58" i="5"/>
  <c r="BK58" i="5"/>
  <c r="BJ58" i="5"/>
  <c r="BI58" i="5"/>
  <c r="BH58" i="5"/>
  <c r="BG58" i="5"/>
  <c r="BF58" i="5"/>
  <c r="BE58" i="5"/>
  <c r="BD58" i="5"/>
  <c r="BC58" i="5"/>
  <c r="BB58" i="5"/>
  <c r="BA58" i="5"/>
  <c r="AZ58" i="5"/>
  <c r="AY58" i="5"/>
  <c r="AX58" i="5"/>
  <c r="AW58" i="5"/>
  <c r="AV58" i="5"/>
  <c r="AU58" i="5"/>
  <c r="AT58" i="5"/>
  <c r="AS58" i="5"/>
  <c r="AR58" i="5"/>
  <c r="AQ58" i="5"/>
  <c r="AP58" i="5"/>
  <c r="AO58" i="5"/>
  <c r="AN58" i="5"/>
  <c r="AM58" i="5"/>
  <c r="AL58" i="5"/>
  <c r="AK58" i="5"/>
  <c r="AJ58" i="5"/>
  <c r="AI58" i="5"/>
  <c r="AH58" i="5"/>
  <c r="AG58" i="5"/>
  <c r="AF58" i="5"/>
  <c r="AE58" i="5"/>
  <c r="AD58" i="5"/>
  <c r="AC58" i="5"/>
  <c r="AB58" i="5"/>
  <c r="AA58" i="5"/>
  <c r="Z58" i="5"/>
  <c r="Y58" i="5"/>
  <c r="X58" i="5"/>
  <c r="W58" i="5"/>
  <c r="V58" i="5"/>
  <c r="U58" i="5"/>
  <c r="T58" i="5"/>
  <c r="S58" i="5"/>
  <c r="R58" i="5"/>
  <c r="Q58" i="5"/>
  <c r="P58" i="5"/>
  <c r="O58" i="5"/>
  <c r="N58" i="5"/>
  <c r="M58" i="5"/>
  <c r="L58" i="5"/>
  <c r="K58" i="5"/>
  <c r="J58" i="5"/>
  <c r="I58" i="5"/>
  <c r="H58" i="5"/>
  <c r="G58" i="5"/>
  <c r="F58" i="5"/>
  <c r="E58" i="5"/>
  <c r="D58" i="5"/>
  <c r="BM53" i="5"/>
  <c r="BL53" i="5"/>
  <c r="BK53" i="5"/>
  <c r="BJ53" i="5"/>
  <c r="BI53" i="5"/>
  <c r="BH53" i="5"/>
  <c r="BG53" i="5"/>
  <c r="BF53" i="5"/>
  <c r="BE53" i="5"/>
  <c r="BD53" i="5"/>
  <c r="BC53" i="5"/>
  <c r="BB53" i="5"/>
  <c r="BA53" i="5"/>
  <c r="AZ53" i="5"/>
  <c r="AY53" i="5"/>
  <c r="AX53" i="5"/>
  <c r="AW53" i="5"/>
  <c r="AV53" i="5"/>
  <c r="AU53" i="5"/>
  <c r="AT53" i="5"/>
  <c r="AS53" i="5"/>
  <c r="AR53" i="5"/>
  <c r="AQ53" i="5"/>
  <c r="AP53" i="5"/>
  <c r="AO53" i="5"/>
  <c r="AN53" i="5"/>
  <c r="AM53" i="5"/>
  <c r="AL53" i="5"/>
  <c r="AK53" i="5"/>
  <c r="AJ53" i="5"/>
  <c r="AI53" i="5"/>
  <c r="AH53" i="5"/>
  <c r="AG53" i="5"/>
  <c r="AF53" i="5"/>
  <c r="AE53" i="5"/>
  <c r="AD53" i="5"/>
  <c r="AC53" i="5"/>
  <c r="AB53" i="5"/>
  <c r="AA53" i="5"/>
  <c r="Z53" i="5"/>
  <c r="Y53" i="5"/>
  <c r="X53" i="5"/>
  <c r="W53" i="5"/>
  <c r="V53" i="5"/>
  <c r="U53" i="5"/>
  <c r="T53" i="5"/>
  <c r="S53" i="5"/>
  <c r="R53" i="5"/>
  <c r="Q53" i="5"/>
  <c r="P53" i="5"/>
  <c r="O53" i="5"/>
  <c r="N53" i="5"/>
  <c r="M53" i="5"/>
  <c r="L53" i="5"/>
  <c r="K53" i="5"/>
  <c r="J53" i="5"/>
  <c r="I53" i="5"/>
  <c r="H53" i="5"/>
  <c r="G53" i="5"/>
  <c r="F53" i="5"/>
  <c r="E53" i="5"/>
  <c r="D53" i="5"/>
  <c r="BM49" i="5"/>
  <c r="BL49" i="5"/>
  <c r="BK49" i="5"/>
  <c r="BJ49" i="5"/>
  <c r="BI49" i="5"/>
  <c r="BH49" i="5"/>
  <c r="BG49" i="5"/>
  <c r="BF49" i="5"/>
  <c r="BE49" i="5"/>
  <c r="BD49" i="5"/>
  <c r="BC49" i="5"/>
  <c r="BB49" i="5"/>
  <c r="BA49" i="5"/>
  <c r="AZ49" i="5"/>
  <c r="AY49" i="5"/>
  <c r="AX49" i="5"/>
  <c r="AW49" i="5"/>
  <c r="AV49" i="5"/>
  <c r="AU49" i="5"/>
  <c r="AT49" i="5"/>
  <c r="AS49" i="5"/>
  <c r="AR49" i="5"/>
  <c r="AQ49" i="5"/>
  <c r="AP49" i="5"/>
  <c r="AO49" i="5"/>
  <c r="AN49" i="5"/>
  <c r="AM49" i="5"/>
  <c r="AL49" i="5"/>
  <c r="AK49" i="5"/>
  <c r="AJ49" i="5"/>
  <c r="AI49" i="5"/>
  <c r="AH49" i="5"/>
  <c r="AG49" i="5"/>
  <c r="AF49" i="5"/>
  <c r="AE49" i="5"/>
  <c r="AD49" i="5"/>
  <c r="AC49" i="5"/>
  <c r="AB49" i="5"/>
  <c r="AA49" i="5"/>
  <c r="Z49" i="5"/>
  <c r="Y49" i="5"/>
  <c r="X49" i="5"/>
  <c r="W49" i="5"/>
  <c r="V49" i="5"/>
  <c r="U49" i="5"/>
  <c r="T49" i="5"/>
  <c r="S49" i="5"/>
  <c r="R49" i="5"/>
  <c r="Q49" i="5"/>
  <c r="P49" i="5"/>
  <c r="O49" i="5"/>
  <c r="N49" i="5"/>
  <c r="M49" i="5"/>
  <c r="L49" i="5"/>
  <c r="K49" i="5"/>
  <c r="J49" i="5"/>
  <c r="I49" i="5"/>
  <c r="H49" i="5"/>
  <c r="G49" i="5"/>
  <c r="F49" i="5"/>
  <c r="E49" i="5"/>
  <c r="D49" i="5"/>
  <c r="BM44" i="5"/>
  <c r="BL44" i="5"/>
  <c r="BK44" i="5"/>
  <c r="BJ44" i="5"/>
  <c r="BI44" i="5"/>
  <c r="BH44" i="5"/>
  <c r="BG44" i="5"/>
  <c r="BF44" i="5"/>
  <c r="BE44" i="5"/>
  <c r="BD44" i="5"/>
  <c r="BC44" i="5"/>
  <c r="BB44" i="5"/>
  <c r="BA44" i="5"/>
  <c r="AZ44" i="5"/>
  <c r="AY44" i="5"/>
  <c r="AX44" i="5"/>
  <c r="AW44" i="5"/>
  <c r="AV44" i="5"/>
  <c r="AU44" i="5"/>
  <c r="AT44" i="5"/>
  <c r="AS44" i="5"/>
  <c r="AR44" i="5"/>
  <c r="AQ44" i="5"/>
  <c r="AP44" i="5"/>
  <c r="AO44" i="5"/>
  <c r="AN44" i="5"/>
  <c r="AM44" i="5"/>
  <c r="AL44" i="5"/>
  <c r="AK44" i="5"/>
  <c r="AJ44" i="5"/>
  <c r="AI44" i="5"/>
  <c r="AH44" i="5"/>
  <c r="AG44" i="5"/>
  <c r="AF44" i="5"/>
  <c r="AE44" i="5"/>
  <c r="AD44" i="5"/>
  <c r="AC44" i="5"/>
  <c r="AB44" i="5"/>
  <c r="AA44" i="5"/>
  <c r="Z44" i="5"/>
  <c r="Y44" i="5"/>
  <c r="X44" i="5"/>
  <c r="W44" i="5"/>
  <c r="V44" i="5"/>
  <c r="U44" i="5"/>
  <c r="T44" i="5"/>
  <c r="S44" i="5"/>
  <c r="R44" i="5"/>
  <c r="Q44" i="5"/>
  <c r="P44" i="5"/>
  <c r="O44" i="5"/>
  <c r="N44" i="5"/>
  <c r="M44" i="5"/>
  <c r="L44" i="5"/>
  <c r="K44" i="5"/>
  <c r="J44" i="5"/>
  <c r="I44" i="5"/>
  <c r="H44" i="5"/>
  <c r="G44" i="5"/>
  <c r="F44" i="5"/>
  <c r="E44" i="5"/>
  <c r="D44" i="5"/>
  <c r="BM40" i="5"/>
  <c r="BL40" i="5"/>
  <c r="BK40" i="5"/>
  <c r="BJ40" i="5"/>
  <c r="BI40" i="5"/>
  <c r="BH40" i="5"/>
  <c r="BG40" i="5"/>
  <c r="BF40" i="5"/>
  <c r="BE40" i="5"/>
  <c r="BD40" i="5"/>
  <c r="BC40" i="5"/>
  <c r="BB40" i="5"/>
  <c r="BA40" i="5"/>
  <c r="AZ40" i="5"/>
  <c r="AY40" i="5"/>
  <c r="AX40" i="5"/>
  <c r="AW40" i="5"/>
  <c r="AV40" i="5"/>
  <c r="AU40" i="5"/>
  <c r="AT40" i="5"/>
  <c r="AS40" i="5"/>
  <c r="AR40" i="5"/>
  <c r="AQ40" i="5"/>
  <c r="AP40" i="5"/>
  <c r="AO40" i="5"/>
  <c r="AN40" i="5"/>
  <c r="AM40" i="5"/>
  <c r="AL40" i="5"/>
  <c r="AK40" i="5"/>
  <c r="AJ40" i="5"/>
  <c r="AI40" i="5"/>
  <c r="AH40" i="5"/>
  <c r="AG40" i="5"/>
  <c r="AF40" i="5"/>
  <c r="AE40" i="5"/>
  <c r="AD40" i="5"/>
  <c r="AC40" i="5"/>
  <c r="AB40" i="5"/>
  <c r="AA40" i="5"/>
  <c r="Z40" i="5"/>
  <c r="Y40" i="5"/>
  <c r="X40" i="5"/>
  <c r="W40" i="5"/>
  <c r="V40" i="5"/>
  <c r="U40" i="5"/>
  <c r="T40" i="5"/>
  <c r="S40" i="5"/>
  <c r="R40" i="5"/>
  <c r="Q40" i="5"/>
  <c r="P40" i="5"/>
  <c r="O40" i="5"/>
  <c r="N40" i="5"/>
  <c r="M40" i="5"/>
  <c r="L40" i="5"/>
  <c r="K40" i="5"/>
  <c r="J40" i="5"/>
  <c r="I40" i="5"/>
  <c r="H40" i="5"/>
  <c r="G40" i="5"/>
  <c r="F40" i="5"/>
  <c r="E40" i="5"/>
  <c r="D40" i="5"/>
  <c r="BM32" i="5"/>
  <c r="BL32" i="5"/>
  <c r="BK32" i="5"/>
  <c r="BJ32" i="5"/>
  <c r="BI32" i="5"/>
  <c r="BH32" i="5"/>
  <c r="BG32" i="5"/>
  <c r="BF32" i="5"/>
  <c r="BF8" i="5"/>
  <c r="BE32" i="5"/>
  <c r="BD32" i="5"/>
  <c r="BC32" i="5"/>
  <c r="BB32" i="5"/>
  <c r="BA32" i="5"/>
  <c r="AZ32" i="5"/>
  <c r="AY32" i="5"/>
  <c r="AX32" i="5"/>
  <c r="AW32" i="5"/>
  <c r="AV32" i="5"/>
  <c r="AU32" i="5"/>
  <c r="AT32" i="5"/>
  <c r="AS32" i="5"/>
  <c r="AR32" i="5"/>
  <c r="AQ32" i="5"/>
  <c r="AP32" i="5"/>
  <c r="AO32" i="5"/>
  <c r="AN32" i="5"/>
  <c r="AM32" i="5"/>
  <c r="AL32" i="5"/>
  <c r="AK32" i="5"/>
  <c r="AJ32" i="5"/>
  <c r="AI32" i="5"/>
  <c r="AH32" i="5"/>
  <c r="AH8" i="5"/>
  <c r="AG32" i="5"/>
  <c r="AF32" i="5"/>
  <c r="AE32" i="5"/>
  <c r="AD32" i="5"/>
  <c r="AC32" i="5"/>
  <c r="AB32" i="5"/>
  <c r="AA32" i="5"/>
  <c r="Z32" i="5"/>
  <c r="Y32" i="5"/>
  <c r="X32" i="5"/>
  <c r="W32" i="5"/>
  <c r="W8" i="5"/>
  <c r="V32" i="5"/>
  <c r="U32" i="5"/>
  <c r="T32" i="5"/>
  <c r="S32" i="5"/>
  <c r="R32" i="5"/>
  <c r="Q32" i="5"/>
  <c r="P32" i="5"/>
  <c r="O32" i="5"/>
  <c r="N32" i="5"/>
  <c r="M32" i="5"/>
  <c r="L32" i="5"/>
  <c r="K32" i="5"/>
  <c r="J32" i="5"/>
  <c r="I32" i="5"/>
  <c r="H32" i="5"/>
  <c r="G32" i="5"/>
  <c r="F32" i="5"/>
  <c r="E32" i="5"/>
  <c r="D32" i="5"/>
  <c r="BM26" i="5"/>
  <c r="BL26" i="5"/>
  <c r="BK26" i="5"/>
  <c r="BJ26" i="5"/>
  <c r="BI26" i="5"/>
  <c r="BH26" i="5"/>
  <c r="BG26" i="5"/>
  <c r="BF26" i="5"/>
  <c r="BE26" i="5"/>
  <c r="BD26" i="5"/>
  <c r="BC26" i="5"/>
  <c r="BB26" i="5"/>
  <c r="BA26" i="5"/>
  <c r="AZ26" i="5"/>
  <c r="AY26" i="5"/>
  <c r="AX26" i="5"/>
  <c r="AW26" i="5"/>
  <c r="AV26" i="5"/>
  <c r="AU26" i="5"/>
  <c r="AT26" i="5"/>
  <c r="AS26" i="5"/>
  <c r="AR26" i="5"/>
  <c r="AQ26" i="5"/>
  <c r="AP26" i="5"/>
  <c r="AO26" i="5"/>
  <c r="AN26" i="5"/>
  <c r="AM26" i="5"/>
  <c r="AL26" i="5"/>
  <c r="AK26" i="5"/>
  <c r="AJ26" i="5"/>
  <c r="AI26" i="5"/>
  <c r="AH26" i="5"/>
  <c r="AG26" i="5"/>
  <c r="AF26" i="5"/>
  <c r="AE26" i="5"/>
  <c r="AD26" i="5"/>
  <c r="AC26" i="5"/>
  <c r="AB26" i="5"/>
  <c r="AA26" i="5"/>
  <c r="Z26" i="5"/>
  <c r="Y26" i="5"/>
  <c r="X26" i="5"/>
  <c r="W26" i="5"/>
  <c r="V26" i="5"/>
  <c r="U26" i="5"/>
  <c r="T26" i="5"/>
  <c r="S26" i="5"/>
  <c r="R26" i="5"/>
  <c r="Q26" i="5"/>
  <c r="P26" i="5"/>
  <c r="O26" i="5"/>
  <c r="N26" i="5"/>
  <c r="M26" i="5"/>
  <c r="L26" i="5"/>
  <c r="K26" i="5"/>
  <c r="J26" i="5"/>
  <c r="I26" i="5"/>
  <c r="H26" i="5"/>
  <c r="G26" i="5"/>
  <c r="F26" i="5"/>
  <c r="E26" i="5"/>
  <c r="D26" i="5"/>
  <c r="BM18" i="5"/>
  <c r="BL18" i="5"/>
  <c r="BK18" i="5"/>
  <c r="BJ18" i="5"/>
  <c r="BI18" i="5"/>
  <c r="BH18" i="5"/>
  <c r="BG18" i="5"/>
  <c r="BF18" i="5"/>
  <c r="BE18" i="5"/>
  <c r="BD18" i="5"/>
  <c r="BC18" i="5"/>
  <c r="BB18" i="5"/>
  <c r="BA18" i="5"/>
  <c r="AZ18" i="5"/>
  <c r="AY18" i="5"/>
  <c r="AX18" i="5"/>
  <c r="AW18" i="5"/>
  <c r="AV18" i="5"/>
  <c r="AU18" i="5"/>
  <c r="AT18" i="5"/>
  <c r="AS18" i="5"/>
  <c r="AR18" i="5"/>
  <c r="AQ18" i="5"/>
  <c r="AP18" i="5"/>
  <c r="AO18" i="5"/>
  <c r="AN18" i="5"/>
  <c r="AM18" i="5"/>
  <c r="AL18" i="5"/>
  <c r="AK18" i="5"/>
  <c r="AJ18" i="5"/>
  <c r="AI18" i="5"/>
  <c r="AH18" i="5"/>
  <c r="AG18" i="5"/>
  <c r="AF18" i="5"/>
  <c r="AE18" i="5"/>
  <c r="AD18" i="5"/>
  <c r="AC18" i="5"/>
  <c r="AB18" i="5"/>
  <c r="AA18" i="5"/>
  <c r="Z18" i="5"/>
  <c r="Y18" i="5"/>
  <c r="X18" i="5"/>
  <c r="W18" i="5"/>
  <c r="V18" i="5"/>
  <c r="U18" i="5"/>
  <c r="T18" i="5"/>
  <c r="S18" i="5"/>
  <c r="R18" i="5"/>
  <c r="Q18" i="5"/>
  <c r="P18" i="5"/>
  <c r="O18" i="5"/>
  <c r="N18" i="5"/>
  <c r="M18" i="5"/>
  <c r="L18" i="5"/>
  <c r="K18" i="5"/>
  <c r="J18" i="5"/>
  <c r="I18" i="5"/>
  <c r="H18" i="5"/>
  <c r="G18" i="5"/>
  <c r="F18" i="5"/>
  <c r="E18" i="5"/>
  <c r="D18" i="5"/>
  <c r="BM9" i="5"/>
  <c r="BM8" i="5"/>
  <c r="BL9" i="5"/>
  <c r="BK9" i="5"/>
  <c r="BJ9" i="5"/>
  <c r="BI9" i="5"/>
  <c r="BH9" i="5"/>
  <c r="BG9" i="5"/>
  <c r="BF9" i="5"/>
  <c r="BE9" i="5"/>
  <c r="BD9" i="5"/>
  <c r="BC9" i="5"/>
  <c r="BB9" i="5"/>
  <c r="BA9" i="5"/>
  <c r="AZ9" i="5"/>
  <c r="AY9" i="5"/>
  <c r="AX9" i="5"/>
  <c r="AW9" i="5"/>
  <c r="AV9" i="5"/>
  <c r="AU9" i="5"/>
  <c r="AT9" i="5"/>
  <c r="AS9" i="5"/>
  <c r="AR9" i="5"/>
  <c r="AQ9" i="5"/>
  <c r="AP9" i="5"/>
  <c r="AO9" i="5"/>
  <c r="AN9" i="5"/>
  <c r="AM9" i="5"/>
  <c r="AL9" i="5"/>
  <c r="AK9" i="5"/>
  <c r="AJ9" i="5"/>
  <c r="AI9" i="5"/>
  <c r="AH9" i="5"/>
  <c r="AG9" i="5"/>
  <c r="AF9" i="5"/>
  <c r="AE9" i="5"/>
  <c r="AD9" i="5"/>
  <c r="AC9" i="5"/>
  <c r="AB9" i="5"/>
  <c r="AA9" i="5"/>
  <c r="Z9" i="5"/>
  <c r="Y9" i="5"/>
  <c r="X9" i="5"/>
  <c r="W9" i="5"/>
  <c r="V9" i="5"/>
  <c r="U9" i="5"/>
  <c r="T9" i="5"/>
  <c r="S9" i="5"/>
  <c r="R9" i="5"/>
  <c r="Q9" i="5"/>
  <c r="P9" i="5"/>
  <c r="O9" i="5"/>
  <c r="N9" i="5"/>
  <c r="M9" i="5"/>
  <c r="L9" i="5"/>
  <c r="K9" i="5"/>
  <c r="J9" i="5"/>
  <c r="I9" i="5"/>
  <c r="H9" i="5"/>
  <c r="G9" i="5"/>
  <c r="F9" i="5"/>
  <c r="E9" i="5"/>
  <c r="D9" i="5"/>
  <c r="BT331" i="4"/>
  <c r="BT330" i="4"/>
  <c r="BS331" i="4"/>
  <c r="BS330" i="4"/>
  <c r="BR331" i="4"/>
  <c r="BR330" i="4"/>
  <c r="BQ331" i="4"/>
  <c r="BQ330" i="4"/>
  <c r="BP331" i="4"/>
  <c r="BP330" i="4"/>
  <c r="BO331" i="4"/>
  <c r="BO330" i="4"/>
  <c r="BN331" i="4"/>
  <c r="BN330" i="4"/>
  <c r="BM331" i="4"/>
  <c r="BM330" i="4"/>
  <c r="BL331" i="4"/>
  <c r="BL330" i="4"/>
  <c r="BK331" i="4"/>
  <c r="BK330" i="4"/>
  <c r="BJ331" i="4"/>
  <c r="BJ330" i="4"/>
  <c r="BI331" i="4"/>
  <c r="BI330" i="4"/>
  <c r="BH331" i="4"/>
  <c r="BH330" i="4"/>
  <c r="BG331" i="4"/>
  <c r="BG330" i="4"/>
  <c r="BF331" i="4"/>
  <c r="BF330" i="4"/>
  <c r="BE331" i="4"/>
  <c r="BE330" i="4"/>
  <c r="BD331" i="4"/>
  <c r="BD330" i="4"/>
  <c r="BC331" i="4"/>
  <c r="BC330" i="4"/>
  <c r="BB331" i="4"/>
  <c r="BB330" i="4"/>
  <c r="BA331" i="4"/>
  <c r="BA330" i="4"/>
  <c r="AZ331" i="4"/>
  <c r="AZ330" i="4"/>
  <c r="AY331" i="4"/>
  <c r="AY330" i="4"/>
  <c r="AX331" i="4"/>
  <c r="AX330" i="4"/>
  <c r="AW331" i="4"/>
  <c r="AW330" i="4"/>
  <c r="AV331" i="4"/>
  <c r="AV330" i="4"/>
  <c r="AU331" i="4"/>
  <c r="AU330" i="4"/>
  <c r="AT331" i="4"/>
  <c r="AT330" i="4"/>
  <c r="AS331" i="4"/>
  <c r="AS330" i="4"/>
  <c r="AR331" i="4"/>
  <c r="AR330" i="4"/>
  <c r="AQ331" i="4"/>
  <c r="AQ330" i="4"/>
  <c r="AP331" i="4"/>
  <c r="AO331" i="4"/>
  <c r="AO330" i="4"/>
  <c r="AN331" i="4"/>
  <c r="AN330" i="4"/>
  <c r="AM331" i="4"/>
  <c r="AM330" i="4"/>
  <c r="AL331" i="4"/>
  <c r="AL330" i="4"/>
  <c r="AK331" i="4"/>
  <c r="AK330" i="4"/>
  <c r="AJ331" i="4"/>
  <c r="AJ330" i="4"/>
  <c r="AI331" i="4"/>
  <c r="AI330" i="4"/>
  <c r="AH331" i="4"/>
  <c r="AH330" i="4"/>
  <c r="AG331" i="4"/>
  <c r="AG330" i="4"/>
  <c r="AF331" i="4"/>
  <c r="AF330" i="4"/>
  <c r="AE331" i="4"/>
  <c r="AE330" i="4"/>
  <c r="AD331" i="4"/>
  <c r="AD330" i="4"/>
  <c r="AC331" i="4"/>
  <c r="AC330" i="4"/>
  <c r="AB331" i="4"/>
  <c r="AB330" i="4"/>
  <c r="AA331" i="4"/>
  <c r="AA330" i="4"/>
  <c r="Z331" i="4"/>
  <c r="Z330" i="4"/>
  <c r="Y331" i="4"/>
  <c r="Y330" i="4"/>
  <c r="X331" i="4"/>
  <c r="X330" i="4"/>
  <c r="W331" i="4"/>
  <c r="W330" i="4"/>
  <c r="V331" i="4"/>
  <c r="V330" i="4"/>
  <c r="U331" i="4"/>
  <c r="U330" i="4"/>
  <c r="T331" i="4"/>
  <c r="T330" i="4"/>
  <c r="S331" i="4"/>
  <c r="S330" i="4"/>
  <c r="R331" i="4"/>
  <c r="Q331" i="4"/>
  <c r="Q330" i="4"/>
  <c r="P331" i="4"/>
  <c r="P330" i="4"/>
  <c r="O331" i="4"/>
  <c r="O330" i="4"/>
  <c r="N331" i="4"/>
  <c r="N330" i="4"/>
  <c r="M331" i="4"/>
  <c r="M330" i="4"/>
  <c r="L331" i="4"/>
  <c r="L330" i="4"/>
  <c r="K331" i="4"/>
  <c r="K330" i="4"/>
  <c r="J331" i="4"/>
  <c r="J330" i="4"/>
  <c r="I331" i="4"/>
  <c r="I330" i="4"/>
  <c r="H331" i="4"/>
  <c r="H330" i="4"/>
  <c r="G331" i="4"/>
  <c r="G330" i="4"/>
  <c r="F331" i="4"/>
  <c r="F330" i="4"/>
  <c r="C331" i="4"/>
  <c r="C330" i="4"/>
  <c r="AP330" i="4"/>
  <c r="R330" i="4"/>
  <c r="BT325" i="4"/>
  <c r="BS325" i="4"/>
  <c r="BR325" i="4"/>
  <c r="BQ325" i="4"/>
  <c r="BP325" i="4"/>
  <c r="BO325" i="4"/>
  <c r="BN325" i="4"/>
  <c r="BM325" i="4"/>
  <c r="BL325" i="4"/>
  <c r="BK325" i="4"/>
  <c r="BJ325" i="4"/>
  <c r="BI325" i="4"/>
  <c r="BH325" i="4"/>
  <c r="BG325" i="4"/>
  <c r="BF325" i="4"/>
  <c r="BE325" i="4"/>
  <c r="BD325" i="4"/>
  <c r="BC325" i="4"/>
  <c r="BB325" i="4"/>
  <c r="BA325" i="4"/>
  <c r="AZ325" i="4"/>
  <c r="AY325" i="4"/>
  <c r="AX325" i="4"/>
  <c r="AW325" i="4"/>
  <c r="AV325" i="4"/>
  <c r="AU325" i="4"/>
  <c r="AT325" i="4"/>
  <c r="AS325" i="4"/>
  <c r="AR325" i="4"/>
  <c r="AQ325" i="4"/>
  <c r="AP325" i="4"/>
  <c r="AO325" i="4"/>
  <c r="AN325" i="4"/>
  <c r="AM325" i="4"/>
  <c r="AL325" i="4"/>
  <c r="AK325" i="4"/>
  <c r="AJ325" i="4"/>
  <c r="AI325" i="4"/>
  <c r="AH325" i="4"/>
  <c r="AG325" i="4"/>
  <c r="AF325" i="4"/>
  <c r="AE325" i="4"/>
  <c r="AD325" i="4"/>
  <c r="AC325" i="4"/>
  <c r="AB325" i="4"/>
  <c r="AA325" i="4"/>
  <c r="Z325" i="4"/>
  <c r="Y325" i="4"/>
  <c r="X325" i="4"/>
  <c r="W325" i="4"/>
  <c r="V325" i="4"/>
  <c r="U325" i="4"/>
  <c r="T325" i="4"/>
  <c r="S325" i="4"/>
  <c r="R325" i="4"/>
  <c r="Q325" i="4"/>
  <c r="P325" i="4"/>
  <c r="O325" i="4"/>
  <c r="N325" i="4"/>
  <c r="M325" i="4"/>
  <c r="L325" i="4"/>
  <c r="K325" i="4"/>
  <c r="J325" i="4"/>
  <c r="I325" i="4"/>
  <c r="H325" i="4"/>
  <c r="G325" i="4"/>
  <c r="F325" i="4"/>
  <c r="C325" i="4"/>
  <c r="BT321" i="4"/>
  <c r="BS321" i="4"/>
  <c r="BR321" i="4"/>
  <c r="BQ321" i="4"/>
  <c r="BP321" i="4"/>
  <c r="BO321" i="4"/>
  <c r="BN321" i="4"/>
  <c r="BM321" i="4"/>
  <c r="BL321" i="4"/>
  <c r="BK321" i="4"/>
  <c r="BJ321" i="4"/>
  <c r="BI321" i="4"/>
  <c r="BH321" i="4"/>
  <c r="BG321" i="4"/>
  <c r="BF321" i="4"/>
  <c r="BE321" i="4"/>
  <c r="BD321" i="4"/>
  <c r="BC321" i="4"/>
  <c r="BB321" i="4"/>
  <c r="BB320" i="4"/>
  <c r="BA321" i="4"/>
  <c r="AZ321" i="4"/>
  <c r="AY321" i="4"/>
  <c r="AY320" i="4"/>
  <c r="AX321" i="4"/>
  <c r="AW321" i="4"/>
  <c r="AV321" i="4"/>
  <c r="AU321" i="4"/>
  <c r="AT321" i="4"/>
  <c r="AS321" i="4"/>
  <c r="AR321" i="4"/>
  <c r="AQ321" i="4"/>
  <c r="AQ320" i="4"/>
  <c r="AP321" i="4"/>
  <c r="AP320" i="4"/>
  <c r="AO321" i="4"/>
  <c r="AN321" i="4"/>
  <c r="AM321" i="4"/>
  <c r="AM320" i="4"/>
  <c r="AL321" i="4"/>
  <c r="AK321" i="4"/>
  <c r="AJ321" i="4"/>
  <c r="AI321" i="4"/>
  <c r="AH321" i="4"/>
  <c r="AG321" i="4"/>
  <c r="AF321" i="4"/>
  <c r="AE321" i="4"/>
  <c r="AD321" i="4"/>
  <c r="AD320" i="4"/>
  <c r="AC321" i="4"/>
  <c r="AB321" i="4"/>
  <c r="AA321" i="4"/>
  <c r="Z321" i="4"/>
  <c r="Y321" i="4"/>
  <c r="X321" i="4"/>
  <c r="W321" i="4"/>
  <c r="V321" i="4"/>
  <c r="U321" i="4"/>
  <c r="T321" i="4"/>
  <c r="S321" i="4"/>
  <c r="S320" i="4"/>
  <c r="R321" i="4"/>
  <c r="R320" i="4"/>
  <c r="Q321" i="4"/>
  <c r="P321" i="4"/>
  <c r="O321" i="4"/>
  <c r="N321" i="4"/>
  <c r="M321" i="4"/>
  <c r="L321" i="4"/>
  <c r="K321" i="4"/>
  <c r="J321" i="4"/>
  <c r="J320" i="4"/>
  <c r="I321" i="4"/>
  <c r="H321" i="4"/>
  <c r="G321" i="4"/>
  <c r="G320" i="4"/>
  <c r="F321" i="4"/>
  <c r="C321" i="4"/>
  <c r="N320" i="4"/>
  <c r="BT318" i="4"/>
  <c r="BT317" i="4"/>
  <c r="BS318" i="4"/>
  <c r="BS317" i="4"/>
  <c r="BR318" i="4"/>
  <c r="BR317" i="4"/>
  <c r="BQ318" i="4"/>
  <c r="BQ317" i="4"/>
  <c r="BP318" i="4"/>
  <c r="BP317" i="4"/>
  <c r="BO318" i="4"/>
  <c r="BO317" i="4"/>
  <c r="BN318" i="4"/>
  <c r="BN317" i="4"/>
  <c r="BM318" i="4"/>
  <c r="BM317" i="4"/>
  <c r="BL318" i="4"/>
  <c r="BL317" i="4"/>
  <c r="BK318" i="4"/>
  <c r="BK317" i="4"/>
  <c r="BJ318" i="4"/>
  <c r="BJ317" i="4"/>
  <c r="BI318" i="4"/>
  <c r="BI317" i="4"/>
  <c r="BH318" i="4"/>
  <c r="BH317" i="4"/>
  <c r="BG318" i="4"/>
  <c r="BG317" i="4"/>
  <c r="BF318" i="4"/>
  <c r="BF317" i="4"/>
  <c r="BE318" i="4"/>
  <c r="BE317" i="4"/>
  <c r="BD318" i="4"/>
  <c r="BD317" i="4"/>
  <c r="BC318" i="4"/>
  <c r="BC317" i="4"/>
  <c r="BB318" i="4"/>
  <c r="BB317" i="4"/>
  <c r="BA318" i="4"/>
  <c r="BA317" i="4"/>
  <c r="AZ318" i="4"/>
  <c r="AZ317" i="4"/>
  <c r="AY318" i="4"/>
  <c r="AY317" i="4"/>
  <c r="AX318" i="4"/>
  <c r="AX317" i="4"/>
  <c r="AW318" i="4"/>
  <c r="AW317" i="4"/>
  <c r="AV318" i="4"/>
  <c r="AV317" i="4"/>
  <c r="AU318" i="4"/>
  <c r="AU317" i="4"/>
  <c r="AT318" i="4"/>
  <c r="AT317" i="4"/>
  <c r="AS318" i="4"/>
  <c r="AS317" i="4"/>
  <c r="AR318" i="4"/>
  <c r="AR317" i="4"/>
  <c r="AQ318" i="4"/>
  <c r="AQ317" i="4"/>
  <c r="AP318" i="4"/>
  <c r="AP317" i="4"/>
  <c r="AO318" i="4"/>
  <c r="AO317" i="4"/>
  <c r="AN318" i="4"/>
  <c r="AN317" i="4"/>
  <c r="AM318" i="4"/>
  <c r="AM317" i="4"/>
  <c r="AL318" i="4"/>
  <c r="AL317" i="4"/>
  <c r="AK318" i="4"/>
  <c r="AK317" i="4"/>
  <c r="AJ318" i="4"/>
  <c r="AJ317" i="4"/>
  <c r="AI318" i="4"/>
  <c r="AI317" i="4"/>
  <c r="AH318" i="4"/>
  <c r="AH317" i="4"/>
  <c r="AG318" i="4"/>
  <c r="AG317" i="4"/>
  <c r="AF318" i="4"/>
  <c r="AF317" i="4"/>
  <c r="AE318" i="4"/>
  <c r="AE317" i="4"/>
  <c r="AD318" i="4"/>
  <c r="AD317" i="4"/>
  <c r="AC318" i="4"/>
  <c r="AC317" i="4"/>
  <c r="AB318" i="4"/>
  <c r="AB317" i="4"/>
  <c r="AA318" i="4"/>
  <c r="AA317" i="4"/>
  <c r="Z318" i="4"/>
  <c r="Z317" i="4"/>
  <c r="Y318" i="4"/>
  <c r="Y317" i="4"/>
  <c r="X318" i="4"/>
  <c r="X317" i="4"/>
  <c r="W318" i="4"/>
  <c r="W317" i="4"/>
  <c r="V318" i="4"/>
  <c r="V317" i="4"/>
  <c r="U318" i="4"/>
  <c r="U317" i="4"/>
  <c r="T318" i="4"/>
  <c r="T317" i="4"/>
  <c r="S318" i="4"/>
  <c r="S317" i="4"/>
  <c r="R318" i="4"/>
  <c r="R317" i="4"/>
  <c r="Q318" i="4"/>
  <c r="Q317" i="4"/>
  <c r="P318" i="4"/>
  <c r="P317" i="4"/>
  <c r="O318" i="4"/>
  <c r="O317" i="4"/>
  <c r="N318" i="4"/>
  <c r="N317" i="4"/>
  <c r="M318" i="4"/>
  <c r="M317" i="4"/>
  <c r="L318" i="4"/>
  <c r="L317" i="4"/>
  <c r="K318" i="4"/>
  <c r="K317" i="4"/>
  <c r="J318" i="4"/>
  <c r="J317" i="4"/>
  <c r="I318" i="4"/>
  <c r="I317" i="4"/>
  <c r="H318" i="4"/>
  <c r="H317" i="4"/>
  <c r="G318" i="4"/>
  <c r="G317" i="4"/>
  <c r="F318" i="4"/>
  <c r="F317" i="4"/>
  <c r="C318" i="4"/>
  <c r="C317" i="4"/>
  <c r="BT315" i="4"/>
  <c r="BT312" i="4"/>
  <c r="BS315" i="4"/>
  <c r="BR315" i="4"/>
  <c r="BR312" i="4"/>
  <c r="BQ315" i="4"/>
  <c r="BP315" i="4"/>
  <c r="BO315" i="4"/>
  <c r="BN315" i="4"/>
  <c r="BM315" i="4"/>
  <c r="BL315" i="4"/>
  <c r="BK315" i="4"/>
  <c r="BJ315" i="4"/>
  <c r="BI315" i="4"/>
  <c r="BH315" i="4"/>
  <c r="BG315" i="4"/>
  <c r="BF315" i="4"/>
  <c r="BE315" i="4"/>
  <c r="BD315" i="4"/>
  <c r="BC315" i="4"/>
  <c r="BB315" i="4"/>
  <c r="BA315" i="4"/>
  <c r="AZ315" i="4"/>
  <c r="AY315" i="4"/>
  <c r="AX315" i="4"/>
  <c r="AW315" i="4"/>
  <c r="AV315" i="4"/>
  <c r="AU315" i="4"/>
  <c r="AT315" i="4"/>
  <c r="AS315" i="4"/>
  <c r="AR315" i="4"/>
  <c r="AQ315" i="4"/>
  <c r="AP315" i="4"/>
  <c r="AO315" i="4"/>
  <c r="AN315" i="4"/>
  <c r="AM315" i="4"/>
  <c r="AL315" i="4"/>
  <c r="AK315" i="4"/>
  <c r="AK312" i="4"/>
  <c r="AJ315" i="4"/>
  <c r="AI315" i="4"/>
  <c r="AH315" i="4"/>
  <c r="AG315" i="4"/>
  <c r="AF315" i="4"/>
  <c r="AF312" i="4"/>
  <c r="AE315" i="4"/>
  <c r="AD315" i="4"/>
  <c r="AC315" i="4"/>
  <c r="AC312" i="4"/>
  <c r="AB315" i="4"/>
  <c r="AA315" i="4"/>
  <c r="Z315" i="4"/>
  <c r="Y315" i="4"/>
  <c r="X315" i="4"/>
  <c r="W315" i="4"/>
  <c r="V315" i="4"/>
  <c r="U315" i="4"/>
  <c r="T315" i="4"/>
  <c r="S315" i="4"/>
  <c r="R315" i="4"/>
  <c r="Q315" i="4"/>
  <c r="P315" i="4"/>
  <c r="O315" i="4"/>
  <c r="N315" i="4"/>
  <c r="N312" i="4"/>
  <c r="M315" i="4"/>
  <c r="L315" i="4"/>
  <c r="K315" i="4"/>
  <c r="J315" i="4"/>
  <c r="I315" i="4"/>
  <c r="H315" i="4"/>
  <c r="G315" i="4"/>
  <c r="F315" i="4"/>
  <c r="C315" i="4"/>
  <c r="BT313" i="4"/>
  <c r="BS313" i="4"/>
  <c r="BR313" i="4"/>
  <c r="BQ313" i="4"/>
  <c r="BP313" i="4"/>
  <c r="BO313" i="4"/>
  <c r="BO312" i="4"/>
  <c r="BN313" i="4"/>
  <c r="BM313" i="4"/>
  <c r="BM312" i="4"/>
  <c r="BL313" i="4"/>
  <c r="BK313" i="4"/>
  <c r="BK312" i="4"/>
  <c r="BJ313" i="4"/>
  <c r="BI313" i="4"/>
  <c r="BH313" i="4"/>
  <c r="BH312" i="4"/>
  <c r="BG313" i="4"/>
  <c r="BG312" i="4"/>
  <c r="BF313" i="4"/>
  <c r="BE313" i="4"/>
  <c r="BE312" i="4"/>
  <c r="BD313" i="4"/>
  <c r="BC313" i="4"/>
  <c r="BB313" i="4"/>
  <c r="BA313" i="4"/>
  <c r="AZ313" i="4"/>
  <c r="AY313" i="4"/>
  <c r="AY312" i="4"/>
  <c r="AX313" i="4"/>
  <c r="AW313" i="4"/>
  <c r="AV313" i="4"/>
  <c r="AU313" i="4"/>
  <c r="AT313" i="4"/>
  <c r="AS313" i="4"/>
  <c r="AR313" i="4"/>
  <c r="AQ313" i="4"/>
  <c r="AP313" i="4"/>
  <c r="AO313" i="4"/>
  <c r="AO312" i="4"/>
  <c r="AN313" i="4"/>
  <c r="AM313" i="4"/>
  <c r="AM312" i="4"/>
  <c r="AL313" i="4"/>
  <c r="AK313" i="4"/>
  <c r="AJ313" i="4"/>
  <c r="AJ312" i="4"/>
  <c r="AI313" i="4"/>
  <c r="AI312" i="4"/>
  <c r="AH313" i="4"/>
  <c r="AH312" i="4"/>
  <c r="AG313" i="4"/>
  <c r="AF313" i="4"/>
  <c r="AE313" i="4"/>
  <c r="AD313" i="4"/>
  <c r="AC313" i="4"/>
  <c r="AB313" i="4"/>
  <c r="AB312" i="4"/>
  <c r="AA313" i="4"/>
  <c r="Z313" i="4"/>
  <c r="Y313" i="4"/>
  <c r="X313" i="4"/>
  <c r="W313" i="4"/>
  <c r="W312" i="4"/>
  <c r="V313" i="4"/>
  <c r="U313" i="4"/>
  <c r="T313" i="4"/>
  <c r="T312" i="4"/>
  <c r="S313" i="4"/>
  <c r="R313" i="4"/>
  <c r="R312" i="4"/>
  <c r="Q313" i="4"/>
  <c r="Q312" i="4"/>
  <c r="P313" i="4"/>
  <c r="O313" i="4"/>
  <c r="N313" i="4"/>
  <c r="M313" i="4"/>
  <c r="L313" i="4"/>
  <c r="K313" i="4"/>
  <c r="J313" i="4"/>
  <c r="J312" i="4"/>
  <c r="I313" i="4"/>
  <c r="I312" i="4"/>
  <c r="H313" i="4"/>
  <c r="H312" i="4"/>
  <c r="G313" i="4"/>
  <c r="G312" i="4"/>
  <c r="F313" i="4"/>
  <c r="C313" i="4"/>
  <c r="C312" i="4"/>
  <c r="AU312" i="4"/>
  <c r="BT307" i="4"/>
  <c r="BS307" i="4"/>
  <c r="BR307" i="4"/>
  <c r="BQ307" i="4"/>
  <c r="BP307" i="4"/>
  <c r="BO307" i="4"/>
  <c r="BO302" i="4"/>
  <c r="BN307" i="4"/>
  <c r="BM307" i="4"/>
  <c r="BL307" i="4"/>
  <c r="BK307" i="4"/>
  <c r="BJ307" i="4"/>
  <c r="BI307" i="4"/>
  <c r="BH307" i="4"/>
  <c r="BG307" i="4"/>
  <c r="BF307" i="4"/>
  <c r="BE307" i="4"/>
  <c r="BD307" i="4"/>
  <c r="BC307" i="4"/>
  <c r="BB307" i="4"/>
  <c r="BA307" i="4"/>
  <c r="AZ307" i="4"/>
  <c r="AY307" i="4"/>
  <c r="AX307" i="4"/>
  <c r="AW307" i="4"/>
  <c r="AV307" i="4"/>
  <c r="AU307" i="4"/>
  <c r="AT307" i="4"/>
  <c r="AS307" i="4"/>
  <c r="AR307" i="4"/>
  <c r="AQ307" i="4"/>
  <c r="AP307" i="4"/>
  <c r="AO307" i="4"/>
  <c r="AN307" i="4"/>
  <c r="AM307" i="4"/>
  <c r="AL307" i="4"/>
  <c r="AK307" i="4"/>
  <c r="AJ307" i="4"/>
  <c r="AI307" i="4"/>
  <c r="AH307" i="4"/>
  <c r="AG307" i="4"/>
  <c r="AF307" i="4"/>
  <c r="AE307" i="4"/>
  <c r="AD307" i="4"/>
  <c r="AC307" i="4"/>
  <c r="AB307" i="4"/>
  <c r="AA307" i="4"/>
  <c r="Z307" i="4"/>
  <c r="Y307" i="4"/>
  <c r="X307" i="4"/>
  <c r="W307" i="4"/>
  <c r="V307" i="4"/>
  <c r="U307" i="4"/>
  <c r="T307" i="4"/>
  <c r="S307" i="4"/>
  <c r="S302" i="4"/>
  <c r="R307" i="4"/>
  <c r="Q307" i="4"/>
  <c r="P307" i="4"/>
  <c r="O307" i="4"/>
  <c r="N307" i="4"/>
  <c r="M307" i="4"/>
  <c r="L307" i="4"/>
  <c r="K307" i="4"/>
  <c r="J307" i="4"/>
  <c r="I307" i="4"/>
  <c r="H307" i="4"/>
  <c r="G307" i="4"/>
  <c r="F307" i="4"/>
  <c r="C307" i="4"/>
  <c r="BT303" i="4"/>
  <c r="BT302" i="4"/>
  <c r="BS303" i="4"/>
  <c r="BS302" i="4"/>
  <c r="BR303" i="4"/>
  <c r="BQ303" i="4"/>
  <c r="BP303" i="4"/>
  <c r="BO303" i="4"/>
  <c r="BN303" i="4"/>
  <c r="BN302" i="4"/>
  <c r="BM303" i="4"/>
  <c r="BM302" i="4"/>
  <c r="BL303" i="4"/>
  <c r="BK303" i="4"/>
  <c r="BJ303" i="4"/>
  <c r="BI303" i="4"/>
  <c r="BH303" i="4"/>
  <c r="BG303" i="4"/>
  <c r="BF303" i="4"/>
  <c r="BE303" i="4"/>
  <c r="BE302" i="4"/>
  <c r="BD303" i="4"/>
  <c r="BC303" i="4"/>
  <c r="BC302" i="4"/>
  <c r="BB303" i="4"/>
  <c r="BA303" i="4"/>
  <c r="AZ303" i="4"/>
  <c r="AY303" i="4"/>
  <c r="AX303" i="4"/>
  <c r="AW303" i="4"/>
  <c r="AW302" i="4"/>
  <c r="AV303" i="4"/>
  <c r="AV302" i="4"/>
  <c r="AU303" i="4"/>
  <c r="AT303" i="4"/>
  <c r="AS303" i="4"/>
  <c r="AS302" i="4"/>
  <c r="AR303" i="4"/>
  <c r="AQ303" i="4"/>
  <c r="AQ302" i="4"/>
  <c r="AP303" i="4"/>
  <c r="AP302" i="4"/>
  <c r="AO303" i="4"/>
  <c r="AN303" i="4"/>
  <c r="AM303" i="4"/>
  <c r="AL303" i="4"/>
  <c r="AL302" i="4"/>
  <c r="AK303" i="4"/>
  <c r="AJ303" i="4"/>
  <c r="AI303" i="4"/>
  <c r="AH303" i="4"/>
  <c r="AH302" i="4"/>
  <c r="AG303" i="4"/>
  <c r="AF303" i="4"/>
  <c r="AE303" i="4"/>
  <c r="AE302" i="4"/>
  <c r="AD303" i="4"/>
  <c r="AC303" i="4"/>
  <c r="AB303" i="4"/>
  <c r="AA303" i="4"/>
  <c r="AA302" i="4"/>
  <c r="Z303" i="4"/>
  <c r="Y303" i="4"/>
  <c r="X303" i="4"/>
  <c r="W303" i="4"/>
  <c r="W302" i="4"/>
  <c r="V303" i="4"/>
  <c r="V302" i="4"/>
  <c r="U303" i="4"/>
  <c r="U302" i="4"/>
  <c r="T303" i="4"/>
  <c r="S303" i="4"/>
  <c r="R303" i="4"/>
  <c r="R302" i="4"/>
  <c r="Q303" i="4"/>
  <c r="Q302" i="4"/>
  <c r="P303" i="4"/>
  <c r="P302" i="4"/>
  <c r="O303" i="4"/>
  <c r="O302" i="4"/>
  <c r="N303" i="4"/>
  <c r="M303" i="4"/>
  <c r="L303" i="4"/>
  <c r="K303" i="4"/>
  <c r="J303" i="4"/>
  <c r="J302" i="4"/>
  <c r="I303" i="4"/>
  <c r="H303" i="4"/>
  <c r="G303" i="4"/>
  <c r="F303" i="4"/>
  <c r="C303" i="4"/>
  <c r="BT298" i="4"/>
  <c r="BT297" i="4"/>
  <c r="BS298" i="4"/>
  <c r="BS297" i="4"/>
  <c r="BR298" i="4"/>
  <c r="BR297" i="4"/>
  <c r="BQ298" i="4"/>
  <c r="BQ297" i="4"/>
  <c r="BP298" i="4"/>
  <c r="BO298" i="4"/>
  <c r="BO297" i="4"/>
  <c r="BN298" i="4"/>
  <c r="BN297" i="4"/>
  <c r="BM298" i="4"/>
  <c r="BM297" i="4"/>
  <c r="BL298" i="4"/>
  <c r="BL297" i="4"/>
  <c r="BK298" i="4"/>
  <c r="BK297" i="4"/>
  <c r="BJ298" i="4"/>
  <c r="BJ297" i="4"/>
  <c r="BI298" i="4"/>
  <c r="BI297" i="4"/>
  <c r="BH298" i="4"/>
  <c r="BH297" i="4"/>
  <c r="BG298" i="4"/>
  <c r="BF298" i="4"/>
  <c r="BF297" i="4"/>
  <c r="BE298" i="4"/>
  <c r="BE297" i="4"/>
  <c r="BD298" i="4"/>
  <c r="BD297" i="4"/>
  <c r="BC298" i="4"/>
  <c r="BC297" i="4"/>
  <c r="BB298" i="4"/>
  <c r="BB297" i="4"/>
  <c r="BA298" i="4"/>
  <c r="BA297" i="4"/>
  <c r="AZ298" i="4"/>
  <c r="AZ297" i="4"/>
  <c r="AY298" i="4"/>
  <c r="AY297" i="4"/>
  <c r="AX298" i="4"/>
  <c r="AX297" i="4"/>
  <c r="AW298" i="4"/>
  <c r="AW297" i="4"/>
  <c r="AV298" i="4"/>
  <c r="AV297" i="4"/>
  <c r="AU298" i="4"/>
  <c r="AU297" i="4"/>
  <c r="AT298" i="4"/>
  <c r="AT297" i="4"/>
  <c r="AS298" i="4"/>
  <c r="AS297" i="4"/>
  <c r="AR298" i="4"/>
  <c r="AR297" i="4"/>
  <c r="AR291" i="4"/>
  <c r="AQ298" i="4"/>
  <c r="AQ297" i="4"/>
  <c r="AP298" i="4"/>
  <c r="AP297" i="4"/>
  <c r="AO298" i="4"/>
  <c r="AO297" i="4"/>
  <c r="AN298" i="4"/>
  <c r="AN297" i="4"/>
  <c r="AM298" i="4"/>
  <c r="AL298" i="4"/>
  <c r="AL297" i="4"/>
  <c r="AK298" i="4"/>
  <c r="AK297" i="4"/>
  <c r="AJ298" i="4"/>
  <c r="AJ297" i="4"/>
  <c r="AI298" i="4"/>
  <c r="AI297" i="4"/>
  <c r="AH298" i="4"/>
  <c r="AH297" i="4"/>
  <c r="AG298" i="4"/>
  <c r="AG297" i="4"/>
  <c r="AF298" i="4"/>
  <c r="AF297" i="4"/>
  <c r="AE298" i="4"/>
  <c r="AE297" i="4"/>
  <c r="AD298" i="4"/>
  <c r="AD297" i="4"/>
  <c r="AC298" i="4"/>
  <c r="AC297" i="4"/>
  <c r="AB298" i="4"/>
  <c r="AB297" i="4"/>
  <c r="AA298" i="4"/>
  <c r="AA297" i="4"/>
  <c r="Z298" i="4"/>
  <c r="Z297" i="4"/>
  <c r="Y298" i="4"/>
  <c r="Y297" i="4"/>
  <c r="X298" i="4"/>
  <c r="X297" i="4"/>
  <c r="W298" i="4"/>
  <c r="W297" i="4"/>
  <c r="V298" i="4"/>
  <c r="V297" i="4"/>
  <c r="U298" i="4"/>
  <c r="U297" i="4"/>
  <c r="T298" i="4"/>
  <c r="T297" i="4"/>
  <c r="S298" i="4"/>
  <c r="S297" i="4"/>
  <c r="R298" i="4"/>
  <c r="R297" i="4"/>
  <c r="Q298" i="4"/>
  <c r="Q297" i="4"/>
  <c r="P298" i="4"/>
  <c r="P297" i="4"/>
  <c r="O298" i="4"/>
  <c r="O297" i="4"/>
  <c r="N298" i="4"/>
  <c r="N297" i="4"/>
  <c r="M298" i="4"/>
  <c r="M297" i="4"/>
  <c r="L298" i="4"/>
  <c r="K298" i="4"/>
  <c r="J298" i="4"/>
  <c r="J297" i="4"/>
  <c r="I298" i="4"/>
  <c r="I297" i="4"/>
  <c r="H298" i="4"/>
  <c r="H297" i="4"/>
  <c r="G298" i="4"/>
  <c r="G297" i="4"/>
  <c r="F298" i="4"/>
  <c r="F297" i="4"/>
  <c r="C298" i="4"/>
  <c r="C297" i="4"/>
  <c r="BP297" i="4"/>
  <c r="BG297" i="4"/>
  <c r="AM297" i="4"/>
  <c r="L297" i="4"/>
  <c r="K297" i="4"/>
  <c r="BT293" i="4"/>
  <c r="BT292" i="4"/>
  <c r="BS293" i="4"/>
  <c r="BS292" i="4"/>
  <c r="BR293" i="4"/>
  <c r="BR292" i="4"/>
  <c r="BQ293" i="4"/>
  <c r="BQ292" i="4"/>
  <c r="BP293" i="4"/>
  <c r="BP292" i="4"/>
  <c r="BO293" i="4"/>
  <c r="BO292" i="4"/>
  <c r="BN293" i="4"/>
  <c r="BN292" i="4"/>
  <c r="BM293" i="4"/>
  <c r="BM292" i="4"/>
  <c r="BL293" i="4"/>
  <c r="BL292" i="4"/>
  <c r="BK293" i="4"/>
  <c r="BK292" i="4"/>
  <c r="BJ293" i="4"/>
  <c r="BJ292" i="4"/>
  <c r="BI293" i="4"/>
  <c r="BI292" i="4"/>
  <c r="BH293" i="4"/>
  <c r="BH292" i="4"/>
  <c r="BG293" i="4"/>
  <c r="BG292" i="4"/>
  <c r="BG291" i="4"/>
  <c r="BF293" i="4"/>
  <c r="BF292" i="4"/>
  <c r="BE293" i="4"/>
  <c r="BE292" i="4"/>
  <c r="BD293" i="4"/>
  <c r="BD292" i="4"/>
  <c r="BC293" i="4"/>
  <c r="BC292" i="4"/>
  <c r="BB293" i="4"/>
  <c r="BB292" i="4"/>
  <c r="BA293" i="4"/>
  <c r="BA292" i="4"/>
  <c r="AZ293" i="4"/>
  <c r="AZ292" i="4"/>
  <c r="AZ291" i="4"/>
  <c r="AY293" i="4"/>
  <c r="AY292" i="4"/>
  <c r="AX293" i="4"/>
  <c r="AX292" i="4"/>
  <c r="AW293" i="4"/>
  <c r="AW292" i="4"/>
  <c r="AV293" i="4"/>
  <c r="AV292" i="4"/>
  <c r="AU293" i="4"/>
  <c r="AU292" i="4"/>
  <c r="AT293" i="4"/>
  <c r="AT292" i="4"/>
  <c r="AS293" i="4"/>
  <c r="AS292" i="4"/>
  <c r="AR293" i="4"/>
  <c r="AR292" i="4"/>
  <c r="AQ293" i="4"/>
  <c r="AQ292" i="4"/>
  <c r="AP293" i="4"/>
  <c r="AP292" i="4"/>
  <c r="AO293" i="4"/>
  <c r="AO292" i="4"/>
  <c r="AN293" i="4"/>
  <c r="AN292" i="4"/>
  <c r="AM293" i="4"/>
  <c r="AM292" i="4"/>
  <c r="AL293" i="4"/>
  <c r="AL292" i="4"/>
  <c r="AK293" i="4"/>
  <c r="AK292" i="4"/>
  <c r="AJ293" i="4"/>
  <c r="AJ292" i="4"/>
  <c r="AI293" i="4"/>
  <c r="AI292" i="4"/>
  <c r="AH293" i="4"/>
  <c r="AH292" i="4"/>
  <c r="AG293" i="4"/>
  <c r="AG292" i="4"/>
  <c r="AF293" i="4"/>
  <c r="AE293" i="4"/>
  <c r="AE292" i="4"/>
  <c r="AD293" i="4"/>
  <c r="AD292" i="4"/>
  <c r="AC293" i="4"/>
  <c r="AC292" i="4"/>
  <c r="AB293" i="4"/>
  <c r="AB292" i="4"/>
  <c r="AA293" i="4"/>
  <c r="AA292" i="4"/>
  <c r="AA291" i="4"/>
  <c r="Z293" i="4"/>
  <c r="Z292" i="4"/>
  <c r="Y293" i="4"/>
  <c r="X293" i="4"/>
  <c r="X292" i="4"/>
  <c r="X291" i="4"/>
  <c r="W293" i="4"/>
  <c r="W292" i="4"/>
  <c r="V293" i="4"/>
  <c r="V292" i="4"/>
  <c r="U293" i="4"/>
  <c r="U292" i="4"/>
  <c r="T293" i="4"/>
  <c r="T292" i="4"/>
  <c r="S293" i="4"/>
  <c r="S292" i="4"/>
  <c r="S291" i="4"/>
  <c r="R293" i="4"/>
  <c r="R292" i="4"/>
  <c r="Q293" i="4"/>
  <c r="Q292" i="4"/>
  <c r="P293" i="4"/>
  <c r="O293" i="4"/>
  <c r="O292" i="4"/>
  <c r="N293" i="4"/>
  <c r="N292" i="4"/>
  <c r="M293" i="4"/>
  <c r="M292" i="4"/>
  <c r="L293" i="4"/>
  <c r="L292" i="4"/>
  <c r="K293" i="4"/>
  <c r="K292" i="4"/>
  <c r="K291" i="4"/>
  <c r="J293" i="4"/>
  <c r="J292" i="4"/>
  <c r="I293" i="4"/>
  <c r="I292" i="4"/>
  <c r="H293" i="4"/>
  <c r="H292" i="4"/>
  <c r="H291" i="4"/>
  <c r="G293" i="4"/>
  <c r="G292" i="4"/>
  <c r="F293" i="4"/>
  <c r="F292" i="4"/>
  <c r="C293" i="4"/>
  <c r="C292" i="4"/>
  <c r="AF292" i="4"/>
  <c r="Y292" i="4"/>
  <c r="P292" i="4"/>
  <c r="BT288" i="4"/>
  <c r="BT287" i="4"/>
  <c r="BS288" i="4"/>
  <c r="BS287" i="4"/>
  <c r="BR288" i="4"/>
  <c r="BR287" i="4"/>
  <c r="BQ288" i="4"/>
  <c r="BQ287" i="4"/>
  <c r="BP288" i="4"/>
  <c r="BP287" i="4"/>
  <c r="BO288" i="4"/>
  <c r="BO287" i="4"/>
  <c r="BN288" i="4"/>
  <c r="BN287" i="4"/>
  <c r="BM288" i="4"/>
  <c r="BM287" i="4"/>
  <c r="BL288" i="4"/>
  <c r="BL287" i="4"/>
  <c r="BK288" i="4"/>
  <c r="BK287" i="4"/>
  <c r="BJ288" i="4"/>
  <c r="BJ287" i="4"/>
  <c r="BI288" i="4"/>
  <c r="BI287" i="4"/>
  <c r="BH288" i="4"/>
  <c r="BH287" i="4"/>
  <c r="BG288" i="4"/>
  <c r="BG287" i="4"/>
  <c r="BF288" i="4"/>
  <c r="BF287" i="4"/>
  <c r="BE288" i="4"/>
  <c r="BE287" i="4"/>
  <c r="BD288" i="4"/>
  <c r="BD287" i="4"/>
  <c r="BC288" i="4"/>
  <c r="BC287" i="4"/>
  <c r="BB288" i="4"/>
  <c r="BB287" i="4"/>
  <c r="BA288" i="4"/>
  <c r="BA287" i="4"/>
  <c r="AZ288" i="4"/>
  <c r="AZ287" i="4"/>
  <c r="AY288" i="4"/>
  <c r="AY287" i="4"/>
  <c r="AX288" i="4"/>
  <c r="AX287" i="4"/>
  <c r="AW288" i="4"/>
  <c r="AW287" i="4"/>
  <c r="AV288" i="4"/>
  <c r="AV287" i="4"/>
  <c r="AU288" i="4"/>
  <c r="AU287" i="4"/>
  <c r="AT288" i="4"/>
  <c r="AT287" i="4"/>
  <c r="AS288" i="4"/>
  <c r="AS287" i="4"/>
  <c r="AR288" i="4"/>
  <c r="AR287" i="4"/>
  <c r="AQ288" i="4"/>
  <c r="AQ287" i="4"/>
  <c r="AP288" i="4"/>
  <c r="AP287" i="4"/>
  <c r="AO288" i="4"/>
  <c r="AO287" i="4"/>
  <c r="AN288" i="4"/>
  <c r="AN287" i="4"/>
  <c r="AM288" i="4"/>
  <c r="AM287" i="4"/>
  <c r="AL288" i="4"/>
  <c r="AL287" i="4"/>
  <c r="AK288" i="4"/>
  <c r="AJ288" i="4"/>
  <c r="AJ287" i="4"/>
  <c r="AI288" i="4"/>
  <c r="AI287" i="4"/>
  <c r="AH288" i="4"/>
  <c r="AH287" i="4"/>
  <c r="AG288" i="4"/>
  <c r="AG287" i="4"/>
  <c r="AF288" i="4"/>
  <c r="AF287" i="4"/>
  <c r="AE288" i="4"/>
  <c r="AE287" i="4"/>
  <c r="AD288" i="4"/>
  <c r="AD287" i="4"/>
  <c r="AC288" i="4"/>
  <c r="AC287" i="4"/>
  <c r="AB288" i="4"/>
  <c r="AB287" i="4"/>
  <c r="AA288" i="4"/>
  <c r="AA287" i="4"/>
  <c r="Z288" i="4"/>
  <c r="Z287" i="4"/>
  <c r="Y288" i="4"/>
  <c r="Y287" i="4"/>
  <c r="X288" i="4"/>
  <c r="X287" i="4"/>
  <c r="W288" i="4"/>
  <c r="W287" i="4"/>
  <c r="V288" i="4"/>
  <c r="V287" i="4"/>
  <c r="U288" i="4"/>
  <c r="U287" i="4"/>
  <c r="T288" i="4"/>
  <c r="T287" i="4"/>
  <c r="S288" i="4"/>
  <c r="S287" i="4"/>
  <c r="R288" i="4"/>
  <c r="R287" i="4"/>
  <c r="Q288" i="4"/>
  <c r="Q287" i="4"/>
  <c r="P288" i="4"/>
  <c r="P287" i="4"/>
  <c r="O288" i="4"/>
  <c r="O287" i="4"/>
  <c r="N288" i="4"/>
  <c r="N287" i="4"/>
  <c r="M288" i="4"/>
  <c r="M287" i="4"/>
  <c r="L288" i="4"/>
  <c r="L287" i="4"/>
  <c r="K288" i="4"/>
  <c r="K287" i="4"/>
  <c r="J288" i="4"/>
  <c r="J287" i="4"/>
  <c r="I288" i="4"/>
  <c r="I287" i="4"/>
  <c r="H288" i="4"/>
  <c r="H287" i="4"/>
  <c r="G288" i="4"/>
  <c r="G287" i="4"/>
  <c r="F288" i="4"/>
  <c r="F287" i="4"/>
  <c r="C288" i="4"/>
  <c r="C287" i="4"/>
  <c r="AK287" i="4"/>
  <c r="BT285" i="4"/>
  <c r="BT284" i="4"/>
  <c r="BS285" i="4"/>
  <c r="BS284" i="4"/>
  <c r="BR285" i="4"/>
  <c r="BR284" i="4"/>
  <c r="BQ285" i="4"/>
  <c r="BQ284" i="4"/>
  <c r="BP285" i="4"/>
  <c r="BP284" i="4"/>
  <c r="BO285" i="4"/>
  <c r="BO284" i="4"/>
  <c r="BN285" i="4"/>
  <c r="BN284" i="4"/>
  <c r="BM285" i="4"/>
  <c r="BM284" i="4"/>
  <c r="BL285" i="4"/>
  <c r="BL284" i="4"/>
  <c r="BK285" i="4"/>
  <c r="BK284" i="4"/>
  <c r="BJ285" i="4"/>
  <c r="BJ284" i="4"/>
  <c r="BI285" i="4"/>
  <c r="BI284" i="4"/>
  <c r="BH285" i="4"/>
  <c r="BH284" i="4"/>
  <c r="BG285" i="4"/>
  <c r="BF285" i="4"/>
  <c r="BF284" i="4"/>
  <c r="BE285" i="4"/>
  <c r="BE284" i="4"/>
  <c r="BD285" i="4"/>
  <c r="BD284" i="4"/>
  <c r="BC285" i="4"/>
  <c r="BC284" i="4"/>
  <c r="BB285" i="4"/>
  <c r="BB284" i="4"/>
  <c r="BA285" i="4"/>
  <c r="BA284" i="4"/>
  <c r="AZ285" i="4"/>
  <c r="AZ284" i="4"/>
  <c r="AY285" i="4"/>
  <c r="AY284" i="4"/>
  <c r="AX285" i="4"/>
  <c r="AX284" i="4"/>
  <c r="AW285" i="4"/>
  <c r="AW284" i="4"/>
  <c r="AV285" i="4"/>
  <c r="AV284" i="4"/>
  <c r="AU285" i="4"/>
  <c r="AU284" i="4"/>
  <c r="AT285" i="4"/>
  <c r="AT284" i="4"/>
  <c r="AS285" i="4"/>
  <c r="AS284" i="4"/>
  <c r="AR285" i="4"/>
  <c r="AR284" i="4"/>
  <c r="AQ285" i="4"/>
  <c r="AQ284" i="4"/>
  <c r="AP285" i="4"/>
  <c r="AP284" i="4"/>
  <c r="AO285" i="4"/>
  <c r="AO284" i="4"/>
  <c r="AN285" i="4"/>
  <c r="AN284" i="4"/>
  <c r="AM285" i="4"/>
  <c r="AM284" i="4"/>
  <c r="AL285" i="4"/>
  <c r="AL284" i="4"/>
  <c r="AK285" i="4"/>
  <c r="AK284" i="4"/>
  <c r="AJ285" i="4"/>
  <c r="AJ284" i="4"/>
  <c r="AI285" i="4"/>
  <c r="AI284" i="4"/>
  <c r="AH285" i="4"/>
  <c r="AH284" i="4"/>
  <c r="AG285" i="4"/>
  <c r="AG284" i="4"/>
  <c r="AF285" i="4"/>
  <c r="AF284" i="4"/>
  <c r="AE285" i="4"/>
  <c r="AE284" i="4"/>
  <c r="AD285" i="4"/>
  <c r="AD284" i="4"/>
  <c r="AC285" i="4"/>
  <c r="AC284" i="4"/>
  <c r="AB285" i="4"/>
  <c r="AB284" i="4"/>
  <c r="AA285" i="4"/>
  <c r="AA284" i="4"/>
  <c r="Z285" i="4"/>
  <c r="Z284" i="4"/>
  <c r="Y285" i="4"/>
  <c r="Y284" i="4"/>
  <c r="X285" i="4"/>
  <c r="X284" i="4"/>
  <c r="W285" i="4"/>
  <c r="W284" i="4"/>
  <c r="V285" i="4"/>
  <c r="V284" i="4"/>
  <c r="U285" i="4"/>
  <c r="U284" i="4"/>
  <c r="T285" i="4"/>
  <c r="T284" i="4"/>
  <c r="S285" i="4"/>
  <c r="S284" i="4"/>
  <c r="R285" i="4"/>
  <c r="R284" i="4"/>
  <c r="Q285" i="4"/>
  <c r="Q284" i="4"/>
  <c r="P285" i="4"/>
  <c r="P284" i="4"/>
  <c r="O285" i="4"/>
  <c r="O284" i="4"/>
  <c r="N285" i="4"/>
  <c r="N284" i="4"/>
  <c r="M285" i="4"/>
  <c r="M284" i="4"/>
  <c r="L285" i="4"/>
  <c r="L284" i="4"/>
  <c r="K285" i="4"/>
  <c r="K284" i="4"/>
  <c r="J285" i="4"/>
  <c r="J284" i="4"/>
  <c r="I285" i="4"/>
  <c r="I284" i="4"/>
  <c r="H285" i="4"/>
  <c r="H284" i="4"/>
  <c r="G285" i="4"/>
  <c r="G284" i="4"/>
  <c r="F285" i="4"/>
  <c r="F284" i="4"/>
  <c r="C285" i="4"/>
  <c r="C284" i="4"/>
  <c r="BG284" i="4"/>
  <c r="BT282" i="4"/>
  <c r="BT281" i="4"/>
  <c r="BS282" i="4"/>
  <c r="BS281" i="4"/>
  <c r="BR282" i="4"/>
  <c r="BR281" i="4"/>
  <c r="BQ282" i="4"/>
  <c r="BQ281" i="4"/>
  <c r="BP282" i="4"/>
  <c r="BP281" i="4"/>
  <c r="BO282" i="4"/>
  <c r="BO281" i="4"/>
  <c r="BN282" i="4"/>
  <c r="BN281" i="4"/>
  <c r="BM282" i="4"/>
  <c r="BM281" i="4"/>
  <c r="BL282" i="4"/>
  <c r="BL281" i="4"/>
  <c r="BK282" i="4"/>
  <c r="BK281" i="4"/>
  <c r="BJ282" i="4"/>
  <c r="BJ281" i="4"/>
  <c r="BI282" i="4"/>
  <c r="BI281" i="4"/>
  <c r="BH282" i="4"/>
  <c r="BH281" i="4"/>
  <c r="BG282" i="4"/>
  <c r="BG281" i="4"/>
  <c r="BF282" i="4"/>
  <c r="BF281" i="4"/>
  <c r="BE282" i="4"/>
  <c r="BE281" i="4"/>
  <c r="BD282" i="4"/>
  <c r="BD281" i="4"/>
  <c r="BC282" i="4"/>
  <c r="BB282" i="4"/>
  <c r="BB281" i="4"/>
  <c r="BA282" i="4"/>
  <c r="BA281" i="4"/>
  <c r="AZ282" i="4"/>
  <c r="AZ281" i="4"/>
  <c r="AY282" i="4"/>
  <c r="AY281" i="4"/>
  <c r="AX282" i="4"/>
  <c r="AX281" i="4"/>
  <c r="AW282" i="4"/>
  <c r="AW281" i="4"/>
  <c r="AV282" i="4"/>
  <c r="AV281" i="4"/>
  <c r="AU282" i="4"/>
  <c r="AU281" i="4"/>
  <c r="AT282" i="4"/>
  <c r="AT281" i="4"/>
  <c r="AS282" i="4"/>
  <c r="AS281" i="4"/>
  <c r="AR282" i="4"/>
  <c r="AR281" i="4"/>
  <c r="AQ282" i="4"/>
  <c r="AQ281" i="4"/>
  <c r="AP282" i="4"/>
  <c r="AP281" i="4"/>
  <c r="AO282" i="4"/>
  <c r="AO281" i="4"/>
  <c r="AN282" i="4"/>
  <c r="AN281" i="4"/>
  <c r="AM282" i="4"/>
  <c r="AM281" i="4"/>
  <c r="AL282" i="4"/>
  <c r="AL281" i="4"/>
  <c r="AK282" i="4"/>
  <c r="AK281" i="4"/>
  <c r="AJ282" i="4"/>
  <c r="AJ281" i="4"/>
  <c r="AI282" i="4"/>
  <c r="AI281" i="4"/>
  <c r="AH282" i="4"/>
  <c r="AH281" i="4"/>
  <c r="AG282" i="4"/>
  <c r="AG281" i="4"/>
  <c r="AF282" i="4"/>
  <c r="AF281" i="4"/>
  <c r="AE282" i="4"/>
  <c r="AD282" i="4"/>
  <c r="AD281" i="4"/>
  <c r="AC282" i="4"/>
  <c r="AC281" i="4"/>
  <c r="AB282" i="4"/>
  <c r="AB281" i="4"/>
  <c r="AA282" i="4"/>
  <c r="AA281" i="4"/>
  <c r="Z282" i="4"/>
  <c r="Z281" i="4"/>
  <c r="Y282" i="4"/>
  <c r="Y281" i="4"/>
  <c r="X282" i="4"/>
  <c r="X281" i="4"/>
  <c r="W282" i="4"/>
  <c r="W281" i="4"/>
  <c r="V282" i="4"/>
  <c r="V281" i="4"/>
  <c r="U282" i="4"/>
  <c r="U281" i="4"/>
  <c r="T282" i="4"/>
  <c r="T281" i="4"/>
  <c r="S282" i="4"/>
  <c r="S281" i="4"/>
  <c r="R282" i="4"/>
  <c r="R281" i="4"/>
  <c r="Q282" i="4"/>
  <c r="Q281" i="4"/>
  <c r="P282" i="4"/>
  <c r="P281" i="4"/>
  <c r="O282" i="4"/>
  <c r="O281" i="4"/>
  <c r="N282" i="4"/>
  <c r="N281" i="4"/>
  <c r="M282" i="4"/>
  <c r="M281" i="4"/>
  <c r="L282" i="4"/>
  <c r="L281" i="4"/>
  <c r="K282" i="4"/>
  <c r="K281" i="4"/>
  <c r="J282" i="4"/>
  <c r="J281" i="4"/>
  <c r="I282" i="4"/>
  <c r="I281" i="4"/>
  <c r="H282" i="4"/>
  <c r="H281" i="4"/>
  <c r="G282" i="4"/>
  <c r="F282" i="4"/>
  <c r="F281" i="4"/>
  <c r="C282" i="4"/>
  <c r="C281" i="4"/>
  <c r="BC281" i="4"/>
  <c r="AE281" i="4"/>
  <c r="G281" i="4"/>
  <c r="BT278" i="4"/>
  <c r="BT277" i="4"/>
  <c r="BS278" i="4"/>
  <c r="BS277" i="4"/>
  <c r="BR278" i="4"/>
  <c r="BR277" i="4"/>
  <c r="BQ278" i="4"/>
  <c r="BQ277" i="4"/>
  <c r="BP278" i="4"/>
  <c r="BP277" i="4"/>
  <c r="BO278" i="4"/>
  <c r="BN278" i="4"/>
  <c r="BN277" i="4"/>
  <c r="BM278" i="4"/>
  <c r="BM277" i="4"/>
  <c r="BM271" i="4"/>
  <c r="BL278" i="4"/>
  <c r="BL277" i="4"/>
  <c r="BK278" i="4"/>
  <c r="BK277" i="4"/>
  <c r="BJ278" i="4"/>
  <c r="BJ277" i="4"/>
  <c r="BI278" i="4"/>
  <c r="BI277" i="4"/>
  <c r="BH278" i="4"/>
  <c r="BH277" i="4"/>
  <c r="BG278" i="4"/>
  <c r="BG277" i="4"/>
  <c r="BF278" i="4"/>
  <c r="BF277" i="4"/>
  <c r="BE278" i="4"/>
  <c r="BE277" i="4"/>
  <c r="BD278" i="4"/>
  <c r="BD277" i="4"/>
  <c r="BC278" i="4"/>
  <c r="BC277" i="4"/>
  <c r="BB278" i="4"/>
  <c r="BB277" i="4"/>
  <c r="BA278" i="4"/>
  <c r="BA277" i="4"/>
  <c r="AZ278" i="4"/>
  <c r="AZ277" i="4"/>
  <c r="AY278" i="4"/>
  <c r="AY277" i="4"/>
  <c r="AX278" i="4"/>
  <c r="AX277" i="4"/>
  <c r="AW278" i="4"/>
  <c r="AW277" i="4"/>
  <c r="AV278" i="4"/>
  <c r="AV277" i="4"/>
  <c r="AU278" i="4"/>
  <c r="AT278" i="4"/>
  <c r="AT277" i="4"/>
  <c r="AS278" i="4"/>
  <c r="AS277" i="4"/>
  <c r="AR278" i="4"/>
  <c r="AR277" i="4"/>
  <c r="AQ278" i="4"/>
  <c r="AQ277" i="4"/>
  <c r="AP278" i="4"/>
  <c r="AP277" i="4"/>
  <c r="AO278" i="4"/>
  <c r="AO277" i="4"/>
  <c r="AN278" i="4"/>
  <c r="AN277" i="4"/>
  <c r="AM278" i="4"/>
  <c r="AM277" i="4"/>
  <c r="AL278" i="4"/>
  <c r="AL277" i="4"/>
  <c r="AK278" i="4"/>
  <c r="AK277" i="4"/>
  <c r="AJ278" i="4"/>
  <c r="AJ277" i="4"/>
  <c r="AI278" i="4"/>
  <c r="AI277" i="4"/>
  <c r="AH278" i="4"/>
  <c r="AH277" i="4"/>
  <c r="AG278" i="4"/>
  <c r="AG277" i="4"/>
  <c r="AF278" i="4"/>
  <c r="AF277" i="4"/>
  <c r="AE278" i="4"/>
  <c r="AE277" i="4"/>
  <c r="AD278" i="4"/>
  <c r="AD277" i="4"/>
  <c r="AC278" i="4"/>
  <c r="AC277" i="4"/>
  <c r="AB278" i="4"/>
  <c r="AB277" i="4"/>
  <c r="AA278" i="4"/>
  <c r="AA277" i="4"/>
  <c r="Z278" i="4"/>
  <c r="Z277" i="4"/>
  <c r="Y278" i="4"/>
  <c r="Y277" i="4"/>
  <c r="X278" i="4"/>
  <c r="X277" i="4"/>
  <c r="W278" i="4"/>
  <c r="W277" i="4"/>
  <c r="V278" i="4"/>
  <c r="V277" i="4"/>
  <c r="U278" i="4"/>
  <c r="U277" i="4"/>
  <c r="T278" i="4"/>
  <c r="T277" i="4"/>
  <c r="S278" i="4"/>
  <c r="R278" i="4"/>
  <c r="R277" i="4"/>
  <c r="Q278" i="4"/>
  <c r="Q277" i="4"/>
  <c r="P278" i="4"/>
  <c r="P277" i="4"/>
  <c r="O278" i="4"/>
  <c r="N278" i="4"/>
  <c r="N277" i="4"/>
  <c r="M278" i="4"/>
  <c r="M277" i="4"/>
  <c r="L278" i="4"/>
  <c r="L277" i="4"/>
  <c r="K278" i="4"/>
  <c r="K277" i="4"/>
  <c r="J278" i="4"/>
  <c r="J277" i="4"/>
  <c r="I278" i="4"/>
  <c r="I277" i="4"/>
  <c r="H278" i="4"/>
  <c r="H277" i="4"/>
  <c r="G278" i="4"/>
  <c r="G277" i="4"/>
  <c r="F278" i="4"/>
  <c r="F277" i="4"/>
  <c r="C278" i="4"/>
  <c r="C277" i="4"/>
  <c r="BO277" i="4"/>
  <c r="AU277" i="4"/>
  <c r="S277" i="4"/>
  <c r="O277" i="4"/>
  <c r="BT273" i="4"/>
  <c r="BT272" i="4"/>
  <c r="BS273" i="4"/>
  <c r="BS272" i="4"/>
  <c r="BR273" i="4"/>
  <c r="BR272" i="4"/>
  <c r="BQ273" i="4"/>
  <c r="BQ272" i="4"/>
  <c r="BP273" i="4"/>
  <c r="BP272" i="4"/>
  <c r="BO273" i="4"/>
  <c r="BO272" i="4"/>
  <c r="BN273" i="4"/>
  <c r="BN272" i="4"/>
  <c r="BM273" i="4"/>
  <c r="BM272" i="4"/>
  <c r="BL273" i="4"/>
  <c r="BL272" i="4"/>
  <c r="BK273" i="4"/>
  <c r="BK272" i="4"/>
  <c r="BJ273" i="4"/>
  <c r="BJ272" i="4"/>
  <c r="BI273" i="4"/>
  <c r="BI272" i="4"/>
  <c r="BH273" i="4"/>
  <c r="BH272" i="4"/>
  <c r="BG273" i="4"/>
  <c r="BG272" i="4"/>
  <c r="BF273" i="4"/>
  <c r="BF272" i="4"/>
  <c r="BE273" i="4"/>
  <c r="BE272" i="4"/>
  <c r="BD273" i="4"/>
  <c r="BD272" i="4"/>
  <c r="BC273" i="4"/>
  <c r="BC272" i="4"/>
  <c r="BB273" i="4"/>
  <c r="BB272" i="4"/>
  <c r="BA273" i="4"/>
  <c r="BA272" i="4"/>
  <c r="AZ273" i="4"/>
  <c r="AZ272" i="4"/>
  <c r="AY273" i="4"/>
  <c r="AY272" i="4"/>
  <c r="AX273" i="4"/>
  <c r="AX272" i="4"/>
  <c r="AW273" i="4"/>
  <c r="AW272" i="4"/>
  <c r="AV273" i="4"/>
  <c r="AV272" i="4"/>
  <c r="AU273" i="4"/>
  <c r="AU272" i="4"/>
  <c r="AT273" i="4"/>
  <c r="AS273" i="4"/>
  <c r="AS272" i="4"/>
  <c r="AR273" i="4"/>
  <c r="AR272" i="4"/>
  <c r="AQ273" i="4"/>
  <c r="AQ272" i="4"/>
  <c r="AP273" i="4"/>
  <c r="AP272" i="4"/>
  <c r="AO273" i="4"/>
  <c r="AO272" i="4"/>
  <c r="AN273" i="4"/>
  <c r="AN272" i="4"/>
  <c r="AM273" i="4"/>
  <c r="AM272" i="4"/>
  <c r="AL273" i="4"/>
  <c r="AL272" i="4"/>
  <c r="AK273" i="4"/>
  <c r="AK272" i="4"/>
  <c r="AJ273" i="4"/>
  <c r="AJ272" i="4"/>
  <c r="AI273" i="4"/>
  <c r="AI272" i="4"/>
  <c r="AH273" i="4"/>
  <c r="AH272" i="4"/>
  <c r="AG273" i="4"/>
  <c r="AG272" i="4"/>
  <c r="AF273" i="4"/>
  <c r="AF272" i="4"/>
  <c r="AE273" i="4"/>
  <c r="AE272" i="4"/>
  <c r="AD273" i="4"/>
  <c r="AD272" i="4"/>
  <c r="AC273" i="4"/>
  <c r="AC272" i="4"/>
  <c r="AB273" i="4"/>
  <c r="AB272" i="4"/>
  <c r="AA273" i="4"/>
  <c r="AA272" i="4"/>
  <c r="Z273" i="4"/>
  <c r="Z272" i="4"/>
  <c r="Y273" i="4"/>
  <c r="Y272" i="4"/>
  <c r="X273" i="4"/>
  <c r="X272" i="4"/>
  <c r="W273" i="4"/>
  <c r="V273" i="4"/>
  <c r="V272" i="4"/>
  <c r="U273" i="4"/>
  <c r="U272" i="4"/>
  <c r="T273" i="4"/>
  <c r="T272" i="4"/>
  <c r="S273" i="4"/>
  <c r="S272" i="4"/>
  <c r="R273" i="4"/>
  <c r="R272" i="4"/>
  <c r="Q273" i="4"/>
  <c r="Q272" i="4"/>
  <c r="P273" i="4"/>
  <c r="P272" i="4"/>
  <c r="O273" i="4"/>
  <c r="O272" i="4"/>
  <c r="N273" i="4"/>
  <c r="N272" i="4"/>
  <c r="M273" i="4"/>
  <c r="M272" i="4"/>
  <c r="L273" i="4"/>
  <c r="L272" i="4"/>
  <c r="K273" i="4"/>
  <c r="K272" i="4"/>
  <c r="J273" i="4"/>
  <c r="J272" i="4"/>
  <c r="I273" i="4"/>
  <c r="I272" i="4"/>
  <c r="H273" i="4"/>
  <c r="H272" i="4"/>
  <c r="G273" i="4"/>
  <c r="G272" i="4"/>
  <c r="F273" i="4"/>
  <c r="F272" i="4"/>
  <c r="C273" i="4"/>
  <c r="C272" i="4"/>
  <c r="AT272" i="4"/>
  <c r="W272" i="4"/>
  <c r="BT268" i="4"/>
  <c r="BS268" i="4"/>
  <c r="BR268" i="4"/>
  <c r="BQ268" i="4"/>
  <c r="BP268" i="4"/>
  <c r="BO268" i="4"/>
  <c r="BN268" i="4"/>
  <c r="BM268" i="4"/>
  <c r="BL268" i="4"/>
  <c r="BK268" i="4"/>
  <c r="BJ268" i="4"/>
  <c r="BI268" i="4"/>
  <c r="BH268" i="4"/>
  <c r="BG268" i="4"/>
  <c r="BF268" i="4"/>
  <c r="BE268" i="4"/>
  <c r="BD268" i="4"/>
  <c r="BC268" i="4"/>
  <c r="BB268" i="4"/>
  <c r="BA268" i="4"/>
  <c r="AZ268" i="4"/>
  <c r="AY268" i="4"/>
  <c r="AX268" i="4"/>
  <c r="AW268" i="4"/>
  <c r="AV268" i="4"/>
  <c r="AU268" i="4"/>
  <c r="AT268" i="4"/>
  <c r="AS268" i="4"/>
  <c r="AR268" i="4"/>
  <c r="AQ268" i="4"/>
  <c r="AP268" i="4"/>
  <c r="AO268" i="4"/>
  <c r="AN268" i="4"/>
  <c r="AM268" i="4"/>
  <c r="AL268" i="4"/>
  <c r="AK268" i="4"/>
  <c r="AJ268" i="4"/>
  <c r="AI268" i="4"/>
  <c r="AH268" i="4"/>
  <c r="AG268" i="4"/>
  <c r="AF268" i="4"/>
  <c r="AE268" i="4"/>
  <c r="AD268" i="4"/>
  <c r="AC268" i="4"/>
  <c r="AB268" i="4"/>
  <c r="AA268" i="4"/>
  <c r="Z268" i="4"/>
  <c r="Y268" i="4"/>
  <c r="X268" i="4"/>
  <c r="W268" i="4"/>
  <c r="V268" i="4"/>
  <c r="U268" i="4"/>
  <c r="T268" i="4"/>
  <c r="S268" i="4"/>
  <c r="R268" i="4"/>
  <c r="Q268" i="4"/>
  <c r="P268" i="4"/>
  <c r="O268" i="4"/>
  <c r="N268" i="4"/>
  <c r="M268" i="4"/>
  <c r="L268" i="4"/>
  <c r="K268" i="4"/>
  <c r="J268" i="4"/>
  <c r="I268" i="4"/>
  <c r="H268" i="4"/>
  <c r="G268" i="4"/>
  <c r="F268" i="4"/>
  <c r="C268" i="4"/>
  <c r="BT266" i="4"/>
  <c r="BS266" i="4"/>
  <c r="BR266" i="4"/>
  <c r="BQ266" i="4"/>
  <c r="BP266" i="4"/>
  <c r="BO266" i="4"/>
  <c r="BN266" i="4"/>
  <c r="BM266" i="4"/>
  <c r="BL266" i="4"/>
  <c r="BK266" i="4"/>
  <c r="BJ266" i="4"/>
  <c r="BI266" i="4"/>
  <c r="BH266" i="4"/>
  <c r="BG266" i="4"/>
  <c r="BF266" i="4"/>
  <c r="BE266" i="4"/>
  <c r="BD266" i="4"/>
  <c r="BC266" i="4"/>
  <c r="BB266" i="4"/>
  <c r="BA266" i="4"/>
  <c r="AZ266" i="4"/>
  <c r="AY266" i="4"/>
  <c r="AX266" i="4"/>
  <c r="AW266" i="4"/>
  <c r="AV266" i="4"/>
  <c r="AU266" i="4"/>
  <c r="AT266" i="4"/>
  <c r="AS266" i="4"/>
  <c r="AR266" i="4"/>
  <c r="AQ266" i="4"/>
  <c r="AP266" i="4"/>
  <c r="AO266" i="4"/>
  <c r="AN266" i="4"/>
  <c r="AM266" i="4"/>
  <c r="AL266" i="4"/>
  <c r="AK266" i="4"/>
  <c r="AJ266" i="4"/>
  <c r="AI266" i="4"/>
  <c r="AH266" i="4"/>
  <c r="AG266" i="4"/>
  <c r="AF266" i="4"/>
  <c r="AE266" i="4"/>
  <c r="AD266" i="4"/>
  <c r="AC266" i="4"/>
  <c r="AB266" i="4"/>
  <c r="AA266" i="4"/>
  <c r="Z266" i="4"/>
  <c r="Y266" i="4"/>
  <c r="X266" i="4"/>
  <c r="W266" i="4"/>
  <c r="V266" i="4"/>
  <c r="U266" i="4"/>
  <c r="T266" i="4"/>
  <c r="S266" i="4"/>
  <c r="R266" i="4"/>
  <c r="Q266" i="4"/>
  <c r="P266" i="4"/>
  <c r="O266" i="4"/>
  <c r="N266" i="4"/>
  <c r="M266" i="4"/>
  <c r="L266" i="4"/>
  <c r="K266" i="4"/>
  <c r="J266" i="4"/>
  <c r="I266" i="4"/>
  <c r="H266" i="4"/>
  <c r="G266" i="4"/>
  <c r="F266" i="4"/>
  <c r="C266" i="4"/>
  <c r="BT264" i="4"/>
  <c r="BS264" i="4"/>
  <c r="BR264" i="4"/>
  <c r="BQ264" i="4"/>
  <c r="BP264" i="4"/>
  <c r="BO264" i="4"/>
  <c r="BN264" i="4"/>
  <c r="BM264" i="4"/>
  <c r="BL264" i="4"/>
  <c r="BK264" i="4"/>
  <c r="BJ264" i="4"/>
  <c r="BJ263" i="4"/>
  <c r="BI264" i="4"/>
  <c r="BH264" i="4"/>
  <c r="BG264" i="4"/>
  <c r="BF264" i="4"/>
  <c r="BE264" i="4"/>
  <c r="BD264" i="4"/>
  <c r="BC264" i="4"/>
  <c r="BB264" i="4"/>
  <c r="BA264" i="4"/>
  <c r="AZ264" i="4"/>
  <c r="AY264" i="4"/>
  <c r="AX264" i="4"/>
  <c r="AX263" i="4"/>
  <c r="AW264" i="4"/>
  <c r="AV264" i="4"/>
  <c r="AU264" i="4"/>
  <c r="AT264" i="4"/>
  <c r="AS264" i="4"/>
  <c r="AR264" i="4"/>
  <c r="AQ264" i="4"/>
  <c r="AP264" i="4"/>
  <c r="AO264" i="4"/>
  <c r="AN264" i="4"/>
  <c r="AM264" i="4"/>
  <c r="AL264" i="4"/>
  <c r="AL263" i="4"/>
  <c r="AK264" i="4"/>
  <c r="AJ264" i="4"/>
  <c r="AI264" i="4"/>
  <c r="AH264" i="4"/>
  <c r="AG264" i="4"/>
  <c r="AF264" i="4"/>
  <c r="AE264" i="4"/>
  <c r="AD264" i="4"/>
  <c r="AD263" i="4"/>
  <c r="AC264" i="4"/>
  <c r="AB264" i="4"/>
  <c r="AA264" i="4"/>
  <c r="Z264" i="4"/>
  <c r="Y264" i="4"/>
  <c r="X264" i="4"/>
  <c r="W264" i="4"/>
  <c r="V264" i="4"/>
  <c r="V263" i="4"/>
  <c r="U264" i="4"/>
  <c r="T264" i="4"/>
  <c r="S264" i="4"/>
  <c r="R264" i="4"/>
  <c r="R263" i="4"/>
  <c r="Q264" i="4"/>
  <c r="P264" i="4"/>
  <c r="O264" i="4"/>
  <c r="N264" i="4"/>
  <c r="M264" i="4"/>
  <c r="L264" i="4"/>
  <c r="K264" i="4"/>
  <c r="J264" i="4"/>
  <c r="I264" i="4"/>
  <c r="H264" i="4"/>
  <c r="G264" i="4"/>
  <c r="F264" i="4"/>
  <c r="C264" i="4"/>
  <c r="BT258" i="4"/>
  <c r="BS258" i="4"/>
  <c r="BR258" i="4"/>
  <c r="BQ258" i="4"/>
  <c r="BP258" i="4"/>
  <c r="BO258" i="4"/>
  <c r="BN258" i="4"/>
  <c r="BM258" i="4"/>
  <c r="BL258" i="4"/>
  <c r="BK258" i="4"/>
  <c r="BJ258" i="4"/>
  <c r="BJ254" i="4"/>
  <c r="BI258" i="4"/>
  <c r="BI254" i="4"/>
  <c r="BH258" i="4"/>
  <c r="BG258" i="4"/>
  <c r="BF258" i="4"/>
  <c r="BE258" i="4"/>
  <c r="BD258" i="4"/>
  <c r="BC258" i="4"/>
  <c r="BB258" i="4"/>
  <c r="BA258" i="4"/>
  <c r="AZ258" i="4"/>
  <c r="AY258" i="4"/>
  <c r="AX258" i="4"/>
  <c r="AW258" i="4"/>
  <c r="AV258" i="4"/>
  <c r="AU258" i="4"/>
  <c r="AT258" i="4"/>
  <c r="AS258" i="4"/>
  <c r="AR258" i="4"/>
  <c r="AQ258" i="4"/>
  <c r="AP258" i="4"/>
  <c r="AO258" i="4"/>
  <c r="AN258" i="4"/>
  <c r="AM258" i="4"/>
  <c r="AL258" i="4"/>
  <c r="AK258" i="4"/>
  <c r="AJ258" i="4"/>
  <c r="AI258" i="4"/>
  <c r="AH258" i="4"/>
  <c r="AG258" i="4"/>
  <c r="AF258" i="4"/>
  <c r="AE258" i="4"/>
  <c r="AD258" i="4"/>
  <c r="AD254" i="4"/>
  <c r="AC258" i="4"/>
  <c r="AB258" i="4"/>
  <c r="AA258" i="4"/>
  <c r="Z258" i="4"/>
  <c r="Y258" i="4"/>
  <c r="X258" i="4"/>
  <c r="W258" i="4"/>
  <c r="V258" i="4"/>
  <c r="U258" i="4"/>
  <c r="T258" i="4"/>
  <c r="S258" i="4"/>
  <c r="R258" i="4"/>
  <c r="Q258" i="4"/>
  <c r="P258" i="4"/>
  <c r="O258" i="4"/>
  <c r="N258" i="4"/>
  <c r="M258" i="4"/>
  <c r="L258" i="4"/>
  <c r="K258" i="4"/>
  <c r="J258" i="4"/>
  <c r="I258" i="4"/>
  <c r="H258" i="4"/>
  <c r="G258" i="4"/>
  <c r="F258" i="4"/>
  <c r="C258" i="4"/>
  <c r="BT255" i="4"/>
  <c r="BS255" i="4"/>
  <c r="BR255" i="4"/>
  <c r="BR254" i="4"/>
  <c r="BQ255" i="4"/>
  <c r="BP255" i="4"/>
  <c r="BO255" i="4"/>
  <c r="BN255" i="4"/>
  <c r="BN254" i="4"/>
  <c r="BM255" i="4"/>
  <c r="BM254" i="4"/>
  <c r="BL255" i="4"/>
  <c r="BK255" i="4"/>
  <c r="BJ255" i="4"/>
  <c r="BI255" i="4"/>
  <c r="BH255" i="4"/>
  <c r="BG255" i="4"/>
  <c r="BF255" i="4"/>
  <c r="BE255" i="4"/>
  <c r="BE254" i="4"/>
  <c r="BD255" i="4"/>
  <c r="BC255" i="4"/>
  <c r="BB255" i="4"/>
  <c r="BA255" i="4"/>
  <c r="AZ255" i="4"/>
  <c r="AZ254" i="4"/>
  <c r="AY255" i="4"/>
  <c r="AY254" i="4"/>
  <c r="AX255" i="4"/>
  <c r="AW255" i="4"/>
  <c r="AV255" i="4"/>
  <c r="AU255" i="4"/>
  <c r="AU254" i="4"/>
  <c r="AT255" i="4"/>
  <c r="AS255" i="4"/>
  <c r="AR255" i="4"/>
  <c r="AR254" i="4"/>
  <c r="AQ255" i="4"/>
  <c r="AP255" i="4"/>
  <c r="AP254" i="4"/>
  <c r="AO255" i="4"/>
  <c r="AO254" i="4"/>
  <c r="AN255" i="4"/>
  <c r="AM255" i="4"/>
  <c r="AL255" i="4"/>
  <c r="AK255" i="4"/>
  <c r="AK254" i="4"/>
  <c r="AJ255" i="4"/>
  <c r="AJ254" i="4"/>
  <c r="AI255" i="4"/>
  <c r="AI254" i="4"/>
  <c r="AH255" i="4"/>
  <c r="AG255" i="4"/>
  <c r="AF255" i="4"/>
  <c r="AE255" i="4"/>
  <c r="AD255" i="4"/>
  <c r="AC255" i="4"/>
  <c r="AB255" i="4"/>
  <c r="AA255" i="4"/>
  <c r="Z255" i="4"/>
  <c r="Y255" i="4"/>
  <c r="X255" i="4"/>
  <c r="X254" i="4"/>
  <c r="W255" i="4"/>
  <c r="W254" i="4"/>
  <c r="V255" i="4"/>
  <c r="U255" i="4"/>
  <c r="T255" i="4"/>
  <c r="T254" i="4"/>
  <c r="S255" i="4"/>
  <c r="R255" i="4"/>
  <c r="Q255" i="4"/>
  <c r="Q254" i="4"/>
  <c r="P255" i="4"/>
  <c r="O255" i="4"/>
  <c r="N255" i="4"/>
  <c r="M255" i="4"/>
  <c r="L255" i="4"/>
  <c r="L254" i="4"/>
  <c r="K255" i="4"/>
  <c r="K254" i="4"/>
  <c r="J255" i="4"/>
  <c r="I255" i="4"/>
  <c r="H255" i="4"/>
  <c r="G255" i="4"/>
  <c r="F255" i="4"/>
  <c r="F254" i="4"/>
  <c r="C255" i="4"/>
  <c r="BT252" i="4"/>
  <c r="BS252" i="4"/>
  <c r="BR252" i="4"/>
  <c r="BQ252" i="4"/>
  <c r="BP252" i="4"/>
  <c r="BO252" i="4"/>
  <c r="BN252" i="4"/>
  <c r="BM252" i="4"/>
  <c r="BL252" i="4"/>
  <c r="BK252" i="4"/>
  <c r="BJ252" i="4"/>
  <c r="BI252" i="4"/>
  <c r="BH252" i="4"/>
  <c r="BG252" i="4"/>
  <c r="BF252" i="4"/>
  <c r="BE252" i="4"/>
  <c r="BD252" i="4"/>
  <c r="BC252" i="4"/>
  <c r="BB252" i="4"/>
  <c r="BA252" i="4"/>
  <c r="AZ252" i="4"/>
  <c r="AY252" i="4"/>
  <c r="AX252" i="4"/>
  <c r="AW252" i="4"/>
  <c r="AV252" i="4"/>
  <c r="AU252" i="4"/>
  <c r="AT252" i="4"/>
  <c r="AS252" i="4"/>
  <c r="AR252" i="4"/>
  <c r="AQ252" i="4"/>
  <c r="AP252" i="4"/>
  <c r="AO252" i="4"/>
  <c r="AN252" i="4"/>
  <c r="AM252" i="4"/>
  <c r="AL252" i="4"/>
  <c r="AK252" i="4"/>
  <c r="AJ252" i="4"/>
  <c r="AI252" i="4"/>
  <c r="AH252" i="4"/>
  <c r="AG252" i="4"/>
  <c r="AF252" i="4"/>
  <c r="AE252" i="4"/>
  <c r="AD252" i="4"/>
  <c r="AC252" i="4"/>
  <c r="AB252" i="4"/>
  <c r="AA252" i="4"/>
  <c r="Z252" i="4"/>
  <c r="Y252" i="4"/>
  <c r="X252" i="4"/>
  <c r="W252" i="4"/>
  <c r="V252" i="4"/>
  <c r="U252" i="4"/>
  <c r="T252" i="4"/>
  <c r="S252" i="4"/>
  <c r="R252" i="4"/>
  <c r="Q252" i="4"/>
  <c r="P252" i="4"/>
  <c r="O252" i="4"/>
  <c r="N252" i="4"/>
  <c r="M252" i="4"/>
  <c r="L252" i="4"/>
  <c r="K252" i="4"/>
  <c r="J252" i="4"/>
  <c r="I252" i="4"/>
  <c r="H252" i="4"/>
  <c r="G252" i="4"/>
  <c r="F252" i="4"/>
  <c r="C252" i="4"/>
  <c r="BT250" i="4"/>
  <c r="BS250" i="4"/>
  <c r="BR250" i="4"/>
  <c r="BQ250" i="4"/>
  <c r="BP250" i="4"/>
  <c r="BO250" i="4"/>
  <c r="BN250" i="4"/>
  <c r="BM250" i="4"/>
  <c r="BL250" i="4"/>
  <c r="BK250" i="4"/>
  <c r="BJ250" i="4"/>
  <c r="BI250" i="4"/>
  <c r="BH250" i="4"/>
  <c r="BG250" i="4"/>
  <c r="BF250" i="4"/>
  <c r="BE250" i="4"/>
  <c r="BD250" i="4"/>
  <c r="BC250" i="4"/>
  <c r="BB250" i="4"/>
  <c r="BA250" i="4"/>
  <c r="AZ250" i="4"/>
  <c r="AY250" i="4"/>
  <c r="AX250" i="4"/>
  <c r="AW250" i="4"/>
  <c r="AV250" i="4"/>
  <c r="AU250" i="4"/>
  <c r="AT250" i="4"/>
  <c r="AS250" i="4"/>
  <c r="AR250" i="4"/>
  <c r="AQ250" i="4"/>
  <c r="AP250" i="4"/>
  <c r="AO250" i="4"/>
  <c r="AN250" i="4"/>
  <c r="AM250" i="4"/>
  <c r="AL250" i="4"/>
  <c r="AK250" i="4"/>
  <c r="AJ250" i="4"/>
  <c r="AI250" i="4"/>
  <c r="AH250" i="4"/>
  <c r="AG250" i="4"/>
  <c r="AF250" i="4"/>
  <c r="AE250" i="4"/>
  <c r="AD250" i="4"/>
  <c r="AC250" i="4"/>
  <c r="AB250" i="4"/>
  <c r="AA250" i="4"/>
  <c r="Z250" i="4"/>
  <c r="Y250" i="4"/>
  <c r="X250" i="4"/>
  <c r="W250" i="4"/>
  <c r="V250" i="4"/>
  <c r="U250" i="4"/>
  <c r="T250" i="4"/>
  <c r="S250" i="4"/>
  <c r="R250" i="4"/>
  <c r="Q250" i="4"/>
  <c r="P250" i="4"/>
  <c r="O250" i="4"/>
  <c r="N250" i="4"/>
  <c r="M250" i="4"/>
  <c r="L250" i="4"/>
  <c r="K250" i="4"/>
  <c r="J250" i="4"/>
  <c r="I250" i="4"/>
  <c r="H250" i="4"/>
  <c r="G250" i="4"/>
  <c r="F250" i="4"/>
  <c r="C250" i="4"/>
  <c r="BT248" i="4"/>
  <c r="BS248" i="4"/>
  <c r="BR248" i="4"/>
  <c r="BQ248" i="4"/>
  <c r="BP248" i="4"/>
  <c r="BO248" i="4"/>
  <c r="BN248" i="4"/>
  <c r="BM248" i="4"/>
  <c r="BL248" i="4"/>
  <c r="BK248" i="4"/>
  <c r="BJ248" i="4"/>
  <c r="BI248" i="4"/>
  <c r="BH248" i="4"/>
  <c r="BG248" i="4"/>
  <c r="BF248" i="4"/>
  <c r="BE248" i="4"/>
  <c r="BD248" i="4"/>
  <c r="BC248" i="4"/>
  <c r="BB248" i="4"/>
  <c r="BA248" i="4"/>
  <c r="AZ248" i="4"/>
  <c r="AY248" i="4"/>
  <c r="AX248" i="4"/>
  <c r="AW248" i="4"/>
  <c r="AV248" i="4"/>
  <c r="AU248" i="4"/>
  <c r="AT248" i="4"/>
  <c r="AS248" i="4"/>
  <c r="AR248" i="4"/>
  <c r="AQ248" i="4"/>
  <c r="AP248" i="4"/>
  <c r="AO248" i="4"/>
  <c r="AN248" i="4"/>
  <c r="AM248" i="4"/>
  <c r="AL248" i="4"/>
  <c r="AK248" i="4"/>
  <c r="AJ248" i="4"/>
  <c r="AI248" i="4"/>
  <c r="AH248" i="4"/>
  <c r="AG248" i="4"/>
  <c r="AF248" i="4"/>
  <c r="AE248" i="4"/>
  <c r="AD248" i="4"/>
  <c r="AC248" i="4"/>
  <c r="AB248" i="4"/>
  <c r="AA248" i="4"/>
  <c r="Z248" i="4"/>
  <c r="Y248" i="4"/>
  <c r="X248" i="4"/>
  <c r="W248" i="4"/>
  <c r="V248" i="4"/>
  <c r="U248" i="4"/>
  <c r="T248" i="4"/>
  <c r="S248" i="4"/>
  <c r="R248" i="4"/>
  <c r="Q248" i="4"/>
  <c r="P248" i="4"/>
  <c r="O248" i="4"/>
  <c r="N248" i="4"/>
  <c r="M248" i="4"/>
  <c r="L248" i="4"/>
  <c r="K248" i="4"/>
  <c r="J248" i="4"/>
  <c r="I248" i="4"/>
  <c r="H248" i="4"/>
  <c r="G248" i="4"/>
  <c r="F248" i="4"/>
  <c r="C248" i="4"/>
  <c r="BT246" i="4"/>
  <c r="BS246" i="4"/>
  <c r="BR246" i="4"/>
  <c r="BQ246" i="4"/>
  <c r="BP246" i="4"/>
  <c r="BO246" i="4"/>
  <c r="BN246" i="4"/>
  <c r="BM246" i="4"/>
  <c r="BL246" i="4"/>
  <c r="BK246" i="4"/>
  <c r="BJ246" i="4"/>
  <c r="BI246" i="4"/>
  <c r="BH246" i="4"/>
  <c r="BG246" i="4"/>
  <c r="BF246" i="4"/>
  <c r="BE246" i="4"/>
  <c r="BD246" i="4"/>
  <c r="BC246" i="4"/>
  <c r="BB246" i="4"/>
  <c r="BA246" i="4"/>
  <c r="AZ246" i="4"/>
  <c r="AY246" i="4"/>
  <c r="AX246" i="4"/>
  <c r="AW246" i="4"/>
  <c r="AV246" i="4"/>
  <c r="AU246" i="4"/>
  <c r="AT246" i="4"/>
  <c r="AS246" i="4"/>
  <c r="AR246" i="4"/>
  <c r="AQ246" i="4"/>
  <c r="AP246" i="4"/>
  <c r="AO246" i="4"/>
  <c r="AN246" i="4"/>
  <c r="AM246" i="4"/>
  <c r="AL246" i="4"/>
  <c r="AK246" i="4"/>
  <c r="AJ246" i="4"/>
  <c r="AJ245" i="4"/>
  <c r="AI246" i="4"/>
  <c r="AH246" i="4"/>
  <c r="AG246" i="4"/>
  <c r="AF246" i="4"/>
  <c r="AE246" i="4"/>
  <c r="AD246" i="4"/>
  <c r="AC246" i="4"/>
  <c r="AB246" i="4"/>
  <c r="AB245" i="4"/>
  <c r="AA246" i="4"/>
  <c r="Z246" i="4"/>
  <c r="Y246" i="4"/>
  <c r="X246" i="4"/>
  <c r="W246" i="4"/>
  <c r="V246" i="4"/>
  <c r="U246" i="4"/>
  <c r="T246" i="4"/>
  <c r="S246" i="4"/>
  <c r="R246" i="4"/>
  <c r="Q246" i="4"/>
  <c r="P246" i="4"/>
  <c r="O246" i="4"/>
  <c r="N246" i="4"/>
  <c r="M246" i="4"/>
  <c r="L246" i="4"/>
  <c r="K246" i="4"/>
  <c r="J246" i="4"/>
  <c r="I246" i="4"/>
  <c r="H246" i="4"/>
  <c r="G246" i="4"/>
  <c r="F246" i="4"/>
  <c r="C246" i="4"/>
  <c r="BT243" i="4"/>
  <c r="BS243" i="4"/>
  <c r="BR243" i="4"/>
  <c r="BQ243" i="4"/>
  <c r="BP243" i="4"/>
  <c r="BO243" i="4"/>
  <c r="BN243" i="4"/>
  <c r="BM243" i="4"/>
  <c r="BL243" i="4"/>
  <c r="BK243" i="4"/>
  <c r="BJ243" i="4"/>
  <c r="BI243" i="4"/>
  <c r="BH243" i="4"/>
  <c r="BG243" i="4"/>
  <c r="BF243" i="4"/>
  <c r="BE243" i="4"/>
  <c r="BD243" i="4"/>
  <c r="BC243" i="4"/>
  <c r="BB243" i="4"/>
  <c r="BA243" i="4"/>
  <c r="AZ243" i="4"/>
  <c r="AY243" i="4"/>
  <c r="AX243" i="4"/>
  <c r="AW243" i="4"/>
  <c r="AV243" i="4"/>
  <c r="AU243" i="4"/>
  <c r="AT243" i="4"/>
  <c r="AS243" i="4"/>
  <c r="AR243" i="4"/>
  <c r="AQ243" i="4"/>
  <c r="AP243" i="4"/>
  <c r="AO243" i="4"/>
  <c r="AN243" i="4"/>
  <c r="AM243" i="4"/>
  <c r="AL243" i="4"/>
  <c r="AK243" i="4"/>
  <c r="AJ243" i="4"/>
  <c r="AI243" i="4"/>
  <c r="AH243" i="4"/>
  <c r="AG243" i="4"/>
  <c r="AF243" i="4"/>
  <c r="AE243" i="4"/>
  <c r="AD243" i="4"/>
  <c r="AC243" i="4"/>
  <c r="AB243" i="4"/>
  <c r="AA243" i="4"/>
  <c r="Z243" i="4"/>
  <c r="Y243" i="4"/>
  <c r="X243" i="4"/>
  <c r="W243" i="4"/>
  <c r="V243" i="4"/>
  <c r="U243" i="4"/>
  <c r="T243" i="4"/>
  <c r="S243" i="4"/>
  <c r="R243" i="4"/>
  <c r="Q243" i="4"/>
  <c r="P243" i="4"/>
  <c r="O243" i="4"/>
  <c r="N243" i="4"/>
  <c r="M243" i="4"/>
  <c r="L243" i="4"/>
  <c r="K243" i="4"/>
  <c r="J243" i="4"/>
  <c r="I243" i="4"/>
  <c r="H243" i="4"/>
  <c r="G243" i="4"/>
  <c r="F243" i="4"/>
  <c r="C243" i="4"/>
  <c r="BT241" i="4"/>
  <c r="BS241" i="4"/>
  <c r="BR241" i="4"/>
  <c r="BQ241" i="4"/>
  <c r="BP241" i="4"/>
  <c r="BO241" i="4"/>
  <c r="BN241" i="4"/>
  <c r="BM241" i="4"/>
  <c r="BL241" i="4"/>
  <c r="BK241" i="4"/>
  <c r="BJ241" i="4"/>
  <c r="BI241" i="4"/>
  <c r="BH241" i="4"/>
  <c r="BG241" i="4"/>
  <c r="BF241" i="4"/>
  <c r="BE241" i="4"/>
  <c r="BD241" i="4"/>
  <c r="BC241" i="4"/>
  <c r="BB241" i="4"/>
  <c r="BA241" i="4"/>
  <c r="AZ241" i="4"/>
  <c r="AY241" i="4"/>
  <c r="AX241" i="4"/>
  <c r="AW241" i="4"/>
  <c r="AV241" i="4"/>
  <c r="AU241" i="4"/>
  <c r="AT241" i="4"/>
  <c r="AS241" i="4"/>
  <c r="AR241" i="4"/>
  <c r="AQ241" i="4"/>
  <c r="AP241" i="4"/>
  <c r="AO241" i="4"/>
  <c r="AN241" i="4"/>
  <c r="AM241" i="4"/>
  <c r="AL241" i="4"/>
  <c r="AK241" i="4"/>
  <c r="AJ241" i="4"/>
  <c r="AI241" i="4"/>
  <c r="AH241" i="4"/>
  <c r="AG241" i="4"/>
  <c r="AF241" i="4"/>
  <c r="AE241" i="4"/>
  <c r="AD241" i="4"/>
  <c r="AC241" i="4"/>
  <c r="AB241" i="4"/>
  <c r="AA241" i="4"/>
  <c r="Z241" i="4"/>
  <c r="Y241" i="4"/>
  <c r="X241" i="4"/>
  <c r="W241" i="4"/>
  <c r="V241" i="4"/>
  <c r="U241" i="4"/>
  <c r="T241" i="4"/>
  <c r="S241" i="4"/>
  <c r="R241" i="4"/>
  <c r="Q241" i="4"/>
  <c r="P241" i="4"/>
  <c r="O241" i="4"/>
  <c r="N241" i="4"/>
  <c r="M241" i="4"/>
  <c r="L241" i="4"/>
  <c r="K241" i="4"/>
  <c r="J241" i="4"/>
  <c r="I241" i="4"/>
  <c r="H241" i="4"/>
  <c r="G241" i="4"/>
  <c r="F241" i="4"/>
  <c r="C241" i="4"/>
  <c r="BT239" i="4"/>
  <c r="BS239" i="4"/>
  <c r="BR239" i="4"/>
  <c r="BQ239" i="4"/>
  <c r="BP239" i="4"/>
  <c r="BO239" i="4"/>
  <c r="BN239" i="4"/>
  <c r="BM239" i="4"/>
  <c r="BL239" i="4"/>
  <c r="BK239" i="4"/>
  <c r="BJ239" i="4"/>
  <c r="BI239" i="4"/>
  <c r="BH239" i="4"/>
  <c r="BG239" i="4"/>
  <c r="BF239" i="4"/>
  <c r="BE239" i="4"/>
  <c r="BD239" i="4"/>
  <c r="BC239" i="4"/>
  <c r="BB239" i="4"/>
  <c r="BA239" i="4"/>
  <c r="AZ239" i="4"/>
  <c r="AY239" i="4"/>
  <c r="AX239" i="4"/>
  <c r="AW239" i="4"/>
  <c r="AV239" i="4"/>
  <c r="AU239" i="4"/>
  <c r="AT239" i="4"/>
  <c r="AS239" i="4"/>
  <c r="AR239" i="4"/>
  <c r="AQ239" i="4"/>
  <c r="AP239" i="4"/>
  <c r="AO239" i="4"/>
  <c r="AN239" i="4"/>
  <c r="AM239" i="4"/>
  <c r="AL239" i="4"/>
  <c r="AK239" i="4"/>
  <c r="AJ239" i="4"/>
  <c r="AI239" i="4"/>
  <c r="AH239" i="4"/>
  <c r="AG239" i="4"/>
  <c r="AF239" i="4"/>
  <c r="AE239" i="4"/>
  <c r="AD239" i="4"/>
  <c r="AC239" i="4"/>
  <c r="AB239" i="4"/>
  <c r="AA239" i="4"/>
  <c r="Z239" i="4"/>
  <c r="Y239" i="4"/>
  <c r="X239" i="4"/>
  <c r="X235" i="4"/>
  <c r="W239" i="4"/>
  <c r="V239" i="4"/>
  <c r="U239" i="4"/>
  <c r="T239" i="4"/>
  <c r="S239" i="4"/>
  <c r="R239" i="4"/>
  <c r="Q239" i="4"/>
  <c r="P239" i="4"/>
  <c r="O239" i="4"/>
  <c r="N239" i="4"/>
  <c r="M239" i="4"/>
  <c r="L239" i="4"/>
  <c r="K239" i="4"/>
  <c r="J239" i="4"/>
  <c r="I239" i="4"/>
  <c r="H239" i="4"/>
  <c r="G239" i="4"/>
  <c r="F239" i="4"/>
  <c r="C239" i="4"/>
  <c r="BT236" i="4"/>
  <c r="BS236" i="4"/>
  <c r="BR236" i="4"/>
  <c r="BQ236" i="4"/>
  <c r="BP236" i="4"/>
  <c r="BP235" i="4"/>
  <c r="BO236" i="4"/>
  <c r="BN236" i="4"/>
  <c r="BM236" i="4"/>
  <c r="BL236" i="4"/>
  <c r="BK236" i="4"/>
  <c r="BJ236" i="4"/>
  <c r="BI236" i="4"/>
  <c r="BH236" i="4"/>
  <c r="BG236" i="4"/>
  <c r="BF236" i="4"/>
  <c r="BE236" i="4"/>
  <c r="BE235" i="4"/>
  <c r="BD236" i="4"/>
  <c r="BC236" i="4"/>
  <c r="BB236" i="4"/>
  <c r="BA236" i="4"/>
  <c r="AZ236" i="4"/>
  <c r="AY236" i="4"/>
  <c r="AX236" i="4"/>
  <c r="AW236" i="4"/>
  <c r="AV236" i="4"/>
  <c r="AU236" i="4"/>
  <c r="AT236" i="4"/>
  <c r="AS236" i="4"/>
  <c r="AR236" i="4"/>
  <c r="AQ236" i="4"/>
  <c r="AP236" i="4"/>
  <c r="AO236" i="4"/>
  <c r="AN236" i="4"/>
  <c r="AM236" i="4"/>
  <c r="AL236" i="4"/>
  <c r="AK236" i="4"/>
  <c r="AJ236" i="4"/>
  <c r="AI236" i="4"/>
  <c r="AH236" i="4"/>
  <c r="AG236" i="4"/>
  <c r="AF236" i="4"/>
  <c r="AE236" i="4"/>
  <c r="AD236" i="4"/>
  <c r="AC236" i="4"/>
  <c r="AB236" i="4"/>
  <c r="AB235" i="4"/>
  <c r="AA236" i="4"/>
  <c r="Z236" i="4"/>
  <c r="Y236" i="4"/>
  <c r="X236" i="4"/>
  <c r="W236" i="4"/>
  <c r="V236" i="4"/>
  <c r="V235" i="4"/>
  <c r="U236" i="4"/>
  <c r="T236" i="4"/>
  <c r="S236" i="4"/>
  <c r="R236" i="4"/>
  <c r="Q236" i="4"/>
  <c r="P236" i="4"/>
  <c r="O236" i="4"/>
  <c r="N236" i="4"/>
  <c r="M236" i="4"/>
  <c r="L236" i="4"/>
  <c r="K236" i="4"/>
  <c r="J236" i="4"/>
  <c r="I236" i="4"/>
  <c r="H236" i="4"/>
  <c r="G236" i="4"/>
  <c r="F236" i="4"/>
  <c r="F235" i="4"/>
  <c r="C236" i="4"/>
  <c r="BT231" i="4"/>
  <c r="BT230" i="4"/>
  <c r="BS231" i="4"/>
  <c r="BS230" i="4"/>
  <c r="BR231" i="4"/>
  <c r="BR230" i="4"/>
  <c r="BQ231" i="4"/>
  <c r="BQ230" i="4"/>
  <c r="BP231" i="4"/>
  <c r="BP230" i="4"/>
  <c r="BO231" i="4"/>
  <c r="BO230" i="4"/>
  <c r="BN231" i="4"/>
  <c r="BN230" i="4"/>
  <c r="BM231" i="4"/>
  <c r="BM230" i="4"/>
  <c r="BL231" i="4"/>
  <c r="BL230" i="4"/>
  <c r="BK231" i="4"/>
  <c r="BK230" i="4"/>
  <c r="BJ231" i="4"/>
  <c r="BJ230" i="4"/>
  <c r="BI231" i="4"/>
  <c r="BI230" i="4"/>
  <c r="BH231" i="4"/>
  <c r="BH230" i="4"/>
  <c r="BG231" i="4"/>
  <c r="BG230" i="4"/>
  <c r="BF231" i="4"/>
  <c r="BF230" i="4"/>
  <c r="BE231" i="4"/>
  <c r="BD231" i="4"/>
  <c r="BD230" i="4"/>
  <c r="BC231" i="4"/>
  <c r="BC230" i="4"/>
  <c r="BB231" i="4"/>
  <c r="BB230" i="4"/>
  <c r="BA231" i="4"/>
  <c r="BA230" i="4"/>
  <c r="AZ231" i="4"/>
  <c r="AZ230" i="4"/>
  <c r="AY231" i="4"/>
  <c r="AY230" i="4"/>
  <c r="AX231" i="4"/>
  <c r="AX230" i="4"/>
  <c r="AW231" i="4"/>
  <c r="AW230" i="4"/>
  <c r="AV231" i="4"/>
  <c r="AV230" i="4"/>
  <c r="AU231" i="4"/>
  <c r="AU230" i="4"/>
  <c r="AT231" i="4"/>
  <c r="AT230" i="4"/>
  <c r="AS231" i="4"/>
  <c r="AS230" i="4"/>
  <c r="AR231" i="4"/>
  <c r="AR230" i="4"/>
  <c r="AQ231" i="4"/>
  <c r="AQ230" i="4"/>
  <c r="AP231" i="4"/>
  <c r="AP230" i="4"/>
  <c r="AO231" i="4"/>
  <c r="AO230" i="4"/>
  <c r="AN231" i="4"/>
  <c r="AN230" i="4"/>
  <c r="AM231" i="4"/>
  <c r="AM230" i="4"/>
  <c r="AL231" i="4"/>
  <c r="AL230" i="4"/>
  <c r="AK231" i="4"/>
  <c r="AK230" i="4"/>
  <c r="AJ231" i="4"/>
  <c r="AJ230" i="4"/>
  <c r="AI231" i="4"/>
  <c r="AI230" i="4"/>
  <c r="AH231" i="4"/>
  <c r="AH230" i="4"/>
  <c r="AG231" i="4"/>
  <c r="AG230" i="4"/>
  <c r="AF231" i="4"/>
  <c r="AF230" i="4"/>
  <c r="AE231" i="4"/>
  <c r="AE230" i="4"/>
  <c r="AD231" i="4"/>
  <c r="AD230" i="4"/>
  <c r="AC231" i="4"/>
  <c r="AC230" i="4"/>
  <c r="AB231" i="4"/>
  <c r="AB230" i="4"/>
  <c r="AA231" i="4"/>
  <c r="AA230" i="4"/>
  <c r="Z231" i="4"/>
  <c r="Z230" i="4"/>
  <c r="Y231" i="4"/>
  <c r="Y230" i="4"/>
  <c r="X231" i="4"/>
  <c r="X230" i="4"/>
  <c r="W231" i="4"/>
  <c r="W230" i="4"/>
  <c r="V231" i="4"/>
  <c r="V230" i="4"/>
  <c r="U231" i="4"/>
  <c r="U230" i="4"/>
  <c r="T231" i="4"/>
  <c r="T230" i="4"/>
  <c r="S231" i="4"/>
  <c r="S230" i="4"/>
  <c r="R231" i="4"/>
  <c r="R230" i="4"/>
  <c r="Q231" i="4"/>
  <c r="Q230" i="4"/>
  <c r="P231" i="4"/>
  <c r="P230" i="4"/>
  <c r="O231" i="4"/>
  <c r="O230" i="4"/>
  <c r="N231" i="4"/>
  <c r="N230" i="4"/>
  <c r="M231" i="4"/>
  <c r="M230" i="4"/>
  <c r="L231" i="4"/>
  <c r="L230" i="4"/>
  <c r="K231" i="4"/>
  <c r="K230" i="4"/>
  <c r="J231" i="4"/>
  <c r="I231" i="4"/>
  <c r="H231" i="4"/>
  <c r="H230" i="4"/>
  <c r="G231" i="4"/>
  <c r="G230" i="4"/>
  <c r="F231" i="4"/>
  <c r="F230" i="4"/>
  <c r="C231" i="4"/>
  <c r="C230" i="4"/>
  <c r="BE230" i="4"/>
  <c r="J230" i="4"/>
  <c r="I230" i="4"/>
  <c r="BT228" i="4"/>
  <c r="BT227" i="4"/>
  <c r="BS228" i="4"/>
  <c r="BS227" i="4"/>
  <c r="BR228" i="4"/>
  <c r="BR227" i="4"/>
  <c r="BQ228" i="4"/>
  <c r="BQ227" i="4"/>
  <c r="BP228" i="4"/>
  <c r="BP227" i="4"/>
  <c r="BO228" i="4"/>
  <c r="BO227" i="4"/>
  <c r="BN228" i="4"/>
  <c r="BN227" i="4"/>
  <c r="BM228" i="4"/>
  <c r="BM227" i="4"/>
  <c r="BL228" i="4"/>
  <c r="BL227" i="4"/>
  <c r="BK228" i="4"/>
  <c r="BK227" i="4"/>
  <c r="BJ228" i="4"/>
  <c r="BJ227" i="4"/>
  <c r="BI228" i="4"/>
  <c r="BI227" i="4"/>
  <c r="BH228" i="4"/>
  <c r="BH227" i="4"/>
  <c r="BG228" i="4"/>
  <c r="BG227" i="4"/>
  <c r="BF228" i="4"/>
  <c r="BF227" i="4"/>
  <c r="BE228" i="4"/>
  <c r="BE227" i="4"/>
  <c r="BD228" i="4"/>
  <c r="BD227" i="4"/>
  <c r="BC228" i="4"/>
  <c r="BC227" i="4"/>
  <c r="BB228" i="4"/>
  <c r="BB227" i="4"/>
  <c r="BA228" i="4"/>
  <c r="BA227" i="4"/>
  <c r="AZ228" i="4"/>
  <c r="AZ227" i="4"/>
  <c r="AY228" i="4"/>
  <c r="AY227" i="4"/>
  <c r="AX228" i="4"/>
  <c r="AX227" i="4"/>
  <c r="AW228" i="4"/>
  <c r="AW227" i="4"/>
  <c r="AV228" i="4"/>
  <c r="AV227" i="4"/>
  <c r="AU228" i="4"/>
  <c r="AU227" i="4"/>
  <c r="AT228" i="4"/>
  <c r="AT227" i="4"/>
  <c r="AS228" i="4"/>
  <c r="AS227" i="4"/>
  <c r="AR228" i="4"/>
  <c r="AR227" i="4"/>
  <c r="AQ228" i="4"/>
  <c r="AQ227" i="4"/>
  <c r="AP228" i="4"/>
  <c r="AP227" i="4"/>
  <c r="AO228" i="4"/>
  <c r="AO227" i="4"/>
  <c r="AN228" i="4"/>
  <c r="AN227" i="4"/>
  <c r="AM228" i="4"/>
  <c r="AM227" i="4"/>
  <c r="AL228" i="4"/>
  <c r="AL227" i="4"/>
  <c r="AK228" i="4"/>
  <c r="AK227" i="4"/>
  <c r="AJ228" i="4"/>
  <c r="AI228" i="4"/>
  <c r="AI227" i="4"/>
  <c r="AH228" i="4"/>
  <c r="AH227" i="4"/>
  <c r="AG228" i="4"/>
  <c r="AG227" i="4"/>
  <c r="AF228" i="4"/>
  <c r="AF227" i="4"/>
  <c r="AE228" i="4"/>
  <c r="AE227" i="4"/>
  <c r="AD228" i="4"/>
  <c r="AD227" i="4"/>
  <c r="AC228" i="4"/>
  <c r="AB228" i="4"/>
  <c r="AB227" i="4"/>
  <c r="AA228" i="4"/>
  <c r="AA227" i="4"/>
  <c r="Z228" i="4"/>
  <c r="Z227" i="4"/>
  <c r="Y228" i="4"/>
  <c r="Y227" i="4"/>
  <c r="X228" i="4"/>
  <c r="X227" i="4"/>
  <c r="W228" i="4"/>
  <c r="W227" i="4"/>
  <c r="V228" i="4"/>
  <c r="V227" i="4"/>
  <c r="U228" i="4"/>
  <c r="U227" i="4"/>
  <c r="T228" i="4"/>
  <c r="T227" i="4"/>
  <c r="S228" i="4"/>
  <c r="S227" i="4"/>
  <c r="R228" i="4"/>
  <c r="R227" i="4"/>
  <c r="Q228" i="4"/>
  <c r="Q227" i="4"/>
  <c r="P228" i="4"/>
  <c r="P227" i="4"/>
  <c r="O228" i="4"/>
  <c r="O227" i="4"/>
  <c r="N228" i="4"/>
  <c r="N227" i="4"/>
  <c r="M228" i="4"/>
  <c r="M227" i="4"/>
  <c r="L228" i="4"/>
  <c r="L227" i="4"/>
  <c r="K228" i="4"/>
  <c r="K227" i="4"/>
  <c r="J228" i="4"/>
  <c r="J227" i="4"/>
  <c r="I228" i="4"/>
  <c r="I227" i="4"/>
  <c r="H228" i="4"/>
  <c r="G228" i="4"/>
  <c r="G227" i="4"/>
  <c r="F228" i="4"/>
  <c r="F227" i="4"/>
  <c r="C228" i="4"/>
  <c r="C227" i="4"/>
  <c r="AJ227" i="4"/>
  <c r="AC227" i="4"/>
  <c r="H227" i="4"/>
  <c r="BT225" i="4"/>
  <c r="BT224" i="4"/>
  <c r="BS225" i="4"/>
  <c r="BS224" i="4"/>
  <c r="BR225" i="4"/>
  <c r="BR224" i="4"/>
  <c r="BQ225" i="4"/>
  <c r="BQ224" i="4"/>
  <c r="BP225" i="4"/>
  <c r="BP224" i="4"/>
  <c r="BO225" i="4"/>
  <c r="BO224" i="4"/>
  <c r="BN225" i="4"/>
  <c r="BN224" i="4"/>
  <c r="BM225" i="4"/>
  <c r="BM224" i="4"/>
  <c r="BL225" i="4"/>
  <c r="BL224" i="4"/>
  <c r="BK225" i="4"/>
  <c r="BK224" i="4"/>
  <c r="BJ225" i="4"/>
  <c r="BJ224" i="4"/>
  <c r="BI225" i="4"/>
  <c r="BH225" i="4"/>
  <c r="BH224" i="4"/>
  <c r="BG225" i="4"/>
  <c r="BG224" i="4"/>
  <c r="BF225" i="4"/>
  <c r="BF224" i="4"/>
  <c r="BE225" i="4"/>
  <c r="BE224" i="4"/>
  <c r="BD225" i="4"/>
  <c r="BD224" i="4"/>
  <c r="BC225" i="4"/>
  <c r="BC224" i="4"/>
  <c r="BB225" i="4"/>
  <c r="BB224" i="4"/>
  <c r="BA225" i="4"/>
  <c r="BA224" i="4"/>
  <c r="AZ225" i="4"/>
  <c r="AZ224" i="4"/>
  <c r="AY225" i="4"/>
  <c r="AY224" i="4"/>
  <c r="AX225" i="4"/>
  <c r="AX224" i="4"/>
  <c r="AW225" i="4"/>
  <c r="AW224" i="4"/>
  <c r="AV225" i="4"/>
  <c r="AV224" i="4"/>
  <c r="AU225" i="4"/>
  <c r="AU224" i="4"/>
  <c r="AT225" i="4"/>
  <c r="AT224" i="4"/>
  <c r="AS225" i="4"/>
  <c r="AS224" i="4"/>
  <c r="AR225" i="4"/>
  <c r="AR224" i="4"/>
  <c r="AQ225" i="4"/>
  <c r="AQ224" i="4"/>
  <c r="AP225" i="4"/>
  <c r="AP224" i="4"/>
  <c r="AO225" i="4"/>
  <c r="AO224" i="4"/>
  <c r="AN225" i="4"/>
  <c r="AN224" i="4"/>
  <c r="AM225" i="4"/>
  <c r="AM224" i="4"/>
  <c r="AL225" i="4"/>
  <c r="AL224" i="4"/>
  <c r="AK225" i="4"/>
  <c r="AK224" i="4"/>
  <c r="AJ225" i="4"/>
  <c r="AJ224" i="4"/>
  <c r="AI225" i="4"/>
  <c r="AI224" i="4"/>
  <c r="AH225" i="4"/>
  <c r="AH224" i="4"/>
  <c r="AG225" i="4"/>
  <c r="AG224" i="4"/>
  <c r="AF225" i="4"/>
  <c r="AF224" i="4"/>
  <c r="AE225" i="4"/>
  <c r="AE224" i="4"/>
  <c r="AD225" i="4"/>
  <c r="AD224" i="4"/>
  <c r="AC225" i="4"/>
  <c r="AC224" i="4"/>
  <c r="AB225" i="4"/>
  <c r="AB224" i="4"/>
  <c r="AA225" i="4"/>
  <c r="AA224" i="4"/>
  <c r="Z225" i="4"/>
  <c r="Z224" i="4"/>
  <c r="Y225" i="4"/>
  <c r="Y224" i="4"/>
  <c r="X225" i="4"/>
  <c r="X224" i="4"/>
  <c r="W225" i="4"/>
  <c r="W224" i="4"/>
  <c r="V225" i="4"/>
  <c r="V224" i="4"/>
  <c r="U225" i="4"/>
  <c r="U224" i="4"/>
  <c r="T225" i="4"/>
  <c r="T224" i="4"/>
  <c r="S225" i="4"/>
  <c r="S224" i="4"/>
  <c r="R225" i="4"/>
  <c r="R224" i="4"/>
  <c r="Q225" i="4"/>
  <c r="Q224" i="4"/>
  <c r="P225" i="4"/>
  <c r="P224" i="4"/>
  <c r="O225" i="4"/>
  <c r="O224" i="4"/>
  <c r="N225" i="4"/>
  <c r="N224" i="4"/>
  <c r="M225" i="4"/>
  <c r="M224" i="4"/>
  <c r="L225" i="4"/>
  <c r="L224" i="4"/>
  <c r="K225" i="4"/>
  <c r="K224" i="4"/>
  <c r="J225" i="4"/>
  <c r="J224" i="4"/>
  <c r="I225" i="4"/>
  <c r="I224" i="4"/>
  <c r="H225" i="4"/>
  <c r="H224" i="4"/>
  <c r="G225" i="4"/>
  <c r="G224" i="4"/>
  <c r="F225" i="4"/>
  <c r="F224" i="4"/>
  <c r="C225" i="4"/>
  <c r="C224" i="4"/>
  <c r="BI224" i="4"/>
  <c r="BT220" i="4"/>
  <c r="BS220" i="4"/>
  <c r="BR220" i="4"/>
  <c r="BQ220" i="4"/>
  <c r="BP220" i="4"/>
  <c r="BO220" i="4"/>
  <c r="BN220" i="4"/>
  <c r="BM220" i="4"/>
  <c r="BL220" i="4"/>
  <c r="BK220" i="4"/>
  <c r="BJ220" i="4"/>
  <c r="BI220" i="4"/>
  <c r="BH220" i="4"/>
  <c r="BG220" i="4"/>
  <c r="BF220" i="4"/>
  <c r="BE220" i="4"/>
  <c r="BD220" i="4"/>
  <c r="BC220" i="4"/>
  <c r="BB220" i="4"/>
  <c r="BA220" i="4"/>
  <c r="AZ220" i="4"/>
  <c r="AY220" i="4"/>
  <c r="AX220" i="4"/>
  <c r="AW220" i="4"/>
  <c r="AV220" i="4"/>
  <c r="AU220" i="4"/>
  <c r="AT220" i="4"/>
  <c r="AS220" i="4"/>
  <c r="AR220" i="4"/>
  <c r="AQ220" i="4"/>
  <c r="AP220" i="4"/>
  <c r="AO220" i="4"/>
  <c r="AN220" i="4"/>
  <c r="AM220" i="4"/>
  <c r="AL220" i="4"/>
  <c r="AK220" i="4"/>
  <c r="AJ220" i="4"/>
  <c r="AI220" i="4"/>
  <c r="AH220" i="4"/>
  <c r="AG220" i="4"/>
  <c r="AF220" i="4"/>
  <c r="AE220" i="4"/>
  <c r="AD220" i="4"/>
  <c r="AC220" i="4"/>
  <c r="AB220" i="4"/>
  <c r="AA220" i="4"/>
  <c r="Z220" i="4"/>
  <c r="Y220" i="4"/>
  <c r="X220" i="4"/>
  <c r="W220" i="4"/>
  <c r="V220" i="4"/>
  <c r="U220" i="4"/>
  <c r="T220" i="4"/>
  <c r="S220" i="4"/>
  <c r="R220" i="4"/>
  <c r="Q220" i="4"/>
  <c r="P220" i="4"/>
  <c r="O220" i="4"/>
  <c r="N220" i="4"/>
  <c r="M220" i="4"/>
  <c r="L220" i="4"/>
  <c r="K220" i="4"/>
  <c r="J220" i="4"/>
  <c r="I220" i="4"/>
  <c r="H220" i="4"/>
  <c r="G220" i="4"/>
  <c r="F220" i="4"/>
  <c r="C220" i="4"/>
  <c r="BT218" i="4"/>
  <c r="BS218" i="4"/>
  <c r="BR218" i="4"/>
  <c r="BQ218" i="4"/>
  <c r="BP218" i="4"/>
  <c r="BO218" i="4"/>
  <c r="BN218" i="4"/>
  <c r="BM218" i="4"/>
  <c r="BL218" i="4"/>
  <c r="BK218" i="4"/>
  <c r="BJ218" i="4"/>
  <c r="BI218" i="4"/>
  <c r="BH218" i="4"/>
  <c r="BG218" i="4"/>
  <c r="BF218" i="4"/>
  <c r="BE218" i="4"/>
  <c r="BD218" i="4"/>
  <c r="BC218" i="4"/>
  <c r="BB218" i="4"/>
  <c r="BA218" i="4"/>
  <c r="AZ218" i="4"/>
  <c r="AY218" i="4"/>
  <c r="AX218" i="4"/>
  <c r="AW218" i="4"/>
  <c r="AV218" i="4"/>
  <c r="AU218" i="4"/>
  <c r="AT218" i="4"/>
  <c r="AS218" i="4"/>
  <c r="AR218" i="4"/>
  <c r="AQ218" i="4"/>
  <c r="AP218" i="4"/>
  <c r="AO218" i="4"/>
  <c r="AN218" i="4"/>
  <c r="AM218" i="4"/>
  <c r="AL218" i="4"/>
  <c r="AK218" i="4"/>
  <c r="AJ218" i="4"/>
  <c r="AI218" i="4"/>
  <c r="AH218" i="4"/>
  <c r="AG218" i="4"/>
  <c r="AF218" i="4"/>
  <c r="AE218" i="4"/>
  <c r="AD218" i="4"/>
  <c r="AC218" i="4"/>
  <c r="AB218" i="4"/>
  <c r="AA218" i="4"/>
  <c r="Z218" i="4"/>
  <c r="Y218" i="4"/>
  <c r="X218" i="4"/>
  <c r="W218" i="4"/>
  <c r="V218" i="4"/>
  <c r="U218" i="4"/>
  <c r="T218" i="4"/>
  <c r="S218" i="4"/>
  <c r="R218" i="4"/>
  <c r="Q218" i="4"/>
  <c r="P218" i="4"/>
  <c r="O218" i="4"/>
  <c r="N218" i="4"/>
  <c r="M218" i="4"/>
  <c r="L218" i="4"/>
  <c r="K218" i="4"/>
  <c r="J218" i="4"/>
  <c r="I218" i="4"/>
  <c r="H218" i="4"/>
  <c r="G218" i="4"/>
  <c r="F218" i="4"/>
  <c r="C218" i="4"/>
  <c r="BT215" i="4"/>
  <c r="BS215" i="4"/>
  <c r="BR215" i="4"/>
  <c r="BQ215" i="4"/>
  <c r="BP215" i="4"/>
  <c r="BO215" i="4"/>
  <c r="BN215" i="4"/>
  <c r="BM215" i="4"/>
  <c r="BL215" i="4"/>
  <c r="BK215" i="4"/>
  <c r="BJ215" i="4"/>
  <c r="BI215" i="4"/>
  <c r="BH215" i="4"/>
  <c r="BG215" i="4"/>
  <c r="BF215" i="4"/>
  <c r="BE215" i="4"/>
  <c r="BD215" i="4"/>
  <c r="BD214" i="4"/>
  <c r="BC215" i="4"/>
  <c r="BB215" i="4"/>
  <c r="BA215" i="4"/>
  <c r="AZ215" i="4"/>
  <c r="AY215" i="4"/>
  <c r="AX215" i="4"/>
  <c r="AW215" i="4"/>
  <c r="AV215" i="4"/>
  <c r="AU215" i="4"/>
  <c r="AT215" i="4"/>
  <c r="AS215" i="4"/>
  <c r="AR215" i="4"/>
  <c r="AQ215" i="4"/>
  <c r="AP215" i="4"/>
  <c r="AO215" i="4"/>
  <c r="AN215" i="4"/>
  <c r="AM215" i="4"/>
  <c r="AL215" i="4"/>
  <c r="AK215" i="4"/>
  <c r="AJ215" i="4"/>
  <c r="AI215" i="4"/>
  <c r="AH215" i="4"/>
  <c r="AG215" i="4"/>
  <c r="AF215" i="4"/>
  <c r="AE215" i="4"/>
  <c r="AD215" i="4"/>
  <c r="AC215" i="4"/>
  <c r="AB215" i="4"/>
  <c r="AB214" i="4"/>
  <c r="AA215" i="4"/>
  <c r="Z215" i="4"/>
  <c r="Y215" i="4"/>
  <c r="X215" i="4"/>
  <c r="X214" i="4"/>
  <c r="W215" i="4"/>
  <c r="V215" i="4"/>
  <c r="U215" i="4"/>
  <c r="T215" i="4"/>
  <c r="S215" i="4"/>
  <c r="R215" i="4"/>
  <c r="Q215" i="4"/>
  <c r="P215" i="4"/>
  <c r="O215" i="4"/>
  <c r="N215" i="4"/>
  <c r="M215" i="4"/>
  <c r="L215" i="4"/>
  <c r="K215" i="4"/>
  <c r="J215" i="4"/>
  <c r="I215" i="4"/>
  <c r="H215" i="4"/>
  <c r="G215" i="4"/>
  <c r="F215" i="4"/>
  <c r="F214" i="4"/>
  <c r="C215" i="4"/>
  <c r="BT211" i="4"/>
  <c r="BS211" i="4"/>
  <c r="BR211" i="4"/>
  <c r="BQ211" i="4"/>
  <c r="BP211" i="4"/>
  <c r="BO211" i="4"/>
  <c r="BN211" i="4"/>
  <c r="BM211" i="4"/>
  <c r="BL211" i="4"/>
  <c r="BK211" i="4"/>
  <c r="BJ211" i="4"/>
  <c r="BI211" i="4"/>
  <c r="BH211" i="4"/>
  <c r="BG211" i="4"/>
  <c r="BF211" i="4"/>
  <c r="BE211" i="4"/>
  <c r="BD211" i="4"/>
  <c r="BC211" i="4"/>
  <c r="BB211" i="4"/>
  <c r="BA211" i="4"/>
  <c r="AZ211" i="4"/>
  <c r="AY211" i="4"/>
  <c r="AX211" i="4"/>
  <c r="AW211" i="4"/>
  <c r="AV211" i="4"/>
  <c r="AU211" i="4"/>
  <c r="AT211" i="4"/>
  <c r="AS211" i="4"/>
  <c r="AR211" i="4"/>
  <c r="AQ211" i="4"/>
  <c r="AP211" i="4"/>
  <c r="AO211" i="4"/>
  <c r="AN211" i="4"/>
  <c r="AM211" i="4"/>
  <c r="AL211" i="4"/>
  <c r="AK211" i="4"/>
  <c r="AJ211" i="4"/>
  <c r="AI211" i="4"/>
  <c r="AH211" i="4"/>
  <c r="AG211" i="4"/>
  <c r="AF211" i="4"/>
  <c r="AE211" i="4"/>
  <c r="AD211" i="4"/>
  <c r="AC211" i="4"/>
  <c r="AB211" i="4"/>
  <c r="AA211" i="4"/>
  <c r="Z211" i="4"/>
  <c r="Y211" i="4"/>
  <c r="X211" i="4"/>
  <c r="W211" i="4"/>
  <c r="V211" i="4"/>
  <c r="U211" i="4"/>
  <c r="T211" i="4"/>
  <c r="S211" i="4"/>
  <c r="R211" i="4"/>
  <c r="Q211" i="4"/>
  <c r="P211" i="4"/>
  <c r="O211" i="4"/>
  <c r="N211" i="4"/>
  <c r="M211" i="4"/>
  <c r="L211" i="4"/>
  <c r="K211" i="4"/>
  <c r="J211" i="4"/>
  <c r="I211" i="4"/>
  <c r="H211" i="4"/>
  <c r="G211" i="4"/>
  <c r="F211" i="4"/>
  <c r="C211" i="4"/>
  <c r="BT209" i="4"/>
  <c r="BS209" i="4"/>
  <c r="BR209" i="4"/>
  <c r="BQ209" i="4"/>
  <c r="BP209" i="4"/>
  <c r="BO209" i="4"/>
  <c r="BN209" i="4"/>
  <c r="BM209" i="4"/>
  <c r="BL209" i="4"/>
  <c r="BK209" i="4"/>
  <c r="BJ209" i="4"/>
  <c r="BI209" i="4"/>
  <c r="BH209" i="4"/>
  <c r="BG209" i="4"/>
  <c r="BF209" i="4"/>
  <c r="BE209" i="4"/>
  <c r="BD209" i="4"/>
  <c r="BC209" i="4"/>
  <c r="BB209" i="4"/>
  <c r="BA209" i="4"/>
  <c r="AZ209" i="4"/>
  <c r="AY209" i="4"/>
  <c r="AX209" i="4"/>
  <c r="AW209" i="4"/>
  <c r="AV209" i="4"/>
  <c r="AU209" i="4"/>
  <c r="AT209" i="4"/>
  <c r="AS209" i="4"/>
  <c r="AR209" i="4"/>
  <c r="AQ209" i="4"/>
  <c r="AP209" i="4"/>
  <c r="AO209" i="4"/>
  <c r="AN209" i="4"/>
  <c r="AM209" i="4"/>
  <c r="AL209" i="4"/>
  <c r="AK209" i="4"/>
  <c r="AJ209" i="4"/>
  <c r="AI209" i="4"/>
  <c r="AH209" i="4"/>
  <c r="AG209" i="4"/>
  <c r="AF209" i="4"/>
  <c r="AE209" i="4"/>
  <c r="AD209" i="4"/>
  <c r="AC209" i="4"/>
  <c r="AB209" i="4"/>
  <c r="AA209" i="4"/>
  <c r="Z209" i="4"/>
  <c r="Y209" i="4"/>
  <c r="X209" i="4"/>
  <c r="W209" i="4"/>
  <c r="V209" i="4"/>
  <c r="U209" i="4"/>
  <c r="T209" i="4"/>
  <c r="S209" i="4"/>
  <c r="R209" i="4"/>
  <c r="Q209" i="4"/>
  <c r="P209" i="4"/>
  <c r="O209" i="4"/>
  <c r="N209" i="4"/>
  <c r="M209" i="4"/>
  <c r="L209" i="4"/>
  <c r="K209" i="4"/>
  <c r="J209" i="4"/>
  <c r="I209" i="4"/>
  <c r="H209" i="4"/>
  <c r="G209" i="4"/>
  <c r="F209" i="4"/>
  <c r="C209" i="4"/>
  <c r="BT204" i="4"/>
  <c r="BS204" i="4"/>
  <c r="BR204" i="4"/>
  <c r="BQ204" i="4"/>
  <c r="BP204" i="4"/>
  <c r="BO204" i="4"/>
  <c r="BN204" i="4"/>
  <c r="BM204" i="4"/>
  <c r="BL204" i="4"/>
  <c r="BK204" i="4"/>
  <c r="BJ204" i="4"/>
  <c r="BI204" i="4"/>
  <c r="BH204" i="4"/>
  <c r="BG204" i="4"/>
  <c r="BF204" i="4"/>
  <c r="BE204" i="4"/>
  <c r="BD204" i="4"/>
  <c r="BC204" i="4"/>
  <c r="BB204" i="4"/>
  <c r="BA204" i="4"/>
  <c r="AZ204" i="4"/>
  <c r="AY204" i="4"/>
  <c r="AY201" i="4"/>
  <c r="AX204" i="4"/>
  <c r="AW204" i="4"/>
  <c r="AV204" i="4"/>
  <c r="AU204" i="4"/>
  <c r="AT204" i="4"/>
  <c r="AS204" i="4"/>
  <c r="AR204" i="4"/>
  <c r="AQ204" i="4"/>
  <c r="AP204" i="4"/>
  <c r="AO204" i="4"/>
  <c r="AN204" i="4"/>
  <c r="AM204" i="4"/>
  <c r="AL204" i="4"/>
  <c r="AK204" i="4"/>
  <c r="AJ204" i="4"/>
  <c r="AI204" i="4"/>
  <c r="AH204" i="4"/>
  <c r="AG204" i="4"/>
  <c r="AF204" i="4"/>
  <c r="AE204" i="4"/>
  <c r="AD204" i="4"/>
  <c r="AC204" i="4"/>
  <c r="AB204" i="4"/>
  <c r="AA204" i="4"/>
  <c r="Z204" i="4"/>
  <c r="Y204" i="4"/>
  <c r="X204" i="4"/>
  <c r="W204" i="4"/>
  <c r="V204" i="4"/>
  <c r="U204" i="4"/>
  <c r="T204" i="4"/>
  <c r="S204" i="4"/>
  <c r="R204" i="4"/>
  <c r="Q204" i="4"/>
  <c r="P204" i="4"/>
  <c r="O204" i="4"/>
  <c r="N204" i="4"/>
  <c r="M204" i="4"/>
  <c r="L204" i="4"/>
  <c r="K204" i="4"/>
  <c r="J204" i="4"/>
  <c r="I204" i="4"/>
  <c r="H204" i="4"/>
  <c r="G204" i="4"/>
  <c r="F204" i="4"/>
  <c r="C204" i="4"/>
  <c r="BT202" i="4"/>
  <c r="BS202" i="4"/>
  <c r="BS201" i="4"/>
  <c r="BR202" i="4"/>
  <c r="BQ202" i="4"/>
  <c r="BP202" i="4"/>
  <c r="BO202" i="4"/>
  <c r="BN202" i="4"/>
  <c r="BM202" i="4"/>
  <c r="BL202" i="4"/>
  <c r="BK202" i="4"/>
  <c r="BJ202" i="4"/>
  <c r="BI202" i="4"/>
  <c r="BH202" i="4"/>
  <c r="BG202" i="4"/>
  <c r="BF202" i="4"/>
  <c r="BE202" i="4"/>
  <c r="BD202" i="4"/>
  <c r="BC202" i="4"/>
  <c r="BB202" i="4"/>
  <c r="BA202" i="4"/>
  <c r="AZ202" i="4"/>
  <c r="AY202" i="4"/>
  <c r="AX202" i="4"/>
  <c r="AW202" i="4"/>
  <c r="AV202" i="4"/>
  <c r="AU202" i="4"/>
  <c r="AT202" i="4"/>
  <c r="AT201" i="4"/>
  <c r="AS202" i="4"/>
  <c r="AR202" i="4"/>
  <c r="AQ202" i="4"/>
  <c r="AQ201" i="4"/>
  <c r="AP202" i="4"/>
  <c r="AO202" i="4"/>
  <c r="AN202" i="4"/>
  <c r="AM202" i="4"/>
  <c r="AL202" i="4"/>
  <c r="AK202" i="4"/>
  <c r="AK201" i="4"/>
  <c r="AJ202" i="4"/>
  <c r="AI202" i="4"/>
  <c r="AH202" i="4"/>
  <c r="AG202" i="4"/>
  <c r="AF202" i="4"/>
  <c r="AE202" i="4"/>
  <c r="AE201" i="4"/>
  <c r="AD202" i="4"/>
  <c r="AC202" i="4"/>
  <c r="AB202" i="4"/>
  <c r="AA202" i="4"/>
  <c r="Z202" i="4"/>
  <c r="Z201" i="4"/>
  <c r="Y202" i="4"/>
  <c r="X202" i="4"/>
  <c r="W202" i="4"/>
  <c r="V202" i="4"/>
  <c r="U202" i="4"/>
  <c r="U201" i="4"/>
  <c r="T202" i="4"/>
  <c r="S202" i="4"/>
  <c r="R202" i="4"/>
  <c r="Q202" i="4"/>
  <c r="P202" i="4"/>
  <c r="O202" i="4"/>
  <c r="N202" i="4"/>
  <c r="M202" i="4"/>
  <c r="L202" i="4"/>
  <c r="K202" i="4"/>
  <c r="J202" i="4"/>
  <c r="I202" i="4"/>
  <c r="I201" i="4"/>
  <c r="H202" i="4"/>
  <c r="G202" i="4"/>
  <c r="F202" i="4"/>
  <c r="C202" i="4"/>
  <c r="BT199" i="4"/>
  <c r="BS199" i="4"/>
  <c r="BR199" i="4"/>
  <c r="BQ199" i="4"/>
  <c r="BP199" i="4"/>
  <c r="BO199" i="4"/>
  <c r="BN199" i="4"/>
  <c r="BM199" i="4"/>
  <c r="BL199" i="4"/>
  <c r="BK199" i="4"/>
  <c r="BJ199" i="4"/>
  <c r="BI199" i="4"/>
  <c r="BH199" i="4"/>
  <c r="BG199" i="4"/>
  <c r="BF199" i="4"/>
  <c r="BE199" i="4"/>
  <c r="BD199" i="4"/>
  <c r="BC199" i="4"/>
  <c r="BB199" i="4"/>
  <c r="BA199" i="4"/>
  <c r="AZ199" i="4"/>
  <c r="AY199" i="4"/>
  <c r="AX199" i="4"/>
  <c r="AW199" i="4"/>
  <c r="AV199" i="4"/>
  <c r="AU199" i="4"/>
  <c r="AT199" i="4"/>
  <c r="AS199" i="4"/>
  <c r="AR199" i="4"/>
  <c r="AQ199" i="4"/>
  <c r="AP199" i="4"/>
  <c r="AO199" i="4"/>
  <c r="AN199" i="4"/>
  <c r="AM199" i="4"/>
  <c r="AL199" i="4"/>
  <c r="AK199" i="4"/>
  <c r="AJ199" i="4"/>
  <c r="AI199" i="4"/>
  <c r="AH199" i="4"/>
  <c r="AG199" i="4"/>
  <c r="AF199" i="4"/>
  <c r="AE199" i="4"/>
  <c r="AD199" i="4"/>
  <c r="AC199" i="4"/>
  <c r="AB199" i="4"/>
  <c r="AA199" i="4"/>
  <c r="Z199" i="4"/>
  <c r="Y199" i="4"/>
  <c r="X199" i="4"/>
  <c r="W199" i="4"/>
  <c r="V199" i="4"/>
  <c r="U199" i="4"/>
  <c r="T199" i="4"/>
  <c r="S199" i="4"/>
  <c r="R199" i="4"/>
  <c r="Q199" i="4"/>
  <c r="P199" i="4"/>
  <c r="O199" i="4"/>
  <c r="N199" i="4"/>
  <c r="M199" i="4"/>
  <c r="L199" i="4"/>
  <c r="K199" i="4"/>
  <c r="J199" i="4"/>
  <c r="I199" i="4"/>
  <c r="H199" i="4"/>
  <c r="G199" i="4"/>
  <c r="F199" i="4"/>
  <c r="C199" i="4"/>
  <c r="BT195" i="4"/>
  <c r="BT194" i="4"/>
  <c r="BS195" i="4"/>
  <c r="BS194" i="4"/>
  <c r="BR195" i="4"/>
  <c r="BQ195" i="4"/>
  <c r="BQ194" i="4"/>
  <c r="BP195" i="4"/>
  <c r="BP194" i="4"/>
  <c r="BO195" i="4"/>
  <c r="BO194" i="4"/>
  <c r="BN195" i="4"/>
  <c r="BN194" i="4"/>
  <c r="BM195" i="4"/>
  <c r="BM194" i="4"/>
  <c r="BL195" i="4"/>
  <c r="BL194" i="4"/>
  <c r="BK195" i="4"/>
  <c r="BK194" i="4"/>
  <c r="BJ195" i="4"/>
  <c r="BJ194" i="4"/>
  <c r="BI195" i="4"/>
  <c r="BI194" i="4"/>
  <c r="BH195" i="4"/>
  <c r="BH194" i="4"/>
  <c r="BG195" i="4"/>
  <c r="BG194" i="4"/>
  <c r="BF195" i="4"/>
  <c r="BF194" i="4"/>
  <c r="BE195" i="4"/>
  <c r="BE194" i="4"/>
  <c r="BD195" i="4"/>
  <c r="BD194" i="4"/>
  <c r="BC195" i="4"/>
  <c r="BB195" i="4"/>
  <c r="BB194" i="4"/>
  <c r="BA195" i="4"/>
  <c r="BA194" i="4"/>
  <c r="AZ195" i="4"/>
  <c r="AZ194" i="4"/>
  <c r="AY195" i="4"/>
  <c r="AY194" i="4"/>
  <c r="AX195" i="4"/>
  <c r="AX194" i="4"/>
  <c r="AW195" i="4"/>
  <c r="AW194" i="4"/>
  <c r="AV195" i="4"/>
  <c r="AV194" i="4"/>
  <c r="AU195" i="4"/>
  <c r="AU194" i="4"/>
  <c r="AT195" i="4"/>
  <c r="AT194" i="4"/>
  <c r="AS195" i="4"/>
  <c r="AS194" i="4"/>
  <c r="AR195" i="4"/>
  <c r="AR194" i="4"/>
  <c r="AQ195" i="4"/>
  <c r="AQ194" i="4"/>
  <c r="AP195" i="4"/>
  <c r="AP194" i="4"/>
  <c r="AO195" i="4"/>
  <c r="AO194" i="4"/>
  <c r="AN195" i="4"/>
  <c r="AN194" i="4"/>
  <c r="AM195" i="4"/>
  <c r="AL195" i="4"/>
  <c r="AL194" i="4"/>
  <c r="AK195" i="4"/>
  <c r="AK194" i="4"/>
  <c r="AJ195" i="4"/>
  <c r="AJ194" i="4"/>
  <c r="AI195" i="4"/>
  <c r="AI194" i="4"/>
  <c r="AH195" i="4"/>
  <c r="AH194" i="4"/>
  <c r="AG195" i="4"/>
  <c r="AG194" i="4"/>
  <c r="AF195" i="4"/>
  <c r="AF194" i="4"/>
  <c r="AE195" i="4"/>
  <c r="AE194" i="4"/>
  <c r="AD195" i="4"/>
  <c r="AD194" i="4"/>
  <c r="AC195" i="4"/>
  <c r="AC194" i="4"/>
  <c r="AB195" i="4"/>
  <c r="AB194" i="4"/>
  <c r="AA195" i="4"/>
  <c r="AA194" i="4"/>
  <c r="Z195" i="4"/>
  <c r="Z194" i="4"/>
  <c r="Y195" i="4"/>
  <c r="Y194" i="4"/>
  <c r="X195" i="4"/>
  <c r="X194" i="4"/>
  <c r="W195" i="4"/>
  <c r="W194" i="4"/>
  <c r="V195" i="4"/>
  <c r="V194" i="4"/>
  <c r="U195" i="4"/>
  <c r="U194" i="4"/>
  <c r="T195" i="4"/>
  <c r="T194" i="4"/>
  <c r="S195" i="4"/>
  <c r="S194" i="4"/>
  <c r="R195" i="4"/>
  <c r="R194" i="4"/>
  <c r="Q195" i="4"/>
  <c r="Q194" i="4"/>
  <c r="P195" i="4"/>
  <c r="P194" i="4"/>
  <c r="O195" i="4"/>
  <c r="O194" i="4"/>
  <c r="N195" i="4"/>
  <c r="N194" i="4"/>
  <c r="M195" i="4"/>
  <c r="M194" i="4"/>
  <c r="L195" i="4"/>
  <c r="L194" i="4"/>
  <c r="K195" i="4"/>
  <c r="K194" i="4"/>
  <c r="J195" i="4"/>
  <c r="J194" i="4"/>
  <c r="I195" i="4"/>
  <c r="I194" i="4"/>
  <c r="H195" i="4"/>
  <c r="H194" i="4"/>
  <c r="G195" i="4"/>
  <c r="G194" i="4"/>
  <c r="F195" i="4"/>
  <c r="F194" i="4"/>
  <c r="C195" i="4"/>
  <c r="C194" i="4"/>
  <c r="BR194" i="4"/>
  <c r="BC194" i="4"/>
  <c r="AM194" i="4"/>
  <c r="BT190" i="4"/>
  <c r="BS190" i="4"/>
  <c r="BR190" i="4"/>
  <c r="BQ190" i="4"/>
  <c r="BP190" i="4"/>
  <c r="BO190" i="4"/>
  <c r="BN190" i="4"/>
  <c r="BM190" i="4"/>
  <c r="BL190" i="4"/>
  <c r="BK190" i="4"/>
  <c r="BJ190" i="4"/>
  <c r="BI190" i="4"/>
  <c r="BH190" i="4"/>
  <c r="BG190" i="4"/>
  <c r="BF190" i="4"/>
  <c r="BE190" i="4"/>
  <c r="BD190" i="4"/>
  <c r="BC190" i="4"/>
  <c r="BB190" i="4"/>
  <c r="BA190" i="4"/>
  <c r="AZ190" i="4"/>
  <c r="AY190" i="4"/>
  <c r="AX190" i="4"/>
  <c r="AW190" i="4"/>
  <c r="AV190" i="4"/>
  <c r="AU190" i="4"/>
  <c r="AT190" i="4"/>
  <c r="AS190" i="4"/>
  <c r="AR190" i="4"/>
  <c r="AQ190" i="4"/>
  <c r="AP190" i="4"/>
  <c r="AO190" i="4"/>
  <c r="AN190" i="4"/>
  <c r="AM190" i="4"/>
  <c r="AL190" i="4"/>
  <c r="AK190" i="4"/>
  <c r="AJ190" i="4"/>
  <c r="AI190" i="4"/>
  <c r="AH190" i="4"/>
  <c r="AG190" i="4"/>
  <c r="AF190" i="4"/>
  <c r="AE190" i="4"/>
  <c r="AD190" i="4"/>
  <c r="AC190" i="4"/>
  <c r="AB190" i="4"/>
  <c r="AA190" i="4"/>
  <c r="Z190" i="4"/>
  <c r="Y190" i="4"/>
  <c r="X190" i="4"/>
  <c r="W190" i="4"/>
  <c r="V190" i="4"/>
  <c r="U190" i="4"/>
  <c r="T190" i="4"/>
  <c r="S190" i="4"/>
  <c r="R190" i="4"/>
  <c r="Q190" i="4"/>
  <c r="P190" i="4"/>
  <c r="O190" i="4"/>
  <c r="N190" i="4"/>
  <c r="M190" i="4"/>
  <c r="L190" i="4"/>
  <c r="K190" i="4"/>
  <c r="J190" i="4"/>
  <c r="I190" i="4"/>
  <c r="H190" i="4"/>
  <c r="G190" i="4"/>
  <c r="F190" i="4"/>
  <c r="C190" i="4"/>
  <c r="BT188" i="4"/>
  <c r="BS188" i="4"/>
  <c r="BR188" i="4"/>
  <c r="BQ188" i="4"/>
  <c r="BQ187" i="4"/>
  <c r="BP188" i="4"/>
  <c r="BO188" i="4"/>
  <c r="BN188" i="4"/>
  <c r="BM188" i="4"/>
  <c r="BL188" i="4"/>
  <c r="BK188" i="4"/>
  <c r="BJ188" i="4"/>
  <c r="BI188" i="4"/>
  <c r="BH188" i="4"/>
  <c r="BG188" i="4"/>
  <c r="BF188" i="4"/>
  <c r="BE188" i="4"/>
  <c r="BE187" i="4"/>
  <c r="BD188" i="4"/>
  <c r="BC188" i="4"/>
  <c r="BB188" i="4"/>
  <c r="BA188" i="4"/>
  <c r="BA187" i="4"/>
  <c r="AZ188" i="4"/>
  <c r="AY188" i="4"/>
  <c r="AX188" i="4"/>
  <c r="AW188" i="4"/>
  <c r="AV188" i="4"/>
  <c r="AU188" i="4"/>
  <c r="AT188" i="4"/>
  <c r="AS188" i="4"/>
  <c r="AR188" i="4"/>
  <c r="AQ188" i="4"/>
  <c r="AQ187" i="4"/>
  <c r="AP188" i="4"/>
  <c r="AO188" i="4"/>
  <c r="AN188" i="4"/>
  <c r="AM188" i="4"/>
  <c r="AL188" i="4"/>
  <c r="AK188" i="4"/>
  <c r="AK187" i="4"/>
  <c r="AJ188" i="4"/>
  <c r="AI188" i="4"/>
  <c r="AH188" i="4"/>
  <c r="AG188" i="4"/>
  <c r="AF188" i="4"/>
  <c r="AE188" i="4"/>
  <c r="AE187" i="4"/>
  <c r="AD188" i="4"/>
  <c r="AC188" i="4"/>
  <c r="AB188" i="4"/>
  <c r="AA188" i="4"/>
  <c r="Z188" i="4"/>
  <c r="Y188" i="4"/>
  <c r="X188" i="4"/>
  <c r="W188" i="4"/>
  <c r="V188" i="4"/>
  <c r="U188" i="4"/>
  <c r="T188" i="4"/>
  <c r="S188" i="4"/>
  <c r="S187" i="4"/>
  <c r="R188" i="4"/>
  <c r="Q188" i="4"/>
  <c r="P188" i="4"/>
  <c r="O188" i="4"/>
  <c r="O187" i="4"/>
  <c r="N188" i="4"/>
  <c r="M188" i="4"/>
  <c r="L188" i="4"/>
  <c r="K188" i="4"/>
  <c r="K187" i="4"/>
  <c r="J188" i="4"/>
  <c r="I188" i="4"/>
  <c r="I187" i="4"/>
  <c r="H188" i="4"/>
  <c r="G188" i="4"/>
  <c r="G187" i="4"/>
  <c r="F188" i="4"/>
  <c r="C188" i="4"/>
  <c r="BT184" i="4"/>
  <c r="BS184" i="4"/>
  <c r="BR184" i="4"/>
  <c r="BQ184" i="4"/>
  <c r="BP184" i="4"/>
  <c r="BO184" i="4"/>
  <c r="BN184" i="4"/>
  <c r="BM184" i="4"/>
  <c r="BL184" i="4"/>
  <c r="BK184" i="4"/>
  <c r="BJ184" i="4"/>
  <c r="BI184" i="4"/>
  <c r="BH184" i="4"/>
  <c r="BG184" i="4"/>
  <c r="BF184" i="4"/>
  <c r="BE184" i="4"/>
  <c r="BD184" i="4"/>
  <c r="BC184" i="4"/>
  <c r="BB184" i="4"/>
  <c r="BA184" i="4"/>
  <c r="AZ184" i="4"/>
  <c r="AY184" i="4"/>
  <c r="AX184" i="4"/>
  <c r="AW184" i="4"/>
  <c r="AV184" i="4"/>
  <c r="AU184" i="4"/>
  <c r="AT184" i="4"/>
  <c r="AS184" i="4"/>
  <c r="AR184" i="4"/>
  <c r="AQ184" i="4"/>
  <c r="AP184" i="4"/>
  <c r="AO184" i="4"/>
  <c r="AN184" i="4"/>
  <c r="AM184" i="4"/>
  <c r="AL184" i="4"/>
  <c r="AK184" i="4"/>
  <c r="AJ184" i="4"/>
  <c r="AI184" i="4"/>
  <c r="AH184" i="4"/>
  <c r="AG184" i="4"/>
  <c r="AF184" i="4"/>
  <c r="AE184" i="4"/>
  <c r="AD184" i="4"/>
  <c r="AC184" i="4"/>
  <c r="AB184" i="4"/>
  <c r="AA184" i="4"/>
  <c r="Z184" i="4"/>
  <c r="Y184" i="4"/>
  <c r="X184" i="4"/>
  <c r="W184" i="4"/>
  <c r="V184" i="4"/>
  <c r="U184" i="4"/>
  <c r="U173" i="4"/>
  <c r="T184" i="4"/>
  <c r="S184" i="4"/>
  <c r="R184" i="4"/>
  <c r="Q184" i="4"/>
  <c r="P184" i="4"/>
  <c r="O184" i="4"/>
  <c r="N184" i="4"/>
  <c r="M184" i="4"/>
  <c r="L184" i="4"/>
  <c r="K184" i="4"/>
  <c r="J184" i="4"/>
  <c r="I184" i="4"/>
  <c r="H184" i="4"/>
  <c r="G184" i="4"/>
  <c r="F184" i="4"/>
  <c r="C184" i="4"/>
  <c r="BT174" i="4"/>
  <c r="BS174" i="4"/>
  <c r="BR174" i="4"/>
  <c r="BQ174" i="4"/>
  <c r="BP174" i="4"/>
  <c r="BP173" i="4"/>
  <c r="BO174" i="4"/>
  <c r="BO173" i="4"/>
  <c r="BN174" i="4"/>
  <c r="BM174" i="4"/>
  <c r="BL174" i="4"/>
  <c r="BL173" i="4"/>
  <c r="BK174" i="4"/>
  <c r="BJ174" i="4"/>
  <c r="BI174" i="4"/>
  <c r="BH174" i="4"/>
  <c r="BH173" i="4"/>
  <c r="BG174" i="4"/>
  <c r="BF174" i="4"/>
  <c r="BE174" i="4"/>
  <c r="BD174" i="4"/>
  <c r="BD173" i="4"/>
  <c r="BC174" i="4"/>
  <c r="BC173" i="4"/>
  <c r="BB174" i="4"/>
  <c r="BA174" i="4"/>
  <c r="AZ174" i="4"/>
  <c r="AZ173" i="4"/>
  <c r="AY174" i="4"/>
  <c r="AY173" i="4"/>
  <c r="AX174" i="4"/>
  <c r="AW174" i="4"/>
  <c r="AV174" i="4"/>
  <c r="AU174" i="4"/>
  <c r="AT174" i="4"/>
  <c r="AS174" i="4"/>
  <c r="AR174" i="4"/>
  <c r="AR173" i="4"/>
  <c r="AQ174" i="4"/>
  <c r="AP174" i="4"/>
  <c r="AO174" i="4"/>
  <c r="AO173" i="4"/>
  <c r="AN174" i="4"/>
  <c r="AM174" i="4"/>
  <c r="AL174" i="4"/>
  <c r="AK174" i="4"/>
  <c r="AJ174" i="4"/>
  <c r="AI174" i="4"/>
  <c r="AI173" i="4"/>
  <c r="AH174" i="4"/>
  <c r="AG174" i="4"/>
  <c r="AG173" i="4"/>
  <c r="AF174" i="4"/>
  <c r="AE174" i="4"/>
  <c r="AD174" i="4"/>
  <c r="AC174" i="4"/>
  <c r="AB174" i="4"/>
  <c r="AB173" i="4"/>
  <c r="AA174" i="4"/>
  <c r="AA173" i="4"/>
  <c r="Z174" i="4"/>
  <c r="Y174" i="4"/>
  <c r="X174" i="4"/>
  <c r="W174" i="4"/>
  <c r="W173" i="4"/>
  <c r="V174" i="4"/>
  <c r="U174" i="4"/>
  <c r="T174" i="4"/>
  <c r="T173" i="4"/>
  <c r="S174" i="4"/>
  <c r="R174" i="4"/>
  <c r="Q174" i="4"/>
  <c r="Q173" i="4"/>
  <c r="P174" i="4"/>
  <c r="O174" i="4"/>
  <c r="N174" i="4"/>
  <c r="M174" i="4"/>
  <c r="L174" i="4"/>
  <c r="K174" i="4"/>
  <c r="K173" i="4"/>
  <c r="J174" i="4"/>
  <c r="I174" i="4"/>
  <c r="I173" i="4"/>
  <c r="H174" i="4"/>
  <c r="H173" i="4"/>
  <c r="G174" i="4"/>
  <c r="F174" i="4"/>
  <c r="C174" i="4"/>
  <c r="AM173" i="4"/>
  <c r="O173" i="4"/>
  <c r="BT169" i="4"/>
  <c r="BS169" i="4"/>
  <c r="BR169" i="4"/>
  <c r="BQ169" i="4"/>
  <c r="BP169" i="4"/>
  <c r="BO169" i="4"/>
  <c r="BN169" i="4"/>
  <c r="BM169" i="4"/>
  <c r="BL169" i="4"/>
  <c r="BK169" i="4"/>
  <c r="BJ169" i="4"/>
  <c r="BI169" i="4"/>
  <c r="BH169" i="4"/>
  <c r="BG169" i="4"/>
  <c r="BF169" i="4"/>
  <c r="BE169" i="4"/>
  <c r="BD169" i="4"/>
  <c r="BC169" i="4"/>
  <c r="BB169" i="4"/>
  <c r="BA169" i="4"/>
  <c r="AZ169" i="4"/>
  <c r="AY169" i="4"/>
  <c r="AX169" i="4"/>
  <c r="AW169" i="4"/>
  <c r="AV169" i="4"/>
  <c r="AU169" i="4"/>
  <c r="AT169" i="4"/>
  <c r="AS169" i="4"/>
  <c r="AR169" i="4"/>
  <c r="AQ169" i="4"/>
  <c r="AP169" i="4"/>
  <c r="AO169" i="4"/>
  <c r="AN169" i="4"/>
  <c r="AM169" i="4"/>
  <c r="AL169" i="4"/>
  <c r="AK169" i="4"/>
  <c r="AJ169" i="4"/>
  <c r="AI169" i="4"/>
  <c r="AH169" i="4"/>
  <c r="AG169" i="4"/>
  <c r="AF169" i="4"/>
  <c r="AE169" i="4"/>
  <c r="AD169" i="4"/>
  <c r="AC169" i="4"/>
  <c r="AB169" i="4"/>
  <c r="AA169" i="4"/>
  <c r="AA162" i="4"/>
  <c r="Z169" i="4"/>
  <c r="Y169" i="4"/>
  <c r="X169" i="4"/>
  <c r="W169" i="4"/>
  <c r="V169" i="4"/>
  <c r="U169" i="4"/>
  <c r="T169" i="4"/>
  <c r="S169" i="4"/>
  <c r="S162" i="4"/>
  <c r="R169" i="4"/>
  <c r="Q169" i="4"/>
  <c r="P169" i="4"/>
  <c r="O169" i="4"/>
  <c r="N169" i="4"/>
  <c r="M169" i="4"/>
  <c r="L169" i="4"/>
  <c r="K169" i="4"/>
  <c r="J169" i="4"/>
  <c r="I169" i="4"/>
  <c r="H169" i="4"/>
  <c r="G169" i="4"/>
  <c r="F169" i="4"/>
  <c r="C169" i="4"/>
  <c r="BT163" i="4"/>
  <c r="BS163" i="4"/>
  <c r="BS162" i="4"/>
  <c r="BR163" i="4"/>
  <c r="BQ163" i="4"/>
  <c r="BP163" i="4"/>
  <c r="BO163" i="4"/>
  <c r="BN163" i="4"/>
  <c r="BM163" i="4"/>
  <c r="BL163" i="4"/>
  <c r="BL162" i="4"/>
  <c r="BK163" i="4"/>
  <c r="BK162" i="4"/>
  <c r="BJ163" i="4"/>
  <c r="BI163" i="4"/>
  <c r="BH163" i="4"/>
  <c r="BG163" i="4"/>
  <c r="BF163" i="4"/>
  <c r="BE163" i="4"/>
  <c r="BE162" i="4"/>
  <c r="BD163" i="4"/>
  <c r="BC163" i="4"/>
  <c r="BC162" i="4"/>
  <c r="BB163" i="4"/>
  <c r="BA163" i="4"/>
  <c r="AZ163" i="4"/>
  <c r="AY163" i="4"/>
  <c r="AX163" i="4"/>
  <c r="AW163" i="4"/>
  <c r="AV163" i="4"/>
  <c r="AV162" i="4"/>
  <c r="AU163" i="4"/>
  <c r="AU162" i="4"/>
  <c r="AT163" i="4"/>
  <c r="AS163" i="4"/>
  <c r="AR163" i="4"/>
  <c r="AQ163" i="4"/>
  <c r="AP163" i="4"/>
  <c r="AO163" i="4"/>
  <c r="AN163" i="4"/>
  <c r="AN162" i="4"/>
  <c r="AM163" i="4"/>
  <c r="AM162" i="4"/>
  <c r="AL163" i="4"/>
  <c r="AK163" i="4"/>
  <c r="AJ163" i="4"/>
  <c r="AI163" i="4"/>
  <c r="AI162" i="4"/>
  <c r="AH163" i="4"/>
  <c r="AH162" i="4"/>
  <c r="AG163" i="4"/>
  <c r="AF163" i="4"/>
  <c r="AE163" i="4"/>
  <c r="AE162" i="4"/>
  <c r="AD163" i="4"/>
  <c r="AC163" i="4"/>
  <c r="AB163" i="4"/>
  <c r="AA163" i="4"/>
  <c r="Z163" i="4"/>
  <c r="Y163" i="4"/>
  <c r="X163" i="4"/>
  <c r="W163" i="4"/>
  <c r="W162" i="4"/>
  <c r="V163" i="4"/>
  <c r="U163" i="4"/>
  <c r="T163" i="4"/>
  <c r="T162" i="4"/>
  <c r="S163" i="4"/>
  <c r="R163" i="4"/>
  <c r="Q163" i="4"/>
  <c r="P163" i="4"/>
  <c r="O163" i="4"/>
  <c r="O162" i="4"/>
  <c r="N163" i="4"/>
  <c r="M163" i="4"/>
  <c r="L163" i="4"/>
  <c r="K163" i="4"/>
  <c r="J163" i="4"/>
  <c r="I163" i="4"/>
  <c r="H163" i="4"/>
  <c r="G163" i="4"/>
  <c r="G162" i="4"/>
  <c r="F163" i="4"/>
  <c r="C163" i="4"/>
  <c r="BT160" i="4"/>
  <c r="BS160" i="4"/>
  <c r="BR160" i="4"/>
  <c r="BQ160" i="4"/>
  <c r="BP160" i="4"/>
  <c r="BO160" i="4"/>
  <c r="BN160" i="4"/>
  <c r="BM160" i="4"/>
  <c r="BL160" i="4"/>
  <c r="BK160" i="4"/>
  <c r="BJ160" i="4"/>
  <c r="BI160" i="4"/>
  <c r="BH160" i="4"/>
  <c r="BG160" i="4"/>
  <c r="BF160" i="4"/>
  <c r="BE160" i="4"/>
  <c r="BD160" i="4"/>
  <c r="BC160" i="4"/>
  <c r="BB160" i="4"/>
  <c r="BA160" i="4"/>
  <c r="AZ160" i="4"/>
  <c r="AY160" i="4"/>
  <c r="AX160" i="4"/>
  <c r="AW160" i="4"/>
  <c r="AV160" i="4"/>
  <c r="AU160" i="4"/>
  <c r="AT160" i="4"/>
  <c r="AS160" i="4"/>
  <c r="AR160" i="4"/>
  <c r="AQ160" i="4"/>
  <c r="AP160" i="4"/>
  <c r="AO160" i="4"/>
  <c r="AN160" i="4"/>
  <c r="AM160" i="4"/>
  <c r="AL160" i="4"/>
  <c r="AK160" i="4"/>
  <c r="AJ160" i="4"/>
  <c r="AI160" i="4"/>
  <c r="AH160" i="4"/>
  <c r="AG160" i="4"/>
  <c r="AF160" i="4"/>
  <c r="AE160" i="4"/>
  <c r="AD160" i="4"/>
  <c r="AC160" i="4"/>
  <c r="AB160" i="4"/>
  <c r="AA160" i="4"/>
  <c r="Z160" i="4"/>
  <c r="Y160" i="4"/>
  <c r="X160" i="4"/>
  <c r="X157" i="4"/>
  <c r="W160" i="4"/>
  <c r="V160" i="4"/>
  <c r="U160" i="4"/>
  <c r="T160" i="4"/>
  <c r="S160" i="4"/>
  <c r="R160" i="4"/>
  <c r="Q160" i="4"/>
  <c r="P160" i="4"/>
  <c r="P157" i="4"/>
  <c r="O160" i="4"/>
  <c r="N160" i="4"/>
  <c r="M160" i="4"/>
  <c r="L160" i="4"/>
  <c r="K160" i="4"/>
  <c r="J160" i="4"/>
  <c r="I160" i="4"/>
  <c r="H160" i="4"/>
  <c r="G160" i="4"/>
  <c r="G157" i="4"/>
  <c r="F160" i="4"/>
  <c r="C160" i="4"/>
  <c r="BT158" i="4"/>
  <c r="BS158" i="4"/>
  <c r="BR158" i="4"/>
  <c r="BQ158" i="4"/>
  <c r="BP158" i="4"/>
  <c r="BO158" i="4"/>
  <c r="BO157" i="4"/>
  <c r="BN158" i="4"/>
  <c r="BM158" i="4"/>
  <c r="BL158" i="4"/>
  <c r="BK158" i="4"/>
  <c r="BJ158" i="4"/>
  <c r="BI158" i="4"/>
  <c r="BH158" i="4"/>
  <c r="BG158" i="4"/>
  <c r="BF158" i="4"/>
  <c r="BE158" i="4"/>
  <c r="BD158" i="4"/>
  <c r="BC158" i="4"/>
  <c r="BB158" i="4"/>
  <c r="BA158" i="4"/>
  <c r="AZ158" i="4"/>
  <c r="AZ157" i="4"/>
  <c r="AY158" i="4"/>
  <c r="AX158" i="4"/>
  <c r="AW158" i="4"/>
  <c r="AV158" i="4"/>
  <c r="AU158" i="4"/>
  <c r="AT158" i="4"/>
  <c r="AS158" i="4"/>
  <c r="AR158" i="4"/>
  <c r="AQ158" i="4"/>
  <c r="AQ157" i="4"/>
  <c r="AP158" i="4"/>
  <c r="AO158" i="4"/>
  <c r="AN158" i="4"/>
  <c r="AM158" i="4"/>
  <c r="AL158" i="4"/>
  <c r="AK158" i="4"/>
  <c r="AK157" i="4"/>
  <c r="AJ158" i="4"/>
  <c r="AJ157" i="4"/>
  <c r="AI158" i="4"/>
  <c r="AH158" i="4"/>
  <c r="AG158" i="4"/>
  <c r="AF158" i="4"/>
  <c r="AE158" i="4"/>
  <c r="AD158" i="4"/>
  <c r="AC158" i="4"/>
  <c r="AB158" i="4"/>
  <c r="AB157" i="4"/>
  <c r="AA158" i="4"/>
  <c r="Z158" i="4"/>
  <c r="Y158" i="4"/>
  <c r="X158" i="4"/>
  <c r="W158" i="4"/>
  <c r="V158" i="4"/>
  <c r="U158" i="4"/>
  <c r="T158" i="4"/>
  <c r="T157" i="4"/>
  <c r="S158" i="4"/>
  <c r="R158" i="4"/>
  <c r="Q158" i="4"/>
  <c r="P158" i="4"/>
  <c r="O158" i="4"/>
  <c r="N158" i="4"/>
  <c r="M158" i="4"/>
  <c r="L158" i="4"/>
  <c r="K158" i="4"/>
  <c r="K157" i="4"/>
  <c r="J158" i="4"/>
  <c r="I158" i="4"/>
  <c r="H158" i="4"/>
  <c r="G158" i="4"/>
  <c r="F158" i="4"/>
  <c r="C158" i="4"/>
  <c r="BQ157" i="4"/>
  <c r="BT153" i="4"/>
  <c r="BT152" i="4"/>
  <c r="BS153" i="4"/>
  <c r="BS152" i="4"/>
  <c r="BR153" i="4"/>
  <c r="BR152" i="4"/>
  <c r="BQ153" i="4"/>
  <c r="BQ152" i="4"/>
  <c r="BP153" i="4"/>
  <c r="BP152" i="4"/>
  <c r="BO153" i="4"/>
  <c r="BO152" i="4"/>
  <c r="BN153" i="4"/>
  <c r="BN152" i="4"/>
  <c r="BM153" i="4"/>
  <c r="BM152" i="4"/>
  <c r="BL153" i="4"/>
  <c r="BL152" i="4"/>
  <c r="BK153" i="4"/>
  <c r="BK152" i="4"/>
  <c r="BJ153" i="4"/>
  <c r="BJ152" i="4"/>
  <c r="BI153" i="4"/>
  <c r="BI152" i="4"/>
  <c r="BH153" i="4"/>
  <c r="BH152" i="4"/>
  <c r="BG153" i="4"/>
  <c r="BG152" i="4"/>
  <c r="BF153" i="4"/>
  <c r="BF152" i="4"/>
  <c r="BE153" i="4"/>
  <c r="BE152" i="4"/>
  <c r="BD153" i="4"/>
  <c r="BD152" i="4"/>
  <c r="BC153" i="4"/>
  <c r="BC152" i="4"/>
  <c r="BB153" i="4"/>
  <c r="BB152" i="4"/>
  <c r="BA153" i="4"/>
  <c r="BA152" i="4"/>
  <c r="AZ153" i="4"/>
  <c r="AZ152" i="4"/>
  <c r="AY153" i="4"/>
  <c r="AY152" i="4"/>
  <c r="AX153" i="4"/>
  <c r="AX152" i="4"/>
  <c r="AW153" i="4"/>
  <c r="AW152" i="4"/>
  <c r="AV153" i="4"/>
  <c r="AV152" i="4"/>
  <c r="AU153" i="4"/>
  <c r="AU152" i="4"/>
  <c r="AT153" i="4"/>
  <c r="AT152" i="4"/>
  <c r="AS153" i="4"/>
  <c r="AS152" i="4"/>
  <c r="AR153" i="4"/>
  <c r="AR152" i="4"/>
  <c r="AQ153" i="4"/>
  <c r="AQ152" i="4"/>
  <c r="AP153" i="4"/>
  <c r="AP152" i="4"/>
  <c r="AO153" i="4"/>
  <c r="AO152" i="4"/>
  <c r="AN153" i="4"/>
  <c r="AM153" i="4"/>
  <c r="AM152" i="4"/>
  <c r="AL153" i="4"/>
  <c r="AL152" i="4"/>
  <c r="AK153" i="4"/>
  <c r="AK152" i="4"/>
  <c r="AJ153" i="4"/>
  <c r="AJ152" i="4"/>
  <c r="AI153" i="4"/>
  <c r="AI152" i="4"/>
  <c r="AH153" i="4"/>
  <c r="AH152" i="4"/>
  <c r="AG153" i="4"/>
  <c r="AG152" i="4"/>
  <c r="AF153" i="4"/>
  <c r="AF152" i="4"/>
  <c r="AE153" i="4"/>
  <c r="AE152" i="4"/>
  <c r="AD153" i="4"/>
  <c r="AD152" i="4"/>
  <c r="AC153" i="4"/>
  <c r="AC152" i="4"/>
  <c r="AB153" i="4"/>
  <c r="AA153" i="4"/>
  <c r="AA152" i="4"/>
  <c r="Z153" i="4"/>
  <c r="Z152" i="4"/>
  <c r="Y153" i="4"/>
  <c r="Y152" i="4"/>
  <c r="X153" i="4"/>
  <c r="X152" i="4"/>
  <c r="W153" i="4"/>
  <c r="W152" i="4"/>
  <c r="V153" i="4"/>
  <c r="V152" i="4"/>
  <c r="U153" i="4"/>
  <c r="U152" i="4"/>
  <c r="T153" i="4"/>
  <c r="S153" i="4"/>
  <c r="S152" i="4"/>
  <c r="R153" i="4"/>
  <c r="R152" i="4"/>
  <c r="Q153" i="4"/>
  <c r="Q152" i="4"/>
  <c r="P153" i="4"/>
  <c r="P152" i="4"/>
  <c r="O153" i="4"/>
  <c r="O152" i="4"/>
  <c r="N153" i="4"/>
  <c r="N152" i="4"/>
  <c r="M153" i="4"/>
  <c r="M152" i="4"/>
  <c r="L153" i="4"/>
  <c r="L152" i="4"/>
  <c r="K153" i="4"/>
  <c r="K152" i="4"/>
  <c r="J153" i="4"/>
  <c r="J152" i="4"/>
  <c r="I153" i="4"/>
  <c r="I152" i="4"/>
  <c r="H153" i="4"/>
  <c r="H152" i="4"/>
  <c r="G153" i="4"/>
  <c r="G152" i="4"/>
  <c r="F153" i="4"/>
  <c r="F152" i="4"/>
  <c r="C153" i="4"/>
  <c r="C152" i="4"/>
  <c r="AN152" i="4"/>
  <c r="AB152" i="4"/>
  <c r="T152" i="4"/>
  <c r="BT150" i="4"/>
  <c r="BS150" i="4"/>
  <c r="BR150" i="4"/>
  <c r="BQ150" i="4"/>
  <c r="BP150" i="4"/>
  <c r="BO150" i="4"/>
  <c r="BN150" i="4"/>
  <c r="BM150" i="4"/>
  <c r="BL150" i="4"/>
  <c r="BK150" i="4"/>
  <c r="BJ150" i="4"/>
  <c r="BI150" i="4"/>
  <c r="BH150" i="4"/>
  <c r="BG150" i="4"/>
  <c r="BF150" i="4"/>
  <c r="BE150" i="4"/>
  <c r="BD150" i="4"/>
  <c r="BC150" i="4"/>
  <c r="BB150" i="4"/>
  <c r="BA150" i="4"/>
  <c r="AZ150" i="4"/>
  <c r="AY150" i="4"/>
  <c r="AX150" i="4"/>
  <c r="AW150" i="4"/>
  <c r="AV150" i="4"/>
  <c r="AU150" i="4"/>
  <c r="AT150" i="4"/>
  <c r="AS150" i="4"/>
  <c r="AR150" i="4"/>
  <c r="AQ150" i="4"/>
  <c r="AP150" i="4"/>
  <c r="AO150" i="4"/>
  <c r="AN150" i="4"/>
  <c r="AM150" i="4"/>
  <c r="AL150" i="4"/>
  <c r="AK150" i="4"/>
  <c r="AJ150" i="4"/>
  <c r="AI150" i="4"/>
  <c r="AH150" i="4"/>
  <c r="AG150" i="4"/>
  <c r="AF150" i="4"/>
  <c r="AE150" i="4"/>
  <c r="AD150" i="4"/>
  <c r="AC150" i="4"/>
  <c r="AB150" i="4"/>
  <c r="AA150" i="4"/>
  <c r="Z150" i="4"/>
  <c r="Y150" i="4"/>
  <c r="X150" i="4"/>
  <c r="W150" i="4"/>
  <c r="V150" i="4"/>
  <c r="U150" i="4"/>
  <c r="T150" i="4"/>
  <c r="S150" i="4"/>
  <c r="R150" i="4"/>
  <c r="Q150" i="4"/>
  <c r="P150" i="4"/>
  <c r="O150" i="4"/>
  <c r="N150" i="4"/>
  <c r="N142" i="4"/>
  <c r="M150" i="4"/>
  <c r="L150" i="4"/>
  <c r="K150" i="4"/>
  <c r="J150" i="4"/>
  <c r="I150" i="4"/>
  <c r="H150" i="4"/>
  <c r="G150" i="4"/>
  <c r="F150" i="4"/>
  <c r="C150" i="4"/>
  <c r="BT148" i="4"/>
  <c r="BS148" i="4"/>
  <c r="BR148" i="4"/>
  <c r="BQ148" i="4"/>
  <c r="BP148" i="4"/>
  <c r="BO148" i="4"/>
  <c r="BN148" i="4"/>
  <c r="BM148" i="4"/>
  <c r="BL148" i="4"/>
  <c r="BK148" i="4"/>
  <c r="BJ148" i="4"/>
  <c r="BI148" i="4"/>
  <c r="BH148" i="4"/>
  <c r="BG148" i="4"/>
  <c r="BF148" i="4"/>
  <c r="BE148" i="4"/>
  <c r="BD148" i="4"/>
  <c r="BC148" i="4"/>
  <c r="BB148" i="4"/>
  <c r="BA148" i="4"/>
  <c r="AZ148" i="4"/>
  <c r="AY148" i="4"/>
  <c r="AX148" i="4"/>
  <c r="AW148" i="4"/>
  <c r="AV148" i="4"/>
  <c r="AU148" i="4"/>
  <c r="AT148" i="4"/>
  <c r="AS148" i="4"/>
  <c r="AR148" i="4"/>
  <c r="AQ148" i="4"/>
  <c r="AP148" i="4"/>
  <c r="AO148" i="4"/>
  <c r="AN148" i="4"/>
  <c r="AM148" i="4"/>
  <c r="AL148" i="4"/>
  <c r="AK148" i="4"/>
  <c r="AJ148" i="4"/>
  <c r="AI148" i="4"/>
  <c r="AH148" i="4"/>
  <c r="AG148" i="4"/>
  <c r="AF148" i="4"/>
  <c r="AE148" i="4"/>
  <c r="AD148" i="4"/>
  <c r="AC148" i="4"/>
  <c r="AB148" i="4"/>
  <c r="AA148" i="4"/>
  <c r="Z148" i="4"/>
  <c r="Y148" i="4"/>
  <c r="X148" i="4"/>
  <c r="W148" i="4"/>
  <c r="V148" i="4"/>
  <c r="U148" i="4"/>
  <c r="T148" i="4"/>
  <c r="S148" i="4"/>
  <c r="R148" i="4"/>
  <c r="Q148" i="4"/>
  <c r="P148" i="4"/>
  <c r="O148" i="4"/>
  <c r="N148" i="4"/>
  <c r="M148" i="4"/>
  <c r="L148" i="4"/>
  <c r="K148" i="4"/>
  <c r="J148" i="4"/>
  <c r="I148" i="4"/>
  <c r="H148" i="4"/>
  <c r="G148" i="4"/>
  <c r="F148" i="4"/>
  <c r="C148" i="4"/>
  <c r="BT143" i="4"/>
  <c r="BS143" i="4"/>
  <c r="BR143" i="4"/>
  <c r="BQ143" i="4"/>
  <c r="BQ142" i="4"/>
  <c r="BP143" i="4"/>
  <c r="BO143" i="4"/>
  <c r="BN143" i="4"/>
  <c r="BM143" i="4"/>
  <c r="BM142" i="4"/>
  <c r="BL143" i="4"/>
  <c r="BK143" i="4"/>
  <c r="BJ143" i="4"/>
  <c r="BI143" i="4"/>
  <c r="BH143" i="4"/>
  <c r="BG143" i="4"/>
  <c r="BF143" i="4"/>
  <c r="BE143" i="4"/>
  <c r="BD143" i="4"/>
  <c r="BC143" i="4"/>
  <c r="BB143" i="4"/>
  <c r="BB142" i="4"/>
  <c r="BA143" i="4"/>
  <c r="AZ143" i="4"/>
  <c r="AY143" i="4"/>
  <c r="AX143" i="4"/>
  <c r="AW143" i="4"/>
  <c r="AW142" i="4"/>
  <c r="AV143" i="4"/>
  <c r="AU143" i="4"/>
  <c r="AT143" i="4"/>
  <c r="AS143" i="4"/>
  <c r="AR143" i="4"/>
  <c r="AQ143" i="4"/>
  <c r="AP143" i="4"/>
  <c r="AO143" i="4"/>
  <c r="AN143" i="4"/>
  <c r="AN142" i="4"/>
  <c r="AM143" i="4"/>
  <c r="AL143" i="4"/>
  <c r="AK143" i="4"/>
  <c r="AK142" i="4"/>
  <c r="AJ143" i="4"/>
  <c r="AI143" i="4"/>
  <c r="AH143" i="4"/>
  <c r="AH142" i="4"/>
  <c r="AG143" i="4"/>
  <c r="AF143" i="4"/>
  <c r="AE143" i="4"/>
  <c r="AD143" i="4"/>
  <c r="AC143" i="4"/>
  <c r="AB143" i="4"/>
  <c r="AB142" i="4"/>
  <c r="AA143" i="4"/>
  <c r="Z143" i="4"/>
  <c r="Y143" i="4"/>
  <c r="X143" i="4"/>
  <c r="X142" i="4"/>
  <c r="W143" i="4"/>
  <c r="V143" i="4"/>
  <c r="U143" i="4"/>
  <c r="T143" i="4"/>
  <c r="S143" i="4"/>
  <c r="R143" i="4"/>
  <c r="R142" i="4"/>
  <c r="Q143" i="4"/>
  <c r="P143" i="4"/>
  <c r="P142" i="4"/>
  <c r="O143" i="4"/>
  <c r="N143" i="4"/>
  <c r="M143" i="4"/>
  <c r="L143" i="4"/>
  <c r="L142" i="4"/>
  <c r="K143" i="4"/>
  <c r="J143" i="4"/>
  <c r="I143" i="4"/>
  <c r="I142" i="4"/>
  <c r="H143" i="4"/>
  <c r="G143" i="4"/>
  <c r="G142" i="4"/>
  <c r="F143" i="4"/>
  <c r="C143" i="4"/>
  <c r="BT140" i="4"/>
  <c r="BT139" i="4"/>
  <c r="BS140" i="4"/>
  <c r="BS139" i="4"/>
  <c r="BR140" i="4"/>
  <c r="BR139" i="4"/>
  <c r="BQ140" i="4"/>
  <c r="BQ139" i="4"/>
  <c r="BP140" i="4"/>
  <c r="BP139" i="4"/>
  <c r="BO140" i="4"/>
  <c r="BO139" i="4"/>
  <c r="BN140" i="4"/>
  <c r="BN139" i="4"/>
  <c r="BM140" i="4"/>
  <c r="BM139" i="4"/>
  <c r="BL140" i="4"/>
  <c r="BL139" i="4"/>
  <c r="BK140" i="4"/>
  <c r="BK139" i="4"/>
  <c r="BJ140" i="4"/>
  <c r="BJ139" i="4"/>
  <c r="BI140" i="4"/>
  <c r="BI139" i="4"/>
  <c r="BH140" i="4"/>
  <c r="BH139" i="4"/>
  <c r="BG140" i="4"/>
  <c r="BG139" i="4"/>
  <c r="BF140" i="4"/>
  <c r="BF139" i="4"/>
  <c r="BE140" i="4"/>
  <c r="BE139" i="4"/>
  <c r="BD140" i="4"/>
  <c r="BD139" i="4"/>
  <c r="BC140" i="4"/>
  <c r="BC139" i="4"/>
  <c r="BB140" i="4"/>
  <c r="BB139" i="4"/>
  <c r="BA140" i="4"/>
  <c r="BA139" i="4"/>
  <c r="AZ140" i="4"/>
  <c r="AZ139" i="4"/>
  <c r="AY140" i="4"/>
  <c r="AY139" i="4"/>
  <c r="AX140" i="4"/>
  <c r="AX139" i="4"/>
  <c r="AW140" i="4"/>
  <c r="AW139" i="4"/>
  <c r="AV140" i="4"/>
  <c r="AV139" i="4"/>
  <c r="AU140" i="4"/>
  <c r="AU139" i="4"/>
  <c r="AT140" i="4"/>
  <c r="AT139" i="4"/>
  <c r="AS140" i="4"/>
  <c r="AS139" i="4"/>
  <c r="AR140" i="4"/>
  <c r="AR139" i="4"/>
  <c r="AQ140" i="4"/>
  <c r="AQ139" i="4"/>
  <c r="AP140" i="4"/>
  <c r="AP139" i="4"/>
  <c r="AO140" i="4"/>
  <c r="AO139" i="4"/>
  <c r="AN140" i="4"/>
  <c r="AN139" i="4"/>
  <c r="AM140" i="4"/>
  <c r="AM139" i="4"/>
  <c r="AL140" i="4"/>
  <c r="AL139" i="4"/>
  <c r="AK140" i="4"/>
  <c r="AK139" i="4"/>
  <c r="AJ140" i="4"/>
  <c r="AJ139" i="4"/>
  <c r="AI140" i="4"/>
  <c r="AI139" i="4"/>
  <c r="AH140" i="4"/>
  <c r="AH139" i="4"/>
  <c r="AG140" i="4"/>
  <c r="AG139" i="4"/>
  <c r="AF140" i="4"/>
  <c r="AF139" i="4"/>
  <c r="AE140" i="4"/>
  <c r="AE139" i="4"/>
  <c r="AD140" i="4"/>
  <c r="AD139" i="4"/>
  <c r="AC140" i="4"/>
  <c r="AC139" i="4"/>
  <c r="AB140" i="4"/>
  <c r="AB139" i="4"/>
  <c r="AA140" i="4"/>
  <c r="AA139" i="4"/>
  <c r="Z140" i="4"/>
  <c r="Z139" i="4"/>
  <c r="Y140" i="4"/>
  <c r="Y139" i="4"/>
  <c r="X140" i="4"/>
  <c r="X139" i="4"/>
  <c r="W140" i="4"/>
  <c r="W139" i="4"/>
  <c r="V140" i="4"/>
  <c r="V139" i="4"/>
  <c r="U140" i="4"/>
  <c r="U139" i="4"/>
  <c r="T140" i="4"/>
  <c r="T139" i="4"/>
  <c r="S140" i="4"/>
  <c r="S139" i="4"/>
  <c r="R140" i="4"/>
  <c r="R139" i="4"/>
  <c r="Q140" i="4"/>
  <c r="Q139" i="4"/>
  <c r="P140" i="4"/>
  <c r="P139" i="4"/>
  <c r="O140" i="4"/>
  <c r="O139" i="4"/>
  <c r="N140" i="4"/>
  <c r="N139" i="4"/>
  <c r="M140" i="4"/>
  <c r="M139" i="4"/>
  <c r="L140" i="4"/>
  <c r="L139" i="4"/>
  <c r="K140" i="4"/>
  <c r="K139" i="4"/>
  <c r="J140" i="4"/>
  <c r="J139" i="4"/>
  <c r="I140" i="4"/>
  <c r="I139" i="4"/>
  <c r="H140" i="4"/>
  <c r="H139" i="4"/>
  <c r="G140" i="4"/>
  <c r="G139" i="4"/>
  <c r="F140" i="4"/>
  <c r="F139" i="4"/>
  <c r="C140" i="4"/>
  <c r="C139" i="4"/>
  <c r="BT137" i="4"/>
  <c r="BS137" i="4"/>
  <c r="BR137" i="4"/>
  <c r="BQ137" i="4"/>
  <c r="BP137" i="4"/>
  <c r="BO137" i="4"/>
  <c r="BN137" i="4"/>
  <c r="BM137" i="4"/>
  <c r="BL137" i="4"/>
  <c r="BK137" i="4"/>
  <c r="BJ137" i="4"/>
  <c r="BI137" i="4"/>
  <c r="BH137" i="4"/>
  <c r="BG137" i="4"/>
  <c r="BF137" i="4"/>
  <c r="BE137" i="4"/>
  <c r="BD137" i="4"/>
  <c r="BC137" i="4"/>
  <c r="BB137" i="4"/>
  <c r="BB134" i="4"/>
  <c r="BA137" i="4"/>
  <c r="AZ137" i="4"/>
  <c r="AY137" i="4"/>
  <c r="AX137" i="4"/>
  <c r="AW137" i="4"/>
  <c r="AV137" i="4"/>
  <c r="AU137" i="4"/>
  <c r="AT137" i="4"/>
  <c r="AS137" i="4"/>
  <c r="AR137" i="4"/>
  <c r="AQ137" i="4"/>
  <c r="AP137" i="4"/>
  <c r="AO137" i="4"/>
  <c r="AN137" i="4"/>
  <c r="AM137" i="4"/>
  <c r="AL137" i="4"/>
  <c r="AK137" i="4"/>
  <c r="AJ137" i="4"/>
  <c r="AI137" i="4"/>
  <c r="AH137" i="4"/>
  <c r="AG137" i="4"/>
  <c r="AF137" i="4"/>
  <c r="AE137" i="4"/>
  <c r="AD137" i="4"/>
  <c r="AC137" i="4"/>
  <c r="AB137" i="4"/>
  <c r="AA137" i="4"/>
  <c r="Z137" i="4"/>
  <c r="Y137" i="4"/>
  <c r="X137" i="4"/>
  <c r="W137" i="4"/>
  <c r="V137" i="4"/>
  <c r="U137" i="4"/>
  <c r="T137" i="4"/>
  <c r="S137" i="4"/>
  <c r="R137" i="4"/>
  <c r="Q137" i="4"/>
  <c r="P137" i="4"/>
  <c r="O137" i="4"/>
  <c r="N137" i="4"/>
  <c r="M137" i="4"/>
  <c r="L137" i="4"/>
  <c r="K137" i="4"/>
  <c r="J137" i="4"/>
  <c r="I137" i="4"/>
  <c r="H137" i="4"/>
  <c r="G137" i="4"/>
  <c r="F137" i="4"/>
  <c r="C137" i="4"/>
  <c r="BT135" i="4"/>
  <c r="BS135" i="4"/>
  <c r="BR135" i="4"/>
  <c r="BQ135" i="4"/>
  <c r="BP135" i="4"/>
  <c r="BP134" i="4"/>
  <c r="BO135" i="4"/>
  <c r="BO134" i="4"/>
  <c r="BN135" i="4"/>
  <c r="BN134" i="4"/>
  <c r="BM135" i="4"/>
  <c r="BL135" i="4"/>
  <c r="BL134" i="4"/>
  <c r="BK135" i="4"/>
  <c r="BJ135" i="4"/>
  <c r="BJ134" i="4"/>
  <c r="BI135" i="4"/>
  <c r="BH135" i="4"/>
  <c r="BG135" i="4"/>
  <c r="BF135" i="4"/>
  <c r="BF134" i="4"/>
  <c r="BE135" i="4"/>
  <c r="BD135" i="4"/>
  <c r="BD134" i="4"/>
  <c r="BC135" i="4"/>
  <c r="BC134" i="4"/>
  <c r="BB135" i="4"/>
  <c r="BA135" i="4"/>
  <c r="BA134" i="4"/>
  <c r="AZ135" i="4"/>
  <c r="AY135" i="4"/>
  <c r="AY134" i="4"/>
  <c r="AX135" i="4"/>
  <c r="AX134" i="4"/>
  <c r="AW135" i="4"/>
  <c r="AV135" i="4"/>
  <c r="AU135" i="4"/>
  <c r="AU134" i="4"/>
  <c r="AT135" i="4"/>
  <c r="AT134" i="4"/>
  <c r="AS135" i="4"/>
  <c r="AR135" i="4"/>
  <c r="AQ135" i="4"/>
  <c r="AP135" i="4"/>
  <c r="AO135" i="4"/>
  <c r="AO134" i="4"/>
  <c r="AN135" i="4"/>
  <c r="AN134" i="4"/>
  <c r="AM135" i="4"/>
  <c r="AM134" i="4"/>
  <c r="AL135" i="4"/>
  <c r="AK135" i="4"/>
  <c r="AJ135" i="4"/>
  <c r="AI135" i="4"/>
  <c r="AI134" i="4"/>
  <c r="AH135" i="4"/>
  <c r="AG135" i="4"/>
  <c r="AG134" i="4"/>
  <c r="AF135" i="4"/>
  <c r="AE135" i="4"/>
  <c r="AE134" i="4"/>
  <c r="AD135" i="4"/>
  <c r="AC135" i="4"/>
  <c r="AB135" i="4"/>
  <c r="AA135" i="4"/>
  <c r="Z135" i="4"/>
  <c r="Z134" i="4"/>
  <c r="Y135" i="4"/>
  <c r="X135" i="4"/>
  <c r="W135" i="4"/>
  <c r="W134" i="4"/>
  <c r="V135" i="4"/>
  <c r="U135" i="4"/>
  <c r="T135" i="4"/>
  <c r="T134" i="4"/>
  <c r="S135" i="4"/>
  <c r="R135" i="4"/>
  <c r="Q135" i="4"/>
  <c r="Q134" i="4"/>
  <c r="P135" i="4"/>
  <c r="P134" i="4"/>
  <c r="O135" i="4"/>
  <c r="N135" i="4"/>
  <c r="M135" i="4"/>
  <c r="L135" i="4"/>
  <c r="K135" i="4"/>
  <c r="K134" i="4"/>
  <c r="J135" i="4"/>
  <c r="J134" i="4"/>
  <c r="I135" i="4"/>
  <c r="I134" i="4"/>
  <c r="H135" i="4"/>
  <c r="H134" i="4"/>
  <c r="G135" i="4"/>
  <c r="G134" i="4"/>
  <c r="F135" i="4"/>
  <c r="C135" i="4"/>
  <c r="C134" i="4"/>
  <c r="Y134" i="4"/>
  <c r="BT130" i="4"/>
  <c r="BS130" i="4"/>
  <c r="BR130" i="4"/>
  <c r="BQ130" i="4"/>
  <c r="BP130" i="4"/>
  <c r="BO130" i="4"/>
  <c r="BN130" i="4"/>
  <c r="BM130" i="4"/>
  <c r="BL130" i="4"/>
  <c r="BK130" i="4"/>
  <c r="BJ130" i="4"/>
  <c r="BI130" i="4"/>
  <c r="BH130" i="4"/>
  <c r="BG130" i="4"/>
  <c r="BF130" i="4"/>
  <c r="BE130" i="4"/>
  <c r="BD130" i="4"/>
  <c r="BC130" i="4"/>
  <c r="BB130" i="4"/>
  <c r="BA130" i="4"/>
  <c r="AZ130" i="4"/>
  <c r="AY130" i="4"/>
  <c r="AX130" i="4"/>
  <c r="AW130" i="4"/>
  <c r="AV130" i="4"/>
  <c r="AU130" i="4"/>
  <c r="AT130" i="4"/>
  <c r="AS130" i="4"/>
  <c r="AR130" i="4"/>
  <c r="AQ130" i="4"/>
  <c r="AP130" i="4"/>
  <c r="AO130" i="4"/>
  <c r="AN130" i="4"/>
  <c r="AM130" i="4"/>
  <c r="AL130" i="4"/>
  <c r="AK130" i="4"/>
  <c r="AJ130" i="4"/>
  <c r="AI130" i="4"/>
  <c r="AH130" i="4"/>
  <c r="AG130" i="4"/>
  <c r="AF130" i="4"/>
  <c r="AE130" i="4"/>
  <c r="AD130" i="4"/>
  <c r="AC130" i="4"/>
  <c r="AB130" i="4"/>
  <c r="AA130" i="4"/>
  <c r="Z130" i="4"/>
  <c r="Y130" i="4"/>
  <c r="X130" i="4"/>
  <c r="W130" i="4"/>
  <c r="V130" i="4"/>
  <c r="U130" i="4"/>
  <c r="T130" i="4"/>
  <c r="S130" i="4"/>
  <c r="R130" i="4"/>
  <c r="Q130" i="4"/>
  <c r="P130" i="4"/>
  <c r="O130" i="4"/>
  <c r="N130" i="4"/>
  <c r="M130" i="4"/>
  <c r="L130" i="4"/>
  <c r="K130" i="4"/>
  <c r="J130" i="4"/>
  <c r="I130" i="4"/>
  <c r="H130" i="4"/>
  <c r="G130" i="4"/>
  <c r="F130" i="4"/>
  <c r="D130" i="4"/>
  <c r="C130" i="4"/>
  <c r="BT128" i="4"/>
  <c r="BS128" i="4"/>
  <c r="BR128" i="4"/>
  <c r="BQ128" i="4"/>
  <c r="BP128" i="4"/>
  <c r="BO128" i="4"/>
  <c r="BN128" i="4"/>
  <c r="BM128" i="4"/>
  <c r="BL128" i="4"/>
  <c r="BK128" i="4"/>
  <c r="BJ128" i="4"/>
  <c r="BI128" i="4"/>
  <c r="BH128" i="4"/>
  <c r="BG128" i="4"/>
  <c r="BF128" i="4"/>
  <c r="BE128" i="4"/>
  <c r="BD128" i="4"/>
  <c r="BC128" i="4"/>
  <c r="BB128" i="4"/>
  <c r="BA128" i="4"/>
  <c r="AZ128" i="4"/>
  <c r="AY128" i="4"/>
  <c r="AX128" i="4"/>
  <c r="AW128" i="4"/>
  <c r="AV128" i="4"/>
  <c r="AU128" i="4"/>
  <c r="AT128" i="4"/>
  <c r="AS128" i="4"/>
  <c r="AR128" i="4"/>
  <c r="AQ128" i="4"/>
  <c r="AP128" i="4"/>
  <c r="AO128" i="4"/>
  <c r="AN128" i="4"/>
  <c r="AM128" i="4"/>
  <c r="AL128" i="4"/>
  <c r="AK128" i="4"/>
  <c r="AJ128" i="4"/>
  <c r="AI128" i="4"/>
  <c r="AH128" i="4"/>
  <c r="AG128" i="4"/>
  <c r="AF128" i="4"/>
  <c r="AE128" i="4"/>
  <c r="AD128" i="4"/>
  <c r="AC128" i="4"/>
  <c r="AB128" i="4"/>
  <c r="AA128" i="4"/>
  <c r="Z128" i="4"/>
  <c r="Y128" i="4"/>
  <c r="X128" i="4"/>
  <c r="W128" i="4"/>
  <c r="V128" i="4"/>
  <c r="U128" i="4"/>
  <c r="T128" i="4"/>
  <c r="S128" i="4"/>
  <c r="R128" i="4"/>
  <c r="Q128" i="4"/>
  <c r="P128" i="4"/>
  <c r="O128" i="4"/>
  <c r="N128" i="4"/>
  <c r="M128" i="4"/>
  <c r="L128" i="4"/>
  <c r="K128" i="4"/>
  <c r="J128" i="4"/>
  <c r="I128" i="4"/>
  <c r="H128" i="4"/>
  <c r="G128" i="4"/>
  <c r="F128" i="4"/>
  <c r="D128" i="4"/>
  <c r="C128" i="4"/>
  <c r="BT126" i="4"/>
  <c r="BS126" i="4"/>
  <c r="BR126" i="4"/>
  <c r="BQ126" i="4"/>
  <c r="BP126" i="4"/>
  <c r="BO126" i="4"/>
  <c r="BN126" i="4"/>
  <c r="BM126" i="4"/>
  <c r="BM125" i="4"/>
  <c r="BL126" i="4"/>
  <c r="BK126" i="4"/>
  <c r="BJ126" i="4"/>
  <c r="BI126" i="4"/>
  <c r="BI125" i="4"/>
  <c r="BH126" i="4"/>
  <c r="BG126" i="4"/>
  <c r="BF126" i="4"/>
  <c r="BE126" i="4"/>
  <c r="BE125" i="4"/>
  <c r="BD126" i="4"/>
  <c r="BD125" i="4"/>
  <c r="BC126" i="4"/>
  <c r="BB126" i="4"/>
  <c r="BA126" i="4"/>
  <c r="AZ126" i="4"/>
  <c r="AY126" i="4"/>
  <c r="AX126" i="4"/>
  <c r="AW126" i="4"/>
  <c r="AV126" i="4"/>
  <c r="AU126" i="4"/>
  <c r="AT126" i="4"/>
  <c r="AS126" i="4"/>
  <c r="AS125" i="4"/>
  <c r="AR126" i="4"/>
  <c r="AQ126" i="4"/>
  <c r="AP126" i="4"/>
  <c r="AO126" i="4"/>
  <c r="AN126" i="4"/>
  <c r="AM126" i="4"/>
  <c r="AL126" i="4"/>
  <c r="AK126" i="4"/>
  <c r="AJ126" i="4"/>
  <c r="AI126" i="4"/>
  <c r="AH126" i="4"/>
  <c r="AG126" i="4"/>
  <c r="AG125" i="4"/>
  <c r="AF126" i="4"/>
  <c r="AF125" i="4"/>
  <c r="AE126" i="4"/>
  <c r="AD126" i="4"/>
  <c r="AC126" i="4"/>
  <c r="AC125" i="4"/>
  <c r="AB126" i="4"/>
  <c r="AA126" i="4"/>
  <c r="Z126" i="4"/>
  <c r="Y126" i="4"/>
  <c r="X126" i="4"/>
  <c r="W126" i="4"/>
  <c r="V126" i="4"/>
  <c r="U126" i="4"/>
  <c r="T126" i="4"/>
  <c r="S126" i="4"/>
  <c r="R126" i="4"/>
  <c r="Q126" i="4"/>
  <c r="Q125" i="4"/>
  <c r="P126" i="4"/>
  <c r="O126" i="4"/>
  <c r="N126" i="4"/>
  <c r="M126" i="4"/>
  <c r="L126" i="4"/>
  <c r="K126" i="4"/>
  <c r="J126" i="4"/>
  <c r="I126" i="4"/>
  <c r="H126" i="4"/>
  <c r="G126" i="4"/>
  <c r="F126" i="4"/>
  <c r="D126" i="4"/>
  <c r="D125" i="4"/>
  <c r="C126" i="4"/>
  <c r="BT123" i="4"/>
  <c r="BS123" i="4"/>
  <c r="BR123" i="4"/>
  <c r="BQ123" i="4"/>
  <c r="BP123" i="4"/>
  <c r="BO123" i="4"/>
  <c r="BN123" i="4"/>
  <c r="BM123" i="4"/>
  <c r="BL123" i="4"/>
  <c r="BK123" i="4"/>
  <c r="BJ123" i="4"/>
  <c r="BI123" i="4"/>
  <c r="BH123" i="4"/>
  <c r="BG123" i="4"/>
  <c r="BF123" i="4"/>
  <c r="BE123" i="4"/>
  <c r="BD123" i="4"/>
  <c r="BC123" i="4"/>
  <c r="BB123" i="4"/>
  <c r="BA123" i="4"/>
  <c r="AZ123" i="4"/>
  <c r="AY123" i="4"/>
  <c r="AX123" i="4"/>
  <c r="AW123" i="4"/>
  <c r="AV123" i="4"/>
  <c r="AU123" i="4"/>
  <c r="AT123" i="4"/>
  <c r="AS123" i="4"/>
  <c r="AR123" i="4"/>
  <c r="AQ123" i="4"/>
  <c r="AP123" i="4"/>
  <c r="AO123" i="4"/>
  <c r="AN123" i="4"/>
  <c r="AM123" i="4"/>
  <c r="AL123" i="4"/>
  <c r="AK123" i="4"/>
  <c r="AJ123" i="4"/>
  <c r="AI123" i="4"/>
  <c r="AH123" i="4"/>
  <c r="AG123" i="4"/>
  <c r="AF123" i="4"/>
  <c r="AE123" i="4"/>
  <c r="AD123" i="4"/>
  <c r="AC123" i="4"/>
  <c r="AB123" i="4"/>
  <c r="AA123" i="4"/>
  <c r="Z123" i="4"/>
  <c r="Y123" i="4"/>
  <c r="X123" i="4"/>
  <c r="W123" i="4"/>
  <c r="V123" i="4"/>
  <c r="U123" i="4"/>
  <c r="T123" i="4"/>
  <c r="S123" i="4"/>
  <c r="R123" i="4"/>
  <c r="Q123" i="4"/>
  <c r="P123" i="4"/>
  <c r="O123" i="4"/>
  <c r="N123" i="4"/>
  <c r="M123" i="4"/>
  <c r="L123" i="4"/>
  <c r="K123" i="4"/>
  <c r="J123" i="4"/>
  <c r="I123" i="4"/>
  <c r="H123" i="4"/>
  <c r="G123" i="4"/>
  <c r="F123" i="4"/>
  <c r="D123" i="4"/>
  <c r="C123" i="4"/>
  <c r="BT121" i="4"/>
  <c r="BS121" i="4"/>
  <c r="BR121" i="4"/>
  <c r="BQ121" i="4"/>
  <c r="BP121" i="4"/>
  <c r="BO121" i="4"/>
  <c r="BN121" i="4"/>
  <c r="BM121" i="4"/>
  <c r="BL121" i="4"/>
  <c r="BK121" i="4"/>
  <c r="BJ121" i="4"/>
  <c r="BI121" i="4"/>
  <c r="BH121" i="4"/>
  <c r="BG121" i="4"/>
  <c r="BF121" i="4"/>
  <c r="BE121" i="4"/>
  <c r="BD121" i="4"/>
  <c r="BC121" i="4"/>
  <c r="BB121" i="4"/>
  <c r="BA121" i="4"/>
  <c r="AZ121" i="4"/>
  <c r="AY121" i="4"/>
  <c r="AX121" i="4"/>
  <c r="AW121" i="4"/>
  <c r="AV121" i="4"/>
  <c r="AU121" i="4"/>
  <c r="AT121" i="4"/>
  <c r="AS121" i="4"/>
  <c r="AR121" i="4"/>
  <c r="AQ121" i="4"/>
  <c r="AP121" i="4"/>
  <c r="AO121" i="4"/>
  <c r="AN121" i="4"/>
  <c r="AM121" i="4"/>
  <c r="AL121" i="4"/>
  <c r="AK121" i="4"/>
  <c r="AJ121" i="4"/>
  <c r="AI121" i="4"/>
  <c r="AH121" i="4"/>
  <c r="AG121" i="4"/>
  <c r="AF121" i="4"/>
  <c r="AE121" i="4"/>
  <c r="AD121" i="4"/>
  <c r="AC121" i="4"/>
  <c r="AB121" i="4"/>
  <c r="AA121" i="4"/>
  <c r="Z121" i="4"/>
  <c r="Y121" i="4"/>
  <c r="X121" i="4"/>
  <c r="W121" i="4"/>
  <c r="V121" i="4"/>
  <c r="U121" i="4"/>
  <c r="T121" i="4"/>
  <c r="S121" i="4"/>
  <c r="R121" i="4"/>
  <c r="Q121" i="4"/>
  <c r="P121" i="4"/>
  <c r="O121" i="4"/>
  <c r="N121" i="4"/>
  <c r="M121" i="4"/>
  <c r="L121" i="4"/>
  <c r="K121" i="4"/>
  <c r="J121" i="4"/>
  <c r="I121" i="4"/>
  <c r="H121" i="4"/>
  <c r="G121" i="4"/>
  <c r="F121" i="4"/>
  <c r="D121" i="4"/>
  <c r="C121" i="4"/>
  <c r="BT119" i="4"/>
  <c r="BS119" i="4"/>
  <c r="BR119" i="4"/>
  <c r="BQ119" i="4"/>
  <c r="BP119" i="4"/>
  <c r="BO119" i="4"/>
  <c r="BN119" i="4"/>
  <c r="BM119" i="4"/>
  <c r="BL119" i="4"/>
  <c r="BL118" i="4"/>
  <c r="BK119" i="4"/>
  <c r="BJ119" i="4"/>
  <c r="BI119" i="4"/>
  <c r="BH119" i="4"/>
  <c r="BG119" i="4"/>
  <c r="BF119" i="4"/>
  <c r="BE119" i="4"/>
  <c r="BE118" i="4"/>
  <c r="BD119" i="4"/>
  <c r="BD118" i="4"/>
  <c r="BC119" i="4"/>
  <c r="BB119" i="4"/>
  <c r="BA119" i="4"/>
  <c r="AZ119" i="4"/>
  <c r="AY119" i="4"/>
  <c r="AY118" i="4"/>
  <c r="AX119" i="4"/>
  <c r="AW119" i="4"/>
  <c r="AV119" i="4"/>
  <c r="AU119" i="4"/>
  <c r="AT119" i="4"/>
  <c r="AS119" i="4"/>
  <c r="AR119" i="4"/>
  <c r="AQ119" i="4"/>
  <c r="AP119" i="4"/>
  <c r="AO119" i="4"/>
  <c r="AO118" i="4"/>
  <c r="AN119" i="4"/>
  <c r="AM119" i="4"/>
  <c r="AL119" i="4"/>
  <c r="AK119" i="4"/>
  <c r="AJ119" i="4"/>
  <c r="AI119" i="4"/>
  <c r="AI118" i="4"/>
  <c r="AH119" i="4"/>
  <c r="AG119" i="4"/>
  <c r="AF119" i="4"/>
  <c r="AE119" i="4"/>
  <c r="AD119" i="4"/>
  <c r="AC119" i="4"/>
  <c r="AB119" i="4"/>
  <c r="AA119" i="4"/>
  <c r="Z119" i="4"/>
  <c r="Y119" i="4"/>
  <c r="X119" i="4"/>
  <c r="W119" i="4"/>
  <c r="V119" i="4"/>
  <c r="U119" i="4"/>
  <c r="T119" i="4"/>
  <c r="S119" i="4"/>
  <c r="R119" i="4"/>
  <c r="Q119" i="4"/>
  <c r="Q118" i="4"/>
  <c r="P119" i="4"/>
  <c r="P118" i="4"/>
  <c r="O119" i="4"/>
  <c r="N119" i="4"/>
  <c r="M119" i="4"/>
  <c r="L119" i="4"/>
  <c r="K119" i="4"/>
  <c r="J119" i="4"/>
  <c r="I119" i="4"/>
  <c r="H119" i="4"/>
  <c r="G119" i="4"/>
  <c r="F119" i="4"/>
  <c r="D119" i="4"/>
  <c r="C119" i="4"/>
  <c r="BT116" i="4"/>
  <c r="BS116" i="4"/>
  <c r="BR116" i="4"/>
  <c r="BQ116" i="4"/>
  <c r="BP116" i="4"/>
  <c r="BO116" i="4"/>
  <c r="BN116" i="4"/>
  <c r="BM116" i="4"/>
  <c r="BL116" i="4"/>
  <c r="BK116" i="4"/>
  <c r="BJ116" i="4"/>
  <c r="BI116" i="4"/>
  <c r="BH116" i="4"/>
  <c r="BG116" i="4"/>
  <c r="BF116" i="4"/>
  <c r="BE116" i="4"/>
  <c r="BD116" i="4"/>
  <c r="BC116" i="4"/>
  <c r="BB116" i="4"/>
  <c r="BA116" i="4"/>
  <c r="AZ116" i="4"/>
  <c r="AY116" i="4"/>
  <c r="AX116" i="4"/>
  <c r="AW116" i="4"/>
  <c r="AV116" i="4"/>
  <c r="AU116" i="4"/>
  <c r="AT116" i="4"/>
  <c r="AS116" i="4"/>
  <c r="AR116" i="4"/>
  <c r="AQ116" i="4"/>
  <c r="AP116" i="4"/>
  <c r="AO116" i="4"/>
  <c r="AN116" i="4"/>
  <c r="AM116" i="4"/>
  <c r="AL116" i="4"/>
  <c r="AK116" i="4"/>
  <c r="AJ116" i="4"/>
  <c r="AI116" i="4"/>
  <c r="AH116" i="4"/>
  <c r="AG116" i="4"/>
  <c r="AF116" i="4"/>
  <c r="AE116" i="4"/>
  <c r="AD116" i="4"/>
  <c r="AC116" i="4"/>
  <c r="AB116" i="4"/>
  <c r="AA116" i="4"/>
  <c r="Z116" i="4"/>
  <c r="Y116" i="4"/>
  <c r="X116" i="4"/>
  <c r="W116" i="4"/>
  <c r="V116" i="4"/>
  <c r="U116" i="4"/>
  <c r="T116" i="4"/>
  <c r="S116" i="4"/>
  <c r="R116" i="4"/>
  <c r="Q116" i="4"/>
  <c r="P116" i="4"/>
  <c r="O116" i="4"/>
  <c r="N116" i="4"/>
  <c r="M116" i="4"/>
  <c r="L116" i="4"/>
  <c r="K116" i="4"/>
  <c r="J116" i="4"/>
  <c r="I116" i="4"/>
  <c r="H116" i="4"/>
  <c r="G116" i="4"/>
  <c r="F116" i="4"/>
  <c r="D116" i="4"/>
  <c r="C116" i="4"/>
  <c r="BT114" i="4"/>
  <c r="BS114" i="4"/>
  <c r="BR114" i="4"/>
  <c r="BR113" i="4"/>
  <c r="BQ114" i="4"/>
  <c r="BP114" i="4"/>
  <c r="BO114" i="4"/>
  <c r="BN114" i="4"/>
  <c r="BM114" i="4"/>
  <c r="BL114" i="4"/>
  <c r="BK114" i="4"/>
  <c r="BJ114" i="4"/>
  <c r="BJ113" i="4"/>
  <c r="BI114" i="4"/>
  <c r="BH114" i="4"/>
  <c r="BG114" i="4"/>
  <c r="BG113" i="4"/>
  <c r="BF114" i="4"/>
  <c r="BE114" i="4"/>
  <c r="BD114" i="4"/>
  <c r="BD113" i="4"/>
  <c r="BC114" i="4"/>
  <c r="BB114" i="4"/>
  <c r="BA114" i="4"/>
  <c r="BA113" i="4"/>
  <c r="AZ114" i="4"/>
  <c r="AY114" i="4"/>
  <c r="AX114" i="4"/>
  <c r="AW114" i="4"/>
  <c r="AV114" i="4"/>
  <c r="AU114" i="4"/>
  <c r="AT114" i="4"/>
  <c r="AT113" i="4"/>
  <c r="AS114" i="4"/>
  <c r="AR114" i="4"/>
  <c r="AQ114" i="4"/>
  <c r="AP114" i="4"/>
  <c r="AO114" i="4"/>
  <c r="AN114" i="4"/>
  <c r="AM114" i="4"/>
  <c r="AL114" i="4"/>
  <c r="AK114" i="4"/>
  <c r="AJ114" i="4"/>
  <c r="AI114" i="4"/>
  <c r="AI113" i="4"/>
  <c r="AH114" i="4"/>
  <c r="AG114" i="4"/>
  <c r="AF114" i="4"/>
  <c r="AE114" i="4"/>
  <c r="AD114" i="4"/>
  <c r="AC114" i="4"/>
  <c r="AC113" i="4"/>
  <c r="AB114" i="4"/>
  <c r="AA114" i="4"/>
  <c r="Z114" i="4"/>
  <c r="Z113" i="4"/>
  <c r="Y114" i="4"/>
  <c r="X114" i="4"/>
  <c r="W114" i="4"/>
  <c r="V114" i="4"/>
  <c r="U114" i="4"/>
  <c r="T114" i="4"/>
  <c r="S114" i="4"/>
  <c r="R114" i="4"/>
  <c r="R113" i="4"/>
  <c r="Q114" i="4"/>
  <c r="P114" i="4"/>
  <c r="O114" i="4"/>
  <c r="N114" i="4"/>
  <c r="N113" i="4"/>
  <c r="M114" i="4"/>
  <c r="L114" i="4"/>
  <c r="K114" i="4"/>
  <c r="K113" i="4"/>
  <c r="J114" i="4"/>
  <c r="I114" i="4"/>
  <c r="H114" i="4"/>
  <c r="G114" i="4"/>
  <c r="F114" i="4"/>
  <c r="D114" i="4"/>
  <c r="D113" i="4"/>
  <c r="C114" i="4"/>
  <c r="AR113" i="4"/>
  <c r="BT111" i="4"/>
  <c r="BT110" i="4"/>
  <c r="BS111" i="4"/>
  <c r="BS110" i="4"/>
  <c r="BR111" i="4"/>
  <c r="BR110" i="4"/>
  <c r="BQ111" i="4"/>
  <c r="BQ110" i="4"/>
  <c r="BP111" i="4"/>
  <c r="BP110" i="4"/>
  <c r="BO111" i="4"/>
  <c r="BO110" i="4"/>
  <c r="BN111" i="4"/>
  <c r="BN110" i="4"/>
  <c r="BM111" i="4"/>
  <c r="BM110" i="4"/>
  <c r="BL111" i="4"/>
  <c r="BL110" i="4"/>
  <c r="BK111" i="4"/>
  <c r="BK110" i="4"/>
  <c r="BJ111" i="4"/>
  <c r="BJ110" i="4"/>
  <c r="BI111" i="4"/>
  <c r="BI110" i="4"/>
  <c r="BH111" i="4"/>
  <c r="BH110" i="4"/>
  <c r="BG111" i="4"/>
  <c r="BG110" i="4"/>
  <c r="BF111" i="4"/>
  <c r="BE111" i="4"/>
  <c r="BE110" i="4"/>
  <c r="BD111" i="4"/>
  <c r="BD110" i="4"/>
  <c r="BC111" i="4"/>
  <c r="BC110" i="4"/>
  <c r="BB111" i="4"/>
  <c r="BB110" i="4"/>
  <c r="BA111" i="4"/>
  <c r="BA110" i="4"/>
  <c r="AZ111" i="4"/>
  <c r="AZ110" i="4"/>
  <c r="AY111" i="4"/>
  <c r="AY110" i="4"/>
  <c r="AX111" i="4"/>
  <c r="AX110" i="4"/>
  <c r="AW111" i="4"/>
  <c r="AW110" i="4"/>
  <c r="AV111" i="4"/>
  <c r="AV110" i="4"/>
  <c r="AU111" i="4"/>
  <c r="AU110" i="4"/>
  <c r="AT111" i="4"/>
  <c r="AT110" i="4"/>
  <c r="AS111" i="4"/>
  <c r="AS110" i="4"/>
  <c r="AR111" i="4"/>
  <c r="AR110" i="4"/>
  <c r="AQ111" i="4"/>
  <c r="AQ110" i="4"/>
  <c r="AP111" i="4"/>
  <c r="AP110" i="4"/>
  <c r="AO111" i="4"/>
  <c r="AO110" i="4"/>
  <c r="AN111" i="4"/>
  <c r="AN110" i="4"/>
  <c r="AM111" i="4"/>
  <c r="AM110" i="4"/>
  <c r="AL111" i="4"/>
  <c r="AL110" i="4"/>
  <c r="AK111" i="4"/>
  <c r="AK110" i="4"/>
  <c r="AJ111" i="4"/>
  <c r="AJ110" i="4"/>
  <c r="AI111" i="4"/>
  <c r="AI110" i="4"/>
  <c r="AH111" i="4"/>
  <c r="AH110" i="4"/>
  <c r="AG111" i="4"/>
  <c r="AG110" i="4"/>
  <c r="AF111" i="4"/>
  <c r="AF110" i="4"/>
  <c r="AE111" i="4"/>
  <c r="AE110" i="4"/>
  <c r="AD111" i="4"/>
  <c r="AD110" i="4"/>
  <c r="AC111" i="4"/>
  <c r="AC110" i="4"/>
  <c r="AB111" i="4"/>
  <c r="AB110" i="4"/>
  <c r="AA111" i="4"/>
  <c r="AA110" i="4"/>
  <c r="Z111" i="4"/>
  <c r="Z110" i="4"/>
  <c r="Y111" i="4"/>
  <c r="Y110" i="4"/>
  <c r="X111" i="4"/>
  <c r="X110" i="4"/>
  <c r="W111" i="4"/>
  <c r="W110" i="4"/>
  <c r="V111" i="4"/>
  <c r="V110" i="4"/>
  <c r="U111" i="4"/>
  <c r="U110" i="4"/>
  <c r="T111" i="4"/>
  <c r="T110" i="4"/>
  <c r="S111" i="4"/>
  <c r="S110" i="4"/>
  <c r="R111" i="4"/>
  <c r="R110" i="4"/>
  <c r="Q111" i="4"/>
  <c r="Q110" i="4"/>
  <c r="P111" i="4"/>
  <c r="P110" i="4"/>
  <c r="O111" i="4"/>
  <c r="O110" i="4"/>
  <c r="N111" i="4"/>
  <c r="N110" i="4"/>
  <c r="M111" i="4"/>
  <c r="M110" i="4"/>
  <c r="L111" i="4"/>
  <c r="L110" i="4"/>
  <c r="K111" i="4"/>
  <c r="K110" i="4"/>
  <c r="J111" i="4"/>
  <c r="J110" i="4"/>
  <c r="I111" i="4"/>
  <c r="I110" i="4"/>
  <c r="H111" i="4"/>
  <c r="H110" i="4"/>
  <c r="G111" i="4"/>
  <c r="G110" i="4"/>
  <c r="F111" i="4"/>
  <c r="F110" i="4"/>
  <c r="D111" i="4"/>
  <c r="D110" i="4"/>
  <c r="C111" i="4"/>
  <c r="C110" i="4"/>
  <c r="BF110" i="4"/>
  <c r="BT108" i="4"/>
  <c r="BT107" i="4"/>
  <c r="BS108" i="4"/>
  <c r="BS107" i="4"/>
  <c r="BR108" i="4"/>
  <c r="BR107" i="4"/>
  <c r="BQ108" i="4"/>
  <c r="BQ107" i="4"/>
  <c r="BP108" i="4"/>
  <c r="BP107" i="4"/>
  <c r="BO108" i="4"/>
  <c r="BO107" i="4"/>
  <c r="BN108" i="4"/>
  <c r="BN107" i="4"/>
  <c r="BM108" i="4"/>
  <c r="BM107" i="4"/>
  <c r="BL108" i="4"/>
  <c r="BL107" i="4"/>
  <c r="BK108" i="4"/>
  <c r="BK107" i="4"/>
  <c r="BJ108" i="4"/>
  <c r="BJ107" i="4"/>
  <c r="BI108" i="4"/>
  <c r="BI107" i="4"/>
  <c r="BH108" i="4"/>
  <c r="BH107" i="4"/>
  <c r="BG108" i="4"/>
  <c r="BG107" i="4"/>
  <c r="BF108" i="4"/>
  <c r="BF107" i="4"/>
  <c r="BE108" i="4"/>
  <c r="BE107" i="4"/>
  <c r="BD108" i="4"/>
  <c r="BD107" i="4"/>
  <c r="BD106" i="4"/>
  <c r="BC108" i="4"/>
  <c r="BC107" i="4"/>
  <c r="BB108" i="4"/>
  <c r="BB107" i="4"/>
  <c r="BA108" i="4"/>
  <c r="BA107" i="4"/>
  <c r="AZ108" i="4"/>
  <c r="AZ107" i="4"/>
  <c r="AY108" i="4"/>
  <c r="AY107" i="4"/>
  <c r="AX108" i="4"/>
  <c r="AX107" i="4"/>
  <c r="AW108" i="4"/>
  <c r="AW107" i="4"/>
  <c r="AV108" i="4"/>
  <c r="AV107" i="4"/>
  <c r="AU108" i="4"/>
  <c r="AU107" i="4"/>
  <c r="AT108" i="4"/>
  <c r="AT107" i="4"/>
  <c r="AS108" i="4"/>
  <c r="AS107" i="4"/>
  <c r="AR108" i="4"/>
  <c r="AR107" i="4"/>
  <c r="AQ108" i="4"/>
  <c r="AQ107" i="4"/>
  <c r="AP108" i="4"/>
  <c r="AP107" i="4"/>
  <c r="AO108" i="4"/>
  <c r="AO107" i="4"/>
  <c r="AN108" i="4"/>
  <c r="AN107" i="4"/>
  <c r="AM108" i="4"/>
  <c r="AL108" i="4"/>
  <c r="AL107" i="4"/>
  <c r="AK108" i="4"/>
  <c r="AK107" i="4"/>
  <c r="AJ108" i="4"/>
  <c r="AJ107" i="4"/>
  <c r="AI108" i="4"/>
  <c r="AI107" i="4"/>
  <c r="AH108" i="4"/>
  <c r="AH107" i="4"/>
  <c r="AG108" i="4"/>
  <c r="AG107" i="4"/>
  <c r="AF108" i="4"/>
  <c r="AF107" i="4"/>
  <c r="AE108" i="4"/>
  <c r="AE107" i="4"/>
  <c r="AD108" i="4"/>
  <c r="AD107" i="4"/>
  <c r="AC108" i="4"/>
  <c r="AC107" i="4"/>
  <c r="AB108" i="4"/>
  <c r="AB107" i="4"/>
  <c r="AA108" i="4"/>
  <c r="AA107" i="4"/>
  <c r="Z108" i="4"/>
  <c r="Z107" i="4"/>
  <c r="Y108" i="4"/>
  <c r="Y107" i="4"/>
  <c r="X108" i="4"/>
  <c r="X107" i="4"/>
  <c r="W108" i="4"/>
  <c r="W107" i="4"/>
  <c r="V108" i="4"/>
  <c r="V107" i="4"/>
  <c r="U108" i="4"/>
  <c r="U107" i="4"/>
  <c r="T108" i="4"/>
  <c r="T107" i="4"/>
  <c r="S108" i="4"/>
  <c r="S107" i="4"/>
  <c r="R108" i="4"/>
  <c r="R107" i="4"/>
  <c r="Q108" i="4"/>
  <c r="Q107" i="4"/>
  <c r="P108" i="4"/>
  <c r="P107" i="4"/>
  <c r="O108" i="4"/>
  <c r="O107" i="4"/>
  <c r="N108" i="4"/>
  <c r="N107" i="4"/>
  <c r="M108" i="4"/>
  <c r="M107" i="4"/>
  <c r="L108" i="4"/>
  <c r="L107" i="4"/>
  <c r="K108" i="4"/>
  <c r="K107" i="4"/>
  <c r="J108" i="4"/>
  <c r="J107" i="4"/>
  <c r="I108" i="4"/>
  <c r="I107" i="4"/>
  <c r="H108" i="4"/>
  <c r="H107" i="4"/>
  <c r="G108" i="4"/>
  <c r="G107" i="4"/>
  <c r="F108" i="4"/>
  <c r="F107" i="4"/>
  <c r="D108" i="4"/>
  <c r="D107" i="4"/>
  <c r="C108" i="4"/>
  <c r="C107" i="4"/>
  <c r="AM107" i="4"/>
  <c r="BT100" i="4"/>
  <c r="BT99" i="4"/>
  <c r="BS100" i="4"/>
  <c r="BS99" i="4"/>
  <c r="BR100" i="4"/>
  <c r="BR99" i="4"/>
  <c r="BQ100" i="4"/>
  <c r="BQ99" i="4"/>
  <c r="BP100" i="4"/>
  <c r="BP99" i="4"/>
  <c r="BO100" i="4"/>
  <c r="BO99" i="4"/>
  <c r="BN100" i="4"/>
  <c r="BN99" i="4"/>
  <c r="BM100" i="4"/>
  <c r="BM99" i="4"/>
  <c r="BL100" i="4"/>
  <c r="BL99" i="4"/>
  <c r="BK100" i="4"/>
  <c r="BK99" i="4"/>
  <c r="BJ100" i="4"/>
  <c r="BJ99" i="4"/>
  <c r="BI100" i="4"/>
  <c r="BI99" i="4"/>
  <c r="BH100" i="4"/>
  <c r="BH99" i="4"/>
  <c r="BG100" i="4"/>
  <c r="BG99" i="4"/>
  <c r="BF100" i="4"/>
  <c r="BF99" i="4"/>
  <c r="BE100" i="4"/>
  <c r="BE99" i="4"/>
  <c r="BD100" i="4"/>
  <c r="BD99" i="4"/>
  <c r="BC100" i="4"/>
  <c r="BB100" i="4"/>
  <c r="BB99" i="4"/>
  <c r="BA100" i="4"/>
  <c r="BA99" i="4"/>
  <c r="AZ100" i="4"/>
  <c r="AZ99" i="4"/>
  <c r="AY100" i="4"/>
  <c r="AY99" i="4"/>
  <c r="AX100" i="4"/>
  <c r="AX99" i="4"/>
  <c r="AW100" i="4"/>
  <c r="AW99" i="4"/>
  <c r="AV100" i="4"/>
  <c r="AV99" i="4"/>
  <c r="AU100" i="4"/>
  <c r="AU99" i="4"/>
  <c r="AT100" i="4"/>
  <c r="AT99" i="4"/>
  <c r="AS100" i="4"/>
  <c r="AS99" i="4"/>
  <c r="AR100" i="4"/>
  <c r="AR99" i="4"/>
  <c r="AQ100" i="4"/>
  <c r="AQ99" i="4"/>
  <c r="AP100" i="4"/>
  <c r="AP99" i="4"/>
  <c r="AO100" i="4"/>
  <c r="AO99" i="4"/>
  <c r="AN100" i="4"/>
  <c r="AM100" i="4"/>
  <c r="AM99" i="4"/>
  <c r="AL100" i="4"/>
  <c r="AL99" i="4"/>
  <c r="AK100" i="4"/>
  <c r="AK99" i="4"/>
  <c r="AJ100" i="4"/>
  <c r="AJ99" i="4"/>
  <c r="AI100" i="4"/>
  <c r="AI99" i="4"/>
  <c r="AH100" i="4"/>
  <c r="AH99" i="4"/>
  <c r="AG100" i="4"/>
  <c r="AG99" i="4"/>
  <c r="AF100" i="4"/>
  <c r="AF99" i="4"/>
  <c r="AE100" i="4"/>
  <c r="AE99" i="4"/>
  <c r="AD100" i="4"/>
  <c r="AD99" i="4"/>
  <c r="AC100" i="4"/>
  <c r="AC99" i="4"/>
  <c r="AB100" i="4"/>
  <c r="AB99" i="4"/>
  <c r="AA100" i="4"/>
  <c r="AA99" i="4"/>
  <c r="Z100" i="4"/>
  <c r="Z99" i="4"/>
  <c r="Y100" i="4"/>
  <c r="Y99" i="4"/>
  <c r="X100" i="4"/>
  <c r="X99" i="4"/>
  <c r="W100" i="4"/>
  <c r="W99" i="4"/>
  <c r="V100" i="4"/>
  <c r="V99" i="4"/>
  <c r="U100" i="4"/>
  <c r="U99" i="4"/>
  <c r="T100" i="4"/>
  <c r="T99" i="4"/>
  <c r="S100" i="4"/>
  <c r="R100" i="4"/>
  <c r="R99" i="4"/>
  <c r="Q100" i="4"/>
  <c r="Q99" i="4"/>
  <c r="P100" i="4"/>
  <c r="P99" i="4"/>
  <c r="O100" i="4"/>
  <c r="O99" i="4"/>
  <c r="N100" i="4"/>
  <c r="N99" i="4"/>
  <c r="M100" i="4"/>
  <c r="M99" i="4"/>
  <c r="L100" i="4"/>
  <c r="L99" i="4"/>
  <c r="K100" i="4"/>
  <c r="K99" i="4"/>
  <c r="J100" i="4"/>
  <c r="J99" i="4"/>
  <c r="I100" i="4"/>
  <c r="I99" i="4"/>
  <c r="H100" i="4"/>
  <c r="H99" i="4"/>
  <c r="G100" i="4"/>
  <c r="G99" i="4"/>
  <c r="F100" i="4"/>
  <c r="F99" i="4"/>
  <c r="D100" i="4"/>
  <c r="D99" i="4"/>
  <c r="C100" i="4"/>
  <c r="C99" i="4"/>
  <c r="BC99" i="4"/>
  <c r="AN99" i="4"/>
  <c r="S99" i="4"/>
  <c r="BT97" i="4"/>
  <c r="BS97" i="4"/>
  <c r="BR97" i="4"/>
  <c r="BQ97" i="4"/>
  <c r="BP97" i="4"/>
  <c r="BO97" i="4"/>
  <c r="BN97" i="4"/>
  <c r="BM97" i="4"/>
  <c r="BL97" i="4"/>
  <c r="BK97" i="4"/>
  <c r="BJ97" i="4"/>
  <c r="BI97" i="4"/>
  <c r="BH97" i="4"/>
  <c r="BG97" i="4"/>
  <c r="BF97" i="4"/>
  <c r="BE97" i="4"/>
  <c r="BD97" i="4"/>
  <c r="BC97" i="4"/>
  <c r="BB97" i="4"/>
  <c r="BA97" i="4"/>
  <c r="AZ97" i="4"/>
  <c r="AY97" i="4"/>
  <c r="AX97" i="4"/>
  <c r="AW97" i="4"/>
  <c r="AV97" i="4"/>
  <c r="AU97" i="4"/>
  <c r="AT97" i="4"/>
  <c r="AS97" i="4"/>
  <c r="AR97" i="4"/>
  <c r="AQ97" i="4"/>
  <c r="AP97" i="4"/>
  <c r="AO97" i="4"/>
  <c r="AN97" i="4"/>
  <c r="AM97" i="4"/>
  <c r="AL97" i="4"/>
  <c r="AK97" i="4"/>
  <c r="AJ97" i="4"/>
  <c r="AI97" i="4"/>
  <c r="AH97" i="4"/>
  <c r="AG97" i="4"/>
  <c r="AF97" i="4"/>
  <c r="AE97" i="4"/>
  <c r="AD97" i="4"/>
  <c r="AC97" i="4"/>
  <c r="AB97" i="4"/>
  <c r="AA97" i="4"/>
  <c r="Z97" i="4"/>
  <c r="Y97" i="4"/>
  <c r="X97" i="4"/>
  <c r="W97" i="4"/>
  <c r="V97" i="4"/>
  <c r="U97" i="4"/>
  <c r="T97" i="4"/>
  <c r="S97" i="4"/>
  <c r="R97" i="4"/>
  <c r="Q97" i="4"/>
  <c r="P97" i="4"/>
  <c r="O97" i="4"/>
  <c r="N97" i="4"/>
  <c r="M97" i="4"/>
  <c r="L97" i="4"/>
  <c r="K97" i="4"/>
  <c r="J97" i="4"/>
  <c r="I97" i="4"/>
  <c r="H97" i="4"/>
  <c r="G97" i="4"/>
  <c r="F97" i="4"/>
  <c r="D97" i="4"/>
  <c r="C97" i="4"/>
  <c r="BT92" i="4"/>
  <c r="BS92" i="4"/>
  <c r="BR92" i="4"/>
  <c r="BQ92" i="4"/>
  <c r="BP92" i="4"/>
  <c r="BO92" i="4"/>
  <c r="BN92" i="4"/>
  <c r="BM92" i="4"/>
  <c r="BL92" i="4"/>
  <c r="BK92" i="4"/>
  <c r="BJ92" i="4"/>
  <c r="BI92" i="4"/>
  <c r="BH92" i="4"/>
  <c r="BG92" i="4"/>
  <c r="BF92" i="4"/>
  <c r="BE92" i="4"/>
  <c r="BD92" i="4"/>
  <c r="BC92" i="4"/>
  <c r="BB92" i="4"/>
  <c r="BA92" i="4"/>
  <c r="AZ92" i="4"/>
  <c r="AY92" i="4"/>
  <c r="AX92" i="4"/>
  <c r="AW92" i="4"/>
  <c r="AV92" i="4"/>
  <c r="AU92" i="4"/>
  <c r="AT92" i="4"/>
  <c r="AS92" i="4"/>
  <c r="AR92" i="4"/>
  <c r="AQ92" i="4"/>
  <c r="AP92" i="4"/>
  <c r="AO92" i="4"/>
  <c r="AN92" i="4"/>
  <c r="AM92" i="4"/>
  <c r="AL92" i="4"/>
  <c r="AK92" i="4"/>
  <c r="AJ92" i="4"/>
  <c r="AI92" i="4"/>
  <c r="AH92" i="4"/>
  <c r="AG92" i="4"/>
  <c r="AF92" i="4"/>
  <c r="AE92" i="4"/>
  <c r="AD92" i="4"/>
  <c r="AC92" i="4"/>
  <c r="AB92" i="4"/>
  <c r="AA92" i="4"/>
  <c r="Z92" i="4"/>
  <c r="Y92" i="4"/>
  <c r="X92" i="4"/>
  <c r="W92" i="4"/>
  <c r="V92" i="4"/>
  <c r="U92" i="4"/>
  <c r="T92" i="4"/>
  <c r="S92" i="4"/>
  <c r="R92" i="4"/>
  <c r="Q92" i="4"/>
  <c r="P92" i="4"/>
  <c r="O92" i="4"/>
  <c r="N92" i="4"/>
  <c r="M92" i="4"/>
  <c r="L92" i="4"/>
  <c r="K92" i="4"/>
  <c r="J92" i="4"/>
  <c r="I92" i="4"/>
  <c r="H92" i="4"/>
  <c r="G92" i="4"/>
  <c r="F92" i="4"/>
  <c r="D92" i="4"/>
  <c r="C92" i="4"/>
  <c r="BT89" i="4"/>
  <c r="BS89" i="4"/>
  <c r="BR89" i="4"/>
  <c r="BQ89" i="4"/>
  <c r="BP89" i="4"/>
  <c r="BO89" i="4"/>
  <c r="BN89" i="4"/>
  <c r="BM89" i="4"/>
  <c r="BL89" i="4"/>
  <c r="BK89" i="4"/>
  <c r="BJ89" i="4"/>
  <c r="BI89" i="4"/>
  <c r="BH89" i="4"/>
  <c r="BG89" i="4"/>
  <c r="BF89" i="4"/>
  <c r="BE89" i="4"/>
  <c r="BD89" i="4"/>
  <c r="BD88" i="4"/>
  <c r="BD87" i="4"/>
  <c r="BC89" i="4"/>
  <c r="BB89" i="4"/>
  <c r="BA89" i="4"/>
  <c r="AZ89" i="4"/>
  <c r="AY89" i="4"/>
  <c r="AX89" i="4"/>
  <c r="AW89" i="4"/>
  <c r="AW88" i="4"/>
  <c r="AV89" i="4"/>
  <c r="AV88" i="4"/>
  <c r="AV87" i="4"/>
  <c r="AU89" i="4"/>
  <c r="AT89" i="4"/>
  <c r="AS89" i="4"/>
  <c r="AR89" i="4"/>
  <c r="AQ89" i="4"/>
  <c r="AP89" i="4"/>
  <c r="AO89" i="4"/>
  <c r="AN89" i="4"/>
  <c r="AN88" i="4"/>
  <c r="AM89" i="4"/>
  <c r="AL89" i="4"/>
  <c r="AK89" i="4"/>
  <c r="AJ89" i="4"/>
  <c r="AI89" i="4"/>
  <c r="AH89" i="4"/>
  <c r="AG89" i="4"/>
  <c r="AF89" i="4"/>
  <c r="AE89" i="4"/>
  <c r="AD89" i="4"/>
  <c r="AC89" i="4"/>
  <c r="AB89" i="4"/>
  <c r="AA89" i="4"/>
  <c r="Z89" i="4"/>
  <c r="Y89" i="4"/>
  <c r="X89" i="4"/>
  <c r="W89" i="4"/>
  <c r="V89" i="4"/>
  <c r="U89" i="4"/>
  <c r="T89" i="4"/>
  <c r="S89" i="4"/>
  <c r="R89" i="4"/>
  <c r="Q89" i="4"/>
  <c r="Q88" i="4"/>
  <c r="P89" i="4"/>
  <c r="O89" i="4"/>
  <c r="N89" i="4"/>
  <c r="M89" i="4"/>
  <c r="L89" i="4"/>
  <c r="K89" i="4"/>
  <c r="J89" i="4"/>
  <c r="I89" i="4"/>
  <c r="H89" i="4"/>
  <c r="G89" i="4"/>
  <c r="F89" i="4"/>
  <c r="D89" i="4"/>
  <c r="C89" i="4"/>
  <c r="BT84" i="4"/>
  <c r="BT83" i="4"/>
  <c r="BS84" i="4"/>
  <c r="BS83" i="4"/>
  <c r="BR84" i="4"/>
  <c r="BR83" i="4"/>
  <c r="BQ84" i="4"/>
  <c r="BQ83" i="4"/>
  <c r="BP84" i="4"/>
  <c r="BP83" i="4"/>
  <c r="BO84" i="4"/>
  <c r="BO83" i="4"/>
  <c r="BN84" i="4"/>
  <c r="BN83" i="4"/>
  <c r="BM84" i="4"/>
  <c r="BM83" i="4"/>
  <c r="BL84" i="4"/>
  <c r="BL83" i="4"/>
  <c r="BK84" i="4"/>
  <c r="BK83" i="4"/>
  <c r="BJ84" i="4"/>
  <c r="BJ83" i="4"/>
  <c r="BI84" i="4"/>
  <c r="BI83" i="4"/>
  <c r="BH84" i="4"/>
  <c r="BH83" i="4"/>
  <c r="BG84" i="4"/>
  <c r="BG83" i="4"/>
  <c r="BF84" i="4"/>
  <c r="BF83" i="4"/>
  <c r="BE84" i="4"/>
  <c r="BE83" i="4"/>
  <c r="BD84" i="4"/>
  <c r="BD83" i="4"/>
  <c r="BC84" i="4"/>
  <c r="BC83" i="4"/>
  <c r="BB84" i="4"/>
  <c r="BB83" i="4"/>
  <c r="BA84" i="4"/>
  <c r="BA83" i="4"/>
  <c r="AZ84" i="4"/>
  <c r="AZ83" i="4"/>
  <c r="AY84" i="4"/>
  <c r="AY83" i="4"/>
  <c r="AX84" i="4"/>
  <c r="AX83" i="4"/>
  <c r="AW84" i="4"/>
  <c r="AW83" i="4"/>
  <c r="AV84" i="4"/>
  <c r="AV83" i="4"/>
  <c r="AU84" i="4"/>
  <c r="AU83" i="4"/>
  <c r="AT84" i="4"/>
  <c r="AT83" i="4"/>
  <c r="AS84" i="4"/>
  <c r="AS83" i="4"/>
  <c r="AR84" i="4"/>
  <c r="AR83" i="4"/>
  <c r="AQ84" i="4"/>
  <c r="AQ83" i="4"/>
  <c r="AP84" i="4"/>
  <c r="AP83" i="4"/>
  <c r="AO84" i="4"/>
  <c r="AO83" i="4"/>
  <c r="AN84" i="4"/>
  <c r="AN83" i="4"/>
  <c r="AM84" i="4"/>
  <c r="AM83" i="4"/>
  <c r="AL84" i="4"/>
  <c r="AL83" i="4"/>
  <c r="AK84" i="4"/>
  <c r="AK83" i="4"/>
  <c r="AJ84" i="4"/>
  <c r="AJ83" i="4"/>
  <c r="AI84" i="4"/>
  <c r="AI83" i="4"/>
  <c r="AH84" i="4"/>
  <c r="AH83" i="4"/>
  <c r="AG84" i="4"/>
  <c r="AG83" i="4"/>
  <c r="AF84" i="4"/>
  <c r="AF83" i="4"/>
  <c r="AE84" i="4"/>
  <c r="AE83" i="4"/>
  <c r="AD84" i="4"/>
  <c r="AD83" i="4"/>
  <c r="AC84" i="4"/>
  <c r="AC83" i="4"/>
  <c r="AB84" i="4"/>
  <c r="AB83" i="4"/>
  <c r="AA84" i="4"/>
  <c r="AA83" i="4"/>
  <c r="Z84" i="4"/>
  <c r="Z83" i="4"/>
  <c r="Y84" i="4"/>
  <c r="Y83" i="4"/>
  <c r="X84" i="4"/>
  <c r="X83" i="4"/>
  <c r="W84" i="4"/>
  <c r="W83" i="4"/>
  <c r="V84" i="4"/>
  <c r="V83" i="4"/>
  <c r="U84" i="4"/>
  <c r="U83" i="4"/>
  <c r="T84" i="4"/>
  <c r="T83" i="4"/>
  <c r="S84" i="4"/>
  <c r="S83" i="4"/>
  <c r="R84" i="4"/>
  <c r="R83" i="4"/>
  <c r="Q84" i="4"/>
  <c r="Q83" i="4"/>
  <c r="P84" i="4"/>
  <c r="P83" i="4"/>
  <c r="O84" i="4"/>
  <c r="O83" i="4"/>
  <c r="N84" i="4"/>
  <c r="N83" i="4"/>
  <c r="M84" i="4"/>
  <c r="M83" i="4"/>
  <c r="L84" i="4"/>
  <c r="L83" i="4"/>
  <c r="K84" i="4"/>
  <c r="K83" i="4"/>
  <c r="J84" i="4"/>
  <c r="J83" i="4"/>
  <c r="I84" i="4"/>
  <c r="I83" i="4"/>
  <c r="H84" i="4"/>
  <c r="H83" i="4"/>
  <c r="G84" i="4"/>
  <c r="G83" i="4"/>
  <c r="F84" i="4"/>
  <c r="F83" i="4"/>
  <c r="D84" i="4"/>
  <c r="D83" i="4"/>
  <c r="C84" i="4"/>
  <c r="C83" i="4"/>
  <c r="BT80" i="4"/>
  <c r="BS80" i="4"/>
  <c r="BR80" i="4"/>
  <c r="BQ80" i="4"/>
  <c r="BP80" i="4"/>
  <c r="BO80" i="4"/>
  <c r="BN80" i="4"/>
  <c r="BM80" i="4"/>
  <c r="BL80" i="4"/>
  <c r="BK80" i="4"/>
  <c r="BJ80" i="4"/>
  <c r="BI80" i="4"/>
  <c r="BH80" i="4"/>
  <c r="BG80" i="4"/>
  <c r="BF80" i="4"/>
  <c r="BE80" i="4"/>
  <c r="BD80" i="4"/>
  <c r="BC80" i="4"/>
  <c r="BB80" i="4"/>
  <c r="BA80" i="4"/>
  <c r="AZ80" i="4"/>
  <c r="AY80" i="4"/>
  <c r="AX80" i="4"/>
  <c r="AW80" i="4"/>
  <c r="AV80" i="4"/>
  <c r="AU80" i="4"/>
  <c r="AT80" i="4"/>
  <c r="AS80" i="4"/>
  <c r="AR80" i="4"/>
  <c r="AQ80" i="4"/>
  <c r="AP80" i="4"/>
  <c r="AO80" i="4"/>
  <c r="AN80" i="4"/>
  <c r="AM80" i="4"/>
  <c r="AL80" i="4"/>
  <c r="AK80" i="4"/>
  <c r="AJ80" i="4"/>
  <c r="AI80" i="4"/>
  <c r="AH80" i="4"/>
  <c r="AG80" i="4"/>
  <c r="AF80" i="4"/>
  <c r="AE80" i="4"/>
  <c r="AD80" i="4"/>
  <c r="AC80" i="4"/>
  <c r="AB80" i="4"/>
  <c r="AA80" i="4"/>
  <c r="Z80" i="4"/>
  <c r="Y80" i="4"/>
  <c r="X80" i="4"/>
  <c r="W80" i="4"/>
  <c r="V80" i="4"/>
  <c r="U80" i="4"/>
  <c r="T80" i="4"/>
  <c r="S80" i="4"/>
  <c r="R80" i="4"/>
  <c r="Q80" i="4"/>
  <c r="P80" i="4"/>
  <c r="O80" i="4"/>
  <c r="N80" i="4"/>
  <c r="M80" i="4"/>
  <c r="L80" i="4"/>
  <c r="K80" i="4"/>
  <c r="J80" i="4"/>
  <c r="I80" i="4"/>
  <c r="H80" i="4"/>
  <c r="G80" i="4"/>
  <c r="F80" i="4"/>
  <c r="D80" i="4"/>
  <c r="C80" i="4"/>
  <c r="BT78" i="4"/>
  <c r="BS78" i="4"/>
  <c r="BR78" i="4"/>
  <c r="BQ78" i="4"/>
  <c r="BP78" i="4"/>
  <c r="BO78" i="4"/>
  <c r="BN78" i="4"/>
  <c r="BM78" i="4"/>
  <c r="BL78" i="4"/>
  <c r="BK78" i="4"/>
  <c r="BJ78" i="4"/>
  <c r="BI78" i="4"/>
  <c r="BH78" i="4"/>
  <c r="BG78" i="4"/>
  <c r="BF78" i="4"/>
  <c r="BE78" i="4"/>
  <c r="BD78" i="4"/>
  <c r="BC78" i="4"/>
  <c r="BB78" i="4"/>
  <c r="BA78" i="4"/>
  <c r="AZ78" i="4"/>
  <c r="AY78" i="4"/>
  <c r="AX78" i="4"/>
  <c r="AW78" i="4"/>
  <c r="AV78" i="4"/>
  <c r="AU78" i="4"/>
  <c r="AT78" i="4"/>
  <c r="AS78" i="4"/>
  <c r="AR78" i="4"/>
  <c r="AQ78" i="4"/>
  <c r="AP78" i="4"/>
  <c r="AO78" i="4"/>
  <c r="AN78" i="4"/>
  <c r="AM78" i="4"/>
  <c r="AL78" i="4"/>
  <c r="AK78" i="4"/>
  <c r="AJ78" i="4"/>
  <c r="AI78" i="4"/>
  <c r="AH78" i="4"/>
  <c r="AG78" i="4"/>
  <c r="AF78" i="4"/>
  <c r="AE78" i="4"/>
  <c r="AD78" i="4"/>
  <c r="AC78" i="4"/>
  <c r="AB78" i="4"/>
  <c r="AA78" i="4"/>
  <c r="Z78" i="4"/>
  <c r="Y78" i="4"/>
  <c r="X78" i="4"/>
  <c r="W78" i="4"/>
  <c r="V78" i="4"/>
  <c r="U78" i="4"/>
  <c r="T78" i="4"/>
  <c r="S78" i="4"/>
  <c r="R78" i="4"/>
  <c r="Q78" i="4"/>
  <c r="P78" i="4"/>
  <c r="O78" i="4"/>
  <c r="N78" i="4"/>
  <c r="M78" i="4"/>
  <c r="L78" i="4"/>
  <c r="K78" i="4"/>
  <c r="J78" i="4"/>
  <c r="I78" i="4"/>
  <c r="H78" i="4"/>
  <c r="G78" i="4"/>
  <c r="F78" i="4"/>
  <c r="D78" i="4"/>
  <c r="C78" i="4"/>
  <c r="BT74" i="4"/>
  <c r="BS74" i="4"/>
  <c r="BR74" i="4"/>
  <c r="BQ74" i="4"/>
  <c r="BP74" i="4"/>
  <c r="BO74" i="4"/>
  <c r="BN74" i="4"/>
  <c r="BM74" i="4"/>
  <c r="BL74" i="4"/>
  <c r="BK74" i="4"/>
  <c r="BJ74" i="4"/>
  <c r="BI74" i="4"/>
  <c r="BH74" i="4"/>
  <c r="BG74" i="4"/>
  <c r="BF74" i="4"/>
  <c r="BE74" i="4"/>
  <c r="BD74" i="4"/>
  <c r="BC74" i="4"/>
  <c r="BB74" i="4"/>
  <c r="BA74" i="4"/>
  <c r="AZ74" i="4"/>
  <c r="AY74" i="4"/>
  <c r="AX74" i="4"/>
  <c r="AW74" i="4"/>
  <c r="AV74" i="4"/>
  <c r="AU74" i="4"/>
  <c r="AT74" i="4"/>
  <c r="AS74" i="4"/>
  <c r="AR74" i="4"/>
  <c r="AQ74" i="4"/>
  <c r="AP74" i="4"/>
  <c r="AO74" i="4"/>
  <c r="AN74" i="4"/>
  <c r="AM74" i="4"/>
  <c r="AL74" i="4"/>
  <c r="AK74" i="4"/>
  <c r="AJ74" i="4"/>
  <c r="AI74" i="4"/>
  <c r="AH74" i="4"/>
  <c r="AG74" i="4"/>
  <c r="AF74" i="4"/>
  <c r="AF73" i="4"/>
  <c r="AE74" i="4"/>
  <c r="AD74" i="4"/>
  <c r="AC74" i="4"/>
  <c r="AB74" i="4"/>
  <c r="AA74" i="4"/>
  <c r="Z74" i="4"/>
  <c r="Y74" i="4"/>
  <c r="X74" i="4"/>
  <c r="W74" i="4"/>
  <c r="V74" i="4"/>
  <c r="U74" i="4"/>
  <c r="T74" i="4"/>
  <c r="S74" i="4"/>
  <c r="R74" i="4"/>
  <c r="Q74" i="4"/>
  <c r="P74" i="4"/>
  <c r="O74" i="4"/>
  <c r="N74" i="4"/>
  <c r="N73" i="4"/>
  <c r="M74" i="4"/>
  <c r="L74" i="4"/>
  <c r="K74" i="4"/>
  <c r="J74" i="4"/>
  <c r="I74" i="4"/>
  <c r="H74" i="4"/>
  <c r="H73" i="4"/>
  <c r="H72" i="4"/>
  <c r="G74" i="4"/>
  <c r="F74" i="4"/>
  <c r="D74" i="4"/>
  <c r="C74" i="4"/>
  <c r="BT67" i="4"/>
  <c r="BS67" i="4"/>
  <c r="BR67" i="4"/>
  <c r="BQ67" i="4"/>
  <c r="BP67" i="4"/>
  <c r="BO67" i="4"/>
  <c r="BO62" i="4"/>
  <c r="BN67" i="4"/>
  <c r="BM67" i="4"/>
  <c r="BL67" i="4"/>
  <c r="BK67" i="4"/>
  <c r="BJ67" i="4"/>
  <c r="BI67" i="4"/>
  <c r="BH67" i="4"/>
  <c r="BG67" i="4"/>
  <c r="BF67" i="4"/>
  <c r="BE67" i="4"/>
  <c r="BD67" i="4"/>
  <c r="BC67" i="4"/>
  <c r="BB67" i="4"/>
  <c r="BA67" i="4"/>
  <c r="BA62" i="4"/>
  <c r="AZ67" i="4"/>
  <c r="AY67" i="4"/>
  <c r="AX67" i="4"/>
  <c r="AW67" i="4"/>
  <c r="AV67" i="4"/>
  <c r="AU67" i="4"/>
  <c r="AT67" i="4"/>
  <c r="AS67" i="4"/>
  <c r="AR67" i="4"/>
  <c r="AQ67" i="4"/>
  <c r="AP67" i="4"/>
  <c r="AO67" i="4"/>
  <c r="AN67" i="4"/>
  <c r="AM67" i="4"/>
  <c r="AL67" i="4"/>
  <c r="AK67" i="4"/>
  <c r="AJ67" i="4"/>
  <c r="AI67" i="4"/>
  <c r="AH67" i="4"/>
  <c r="AG67" i="4"/>
  <c r="AF67" i="4"/>
  <c r="AE67" i="4"/>
  <c r="AD67" i="4"/>
  <c r="AC67" i="4"/>
  <c r="AB67" i="4"/>
  <c r="AA67" i="4"/>
  <c r="Z67" i="4"/>
  <c r="Y67" i="4"/>
  <c r="X67" i="4"/>
  <c r="W67" i="4"/>
  <c r="V67" i="4"/>
  <c r="U67" i="4"/>
  <c r="T67" i="4"/>
  <c r="S67" i="4"/>
  <c r="S62" i="4"/>
  <c r="R67" i="4"/>
  <c r="Q67" i="4"/>
  <c r="P67" i="4"/>
  <c r="O67" i="4"/>
  <c r="N67" i="4"/>
  <c r="M67" i="4"/>
  <c r="L67" i="4"/>
  <c r="K67" i="4"/>
  <c r="J67" i="4"/>
  <c r="I67" i="4"/>
  <c r="H67" i="4"/>
  <c r="G67" i="4"/>
  <c r="F67" i="4"/>
  <c r="D67" i="4"/>
  <c r="C67" i="4"/>
  <c r="BT63" i="4"/>
  <c r="BS63" i="4"/>
  <c r="BR63" i="4"/>
  <c r="BQ63" i="4"/>
  <c r="BP63" i="4"/>
  <c r="BO63" i="4"/>
  <c r="BN63" i="4"/>
  <c r="BM63" i="4"/>
  <c r="BM62" i="4"/>
  <c r="BL63" i="4"/>
  <c r="BL62" i="4"/>
  <c r="BK63" i="4"/>
  <c r="BJ63" i="4"/>
  <c r="BI63" i="4"/>
  <c r="BH63" i="4"/>
  <c r="BH62" i="4"/>
  <c r="BG63" i="4"/>
  <c r="BF63" i="4"/>
  <c r="BE63" i="4"/>
  <c r="BD63" i="4"/>
  <c r="BD62" i="4"/>
  <c r="BC63" i="4"/>
  <c r="BC62" i="4"/>
  <c r="BB63" i="4"/>
  <c r="BA63" i="4"/>
  <c r="AZ63" i="4"/>
  <c r="AY63" i="4"/>
  <c r="AX63" i="4"/>
  <c r="AW63" i="4"/>
  <c r="AW62" i="4"/>
  <c r="AV63" i="4"/>
  <c r="AU63" i="4"/>
  <c r="AT63" i="4"/>
  <c r="AS63" i="4"/>
  <c r="AR63" i="4"/>
  <c r="AR62" i="4"/>
  <c r="AQ63" i="4"/>
  <c r="AP63" i="4"/>
  <c r="AO63" i="4"/>
  <c r="AO62" i="4"/>
  <c r="AN63" i="4"/>
  <c r="AM63" i="4"/>
  <c r="AL63" i="4"/>
  <c r="AL62" i="4"/>
  <c r="AK63" i="4"/>
  <c r="AJ63" i="4"/>
  <c r="AI63" i="4"/>
  <c r="AH63" i="4"/>
  <c r="AG63" i="4"/>
  <c r="AF63" i="4"/>
  <c r="AE63" i="4"/>
  <c r="AD63" i="4"/>
  <c r="AC63" i="4"/>
  <c r="AB63" i="4"/>
  <c r="AA63" i="4"/>
  <c r="Z63" i="4"/>
  <c r="Y63" i="4"/>
  <c r="X63" i="4"/>
  <c r="W63" i="4"/>
  <c r="V63" i="4"/>
  <c r="U63" i="4"/>
  <c r="T63" i="4"/>
  <c r="T62" i="4"/>
  <c r="S63" i="4"/>
  <c r="R63" i="4"/>
  <c r="Q63" i="4"/>
  <c r="P63" i="4"/>
  <c r="O63" i="4"/>
  <c r="N63" i="4"/>
  <c r="N62" i="4"/>
  <c r="M63" i="4"/>
  <c r="L63" i="4"/>
  <c r="K63" i="4"/>
  <c r="J63" i="4"/>
  <c r="I63" i="4"/>
  <c r="I62" i="4"/>
  <c r="H63" i="4"/>
  <c r="H62" i="4"/>
  <c r="G63" i="4"/>
  <c r="F63" i="4"/>
  <c r="D63" i="4"/>
  <c r="C63" i="4"/>
  <c r="C62" i="4"/>
  <c r="BT58" i="4"/>
  <c r="BS58" i="4"/>
  <c r="BR58" i="4"/>
  <c r="BQ58" i="4"/>
  <c r="BP58" i="4"/>
  <c r="BO58" i="4"/>
  <c r="BN58" i="4"/>
  <c r="BM58" i="4"/>
  <c r="BL58" i="4"/>
  <c r="BK58" i="4"/>
  <c r="BJ58" i="4"/>
  <c r="BI58" i="4"/>
  <c r="BH58" i="4"/>
  <c r="BG58" i="4"/>
  <c r="BF58" i="4"/>
  <c r="BE58" i="4"/>
  <c r="BD58" i="4"/>
  <c r="BC58" i="4"/>
  <c r="BB58" i="4"/>
  <c r="BA58" i="4"/>
  <c r="AZ58" i="4"/>
  <c r="AY58" i="4"/>
  <c r="AX58" i="4"/>
  <c r="AW58" i="4"/>
  <c r="AV58" i="4"/>
  <c r="AU58" i="4"/>
  <c r="AT58" i="4"/>
  <c r="AS58" i="4"/>
  <c r="AR58" i="4"/>
  <c r="AQ58" i="4"/>
  <c r="AP58" i="4"/>
  <c r="AO58" i="4"/>
  <c r="AN58" i="4"/>
  <c r="AM58" i="4"/>
  <c r="AL58" i="4"/>
  <c r="AK58" i="4"/>
  <c r="AJ58" i="4"/>
  <c r="AI58" i="4"/>
  <c r="AH58" i="4"/>
  <c r="AG58" i="4"/>
  <c r="AF58" i="4"/>
  <c r="AE58" i="4"/>
  <c r="AD58" i="4"/>
  <c r="AC58" i="4"/>
  <c r="AB58" i="4"/>
  <c r="AA58" i="4"/>
  <c r="Z58" i="4"/>
  <c r="Y58" i="4"/>
  <c r="X58" i="4"/>
  <c r="W58" i="4"/>
  <c r="V58" i="4"/>
  <c r="U58" i="4"/>
  <c r="T58" i="4"/>
  <c r="S58" i="4"/>
  <c r="R58" i="4"/>
  <c r="Q58" i="4"/>
  <c r="P58" i="4"/>
  <c r="O58" i="4"/>
  <c r="N58" i="4"/>
  <c r="M58" i="4"/>
  <c r="L58" i="4"/>
  <c r="K58" i="4"/>
  <c r="J58" i="4"/>
  <c r="I58" i="4"/>
  <c r="H58" i="4"/>
  <c r="G58" i="4"/>
  <c r="F58" i="4"/>
  <c r="D58" i="4"/>
  <c r="C58" i="4"/>
  <c r="BT53" i="4"/>
  <c r="BS53" i="4"/>
  <c r="BR53" i="4"/>
  <c r="BQ53" i="4"/>
  <c r="BP53" i="4"/>
  <c r="BO53" i="4"/>
  <c r="BN53" i="4"/>
  <c r="BM53" i="4"/>
  <c r="BL53" i="4"/>
  <c r="BK53" i="4"/>
  <c r="BJ53" i="4"/>
  <c r="BI53" i="4"/>
  <c r="BH53" i="4"/>
  <c r="BG53" i="4"/>
  <c r="BF53" i="4"/>
  <c r="BE53" i="4"/>
  <c r="BD53" i="4"/>
  <c r="BC53" i="4"/>
  <c r="BB53" i="4"/>
  <c r="BA53" i="4"/>
  <c r="AZ53" i="4"/>
  <c r="AY53" i="4"/>
  <c r="AX53" i="4"/>
  <c r="AW53" i="4"/>
  <c r="AV53" i="4"/>
  <c r="AU53" i="4"/>
  <c r="AT53" i="4"/>
  <c r="AS53" i="4"/>
  <c r="AR53" i="4"/>
  <c r="AQ53" i="4"/>
  <c r="AP53" i="4"/>
  <c r="AO53" i="4"/>
  <c r="AN53"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I53" i="4"/>
  <c r="H53" i="4"/>
  <c r="G53" i="4"/>
  <c r="F53" i="4"/>
  <c r="D53" i="4"/>
  <c r="C53" i="4"/>
  <c r="BT49" i="4"/>
  <c r="BS49" i="4"/>
  <c r="BR49" i="4"/>
  <c r="BQ49" i="4"/>
  <c r="BP49" i="4"/>
  <c r="BO49" i="4"/>
  <c r="BN49" i="4"/>
  <c r="BM49" i="4"/>
  <c r="BL49" i="4"/>
  <c r="BK49" i="4"/>
  <c r="BJ49" i="4"/>
  <c r="BI49" i="4"/>
  <c r="BH49" i="4"/>
  <c r="BG49" i="4"/>
  <c r="BF49" i="4"/>
  <c r="BE49" i="4"/>
  <c r="BD49" i="4"/>
  <c r="BC49" i="4"/>
  <c r="BB49" i="4"/>
  <c r="BA49" i="4"/>
  <c r="AZ49" i="4"/>
  <c r="AY49" i="4"/>
  <c r="AX49" i="4"/>
  <c r="AW49" i="4"/>
  <c r="AV49" i="4"/>
  <c r="AU49" i="4"/>
  <c r="AT49" i="4"/>
  <c r="AS49" i="4"/>
  <c r="AR49" i="4"/>
  <c r="AQ49" i="4"/>
  <c r="AP49" i="4"/>
  <c r="AO49" i="4"/>
  <c r="AN49" i="4"/>
  <c r="AM49" i="4"/>
  <c r="AL49" i="4"/>
  <c r="AK49" i="4"/>
  <c r="AJ49" i="4"/>
  <c r="AI49" i="4"/>
  <c r="AH49" i="4"/>
  <c r="AG49" i="4"/>
  <c r="AF49" i="4"/>
  <c r="AE49" i="4"/>
  <c r="AD49" i="4"/>
  <c r="AC49" i="4"/>
  <c r="AB49" i="4"/>
  <c r="AA49" i="4"/>
  <c r="Z49" i="4"/>
  <c r="Y49" i="4"/>
  <c r="X49" i="4"/>
  <c r="W49" i="4"/>
  <c r="V49" i="4"/>
  <c r="U49" i="4"/>
  <c r="T49" i="4"/>
  <c r="S49" i="4"/>
  <c r="R49" i="4"/>
  <c r="Q49" i="4"/>
  <c r="P49" i="4"/>
  <c r="O49" i="4"/>
  <c r="N49" i="4"/>
  <c r="M49" i="4"/>
  <c r="L49" i="4"/>
  <c r="K49" i="4"/>
  <c r="J49" i="4"/>
  <c r="I49" i="4"/>
  <c r="H49" i="4"/>
  <c r="G49" i="4"/>
  <c r="F49" i="4"/>
  <c r="D49" i="4"/>
  <c r="C49" i="4"/>
  <c r="BT44" i="4"/>
  <c r="BS44" i="4"/>
  <c r="BR44" i="4"/>
  <c r="BQ44" i="4"/>
  <c r="BP44" i="4"/>
  <c r="BO44" i="4"/>
  <c r="BN44" i="4"/>
  <c r="BM44" i="4"/>
  <c r="BL44" i="4"/>
  <c r="BK44" i="4"/>
  <c r="BJ44" i="4"/>
  <c r="BI44" i="4"/>
  <c r="BH44" i="4"/>
  <c r="BG44" i="4"/>
  <c r="BF44" i="4"/>
  <c r="BE44" i="4"/>
  <c r="BD44" i="4"/>
  <c r="BC44" i="4"/>
  <c r="BB44" i="4"/>
  <c r="BA44" i="4"/>
  <c r="AZ44" i="4"/>
  <c r="AY44" i="4"/>
  <c r="AX44" i="4"/>
  <c r="AW44" i="4"/>
  <c r="AV44" i="4"/>
  <c r="AU44" i="4"/>
  <c r="AT44" i="4"/>
  <c r="AS44" i="4"/>
  <c r="AR44" i="4"/>
  <c r="AQ44" i="4"/>
  <c r="AP44" i="4"/>
  <c r="AO44" i="4"/>
  <c r="AN44"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I44" i="4"/>
  <c r="H44" i="4"/>
  <c r="G44" i="4"/>
  <c r="F44" i="4"/>
  <c r="D44" i="4"/>
  <c r="C44" i="4"/>
  <c r="BT40" i="4"/>
  <c r="BS40" i="4"/>
  <c r="BR40" i="4"/>
  <c r="BQ40" i="4"/>
  <c r="BP40" i="4"/>
  <c r="BO40" i="4"/>
  <c r="BN40" i="4"/>
  <c r="BM40" i="4"/>
  <c r="BL40" i="4"/>
  <c r="BK40" i="4"/>
  <c r="BJ40" i="4"/>
  <c r="BI40" i="4"/>
  <c r="BH40" i="4"/>
  <c r="BG40" i="4"/>
  <c r="BF40" i="4"/>
  <c r="BE40" i="4"/>
  <c r="BD40" i="4"/>
  <c r="BC40" i="4"/>
  <c r="BB40" i="4"/>
  <c r="BA40" i="4"/>
  <c r="AZ40" i="4"/>
  <c r="AY40" i="4"/>
  <c r="AX40" i="4"/>
  <c r="AW40" i="4"/>
  <c r="AV40" i="4"/>
  <c r="AU40" i="4"/>
  <c r="AT40" i="4"/>
  <c r="AS40" i="4"/>
  <c r="AR40" i="4"/>
  <c r="AQ40" i="4"/>
  <c r="AP40" i="4"/>
  <c r="AO40" i="4"/>
  <c r="AN40"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I40" i="4"/>
  <c r="H40" i="4"/>
  <c r="G40" i="4"/>
  <c r="F40" i="4"/>
  <c r="D40" i="4"/>
  <c r="C40" i="4"/>
  <c r="BT32" i="4"/>
  <c r="BS32" i="4"/>
  <c r="BR32" i="4"/>
  <c r="BQ32" i="4"/>
  <c r="BP32" i="4"/>
  <c r="BO32" i="4"/>
  <c r="BN32" i="4"/>
  <c r="BM32" i="4"/>
  <c r="BL32" i="4"/>
  <c r="BK32" i="4"/>
  <c r="BJ32" i="4"/>
  <c r="BI32" i="4"/>
  <c r="BH32" i="4"/>
  <c r="BG32" i="4"/>
  <c r="BF32" i="4"/>
  <c r="BE32" i="4"/>
  <c r="BD32" i="4"/>
  <c r="BC32" i="4"/>
  <c r="BB32" i="4"/>
  <c r="BA32" i="4"/>
  <c r="AZ32" i="4"/>
  <c r="AY32" i="4"/>
  <c r="AX32" i="4"/>
  <c r="AW32" i="4"/>
  <c r="AV32" i="4"/>
  <c r="AU32" i="4"/>
  <c r="AT32" i="4"/>
  <c r="AS32" i="4"/>
  <c r="AR32" i="4"/>
  <c r="AQ32" i="4"/>
  <c r="AP32" i="4"/>
  <c r="AO32" i="4"/>
  <c r="AN32"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I32" i="4"/>
  <c r="H32" i="4"/>
  <c r="G32" i="4"/>
  <c r="F32" i="4"/>
  <c r="D32" i="4"/>
  <c r="C32" i="4"/>
  <c r="BT26" i="4"/>
  <c r="BS26" i="4"/>
  <c r="BR26" i="4"/>
  <c r="BQ26" i="4"/>
  <c r="BP26" i="4"/>
  <c r="BO26" i="4"/>
  <c r="BN26" i="4"/>
  <c r="BM26" i="4"/>
  <c r="BL26" i="4"/>
  <c r="BK26" i="4"/>
  <c r="BJ26" i="4"/>
  <c r="BI26" i="4"/>
  <c r="BH26" i="4"/>
  <c r="BG26" i="4"/>
  <c r="BF26" i="4"/>
  <c r="BE26" i="4"/>
  <c r="BD26" i="4"/>
  <c r="BC26" i="4"/>
  <c r="BB26" i="4"/>
  <c r="BA26" i="4"/>
  <c r="AZ26" i="4"/>
  <c r="AY26" i="4"/>
  <c r="AX26" i="4"/>
  <c r="AW26" i="4"/>
  <c r="AV26" i="4"/>
  <c r="AU26" i="4"/>
  <c r="AT26" i="4"/>
  <c r="AS26" i="4"/>
  <c r="AR26" i="4"/>
  <c r="AQ26" i="4"/>
  <c r="AP26" i="4"/>
  <c r="AO26" i="4"/>
  <c r="AN26" i="4"/>
  <c r="AM26" i="4"/>
  <c r="AL26" i="4"/>
  <c r="AK26" i="4"/>
  <c r="AJ26" i="4"/>
  <c r="AI26" i="4"/>
  <c r="AH26" i="4"/>
  <c r="AG26" i="4"/>
  <c r="AF26" i="4"/>
  <c r="AE26" i="4"/>
  <c r="AD26" i="4"/>
  <c r="AC26" i="4"/>
  <c r="AB26" i="4"/>
  <c r="AA26" i="4"/>
  <c r="Z26" i="4"/>
  <c r="Y26" i="4"/>
  <c r="X26" i="4"/>
  <c r="W26" i="4"/>
  <c r="V26" i="4"/>
  <c r="U26" i="4"/>
  <c r="T26" i="4"/>
  <c r="S26" i="4"/>
  <c r="R26" i="4"/>
  <c r="Q26" i="4"/>
  <c r="P26" i="4"/>
  <c r="O26" i="4"/>
  <c r="N26" i="4"/>
  <c r="M26" i="4"/>
  <c r="L26" i="4"/>
  <c r="K26" i="4"/>
  <c r="J26" i="4"/>
  <c r="I26" i="4"/>
  <c r="H26" i="4"/>
  <c r="G26" i="4"/>
  <c r="F26" i="4"/>
  <c r="D26" i="4"/>
  <c r="C26" i="4"/>
  <c r="BT18" i="4"/>
  <c r="BS18" i="4"/>
  <c r="BR18" i="4"/>
  <c r="BQ18" i="4"/>
  <c r="BP18" i="4"/>
  <c r="BO18" i="4"/>
  <c r="BN18" i="4"/>
  <c r="BM18" i="4"/>
  <c r="BL18" i="4"/>
  <c r="BK18" i="4"/>
  <c r="BJ18" i="4"/>
  <c r="BI18" i="4"/>
  <c r="BH18" i="4"/>
  <c r="BG18" i="4"/>
  <c r="BF18" i="4"/>
  <c r="BE18" i="4"/>
  <c r="BD18" i="4"/>
  <c r="BC18" i="4"/>
  <c r="BB18" i="4"/>
  <c r="BA18" i="4"/>
  <c r="AZ18" i="4"/>
  <c r="AY18" i="4"/>
  <c r="AX18" i="4"/>
  <c r="AW18" i="4"/>
  <c r="AV18" i="4"/>
  <c r="AU18" i="4"/>
  <c r="AT18" i="4"/>
  <c r="AS18" i="4"/>
  <c r="AR18" i="4"/>
  <c r="AQ18" i="4"/>
  <c r="AP18" i="4"/>
  <c r="AO18" i="4"/>
  <c r="AN18" i="4"/>
  <c r="AM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I18" i="4"/>
  <c r="H18" i="4"/>
  <c r="G18" i="4"/>
  <c r="F18" i="4"/>
  <c r="D18" i="4"/>
  <c r="C18" i="4"/>
  <c r="BT9" i="4"/>
  <c r="BS9" i="4"/>
  <c r="BR9" i="4"/>
  <c r="BQ9" i="4"/>
  <c r="BP9" i="4"/>
  <c r="BO9" i="4"/>
  <c r="BN9" i="4"/>
  <c r="BM9" i="4"/>
  <c r="BL9" i="4"/>
  <c r="BK9" i="4"/>
  <c r="BJ9" i="4"/>
  <c r="BI9" i="4"/>
  <c r="BH9" i="4"/>
  <c r="BG9" i="4"/>
  <c r="BF9" i="4"/>
  <c r="BE9" i="4"/>
  <c r="BD9" i="4"/>
  <c r="BC9" i="4"/>
  <c r="BB9" i="4"/>
  <c r="BA9" i="4"/>
  <c r="AZ9" i="4"/>
  <c r="AY9" i="4"/>
  <c r="AX9" i="4"/>
  <c r="AW9" i="4"/>
  <c r="AV9" i="4"/>
  <c r="AU9" i="4"/>
  <c r="AT9" i="4"/>
  <c r="AS9" i="4"/>
  <c r="AR9" i="4"/>
  <c r="AQ9" i="4"/>
  <c r="AP9" i="4"/>
  <c r="AO9" i="4"/>
  <c r="AN9" i="4"/>
  <c r="AM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I9" i="4"/>
  <c r="H9" i="4"/>
  <c r="G9" i="4"/>
  <c r="F9" i="4"/>
  <c r="D9" i="4"/>
  <c r="C9" i="4"/>
  <c r="J331" i="3"/>
  <c r="J330" i="3"/>
  <c r="I331" i="3"/>
  <c r="I330" i="3"/>
  <c r="H331" i="3"/>
  <c r="H330" i="3"/>
  <c r="G331" i="3"/>
  <c r="G330" i="3"/>
  <c r="F331" i="3"/>
  <c r="F330" i="3"/>
  <c r="E331" i="3"/>
  <c r="D331" i="3"/>
  <c r="D330" i="3"/>
  <c r="C331" i="3"/>
  <c r="C330" i="3"/>
  <c r="E330" i="3"/>
  <c r="J328" i="3"/>
  <c r="J327" i="3"/>
  <c r="I328" i="3"/>
  <c r="I327" i="3"/>
  <c r="H328" i="3"/>
  <c r="H327" i="3"/>
  <c r="G328" i="3"/>
  <c r="F328" i="3"/>
  <c r="E328" i="3"/>
  <c r="E327" i="3"/>
  <c r="D328" i="3"/>
  <c r="D327" i="3"/>
  <c r="C328" i="3"/>
  <c r="C327" i="3"/>
  <c r="G327" i="3"/>
  <c r="F327" i="3"/>
  <c r="J325" i="3"/>
  <c r="I325" i="3"/>
  <c r="H325" i="3"/>
  <c r="G325" i="3"/>
  <c r="F325" i="3"/>
  <c r="E325" i="3"/>
  <c r="D325" i="3"/>
  <c r="C325" i="3"/>
  <c r="J321" i="3"/>
  <c r="J320" i="3"/>
  <c r="I321" i="3"/>
  <c r="I320" i="3"/>
  <c r="H321" i="3"/>
  <c r="G321" i="3"/>
  <c r="F321" i="3"/>
  <c r="E321" i="3"/>
  <c r="E320" i="3"/>
  <c r="D321" i="3"/>
  <c r="D320" i="3"/>
  <c r="C321" i="3"/>
  <c r="J318" i="3"/>
  <c r="J317" i="3"/>
  <c r="I318" i="3"/>
  <c r="H318" i="3"/>
  <c r="H317" i="3"/>
  <c r="G318" i="3"/>
  <c r="G317" i="3"/>
  <c r="F318" i="3"/>
  <c r="F317" i="3"/>
  <c r="E318" i="3"/>
  <c r="E317" i="3"/>
  <c r="D318" i="3"/>
  <c r="D317" i="3"/>
  <c r="C318" i="3"/>
  <c r="C317" i="3"/>
  <c r="I317" i="3"/>
  <c r="J315" i="3"/>
  <c r="I315" i="3"/>
  <c r="H315" i="3"/>
  <c r="G315" i="3"/>
  <c r="F315" i="3"/>
  <c r="E315" i="3"/>
  <c r="D315" i="3"/>
  <c r="C315" i="3"/>
  <c r="J313" i="3"/>
  <c r="I313" i="3"/>
  <c r="I312" i="3"/>
  <c r="H313" i="3"/>
  <c r="H312" i="3"/>
  <c r="G313" i="3"/>
  <c r="F313" i="3"/>
  <c r="E313" i="3"/>
  <c r="E312" i="3"/>
  <c r="D313" i="3"/>
  <c r="D312" i="3"/>
  <c r="C313" i="3"/>
  <c r="J307" i="3"/>
  <c r="I307" i="3"/>
  <c r="H307" i="3"/>
  <c r="G307" i="3"/>
  <c r="F307" i="3"/>
  <c r="E307" i="3"/>
  <c r="D307" i="3"/>
  <c r="C307" i="3"/>
  <c r="J303" i="3"/>
  <c r="J302" i="3"/>
  <c r="I303" i="3"/>
  <c r="H303" i="3"/>
  <c r="H302" i="3"/>
  <c r="G303" i="3"/>
  <c r="F303" i="3"/>
  <c r="E303" i="3"/>
  <c r="E302" i="3"/>
  <c r="D303" i="3"/>
  <c r="D302" i="3"/>
  <c r="C303" i="3"/>
  <c r="C302" i="3"/>
  <c r="J298" i="3"/>
  <c r="J297" i="3"/>
  <c r="I298" i="3"/>
  <c r="I297" i="3"/>
  <c r="H298" i="3"/>
  <c r="H297" i="3"/>
  <c r="G298" i="3"/>
  <c r="G297" i="3"/>
  <c r="F298" i="3"/>
  <c r="F297" i="3"/>
  <c r="E298" i="3"/>
  <c r="E297" i="3"/>
  <c r="D298" i="3"/>
  <c r="D297" i="3"/>
  <c r="C298" i="3"/>
  <c r="C297" i="3"/>
  <c r="J293" i="3"/>
  <c r="J292" i="3"/>
  <c r="I293" i="3"/>
  <c r="I292" i="3"/>
  <c r="H293" i="3"/>
  <c r="H292" i="3"/>
  <c r="G293" i="3"/>
  <c r="G292" i="3"/>
  <c r="F293" i="3"/>
  <c r="F292" i="3"/>
  <c r="E293" i="3"/>
  <c r="E292" i="3"/>
  <c r="D293" i="3"/>
  <c r="D292" i="3"/>
  <c r="C293" i="3"/>
  <c r="C292" i="3"/>
  <c r="J288" i="3"/>
  <c r="J287" i="3"/>
  <c r="I288" i="3"/>
  <c r="I287" i="3"/>
  <c r="H288" i="3"/>
  <c r="H287" i="3"/>
  <c r="G288" i="3"/>
  <c r="G287" i="3"/>
  <c r="F288" i="3"/>
  <c r="F287" i="3"/>
  <c r="E288" i="3"/>
  <c r="E287" i="3"/>
  <c r="D288" i="3"/>
  <c r="D287" i="3"/>
  <c r="C288" i="3"/>
  <c r="C287" i="3"/>
  <c r="J285" i="3"/>
  <c r="I285" i="3"/>
  <c r="I284" i="3"/>
  <c r="H285" i="3"/>
  <c r="H284" i="3"/>
  <c r="G285" i="3"/>
  <c r="G284" i="3"/>
  <c r="F285" i="3"/>
  <c r="F284" i="3"/>
  <c r="E285" i="3"/>
  <c r="E284" i="3"/>
  <c r="D285" i="3"/>
  <c r="D284" i="3"/>
  <c r="C285" i="3"/>
  <c r="C284" i="3"/>
  <c r="J284" i="3"/>
  <c r="J282" i="3"/>
  <c r="J281" i="3"/>
  <c r="I282" i="3"/>
  <c r="I281" i="3"/>
  <c r="H282" i="3"/>
  <c r="H281" i="3"/>
  <c r="G282" i="3"/>
  <c r="G281" i="3"/>
  <c r="F282" i="3"/>
  <c r="F281" i="3"/>
  <c r="E282" i="3"/>
  <c r="E281" i="3"/>
  <c r="D282" i="3"/>
  <c r="D281" i="3"/>
  <c r="C282" i="3"/>
  <c r="C281" i="3"/>
  <c r="J278" i="3"/>
  <c r="J277" i="3"/>
  <c r="I278" i="3"/>
  <c r="I277" i="3"/>
  <c r="H278" i="3"/>
  <c r="H277" i="3"/>
  <c r="G278" i="3"/>
  <c r="G277" i="3"/>
  <c r="F278" i="3"/>
  <c r="F277" i="3"/>
  <c r="E278" i="3"/>
  <c r="E277" i="3"/>
  <c r="D278" i="3"/>
  <c r="C278" i="3"/>
  <c r="C277" i="3"/>
  <c r="D277" i="3"/>
  <c r="J273" i="3"/>
  <c r="J272" i="3"/>
  <c r="I273" i="3"/>
  <c r="I272" i="3"/>
  <c r="H273" i="3"/>
  <c r="H272" i="3"/>
  <c r="G273" i="3"/>
  <c r="G272" i="3"/>
  <c r="F273" i="3"/>
  <c r="F272" i="3"/>
  <c r="E273" i="3"/>
  <c r="E272" i="3"/>
  <c r="D273" i="3"/>
  <c r="D272" i="3"/>
  <c r="C273" i="3"/>
  <c r="C272" i="3"/>
  <c r="J268" i="3"/>
  <c r="I268" i="3"/>
  <c r="H268" i="3"/>
  <c r="G268" i="3"/>
  <c r="F268" i="3"/>
  <c r="E268" i="3"/>
  <c r="D268" i="3"/>
  <c r="C268" i="3"/>
  <c r="J266" i="3"/>
  <c r="I266" i="3"/>
  <c r="H266" i="3"/>
  <c r="G266" i="3"/>
  <c r="F266" i="3"/>
  <c r="E266" i="3"/>
  <c r="D266" i="3"/>
  <c r="C266" i="3"/>
  <c r="J264" i="3"/>
  <c r="I264" i="3"/>
  <c r="I263" i="3"/>
  <c r="H264" i="3"/>
  <c r="G264" i="3"/>
  <c r="G263" i="3"/>
  <c r="F264" i="3"/>
  <c r="F263" i="3"/>
  <c r="E264" i="3"/>
  <c r="D264" i="3"/>
  <c r="C264" i="3"/>
  <c r="J258" i="3"/>
  <c r="I258" i="3"/>
  <c r="H258" i="3"/>
  <c r="G258" i="3"/>
  <c r="F258" i="3"/>
  <c r="E258" i="3"/>
  <c r="D258" i="3"/>
  <c r="C258" i="3"/>
  <c r="J255" i="3"/>
  <c r="I255" i="3"/>
  <c r="I254" i="3"/>
  <c r="H255" i="3"/>
  <c r="G255" i="3"/>
  <c r="G254" i="3"/>
  <c r="F255" i="3"/>
  <c r="F254" i="3"/>
  <c r="E255" i="3"/>
  <c r="E254" i="3"/>
  <c r="D255" i="3"/>
  <c r="D254" i="3"/>
  <c r="C255" i="3"/>
  <c r="C254" i="3"/>
  <c r="J252" i="3"/>
  <c r="I252" i="3"/>
  <c r="H252" i="3"/>
  <c r="G252" i="3"/>
  <c r="F252" i="3"/>
  <c r="E252" i="3"/>
  <c r="D252" i="3"/>
  <c r="C252" i="3"/>
  <c r="J250" i="3"/>
  <c r="I250" i="3"/>
  <c r="H250" i="3"/>
  <c r="G250" i="3"/>
  <c r="F250" i="3"/>
  <c r="E250" i="3"/>
  <c r="D250" i="3"/>
  <c r="C250" i="3"/>
  <c r="J248" i="3"/>
  <c r="I248" i="3"/>
  <c r="H248" i="3"/>
  <c r="G248" i="3"/>
  <c r="F248" i="3"/>
  <c r="E248" i="3"/>
  <c r="D248" i="3"/>
  <c r="C248" i="3"/>
  <c r="J246" i="3"/>
  <c r="J245" i="3"/>
  <c r="I246" i="3"/>
  <c r="H246" i="3"/>
  <c r="G246" i="3"/>
  <c r="F246" i="3"/>
  <c r="E246" i="3"/>
  <c r="D246" i="3"/>
  <c r="C246" i="3"/>
  <c r="C241" i="3"/>
  <c r="J239" i="3"/>
  <c r="I239" i="3"/>
  <c r="H239" i="3"/>
  <c r="G239" i="3"/>
  <c r="F239" i="3"/>
  <c r="E239" i="3"/>
  <c r="D239" i="3"/>
  <c r="C239" i="3"/>
  <c r="J236" i="3"/>
  <c r="J235" i="3"/>
  <c r="I236" i="3"/>
  <c r="I235" i="3"/>
  <c r="H236" i="3"/>
  <c r="H235" i="3"/>
  <c r="G236" i="3"/>
  <c r="F236" i="3"/>
  <c r="F235" i="3"/>
  <c r="E236" i="3"/>
  <c r="E235" i="3"/>
  <c r="D236" i="3"/>
  <c r="D235" i="3"/>
  <c r="C236" i="3"/>
  <c r="J231" i="3"/>
  <c r="J230" i="3"/>
  <c r="I231" i="3"/>
  <c r="I230" i="3"/>
  <c r="H231" i="3"/>
  <c r="H230" i="3"/>
  <c r="G231" i="3"/>
  <c r="G230" i="3"/>
  <c r="F231" i="3"/>
  <c r="F230" i="3"/>
  <c r="E231" i="3"/>
  <c r="E230" i="3"/>
  <c r="D231" i="3"/>
  <c r="D230" i="3"/>
  <c r="C231" i="3"/>
  <c r="C230" i="3"/>
  <c r="J228" i="3"/>
  <c r="J227" i="3"/>
  <c r="I228" i="3"/>
  <c r="I227" i="3"/>
  <c r="H228" i="3"/>
  <c r="H227" i="3"/>
  <c r="G228" i="3"/>
  <c r="G227" i="3"/>
  <c r="F228" i="3"/>
  <c r="F227" i="3"/>
  <c r="E228" i="3"/>
  <c r="E227" i="3"/>
  <c r="D228" i="3"/>
  <c r="D227" i="3"/>
  <c r="C228" i="3"/>
  <c r="C227" i="3"/>
  <c r="C223" i="3"/>
  <c r="C225" i="3"/>
  <c r="C224" i="3"/>
  <c r="C220" i="3"/>
  <c r="J218" i="3"/>
  <c r="I218" i="3"/>
  <c r="H218" i="3"/>
  <c r="G218" i="3"/>
  <c r="F218" i="3"/>
  <c r="E218" i="3"/>
  <c r="D218" i="3"/>
  <c r="C218" i="3"/>
  <c r="J215" i="3"/>
  <c r="J214" i="3"/>
  <c r="I215" i="3"/>
  <c r="H215" i="3"/>
  <c r="G215" i="3"/>
  <c r="G214" i="3"/>
  <c r="F215" i="3"/>
  <c r="E215" i="3"/>
  <c r="D215" i="3"/>
  <c r="C215" i="3"/>
  <c r="C214" i="3"/>
  <c r="J211" i="3"/>
  <c r="I211" i="3"/>
  <c r="H211" i="3"/>
  <c r="G211" i="3"/>
  <c r="F211" i="3"/>
  <c r="E211" i="3"/>
  <c r="D211" i="3"/>
  <c r="J209" i="3"/>
  <c r="I209" i="3"/>
  <c r="H209" i="3"/>
  <c r="G209" i="3"/>
  <c r="F209" i="3"/>
  <c r="E209" i="3"/>
  <c r="D209" i="3"/>
  <c r="C209" i="3"/>
  <c r="J204" i="3"/>
  <c r="I204" i="3"/>
  <c r="H204" i="3"/>
  <c r="G204" i="3"/>
  <c r="F204" i="3"/>
  <c r="E204" i="3"/>
  <c r="D204" i="3"/>
  <c r="C204" i="3"/>
  <c r="J202" i="3"/>
  <c r="I202" i="3"/>
  <c r="H202" i="3"/>
  <c r="G202" i="3"/>
  <c r="F202" i="3"/>
  <c r="E202" i="3"/>
  <c r="D202" i="3"/>
  <c r="D201" i="3"/>
  <c r="C202" i="3"/>
  <c r="J199" i="3"/>
  <c r="I199" i="3"/>
  <c r="H199" i="3"/>
  <c r="G199" i="3"/>
  <c r="F199" i="3"/>
  <c r="E199" i="3"/>
  <c r="D199" i="3"/>
  <c r="C199" i="3"/>
  <c r="J195" i="3"/>
  <c r="J194" i="3"/>
  <c r="I195" i="3"/>
  <c r="I194" i="3"/>
  <c r="H195" i="3"/>
  <c r="H194" i="3"/>
  <c r="G195" i="3"/>
  <c r="G194" i="3"/>
  <c r="F195" i="3"/>
  <c r="F194" i="3"/>
  <c r="E195" i="3"/>
  <c r="E194" i="3"/>
  <c r="D195" i="3"/>
  <c r="D194" i="3"/>
  <c r="C195" i="3"/>
  <c r="C194" i="3"/>
  <c r="J192" i="3"/>
  <c r="I192" i="3"/>
  <c r="H192" i="3"/>
  <c r="G192" i="3"/>
  <c r="F192" i="3"/>
  <c r="E192" i="3"/>
  <c r="D192" i="3"/>
  <c r="C192" i="3"/>
  <c r="J190" i="3"/>
  <c r="I190" i="3"/>
  <c r="H190" i="3"/>
  <c r="G190" i="3"/>
  <c r="F190" i="3"/>
  <c r="E190" i="3"/>
  <c r="D190" i="3"/>
  <c r="C190" i="3"/>
  <c r="J188" i="3"/>
  <c r="J187" i="3"/>
  <c r="I188" i="3"/>
  <c r="H188" i="3"/>
  <c r="G188" i="3"/>
  <c r="F188" i="3"/>
  <c r="E188" i="3"/>
  <c r="E187" i="3"/>
  <c r="D188" i="3"/>
  <c r="D187" i="3"/>
  <c r="C188" i="3"/>
  <c r="J184" i="3"/>
  <c r="I184" i="3"/>
  <c r="H184" i="3"/>
  <c r="G184" i="3"/>
  <c r="F184" i="3"/>
  <c r="E184" i="3"/>
  <c r="D184" i="3"/>
  <c r="C184" i="3"/>
  <c r="J174" i="3"/>
  <c r="J173" i="3"/>
  <c r="I174" i="3"/>
  <c r="H174" i="3"/>
  <c r="G174" i="3"/>
  <c r="G173" i="3"/>
  <c r="F174" i="3"/>
  <c r="F173" i="3"/>
  <c r="E174" i="3"/>
  <c r="E173" i="3"/>
  <c r="D174" i="3"/>
  <c r="D173" i="3"/>
  <c r="C174" i="3"/>
  <c r="J169" i="3"/>
  <c r="I169" i="3"/>
  <c r="H169" i="3"/>
  <c r="G169" i="3"/>
  <c r="F169" i="3"/>
  <c r="E169" i="3"/>
  <c r="D169" i="3"/>
  <c r="C169" i="3"/>
  <c r="J163" i="3"/>
  <c r="J162" i="3"/>
  <c r="I163" i="3"/>
  <c r="I162" i="3"/>
  <c r="H163" i="3"/>
  <c r="G163" i="3"/>
  <c r="F163" i="3"/>
  <c r="F162" i="3"/>
  <c r="E163" i="3"/>
  <c r="E162" i="3"/>
  <c r="D163" i="3"/>
  <c r="C163" i="3"/>
  <c r="J160" i="3"/>
  <c r="I160" i="3"/>
  <c r="H160" i="3"/>
  <c r="G160" i="3"/>
  <c r="F160" i="3"/>
  <c r="E160" i="3"/>
  <c r="D160" i="3"/>
  <c r="C160" i="3"/>
  <c r="J158" i="3"/>
  <c r="I158" i="3"/>
  <c r="I157" i="3"/>
  <c r="H158" i="3"/>
  <c r="G158" i="3"/>
  <c r="F158" i="3"/>
  <c r="F157" i="3"/>
  <c r="E158" i="3"/>
  <c r="D158" i="3"/>
  <c r="D157" i="3"/>
  <c r="C158" i="3"/>
  <c r="C157" i="3"/>
  <c r="J153" i="3"/>
  <c r="J152" i="3"/>
  <c r="I153" i="3"/>
  <c r="I152" i="3"/>
  <c r="H153" i="3"/>
  <c r="H152" i="3"/>
  <c r="G153" i="3"/>
  <c r="G152" i="3"/>
  <c r="F153" i="3"/>
  <c r="F152" i="3"/>
  <c r="E153" i="3"/>
  <c r="E152" i="3"/>
  <c r="D153" i="3"/>
  <c r="D152" i="3"/>
  <c r="C153" i="3"/>
  <c r="C152" i="3"/>
  <c r="J150" i="3"/>
  <c r="I150" i="3"/>
  <c r="H150" i="3"/>
  <c r="G150" i="3"/>
  <c r="F150" i="3"/>
  <c r="E150" i="3"/>
  <c r="D150" i="3"/>
  <c r="C150" i="3"/>
  <c r="J148" i="3"/>
  <c r="I148" i="3"/>
  <c r="H148" i="3"/>
  <c r="G148" i="3"/>
  <c r="F148" i="3"/>
  <c r="E148" i="3"/>
  <c r="D148" i="3"/>
  <c r="C148" i="3"/>
  <c r="J143" i="3"/>
  <c r="I143" i="3"/>
  <c r="I142" i="3"/>
  <c r="H143" i="3"/>
  <c r="G143" i="3"/>
  <c r="F143" i="3"/>
  <c r="E143" i="3"/>
  <c r="E142" i="3"/>
  <c r="D143" i="3"/>
  <c r="C143" i="3"/>
  <c r="C142" i="3"/>
  <c r="J140" i="3"/>
  <c r="J139" i="3"/>
  <c r="I140" i="3"/>
  <c r="I139" i="3"/>
  <c r="H140" i="3"/>
  <c r="H139" i="3"/>
  <c r="G140" i="3"/>
  <c r="G139" i="3"/>
  <c r="F140" i="3"/>
  <c r="F139" i="3"/>
  <c r="E140" i="3"/>
  <c r="E139" i="3"/>
  <c r="D140" i="3"/>
  <c r="D139" i="3"/>
  <c r="C140" i="3"/>
  <c r="C139" i="3"/>
  <c r="J135" i="3"/>
  <c r="J134" i="3"/>
  <c r="I135" i="3"/>
  <c r="I134" i="3"/>
  <c r="H135" i="3"/>
  <c r="H134" i="3"/>
  <c r="G135" i="3"/>
  <c r="G134" i="3"/>
  <c r="F135" i="3"/>
  <c r="F134" i="3"/>
  <c r="E135" i="3"/>
  <c r="E134" i="3"/>
  <c r="D135" i="3"/>
  <c r="D134" i="3"/>
  <c r="C135" i="3"/>
  <c r="C134" i="3"/>
  <c r="C130" i="3"/>
  <c r="J128" i="3"/>
  <c r="I128" i="3"/>
  <c r="H128" i="3"/>
  <c r="G128" i="3"/>
  <c r="F128" i="3"/>
  <c r="E128" i="3"/>
  <c r="D128" i="3"/>
  <c r="C128" i="3"/>
  <c r="J126" i="3"/>
  <c r="I126" i="3"/>
  <c r="H126" i="3"/>
  <c r="G126" i="3"/>
  <c r="G125" i="3"/>
  <c r="F126" i="3"/>
  <c r="F125" i="3"/>
  <c r="E126" i="3"/>
  <c r="D126" i="3"/>
  <c r="C126" i="3"/>
  <c r="J123" i="3"/>
  <c r="I123" i="3"/>
  <c r="H123" i="3"/>
  <c r="G123" i="3"/>
  <c r="F123" i="3"/>
  <c r="E123" i="3"/>
  <c r="D123" i="3"/>
  <c r="C123" i="3"/>
  <c r="J121" i="3"/>
  <c r="I121" i="3"/>
  <c r="H121" i="3"/>
  <c r="G121" i="3"/>
  <c r="F121" i="3"/>
  <c r="E121" i="3"/>
  <c r="D121" i="3"/>
  <c r="C121" i="3"/>
  <c r="J119" i="3"/>
  <c r="I119" i="3"/>
  <c r="H119" i="3"/>
  <c r="H118" i="3"/>
  <c r="G119" i="3"/>
  <c r="F119" i="3"/>
  <c r="F118" i="3"/>
  <c r="E119" i="3"/>
  <c r="E118" i="3"/>
  <c r="D119" i="3"/>
  <c r="C119" i="3"/>
  <c r="J116" i="3"/>
  <c r="I116" i="3"/>
  <c r="H116" i="3"/>
  <c r="G116" i="3"/>
  <c r="F116" i="3"/>
  <c r="E116" i="3"/>
  <c r="D116" i="3"/>
  <c r="C116" i="3"/>
  <c r="J114" i="3"/>
  <c r="I114" i="3"/>
  <c r="H114" i="3"/>
  <c r="H113" i="3"/>
  <c r="G114" i="3"/>
  <c r="G113" i="3"/>
  <c r="F114" i="3"/>
  <c r="E114" i="3"/>
  <c r="D114" i="3"/>
  <c r="C114" i="3"/>
  <c r="J113" i="3"/>
  <c r="J111" i="3"/>
  <c r="J110" i="3"/>
  <c r="I111" i="3"/>
  <c r="I110" i="3"/>
  <c r="H111" i="3"/>
  <c r="H110" i="3"/>
  <c r="G111" i="3"/>
  <c r="G110" i="3"/>
  <c r="F111" i="3"/>
  <c r="F110" i="3"/>
  <c r="E111" i="3"/>
  <c r="E110" i="3"/>
  <c r="D111" i="3"/>
  <c r="D110" i="3"/>
  <c r="C111" i="3"/>
  <c r="C110" i="3"/>
  <c r="J108" i="3"/>
  <c r="J107" i="3"/>
  <c r="I108" i="3"/>
  <c r="I107" i="3"/>
  <c r="H108" i="3"/>
  <c r="H107" i="3"/>
  <c r="G108" i="3"/>
  <c r="G107" i="3"/>
  <c r="F108" i="3"/>
  <c r="F107" i="3"/>
  <c r="E108" i="3"/>
  <c r="E107" i="3"/>
  <c r="D108" i="3"/>
  <c r="D107" i="3"/>
  <c r="C108" i="3"/>
  <c r="C107" i="3"/>
  <c r="J100" i="3"/>
  <c r="I100" i="3"/>
  <c r="I99" i="3"/>
  <c r="H100" i="3"/>
  <c r="H99" i="3"/>
  <c r="G100" i="3"/>
  <c r="G99" i="3"/>
  <c r="F100" i="3"/>
  <c r="F99" i="3"/>
  <c r="E100" i="3"/>
  <c r="E99" i="3"/>
  <c r="D100" i="3"/>
  <c r="D99" i="3"/>
  <c r="C100" i="3"/>
  <c r="C99" i="3"/>
  <c r="J99" i="3"/>
  <c r="J97" i="3"/>
  <c r="I97" i="3"/>
  <c r="H97" i="3"/>
  <c r="G97" i="3"/>
  <c r="F97" i="3"/>
  <c r="E97" i="3"/>
  <c r="D97" i="3"/>
  <c r="C97" i="3"/>
  <c r="J92" i="3"/>
  <c r="I92" i="3"/>
  <c r="H92" i="3"/>
  <c r="G92" i="3"/>
  <c r="F92" i="3"/>
  <c r="E92" i="3"/>
  <c r="D92" i="3"/>
  <c r="C92" i="3"/>
  <c r="J89" i="3"/>
  <c r="J88" i="3"/>
  <c r="J87" i="3"/>
  <c r="I89" i="3"/>
  <c r="H89" i="3"/>
  <c r="G89" i="3"/>
  <c r="G88" i="3"/>
  <c r="G87" i="3"/>
  <c r="F89" i="3"/>
  <c r="E89" i="3"/>
  <c r="D89" i="3"/>
  <c r="D88" i="3"/>
  <c r="C89" i="3"/>
  <c r="J84" i="3"/>
  <c r="J83" i="3"/>
  <c r="I84" i="3"/>
  <c r="I83" i="3"/>
  <c r="H84" i="3"/>
  <c r="H83" i="3"/>
  <c r="G84" i="3"/>
  <c r="G83" i="3"/>
  <c r="F84" i="3"/>
  <c r="F83" i="3"/>
  <c r="E84" i="3"/>
  <c r="E83" i="3"/>
  <c r="D84" i="3"/>
  <c r="D83" i="3"/>
  <c r="C84" i="3"/>
  <c r="C83" i="3"/>
  <c r="J80" i="3"/>
  <c r="I80" i="3"/>
  <c r="H80" i="3"/>
  <c r="G80" i="3"/>
  <c r="F80" i="3"/>
  <c r="E80" i="3"/>
  <c r="D80" i="3"/>
  <c r="C80" i="3"/>
  <c r="J78" i="3"/>
  <c r="I78" i="3"/>
  <c r="H78" i="3"/>
  <c r="G78" i="3"/>
  <c r="F78" i="3"/>
  <c r="E78" i="3"/>
  <c r="D78" i="3"/>
  <c r="C78" i="3"/>
  <c r="J74" i="3"/>
  <c r="I74" i="3"/>
  <c r="H74" i="3"/>
  <c r="G74" i="3"/>
  <c r="F74" i="3"/>
  <c r="E74" i="3"/>
  <c r="D74" i="3"/>
  <c r="C74" i="3"/>
  <c r="J67" i="3"/>
  <c r="I67" i="3"/>
  <c r="H67" i="3"/>
  <c r="G67" i="3"/>
  <c r="F67" i="3"/>
  <c r="E67" i="3"/>
  <c r="D67" i="3"/>
  <c r="C67" i="3"/>
  <c r="J63" i="3"/>
  <c r="I63" i="3"/>
  <c r="I62" i="3"/>
  <c r="H63" i="3"/>
  <c r="H62" i="3"/>
  <c r="G63" i="3"/>
  <c r="G62" i="3"/>
  <c r="F63" i="3"/>
  <c r="E63" i="3"/>
  <c r="E62" i="3"/>
  <c r="D63" i="3"/>
  <c r="C63" i="3"/>
  <c r="J58" i="3"/>
  <c r="I58" i="3"/>
  <c r="H58" i="3"/>
  <c r="G58" i="3"/>
  <c r="F58" i="3"/>
  <c r="E58" i="3"/>
  <c r="D58" i="3"/>
  <c r="C58" i="3"/>
  <c r="J53" i="3"/>
  <c r="I53" i="3"/>
  <c r="H53" i="3"/>
  <c r="G53" i="3"/>
  <c r="F53" i="3"/>
  <c r="E53" i="3"/>
  <c r="D53" i="3"/>
  <c r="C53" i="3"/>
  <c r="J49" i="3"/>
  <c r="I49" i="3"/>
  <c r="H49" i="3"/>
  <c r="G49" i="3"/>
  <c r="F49" i="3"/>
  <c r="E49" i="3"/>
  <c r="D49" i="3"/>
  <c r="C49" i="3"/>
  <c r="J44" i="3"/>
  <c r="I44" i="3"/>
  <c r="H44" i="3"/>
  <c r="G44" i="3"/>
  <c r="F44" i="3"/>
  <c r="E44" i="3"/>
  <c r="D44" i="3"/>
  <c r="C44" i="3"/>
  <c r="J40" i="3"/>
  <c r="I40" i="3"/>
  <c r="H40" i="3"/>
  <c r="G40" i="3"/>
  <c r="F40" i="3"/>
  <c r="E40" i="3"/>
  <c r="D40" i="3"/>
  <c r="C40" i="3"/>
  <c r="J32" i="3"/>
  <c r="I32" i="3"/>
  <c r="H32" i="3"/>
  <c r="G32" i="3"/>
  <c r="F32" i="3"/>
  <c r="E32" i="3"/>
  <c r="D32" i="3"/>
  <c r="C32" i="3"/>
  <c r="J26" i="3"/>
  <c r="I26" i="3"/>
  <c r="H26" i="3"/>
  <c r="G26" i="3"/>
  <c r="F26" i="3"/>
  <c r="E26" i="3"/>
  <c r="D26" i="3"/>
  <c r="C26" i="3"/>
  <c r="J18" i="3"/>
  <c r="I18" i="3"/>
  <c r="H18" i="3"/>
  <c r="G18" i="3"/>
  <c r="F18" i="3"/>
  <c r="E18" i="3"/>
  <c r="D18" i="3"/>
  <c r="C18" i="3"/>
  <c r="J9" i="3"/>
  <c r="J8" i="3"/>
  <c r="I9" i="3"/>
  <c r="H9" i="3"/>
  <c r="G9" i="3"/>
  <c r="F9" i="3"/>
  <c r="E9" i="3"/>
  <c r="D9" i="3"/>
  <c r="D8" i="3"/>
  <c r="C9" i="3"/>
  <c r="C104" i="1"/>
  <c r="GH164" i="6"/>
  <c r="GG164" i="6"/>
  <c r="GF164" i="6"/>
  <c r="GE164" i="6"/>
  <c r="GD164" i="6"/>
  <c r="GB159" i="6"/>
  <c r="GA159" i="6"/>
  <c r="FZ159" i="6"/>
  <c r="FY159" i="6"/>
  <c r="FX159" i="6"/>
  <c r="FW159" i="6"/>
  <c r="FV159" i="6"/>
  <c r="FU159" i="6"/>
  <c r="FT159" i="6"/>
  <c r="FS159" i="6"/>
  <c r="FR159" i="6"/>
  <c r="FQ159" i="6"/>
  <c r="FP159" i="6"/>
  <c r="FO159" i="6"/>
  <c r="FN159" i="6"/>
  <c r="FM159" i="6"/>
  <c r="FL159" i="6"/>
  <c r="FK159" i="6"/>
  <c r="FJ159" i="6"/>
  <c r="FI159" i="6"/>
  <c r="FH159" i="6"/>
  <c r="FG159" i="6"/>
  <c r="FF159" i="6"/>
  <c r="FE159" i="6"/>
  <c r="FD159" i="6"/>
  <c r="FC159" i="6"/>
  <c r="FB159" i="6"/>
  <c r="FA159" i="6"/>
  <c r="EZ159" i="6"/>
  <c r="EY159" i="6"/>
  <c r="EX159" i="6"/>
  <c r="EW159" i="6"/>
  <c r="EV159" i="6"/>
  <c r="EU159" i="6"/>
  <c r="ET159" i="6"/>
  <c r="ES159" i="6"/>
  <c r="ER159" i="6"/>
  <c r="EQ159" i="6"/>
  <c r="EP159" i="6"/>
  <c r="EO159" i="6"/>
  <c r="EN159" i="6"/>
  <c r="EM159" i="6"/>
  <c r="EL159" i="6"/>
  <c r="EK159" i="6"/>
  <c r="EJ159" i="6"/>
  <c r="EI159" i="6"/>
  <c r="EH159" i="6"/>
  <c r="EG159" i="6"/>
  <c r="EF159" i="6"/>
  <c r="EE159" i="6"/>
  <c r="ED159" i="6"/>
  <c r="EC159" i="6"/>
  <c r="EB159" i="6"/>
  <c r="EA159" i="6"/>
  <c r="DZ159" i="6"/>
  <c r="DY159" i="6"/>
  <c r="DX159" i="6"/>
  <c r="DW159" i="6"/>
  <c r="DV159" i="6"/>
  <c r="DU159" i="6"/>
  <c r="DT159" i="6"/>
  <c r="DS159" i="6"/>
  <c r="DR159" i="6"/>
  <c r="DQ159" i="6"/>
  <c r="DP159" i="6"/>
  <c r="DO159" i="6"/>
  <c r="DN159" i="6"/>
  <c r="DM159" i="6"/>
  <c r="DL159" i="6"/>
  <c r="DK159" i="6"/>
  <c r="DJ159" i="6"/>
  <c r="DI159" i="6"/>
  <c r="DH159" i="6"/>
  <c r="DG159" i="6"/>
  <c r="DF159" i="6"/>
  <c r="DE159" i="6"/>
  <c r="DD159" i="6"/>
  <c r="DC159" i="6"/>
  <c r="DB159" i="6"/>
  <c r="DA159" i="6"/>
  <c r="CZ159" i="6"/>
  <c r="CY159" i="6"/>
  <c r="CX159" i="6"/>
  <c r="CW159" i="6"/>
  <c r="CV159" i="6"/>
  <c r="CU159" i="6"/>
  <c r="CT159" i="6"/>
  <c r="CS159" i="6"/>
  <c r="CR159" i="6"/>
  <c r="CQ159" i="6"/>
  <c r="CP159" i="6"/>
  <c r="CO159" i="6"/>
  <c r="CN159" i="6"/>
  <c r="CM159" i="6"/>
  <c r="CL159" i="6"/>
  <c r="CK159" i="6"/>
  <c r="CJ159" i="6"/>
  <c r="CI159" i="6"/>
  <c r="CH159" i="6"/>
  <c r="CG159" i="6"/>
  <c r="CF159" i="6"/>
  <c r="CE159" i="6"/>
  <c r="CD159" i="6"/>
  <c r="CC159" i="6"/>
  <c r="CB159" i="6"/>
  <c r="CA159" i="6"/>
  <c r="BZ159" i="6"/>
  <c r="BY159" i="6"/>
  <c r="BX159" i="6"/>
  <c r="BW159" i="6"/>
  <c r="BV159" i="6"/>
  <c r="BU159" i="6"/>
  <c r="BT159" i="6"/>
  <c r="BS159" i="6"/>
  <c r="BR159" i="6"/>
  <c r="BQ159" i="6"/>
  <c r="BP159" i="6"/>
  <c r="BO159" i="6"/>
  <c r="BN159" i="6"/>
  <c r="BM159" i="6"/>
  <c r="BL159" i="6"/>
  <c r="BK159" i="6"/>
  <c r="BJ159" i="6"/>
  <c r="BI159" i="6"/>
  <c r="BH159" i="6"/>
  <c r="BG159" i="6"/>
  <c r="BF159" i="6"/>
  <c r="BE159" i="6"/>
  <c r="BD159" i="6"/>
  <c r="BC159" i="6"/>
  <c r="BB159" i="6"/>
  <c r="BA159" i="6"/>
  <c r="AZ159" i="6"/>
  <c r="AY159" i="6"/>
  <c r="AX159" i="6"/>
  <c r="AW159" i="6"/>
  <c r="AV159" i="6"/>
  <c r="AU159" i="6"/>
  <c r="AT159" i="6"/>
  <c r="AS159" i="6"/>
  <c r="AR159" i="6"/>
  <c r="AQ159" i="6"/>
  <c r="AP159" i="6"/>
  <c r="AO159" i="6"/>
  <c r="AN159" i="6"/>
  <c r="AM159" i="6"/>
  <c r="AL159" i="6"/>
  <c r="AK159" i="6"/>
  <c r="AJ159" i="6"/>
  <c r="AI159" i="6"/>
  <c r="AH159" i="6"/>
  <c r="AG159" i="6"/>
  <c r="AF159" i="6"/>
  <c r="AE159" i="6"/>
  <c r="AD159" i="6"/>
  <c r="AC159" i="6"/>
  <c r="AB159" i="6"/>
  <c r="AA159" i="6"/>
  <c r="Z159" i="6"/>
  <c r="Y159" i="6"/>
  <c r="X159" i="6"/>
  <c r="W159" i="6"/>
  <c r="V159" i="6"/>
  <c r="U159" i="6"/>
  <c r="T159" i="6"/>
  <c r="S159" i="6"/>
  <c r="R159" i="6"/>
  <c r="Q159" i="6"/>
  <c r="P159" i="6"/>
  <c r="O159" i="6"/>
  <c r="N159" i="6"/>
  <c r="M159" i="6"/>
  <c r="L159" i="6"/>
  <c r="K159" i="6"/>
  <c r="J159" i="6"/>
  <c r="I159" i="6"/>
  <c r="H159" i="6"/>
  <c r="G159" i="6"/>
  <c r="F159" i="6"/>
  <c r="E159" i="6"/>
  <c r="D159" i="6"/>
  <c r="C159" i="6"/>
  <c r="B159" i="6"/>
  <c r="GB157" i="6"/>
  <c r="GA157" i="6"/>
  <c r="FZ157" i="6"/>
  <c r="FY157" i="6"/>
  <c r="FX157" i="6"/>
  <c r="FW157" i="6"/>
  <c r="FV157" i="6"/>
  <c r="FU157" i="6"/>
  <c r="FT157" i="6"/>
  <c r="FS157" i="6"/>
  <c r="FR157" i="6"/>
  <c r="FQ157" i="6"/>
  <c r="FP157" i="6"/>
  <c r="FO157" i="6"/>
  <c r="FN157" i="6"/>
  <c r="FM157" i="6"/>
  <c r="FL157" i="6"/>
  <c r="FK157" i="6"/>
  <c r="FJ157" i="6"/>
  <c r="FI157" i="6"/>
  <c r="FH157" i="6"/>
  <c r="FG157" i="6"/>
  <c r="FF157" i="6"/>
  <c r="FE157" i="6"/>
  <c r="FD157" i="6"/>
  <c r="FC157" i="6"/>
  <c r="FB157" i="6"/>
  <c r="FA157" i="6"/>
  <c r="EZ157" i="6"/>
  <c r="EY157" i="6"/>
  <c r="EX157" i="6"/>
  <c r="EW157" i="6"/>
  <c r="EV157" i="6"/>
  <c r="EU157" i="6"/>
  <c r="ET157" i="6"/>
  <c r="ES157" i="6"/>
  <c r="ER157" i="6"/>
  <c r="EQ157" i="6"/>
  <c r="EP157" i="6"/>
  <c r="EO157" i="6"/>
  <c r="EN157" i="6"/>
  <c r="EM157" i="6"/>
  <c r="EL157" i="6"/>
  <c r="EK157" i="6"/>
  <c r="EJ157" i="6"/>
  <c r="EI157" i="6"/>
  <c r="EH157" i="6"/>
  <c r="EG157" i="6"/>
  <c r="EF157" i="6"/>
  <c r="EE157" i="6"/>
  <c r="ED157" i="6"/>
  <c r="EC157" i="6"/>
  <c r="EB157" i="6"/>
  <c r="EA157" i="6"/>
  <c r="DZ157" i="6"/>
  <c r="DY157" i="6"/>
  <c r="DX157" i="6"/>
  <c r="DW157" i="6"/>
  <c r="DV157" i="6"/>
  <c r="DU157" i="6"/>
  <c r="DT157" i="6"/>
  <c r="DS157" i="6"/>
  <c r="DR157" i="6"/>
  <c r="DQ157" i="6"/>
  <c r="DP157" i="6"/>
  <c r="DO157" i="6"/>
  <c r="DN157" i="6"/>
  <c r="DM157" i="6"/>
  <c r="DL157" i="6"/>
  <c r="DK157" i="6"/>
  <c r="DJ157" i="6"/>
  <c r="DI157" i="6"/>
  <c r="DH157" i="6"/>
  <c r="DG157" i="6"/>
  <c r="DF157" i="6"/>
  <c r="DE157" i="6"/>
  <c r="DD157" i="6"/>
  <c r="DC157" i="6"/>
  <c r="DB157" i="6"/>
  <c r="DA157" i="6"/>
  <c r="CZ157" i="6"/>
  <c r="CY157" i="6"/>
  <c r="CX157" i="6"/>
  <c r="CW157" i="6"/>
  <c r="CV157" i="6"/>
  <c r="CU157" i="6"/>
  <c r="CT157" i="6"/>
  <c r="CS157" i="6"/>
  <c r="CR157" i="6"/>
  <c r="CQ157" i="6"/>
  <c r="CP157" i="6"/>
  <c r="CO157" i="6"/>
  <c r="CN157" i="6"/>
  <c r="CM157" i="6"/>
  <c r="CL157" i="6"/>
  <c r="CK157" i="6"/>
  <c r="CJ157" i="6"/>
  <c r="CI157" i="6"/>
  <c r="CH157" i="6"/>
  <c r="CG157" i="6"/>
  <c r="CF157" i="6"/>
  <c r="CE157" i="6"/>
  <c r="CD157" i="6"/>
  <c r="CC157" i="6"/>
  <c r="CB157" i="6"/>
  <c r="CA157" i="6"/>
  <c r="BZ157" i="6"/>
  <c r="BY157" i="6"/>
  <c r="BX157" i="6"/>
  <c r="BW157" i="6"/>
  <c r="BV157" i="6"/>
  <c r="BU157" i="6"/>
  <c r="BT157" i="6"/>
  <c r="BS157" i="6"/>
  <c r="BR157" i="6"/>
  <c r="BQ157" i="6"/>
  <c r="BP157" i="6"/>
  <c r="BO157" i="6"/>
  <c r="BN157" i="6"/>
  <c r="BM157" i="6"/>
  <c r="BL157" i="6"/>
  <c r="BK157" i="6"/>
  <c r="BJ157" i="6"/>
  <c r="BI157" i="6"/>
  <c r="BH157" i="6"/>
  <c r="BG157" i="6"/>
  <c r="BF157" i="6"/>
  <c r="BE157" i="6"/>
  <c r="BD157" i="6"/>
  <c r="BC157" i="6"/>
  <c r="BB157" i="6"/>
  <c r="BA157" i="6"/>
  <c r="AZ157" i="6"/>
  <c r="AY157" i="6"/>
  <c r="AX157" i="6"/>
  <c r="AW157" i="6"/>
  <c r="AV157" i="6"/>
  <c r="AU157" i="6"/>
  <c r="AT157" i="6"/>
  <c r="AS157" i="6"/>
  <c r="AR157" i="6"/>
  <c r="AQ157" i="6"/>
  <c r="AP157" i="6"/>
  <c r="AO157" i="6"/>
  <c r="AN157" i="6"/>
  <c r="AM157" i="6"/>
  <c r="AL157" i="6"/>
  <c r="AK157" i="6"/>
  <c r="AJ157" i="6"/>
  <c r="AI157" i="6"/>
  <c r="AH157" i="6"/>
  <c r="AG157" i="6"/>
  <c r="AF157" i="6"/>
  <c r="AE157" i="6"/>
  <c r="AD157" i="6"/>
  <c r="AC157" i="6"/>
  <c r="AB157" i="6"/>
  <c r="AA157" i="6"/>
  <c r="Z157" i="6"/>
  <c r="Y157" i="6"/>
  <c r="X157" i="6"/>
  <c r="W157" i="6"/>
  <c r="V157" i="6"/>
  <c r="U157" i="6"/>
  <c r="T157" i="6"/>
  <c r="S157" i="6"/>
  <c r="R157" i="6"/>
  <c r="Q157" i="6"/>
  <c r="P157" i="6"/>
  <c r="O157" i="6"/>
  <c r="N157" i="6"/>
  <c r="M157" i="6"/>
  <c r="L157" i="6"/>
  <c r="K157" i="6"/>
  <c r="J157" i="6"/>
  <c r="I157" i="6"/>
  <c r="H157" i="6"/>
  <c r="G157" i="6"/>
  <c r="F157" i="6"/>
  <c r="E157" i="6"/>
  <c r="D157" i="6"/>
  <c r="C157" i="6"/>
  <c r="B157" i="6"/>
  <c r="DT154" i="6"/>
  <c r="GA154" i="6"/>
  <c r="BK154" i="6"/>
  <c r="DS154" i="6"/>
  <c r="B154" i="6"/>
  <c r="BI154" i="6"/>
  <c r="DT148" i="6"/>
  <c r="GB148" i="6"/>
  <c r="BK148" i="6"/>
  <c r="DR148" i="6"/>
  <c r="B148" i="6"/>
  <c r="AG148" i="6"/>
  <c r="DT142" i="6"/>
  <c r="BK142" i="6"/>
  <c r="DR142" i="6"/>
  <c r="B142" i="6"/>
  <c r="G142" i="6"/>
  <c r="GB140" i="6"/>
  <c r="GA140" i="6"/>
  <c r="FZ140" i="6"/>
  <c r="FY140" i="6"/>
  <c r="FX140" i="6"/>
  <c r="FW140" i="6"/>
  <c r="FV140" i="6"/>
  <c r="FU140" i="6"/>
  <c r="FT140" i="6"/>
  <c r="FS140" i="6"/>
  <c r="FR140" i="6"/>
  <c r="FQ140" i="6"/>
  <c r="FP140" i="6"/>
  <c r="FO140" i="6"/>
  <c r="FN140" i="6"/>
  <c r="FM140" i="6"/>
  <c r="FL140" i="6"/>
  <c r="FK140" i="6"/>
  <c r="FJ140" i="6"/>
  <c r="FI140" i="6"/>
  <c r="FH140" i="6"/>
  <c r="FG140" i="6"/>
  <c r="FF140" i="6"/>
  <c r="FE140" i="6"/>
  <c r="FD140" i="6"/>
  <c r="FC140" i="6"/>
  <c r="FB140" i="6"/>
  <c r="FA140" i="6"/>
  <c r="EZ140" i="6"/>
  <c r="EY140" i="6"/>
  <c r="EX140" i="6"/>
  <c r="EW140" i="6"/>
  <c r="EV140" i="6"/>
  <c r="EU140" i="6"/>
  <c r="ET140" i="6"/>
  <c r="ES140" i="6"/>
  <c r="ER140" i="6"/>
  <c r="EQ140" i="6"/>
  <c r="EP140" i="6"/>
  <c r="EO140" i="6"/>
  <c r="EN140" i="6"/>
  <c r="EM140" i="6"/>
  <c r="EL140" i="6"/>
  <c r="EK140" i="6"/>
  <c r="EJ140" i="6"/>
  <c r="EI140" i="6"/>
  <c r="EH140" i="6"/>
  <c r="EG140" i="6"/>
  <c r="EF140" i="6"/>
  <c r="EE140" i="6"/>
  <c r="ED140" i="6"/>
  <c r="EC140" i="6"/>
  <c r="EB140" i="6"/>
  <c r="EA140" i="6"/>
  <c r="DZ140" i="6"/>
  <c r="DY140" i="6"/>
  <c r="DX140" i="6"/>
  <c r="DW140" i="6"/>
  <c r="DV140" i="6"/>
  <c r="DU140" i="6"/>
  <c r="DT140" i="6"/>
  <c r="DS140" i="6"/>
  <c r="DR140" i="6"/>
  <c r="DQ140" i="6"/>
  <c r="DP140" i="6"/>
  <c r="DO140" i="6"/>
  <c r="DN140" i="6"/>
  <c r="DM140" i="6"/>
  <c r="DL140" i="6"/>
  <c r="DK140" i="6"/>
  <c r="DJ140" i="6"/>
  <c r="DI140" i="6"/>
  <c r="DH140" i="6"/>
  <c r="DG140" i="6"/>
  <c r="DF140" i="6"/>
  <c r="DE140" i="6"/>
  <c r="DD140" i="6"/>
  <c r="DC140" i="6"/>
  <c r="DB140" i="6"/>
  <c r="DA140" i="6"/>
  <c r="CZ140" i="6"/>
  <c r="CY140" i="6"/>
  <c r="CX140" i="6"/>
  <c r="CW140" i="6"/>
  <c r="CV140" i="6"/>
  <c r="CU140" i="6"/>
  <c r="CT140" i="6"/>
  <c r="CS140" i="6"/>
  <c r="CR140" i="6"/>
  <c r="CQ140" i="6"/>
  <c r="CP140" i="6"/>
  <c r="CO140" i="6"/>
  <c r="CN140" i="6"/>
  <c r="CM140" i="6"/>
  <c r="CL140" i="6"/>
  <c r="CK140" i="6"/>
  <c r="CJ140" i="6"/>
  <c r="CI140" i="6"/>
  <c r="CH140" i="6"/>
  <c r="CG140" i="6"/>
  <c r="CF140" i="6"/>
  <c r="CE140" i="6"/>
  <c r="CD140" i="6"/>
  <c r="CC140" i="6"/>
  <c r="CB140" i="6"/>
  <c r="CA140" i="6"/>
  <c r="BZ140" i="6"/>
  <c r="BY140" i="6"/>
  <c r="BX140" i="6"/>
  <c r="BW140" i="6"/>
  <c r="BV140" i="6"/>
  <c r="BU140" i="6"/>
  <c r="BT140" i="6"/>
  <c r="BS140" i="6"/>
  <c r="BR140" i="6"/>
  <c r="BQ140" i="6"/>
  <c r="BP140" i="6"/>
  <c r="BO140" i="6"/>
  <c r="BN140" i="6"/>
  <c r="BM140" i="6"/>
  <c r="BL140" i="6"/>
  <c r="BK140" i="6"/>
  <c r="BJ140" i="6"/>
  <c r="BI140" i="6"/>
  <c r="BH140" i="6"/>
  <c r="BG140" i="6"/>
  <c r="BF140" i="6"/>
  <c r="BE140" i="6"/>
  <c r="BD140" i="6"/>
  <c r="BC140" i="6"/>
  <c r="BB140" i="6"/>
  <c r="BA140" i="6"/>
  <c r="AZ140" i="6"/>
  <c r="AY140" i="6"/>
  <c r="AX140" i="6"/>
  <c r="AW140" i="6"/>
  <c r="AV140" i="6"/>
  <c r="AU140" i="6"/>
  <c r="AT140" i="6"/>
  <c r="AS140" i="6"/>
  <c r="AR140" i="6"/>
  <c r="AQ140" i="6"/>
  <c r="AP140" i="6"/>
  <c r="AO140" i="6"/>
  <c r="AN140" i="6"/>
  <c r="AM140" i="6"/>
  <c r="AL140" i="6"/>
  <c r="AK140" i="6"/>
  <c r="AJ140" i="6"/>
  <c r="AI140" i="6"/>
  <c r="AH140" i="6"/>
  <c r="AG140" i="6"/>
  <c r="AF140" i="6"/>
  <c r="AE140" i="6"/>
  <c r="AD140" i="6"/>
  <c r="AC140" i="6"/>
  <c r="AB140" i="6"/>
  <c r="AA140" i="6"/>
  <c r="Z140" i="6"/>
  <c r="Y140" i="6"/>
  <c r="X140" i="6"/>
  <c r="W140" i="6"/>
  <c r="V140" i="6"/>
  <c r="U140" i="6"/>
  <c r="T140" i="6"/>
  <c r="S140" i="6"/>
  <c r="R140" i="6"/>
  <c r="Q140" i="6"/>
  <c r="P140" i="6"/>
  <c r="O140" i="6"/>
  <c r="N140" i="6"/>
  <c r="M140" i="6"/>
  <c r="L140" i="6"/>
  <c r="K140" i="6"/>
  <c r="J140" i="6"/>
  <c r="I140" i="6"/>
  <c r="H140" i="6"/>
  <c r="G140" i="6"/>
  <c r="F140" i="6"/>
  <c r="E140" i="6"/>
  <c r="D140" i="6"/>
  <c r="C140" i="6"/>
  <c r="B140" i="6"/>
  <c r="GB138" i="6"/>
  <c r="GA138" i="6"/>
  <c r="FZ138" i="6"/>
  <c r="FY138" i="6"/>
  <c r="FX138" i="6"/>
  <c r="FW138" i="6"/>
  <c r="FV138" i="6"/>
  <c r="FU138" i="6"/>
  <c r="FT138" i="6"/>
  <c r="FS138" i="6"/>
  <c r="FR138" i="6"/>
  <c r="FQ138" i="6"/>
  <c r="FP138" i="6"/>
  <c r="FO138" i="6"/>
  <c r="FN138" i="6"/>
  <c r="FM138" i="6"/>
  <c r="FL138" i="6"/>
  <c r="FK138" i="6"/>
  <c r="FJ138" i="6"/>
  <c r="FI138" i="6"/>
  <c r="FH138" i="6"/>
  <c r="FG138" i="6"/>
  <c r="FF138" i="6"/>
  <c r="FE138" i="6"/>
  <c r="FD138" i="6"/>
  <c r="FC138" i="6"/>
  <c r="FB138" i="6"/>
  <c r="FA138" i="6"/>
  <c r="EZ138" i="6"/>
  <c r="EY138" i="6"/>
  <c r="EX138" i="6"/>
  <c r="EW138" i="6"/>
  <c r="EV138" i="6"/>
  <c r="EU138" i="6"/>
  <c r="ET138" i="6"/>
  <c r="ES138" i="6"/>
  <c r="ER138" i="6"/>
  <c r="EQ138" i="6"/>
  <c r="EP138" i="6"/>
  <c r="EO138" i="6"/>
  <c r="EN138" i="6"/>
  <c r="EM138" i="6"/>
  <c r="EL138" i="6"/>
  <c r="EK138" i="6"/>
  <c r="EJ138" i="6"/>
  <c r="EI138" i="6"/>
  <c r="EH138" i="6"/>
  <c r="EG138" i="6"/>
  <c r="EF138" i="6"/>
  <c r="EE138" i="6"/>
  <c r="ED138" i="6"/>
  <c r="EC138" i="6"/>
  <c r="EB138" i="6"/>
  <c r="EA138" i="6"/>
  <c r="DZ138" i="6"/>
  <c r="DY138" i="6"/>
  <c r="DX138" i="6"/>
  <c r="DW138" i="6"/>
  <c r="DV138" i="6"/>
  <c r="DU138" i="6"/>
  <c r="DT138" i="6"/>
  <c r="DS138" i="6"/>
  <c r="DR138" i="6"/>
  <c r="DQ138" i="6"/>
  <c r="DP138" i="6"/>
  <c r="DO138" i="6"/>
  <c r="DN138" i="6"/>
  <c r="DM138" i="6"/>
  <c r="DL138" i="6"/>
  <c r="DK138" i="6"/>
  <c r="DJ138" i="6"/>
  <c r="DI138" i="6"/>
  <c r="DH138" i="6"/>
  <c r="DG138" i="6"/>
  <c r="DF138" i="6"/>
  <c r="DE138" i="6"/>
  <c r="DD138" i="6"/>
  <c r="DC138" i="6"/>
  <c r="DB138" i="6"/>
  <c r="DA138" i="6"/>
  <c r="CZ138" i="6"/>
  <c r="CY138" i="6"/>
  <c r="CX138" i="6"/>
  <c r="CW138" i="6"/>
  <c r="CV138" i="6"/>
  <c r="CU138" i="6"/>
  <c r="CT138" i="6"/>
  <c r="CS138" i="6"/>
  <c r="CR138" i="6"/>
  <c r="CQ138" i="6"/>
  <c r="CP138" i="6"/>
  <c r="CO138" i="6"/>
  <c r="CN138" i="6"/>
  <c r="CM138" i="6"/>
  <c r="CL138" i="6"/>
  <c r="CK138" i="6"/>
  <c r="CJ138" i="6"/>
  <c r="CI138" i="6"/>
  <c r="CH138" i="6"/>
  <c r="CG138" i="6"/>
  <c r="CF138" i="6"/>
  <c r="CE138" i="6"/>
  <c r="CD138" i="6"/>
  <c r="CC138" i="6"/>
  <c r="CB138" i="6"/>
  <c r="CA138" i="6"/>
  <c r="BZ138" i="6"/>
  <c r="BY138" i="6"/>
  <c r="BX138" i="6"/>
  <c r="BW138" i="6"/>
  <c r="BV138" i="6"/>
  <c r="BU138" i="6"/>
  <c r="BT138" i="6"/>
  <c r="BS138" i="6"/>
  <c r="BR138" i="6"/>
  <c r="BQ138" i="6"/>
  <c r="BP138" i="6"/>
  <c r="BO138" i="6"/>
  <c r="BN138" i="6"/>
  <c r="BM138" i="6"/>
  <c r="BL138" i="6"/>
  <c r="BK138" i="6"/>
  <c r="BJ138" i="6"/>
  <c r="BI138" i="6"/>
  <c r="BH138" i="6"/>
  <c r="BG138" i="6"/>
  <c r="BF138" i="6"/>
  <c r="BE138" i="6"/>
  <c r="BD138" i="6"/>
  <c r="BC138" i="6"/>
  <c r="BB138" i="6"/>
  <c r="BA138" i="6"/>
  <c r="AZ138" i="6"/>
  <c r="AY138" i="6"/>
  <c r="AX138" i="6"/>
  <c r="AW138" i="6"/>
  <c r="AV138" i="6"/>
  <c r="AU138" i="6"/>
  <c r="AT138" i="6"/>
  <c r="AS138" i="6"/>
  <c r="AR138" i="6"/>
  <c r="AQ138" i="6"/>
  <c r="AP138" i="6"/>
  <c r="AO138" i="6"/>
  <c r="AN138" i="6"/>
  <c r="AM138" i="6"/>
  <c r="AL138" i="6"/>
  <c r="AK138" i="6"/>
  <c r="AJ138" i="6"/>
  <c r="AI138" i="6"/>
  <c r="AH138" i="6"/>
  <c r="AG138" i="6"/>
  <c r="AF138" i="6"/>
  <c r="AE138" i="6"/>
  <c r="AD138" i="6"/>
  <c r="AC138" i="6"/>
  <c r="AB138" i="6"/>
  <c r="AA138" i="6"/>
  <c r="Z138" i="6"/>
  <c r="Y138" i="6"/>
  <c r="X138" i="6"/>
  <c r="W138" i="6"/>
  <c r="V138" i="6"/>
  <c r="U138" i="6"/>
  <c r="T138" i="6"/>
  <c r="S138" i="6"/>
  <c r="R138" i="6"/>
  <c r="Q138" i="6"/>
  <c r="P138" i="6"/>
  <c r="O138" i="6"/>
  <c r="N138" i="6"/>
  <c r="M138" i="6"/>
  <c r="L138" i="6"/>
  <c r="K138" i="6"/>
  <c r="J138" i="6"/>
  <c r="I138" i="6"/>
  <c r="H138" i="6"/>
  <c r="G138" i="6"/>
  <c r="F138" i="6"/>
  <c r="E138" i="6"/>
  <c r="D138" i="6"/>
  <c r="C138" i="6"/>
  <c r="B138" i="6"/>
  <c r="DT135" i="6"/>
  <c r="BK135" i="6"/>
  <c r="DS135" i="6"/>
  <c r="B135" i="6"/>
  <c r="Q135" i="6"/>
  <c r="DT130" i="6"/>
  <c r="GB130" i="6"/>
  <c r="BK130" i="6"/>
  <c r="B130" i="6"/>
  <c r="DT126" i="6"/>
  <c r="BK126" i="6"/>
  <c r="DS126" i="6"/>
  <c r="B126" i="6"/>
  <c r="DT121" i="6"/>
  <c r="BK121" i="6"/>
  <c r="B121" i="6"/>
  <c r="BJ121" i="6"/>
  <c r="GB119" i="6"/>
  <c r="GA119" i="6"/>
  <c r="FZ119" i="6"/>
  <c r="FY119" i="6"/>
  <c r="FX119" i="6"/>
  <c r="FW119" i="6"/>
  <c r="FV119" i="6"/>
  <c r="FU119" i="6"/>
  <c r="FT119" i="6"/>
  <c r="FS119" i="6"/>
  <c r="FR119" i="6"/>
  <c r="FQ119" i="6"/>
  <c r="FP119" i="6"/>
  <c r="FO119" i="6"/>
  <c r="FN119" i="6"/>
  <c r="FM119" i="6"/>
  <c r="FL119" i="6"/>
  <c r="FK119" i="6"/>
  <c r="FJ119" i="6"/>
  <c r="FI119" i="6"/>
  <c r="FH119" i="6"/>
  <c r="FG119" i="6"/>
  <c r="FF119" i="6"/>
  <c r="FE119" i="6"/>
  <c r="FD119" i="6"/>
  <c r="FC119" i="6"/>
  <c r="FB119" i="6"/>
  <c r="FA119" i="6"/>
  <c r="EZ119" i="6"/>
  <c r="EY119" i="6"/>
  <c r="EX119" i="6"/>
  <c r="EW119" i="6"/>
  <c r="EV119" i="6"/>
  <c r="EU119" i="6"/>
  <c r="ET119" i="6"/>
  <c r="ES119" i="6"/>
  <c r="ER119" i="6"/>
  <c r="EQ119" i="6"/>
  <c r="EP119" i="6"/>
  <c r="EO119" i="6"/>
  <c r="EN119" i="6"/>
  <c r="EM119" i="6"/>
  <c r="EL119" i="6"/>
  <c r="EK119" i="6"/>
  <c r="EJ119" i="6"/>
  <c r="EI119" i="6"/>
  <c r="EH119" i="6"/>
  <c r="EG119" i="6"/>
  <c r="EF119" i="6"/>
  <c r="EE119" i="6"/>
  <c r="ED119" i="6"/>
  <c r="EC119" i="6"/>
  <c r="EB119" i="6"/>
  <c r="EA119" i="6"/>
  <c r="DZ119" i="6"/>
  <c r="DY119" i="6"/>
  <c r="DX119" i="6"/>
  <c r="DW119" i="6"/>
  <c r="DV119" i="6"/>
  <c r="DU119" i="6"/>
  <c r="DT119" i="6"/>
  <c r="DS119" i="6"/>
  <c r="DR119" i="6"/>
  <c r="DQ119" i="6"/>
  <c r="DP119" i="6"/>
  <c r="DO119" i="6"/>
  <c r="DN119" i="6"/>
  <c r="DM119" i="6"/>
  <c r="DL119" i="6"/>
  <c r="DK119" i="6"/>
  <c r="DJ119" i="6"/>
  <c r="DI119" i="6"/>
  <c r="DH119" i="6"/>
  <c r="DG119" i="6"/>
  <c r="DF119" i="6"/>
  <c r="DE119" i="6"/>
  <c r="DD119" i="6"/>
  <c r="DC119" i="6"/>
  <c r="DB119" i="6"/>
  <c r="DA119" i="6"/>
  <c r="CZ119" i="6"/>
  <c r="CY119" i="6"/>
  <c r="CX119" i="6"/>
  <c r="CW119" i="6"/>
  <c r="CV119" i="6"/>
  <c r="CU119" i="6"/>
  <c r="CT119" i="6"/>
  <c r="CS119" i="6"/>
  <c r="CR119" i="6"/>
  <c r="CQ119" i="6"/>
  <c r="CP119" i="6"/>
  <c r="CO119" i="6"/>
  <c r="CN119" i="6"/>
  <c r="CM119" i="6"/>
  <c r="CL119" i="6"/>
  <c r="CK119" i="6"/>
  <c r="CJ119" i="6"/>
  <c r="CI119" i="6"/>
  <c r="CH119" i="6"/>
  <c r="CG119" i="6"/>
  <c r="CF119" i="6"/>
  <c r="CE119" i="6"/>
  <c r="CD119" i="6"/>
  <c r="CC119" i="6"/>
  <c r="CB119" i="6"/>
  <c r="CA119" i="6"/>
  <c r="BZ119" i="6"/>
  <c r="BY119" i="6"/>
  <c r="BX119" i="6"/>
  <c r="BW119" i="6"/>
  <c r="BV119" i="6"/>
  <c r="BU119" i="6"/>
  <c r="BT119" i="6"/>
  <c r="BS119" i="6"/>
  <c r="BR119" i="6"/>
  <c r="BQ119" i="6"/>
  <c r="BP119" i="6"/>
  <c r="BO119" i="6"/>
  <c r="BN119" i="6"/>
  <c r="BM119" i="6"/>
  <c r="BL119" i="6"/>
  <c r="BK119" i="6"/>
  <c r="BJ119" i="6"/>
  <c r="BI119" i="6"/>
  <c r="BH119" i="6"/>
  <c r="BG119" i="6"/>
  <c r="BF119" i="6"/>
  <c r="BE119" i="6"/>
  <c r="BD119" i="6"/>
  <c r="BC119" i="6"/>
  <c r="BB119" i="6"/>
  <c r="BA119" i="6"/>
  <c r="AZ119" i="6"/>
  <c r="AY119" i="6"/>
  <c r="AX119" i="6"/>
  <c r="AW119" i="6"/>
  <c r="AV119" i="6"/>
  <c r="AU119" i="6"/>
  <c r="AT119" i="6"/>
  <c r="AS119" i="6"/>
  <c r="AR119" i="6"/>
  <c r="AQ119" i="6"/>
  <c r="AP119" i="6"/>
  <c r="AO119" i="6"/>
  <c r="AN119" i="6"/>
  <c r="AM119" i="6"/>
  <c r="AL119" i="6"/>
  <c r="AK119" i="6"/>
  <c r="AJ119" i="6"/>
  <c r="AI119" i="6"/>
  <c r="AH119" i="6"/>
  <c r="AG119" i="6"/>
  <c r="AF119" i="6"/>
  <c r="AE119" i="6"/>
  <c r="AD119" i="6"/>
  <c r="AC119" i="6"/>
  <c r="AB119" i="6"/>
  <c r="AA119" i="6"/>
  <c r="Z119" i="6"/>
  <c r="Y119" i="6"/>
  <c r="X119" i="6"/>
  <c r="W119" i="6"/>
  <c r="V119" i="6"/>
  <c r="U119" i="6"/>
  <c r="T119" i="6"/>
  <c r="S119" i="6"/>
  <c r="R119" i="6"/>
  <c r="Q119" i="6"/>
  <c r="P119" i="6"/>
  <c r="O119" i="6"/>
  <c r="N119" i="6"/>
  <c r="M119" i="6"/>
  <c r="L119" i="6"/>
  <c r="K119" i="6"/>
  <c r="J119" i="6"/>
  <c r="I119" i="6"/>
  <c r="H119" i="6"/>
  <c r="G119" i="6"/>
  <c r="F119" i="6"/>
  <c r="E119" i="6"/>
  <c r="D119" i="6"/>
  <c r="C119" i="6"/>
  <c r="B119" i="6"/>
  <c r="DT113" i="6"/>
  <c r="BK113" i="6"/>
  <c r="B113" i="6"/>
  <c r="DT106" i="6"/>
  <c r="BK106" i="6"/>
  <c r="DS106" i="6"/>
  <c r="B106" i="6"/>
  <c r="DT101" i="6"/>
  <c r="DU101" i="6"/>
  <c r="BK101" i="6"/>
  <c r="DS101" i="6"/>
  <c r="B101" i="6"/>
  <c r="DT98" i="6"/>
  <c r="BK98" i="6"/>
  <c r="B98" i="6"/>
  <c r="DT95" i="6"/>
  <c r="BK95" i="6"/>
  <c r="DS95" i="6"/>
  <c r="B95" i="6"/>
  <c r="DT91" i="6"/>
  <c r="BK91" i="6"/>
  <c r="B91" i="6"/>
  <c r="GB89" i="6"/>
  <c r="GA89" i="6"/>
  <c r="FZ89" i="6"/>
  <c r="FY89" i="6"/>
  <c r="FX89" i="6"/>
  <c r="FW89" i="6"/>
  <c r="FV89" i="6"/>
  <c r="FU89" i="6"/>
  <c r="FT89" i="6"/>
  <c r="FS89" i="6"/>
  <c r="FR89" i="6"/>
  <c r="FQ89" i="6"/>
  <c r="FP89" i="6"/>
  <c r="FO89" i="6"/>
  <c r="FN89" i="6"/>
  <c r="FM89" i="6"/>
  <c r="FL89" i="6"/>
  <c r="FK89" i="6"/>
  <c r="FJ89" i="6"/>
  <c r="FI89" i="6"/>
  <c r="FH89" i="6"/>
  <c r="FG89" i="6"/>
  <c r="FF89" i="6"/>
  <c r="FE89" i="6"/>
  <c r="FD89" i="6"/>
  <c r="FC89" i="6"/>
  <c r="FB89" i="6"/>
  <c r="FA89" i="6"/>
  <c r="EZ89" i="6"/>
  <c r="EY89" i="6"/>
  <c r="EX89" i="6"/>
  <c r="EW89" i="6"/>
  <c r="EV89" i="6"/>
  <c r="EU89" i="6"/>
  <c r="ET89" i="6"/>
  <c r="ES89" i="6"/>
  <c r="ER89" i="6"/>
  <c r="EQ89" i="6"/>
  <c r="EP89" i="6"/>
  <c r="EO89" i="6"/>
  <c r="EN89" i="6"/>
  <c r="EM89" i="6"/>
  <c r="EL89" i="6"/>
  <c r="EK89" i="6"/>
  <c r="EJ89" i="6"/>
  <c r="EI89" i="6"/>
  <c r="EH89" i="6"/>
  <c r="EG89" i="6"/>
  <c r="EF89" i="6"/>
  <c r="EE89" i="6"/>
  <c r="ED89" i="6"/>
  <c r="EC89" i="6"/>
  <c r="EB89" i="6"/>
  <c r="EA89" i="6"/>
  <c r="DZ89" i="6"/>
  <c r="DY89" i="6"/>
  <c r="DX89" i="6"/>
  <c r="DW89" i="6"/>
  <c r="DV89" i="6"/>
  <c r="DU89" i="6"/>
  <c r="DT89" i="6"/>
  <c r="DS89" i="6"/>
  <c r="DR89" i="6"/>
  <c r="DQ89" i="6"/>
  <c r="DP89" i="6"/>
  <c r="DO89" i="6"/>
  <c r="DN89" i="6"/>
  <c r="DM89" i="6"/>
  <c r="DL89" i="6"/>
  <c r="DK89" i="6"/>
  <c r="DJ89" i="6"/>
  <c r="DI89" i="6"/>
  <c r="DH89" i="6"/>
  <c r="DG89" i="6"/>
  <c r="DF89" i="6"/>
  <c r="DE89" i="6"/>
  <c r="DD89" i="6"/>
  <c r="DC89" i="6"/>
  <c r="DB89" i="6"/>
  <c r="DA89" i="6"/>
  <c r="CZ89" i="6"/>
  <c r="CY89" i="6"/>
  <c r="CX89" i="6"/>
  <c r="CW89" i="6"/>
  <c r="CV89" i="6"/>
  <c r="CU89" i="6"/>
  <c r="CT89" i="6"/>
  <c r="CS89" i="6"/>
  <c r="CR89" i="6"/>
  <c r="CQ89" i="6"/>
  <c r="CP89" i="6"/>
  <c r="CO89" i="6"/>
  <c r="CN89" i="6"/>
  <c r="CM89" i="6"/>
  <c r="CL89" i="6"/>
  <c r="CK89" i="6"/>
  <c r="CJ89" i="6"/>
  <c r="CI89" i="6"/>
  <c r="CH89" i="6"/>
  <c r="CG89" i="6"/>
  <c r="CF89" i="6"/>
  <c r="CE89" i="6"/>
  <c r="CD89" i="6"/>
  <c r="CC89" i="6"/>
  <c r="CB89" i="6"/>
  <c r="CA89" i="6"/>
  <c r="BZ89" i="6"/>
  <c r="BY89" i="6"/>
  <c r="BX89" i="6"/>
  <c r="BW89" i="6"/>
  <c r="BV89" i="6"/>
  <c r="BU89" i="6"/>
  <c r="BT89" i="6"/>
  <c r="BS89" i="6"/>
  <c r="BR89" i="6"/>
  <c r="BQ89" i="6"/>
  <c r="BP89" i="6"/>
  <c r="BO89" i="6"/>
  <c r="BN89" i="6"/>
  <c r="BM89" i="6"/>
  <c r="BL89" i="6"/>
  <c r="BK89" i="6"/>
  <c r="BJ89" i="6"/>
  <c r="BI89" i="6"/>
  <c r="BH89" i="6"/>
  <c r="BG89" i="6"/>
  <c r="BF89" i="6"/>
  <c r="BE89" i="6"/>
  <c r="BD89" i="6"/>
  <c r="BC89" i="6"/>
  <c r="BB89" i="6"/>
  <c r="BA89" i="6"/>
  <c r="AZ89" i="6"/>
  <c r="AY89" i="6"/>
  <c r="AX89" i="6"/>
  <c r="AW89" i="6"/>
  <c r="AV89" i="6"/>
  <c r="AU89" i="6"/>
  <c r="AT89" i="6"/>
  <c r="AS89" i="6"/>
  <c r="AR89" i="6"/>
  <c r="AQ89" i="6"/>
  <c r="AP89" i="6"/>
  <c r="AO89" i="6"/>
  <c r="AN89" i="6"/>
  <c r="AM89" i="6"/>
  <c r="AL89" i="6"/>
  <c r="AK89" i="6"/>
  <c r="AJ89" i="6"/>
  <c r="AI89" i="6"/>
  <c r="AH89" i="6"/>
  <c r="AG89" i="6"/>
  <c r="AF89" i="6"/>
  <c r="AE89" i="6"/>
  <c r="AD89" i="6"/>
  <c r="AC89" i="6"/>
  <c r="AB89" i="6"/>
  <c r="AA89" i="6"/>
  <c r="Z89" i="6"/>
  <c r="Y89" i="6"/>
  <c r="X89" i="6"/>
  <c r="W89" i="6"/>
  <c r="V89" i="6"/>
  <c r="U89" i="6"/>
  <c r="T89" i="6"/>
  <c r="S89" i="6"/>
  <c r="R89" i="6"/>
  <c r="Q89" i="6"/>
  <c r="P89" i="6"/>
  <c r="O89" i="6"/>
  <c r="N89" i="6"/>
  <c r="M89" i="6"/>
  <c r="L89" i="6"/>
  <c r="K89" i="6"/>
  <c r="J89" i="6"/>
  <c r="I89" i="6"/>
  <c r="H89" i="6"/>
  <c r="G89" i="6"/>
  <c r="F89" i="6"/>
  <c r="E89" i="6"/>
  <c r="D89" i="6"/>
  <c r="C89" i="6"/>
  <c r="B89" i="6"/>
  <c r="GB87" i="6"/>
  <c r="GA87" i="6"/>
  <c r="FZ87" i="6"/>
  <c r="FY87" i="6"/>
  <c r="FX87" i="6"/>
  <c r="FW87" i="6"/>
  <c r="FV87" i="6"/>
  <c r="FU87" i="6"/>
  <c r="FT87" i="6"/>
  <c r="FS87" i="6"/>
  <c r="FR87" i="6"/>
  <c r="FQ87" i="6"/>
  <c r="FP87" i="6"/>
  <c r="FO87" i="6"/>
  <c r="FN87" i="6"/>
  <c r="FM87" i="6"/>
  <c r="FL87" i="6"/>
  <c r="FK87" i="6"/>
  <c r="FJ87" i="6"/>
  <c r="FI87" i="6"/>
  <c r="FH87" i="6"/>
  <c r="FG87" i="6"/>
  <c r="FF87" i="6"/>
  <c r="FE87" i="6"/>
  <c r="FD87" i="6"/>
  <c r="FC87" i="6"/>
  <c r="FB87" i="6"/>
  <c r="FA87" i="6"/>
  <c r="EZ87" i="6"/>
  <c r="EY87" i="6"/>
  <c r="EX87" i="6"/>
  <c r="EW87" i="6"/>
  <c r="EV87" i="6"/>
  <c r="EU87" i="6"/>
  <c r="ET87" i="6"/>
  <c r="ES87" i="6"/>
  <c r="ER87" i="6"/>
  <c r="EQ87" i="6"/>
  <c r="EP87" i="6"/>
  <c r="EO87" i="6"/>
  <c r="EN87" i="6"/>
  <c r="EM87" i="6"/>
  <c r="EL87" i="6"/>
  <c r="EK87" i="6"/>
  <c r="EJ87" i="6"/>
  <c r="EI87" i="6"/>
  <c r="EH87" i="6"/>
  <c r="EG87" i="6"/>
  <c r="EF87" i="6"/>
  <c r="EE87" i="6"/>
  <c r="ED87" i="6"/>
  <c r="EC87" i="6"/>
  <c r="EB87" i="6"/>
  <c r="EA87" i="6"/>
  <c r="DZ87" i="6"/>
  <c r="DY87" i="6"/>
  <c r="DX87" i="6"/>
  <c r="DW87" i="6"/>
  <c r="DV87" i="6"/>
  <c r="DU87" i="6"/>
  <c r="DT87" i="6"/>
  <c r="DS87" i="6"/>
  <c r="DR87" i="6"/>
  <c r="DQ87" i="6"/>
  <c r="DP87" i="6"/>
  <c r="DO87" i="6"/>
  <c r="DN87" i="6"/>
  <c r="DM87" i="6"/>
  <c r="DL87" i="6"/>
  <c r="DK87" i="6"/>
  <c r="DJ87" i="6"/>
  <c r="DI87" i="6"/>
  <c r="DH87" i="6"/>
  <c r="DG87" i="6"/>
  <c r="DF87" i="6"/>
  <c r="DE87" i="6"/>
  <c r="DD87" i="6"/>
  <c r="DC87" i="6"/>
  <c r="DB87" i="6"/>
  <c r="DA87" i="6"/>
  <c r="CZ87" i="6"/>
  <c r="CY87" i="6"/>
  <c r="CX87" i="6"/>
  <c r="CW87" i="6"/>
  <c r="CV87" i="6"/>
  <c r="CU87" i="6"/>
  <c r="CT87" i="6"/>
  <c r="CS87" i="6"/>
  <c r="CR87" i="6"/>
  <c r="CQ87" i="6"/>
  <c r="CP87" i="6"/>
  <c r="CO87" i="6"/>
  <c r="CN87" i="6"/>
  <c r="CM87" i="6"/>
  <c r="CL87" i="6"/>
  <c r="CK87" i="6"/>
  <c r="CJ87" i="6"/>
  <c r="CI87" i="6"/>
  <c r="CH87" i="6"/>
  <c r="CG87" i="6"/>
  <c r="CF87" i="6"/>
  <c r="CE87" i="6"/>
  <c r="CD87" i="6"/>
  <c r="CC87" i="6"/>
  <c r="CB87" i="6"/>
  <c r="CA87" i="6"/>
  <c r="BZ87" i="6"/>
  <c r="BY87" i="6"/>
  <c r="BX87" i="6"/>
  <c r="BW87" i="6"/>
  <c r="BV87" i="6"/>
  <c r="BU87" i="6"/>
  <c r="BT87" i="6"/>
  <c r="BS87" i="6"/>
  <c r="BR87" i="6"/>
  <c r="BQ87" i="6"/>
  <c r="BP87" i="6"/>
  <c r="BO87" i="6"/>
  <c r="BN87" i="6"/>
  <c r="BM87" i="6"/>
  <c r="BL87" i="6"/>
  <c r="BK87" i="6"/>
  <c r="BJ87" i="6"/>
  <c r="BI87" i="6"/>
  <c r="BH87" i="6"/>
  <c r="BG87" i="6"/>
  <c r="BF87" i="6"/>
  <c r="BE87" i="6"/>
  <c r="BD87" i="6"/>
  <c r="BC87" i="6"/>
  <c r="BB87" i="6"/>
  <c r="BA87" i="6"/>
  <c r="AZ87" i="6"/>
  <c r="AY87" i="6"/>
  <c r="AX87" i="6"/>
  <c r="AW87" i="6"/>
  <c r="AV87" i="6"/>
  <c r="AU87" i="6"/>
  <c r="AT87" i="6"/>
  <c r="AS87" i="6"/>
  <c r="AR87" i="6"/>
  <c r="AQ87" i="6"/>
  <c r="AP87" i="6"/>
  <c r="AO87" i="6"/>
  <c r="AN87" i="6"/>
  <c r="AM87" i="6"/>
  <c r="AL87" i="6"/>
  <c r="AK87" i="6"/>
  <c r="AJ87" i="6"/>
  <c r="AI87" i="6"/>
  <c r="AH87" i="6"/>
  <c r="AG87" i="6"/>
  <c r="AF87" i="6"/>
  <c r="AE87" i="6"/>
  <c r="AD87" i="6"/>
  <c r="AC87" i="6"/>
  <c r="AB87" i="6"/>
  <c r="AA87" i="6"/>
  <c r="Z87" i="6"/>
  <c r="Y87" i="6"/>
  <c r="X87" i="6"/>
  <c r="W87" i="6"/>
  <c r="V87" i="6"/>
  <c r="U87" i="6"/>
  <c r="T87" i="6"/>
  <c r="S87" i="6"/>
  <c r="R87" i="6"/>
  <c r="Q87" i="6"/>
  <c r="P87" i="6"/>
  <c r="O87" i="6"/>
  <c r="N87" i="6"/>
  <c r="M87" i="6"/>
  <c r="L87" i="6"/>
  <c r="K87" i="6"/>
  <c r="J87" i="6"/>
  <c r="I87" i="6"/>
  <c r="H87" i="6"/>
  <c r="G87" i="6"/>
  <c r="F87" i="6"/>
  <c r="E87" i="6"/>
  <c r="D87" i="6"/>
  <c r="C87" i="6"/>
  <c r="B87" i="6"/>
  <c r="GB85" i="6"/>
  <c r="GA85" i="6"/>
  <c r="FZ85" i="6"/>
  <c r="FY85" i="6"/>
  <c r="FX85" i="6"/>
  <c r="FW85" i="6"/>
  <c r="FV85" i="6"/>
  <c r="FU85" i="6"/>
  <c r="FT85" i="6"/>
  <c r="FS85" i="6"/>
  <c r="FR85" i="6"/>
  <c r="FQ85" i="6"/>
  <c r="FP85" i="6"/>
  <c r="FO85" i="6"/>
  <c r="FN85" i="6"/>
  <c r="FM85" i="6"/>
  <c r="FL85" i="6"/>
  <c r="FK85" i="6"/>
  <c r="FJ85" i="6"/>
  <c r="FI85" i="6"/>
  <c r="FH85" i="6"/>
  <c r="FG85" i="6"/>
  <c r="FF85" i="6"/>
  <c r="FE85" i="6"/>
  <c r="FD85" i="6"/>
  <c r="FC85" i="6"/>
  <c r="FB85" i="6"/>
  <c r="FA85" i="6"/>
  <c r="EZ85" i="6"/>
  <c r="EY85" i="6"/>
  <c r="EX85" i="6"/>
  <c r="EW85" i="6"/>
  <c r="EV85" i="6"/>
  <c r="EU85" i="6"/>
  <c r="ET85" i="6"/>
  <c r="ES85" i="6"/>
  <c r="ER85" i="6"/>
  <c r="EQ85" i="6"/>
  <c r="EP85" i="6"/>
  <c r="EO85" i="6"/>
  <c r="EN85" i="6"/>
  <c r="EM85" i="6"/>
  <c r="EL85" i="6"/>
  <c r="EK85" i="6"/>
  <c r="EJ85" i="6"/>
  <c r="EI85" i="6"/>
  <c r="EH85" i="6"/>
  <c r="EG85" i="6"/>
  <c r="EF85" i="6"/>
  <c r="EE85" i="6"/>
  <c r="ED85" i="6"/>
  <c r="EC85" i="6"/>
  <c r="EB85" i="6"/>
  <c r="EA85" i="6"/>
  <c r="DZ85" i="6"/>
  <c r="DY85" i="6"/>
  <c r="DX85" i="6"/>
  <c r="DW85" i="6"/>
  <c r="DV85" i="6"/>
  <c r="DU85" i="6"/>
  <c r="DT85" i="6"/>
  <c r="DS85" i="6"/>
  <c r="DR85" i="6"/>
  <c r="DQ85" i="6"/>
  <c r="DP85" i="6"/>
  <c r="DO85" i="6"/>
  <c r="DN85" i="6"/>
  <c r="DM85" i="6"/>
  <c r="DL85" i="6"/>
  <c r="DK85" i="6"/>
  <c r="DJ85" i="6"/>
  <c r="DI85" i="6"/>
  <c r="DH85" i="6"/>
  <c r="DG85" i="6"/>
  <c r="DF85" i="6"/>
  <c r="DE85" i="6"/>
  <c r="DD85" i="6"/>
  <c r="DC85" i="6"/>
  <c r="DB85" i="6"/>
  <c r="DA85" i="6"/>
  <c r="CZ85" i="6"/>
  <c r="CY85" i="6"/>
  <c r="CX85" i="6"/>
  <c r="CW85" i="6"/>
  <c r="CV85" i="6"/>
  <c r="CU85" i="6"/>
  <c r="CT85" i="6"/>
  <c r="CS85" i="6"/>
  <c r="CR85" i="6"/>
  <c r="CQ85" i="6"/>
  <c r="CP85" i="6"/>
  <c r="CO85" i="6"/>
  <c r="CN85" i="6"/>
  <c r="CM85" i="6"/>
  <c r="CL85" i="6"/>
  <c r="CK85" i="6"/>
  <c r="CJ85" i="6"/>
  <c r="CI85" i="6"/>
  <c r="CH85" i="6"/>
  <c r="CG85" i="6"/>
  <c r="CF85" i="6"/>
  <c r="CE85" i="6"/>
  <c r="CD85" i="6"/>
  <c r="CC85" i="6"/>
  <c r="CB85" i="6"/>
  <c r="CA85" i="6"/>
  <c r="BZ85" i="6"/>
  <c r="BY85" i="6"/>
  <c r="BX85" i="6"/>
  <c r="BW85" i="6"/>
  <c r="BV85" i="6"/>
  <c r="BU85" i="6"/>
  <c r="BT85" i="6"/>
  <c r="BS85" i="6"/>
  <c r="BR85" i="6"/>
  <c r="BQ85" i="6"/>
  <c r="BP85" i="6"/>
  <c r="BO85" i="6"/>
  <c r="BN85" i="6"/>
  <c r="BM85" i="6"/>
  <c r="BL85" i="6"/>
  <c r="BK85" i="6"/>
  <c r="BJ85" i="6"/>
  <c r="BI85" i="6"/>
  <c r="BH85" i="6"/>
  <c r="BG85" i="6"/>
  <c r="BF85" i="6"/>
  <c r="BE85" i="6"/>
  <c r="BD85" i="6"/>
  <c r="BC85" i="6"/>
  <c r="BB85" i="6"/>
  <c r="BA85" i="6"/>
  <c r="AZ85" i="6"/>
  <c r="AY85" i="6"/>
  <c r="AX85" i="6"/>
  <c r="AW85" i="6"/>
  <c r="AV85" i="6"/>
  <c r="AU85" i="6"/>
  <c r="AT85" i="6"/>
  <c r="AS85" i="6"/>
  <c r="AR85" i="6"/>
  <c r="AQ85" i="6"/>
  <c r="AP85" i="6"/>
  <c r="AO85" i="6"/>
  <c r="AN85" i="6"/>
  <c r="AM85" i="6"/>
  <c r="AL85" i="6"/>
  <c r="AK85" i="6"/>
  <c r="AJ85" i="6"/>
  <c r="AI85" i="6"/>
  <c r="AH85" i="6"/>
  <c r="AG85" i="6"/>
  <c r="AF85" i="6"/>
  <c r="AE85" i="6"/>
  <c r="AD85" i="6"/>
  <c r="AC85" i="6"/>
  <c r="AB85" i="6"/>
  <c r="AA85" i="6"/>
  <c r="Z85" i="6"/>
  <c r="Y85" i="6"/>
  <c r="X85" i="6"/>
  <c r="W85" i="6"/>
  <c r="V85" i="6"/>
  <c r="U85" i="6"/>
  <c r="T85" i="6"/>
  <c r="S85" i="6"/>
  <c r="R85" i="6"/>
  <c r="Q85" i="6"/>
  <c r="P85" i="6"/>
  <c r="O85" i="6"/>
  <c r="N85" i="6"/>
  <c r="M85" i="6"/>
  <c r="L85" i="6"/>
  <c r="K85" i="6"/>
  <c r="J85" i="6"/>
  <c r="I85" i="6"/>
  <c r="H85" i="6"/>
  <c r="G85" i="6"/>
  <c r="F85" i="6"/>
  <c r="E85" i="6"/>
  <c r="D85" i="6"/>
  <c r="C85" i="6"/>
  <c r="B85" i="6"/>
  <c r="DT81" i="6"/>
  <c r="BK81" i="6"/>
  <c r="BR81" i="6"/>
  <c r="B81" i="6"/>
  <c r="GB79" i="6"/>
  <c r="GA79" i="6"/>
  <c r="FZ79" i="6"/>
  <c r="FY79" i="6"/>
  <c r="FX79" i="6"/>
  <c r="FW79" i="6"/>
  <c r="FV79" i="6"/>
  <c r="FU79" i="6"/>
  <c r="FT79" i="6"/>
  <c r="FS79" i="6"/>
  <c r="FR79" i="6"/>
  <c r="FQ79" i="6"/>
  <c r="FP79" i="6"/>
  <c r="FO79" i="6"/>
  <c r="FN79" i="6"/>
  <c r="FM79" i="6"/>
  <c r="FL79" i="6"/>
  <c r="FK79" i="6"/>
  <c r="FJ79" i="6"/>
  <c r="FI79" i="6"/>
  <c r="FH79" i="6"/>
  <c r="FG79" i="6"/>
  <c r="FF79" i="6"/>
  <c r="FE79" i="6"/>
  <c r="FD79" i="6"/>
  <c r="FC79" i="6"/>
  <c r="FB79" i="6"/>
  <c r="FA79" i="6"/>
  <c r="EZ79" i="6"/>
  <c r="EY79" i="6"/>
  <c r="EX79" i="6"/>
  <c r="EW79" i="6"/>
  <c r="EV79" i="6"/>
  <c r="EU79" i="6"/>
  <c r="ET79" i="6"/>
  <c r="ES79" i="6"/>
  <c r="ER79" i="6"/>
  <c r="EQ79" i="6"/>
  <c r="EP79" i="6"/>
  <c r="EO79" i="6"/>
  <c r="EN79" i="6"/>
  <c r="EM79" i="6"/>
  <c r="EL79" i="6"/>
  <c r="EK79" i="6"/>
  <c r="EJ79" i="6"/>
  <c r="EI79" i="6"/>
  <c r="EH79" i="6"/>
  <c r="EG79" i="6"/>
  <c r="EF79" i="6"/>
  <c r="EE79" i="6"/>
  <c r="ED79" i="6"/>
  <c r="EC79" i="6"/>
  <c r="EB79" i="6"/>
  <c r="EA79" i="6"/>
  <c r="DZ79" i="6"/>
  <c r="DY79" i="6"/>
  <c r="DX79" i="6"/>
  <c r="DW79" i="6"/>
  <c r="DV79" i="6"/>
  <c r="DU79" i="6"/>
  <c r="DT79" i="6"/>
  <c r="DS79" i="6"/>
  <c r="DR79" i="6"/>
  <c r="DQ79" i="6"/>
  <c r="DP79" i="6"/>
  <c r="DO79" i="6"/>
  <c r="DN79" i="6"/>
  <c r="DM79" i="6"/>
  <c r="DL79" i="6"/>
  <c r="DK79" i="6"/>
  <c r="DJ79" i="6"/>
  <c r="DI79" i="6"/>
  <c r="DH79" i="6"/>
  <c r="DG79" i="6"/>
  <c r="DF79" i="6"/>
  <c r="DE79" i="6"/>
  <c r="DD79" i="6"/>
  <c r="DC79" i="6"/>
  <c r="DB79" i="6"/>
  <c r="DA79" i="6"/>
  <c r="CZ79" i="6"/>
  <c r="CY79" i="6"/>
  <c r="CX79" i="6"/>
  <c r="CW79" i="6"/>
  <c r="CV79" i="6"/>
  <c r="CU79" i="6"/>
  <c r="CT79" i="6"/>
  <c r="CS79" i="6"/>
  <c r="CR79" i="6"/>
  <c r="CQ79" i="6"/>
  <c r="CP79" i="6"/>
  <c r="CO79" i="6"/>
  <c r="CN79" i="6"/>
  <c r="CM79" i="6"/>
  <c r="CL79" i="6"/>
  <c r="CK79" i="6"/>
  <c r="CJ79" i="6"/>
  <c r="CI79" i="6"/>
  <c r="CH79" i="6"/>
  <c r="CG79" i="6"/>
  <c r="CF79" i="6"/>
  <c r="CE79" i="6"/>
  <c r="CD79" i="6"/>
  <c r="CC79" i="6"/>
  <c r="CB79" i="6"/>
  <c r="CA79" i="6"/>
  <c r="BZ79" i="6"/>
  <c r="BY79" i="6"/>
  <c r="BX79" i="6"/>
  <c r="BW79" i="6"/>
  <c r="BV79" i="6"/>
  <c r="BU79" i="6"/>
  <c r="BT79" i="6"/>
  <c r="BS79" i="6"/>
  <c r="BR79" i="6"/>
  <c r="BQ79" i="6"/>
  <c r="BP79" i="6"/>
  <c r="BO79" i="6"/>
  <c r="BN79" i="6"/>
  <c r="BM79" i="6"/>
  <c r="BL79" i="6"/>
  <c r="BK79" i="6"/>
  <c r="BJ79" i="6"/>
  <c r="BI79" i="6"/>
  <c r="BH79" i="6"/>
  <c r="BG79" i="6"/>
  <c r="BF79" i="6"/>
  <c r="BE79" i="6"/>
  <c r="BD79" i="6"/>
  <c r="BC79" i="6"/>
  <c r="BB79" i="6"/>
  <c r="BA79" i="6"/>
  <c r="AZ79" i="6"/>
  <c r="AY79" i="6"/>
  <c r="AX79" i="6"/>
  <c r="AW79" i="6"/>
  <c r="AV79" i="6"/>
  <c r="AU79" i="6"/>
  <c r="AT79" i="6"/>
  <c r="AS79" i="6"/>
  <c r="AR79" i="6"/>
  <c r="AQ79" i="6"/>
  <c r="AP79" i="6"/>
  <c r="AO79" i="6"/>
  <c r="AN79" i="6"/>
  <c r="AM79" i="6"/>
  <c r="AL79" i="6"/>
  <c r="AK79" i="6"/>
  <c r="AJ79" i="6"/>
  <c r="AI79" i="6"/>
  <c r="AH79" i="6"/>
  <c r="AG79" i="6"/>
  <c r="AF79" i="6"/>
  <c r="AE79" i="6"/>
  <c r="AD79" i="6"/>
  <c r="AC79" i="6"/>
  <c r="AB79" i="6"/>
  <c r="AA79" i="6"/>
  <c r="Z79" i="6"/>
  <c r="Y79" i="6"/>
  <c r="X79" i="6"/>
  <c r="W79" i="6"/>
  <c r="V79" i="6"/>
  <c r="U79" i="6"/>
  <c r="T79" i="6"/>
  <c r="S79" i="6"/>
  <c r="R79" i="6"/>
  <c r="Q79" i="6"/>
  <c r="P79" i="6"/>
  <c r="O79" i="6"/>
  <c r="N79" i="6"/>
  <c r="M79" i="6"/>
  <c r="L79" i="6"/>
  <c r="K79" i="6"/>
  <c r="J79" i="6"/>
  <c r="I79" i="6"/>
  <c r="H79" i="6"/>
  <c r="G79" i="6"/>
  <c r="F79" i="6"/>
  <c r="E79" i="6"/>
  <c r="D79" i="6"/>
  <c r="C79" i="6"/>
  <c r="B79" i="6"/>
  <c r="DS75" i="6"/>
  <c r="DR75" i="6"/>
  <c r="DQ75" i="6"/>
  <c r="DP75" i="6"/>
  <c r="DM75" i="6"/>
  <c r="DL75" i="6"/>
  <c r="DK75" i="6"/>
  <c r="DJ75" i="6"/>
  <c r="DI75" i="6"/>
  <c r="DG75" i="6"/>
  <c r="DT72" i="6"/>
  <c r="BK72" i="6"/>
  <c r="B72" i="6"/>
  <c r="G72" i="6"/>
  <c r="G71" i="6"/>
  <c r="DT65" i="6"/>
  <c r="BK65" i="6"/>
  <c r="B65" i="6"/>
  <c r="K65" i="6"/>
  <c r="DS62" i="6"/>
  <c r="DR62" i="6"/>
  <c r="DR61" i="6"/>
  <c r="DQ62" i="6"/>
  <c r="DP62" i="6"/>
  <c r="DO62" i="6"/>
  <c r="DN62" i="6"/>
  <c r="DM62" i="6"/>
  <c r="DL62" i="6"/>
  <c r="DK62" i="6"/>
  <c r="DJ62" i="6"/>
  <c r="DI62" i="6"/>
  <c r="DH62" i="6"/>
  <c r="DG62" i="6"/>
  <c r="DF62" i="6"/>
  <c r="DE62" i="6"/>
  <c r="DD62" i="6"/>
  <c r="DC62" i="6"/>
  <c r="DB62" i="6"/>
  <c r="DA62" i="6"/>
  <c r="CZ62" i="6"/>
  <c r="CY62" i="6"/>
  <c r="CX62" i="6"/>
  <c r="CW62" i="6"/>
  <c r="CV62" i="6"/>
  <c r="CU62" i="6"/>
  <c r="CT62" i="6"/>
  <c r="CS62" i="6"/>
  <c r="CR62" i="6"/>
  <c r="CQ62" i="6"/>
  <c r="CP62" i="6"/>
  <c r="CO62" i="6"/>
  <c r="CN62" i="6"/>
  <c r="CM62" i="6"/>
  <c r="CM61" i="6"/>
  <c r="CL62" i="6"/>
  <c r="CK62" i="6"/>
  <c r="CJ62" i="6"/>
  <c r="CI62" i="6"/>
  <c r="CH62" i="6"/>
  <c r="CG62" i="6"/>
  <c r="CF62" i="6"/>
  <c r="CE62" i="6"/>
  <c r="CE61" i="6"/>
  <c r="CD62" i="6"/>
  <c r="CC62" i="6"/>
  <c r="CB62" i="6"/>
  <c r="CA62" i="6"/>
  <c r="BZ62" i="6"/>
  <c r="BY62" i="6"/>
  <c r="BX62" i="6"/>
  <c r="BW62" i="6"/>
  <c r="BW61" i="6"/>
  <c r="BV62" i="6"/>
  <c r="BU62" i="6"/>
  <c r="BT62" i="6"/>
  <c r="BS62" i="6"/>
  <c r="BR62" i="6"/>
  <c r="BQ62" i="6"/>
  <c r="BP62" i="6"/>
  <c r="BO62" i="6"/>
  <c r="BO61" i="6"/>
  <c r="BN62" i="6"/>
  <c r="BM62" i="6"/>
  <c r="BL62" i="6"/>
  <c r="BJ62" i="6"/>
  <c r="BI62" i="6"/>
  <c r="BH62" i="6"/>
  <c r="BG62" i="6"/>
  <c r="BF62" i="6"/>
  <c r="BE62" i="6"/>
  <c r="BD62" i="6"/>
  <c r="BC62" i="6"/>
  <c r="BB62" i="6"/>
  <c r="BA62" i="6"/>
  <c r="AZ62" i="6"/>
  <c r="AY62" i="6"/>
  <c r="AX62" i="6"/>
  <c r="AW62" i="6"/>
  <c r="AV62" i="6"/>
  <c r="AU62" i="6"/>
  <c r="AT62" i="6"/>
  <c r="AS62" i="6"/>
  <c r="AR62" i="6"/>
  <c r="AQ62" i="6"/>
  <c r="AP62" i="6"/>
  <c r="AO62" i="6"/>
  <c r="AN62" i="6"/>
  <c r="AM62" i="6"/>
  <c r="AL62" i="6"/>
  <c r="AK62" i="6"/>
  <c r="AJ62" i="6"/>
  <c r="AI62" i="6"/>
  <c r="AH62" i="6"/>
  <c r="AG62" i="6"/>
  <c r="AF62" i="6"/>
  <c r="AE62" i="6"/>
  <c r="AD62" i="6"/>
  <c r="AC62" i="6"/>
  <c r="AB62" i="6"/>
  <c r="AA62" i="6"/>
  <c r="Z62" i="6"/>
  <c r="Y62" i="6"/>
  <c r="Y61" i="6"/>
  <c r="X62" i="6"/>
  <c r="W62" i="6"/>
  <c r="V62" i="6"/>
  <c r="U62" i="6"/>
  <c r="T62" i="6"/>
  <c r="S62" i="6"/>
  <c r="R62" i="6"/>
  <c r="Q62" i="6"/>
  <c r="P62" i="6"/>
  <c r="O62" i="6"/>
  <c r="N62" i="6"/>
  <c r="M62" i="6"/>
  <c r="L62" i="6"/>
  <c r="L61" i="6"/>
  <c r="K62" i="6"/>
  <c r="J62" i="6"/>
  <c r="I62" i="6"/>
  <c r="H62" i="6"/>
  <c r="G62" i="6"/>
  <c r="F62" i="6"/>
  <c r="E62" i="6"/>
  <c r="E61" i="6"/>
  <c r="D62" i="6"/>
  <c r="C62" i="6"/>
  <c r="DT61" i="6"/>
  <c r="EB61" i="6"/>
  <c r="BK61" i="6"/>
  <c r="DL61" i="6"/>
  <c r="B61" i="6"/>
  <c r="AO61" i="6"/>
  <c r="GB57" i="6"/>
  <c r="GA57" i="6"/>
  <c r="FZ57" i="6"/>
  <c r="FY57" i="6"/>
  <c r="FX57" i="6"/>
  <c r="FW57" i="6"/>
  <c r="FV57" i="6"/>
  <c r="FU57" i="6"/>
  <c r="FT57" i="6"/>
  <c r="FS57" i="6"/>
  <c r="FR57" i="6"/>
  <c r="FQ57" i="6"/>
  <c r="FP57" i="6"/>
  <c r="FO57" i="6"/>
  <c r="FN57" i="6"/>
  <c r="FM57" i="6"/>
  <c r="FL57" i="6"/>
  <c r="FK57" i="6"/>
  <c r="FJ57" i="6"/>
  <c r="FI57" i="6"/>
  <c r="FH57" i="6"/>
  <c r="FG57" i="6"/>
  <c r="FF57" i="6"/>
  <c r="FE57" i="6"/>
  <c r="FD57" i="6"/>
  <c r="FC57" i="6"/>
  <c r="FB57" i="6"/>
  <c r="FA57" i="6"/>
  <c r="EZ57" i="6"/>
  <c r="EY57" i="6"/>
  <c r="EX57" i="6"/>
  <c r="EW57" i="6"/>
  <c r="EV57" i="6"/>
  <c r="EU57" i="6"/>
  <c r="ET57" i="6"/>
  <c r="ES57" i="6"/>
  <c r="ER57" i="6"/>
  <c r="EQ57" i="6"/>
  <c r="EP57" i="6"/>
  <c r="EO57" i="6"/>
  <c r="EN57" i="6"/>
  <c r="EM57" i="6"/>
  <c r="EL57" i="6"/>
  <c r="EK57" i="6"/>
  <c r="EJ57" i="6"/>
  <c r="EI57" i="6"/>
  <c r="EH57" i="6"/>
  <c r="EG57" i="6"/>
  <c r="EF57" i="6"/>
  <c r="EE57" i="6"/>
  <c r="ED57" i="6"/>
  <c r="EC57" i="6"/>
  <c r="EB57" i="6"/>
  <c r="EA57" i="6"/>
  <c r="DZ57" i="6"/>
  <c r="DY57" i="6"/>
  <c r="DX57" i="6"/>
  <c r="DW57" i="6"/>
  <c r="DV57" i="6"/>
  <c r="DU57" i="6"/>
  <c r="DT57" i="6"/>
  <c r="DS57" i="6"/>
  <c r="DR57" i="6"/>
  <c r="DQ57" i="6"/>
  <c r="DP57" i="6"/>
  <c r="DO57" i="6"/>
  <c r="DN57" i="6"/>
  <c r="DM57" i="6"/>
  <c r="DL57" i="6"/>
  <c r="DK57" i="6"/>
  <c r="DJ57" i="6"/>
  <c r="DI57" i="6"/>
  <c r="DH57" i="6"/>
  <c r="DG57" i="6"/>
  <c r="DF57" i="6"/>
  <c r="DE57" i="6"/>
  <c r="DD57" i="6"/>
  <c r="DC57" i="6"/>
  <c r="DB57" i="6"/>
  <c r="DA57" i="6"/>
  <c r="CZ57" i="6"/>
  <c r="CY57" i="6"/>
  <c r="CX57" i="6"/>
  <c r="CW57" i="6"/>
  <c r="CV57" i="6"/>
  <c r="CU57" i="6"/>
  <c r="CT57" i="6"/>
  <c r="CS57" i="6"/>
  <c r="CR57" i="6"/>
  <c r="CQ57" i="6"/>
  <c r="CP57" i="6"/>
  <c r="CO57" i="6"/>
  <c r="CN57" i="6"/>
  <c r="CM57" i="6"/>
  <c r="CL57" i="6"/>
  <c r="CK57" i="6"/>
  <c r="CJ57" i="6"/>
  <c r="CI57" i="6"/>
  <c r="CH57" i="6"/>
  <c r="CG57" i="6"/>
  <c r="CF57" i="6"/>
  <c r="CE57" i="6"/>
  <c r="CD57" i="6"/>
  <c r="CC57" i="6"/>
  <c r="CB57" i="6"/>
  <c r="CA57" i="6"/>
  <c r="BZ57" i="6"/>
  <c r="BY57" i="6"/>
  <c r="BX57" i="6"/>
  <c r="BW57" i="6"/>
  <c r="BV57" i="6"/>
  <c r="BU57" i="6"/>
  <c r="BT57" i="6"/>
  <c r="BS57" i="6"/>
  <c r="BR57" i="6"/>
  <c r="BQ57" i="6"/>
  <c r="BP57" i="6"/>
  <c r="BO57" i="6"/>
  <c r="BN57" i="6"/>
  <c r="BM57" i="6"/>
  <c r="BL57" i="6"/>
  <c r="BK57" i="6"/>
  <c r="BJ57" i="6"/>
  <c r="BI57" i="6"/>
  <c r="BH57" i="6"/>
  <c r="BG57" i="6"/>
  <c r="BF57" i="6"/>
  <c r="BE57" i="6"/>
  <c r="BD57" i="6"/>
  <c r="BC57" i="6"/>
  <c r="BB57" i="6"/>
  <c r="BA57" i="6"/>
  <c r="AZ57" i="6"/>
  <c r="AY57" i="6"/>
  <c r="AX57" i="6"/>
  <c r="AW57" i="6"/>
  <c r="AV57" i="6"/>
  <c r="AU57" i="6"/>
  <c r="AT57" i="6"/>
  <c r="AS57" i="6"/>
  <c r="AR57" i="6"/>
  <c r="AQ57" i="6"/>
  <c r="AP57" i="6"/>
  <c r="AO57" i="6"/>
  <c r="AN57" i="6"/>
  <c r="AM57" i="6"/>
  <c r="AL57" i="6"/>
  <c r="AK57" i="6"/>
  <c r="AJ57" i="6"/>
  <c r="AI57" i="6"/>
  <c r="AH57" i="6"/>
  <c r="AG57" i="6"/>
  <c r="AF57" i="6"/>
  <c r="AE57" i="6"/>
  <c r="AD57" i="6"/>
  <c r="AC57" i="6"/>
  <c r="AB57" i="6"/>
  <c r="AA57" i="6"/>
  <c r="Z57" i="6"/>
  <c r="Y57" i="6"/>
  <c r="X57" i="6"/>
  <c r="W57" i="6"/>
  <c r="V57" i="6"/>
  <c r="U57" i="6"/>
  <c r="T57" i="6"/>
  <c r="S57" i="6"/>
  <c r="R57" i="6"/>
  <c r="Q57" i="6"/>
  <c r="P57" i="6"/>
  <c r="O57" i="6"/>
  <c r="N57" i="6"/>
  <c r="M57" i="6"/>
  <c r="L57" i="6"/>
  <c r="K57" i="6"/>
  <c r="J57" i="6"/>
  <c r="I57" i="6"/>
  <c r="H57" i="6"/>
  <c r="G57" i="6"/>
  <c r="F57" i="6"/>
  <c r="E57" i="6"/>
  <c r="D57" i="6"/>
  <c r="C57" i="6"/>
  <c r="B57" i="6"/>
  <c r="DT52" i="6"/>
  <c r="DU52" i="6"/>
  <c r="BK52" i="6"/>
  <c r="BY52" i="6"/>
  <c r="B52" i="6"/>
  <c r="E52" i="6"/>
  <c r="DT44" i="6"/>
  <c r="DV44" i="6"/>
  <c r="BK44" i="6"/>
  <c r="B44" i="6"/>
  <c r="W44" i="6"/>
  <c r="AM44" i="6"/>
  <c r="GB42" i="6"/>
  <c r="GA42" i="6"/>
  <c r="FZ42" i="6"/>
  <c r="FY42" i="6"/>
  <c r="FX42" i="6"/>
  <c r="FW42" i="6"/>
  <c r="FV42" i="6"/>
  <c r="FU42" i="6"/>
  <c r="FT42" i="6"/>
  <c r="FS42" i="6"/>
  <c r="FR42" i="6"/>
  <c r="FQ42" i="6"/>
  <c r="FP42" i="6"/>
  <c r="FO42" i="6"/>
  <c r="FN42" i="6"/>
  <c r="FM42" i="6"/>
  <c r="FL42" i="6"/>
  <c r="FK42" i="6"/>
  <c r="FJ42" i="6"/>
  <c r="FI42" i="6"/>
  <c r="FH42" i="6"/>
  <c r="FG42" i="6"/>
  <c r="FF42" i="6"/>
  <c r="FE42" i="6"/>
  <c r="FD42" i="6"/>
  <c r="FC42" i="6"/>
  <c r="FB42" i="6"/>
  <c r="FA42" i="6"/>
  <c r="EZ42" i="6"/>
  <c r="EY42" i="6"/>
  <c r="EX42" i="6"/>
  <c r="EW42" i="6"/>
  <c r="EV42" i="6"/>
  <c r="EU42" i="6"/>
  <c r="ET42" i="6"/>
  <c r="ES42" i="6"/>
  <c r="ER42" i="6"/>
  <c r="EQ42" i="6"/>
  <c r="EP42" i="6"/>
  <c r="EO42" i="6"/>
  <c r="EN42" i="6"/>
  <c r="EM42" i="6"/>
  <c r="EL42" i="6"/>
  <c r="EK42" i="6"/>
  <c r="EJ42" i="6"/>
  <c r="EI42" i="6"/>
  <c r="EH42" i="6"/>
  <c r="EG42" i="6"/>
  <c r="EF42" i="6"/>
  <c r="EE42" i="6"/>
  <c r="ED42" i="6"/>
  <c r="EC42" i="6"/>
  <c r="EB42" i="6"/>
  <c r="EA42" i="6"/>
  <c r="DZ42" i="6"/>
  <c r="DY42" i="6"/>
  <c r="DX42" i="6"/>
  <c r="DW42" i="6"/>
  <c r="DV42" i="6"/>
  <c r="DU42" i="6"/>
  <c r="DT42" i="6"/>
  <c r="DS42" i="6"/>
  <c r="DR42" i="6"/>
  <c r="DQ42" i="6"/>
  <c r="DP42" i="6"/>
  <c r="DO42" i="6"/>
  <c r="DN42" i="6"/>
  <c r="DM42" i="6"/>
  <c r="DL42" i="6"/>
  <c r="DK42" i="6"/>
  <c r="DJ42" i="6"/>
  <c r="DI42" i="6"/>
  <c r="DH42" i="6"/>
  <c r="DG42" i="6"/>
  <c r="DF42" i="6"/>
  <c r="DE42" i="6"/>
  <c r="DD42" i="6"/>
  <c r="DC42" i="6"/>
  <c r="DB42" i="6"/>
  <c r="DA42" i="6"/>
  <c r="CZ42" i="6"/>
  <c r="CY42" i="6"/>
  <c r="CX42" i="6"/>
  <c r="CW42" i="6"/>
  <c r="CV42" i="6"/>
  <c r="CU42" i="6"/>
  <c r="CT42" i="6"/>
  <c r="CS42" i="6"/>
  <c r="CR42" i="6"/>
  <c r="CQ42" i="6"/>
  <c r="CP42" i="6"/>
  <c r="CO42" i="6"/>
  <c r="CN42" i="6"/>
  <c r="CM42" i="6"/>
  <c r="CL42" i="6"/>
  <c r="CK42" i="6"/>
  <c r="CJ42" i="6"/>
  <c r="CI42" i="6"/>
  <c r="CH42" i="6"/>
  <c r="CG42" i="6"/>
  <c r="CF42" i="6"/>
  <c r="CE42" i="6"/>
  <c r="CD42" i="6"/>
  <c r="CC42" i="6"/>
  <c r="CB42" i="6"/>
  <c r="CA42" i="6"/>
  <c r="BZ42" i="6"/>
  <c r="BY42" i="6"/>
  <c r="BX42" i="6"/>
  <c r="BW42" i="6"/>
  <c r="BV42" i="6"/>
  <c r="BU42" i="6"/>
  <c r="BT42" i="6"/>
  <c r="BS42" i="6"/>
  <c r="BR42" i="6"/>
  <c r="BQ42" i="6"/>
  <c r="BP42" i="6"/>
  <c r="BO42" i="6"/>
  <c r="BN42" i="6"/>
  <c r="BM42" i="6"/>
  <c r="BL42" i="6"/>
  <c r="BK42" i="6"/>
  <c r="BJ42" i="6"/>
  <c r="BI42" i="6"/>
  <c r="BH42" i="6"/>
  <c r="BG42" i="6"/>
  <c r="BF42" i="6"/>
  <c r="BE42" i="6"/>
  <c r="BD42" i="6"/>
  <c r="BC42" i="6"/>
  <c r="BB42" i="6"/>
  <c r="BA42" i="6"/>
  <c r="AZ42" i="6"/>
  <c r="AY42" i="6"/>
  <c r="AX42" i="6"/>
  <c r="AW42" i="6"/>
  <c r="AV42" i="6"/>
  <c r="AU42" i="6"/>
  <c r="AT42" i="6"/>
  <c r="AS42" i="6"/>
  <c r="AR42" i="6"/>
  <c r="AQ42" i="6"/>
  <c r="AP42" i="6"/>
  <c r="AO42" i="6"/>
  <c r="AN42" i="6"/>
  <c r="AM42" i="6"/>
  <c r="AL42" i="6"/>
  <c r="AK42" i="6"/>
  <c r="AJ42" i="6"/>
  <c r="AI42" i="6"/>
  <c r="AH42" i="6"/>
  <c r="AG42" i="6"/>
  <c r="AF42" i="6"/>
  <c r="AE42" i="6"/>
  <c r="AD42" i="6"/>
  <c r="AC42" i="6"/>
  <c r="AB42" i="6"/>
  <c r="AA42" i="6"/>
  <c r="Z42" i="6"/>
  <c r="Y42" i="6"/>
  <c r="X42" i="6"/>
  <c r="W42" i="6"/>
  <c r="V42" i="6"/>
  <c r="U42" i="6"/>
  <c r="T42" i="6"/>
  <c r="S42" i="6"/>
  <c r="R42" i="6"/>
  <c r="Q42" i="6"/>
  <c r="P42" i="6"/>
  <c r="O42" i="6"/>
  <c r="N42" i="6"/>
  <c r="M42" i="6"/>
  <c r="L42" i="6"/>
  <c r="K42" i="6"/>
  <c r="J42" i="6"/>
  <c r="I42" i="6"/>
  <c r="H42" i="6"/>
  <c r="G42" i="6"/>
  <c r="F42" i="6"/>
  <c r="E42" i="6"/>
  <c r="D42" i="6"/>
  <c r="C42" i="6"/>
  <c r="B42" i="6"/>
  <c r="DT38" i="6"/>
  <c r="DY38" i="6"/>
  <c r="BK38" i="6"/>
  <c r="CT38" i="6"/>
  <c r="B38" i="6"/>
  <c r="H38" i="6"/>
  <c r="DT34" i="6"/>
  <c r="EY34" i="6"/>
  <c r="BK34" i="6"/>
  <c r="BV34" i="6"/>
  <c r="B34" i="6"/>
  <c r="J34" i="6"/>
  <c r="DT31" i="6"/>
  <c r="BK31" i="6"/>
  <c r="CB31" i="6"/>
  <c r="CZ31" i="6"/>
  <c r="B31" i="6"/>
  <c r="BG31" i="6"/>
  <c r="DT26" i="6"/>
  <c r="EA26" i="6"/>
  <c r="BK26" i="6"/>
  <c r="B26" i="6"/>
  <c r="AR26" i="6"/>
  <c r="DT21" i="6"/>
  <c r="BK21" i="6"/>
  <c r="B21" i="6"/>
  <c r="DT14" i="6"/>
  <c r="EY14" i="6"/>
  <c r="BK14" i="6"/>
  <c r="CI14" i="6"/>
  <c r="B14" i="6"/>
  <c r="DT7" i="6"/>
  <c r="EH7" i="6"/>
  <c r="BK7" i="6"/>
  <c r="CC7" i="6"/>
  <c r="B7" i="6"/>
  <c r="C88" i="1"/>
  <c r="C56" i="1"/>
  <c r="C40" i="1"/>
  <c r="C27" i="1"/>
  <c r="C14" i="1"/>
  <c r="DX7" i="6"/>
  <c r="EL7" i="6"/>
  <c r="EP7" i="6"/>
  <c r="EV7" i="6"/>
  <c r="FL7" i="6"/>
  <c r="FR7" i="6"/>
  <c r="CS14" i="6"/>
  <c r="DO14" i="6"/>
  <c r="FW14" i="6"/>
  <c r="FL21" i="6"/>
  <c r="EY26" i="6"/>
  <c r="FO26" i="6"/>
  <c r="BL31" i="6"/>
  <c r="BT31" i="6"/>
  <c r="DH31" i="6"/>
  <c r="DP31" i="6"/>
  <c r="DQ34" i="6"/>
  <c r="L38" i="6"/>
  <c r="P38" i="6"/>
  <c r="AF38" i="6"/>
  <c r="AJ38" i="6"/>
  <c r="AV38" i="6"/>
  <c r="BD38" i="6"/>
  <c r="DB38" i="6"/>
  <c r="CD38" i="6"/>
  <c r="BQ38" i="6"/>
  <c r="DY7" i="6"/>
  <c r="EG7" i="6"/>
  <c r="EK7" i="6"/>
  <c r="EU7" i="6"/>
  <c r="EW7" i="6"/>
  <c r="FE7" i="6"/>
  <c r="FK7" i="6"/>
  <c r="FQ7" i="6"/>
  <c r="FU7" i="6"/>
  <c r="CF14" i="6"/>
  <c r="CP14" i="6"/>
  <c r="DL14" i="6"/>
  <c r="FN14" i="6"/>
  <c r="EH26" i="6"/>
  <c r="EX26" i="6"/>
  <c r="FN26" i="6"/>
  <c r="BM31" i="6"/>
  <c r="CS31" i="6"/>
  <c r="DA31" i="6"/>
  <c r="DI31" i="6"/>
  <c r="FM31" i="6"/>
  <c r="CL34" i="6"/>
  <c r="C38" i="6"/>
  <c r="O38" i="6"/>
  <c r="S38" i="6"/>
  <c r="AA38" i="6"/>
  <c r="AE38" i="6"/>
  <c r="AQ38" i="6"/>
  <c r="AU38" i="6"/>
  <c r="BC38" i="6"/>
  <c r="FZ91" i="6"/>
  <c r="DW44" i="6"/>
  <c r="EM44" i="6"/>
  <c r="EA52" i="6"/>
  <c r="EC52" i="6"/>
  <c r="EI52" i="6"/>
  <c r="EK52" i="6"/>
  <c r="EQ52" i="6"/>
  <c r="ES52" i="6"/>
  <c r="EY52" i="6"/>
  <c r="FA52" i="6"/>
  <c r="FG52" i="6"/>
  <c r="FI52" i="6"/>
  <c r="FO52" i="6"/>
  <c r="FQ52" i="6"/>
  <c r="FW52" i="6"/>
  <c r="FY52" i="6"/>
  <c r="AD61" i="6"/>
  <c r="CD61" i="6"/>
  <c r="CV61" i="6"/>
  <c r="CZ61" i="6"/>
  <c r="ER61" i="6"/>
  <c r="FH61" i="6"/>
  <c r="AI65" i="6"/>
  <c r="BQ65" i="6"/>
  <c r="FI65" i="6"/>
  <c r="I72" i="6"/>
  <c r="I71" i="6"/>
  <c r="K72" i="6"/>
  <c r="K71" i="6"/>
  <c r="M72" i="6"/>
  <c r="M71" i="6"/>
  <c r="Q72" i="6"/>
  <c r="Q71" i="6"/>
  <c r="S72" i="6"/>
  <c r="S71" i="6"/>
  <c r="U72" i="6"/>
  <c r="U71" i="6"/>
  <c r="W72" i="6"/>
  <c r="W71" i="6"/>
  <c r="Y72" i="6"/>
  <c r="Y71" i="6"/>
  <c r="AA72" i="6"/>
  <c r="AA71" i="6"/>
  <c r="AE72" i="6"/>
  <c r="AE71" i="6"/>
  <c r="AG72" i="6"/>
  <c r="AG71" i="6"/>
  <c r="AI72" i="6"/>
  <c r="AI71" i="6"/>
  <c r="AK72" i="6"/>
  <c r="AK71" i="6"/>
  <c r="AM72" i="6"/>
  <c r="AM71" i="6"/>
  <c r="AO72" i="6"/>
  <c r="AO71" i="6"/>
  <c r="AS72" i="6"/>
  <c r="AS71" i="6"/>
  <c r="AU72" i="6"/>
  <c r="AU71" i="6"/>
  <c r="AW72" i="6"/>
  <c r="AW71" i="6"/>
  <c r="BA72" i="6"/>
  <c r="BA71" i="6"/>
  <c r="BC72" i="6"/>
  <c r="BC71" i="6"/>
  <c r="BE72" i="6"/>
  <c r="BE71" i="6"/>
  <c r="BG72" i="6"/>
  <c r="BG71" i="6"/>
  <c r="BI72" i="6"/>
  <c r="BI71" i="6"/>
  <c r="EA72" i="6"/>
  <c r="EA71" i="6"/>
  <c r="EO72" i="6"/>
  <c r="EO71" i="6"/>
  <c r="EW72" i="6"/>
  <c r="EW71" i="6"/>
  <c r="FK72" i="6"/>
  <c r="FK71" i="6"/>
  <c r="FQ72" i="6"/>
  <c r="FQ71" i="6"/>
  <c r="FS72" i="6"/>
  <c r="FS71" i="6"/>
  <c r="D81" i="6"/>
  <c r="H81" i="6"/>
  <c r="L81" i="6"/>
  <c r="P81" i="6"/>
  <c r="T81" i="6"/>
  <c r="X81" i="6"/>
  <c r="AB81" i="6"/>
  <c r="AF81" i="6"/>
  <c r="AJ81" i="6"/>
  <c r="AN81" i="6"/>
  <c r="AR81" i="6"/>
  <c r="AV81" i="6"/>
  <c r="AZ81" i="6"/>
  <c r="BD81" i="6"/>
  <c r="BH81" i="6"/>
  <c r="BV81" i="6"/>
  <c r="BZ81" i="6"/>
  <c r="CD81" i="6"/>
  <c r="CH81" i="6"/>
  <c r="CL81" i="6"/>
  <c r="CP81" i="6"/>
  <c r="CT81" i="6"/>
  <c r="CX81" i="6"/>
  <c r="DB81" i="6"/>
  <c r="DF81" i="6"/>
  <c r="DJ81" i="6"/>
  <c r="DN81" i="6"/>
  <c r="DR81" i="6"/>
  <c r="ER81" i="6"/>
  <c r="FL81" i="6"/>
  <c r="FP81" i="6"/>
  <c r="J91" i="6"/>
  <c r="Z91" i="6"/>
  <c r="AP91" i="6"/>
  <c r="BF91" i="6"/>
  <c r="CB91" i="6"/>
  <c r="CJ91" i="6"/>
  <c r="CR91" i="6"/>
  <c r="CZ91" i="6"/>
  <c r="DH91" i="6"/>
  <c r="DP91" i="6"/>
  <c r="EJ91" i="6"/>
  <c r="EN91" i="6"/>
  <c r="L44" i="6"/>
  <c r="CX44" i="6"/>
  <c r="DZ44" i="6"/>
  <c r="ET44" i="6"/>
  <c r="FV44" i="6"/>
  <c r="AT52" i="6"/>
  <c r="CT52" i="6"/>
  <c r="DX52" i="6"/>
  <c r="DZ52" i="6"/>
  <c r="ED52" i="6"/>
  <c r="EF52" i="6"/>
  <c r="EH52" i="6"/>
  <c r="EN52" i="6"/>
  <c r="EP52" i="6"/>
  <c r="ET52" i="6"/>
  <c r="EV52" i="6"/>
  <c r="EX52" i="6"/>
  <c r="FD52" i="6"/>
  <c r="FF52" i="6"/>
  <c r="FJ52" i="6"/>
  <c r="FL52" i="6"/>
  <c r="FN52" i="6"/>
  <c r="FT52" i="6"/>
  <c r="FV52" i="6"/>
  <c r="FZ52" i="6"/>
  <c r="Q61" i="6"/>
  <c r="BE61" i="6"/>
  <c r="BU61" i="6"/>
  <c r="CA61" i="6"/>
  <c r="CQ61" i="6"/>
  <c r="CW61" i="6"/>
  <c r="DA61" i="6"/>
  <c r="DG61" i="6"/>
  <c r="DO61" i="6"/>
  <c r="DQ61" i="6"/>
  <c r="EK61" i="6"/>
  <c r="FA61" i="6"/>
  <c r="FQ61" i="6"/>
  <c r="D65" i="6"/>
  <c r="J65" i="6"/>
  <c r="P65" i="6"/>
  <c r="T65" i="6"/>
  <c r="Z65" i="6"/>
  <c r="AF65" i="6"/>
  <c r="AJ65" i="6"/>
  <c r="AP65" i="6"/>
  <c r="AV65" i="6"/>
  <c r="AZ65" i="6"/>
  <c r="BF65" i="6"/>
  <c r="CT65" i="6"/>
  <c r="DJ65" i="6"/>
  <c r="EF65" i="6"/>
  <c r="EH65" i="6"/>
  <c r="D72" i="6"/>
  <c r="D71" i="6"/>
  <c r="F72" i="6"/>
  <c r="F71" i="6"/>
  <c r="H72" i="6"/>
  <c r="H71" i="6"/>
  <c r="J72" i="6"/>
  <c r="J71" i="6"/>
  <c r="L72" i="6"/>
  <c r="L71" i="6"/>
  <c r="N72" i="6"/>
  <c r="N71" i="6"/>
  <c r="P72" i="6"/>
  <c r="P71" i="6"/>
  <c r="R72" i="6"/>
  <c r="R71" i="6"/>
  <c r="T72" i="6"/>
  <c r="T71" i="6"/>
  <c r="V72" i="6"/>
  <c r="V71" i="6"/>
  <c r="X72" i="6"/>
  <c r="X71" i="6"/>
  <c r="Z72" i="6"/>
  <c r="Z71" i="6"/>
  <c r="AB72" i="6"/>
  <c r="AB71" i="6"/>
  <c r="AD72" i="6"/>
  <c r="AD71" i="6"/>
  <c r="AF72" i="6"/>
  <c r="AF71" i="6"/>
  <c r="AH72" i="6"/>
  <c r="AH71" i="6"/>
  <c r="AJ72" i="6"/>
  <c r="AJ71" i="6"/>
  <c r="AL72" i="6"/>
  <c r="AL71" i="6"/>
  <c r="AN72" i="6"/>
  <c r="AN71" i="6"/>
  <c r="AP72" i="6"/>
  <c r="AP71" i="6"/>
  <c r="AR72" i="6"/>
  <c r="AR71" i="6"/>
  <c r="AT72" i="6"/>
  <c r="AT71" i="6"/>
  <c r="AV72" i="6"/>
  <c r="AV71" i="6"/>
  <c r="AX72" i="6"/>
  <c r="AX71" i="6"/>
  <c r="AZ72" i="6"/>
  <c r="AZ71" i="6"/>
  <c r="BB72" i="6"/>
  <c r="BB71" i="6"/>
  <c r="BD72" i="6"/>
  <c r="BD71" i="6"/>
  <c r="BF72" i="6"/>
  <c r="BF71" i="6"/>
  <c r="BH72" i="6"/>
  <c r="BH71" i="6"/>
  <c r="DV72" i="6"/>
  <c r="DV71" i="6"/>
  <c r="EH72" i="6"/>
  <c r="EH71" i="6"/>
  <c r="EJ72" i="6"/>
  <c r="EJ71" i="6"/>
  <c r="EV72" i="6"/>
  <c r="EV71" i="6"/>
  <c r="EX72" i="6"/>
  <c r="EX71" i="6"/>
  <c r="EZ72" i="6"/>
  <c r="EZ71" i="6"/>
  <c r="FJ72" i="6"/>
  <c r="FJ71" i="6"/>
  <c r="FN72" i="6"/>
  <c r="FN71" i="6"/>
  <c r="FR72" i="6"/>
  <c r="FR71" i="6"/>
  <c r="E81" i="6"/>
  <c r="I81" i="6"/>
  <c r="M81" i="6"/>
  <c r="Q81" i="6"/>
  <c r="U81" i="6"/>
  <c r="Y81" i="6"/>
  <c r="AC81" i="6"/>
  <c r="AG81" i="6"/>
  <c r="AK81" i="6"/>
  <c r="AO81" i="6"/>
  <c r="AS81" i="6"/>
  <c r="AW81" i="6"/>
  <c r="BA81" i="6"/>
  <c r="BE81" i="6"/>
  <c r="BM81" i="6"/>
  <c r="BO81" i="6"/>
  <c r="BQ81" i="6"/>
  <c r="BU81" i="6"/>
  <c r="BW81" i="6"/>
  <c r="BY81" i="6"/>
  <c r="CC81" i="6"/>
  <c r="CE81" i="6"/>
  <c r="CG81" i="6"/>
  <c r="CK81" i="6"/>
  <c r="CM81" i="6"/>
  <c r="CO81" i="6"/>
  <c r="CS81" i="6"/>
  <c r="CU81" i="6"/>
  <c r="CW81" i="6"/>
  <c r="DA81" i="6"/>
  <c r="DC81" i="6"/>
  <c r="DE81" i="6"/>
  <c r="DI81" i="6"/>
  <c r="DK81" i="6"/>
  <c r="DM81" i="6"/>
  <c r="DQ81" i="6"/>
  <c r="DU81" i="6"/>
  <c r="EC81" i="6"/>
  <c r="EI81" i="6"/>
  <c r="EK81" i="6"/>
  <c r="ES81" i="6"/>
  <c r="EY81" i="6"/>
  <c r="FA81" i="6"/>
  <c r="FG81" i="6"/>
  <c r="FI81" i="6"/>
  <c r="FO81" i="6"/>
  <c r="FQ81" i="6"/>
  <c r="FW81" i="6"/>
  <c r="FY81" i="6"/>
  <c r="E91" i="6"/>
  <c r="M91" i="6"/>
  <c r="O91" i="6"/>
  <c r="U91" i="6"/>
  <c r="AC91" i="6"/>
  <c r="AE91" i="6"/>
  <c r="AK91" i="6"/>
  <c r="AS91" i="6"/>
  <c r="AU91" i="6"/>
  <c r="BA91" i="6"/>
  <c r="BS91" i="6"/>
  <c r="CA91" i="6"/>
  <c r="CI91" i="6"/>
  <c r="CQ91" i="6"/>
  <c r="CY91" i="6"/>
  <c r="DG91" i="6"/>
  <c r="DO91" i="6"/>
  <c r="DW91" i="6"/>
  <c r="EA91" i="6"/>
  <c r="EE91" i="6"/>
  <c r="EI91" i="6"/>
  <c r="EM91" i="6"/>
  <c r="EQ91" i="6"/>
  <c r="EU91" i="6"/>
  <c r="DQ113" i="6"/>
  <c r="DK113" i="6"/>
  <c r="DI113" i="6"/>
  <c r="DC113" i="6"/>
  <c r="DA113" i="6"/>
  <c r="CU113" i="6"/>
  <c r="DR113" i="6"/>
  <c r="DL113" i="6"/>
  <c r="DJ113" i="6"/>
  <c r="DD113" i="6"/>
  <c r="DB113" i="6"/>
  <c r="CV113" i="6"/>
  <c r="CT113" i="6"/>
  <c r="J95" i="6"/>
  <c r="R95" i="6"/>
  <c r="AH95" i="6"/>
  <c r="AP95" i="6"/>
  <c r="BF95" i="6"/>
  <c r="BL95" i="6"/>
  <c r="BN95" i="6"/>
  <c r="BP95" i="6"/>
  <c r="BR95" i="6"/>
  <c r="BT95" i="6"/>
  <c r="BV95" i="6"/>
  <c r="BX95" i="6"/>
  <c r="BZ95" i="6"/>
  <c r="CB95" i="6"/>
  <c r="CD95" i="6"/>
  <c r="CF95" i="6"/>
  <c r="CH95" i="6"/>
  <c r="CJ95" i="6"/>
  <c r="CL95" i="6"/>
  <c r="CN95" i="6"/>
  <c r="CP95" i="6"/>
  <c r="CR95" i="6"/>
  <c r="CT95" i="6"/>
  <c r="CV95" i="6"/>
  <c r="CX95" i="6"/>
  <c r="CZ95" i="6"/>
  <c r="DB95" i="6"/>
  <c r="DD95" i="6"/>
  <c r="DF95" i="6"/>
  <c r="DH95" i="6"/>
  <c r="DJ95" i="6"/>
  <c r="DL95" i="6"/>
  <c r="DN95" i="6"/>
  <c r="DP95" i="6"/>
  <c r="DR95" i="6"/>
  <c r="EH95" i="6"/>
  <c r="EP95" i="6"/>
  <c r="EX95" i="6"/>
  <c r="FN95" i="6"/>
  <c r="FV95" i="6"/>
  <c r="E98" i="6"/>
  <c r="AA98" i="6"/>
  <c r="AW98" i="6"/>
  <c r="BO98" i="6"/>
  <c r="BQ98" i="6"/>
  <c r="BS98" i="6"/>
  <c r="BW98" i="6"/>
  <c r="BY98" i="6"/>
  <c r="CA98" i="6"/>
  <c r="CE98" i="6"/>
  <c r="CG98" i="6"/>
  <c r="CI98" i="6"/>
  <c r="CM98" i="6"/>
  <c r="CO98" i="6"/>
  <c r="CQ98" i="6"/>
  <c r="CU98" i="6"/>
  <c r="CW98" i="6"/>
  <c r="CY98" i="6"/>
  <c r="DC98" i="6"/>
  <c r="DE98" i="6"/>
  <c r="DG98" i="6"/>
  <c r="DK98" i="6"/>
  <c r="DM98" i="6"/>
  <c r="DO98" i="6"/>
  <c r="DS98" i="6"/>
  <c r="EG98" i="6"/>
  <c r="EO98" i="6"/>
  <c r="FE98" i="6"/>
  <c r="FM98" i="6"/>
  <c r="D101" i="6"/>
  <c r="F101" i="6"/>
  <c r="J101" i="6"/>
  <c r="L101" i="6"/>
  <c r="P101" i="6"/>
  <c r="R101" i="6"/>
  <c r="V101" i="6"/>
  <c r="X101" i="6"/>
  <c r="AB101" i="6"/>
  <c r="AD101" i="6"/>
  <c r="AH101" i="6"/>
  <c r="AJ101" i="6"/>
  <c r="AN101" i="6"/>
  <c r="AP101" i="6"/>
  <c r="AT101" i="6"/>
  <c r="AV101" i="6"/>
  <c r="AZ101" i="6"/>
  <c r="BB101" i="6"/>
  <c r="BF101" i="6"/>
  <c r="BH101" i="6"/>
  <c r="BL101" i="6"/>
  <c r="BN101" i="6"/>
  <c r="BP101" i="6"/>
  <c r="BR101" i="6"/>
  <c r="BT101" i="6"/>
  <c r="BV101" i="6"/>
  <c r="BX101" i="6"/>
  <c r="BZ101" i="6"/>
  <c r="CB101" i="6"/>
  <c r="CD101" i="6"/>
  <c r="CF101" i="6"/>
  <c r="CH101" i="6"/>
  <c r="CJ101" i="6"/>
  <c r="CL101" i="6"/>
  <c r="CN101" i="6"/>
  <c r="CP101" i="6"/>
  <c r="CR101" i="6"/>
  <c r="CT101" i="6"/>
  <c r="CV101" i="6"/>
  <c r="CX101" i="6"/>
  <c r="CZ101" i="6"/>
  <c r="DB101" i="6"/>
  <c r="DD101" i="6"/>
  <c r="DF101" i="6"/>
  <c r="DH101" i="6"/>
  <c r="DJ101" i="6"/>
  <c r="DL101" i="6"/>
  <c r="DN101" i="6"/>
  <c r="DP101" i="6"/>
  <c r="DR101" i="6"/>
  <c r="DV101" i="6"/>
  <c r="DX101" i="6"/>
  <c r="DZ101" i="6"/>
  <c r="EB101" i="6"/>
  <c r="ED101" i="6"/>
  <c r="EF101" i="6"/>
  <c r="EH101" i="6"/>
  <c r="EJ101" i="6"/>
  <c r="EL101" i="6"/>
  <c r="EN101" i="6"/>
  <c r="EP101" i="6"/>
  <c r="ER101" i="6"/>
  <c r="ET101" i="6"/>
  <c r="EV101" i="6"/>
  <c r="EX101" i="6"/>
  <c r="EZ101" i="6"/>
  <c r="FB101" i="6"/>
  <c r="FD101" i="6"/>
  <c r="FF101" i="6"/>
  <c r="FH101" i="6"/>
  <c r="FJ101" i="6"/>
  <c r="FL101" i="6"/>
  <c r="FN101" i="6"/>
  <c r="FP101" i="6"/>
  <c r="FR101" i="6"/>
  <c r="FT101" i="6"/>
  <c r="FV101" i="6"/>
  <c r="FX101" i="6"/>
  <c r="FZ101" i="6"/>
  <c r="GB101" i="6"/>
  <c r="P106" i="6"/>
  <c r="R106" i="6"/>
  <c r="AH106" i="6"/>
  <c r="AJ106" i="6"/>
  <c r="AZ106" i="6"/>
  <c r="BB106" i="6"/>
  <c r="BL106" i="6"/>
  <c r="BN106" i="6"/>
  <c r="BP106" i="6"/>
  <c r="BR106" i="6"/>
  <c r="BT106" i="6"/>
  <c r="BV106" i="6"/>
  <c r="BX106" i="6"/>
  <c r="BZ106" i="6"/>
  <c r="CB106" i="6"/>
  <c r="CD106" i="6"/>
  <c r="CF106" i="6"/>
  <c r="CH106" i="6"/>
  <c r="CJ106" i="6"/>
  <c r="CL106" i="6"/>
  <c r="CN106" i="6"/>
  <c r="CP106" i="6"/>
  <c r="CR106" i="6"/>
  <c r="CT106" i="6"/>
  <c r="CV106" i="6"/>
  <c r="CX106" i="6"/>
  <c r="CZ106" i="6"/>
  <c r="DB106" i="6"/>
  <c r="DD106" i="6"/>
  <c r="DF106" i="6"/>
  <c r="DH106" i="6"/>
  <c r="DJ106" i="6"/>
  <c r="DL106" i="6"/>
  <c r="DN106" i="6"/>
  <c r="DP106" i="6"/>
  <c r="DR106" i="6"/>
  <c r="DV106" i="6"/>
  <c r="DZ106" i="6"/>
  <c r="EB106" i="6"/>
  <c r="ED106" i="6"/>
  <c r="EH106" i="6"/>
  <c r="EJ106" i="6"/>
  <c r="EL106" i="6"/>
  <c r="EP106" i="6"/>
  <c r="ER106" i="6"/>
  <c r="ET106" i="6"/>
  <c r="EX106" i="6"/>
  <c r="EZ106" i="6"/>
  <c r="FB106" i="6"/>
  <c r="FF106" i="6"/>
  <c r="FH106" i="6"/>
  <c r="FJ106" i="6"/>
  <c r="FN106" i="6"/>
  <c r="FP106" i="6"/>
  <c r="FR106" i="6"/>
  <c r="FV106" i="6"/>
  <c r="FX106" i="6"/>
  <c r="FZ106" i="6"/>
  <c r="O113" i="6"/>
  <c r="AU113" i="6"/>
  <c r="BQ113" i="6"/>
  <c r="BS113" i="6"/>
  <c r="BY113" i="6"/>
  <c r="CA113" i="6"/>
  <c r="CG113" i="6"/>
  <c r="CI113" i="6"/>
  <c r="CO113" i="6"/>
  <c r="CQ113" i="6"/>
  <c r="I95" i="6"/>
  <c r="M95" i="6"/>
  <c r="U95" i="6"/>
  <c r="Y95" i="6"/>
  <c r="AG95" i="6"/>
  <c r="AK95" i="6"/>
  <c r="AS95" i="6"/>
  <c r="AW95" i="6"/>
  <c r="BE95" i="6"/>
  <c r="BM95" i="6"/>
  <c r="BO95" i="6"/>
  <c r="BQ95" i="6"/>
  <c r="BS95" i="6"/>
  <c r="BU95" i="6"/>
  <c r="BW95" i="6"/>
  <c r="BY95" i="6"/>
  <c r="CA95" i="6"/>
  <c r="CC95" i="6"/>
  <c r="CE95" i="6"/>
  <c r="CG95" i="6"/>
  <c r="CI95" i="6"/>
  <c r="CK95" i="6"/>
  <c r="CM95" i="6"/>
  <c r="CO95" i="6"/>
  <c r="CQ95" i="6"/>
  <c r="CS95" i="6"/>
  <c r="CU95" i="6"/>
  <c r="CW95" i="6"/>
  <c r="CY95" i="6"/>
  <c r="DA95" i="6"/>
  <c r="DC95" i="6"/>
  <c r="DE95" i="6"/>
  <c r="DG95" i="6"/>
  <c r="DI95" i="6"/>
  <c r="DK95" i="6"/>
  <c r="DM95" i="6"/>
  <c r="DO95" i="6"/>
  <c r="DQ95" i="6"/>
  <c r="DY95" i="6"/>
  <c r="EC95" i="6"/>
  <c r="EK95" i="6"/>
  <c r="EO95" i="6"/>
  <c r="ES95" i="6"/>
  <c r="FA95" i="6"/>
  <c r="FE95" i="6"/>
  <c r="FI95" i="6"/>
  <c r="FQ95" i="6"/>
  <c r="FU95" i="6"/>
  <c r="FY95" i="6"/>
  <c r="N98" i="6"/>
  <c r="AH98" i="6"/>
  <c r="BD98" i="6"/>
  <c r="BL98" i="6"/>
  <c r="BN98" i="6"/>
  <c r="BP98" i="6"/>
  <c r="BT98" i="6"/>
  <c r="BV98" i="6"/>
  <c r="BX98" i="6"/>
  <c r="CB98" i="6"/>
  <c r="CD98" i="6"/>
  <c r="CF98" i="6"/>
  <c r="CJ98" i="6"/>
  <c r="CL98" i="6"/>
  <c r="CN98" i="6"/>
  <c r="CR98" i="6"/>
  <c r="CT98" i="6"/>
  <c r="CV98" i="6"/>
  <c r="CZ98" i="6"/>
  <c r="DB98" i="6"/>
  <c r="DD98" i="6"/>
  <c r="DH98" i="6"/>
  <c r="DJ98" i="6"/>
  <c r="DL98" i="6"/>
  <c r="DP98" i="6"/>
  <c r="DV98" i="6"/>
  <c r="DZ98" i="6"/>
  <c r="EH98" i="6"/>
  <c r="EJ98" i="6"/>
  <c r="EL98" i="6"/>
  <c r="EP98" i="6"/>
  <c r="ER98" i="6"/>
  <c r="EX98" i="6"/>
  <c r="EZ98" i="6"/>
  <c r="FB98" i="6"/>
  <c r="FD98" i="6"/>
  <c r="FF98" i="6"/>
  <c r="FJ98" i="6"/>
  <c r="FL98" i="6"/>
  <c r="FN98" i="6"/>
  <c r="FP98" i="6"/>
  <c r="FR98" i="6"/>
  <c r="FV98" i="6"/>
  <c r="FX98" i="6"/>
  <c r="FZ98" i="6"/>
  <c r="C101" i="6"/>
  <c r="E101" i="6"/>
  <c r="I101" i="6"/>
  <c r="K101" i="6"/>
  <c r="M101" i="6"/>
  <c r="O101" i="6"/>
  <c r="Q101" i="6"/>
  <c r="U101" i="6"/>
  <c r="W101" i="6"/>
  <c r="Y101" i="6"/>
  <c r="AA101" i="6"/>
  <c r="AC101" i="6"/>
  <c r="AG101" i="6"/>
  <c r="AI101" i="6"/>
  <c r="AK101" i="6"/>
  <c r="AM101" i="6"/>
  <c r="AO101" i="6"/>
  <c r="AS101" i="6"/>
  <c r="AU101" i="6"/>
  <c r="AW101" i="6"/>
  <c r="AY101" i="6"/>
  <c r="BA101" i="6"/>
  <c r="BE101" i="6"/>
  <c r="BG101" i="6"/>
  <c r="BM101" i="6"/>
  <c r="BO101" i="6"/>
  <c r="BQ101" i="6"/>
  <c r="BS101" i="6"/>
  <c r="BU101" i="6"/>
  <c r="BW101" i="6"/>
  <c r="BY101" i="6"/>
  <c r="CA101" i="6"/>
  <c r="CC101" i="6"/>
  <c r="CE101" i="6"/>
  <c r="CG101" i="6"/>
  <c r="CI101" i="6"/>
  <c r="CK101" i="6"/>
  <c r="CM101" i="6"/>
  <c r="CO101" i="6"/>
  <c r="CQ101" i="6"/>
  <c r="CS101" i="6"/>
  <c r="CU101" i="6"/>
  <c r="CW101" i="6"/>
  <c r="CY101" i="6"/>
  <c r="DA101" i="6"/>
  <c r="DC101" i="6"/>
  <c r="DE101" i="6"/>
  <c r="DG101" i="6"/>
  <c r="DI101" i="6"/>
  <c r="DK101" i="6"/>
  <c r="DM101" i="6"/>
  <c r="DO101" i="6"/>
  <c r="DQ101" i="6"/>
  <c r="DW101" i="6"/>
  <c r="DY101" i="6"/>
  <c r="EA101" i="6"/>
  <c r="EC101" i="6"/>
  <c r="EE101" i="6"/>
  <c r="EG101" i="6"/>
  <c r="EI101" i="6"/>
  <c r="EK101" i="6"/>
  <c r="EM101" i="6"/>
  <c r="EO101" i="6"/>
  <c r="EQ101" i="6"/>
  <c r="ES101" i="6"/>
  <c r="EU101" i="6"/>
  <c r="EW101" i="6"/>
  <c r="EY101" i="6"/>
  <c r="FA101" i="6"/>
  <c r="FC101" i="6"/>
  <c r="FE101" i="6"/>
  <c r="FG101" i="6"/>
  <c r="FI101" i="6"/>
  <c r="FK101" i="6"/>
  <c r="FM101" i="6"/>
  <c r="FO101" i="6"/>
  <c r="FQ101" i="6"/>
  <c r="FS101" i="6"/>
  <c r="FU101" i="6"/>
  <c r="FW101" i="6"/>
  <c r="FY101" i="6"/>
  <c r="E106" i="6"/>
  <c r="O106" i="6"/>
  <c r="Q106" i="6"/>
  <c r="AA106" i="6"/>
  <c r="AC106" i="6"/>
  <c r="AM106" i="6"/>
  <c r="AO106" i="6"/>
  <c r="AY106" i="6"/>
  <c r="BA106" i="6"/>
  <c r="BM106" i="6"/>
  <c r="BO106" i="6"/>
  <c r="BQ106" i="6"/>
  <c r="BS106" i="6"/>
  <c r="BU106" i="6"/>
  <c r="BW106" i="6"/>
  <c r="BY106" i="6"/>
  <c r="CA106" i="6"/>
  <c r="CC106" i="6"/>
  <c r="CE106" i="6"/>
  <c r="CG106" i="6"/>
  <c r="CI106" i="6"/>
  <c r="CK106" i="6"/>
  <c r="CM106" i="6"/>
  <c r="CO106" i="6"/>
  <c r="CQ106" i="6"/>
  <c r="CS106" i="6"/>
  <c r="CU106" i="6"/>
  <c r="CW106" i="6"/>
  <c r="CY106" i="6"/>
  <c r="DA106" i="6"/>
  <c r="DC106" i="6"/>
  <c r="DE106" i="6"/>
  <c r="DG106" i="6"/>
  <c r="DI106" i="6"/>
  <c r="DK106" i="6"/>
  <c r="DM106" i="6"/>
  <c r="DO106" i="6"/>
  <c r="DQ106" i="6"/>
  <c r="DY106" i="6"/>
  <c r="EA106" i="6"/>
  <c r="EC106" i="6"/>
  <c r="EG106" i="6"/>
  <c r="EI106" i="6"/>
  <c r="EK106" i="6"/>
  <c r="EO106" i="6"/>
  <c r="EQ106" i="6"/>
  <c r="ES106" i="6"/>
  <c r="EW106" i="6"/>
  <c r="EY106" i="6"/>
  <c r="FA106" i="6"/>
  <c r="FE106" i="6"/>
  <c r="FG106" i="6"/>
  <c r="FI106" i="6"/>
  <c r="FM106" i="6"/>
  <c r="FO106" i="6"/>
  <c r="FQ106" i="6"/>
  <c r="FU106" i="6"/>
  <c r="FW106" i="6"/>
  <c r="FY106" i="6"/>
  <c r="T113" i="6"/>
  <c r="AJ113" i="6"/>
  <c r="AZ113" i="6"/>
  <c r="CF113" i="6"/>
  <c r="CH113" i="6"/>
  <c r="CN113" i="6"/>
  <c r="CP113" i="6"/>
  <c r="EH113" i="6"/>
  <c r="EJ113" i="6"/>
  <c r="EX113" i="6"/>
  <c r="EZ113" i="6"/>
  <c r="FN113" i="6"/>
  <c r="FP113" i="6"/>
  <c r="E121" i="6"/>
  <c r="G121" i="6"/>
  <c r="I121" i="6"/>
  <c r="K121" i="6"/>
  <c r="M121" i="6"/>
  <c r="O121" i="6"/>
  <c r="Q121" i="6"/>
  <c r="S121" i="6"/>
  <c r="U121" i="6"/>
  <c r="W121" i="6"/>
  <c r="Y121" i="6"/>
  <c r="AA121" i="6"/>
  <c r="AC121" i="6"/>
  <c r="AE121" i="6"/>
  <c r="AG121" i="6"/>
  <c r="AI121" i="6"/>
  <c r="AK121" i="6"/>
  <c r="AM121" i="6"/>
  <c r="AO121" i="6"/>
  <c r="AQ121" i="6"/>
  <c r="AS121" i="6"/>
  <c r="AU121" i="6"/>
  <c r="AW121" i="6"/>
  <c r="AY121" i="6"/>
  <c r="BA121" i="6"/>
  <c r="BC121" i="6"/>
  <c r="BE121" i="6"/>
  <c r="BG121" i="6"/>
  <c r="BI121" i="6"/>
  <c r="BM121" i="6"/>
  <c r="BQ121" i="6"/>
  <c r="BS121" i="6"/>
  <c r="BU121" i="6"/>
  <c r="BY121" i="6"/>
  <c r="CA121" i="6"/>
  <c r="CC121" i="6"/>
  <c r="CG121" i="6"/>
  <c r="CI121" i="6"/>
  <c r="CK121" i="6"/>
  <c r="CO121" i="6"/>
  <c r="CQ121" i="6"/>
  <c r="CS121" i="6"/>
  <c r="CW121" i="6"/>
  <c r="CY121" i="6"/>
  <c r="DA121" i="6"/>
  <c r="DE121" i="6"/>
  <c r="DG121" i="6"/>
  <c r="DI121" i="6"/>
  <c r="DM121" i="6"/>
  <c r="DO121" i="6"/>
  <c r="DQ121" i="6"/>
  <c r="EE121" i="6"/>
  <c r="EG121" i="6"/>
  <c r="EU121" i="6"/>
  <c r="EW121" i="6"/>
  <c r="FK121" i="6"/>
  <c r="FM121" i="6"/>
  <c r="GA121" i="6"/>
  <c r="J126" i="6"/>
  <c r="AP126" i="6"/>
  <c r="BL126" i="6"/>
  <c r="BN126" i="6"/>
  <c r="BP126" i="6"/>
  <c r="BR126" i="6"/>
  <c r="BT126" i="6"/>
  <c r="BV126" i="6"/>
  <c r="BX126" i="6"/>
  <c r="BZ126" i="6"/>
  <c r="CB126" i="6"/>
  <c r="CD126" i="6"/>
  <c r="CF126" i="6"/>
  <c r="CH126" i="6"/>
  <c r="CJ126" i="6"/>
  <c r="CL126" i="6"/>
  <c r="CN126" i="6"/>
  <c r="CP126" i="6"/>
  <c r="CR126" i="6"/>
  <c r="CT126" i="6"/>
  <c r="CV126" i="6"/>
  <c r="CX126" i="6"/>
  <c r="CZ126" i="6"/>
  <c r="DB126" i="6"/>
  <c r="DD126" i="6"/>
  <c r="DF126" i="6"/>
  <c r="DH126" i="6"/>
  <c r="DJ126" i="6"/>
  <c r="DL126" i="6"/>
  <c r="DN126" i="6"/>
  <c r="DP126" i="6"/>
  <c r="DR126" i="6"/>
  <c r="DV126" i="6"/>
  <c r="DZ126" i="6"/>
  <c r="EB126" i="6"/>
  <c r="ED126" i="6"/>
  <c r="EH126" i="6"/>
  <c r="EJ126" i="6"/>
  <c r="EL126" i="6"/>
  <c r="EP126" i="6"/>
  <c r="ER126" i="6"/>
  <c r="ET126" i="6"/>
  <c r="EX126" i="6"/>
  <c r="EZ126" i="6"/>
  <c r="FB126" i="6"/>
  <c r="FF126" i="6"/>
  <c r="FH126" i="6"/>
  <c r="FJ126" i="6"/>
  <c r="FN126" i="6"/>
  <c r="FP126" i="6"/>
  <c r="FR126" i="6"/>
  <c r="FV126" i="6"/>
  <c r="FX126" i="6"/>
  <c r="FZ126" i="6"/>
  <c r="C130" i="6"/>
  <c r="E130" i="6"/>
  <c r="G130" i="6"/>
  <c r="K130" i="6"/>
  <c r="M130" i="6"/>
  <c r="O130" i="6"/>
  <c r="S130" i="6"/>
  <c r="U130" i="6"/>
  <c r="W130" i="6"/>
  <c r="AA130" i="6"/>
  <c r="AC130" i="6"/>
  <c r="AE130" i="6"/>
  <c r="AI130" i="6"/>
  <c r="AK130" i="6"/>
  <c r="AM130" i="6"/>
  <c r="AQ130" i="6"/>
  <c r="AS130" i="6"/>
  <c r="AU130" i="6"/>
  <c r="AY130" i="6"/>
  <c r="BA130" i="6"/>
  <c r="BC130" i="6"/>
  <c r="BG130" i="6"/>
  <c r="BI130" i="6"/>
  <c r="BM130" i="6"/>
  <c r="CA130" i="6"/>
  <c r="CC130" i="6"/>
  <c r="CQ130" i="6"/>
  <c r="CS130" i="6"/>
  <c r="DG130" i="6"/>
  <c r="DI130" i="6"/>
  <c r="DW130" i="6"/>
  <c r="DY130" i="6"/>
  <c r="EA130" i="6"/>
  <c r="EC130" i="6"/>
  <c r="EE130" i="6"/>
  <c r="EG130" i="6"/>
  <c r="EI130" i="6"/>
  <c r="EK130" i="6"/>
  <c r="EM130" i="6"/>
  <c r="EO130" i="6"/>
  <c r="EQ130" i="6"/>
  <c r="ES130" i="6"/>
  <c r="EU130" i="6"/>
  <c r="EW130" i="6"/>
  <c r="EY130" i="6"/>
  <c r="FA130" i="6"/>
  <c r="FC130" i="6"/>
  <c r="FE130" i="6"/>
  <c r="FG130" i="6"/>
  <c r="FI130" i="6"/>
  <c r="FK130" i="6"/>
  <c r="FM130" i="6"/>
  <c r="FO130" i="6"/>
  <c r="FQ130" i="6"/>
  <c r="FS130" i="6"/>
  <c r="FU130" i="6"/>
  <c r="FW130" i="6"/>
  <c r="FY130" i="6"/>
  <c r="GA130" i="6"/>
  <c r="Y135" i="6"/>
  <c r="AA135" i="6"/>
  <c r="AC135" i="6"/>
  <c r="AE135" i="6"/>
  <c r="AG135" i="6"/>
  <c r="AI135" i="6"/>
  <c r="AK135" i="6"/>
  <c r="AM135" i="6"/>
  <c r="AO135" i="6"/>
  <c r="AQ135" i="6"/>
  <c r="AS135" i="6"/>
  <c r="BI135" i="6"/>
  <c r="BG135" i="6"/>
  <c r="BE135" i="6"/>
  <c r="BC135" i="6"/>
  <c r="BA135" i="6"/>
  <c r="AY135" i="6"/>
  <c r="AW135" i="6"/>
  <c r="BJ135" i="6"/>
  <c r="BH135" i="6"/>
  <c r="BF135" i="6"/>
  <c r="BD135" i="6"/>
  <c r="BB135" i="6"/>
  <c r="AZ135" i="6"/>
  <c r="AX135" i="6"/>
  <c r="AV135" i="6"/>
  <c r="DW113" i="6"/>
  <c r="EG113" i="6"/>
  <c r="EI113" i="6"/>
  <c r="ES113" i="6"/>
  <c r="EU113" i="6"/>
  <c r="FE113" i="6"/>
  <c r="FG113" i="6"/>
  <c r="FQ113" i="6"/>
  <c r="FS113" i="6"/>
  <c r="D121" i="6"/>
  <c r="F121" i="6"/>
  <c r="H121" i="6"/>
  <c r="J121" i="6"/>
  <c r="L121" i="6"/>
  <c r="N121" i="6"/>
  <c r="P121" i="6"/>
  <c r="R121" i="6"/>
  <c r="T121" i="6"/>
  <c r="V121" i="6"/>
  <c r="X121" i="6"/>
  <c r="Z121" i="6"/>
  <c r="AB121" i="6"/>
  <c r="AD121" i="6"/>
  <c r="AF121" i="6"/>
  <c r="AH121" i="6"/>
  <c r="AJ121" i="6"/>
  <c r="AL121" i="6"/>
  <c r="AN121" i="6"/>
  <c r="AP121" i="6"/>
  <c r="AR121" i="6"/>
  <c r="AT121" i="6"/>
  <c r="AV121" i="6"/>
  <c r="AX121" i="6"/>
  <c r="AZ121" i="6"/>
  <c r="BB121" i="6"/>
  <c r="BD121" i="6"/>
  <c r="BF121" i="6"/>
  <c r="BH121" i="6"/>
  <c r="BL121" i="6"/>
  <c r="BN121" i="6"/>
  <c r="BP121" i="6"/>
  <c r="BR121" i="6"/>
  <c r="BT121" i="6"/>
  <c r="BV121" i="6"/>
  <c r="BX121" i="6"/>
  <c r="BZ121" i="6"/>
  <c r="CB121" i="6"/>
  <c r="CD121" i="6"/>
  <c r="CF121" i="6"/>
  <c r="CH121" i="6"/>
  <c r="CJ121" i="6"/>
  <c r="CL121" i="6"/>
  <c r="CN121" i="6"/>
  <c r="CP121" i="6"/>
  <c r="CR121" i="6"/>
  <c r="CT121" i="6"/>
  <c r="CV121" i="6"/>
  <c r="CX121" i="6"/>
  <c r="CZ121" i="6"/>
  <c r="DB121" i="6"/>
  <c r="DD121" i="6"/>
  <c r="DF121" i="6"/>
  <c r="DH121" i="6"/>
  <c r="DJ121" i="6"/>
  <c r="DL121" i="6"/>
  <c r="DN121" i="6"/>
  <c r="DP121" i="6"/>
  <c r="EB121" i="6"/>
  <c r="ED121" i="6"/>
  <c r="EN121" i="6"/>
  <c r="EP121" i="6"/>
  <c r="EZ121" i="6"/>
  <c r="FB121" i="6"/>
  <c r="FL121" i="6"/>
  <c r="FN121" i="6"/>
  <c r="FX121" i="6"/>
  <c r="FZ121" i="6"/>
  <c r="W126" i="6"/>
  <c r="BC126" i="6"/>
  <c r="BM126" i="6"/>
  <c r="BO126" i="6"/>
  <c r="BQ126" i="6"/>
  <c r="BS126" i="6"/>
  <c r="BU126" i="6"/>
  <c r="BW126" i="6"/>
  <c r="BY126" i="6"/>
  <c r="CA126" i="6"/>
  <c r="CC126" i="6"/>
  <c r="CE126" i="6"/>
  <c r="CG126" i="6"/>
  <c r="CI126" i="6"/>
  <c r="CK126" i="6"/>
  <c r="CM126" i="6"/>
  <c r="CO126" i="6"/>
  <c r="CQ126" i="6"/>
  <c r="CS126" i="6"/>
  <c r="CU126" i="6"/>
  <c r="CW126" i="6"/>
  <c r="CY126" i="6"/>
  <c r="DA126" i="6"/>
  <c r="DC126" i="6"/>
  <c r="DE126" i="6"/>
  <c r="DG126" i="6"/>
  <c r="DI126" i="6"/>
  <c r="DK126" i="6"/>
  <c r="DM126" i="6"/>
  <c r="DO126" i="6"/>
  <c r="DQ126" i="6"/>
  <c r="DW126" i="6"/>
  <c r="DY126" i="6"/>
  <c r="EA126" i="6"/>
  <c r="EC126" i="6"/>
  <c r="EE126" i="6"/>
  <c r="EG126" i="6"/>
  <c r="EI126" i="6"/>
  <c r="EK126" i="6"/>
  <c r="EM126" i="6"/>
  <c r="EO126" i="6"/>
  <c r="EQ126" i="6"/>
  <c r="ES126" i="6"/>
  <c r="EU126" i="6"/>
  <c r="EW126" i="6"/>
  <c r="EY126" i="6"/>
  <c r="FA126" i="6"/>
  <c r="FC126" i="6"/>
  <c r="FE126" i="6"/>
  <c r="FG126" i="6"/>
  <c r="FI126" i="6"/>
  <c r="FK126" i="6"/>
  <c r="FM126" i="6"/>
  <c r="FO126" i="6"/>
  <c r="FQ126" i="6"/>
  <c r="FS126" i="6"/>
  <c r="FU126" i="6"/>
  <c r="FW126" i="6"/>
  <c r="FY126" i="6"/>
  <c r="D130" i="6"/>
  <c r="F130" i="6"/>
  <c r="H130" i="6"/>
  <c r="J130" i="6"/>
  <c r="L130" i="6"/>
  <c r="N130" i="6"/>
  <c r="P130" i="6"/>
  <c r="R130" i="6"/>
  <c r="T130" i="6"/>
  <c r="V130" i="6"/>
  <c r="X130" i="6"/>
  <c r="Z130" i="6"/>
  <c r="AB130" i="6"/>
  <c r="AD130" i="6"/>
  <c r="AF130" i="6"/>
  <c r="AH130" i="6"/>
  <c r="AJ130" i="6"/>
  <c r="AL130" i="6"/>
  <c r="AN130" i="6"/>
  <c r="AP130" i="6"/>
  <c r="AR130" i="6"/>
  <c r="AT130" i="6"/>
  <c r="AV130" i="6"/>
  <c r="AX130" i="6"/>
  <c r="AZ130" i="6"/>
  <c r="BB130" i="6"/>
  <c r="BD130" i="6"/>
  <c r="BF130" i="6"/>
  <c r="BH130" i="6"/>
  <c r="BL130" i="6"/>
  <c r="BN130" i="6"/>
  <c r="BX130" i="6"/>
  <c r="BZ130" i="6"/>
  <c r="CJ130" i="6"/>
  <c r="CL130" i="6"/>
  <c r="CV130" i="6"/>
  <c r="CX130" i="6"/>
  <c r="DH130" i="6"/>
  <c r="DJ130" i="6"/>
  <c r="DV130" i="6"/>
  <c r="DX130" i="6"/>
  <c r="DZ130" i="6"/>
  <c r="EB130" i="6"/>
  <c r="ED130" i="6"/>
  <c r="EF130" i="6"/>
  <c r="EH130" i="6"/>
  <c r="EJ130" i="6"/>
  <c r="EL130" i="6"/>
  <c r="EN130" i="6"/>
  <c r="EP130" i="6"/>
  <c r="ER130" i="6"/>
  <c r="ET130" i="6"/>
  <c r="EV130" i="6"/>
  <c r="EX130" i="6"/>
  <c r="EZ130" i="6"/>
  <c r="FB130" i="6"/>
  <c r="FD130" i="6"/>
  <c r="FF130" i="6"/>
  <c r="FH130" i="6"/>
  <c r="FJ130" i="6"/>
  <c r="FL130" i="6"/>
  <c r="FN130" i="6"/>
  <c r="FP130" i="6"/>
  <c r="FR130" i="6"/>
  <c r="FT130" i="6"/>
  <c r="FV130" i="6"/>
  <c r="FX130" i="6"/>
  <c r="FZ130" i="6"/>
  <c r="D135" i="6"/>
  <c r="F135" i="6"/>
  <c r="H135" i="6"/>
  <c r="J135" i="6"/>
  <c r="L135" i="6"/>
  <c r="N135" i="6"/>
  <c r="P135" i="6"/>
  <c r="R135" i="6"/>
  <c r="T135" i="6"/>
  <c r="V135" i="6"/>
  <c r="X135" i="6"/>
  <c r="Z135" i="6"/>
  <c r="AB135" i="6"/>
  <c r="AD135" i="6"/>
  <c r="AF135" i="6"/>
  <c r="AH135" i="6"/>
  <c r="AJ135" i="6"/>
  <c r="AL135" i="6"/>
  <c r="AN135" i="6"/>
  <c r="AP135" i="6"/>
  <c r="AR135" i="6"/>
  <c r="AT135" i="6"/>
  <c r="BL135" i="6"/>
  <c r="BN135" i="6"/>
  <c r="BP135" i="6"/>
  <c r="BR135" i="6"/>
  <c r="BT135" i="6"/>
  <c r="BV135" i="6"/>
  <c r="BX135" i="6"/>
  <c r="BZ135" i="6"/>
  <c r="CB135" i="6"/>
  <c r="CD135" i="6"/>
  <c r="CF135" i="6"/>
  <c r="CH135" i="6"/>
  <c r="CJ135" i="6"/>
  <c r="CL135" i="6"/>
  <c r="CN135" i="6"/>
  <c r="CP135" i="6"/>
  <c r="CR135" i="6"/>
  <c r="CT135" i="6"/>
  <c r="CV135" i="6"/>
  <c r="CX135" i="6"/>
  <c r="CZ135" i="6"/>
  <c r="DB135" i="6"/>
  <c r="DD135" i="6"/>
  <c r="DF135" i="6"/>
  <c r="DH135" i="6"/>
  <c r="DJ135" i="6"/>
  <c r="DL135" i="6"/>
  <c r="DN135" i="6"/>
  <c r="DP135" i="6"/>
  <c r="DR135" i="6"/>
  <c r="ED135" i="6"/>
  <c r="EF135" i="6"/>
  <c r="EP135" i="6"/>
  <c r="ER135" i="6"/>
  <c r="FB135" i="6"/>
  <c r="FD135" i="6"/>
  <c r="FN135" i="6"/>
  <c r="FP135" i="6"/>
  <c r="FZ135" i="6"/>
  <c r="GB135" i="6"/>
  <c r="I142" i="6"/>
  <c r="K142" i="6"/>
  <c r="M142" i="6"/>
  <c r="O142" i="6"/>
  <c r="Q142" i="6"/>
  <c r="S142" i="6"/>
  <c r="U142" i="6"/>
  <c r="W142" i="6"/>
  <c r="Y142" i="6"/>
  <c r="AA142" i="6"/>
  <c r="AC142" i="6"/>
  <c r="AE142" i="6"/>
  <c r="AG142" i="6"/>
  <c r="AI142" i="6"/>
  <c r="AK142" i="6"/>
  <c r="AM142" i="6"/>
  <c r="AO142" i="6"/>
  <c r="AQ142" i="6"/>
  <c r="AS142" i="6"/>
  <c r="AU142" i="6"/>
  <c r="AW142" i="6"/>
  <c r="AY142" i="6"/>
  <c r="BA142" i="6"/>
  <c r="BC142" i="6"/>
  <c r="BE142" i="6"/>
  <c r="BG142" i="6"/>
  <c r="BI142" i="6"/>
  <c r="BM142" i="6"/>
  <c r="BO142" i="6"/>
  <c r="BQ142" i="6"/>
  <c r="BS142" i="6"/>
  <c r="BU142" i="6"/>
  <c r="BW142" i="6"/>
  <c r="BY142" i="6"/>
  <c r="CA142" i="6"/>
  <c r="CC142" i="6"/>
  <c r="CE142" i="6"/>
  <c r="CG142" i="6"/>
  <c r="CI142" i="6"/>
  <c r="CK142" i="6"/>
  <c r="CM142" i="6"/>
  <c r="CO142" i="6"/>
  <c r="CQ142" i="6"/>
  <c r="CS142" i="6"/>
  <c r="CU142" i="6"/>
  <c r="CW142" i="6"/>
  <c r="CY142" i="6"/>
  <c r="DA142" i="6"/>
  <c r="DC142" i="6"/>
  <c r="DE142" i="6"/>
  <c r="DG142" i="6"/>
  <c r="DI142" i="6"/>
  <c r="DK142" i="6"/>
  <c r="DM142" i="6"/>
  <c r="DO142" i="6"/>
  <c r="DQ142" i="6"/>
  <c r="DS142" i="6"/>
  <c r="EC142" i="6"/>
  <c r="EE142" i="6"/>
  <c r="EG142" i="6"/>
  <c r="EI142" i="6"/>
  <c r="EK142" i="6"/>
  <c r="EM142" i="6"/>
  <c r="EO142" i="6"/>
  <c r="EQ142" i="6"/>
  <c r="ES142" i="6"/>
  <c r="EU142" i="6"/>
  <c r="EW142" i="6"/>
  <c r="EY142" i="6"/>
  <c r="FA142" i="6"/>
  <c r="FC142" i="6"/>
  <c r="FE142" i="6"/>
  <c r="FG142" i="6"/>
  <c r="FI142" i="6"/>
  <c r="FK142" i="6"/>
  <c r="FM142" i="6"/>
  <c r="FO142" i="6"/>
  <c r="FQ142" i="6"/>
  <c r="FS142" i="6"/>
  <c r="FU142" i="6"/>
  <c r="FW142" i="6"/>
  <c r="FY142" i="6"/>
  <c r="GA142" i="6"/>
  <c r="E148" i="6"/>
  <c r="O148" i="6"/>
  <c r="Q148" i="6"/>
  <c r="AA148" i="6"/>
  <c r="AC148" i="6"/>
  <c r="BD148" i="6"/>
  <c r="BB148" i="6"/>
  <c r="AR148" i="6"/>
  <c r="AP148" i="6"/>
  <c r="BG148" i="6"/>
  <c r="BE148" i="6"/>
  <c r="AU148" i="6"/>
  <c r="AS148" i="6"/>
  <c r="AI148" i="6"/>
  <c r="BM135" i="6"/>
  <c r="BO135" i="6"/>
  <c r="BQ135" i="6"/>
  <c r="BS135" i="6"/>
  <c r="BU135" i="6"/>
  <c r="BW135" i="6"/>
  <c r="BY135" i="6"/>
  <c r="CA135" i="6"/>
  <c r="CC135" i="6"/>
  <c r="CE135" i="6"/>
  <c r="CG135" i="6"/>
  <c r="CI135" i="6"/>
  <c r="CK135" i="6"/>
  <c r="CM135" i="6"/>
  <c r="CO135" i="6"/>
  <c r="CQ135" i="6"/>
  <c r="CS135" i="6"/>
  <c r="CU135" i="6"/>
  <c r="CW135" i="6"/>
  <c r="CY135" i="6"/>
  <c r="DA135" i="6"/>
  <c r="DC135" i="6"/>
  <c r="DE135" i="6"/>
  <c r="DG135" i="6"/>
  <c r="DI135" i="6"/>
  <c r="DK135" i="6"/>
  <c r="DM135" i="6"/>
  <c r="DO135" i="6"/>
  <c r="DQ135" i="6"/>
  <c r="DU135" i="6"/>
  <c r="DW135" i="6"/>
  <c r="EG135" i="6"/>
  <c r="EI135" i="6"/>
  <c r="ES135" i="6"/>
  <c r="EU135" i="6"/>
  <c r="FE135" i="6"/>
  <c r="FG135" i="6"/>
  <c r="FQ135" i="6"/>
  <c r="FS135" i="6"/>
  <c r="D142" i="6"/>
  <c r="F142" i="6"/>
  <c r="H142" i="6"/>
  <c r="J142" i="6"/>
  <c r="L142" i="6"/>
  <c r="N142" i="6"/>
  <c r="P142" i="6"/>
  <c r="R142" i="6"/>
  <c r="T142" i="6"/>
  <c r="V142" i="6"/>
  <c r="X142" i="6"/>
  <c r="Z142" i="6"/>
  <c r="AB142" i="6"/>
  <c r="AD142" i="6"/>
  <c r="AF142" i="6"/>
  <c r="AH142" i="6"/>
  <c r="AJ142" i="6"/>
  <c r="AL142" i="6"/>
  <c r="AN142" i="6"/>
  <c r="AP142" i="6"/>
  <c r="AR142" i="6"/>
  <c r="AT142" i="6"/>
  <c r="AV142" i="6"/>
  <c r="AX142" i="6"/>
  <c r="AZ142" i="6"/>
  <c r="BB142" i="6"/>
  <c r="BD142" i="6"/>
  <c r="BF142" i="6"/>
  <c r="BH142" i="6"/>
  <c r="BL142" i="6"/>
  <c r="BN142" i="6"/>
  <c r="BP142" i="6"/>
  <c r="BR142" i="6"/>
  <c r="BT142" i="6"/>
  <c r="BV142" i="6"/>
  <c r="BX142" i="6"/>
  <c r="BZ142" i="6"/>
  <c r="CB142" i="6"/>
  <c r="CD142" i="6"/>
  <c r="CF142" i="6"/>
  <c r="CH142" i="6"/>
  <c r="CJ142" i="6"/>
  <c r="CL142" i="6"/>
  <c r="CN142" i="6"/>
  <c r="CP142" i="6"/>
  <c r="CR142" i="6"/>
  <c r="CT142" i="6"/>
  <c r="CV142" i="6"/>
  <c r="CX142" i="6"/>
  <c r="CZ142" i="6"/>
  <c r="DB142" i="6"/>
  <c r="DD142" i="6"/>
  <c r="DF142" i="6"/>
  <c r="DH142" i="6"/>
  <c r="DJ142" i="6"/>
  <c r="DL142" i="6"/>
  <c r="DN142" i="6"/>
  <c r="DP142" i="6"/>
  <c r="DV142" i="6"/>
  <c r="DX142" i="6"/>
  <c r="DZ142" i="6"/>
  <c r="EB142" i="6"/>
  <c r="ED142" i="6"/>
  <c r="EF142" i="6"/>
  <c r="EH142" i="6"/>
  <c r="EJ142" i="6"/>
  <c r="EL142" i="6"/>
  <c r="EN142" i="6"/>
  <c r="EP142" i="6"/>
  <c r="ER142" i="6"/>
  <c r="ET142" i="6"/>
  <c r="EV142" i="6"/>
  <c r="EX142" i="6"/>
  <c r="EZ142" i="6"/>
  <c r="FB142" i="6"/>
  <c r="FD142" i="6"/>
  <c r="FF142" i="6"/>
  <c r="FH142" i="6"/>
  <c r="FJ142" i="6"/>
  <c r="FL142" i="6"/>
  <c r="FN142" i="6"/>
  <c r="FP142" i="6"/>
  <c r="FR142" i="6"/>
  <c r="FT142" i="6"/>
  <c r="FV142" i="6"/>
  <c r="FX142" i="6"/>
  <c r="FZ142" i="6"/>
  <c r="L148" i="6"/>
  <c r="N148" i="6"/>
  <c r="X148" i="6"/>
  <c r="Z148" i="6"/>
  <c r="BM148" i="6"/>
  <c r="BO148" i="6"/>
  <c r="BQ148" i="6"/>
  <c r="BS148" i="6"/>
  <c r="BU148" i="6"/>
  <c r="BW148" i="6"/>
  <c r="BY148" i="6"/>
  <c r="CA148" i="6"/>
  <c r="CC148" i="6"/>
  <c r="CE148" i="6"/>
  <c r="CG148" i="6"/>
  <c r="CI148" i="6"/>
  <c r="CK148" i="6"/>
  <c r="CM148" i="6"/>
  <c r="CO148" i="6"/>
  <c r="CQ148" i="6"/>
  <c r="CS148" i="6"/>
  <c r="CU148" i="6"/>
  <c r="CW148" i="6"/>
  <c r="CY148" i="6"/>
  <c r="DA148" i="6"/>
  <c r="DC148" i="6"/>
  <c r="DE148" i="6"/>
  <c r="DG148" i="6"/>
  <c r="DI148" i="6"/>
  <c r="DK148" i="6"/>
  <c r="DM148" i="6"/>
  <c r="DO148" i="6"/>
  <c r="DQ148" i="6"/>
  <c r="DS148" i="6"/>
  <c r="DW148" i="6"/>
  <c r="DY148" i="6"/>
  <c r="EA148" i="6"/>
  <c r="EC148" i="6"/>
  <c r="EE148" i="6"/>
  <c r="EG148" i="6"/>
  <c r="EI148" i="6"/>
  <c r="EK148" i="6"/>
  <c r="EM148" i="6"/>
  <c r="EO148" i="6"/>
  <c r="EQ148" i="6"/>
  <c r="ES148" i="6"/>
  <c r="EU148" i="6"/>
  <c r="EW148" i="6"/>
  <c r="EY148" i="6"/>
  <c r="FA148" i="6"/>
  <c r="FC148" i="6"/>
  <c r="FE148" i="6"/>
  <c r="FG148" i="6"/>
  <c r="FI148" i="6"/>
  <c r="FK148" i="6"/>
  <c r="FM148" i="6"/>
  <c r="FO148" i="6"/>
  <c r="FQ148" i="6"/>
  <c r="FS148" i="6"/>
  <c r="FU148" i="6"/>
  <c r="FW148" i="6"/>
  <c r="FY148" i="6"/>
  <c r="GA148" i="6"/>
  <c r="D154" i="6"/>
  <c r="F154" i="6"/>
  <c r="H154" i="6"/>
  <c r="J154" i="6"/>
  <c r="L154" i="6"/>
  <c r="N154" i="6"/>
  <c r="P154" i="6"/>
  <c r="R154" i="6"/>
  <c r="T154" i="6"/>
  <c r="V154" i="6"/>
  <c r="X154" i="6"/>
  <c r="Z154" i="6"/>
  <c r="AB154" i="6"/>
  <c r="AD154" i="6"/>
  <c r="AF154" i="6"/>
  <c r="AH154" i="6"/>
  <c r="AJ154" i="6"/>
  <c r="AL154" i="6"/>
  <c r="AN154" i="6"/>
  <c r="AP154" i="6"/>
  <c r="AR154" i="6"/>
  <c r="AT154" i="6"/>
  <c r="AV154" i="6"/>
  <c r="AX154" i="6"/>
  <c r="AZ154" i="6"/>
  <c r="BB154" i="6"/>
  <c r="BD154" i="6"/>
  <c r="BF154" i="6"/>
  <c r="BH154" i="6"/>
  <c r="BJ154" i="6"/>
  <c r="BL154" i="6"/>
  <c r="BN154" i="6"/>
  <c r="BP154" i="6"/>
  <c r="BR154" i="6"/>
  <c r="BT154" i="6"/>
  <c r="BV154" i="6"/>
  <c r="BX154" i="6"/>
  <c r="BZ154" i="6"/>
  <c r="CB154" i="6"/>
  <c r="CD154" i="6"/>
  <c r="CF154" i="6"/>
  <c r="CH154" i="6"/>
  <c r="CJ154" i="6"/>
  <c r="CL154" i="6"/>
  <c r="CN154" i="6"/>
  <c r="CP154" i="6"/>
  <c r="CR154" i="6"/>
  <c r="CT154" i="6"/>
  <c r="CV154" i="6"/>
  <c r="CX154" i="6"/>
  <c r="CZ154" i="6"/>
  <c r="DB154" i="6"/>
  <c r="DD154" i="6"/>
  <c r="DF154" i="6"/>
  <c r="DH154" i="6"/>
  <c r="DJ154" i="6"/>
  <c r="DL154" i="6"/>
  <c r="DN154" i="6"/>
  <c r="DP154" i="6"/>
  <c r="DR154" i="6"/>
  <c r="DV154" i="6"/>
  <c r="DX154" i="6"/>
  <c r="DZ154" i="6"/>
  <c r="EB154" i="6"/>
  <c r="ED154" i="6"/>
  <c r="EF154" i="6"/>
  <c r="EH154" i="6"/>
  <c r="EJ154" i="6"/>
  <c r="EL154" i="6"/>
  <c r="EN154" i="6"/>
  <c r="EP154" i="6"/>
  <c r="ER154" i="6"/>
  <c r="ET154" i="6"/>
  <c r="EV154" i="6"/>
  <c r="EX154" i="6"/>
  <c r="EZ154" i="6"/>
  <c r="FB154" i="6"/>
  <c r="FD154" i="6"/>
  <c r="FF154" i="6"/>
  <c r="FH154" i="6"/>
  <c r="FJ154" i="6"/>
  <c r="FL154" i="6"/>
  <c r="FN154" i="6"/>
  <c r="FP154" i="6"/>
  <c r="FR154" i="6"/>
  <c r="FT154" i="6"/>
  <c r="FV154" i="6"/>
  <c r="FX154" i="6"/>
  <c r="FZ154" i="6"/>
  <c r="GB154" i="6"/>
  <c r="BL148" i="6"/>
  <c r="BN148" i="6"/>
  <c r="BP148" i="6"/>
  <c r="BR148" i="6"/>
  <c r="BT148" i="6"/>
  <c r="BT147" i="6"/>
  <c r="BV148" i="6"/>
  <c r="BX148" i="6"/>
  <c r="BZ148" i="6"/>
  <c r="CB148" i="6"/>
  <c r="CD148" i="6"/>
  <c r="CF148" i="6"/>
  <c r="CH148" i="6"/>
  <c r="CJ148" i="6"/>
  <c r="CL148" i="6"/>
  <c r="CN148" i="6"/>
  <c r="CP148" i="6"/>
  <c r="CR148" i="6"/>
  <c r="CT148" i="6"/>
  <c r="CV148" i="6"/>
  <c r="CX148" i="6"/>
  <c r="CZ148" i="6"/>
  <c r="CZ147" i="6"/>
  <c r="DB148" i="6"/>
  <c r="DD148" i="6"/>
  <c r="DF148" i="6"/>
  <c r="DH148" i="6"/>
  <c r="DJ148" i="6"/>
  <c r="DL148" i="6"/>
  <c r="DN148" i="6"/>
  <c r="DN147" i="6"/>
  <c r="DP148" i="6"/>
  <c r="DV148" i="6"/>
  <c r="DX148" i="6"/>
  <c r="DZ148" i="6"/>
  <c r="EB148" i="6"/>
  <c r="ED148" i="6"/>
  <c r="EF148" i="6"/>
  <c r="EH148" i="6"/>
  <c r="EJ148" i="6"/>
  <c r="EL148" i="6"/>
  <c r="EN148" i="6"/>
  <c r="EP148" i="6"/>
  <c r="ER148" i="6"/>
  <c r="ET148" i="6"/>
  <c r="EV148" i="6"/>
  <c r="EX148" i="6"/>
  <c r="EZ148" i="6"/>
  <c r="FB148" i="6"/>
  <c r="FD148" i="6"/>
  <c r="FF148" i="6"/>
  <c r="FH148" i="6"/>
  <c r="FJ148" i="6"/>
  <c r="FL148" i="6"/>
  <c r="FN148" i="6"/>
  <c r="FP148" i="6"/>
  <c r="FR148" i="6"/>
  <c r="FT148" i="6"/>
  <c r="FV148" i="6"/>
  <c r="FX148" i="6"/>
  <c r="FZ148" i="6"/>
  <c r="C154" i="6"/>
  <c r="E154" i="6"/>
  <c r="G154" i="6"/>
  <c r="I154" i="6"/>
  <c r="K154" i="6"/>
  <c r="M154" i="6"/>
  <c r="O154" i="6"/>
  <c r="Q154" i="6"/>
  <c r="S154" i="6"/>
  <c r="U154" i="6"/>
  <c r="W154" i="6"/>
  <c r="Y154" i="6"/>
  <c r="AA154" i="6"/>
  <c r="AC154" i="6"/>
  <c r="AE154" i="6"/>
  <c r="AG154" i="6"/>
  <c r="AI154" i="6"/>
  <c r="AK154" i="6"/>
  <c r="AM154" i="6"/>
  <c r="AO154" i="6"/>
  <c r="AQ154" i="6"/>
  <c r="AS154" i="6"/>
  <c r="AU154" i="6"/>
  <c r="AW154" i="6"/>
  <c r="AY154" i="6"/>
  <c r="BA154" i="6"/>
  <c r="BC154" i="6"/>
  <c r="BE154" i="6"/>
  <c r="BG154" i="6"/>
  <c r="BM154" i="6"/>
  <c r="BO154" i="6"/>
  <c r="BQ154" i="6"/>
  <c r="BS154" i="6"/>
  <c r="BU154" i="6"/>
  <c r="BW154" i="6"/>
  <c r="BY154" i="6"/>
  <c r="CA154" i="6"/>
  <c r="CC154" i="6"/>
  <c r="CE154" i="6"/>
  <c r="CG154" i="6"/>
  <c r="CI154" i="6"/>
  <c r="CK154" i="6"/>
  <c r="CM154" i="6"/>
  <c r="CO154" i="6"/>
  <c r="CQ154" i="6"/>
  <c r="CS154" i="6"/>
  <c r="CU154" i="6"/>
  <c r="CW154" i="6"/>
  <c r="CY154" i="6"/>
  <c r="CY147" i="6"/>
  <c r="DA154" i="6"/>
  <c r="DC154" i="6"/>
  <c r="DE154" i="6"/>
  <c r="DG154" i="6"/>
  <c r="DI154" i="6"/>
  <c r="DK154" i="6"/>
  <c r="DM154" i="6"/>
  <c r="DO154" i="6"/>
  <c r="DQ154" i="6"/>
  <c r="DU154" i="6"/>
  <c r="DW154" i="6"/>
  <c r="DY154" i="6"/>
  <c r="EA154" i="6"/>
  <c r="EC154" i="6"/>
  <c r="EE154" i="6"/>
  <c r="EG154" i="6"/>
  <c r="EI154" i="6"/>
  <c r="EK154" i="6"/>
  <c r="EM154" i="6"/>
  <c r="EO154" i="6"/>
  <c r="EQ154" i="6"/>
  <c r="ES154" i="6"/>
  <c r="EU154" i="6"/>
  <c r="EW154" i="6"/>
  <c r="EY154" i="6"/>
  <c r="FA154" i="6"/>
  <c r="FC154" i="6"/>
  <c r="FE154" i="6"/>
  <c r="FG154" i="6"/>
  <c r="FI154" i="6"/>
  <c r="FK154" i="6"/>
  <c r="FM154" i="6"/>
  <c r="FO154" i="6"/>
  <c r="FQ154" i="6"/>
  <c r="FS154" i="6"/>
  <c r="FU154" i="6"/>
  <c r="FW154" i="6"/>
  <c r="FY154" i="6"/>
  <c r="BK147" i="6"/>
  <c r="DT147" i="6"/>
  <c r="FS147" i="6"/>
  <c r="F7" i="6"/>
  <c r="N7" i="6"/>
  <c r="V7" i="6"/>
  <c r="AD7" i="6"/>
  <c r="AL7" i="6"/>
  <c r="AT7" i="6"/>
  <c r="BB7" i="6"/>
  <c r="BJ7" i="6"/>
  <c r="I7" i="6"/>
  <c r="Q7" i="6"/>
  <c r="Y7" i="6"/>
  <c r="AG7" i="6"/>
  <c r="AO7" i="6"/>
  <c r="AW7" i="6"/>
  <c r="BE7" i="6"/>
  <c r="C7" i="6"/>
  <c r="H7" i="6"/>
  <c r="P7" i="6"/>
  <c r="X7" i="6"/>
  <c r="AF7" i="6"/>
  <c r="AN7" i="6"/>
  <c r="AV7" i="6"/>
  <c r="BD7" i="6"/>
  <c r="K7" i="6"/>
  <c r="S7" i="6"/>
  <c r="AA7" i="6"/>
  <c r="AI7" i="6"/>
  <c r="AQ7" i="6"/>
  <c r="AY7" i="6"/>
  <c r="BG7" i="6"/>
  <c r="L7" i="6"/>
  <c r="AB7" i="6"/>
  <c r="AR7" i="6"/>
  <c r="BH7" i="6"/>
  <c r="M7" i="6"/>
  <c r="AC7" i="6"/>
  <c r="AS7" i="6"/>
  <c r="J7" i="6"/>
  <c r="Z7" i="6"/>
  <c r="AP7" i="6"/>
  <c r="BF7" i="6"/>
  <c r="G7" i="6"/>
  <c r="W7" i="6"/>
  <c r="AM7" i="6"/>
  <c r="BC7" i="6"/>
  <c r="D7" i="6"/>
  <c r="AJ7" i="6"/>
  <c r="U7" i="6"/>
  <c r="BA7" i="6"/>
  <c r="AH7" i="6"/>
  <c r="O7" i="6"/>
  <c r="AU7" i="6"/>
  <c r="R7" i="6"/>
  <c r="AZ7" i="6"/>
  <c r="AK7" i="6"/>
  <c r="BI7" i="6"/>
  <c r="AX7" i="6"/>
  <c r="AE7" i="6"/>
  <c r="D21" i="6"/>
  <c r="L21" i="6"/>
  <c r="T21" i="6"/>
  <c r="AB21" i="6"/>
  <c r="AJ21" i="6"/>
  <c r="AR21" i="6"/>
  <c r="AZ21" i="6"/>
  <c r="BH21" i="6"/>
  <c r="I21" i="6"/>
  <c r="Q21" i="6"/>
  <c r="Y21" i="6"/>
  <c r="AG21" i="6"/>
  <c r="AO21" i="6"/>
  <c r="AW21" i="6"/>
  <c r="BE21" i="6"/>
  <c r="C21" i="6"/>
  <c r="F21" i="6"/>
  <c r="N21" i="6"/>
  <c r="V21" i="6"/>
  <c r="AD21" i="6"/>
  <c r="AL21" i="6"/>
  <c r="AT21" i="6"/>
  <c r="BB21" i="6"/>
  <c r="BJ21" i="6"/>
  <c r="K21" i="6"/>
  <c r="S21" i="6"/>
  <c r="AA21" i="6"/>
  <c r="AI21" i="6"/>
  <c r="AQ21" i="6"/>
  <c r="AY21" i="6"/>
  <c r="BG21" i="6"/>
  <c r="P21" i="6"/>
  <c r="AF21" i="6"/>
  <c r="AV21" i="6"/>
  <c r="O21" i="6"/>
  <c r="AE21" i="6"/>
  <c r="AU21" i="6"/>
  <c r="J21" i="6"/>
  <c r="Z21" i="6"/>
  <c r="AP21" i="6"/>
  <c r="BF21" i="6"/>
  <c r="M21" i="6"/>
  <c r="AC21" i="6"/>
  <c r="AS21" i="6"/>
  <c r="H21" i="6"/>
  <c r="AN21" i="6"/>
  <c r="G21" i="6"/>
  <c r="AM21" i="6"/>
  <c r="AH21" i="6"/>
  <c r="E21" i="6"/>
  <c r="AK21" i="6"/>
  <c r="R21" i="6"/>
  <c r="BA21" i="6"/>
  <c r="BD21" i="6"/>
  <c r="W21" i="6"/>
  <c r="BI21" i="6"/>
  <c r="AX21" i="6"/>
  <c r="U21" i="6"/>
  <c r="B78" i="6"/>
  <c r="BJ113" i="6"/>
  <c r="B105" i="6"/>
  <c r="K113" i="6"/>
  <c r="S113" i="6"/>
  <c r="AA113" i="6"/>
  <c r="AI113" i="6"/>
  <c r="AQ113" i="6"/>
  <c r="AY113" i="6"/>
  <c r="BG113" i="6"/>
  <c r="H113" i="6"/>
  <c r="P113" i="6"/>
  <c r="X113" i="6"/>
  <c r="AF113" i="6"/>
  <c r="AN113" i="6"/>
  <c r="AV113" i="6"/>
  <c r="BD113" i="6"/>
  <c r="C113" i="6"/>
  <c r="I113" i="6"/>
  <c r="Q113" i="6"/>
  <c r="Q105" i="6"/>
  <c r="Y113" i="6"/>
  <c r="AG113" i="6"/>
  <c r="AO113" i="6"/>
  <c r="AW113" i="6"/>
  <c r="BE113" i="6"/>
  <c r="F113" i="6"/>
  <c r="N113" i="6"/>
  <c r="V113" i="6"/>
  <c r="AD113" i="6"/>
  <c r="AL113" i="6"/>
  <c r="AT113" i="6"/>
  <c r="BB113" i="6"/>
  <c r="M113" i="6"/>
  <c r="AC113" i="6"/>
  <c r="AS113" i="6"/>
  <c r="BI113" i="6"/>
  <c r="R113" i="6"/>
  <c r="AH113" i="6"/>
  <c r="AX113" i="6"/>
  <c r="G113" i="6"/>
  <c r="W113" i="6"/>
  <c r="AM113" i="6"/>
  <c r="BC113" i="6"/>
  <c r="L113" i="6"/>
  <c r="AB113" i="6"/>
  <c r="AR113" i="6"/>
  <c r="BH113" i="6"/>
  <c r="E113" i="6"/>
  <c r="U113" i="6"/>
  <c r="AK113" i="6"/>
  <c r="BA113" i="6"/>
  <c r="J113" i="6"/>
  <c r="Z113" i="6"/>
  <c r="AP113" i="6"/>
  <c r="BF113" i="6"/>
  <c r="CP147" i="6"/>
  <c r="CD147" i="6"/>
  <c r="DR14" i="6"/>
  <c r="BO14" i="6"/>
  <c r="BW14" i="6"/>
  <c r="CE14" i="6"/>
  <c r="CM14" i="6"/>
  <c r="CU14" i="6"/>
  <c r="DC14" i="6"/>
  <c r="DK14" i="6"/>
  <c r="DS14" i="6"/>
  <c r="BL14" i="6"/>
  <c r="BT14" i="6"/>
  <c r="CB14" i="6"/>
  <c r="CJ14" i="6"/>
  <c r="CR14" i="6"/>
  <c r="CZ14" i="6"/>
  <c r="DH14" i="6"/>
  <c r="DP14" i="6"/>
  <c r="BQ14" i="6"/>
  <c r="BY14" i="6"/>
  <c r="CG14" i="6"/>
  <c r="CO14" i="6"/>
  <c r="CW14" i="6"/>
  <c r="DE14" i="6"/>
  <c r="DM14" i="6"/>
  <c r="BN14" i="6"/>
  <c r="BV14" i="6"/>
  <c r="CD14" i="6"/>
  <c r="CL14" i="6"/>
  <c r="CT14" i="6"/>
  <c r="DB14" i="6"/>
  <c r="DJ14" i="6"/>
  <c r="CA14" i="6"/>
  <c r="CQ14" i="6"/>
  <c r="DG14" i="6"/>
  <c r="BX14" i="6"/>
  <c r="CN14" i="6"/>
  <c r="DD14" i="6"/>
  <c r="BU14" i="6"/>
  <c r="CK14" i="6"/>
  <c r="DA14" i="6"/>
  <c r="DQ14" i="6"/>
  <c r="BR14" i="6"/>
  <c r="CH14" i="6"/>
  <c r="CX14" i="6"/>
  <c r="DN14" i="6"/>
  <c r="CC14" i="6"/>
  <c r="DI14" i="6"/>
  <c r="BZ14" i="6"/>
  <c r="DF14" i="6"/>
  <c r="BS14" i="6"/>
  <c r="CY14" i="6"/>
  <c r="BP14" i="6"/>
  <c r="CV14" i="6"/>
  <c r="DR26" i="6"/>
  <c r="BO26" i="6"/>
  <c r="BW26" i="6"/>
  <c r="CE26" i="6"/>
  <c r="CM26" i="6"/>
  <c r="CU26" i="6"/>
  <c r="DC26" i="6"/>
  <c r="DK26" i="6"/>
  <c r="DS26" i="6"/>
  <c r="BL26" i="6"/>
  <c r="BT26" i="6"/>
  <c r="CB26" i="6"/>
  <c r="CJ26" i="6"/>
  <c r="CR26" i="6"/>
  <c r="CZ26" i="6"/>
  <c r="DH26" i="6"/>
  <c r="DP26" i="6"/>
  <c r="BQ26" i="6"/>
  <c r="BY26" i="6"/>
  <c r="CG26" i="6"/>
  <c r="CO26" i="6"/>
  <c r="CW26" i="6"/>
  <c r="DE26" i="6"/>
  <c r="DM26" i="6"/>
  <c r="BN26" i="6"/>
  <c r="BV26" i="6"/>
  <c r="CD26" i="6"/>
  <c r="CL26" i="6"/>
  <c r="CT26" i="6"/>
  <c r="DB26" i="6"/>
  <c r="DJ26" i="6"/>
  <c r="CA26" i="6"/>
  <c r="CQ26" i="6"/>
  <c r="DG26" i="6"/>
  <c r="BZ26" i="6"/>
  <c r="CP26" i="6"/>
  <c r="DF26" i="6"/>
  <c r="BU26" i="6"/>
  <c r="CK26" i="6"/>
  <c r="DA26" i="6"/>
  <c r="DQ26" i="6"/>
  <c r="BX26" i="6"/>
  <c r="CN26" i="6"/>
  <c r="DD26" i="6"/>
  <c r="BM26" i="6"/>
  <c r="CS26" i="6"/>
  <c r="CH26" i="6"/>
  <c r="DN26" i="6"/>
  <c r="CI26" i="6"/>
  <c r="DO26" i="6"/>
  <c r="CF26" i="6"/>
  <c r="DL26" i="6"/>
  <c r="BJ52" i="6"/>
  <c r="G52" i="6"/>
  <c r="K52" i="6"/>
  <c r="O52" i="6"/>
  <c r="O51" i="6"/>
  <c r="S52" i="6"/>
  <c r="W52" i="6"/>
  <c r="AA52" i="6"/>
  <c r="AE52" i="6"/>
  <c r="AI52" i="6"/>
  <c r="AM52" i="6"/>
  <c r="AQ52" i="6"/>
  <c r="AU52" i="6"/>
  <c r="AU51" i="6"/>
  <c r="AY52" i="6"/>
  <c r="BC52" i="6"/>
  <c r="I52" i="6"/>
  <c r="I51" i="6"/>
  <c r="Q52" i="6"/>
  <c r="Y52" i="6"/>
  <c r="AG52" i="6"/>
  <c r="AO52" i="6"/>
  <c r="AW52" i="6"/>
  <c r="BE52" i="6"/>
  <c r="D52" i="6"/>
  <c r="H52" i="6"/>
  <c r="H51" i="6"/>
  <c r="L52" i="6"/>
  <c r="P52" i="6"/>
  <c r="T52" i="6"/>
  <c r="X52" i="6"/>
  <c r="AB52" i="6"/>
  <c r="AF52" i="6"/>
  <c r="AJ52" i="6"/>
  <c r="AN52" i="6"/>
  <c r="AR52" i="6"/>
  <c r="AV52" i="6"/>
  <c r="AZ52" i="6"/>
  <c r="BD52" i="6"/>
  <c r="BH52" i="6"/>
  <c r="BI52" i="6"/>
  <c r="C52" i="6"/>
  <c r="C51" i="6"/>
  <c r="M52" i="6"/>
  <c r="M51" i="6"/>
  <c r="AC52" i="6"/>
  <c r="AS52" i="6"/>
  <c r="BG52" i="6"/>
  <c r="BG51" i="6"/>
  <c r="B51" i="6"/>
  <c r="AO51" i="6"/>
  <c r="J52" i="6"/>
  <c r="R52" i="6"/>
  <c r="Z52" i="6"/>
  <c r="AH52" i="6"/>
  <c r="AH51" i="6"/>
  <c r="AP52" i="6"/>
  <c r="AX52" i="6"/>
  <c r="AX51" i="6"/>
  <c r="BF52" i="6"/>
  <c r="BF51" i="6"/>
  <c r="B147" i="6"/>
  <c r="EN147" i="6"/>
  <c r="DR72" i="6"/>
  <c r="DR71" i="6"/>
  <c r="BK71" i="6"/>
  <c r="BM72" i="6"/>
  <c r="BM71" i="6"/>
  <c r="BQ72" i="6"/>
  <c r="BQ71" i="6"/>
  <c r="BU72" i="6"/>
  <c r="BU71" i="6"/>
  <c r="BY72" i="6"/>
  <c r="BY71" i="6"/>
  <c r="CC72" i="6"/>
  <c r="CC71" i="6"/>
  <c r="CG72" i="6"/>
  <c r="CG71" i="6"/>
  <c r="CK72" i="6"/>
  <c r="CK71" i="6"/>
  <c r="CO72" i="6"/>
  <c r="CO71" i="6"/>
  <c r="CS72" i="6"/>
  <c r="CS71" i="6"/>
  <c r="CW72" i="6"/>
  <c r="CW71" i="6"/>
  <c r="DA72" i="6"/>
  <c r="DA71" i="6"/>
  <c r="DE72" i="6"/>
  <c r="DE71" i="6"/>
  <c r="DI72" i="6"/>
  <c r="DI71" i="6"/>
  <c r="DM72" i="6"/>
  <c r="DM71" i="6"/>
  <c r="DQ72" i="6"/>
  <c r="DQ71" i="6"/>
  <c r="BL72" i="6"/>
  <c r="BL71" i="6"/>
  <c r="BP72" i="6"/>
  <c r="BP71" i="6"/>
  <c r="BT72" i="6"/>
  <c r="BT71" i="6"/>
  <c r="BX72" i="6"/>
  <c r="BX71" i="6"/>
  <c r="CB72" i="6"/>
  <c r="CB71" i="6"/>
  <c r="CF72" i="6"/>
  <c r="CF71" i="6"/>
  <c r="CJ72" i="6"/>
  <c r="CJ71" i="6"/>
  <c r="CN72" i="6"/>
  <c r="CN71" i="6"/>
  <c r="CR72" i="6"/>
  <c r="CR71" i="6"/>
  <c r="CV72" i="6"/>
  <c r="CV71" i="6"/>
  <c r="CZ72" i="6"/>
  <c r="CZ71" i="6"/>
  <c r="DD72" i="6"/>
  <c r="DD71" i="6"/>
  <c r="DH72" i="6"/>
  <c r="DH71" i="6"/>
  <c r="DL72" i="6"/>
  <c r="DL71" i="6"/>
  <c r="DP72" i="6"/>
  <c r="DP71" i="6"/>
  <c r="BO72" i="6"/>
  <c r="BO71" i="6"/>
  <c r="BW72" i="6"/>
  <c r="BW71" i="6"/>
  <c r="CE72" i="6"/>
  <c r="CE71" i="6"/>
  <c r="CM72" i="6"/>
  <c r="CM71" i="6"/>
  <c r="CU72" i="6"/>
  <c r="CU71" i="6"/>
  <c r="DC72" i="6"/>
  <c r="DC71" i="6"/>
  <c r="DK72" i="6"/>
  <c r="DK71" i="6"/>
  <c r="DS72" i="6"/>
  <c r="DS71" i="6"/>
  <c r="BR72" i="6"/>
  <c r="BR71" i="6"/>
  <c r="CH72" i="6"/>
  <c r="CH71" i="6"/>
  <c r="CX72" i="6"/>
  <c r="CX71" i="6"/>
  <c r="DN72" i="6"/>
  <c r="DN71" i="6"/>
  <c r="BV72" i="6"/>
  <c r="BV71" i="6"/>
  <c r="CL72" i="6"/>
  <c r="CL71" i="6"/>
  <c r="DB72" i="6"/>
  <c r="DB71" i="6"/>
  <c r="BM14" i="6"/>
  <c r="BI91" i="6"/>
  <c r="H91" i="6"/>
  <c r="P91" i="6"/>
  <c r="X91" i="6"/>
  <c r="AF91" i="6"/>
  <c r="AN91" i="6"/>
  <c r="AV91" i="6"/>
  <c r="BD91" i="6"/>
  <c r="F91" i="6"/>
  <c r="N91" i="6"/>
  <c r="V91" i="6"/>
  <c r="AD91" i="6"/>
  <c r="AL91" i="6"/>
  <c r="AT91" i="6"/>
  <c r="BB91" i="6"/>
  <c r="BJ91" i="6"/>
  <c r="R91" i="6"/>
  <c r="AH91" i="6"/>
  <c r="AX91" i="6"/>
  <c r="C91" i="6"/>
  <c r="K91" i="6"/>
  <c r="S91" i="6"/>
  <c r="AA91" i="6"/>
  <c r="AI91" i="6"/>
  <c r="AQ91" i="6"/>
  <c r="AY91" i="6"/>
  <c r="BG91" i="6"/>
  <c r="L91" i="6"/>
  <c r="AB91" i="6"/>
  <c r="AR91" i="6"/>
  <c r="BH91" i="6"/>
  <c r="I91" i="6"/>
  <c r="Q91" i="6"/>
  <c r="Y91" i="6"/>
  <c r="AG91" i="6"/>
  <c r="AO91" i="6"/>
  <c r="AW91" i="6"/>
  <c r="BE91" i="6"/>
  <c r="BV113" i="6"/>
  <c r="BN113" i="6"/>
  <c r="BT113" i="6"/>
  <c r="BL113" i="6"/>
  <c r="BP113" i="6"/>
  <c r="BR113" i="6"/>
  <c r="BX113" i="6"/>
  <c r="DS113" i="6"/>
  <c r="DS105" i="6"/>
  <c r="DM113" i="6"/>
  <c r="DE113" i="6"/>
  <c r="CW113" i="6"/>
  <c r="DN113" i="6"/>
  <c r="DF113" i="6"/>
  <c r="CX113" i="6"/>
  <c r="BO113" i="6"/>
  <c r="BW113" i="6"/>
  <c r="BW105" i="6"/>
  <c r="CE113" i="6"/>
  <c r="CM113" i="6"/>
  <c r="CD113" i="6"/>
  <c r="CD105" i="6"/>
  <c r="CL113" i="6"/>
  <c r="BZ113" i="6"/>
  <c r="DO113" i="6"/>
  <c r="DG113" i="6"/>
  <c r="DG105" i="6"/>
  <c r="CY113" i="6"/>
  <c r="DP113" i="6"/>
  <c r="DH113" i="6"/>
  <c r="CZ113" i="6"/>
  <c r="CR113" i="6"/>
  <c r="BM113" i="6"/>
  <c r="BU113" i="6"/>
  <c r="CC113" i="6"/>
  <c r="CK113" i="6"/>
  <c r="CB113" i="6"/>
  <c r="CJ113" i="6"/>
  <c r="CS113" i="6"/>
  <c r="C126" i="6"/>
  <c r="BI126" i="6"/>
  <c r="B118" i="6"/>
  <c r="H126" i="6"/>
  <c r="H118" i="6"/>
  <c r="P126" i="6"/>
  <c r="X126" i="6"/>
  <c r="AF126" i="6"/>
  <c r="AN126" i="6"/>
  <c r="AV126" i="6"/>
  <c r="AV118" i="6"/>
  <c r="BD126" i="6"/>
  <c r="E126" i="6"/>
  <c r="M126" i="6"/>
  <c r="M118" i="6"/>
  <c r="U126" i="6"/>
  <c r="AC126" i="6"/>
  <c r="AK126" i="6"/>
  <c r="AS126" i="6"/>
  <c r="BA126" i="6"/>
  <c r="F126" i="6"/>
  <c r="N126" i="6"/>
  <c r="V126" i="6"/>
  <c r="AD126" i="6"/>
  <c r="AL126" i="6"/>
  <c r="AT126" i="6"/>
  <c r="BB126" i="6"/>
  <c r="BJ126" i="6"/>
  <c r="K126" i="6"/>
  <c r="S126" i="6"/>
  <c r="S118" i="6"/>
  <c r="AA126" i="6"/>
  <c r="AA118" i="6"/>
  <c r="AI126" i="6"/>
  <c r="AQ126" i="6"/>
  <c r="AQ118" i="6"/>
  <c r="AY126" i="6"/>
  <c r="BG126" i="6"/>
  <c r="H31" i="6"/>
  <c r="P31" i="6"/>
  <c r="X31" i="6"/>
  <c r="AF31" i="6"/>
  <c r="AN31" i="6"/>
  <c r="AV31" i="6"/>
  <c r="BD31" i="6"/>
  <c r="G31" i="6"/>
  <c r="O31" i="6"/>
  <c r="W31" i="6"/>
  <c r="AE31" i="6"/>
  <c r="AM31" i="6"/>
  <c r="AU31" i="6"/>
  <c r="BC31" i="6"/>
  <c r="J31" i="6"/>
  <c r="R31" i="6"/>
  <c r="Z31" i="6"/>
  <c r="AH31" i="6"/>
  <c r="AP31" i="6"/>
  <c r="AX31" i="6"/>
  <c r="BF31" i="6"/>
  <c r="I31" i="6"/>
  <c r="Q31" i="6"/>
  <c r="Y31" i="6"/>
  <c r="AG31" i="6"/>
  <c r="AO31" i="6"/>
  <c r="AW31" i="6"/>
  <c r="BE31" i="6"/>
  <c r="N31" i="6"/>
  <c r="AD31" i="6"/>
  <c r="AT31" i="6"/>
  <c r="BJ31" i="6"/>
  <c r="C31" i="6"/>
  <c r="S31" i="6"/>
  <c r="AI31" i="6"/>
  <c r="AY31" i="6"/>
  <c r="BI31" i="6"/>
  <c r="L31" i="6"/>
  <c r="AB31" i="6"/>
  <c r="AR31" i="6"/>
  <c r="BH31" i="6"/>
  <c r="M31" i="6"/>
  <c r="AC31" i="6"/>
  <c r="AS31" i="6"/>
  <c r="J61" i="6"/>
  <c r="R61" i="6"/>
  <c r="Z61" i="6"/>
  <c r="AH61" i="6"/>
  <c r="AP61" i="6"/>
  <c r="AX61" i="6"/>
  <c r="BF61" i="6"/>
  <c r="BJ65" i="6"/>
  <c r="I65" i="6"/>
  <c r="Q65" i="6"/>
  <c r="Y65" i="6"/>
  <c r="AG65" i="6"/>
  <c r="AO65" i="6"/>
  <c r="AW65" i="6"/>
  <c r="BE65" i="6"/>
  <c r="G65" i="6"/>
  <c r="O65" i="6"/>
  <c r="W65" i="6"/>
  <c r="AE65" i="6"/>
  <c r="AM65" i="6"/>
  <c r="AU65" i="6"/>
  <c r="BC65" i="6"/>
  <c r="F65" i="6"/>
  <c r="N65" i="6"/>
  <c r="V65" i="6"/>
  <c r="AD65" i="6"/>
  <c r="AL65" i="6"/>
  <c r="AT65" i="6"/>
  <c r="BB65" i="6"/>
  <c r="W135" i="6"/>
  <c r="W134" i="6"/>
  <c r="O135" i="6"/>
  <c r="O134" i="6"/>
  <c r="G135" i="6"/>
  <c r="AU135" i="6"/>
  <c r="U135" i="6"/>
  <c r="M135" i="6"/>
  <c r="E135" i="6"/>
  <c r="I135" i="6"/>
  <c r="I134" i="6"/>
  <c r="B134" i="6"/>
  <c r="K135" i="6"/>
  <c r="K134" i="6"/>
  <c r="FJ31" i="6"/>
  <c r="DT118" i="6"/>
  <c r="FX118" i="6"/>
  <c r="BK134" i="6"/>
  <c r="BU134" i="6"/>
  <c r="DT6" i="6"/>
  <c r="DZ31" i="6"/>
  <c r="EH31" i="6"/>
  <c r="EP31" i="6"/>
  <c r="EX31" i="6"/>
  <c r="FF31" i="6"/>
  <c r="FN31" i="6"/>
  <c r="FV31" i="6"/>
  <c r="DU31" i="6"/>
  <c r="EC31" i="6"/>
  <c r="EK31" i="6"/>
  <c r="ES31" i="6"/>
  <c r="FA31" i="6"/>
  <c r="FI31" i="6"/>
  <c r="FQ31" i="6"/>
  <c r="FY31" i="6"/>
  <c r="EB31" i="6"/>
  <c r="EJ31" i="6"/>
  <c r="ER31" i="6"/>
  <c r="EZ31" i="6"/>
  <c r="FH31" i="6"/>
  <c r="FP31" i="6"/>
  <c r="FX31" i="6"/>
  <c r="DW31" i="6"/>
  <c r="EE31" i="6"/>
  <c r="EM31" i="6"/>
  <c r="EU31" i="6"/>
  <c r="FC31" i="6"/>
  <c r="FK31" i="6"/>
  <c r="FS31" i="6"/>
  <c r="DX31" i="6"/>
  <c r="EN31" i="6"/>
  <c r="FD31" i="6"/>
  <c r="FT31" i="6"/>
  <c r="DY31" i="6"/>
  <c r="EO31" i="6"/>
  <c r="FE31" i="6"/>
  <c r="FU31" i="6"/>
  <c r="GA31" i="6"/>
  <c r="DV31" i="6"/>
  <c r="EL31" i="6"/>
  <c r="FB31" i="6"/>
  <c r="FR31" i="6"/>
  <c r="EI31" i="6"/>
  <c r="EY31" i="6"/>
  <c r="FO31" i="6"/>
  <c r="DU65" i="6"/>
  <c r="DY65" i="6"/>
  <c r="EG65" i="6"/>
  <c r="EO65" i="6"/>
  <c r="EW65" i="6"/>
  <c r="FE65" i="6"/>
  <c r="FM65" i="6"/>
  <c r="FU65" i="6"/>
  <c r="GB65" i="6"/>
  <c r="DW65" i="6"/>
  <c r="EE65" i="6"/>
  <c r="EM65" i="6"/>
  <c r="EU65" i="6"/>
  <c r="FC65" i="6"/>
  <c r="FK65" i="6"/>
  <c r="FS65" i="6"/>
  <c r="GA65" i="6"/>
  <c r="EB65" i="6"/>
  <c r="EJ65" i="6"/>
  <c r="ER65" i="6"/>
  <c r="EZ65" i="6"/>
  <c r="FH65" i="6"/>
  <c r="FP65" i="6"/>
  <c r="FX65" i="6"/>
  <c r="BK105" i="6"/>
  <c r="CI105" i="6"/>
  <c r="K14" i="6"/>
  <c r="S14" i="6"/>
  <c r="AA14" i="6"/>
  <c r="AI14" i="6"/>
  <c r="AQ14" i="6"/>
  <c r="AY14" i="6"/>
  <c r="BG14" i="6"/>
  <c r="F14" i="6"/>
  <c r="N14" i="6"/>
  <c r="V14" i="6"/>
  <c r="AD14" i="6"/>
  <c r="AL14" i="6"/>
  <c r="AT14" i="6"/>
  <c r="BB14" i="6"/>
  <c r="C14" i="6"/>
  <c r="E14" i="6"/>
  <c r="M14" i="6"/>
  <c r="U14" i="6"/>
  <c r="AC14" i="6"/>
  <c r="AK14" i="6"/>
  <c r="AS14" i="6"/>
  <c r="BA14" i="6"/>
  <c r="BI14" i="6"/>
  <c r="H14" i="6"/>
  <c r="P14" i="6"/>
  <c r="X14" i="6"/>
  <c r="AF14" i="6"/>
  <c r="AN14" i="6"/>
  <c r="AV14" i="6"/>
  <c r="BD14" i="6"/>
  <c r="Q26" i="6"/>
  <c r="AG26" i="6"/>
  <c r="F26" i="6"/>
  <c r="V26" i="6"/>
  <c r="BB26" i="6"/>
  <c r="K26" i="6"/>
  <c r="AQ26" i="6"/>
  <c r="BG26" i="6"/>
  <c r="AF26" i="6"/>
  <c r="AV26" i="6"/>
  <c r="DU61" i="6"/>
  <c r="DT60" i="6"/>
  <c r="DR121" i="6"/>
  <c r="DR118" i="6"/>
  <c r="BK118" i="6"/>
  <c r="CL118" i="6"/>
  <c r="DR21" i="6"/>
  <c r="DB21" i="6"/>
  <c r="CL21" i="6"/>
  <c r="BV7" i="6"/>
  <c r="DT78" i="6"/>
  <c r="DU95" i="6"/>
  <c r="DU148" i="6"/>
  <c r="DU147" i="6"/>
  <c r="BR7" i="6"/>
  <c r="CH7" i="6"/>
  <c r="DN7" i="6"/>
  <c r="BY7" i="6"/>
  <c r="DE7" i="6"/>
  <c r="BL7" i="6"/>
  <c r="CR7" i="6"/>
  <c r="DH7" i="6"/>
  <c r="CI7" i="6"/>
  <c r="CY7" i="6"/>
  <c r="DS21" i="6"/>
  <c r="BP21" i="6"/>
  <c r="BX21" i="6"/>
  <c r="CF21" i="6"/>
  <c r="CN21" i="6"/>
  <c r="CV21" i="6"/>
  <c r="DD21" i="6"/>
  <c r="DL21" i="6"/>
  <c r="BQ21" i="6"/>
  <c r="BY21" i="6"/>
  <c r="CG21" i="6"/>
  <c r="CO21" i="6"/>
  <c r="CW21" i="6"/>
  <c r="DE21" i="6"/>
  <c r="DM21" i="6"/>
  <c r="BR21" i="6"/>
  <c r="BZ21" i="6"/>
  <c r="CH21" i="6"/>
  <c r="CP21" i="6"/>
  <c r="CX21" i="6"/>
  <c r="DF21" i="6"/>
  <c r="DN21" i="6"/>
  <c r="BS21" i="6"/>
  <c r="CA21" i="6"/>
  <c r="CI21" i="6"/>
  <c r="CQ21" i="6"/>
  <c r="CY21" i="6"/>
  <c r="DG21" i="6"/>
  <c r="DO21" i="6"/>
  <c r="EE34" i="6"/>
  <c r="EU34" i="6"/>
  <c r="GA34" i="6"/>
  <c r="EF34" i="6"/>
  <c r="FL34" i="6"/>
  <c r="DY34" i="6"/>
  <c r="FE34" i="6"/>
  <c r="FU34" i="6"/>
  <c r="EX34" i="6"/>
  <c r="FN34" i="6"/>
  <c r="BO44" i="6"/>
  <c r="BW44" i="6"/>
  <c r="CE44" i="6"/>
  <c r="CM44" i="6"/>
  <c r="CU44" i="6"/>
  <c r="DC44" i="6"/>
  <c r="DK44" i="6"/>
  <c r="DS44" i="6"/>
  <c r="BQ44" i="6"/>
  <c r="BY44" i="6"/>
  <c r="CG44" i="6"/>
  <c r="CO44" i="6"/>
  <c r="CW44" i="6"/>
  <c r="DE44" i="6"/>
  <c r="DM44" i="6"/>
  <c r="GA106" i="6"/>
  <c r="DW106" i="6"/>
  <c r="GB72" i="6"/>
  <c r="GB71" i="6"/>
  <c r="DT134" i="6"/>
  <c r="BJ142" i="6"/>
  <c r="BJ134" i="6"/>
  <c r="CF105" i="6"/>
  <c r="CP105" i="6"/>
  <c r="DQ105" i="6"/>
  <c r="CO147" i="6"/>
  <c r="BR147" i="6"/>
  <c r="DN105" i="6"/>
  <c r="CZ105" i="6"/>
  <c r="EV147" i="6"/>
  <c r="Z51" i="6"/>
  <c r="AJ51" i="6"/>
  <c r="T51" i="6"/>
  <c r="AG51" i="6"/>
  <c r="BC51" i="6"/>
  <c r="AM51" i="6"/>
  <c r="W51" i="6"/>
  <c r="G51" i="6"/>
  <c r="DZ147" i="6"/>
  <c r="DL105" i="6"/>
  <c r="EC147" i="6"/>
  <c r="ER147" i="6"/>
  <c r="EI147" i="6"/>
  <c r="DR105" i="6"/>
  <c r="CN134" i="6"/>
  <c r="CN147" i="6"/>
  <c r="FG147" i="6"/>
  <c r="CQ147" i="6"/>
  <c r="FC147" i="6"/>
  <c r="AZ134" i="6"/>
  <c r="AI134" i="6"/>
  <c r="BA134" i="6"/>
  <c r="AK134" i="6"/>
  <c r="AL134" i="6"/>
  <c r="AY134" i="6"/>
  <c r="AM134" i="6"/>
  <c r="AC134" i="6"/>
  <c r="BG134" i="6"/>
  <c r="Z134" i="6"/>
  <c r="Y134" i="6"/>
  <c r="AB134" i="6"/>
  <c r="BI134" i="6"/>
  <c r="N134" i="6"/>
  <c r="AQ134" i="6"/>
  <c r="K51" i="6"/>
  <c r="EG147" i="6"/>
  <c r="FH147" i="6"/>
  <c r="D134" i="6"/>
  <c r="DA134" i="6"/>
  <c r="AF134" i="6"/>
  <c r="CB105" i="6"/>
  <c r="BV105" i="6"/>
  <c r="CT105" i="6"/>
  <c r="FK147" i="6"/>
  <c r="EF147" i="6"/>
  <c r="FL147" i="6"/>
  <c r="AP51" i="6"/>
  <c r="AC51" i="6"/>
  <c r="AR51" i="6"/>
  <c r="L51" i="6"/>
  <c r="AE51" i="6"/>
  <c r="EU118" i="6"/>
  <c r="BW134" i="6"/>
  <c r="GB147" i="6"/>
  <c r="ET147" i="6"/>
  <c r="ES147" i="6"/>
  <c r="FE147" i="6"/>
  <c r="EZ147" i="6"/>
  <c r="FW147" i="6"/>
  <c r="FQ147" i="6"/>
  <c r="AN134" i="6"/>
  <c r="Z147" i="6"/>
  <c r="EP147" i="6"/>
  <c r="E147" i="6"/>
  <c r="FP147" i="6"/>
  <c r="FO147" i="6"/>
  <c r="BE147" i="6"/>
  <c r="Q147" i="6"/>
  <c r="N147" i="6"/>
  <c r="AC147" i="6"/>
  <c r="DS134" i="6"/>
  <c r="BQ134" i="6"/>
  <c r="BY134" i="6"/>
  <c r="CG134" i="6"/>
  <c r="CO134" i="6"/>
  <c r="CW134" i="6"/>
  <c r="DE134" i="6"/>
  <c r="DM134" i="6"/>
  <c r="DH134" i="6"/>
  <c r="DR134" i="6"/>
  <c r="DO134" i="6"/>
  <c r="DN134" i="6"/>
  <c r="CX134" i="6"/>
  <c r="CH134" i="6"/>
  <c r="BR134" i="6"/>
  <c r="DF134" i="6"/>
  <c r="BZ134" i="6"/>
  <c r="CZ134" i="6"/>
  <c r="CL134" i="6"/>
  <c r="BV134" i="6"/>
  <c r="CP134" i="6"/>
  <c r="DB134" i="6"/>
  <c r="CU105" i="6"/>
  <c r="CL105" i="6"/>
  <c r="AA51" i="6"/>
  <c r="BU105" i="6"/>
  <c r="FB147" i="6"/>
  <c r="DW147" i="6"/>
  <c r="BM134" i="6"/>
  <c r="CS134" i="6"/>
  <c r="CM105" i="6"/>
  <c r="BR105" i="6"/>
  <c r="BN105" i="6"/>
  <c r="EU147" i="6"/>
  <c r="BQ105" i="6"/>
  <c r="DX147" i="6"/>
  <c r="FD147" i="6"/>
  <c r="AS51" i="6"/>
  <c r="BI51" i="6"/>
  <c r="AV51" i="6"/>
  <c r="AF51" i="6"/>
  <c r="BE51" i="6"/>
  <c r="Y51" i="6"/>
  <c r="AY51" i="6"/>
  <c r="AI51" i="6"/>
  <c r="BJ51" i="6"/>
  <c r="CH105" i="6"/>
  <c r="EE118" i="6"/>
  <c r="AS147" i="6"/>
  <c r="EL147" i="6"/>
  <c r="AX134" i="6"/>
  <c r="L147" i="6"/>
  <c r="FX147" i="6"/>
  <c r="CT134" i="6"/>
  <c r="ED147" i="6"/>
  <c r="EB147" i="6"/>
  <c r="EX147" i="6"/>
  <c r="BZ147" i="6"/>
  <c r="CT7" i="6"/>
  <c r="GA21" i="6"/>
  <c r="B60" i="6"/>
  <c r="BJ72" i="6"/>
  <c r="BJ71" i="6"/>
  <c r="E72" i="6"/>
  <c r="E71" i="6"/>
  <c r="BL81" i="6"/>
  <c r="DS91" i="6"/>
  <c r="BN91" i="6"/>
  <c r="BX91" i="6"/>
  <c r="BJ98" i="6"/>
  <c r="GA101" i="6"/>
  <c r="BI106" i="6"/>
  <c r="BI105" i="6"/>
  <c r="C121" i="6"/>
  <c r="C118" i="6"/>
  <c r="E142" i="6"/>
  <c r="EA142" i="6"/>
  <c r="DY142" i="6"/>
  <c r="ER60" i="6"/>
  <c r="T134" i="6"/>
  <c r="P134" i="6"/>
  <c r="BC134" i="6"/>
  <c r="DU14" i="6"/>
  <c r="T61" i="6"/>
  <c r="T60" i="6"/>
  <c r="AN61" i="6"/>
  <c r="B71" i="6"/>
  <c r="BL91" i="6"/>
  <c r="BV91" i="6"/>
  <c r="C142" i="6"/>
  <c r="C148" i="6"/>
  <c r="C147" i="6"/>
  <c r="BM118" i="6"/>
  <c r="AW134" i="6"/>
  <c r="DI134" i="6"/>
  <c r="CM134" i="6"/>
  <c r="DO147" i="6"/>
  <c r="DS147" i="6"/>
  <c r="DE147" i="6"/>
  <c r="CW147" i="6"/>
  <c r="P61" i="6"/>
  <c r="P60" i="6"/>
  <c r="AJ61" i="6"/>
  <c r="BD61" i="6"/>
  <c r="C72" i="6"/>
  <c r="C71" i="6"/>
  <c r="M134" i="6"/>
  <c r="AF61" i="6"/>
  <c r="DW98" i="6"/>
  <c r="EE98" i="6"/>
  <c r="EM98" i="6"/>
  <c r="EU98" i="6"/>
  <c r="FC98" i="6"/>
  <c r="FK98" i="6"/>
  <c r="FS98" i="6"/>
  <c r="GA98" i="6"/>
  <c r="DX98" i="6"/>
  <c r="EF98" i="6"/>
  <c r="EN98" i="6"/>
  <c r="EV98" i="6"/>
  <c r="GB98" i="6"/>
  <c r="EC98" i="6"/>
  <c r="EK98" i="6"/>
  <c r="ES98" i="6"/>
  <c r="FA98" i="6"/>
  <c r="FI98" i="6"/>
  <c r="FQ98" i="6"/>
  <c r="FY98" i="6"/>
  <c r="DU98" i="6"/>
  <c r="EA98" i="6"/>
  <c r="EI98" i="6"/>
  <c r="EQ98" i="6"/>
  <c r="EY98" i="6"/>
  <c r="FG98" i="6"/>
  <c r="FO98" i="6"/>
  <c r="FW98" i="6"/>
  <c r="EB98" i="6"/>
  <c r="AX34" i="6"/>
  <c r="R34" i="6"/>
  <c r="AS34" i="6"/>
  <c r="M34" i="6"/>
  <c r="CV7" i="6"/>
  <c r="CM7" i="6"/>
  <c r="BU7" i="6"/>
  <c r="DA7" i="6"/>
  <c r="DJ7" i="6"/>
  <c r="CE7" i="6"/>
  <c r="E44" i="6"/>
  <c r="M44" i="6"/>
  <c r="U44" i="6"/>
  <c r="AC44" i="6"/>
  <c r="AK44" i="6"/>
  <c r="AS44" i="6"/>
  <c r="BA44" i="6"/>
  <c r="BI44" i="6"/>
  <c r="J44" i="6"/>
  <c r="R44" i="6"/>
  <c r="Z44" i="6"/>
  <c r="AH44" i="6"/>
  <c r="AP44" i="6"/>
  <c r="AX44" i="6"/>
  <c r="BF44" i="6"/>
  <c r="C44" i="6"/>
  <c r="K44" i="6"/>
  <c r="S44" i="6"/>
  <c r="AA44" i="6"/>
  <c r="AI44" i="6"/>
  <c r="AQ44" i="6"/>
  <c r="AY44" i="6"/>
  <c r="BG44" i="6"/>
  <c r="H44" i="6"/>
  <c r="P44" i="6"/>
  <c r="X44" i="6"/>
  <c r="AF44" i="6"/>
  <c r="AN44" i="6"/>
  <c r="AV44" i="6"/>
  <c r="BD44" i="6"/>
  <c r="BJ44" i="6"/>
  <c r="I44" i="6"/>
  <c r="Q44" i="6"/>
  <c r="Y44" i="6"/>
  <c r="AG44" i="6"/>
  <c r="AO44" i="6"/>
  <c r="AW44" i="6"/>
  <c r="BE44" i="6"/>
  <c r="F44" i="6"/>
  <c r="N44" i="6"/>
  <c r="V44" i="6"/>
  <c r="AD44" i="6"/>
  <c r="AL44" i="6"/>
  <c r="AT44" i="6"/>
  <c r="BB44" i="6"/>
  <c r="DZ61" i="6"/>
  <c r="EH61" i="6"/>
  <c r="EH60" i="6"/>
  <c r="EP61" i="6"/>
  <c r="EX61" i="6"/>
  <c r="FF61" i="6"/>
  <c r="FN61" i="6"/>
  <c r="FV61" i="6"/>
  <c r="EA61" i="6"/>
  <c r="EI61" i="6"/>
  <c r="EQ61" i="6"/>
  <c r="EY61" i="6"/>
  <c r="FG61" i="6"/>
  <c r="FO61" i="6"/>
  <c r="FW61" i="6"/>
  <c r="DX61" i="6"/>
  <c r="EF61" i="6"/>
  <c r="EF60" i="6"/>
  <c r="EN61" i="6"/>
  <c r="EV61" i="6"/>
  <c r="FD61" i="6"/>
  <c r="FL61" i="6"/>
  <c r="FT61" i="6"/>
  <c r="GB61" i="6"/>
  <c r="GB60" i="6"/>
  <c r="DY61" i="6"/>
  <c r="DY60" i="6"/>
  <c r="EG61" i="6"/>
  <c r="EG60" i="6"/>
  <c r="EO61" i="6"/>
  <c r="EO60" i="6"/>
  <c r="EW61" i="6"/>
  <c r="FE61" i="6"/>
  <c r="FE60" i="6"/>
  <c r="FM61" i="6"/>
  <c r="FM60" i="6"/>
  <c r="FU61" i="6"/>
  <c r="FU60" i="6"/>
  <c r="GA61" i="6"/>
  <c r="DV61" i="6"/>
  <c r="ED61" i="6"/>
  <c r="EL61" i="6"/>
  <c r="ET61" i="6"/>
  <c r="FB61" i="6"/>
  <c r="FJ61" i="6"/>
  <c r="FR61" i="6"/>
  <c r="FZ61" i="6"/>
  <c r="DW61" i="6"/>
  <c r="DW60" i="6"/>
  <c r="EE61" i="6"/>
  <c r="EM61" i="6"/>
  <c r="EM60" i="6"/>
  <c r="EU61" i="6"/>
  <c r="FC61" i="6"/>
  <c r="FC60" i="6"/>
  <c r="FK61" i="6"/>
  <c r="FK60" i="6"/>
  <c r="FS61" i="6"/>
  <c r="FS60" i="6"/>
  <c r="BP91" i="6"/>
  <c r="BZ91" i="6"/>
  <c r="CH91" i="6"/>
  <c r="CP91" i="6"/>
  <c r="CX91" i="6"/>
  <c r="DF91" i="6"/>
  <c r="DN91" i="6"/>
  <c r="BQ91" i="6"/>
  <c r="BY91" i="6"/>
  <c r="CG91" i="6"/>
  <c r="CO91" i="6"/>
  <c r="CO78" i="6"/>
  <c r="CW91" i="6"/>
  <c r="DE91" i="6"/>
  <c r="DM91" i="6"/>
  <c r="BR91" i="6"/>
  <c r="CF91" i="6"/>
  <c r="CN91" i="6"/>
  <c r="CV91" i="6"/>
  <c r="DD91" i="6"/>
  <c r="DL91" i="6"/>
  <c r="BO91" i="6"/>
  <c r="BW91" i="6"/>
  <c r="CE91" i="6"/>
  <c r="CM91" i="6"/>
  <c r="CU91" i="6"/>
  <c r="DC91" i="6"/>
  <c r="DK91" i="6"/>
  <c r="DK78" i="6"/>
  <c r="BT91" i="6"/>
  <c r="CD91" i="6"/>
  <c r="CL91" i="6"/>
  <c r="CT91" i="6"/>
  <c r="DB91" i="6"/>
  <c r="DJ91" i="6"/>
  <c r="DR91" i="6"/>
  <c r="BM91" i="6"/>
  <c r="BU91" i="6"/>
  <c r="CC91" i="6"/>
  <c r="CK91" i="6"/>
  <c r="CS91" i="6"/>
  <c r="DA91" i="6"/>
  <c r="DI91" i="6"/>
  <c r="DQ91" i="6"/>
  <c r="DX95" i="6"/>
  <c r="EF95" i="6"/>
  <c r="EN95" i="6"/>
  <c r="EV95" i="6"/>
  <c r="FD95" i="6"/>
  <c r="FL95" i="6"/>
  <c r="FT95" i="6"/>
  <c r="GB95" i="6"/>
  <c r="EA95" i="6"/>
  <c r="EI95" i="6"/>
  <c r="EQ95" i="6"/>
  <c r="EY95" i="6"/>
  <c r="FG95" i="6"/>
  <c r="FO95" i="6"/>
  <c r="FW95" i="6"/>
  <c r="DV95" i="6"/>
  <c r="ED95" i="6"/>
  <c r="EL95" i="6"/>
  <c r="ET95" i="6"/>
  <c r="FB95" i="6"/>
  <c r="FJ95" i="6"/>
  <c r="FR95" i="6"/>
  <c r="FZ95" i="6"/>
  <c r="GA95" i="6"/>
  <c r="EB95" i="6"/>
  <c r="EJ95" i="6"/>
  <c r="ER95" i="6"/>
  <c r="EZ95" i="6"/>
  <c r="FH95" i="6"/>
  <c r="FP95" i="6"/>
  <c r="FX95" i="6"/>
  <c r="DW95" i="6"/>
  <c r="EE95" i="6"/>
  <c r="EM95" i="6"/>
  <c r="EU95" i="6"/>
  <c r="FC95" i="6"/>
  <c r="FK95" i="6"/>
  <c r="FS95" i="6"/>
  <c r="FH34" i="6"/>
  <c r="BF34" i="6"/>
  <c r="Z34" i="6"/>
  <c r="AA31" i="6"/>
  <c r="BA34" i="6"/>
  <c r="BI61" i="6"/>
  <c r="K34" i="6"/>
  <c r="S34" i="6"/>
  <c r="AA34" i="6"/>
  <c r="AI34" i="6"/>
  <c r="AQ34" i="6"/>
  <c r="AY34" i="6"/>
  <c r="BG34" i="6"/>
  <c r="H34" i="6"/>
  <c r="P34" i="6"/>
  <c r="X34" i="6"/>
  <c r="AF34" i="6"/>
  <c r="AN34" i="6"/>
  <c r="AV34" i="6"/>
  <c r="BD34" i="6"/>
  <c r="BJ34" i="6"/>
  <c r="I34" i="6"/>
  <c r="Q34" i="6"/>
  <c r="Y34" i="6"/>
  <c r="AG34" i="6"/>
  <c r="AO34" i="6"/>
  <c r="AW34" i="6"/>
  <c r="BE34" i="6"/>
  <c r="F34" i="6"/>
  <c r="N34" i="6"/>
  <c r="V34" i="6"/>
  <c r="AD34" i="6"/>
  <c r="AL34" i="6"/>
  <c r="AT34" i="6"/>
  <c r="BB34" i="6"/>
  <c r="C34" i="6"/>
  <c r="G34" i="6"/>
  <c r="O34" i="6"/>
  <c r="W34" i="6"/>
  <c r="AE34" i="6"/>
  <c r="AM34" i="6"/>
  <c r="AU34" i="6"/>
  <c r="BC34" i="6"/>
  <c r="D34" i="6"/>
  <c r="L34" i="6"/>
  <c r="T34" i="6"/>
  <c r="AB34" i="6"/>
  <c r="AJ34" i="6"/>
  <c r="AR34" i="6"/>
  <c r="AZ34" i="6"/>
  <c r="BH34" i="6"/>
  <c r="BO65" i="6"/>
  <c r="BW65" i="6"/>
  <c r="BW60" i="6"/>
  <c r="CE65" i="6"/>
  <c r="CE60" i="6"/>
  <c r="CM65" i="6"/>
  <c r="CM60" i="6"/>
  <c r="DA65" i="6"/>
  <c r="DI65" i="6"/>
  <c r="DO65" i="6"/>
  <c r="BL65" i="6"/>
  <c r="BT65" i="6"/>
  <c r="CB65" i="6"/>
  <c r="CJ65" i="6"/>
  <c r="CR65" i="6"/>
  <c r="CZ65" i="6"/>
  <c r="DH65" i="6"/>
  <c r="DP65" i="6"/>
  <c r="BK60" i="6"/>
  <c r="BM65" i="6"/>
  <c r="BU65" i="6"/>
  <c r="CC65" i="6"/>
  <c r="CK65" i="6"/>
  <c r="CS65" i="6"/>
  <c r="CY65" i="6"/>
  <c r="DG65" i="6"/>
  <c r="DM65" i="6"/>
  <c r="BR65" i="6"/>
  <c r="BZ65" i="6"/>
  <c r="CH65" i="6"/>
  <c r="CP65" i="6"/>
  <c r="CX65" i="6"/>
  <c r="DF65" i="6"/>
  <c r="DN65" i="6"/>
  <c r="DR65" i="6"/>
  <c r="DR60" i="6"/>
  <c r="BS65" i="6"/>
  <c r="CA65" i="6"/>
  <c r="CA60" i="6"/>
  <c r="CI65" i="6"/>
  <c r="CQ65" i="6"/>
  <c r="CQ60" i="6"/>
  <c r="CW65" i="6"/>
  <c r="DE65" i="6"/>
  <c r="DK65" i="6"/>
  <c r="DS65" i="6"/>
  <c r="BP65" i="6"/>
  <c r="BX65" i="6"/>
  <c r="CF65" i="6"/>
  <c r="CN65" i="6"/>
  <c r="CV65" i="6"/>
  <c r="CV60" i="6"/>
  <c r="DD65" i="6"/>
  <c r="DL65" i="6"/>
  <c r="DU142" i="6"/>
  <c r="GB142" i="6"/>
  <c r="DW142" i="6"/>
  <c r="BS26" i="6"/>
  <c r="CX26" i="6"/>
  <c r="DI26" i="6"/>
  <c r="CV26" i="6"/>
  <c r="CY26" i="6"/>
  <c r="BR26" i="6"/>
  <c r="V31" i="6"/>
  <c r="BB31" i="6"/>
  <c r="U31" i="6"/>
  <c r="BA31" i="6"/>
  <c r="T31" i="6"/>
  <c r="AZ31" i="6"/>
  <c r="K31" i="6"/>
  <c r="AQ31" i="6"/>
  <c r="F31" i="6"/>
  <c r="AL31" i="6"/>
  <c r="E31" i="6"/>
  <c r="AK31" i="6"/>
  <c r="DU34" i="6"/>
  <c r="ES34" i="6"/>
  <c r="FO34" i="6"/>
  <c r="DV34" i="6"/>
  <c r="EL34" i="6"/>
  <c r="FB34" i="6"/>
  <c r="FR34" i="6"/>
  <c r="EK34" i="6"/>
  <c r="FI34" i="6"/>
  <c r="EJ34" i="6"/>
  <c r="EZ34" i="6"/>
  <c r="FP34" i="6"/>
  <c r="EA34" i="6"/>
  <c r="EI34" i="6"/>
  <c r="FA34" i="6"/>
  <c r="FY34" i="6"/>
  <c r="ED34" i="6"/>
  <c r="ET34" i="6"/>
  <c r="FJ34" i="6"/>
  <c r="FZ34" i="6"/>
  <c r="BA52" i="6"/>
  <c r="BA51" i="6"/>
  <c r="F52" i="6"/>
  <c r="F51" i="6"/>
  <c r="AL52" i="6"/>
  <c r="AL51" i="6"/>
  <c r="AK52" i="6"/>
  <c r="AK51" i="6"/>
  <c r="AD52" i="6"/>
  <c r="AD51" i="6"/>
  <c r="U52" i="6"/>
  <c r="U51" i="6"/>
  <c r="V52" i="6"/>
  <c r="V51" i="6"/>
  <c r="BB52" i="6"/>
  <c r="BB51" i="6"/>
  <c r="F61" i="6"/>
  <c r="F60" i="6"/>
  <c r="AB61" i="6"/>
  <c r="AT61" i="6"/>
  <c r="G61" i="6"/>
  <c r="O61" i="6"/>
  <c r="O60" i="6"/>
  <c r="W61" i="6"/>
  <c r="BC61" i="6"/>
  <c r="BC60" i="6"/>
  <c r="D61" i="6"/>
  <c r="V61" i="6"/>
  <c r="AR61" i="6"/>
  <c r="BJ61" i="6"/>
  <c r="M61" i="6"/>
  <c r="U61" i="6"/>
  <c r="AC61" i="6"/>
  <c r="AK61" i="6"/>
  <c r="AS61" i="6"/>
  <c r="BA61" i="6"/>
  <c r="AZ61" i="6"/>
  <c r="AZ60" i="6"/>
  <c r="N61" i="6"/>
  <c r="AL61" i="6"/>
  <c r="BH61" i="6"/>
  <c r="C61" i="6"/>
  <c r="K61" i="6"/>
  <c r="K60" i="6"/>
  <c r="S61" i="6"/>
  <c r="AY61" i="6"/>
  <c r="BG61" i="6"/>
  <c r="BK78" i="6"/>
  <c r="DE78" i="6"/>
  <c r="H95" i="6"/>
  <c r="P95" i="6"/>
  <c r="X95" i="6"/>
  <c r="AF95" i="6"/>
  <c r="AN95" i="6"/>
  <c r="AV95" i="6"/>
  <c r="BD95" i="6"/>
  <c r="C95" i="6"/>
  <c r="K95" i="6"/>
  <c r="S95" i="6"/>
  <c r="AA95" i="6"/>
  <c r="AI95" i="6"/>
  <c r="AQ95" i="6"/>
  <c r="AY95" i="6"/>
  <c r="BG95" i="6"/>
  <c r="F95" i="6"/>
  <c r="N95" i="6"/>
  <c r="V95" i="6"/>
  <c r="AD95" i="6"/>
  <c r="AL95" i="6"/>
  <c r="AT95" i="6"/>
  <c r="BB95" i="6"/>
  <c r="BJ95" i="6"/>
  <c r="BI95" i="6"/>
  <c r="D95" i="6"/>
  <c r="L95" i="6"/>
  <c r="T95" i="6"/>
  <c r="AB95" i="6"/>
  <c r="AJ95" i="6"/>
  <c r="AR95" i="6"/>
  <c r="AZ95" i="6"/>
  <c r="BH95" i="6"/>
  <c r="G95" i="6"/>
  <c r="O95" i="6"/>
  <c r="W95" i="6"/>
  <c r="AE95" i="6"/>
  <c r="AM95" i="6"/>
  <c r="AU95" i="6"/>
  <c r="BC95" i="6"/>
  <c r="AK34" i="6"/>
  <c r="E34" i="6"/>
  <c r="H61" i="6"/>
  <c r="X61" i="6"/>
  <c r="AA61" i="6"/>
  <c r="AE61" i="6"/>
  <c r="AI61" i="6"/>
  <c r="AI60" i="6"/>
  <c r="AM61" i="6"/>
  <c r="AM60" i="6"/>
  <c r="AQ61" i="6"/>
  <c r="AU61" i="6"/>
  <c r="AU60" i="6"/>
  <c r="DT51" i="6"/>
  <c r="ET51" i="6"/>
  <c r="DU121" i="6"/>
  <c r="CW78" i="6"/>
  <c r="CD78" i="6"/>
  <c r="BY78" i="6"/>
  <c r="AO60" i="6"/>
  <c r="BE60" i="6"/>
  <c r="AP60" i="6"/>
  <c r="Q60" i="6"/>
  <c r="FH60" i="6"/>
  <c r="P118" i="6"/>
  <c r="DU60" i="6"/>
  <c r="EB60" i="6"/>
  <c r="F118" i="6"/>
  <c r="AZ105" i="6"/>
  <c r="AY105" i="6"/>
  <c r="AC105" i="6"/>
  <c r="AJ105" i="6"/>
  <c r="CV118" i="6"/>
  <c r="CC118" i="6"/>
  <c r="BX118" i="6"/>
  <c r="DI118" i="6"/>
  <c r="BN118" i="6"/>
  <c r="DH118" i="6"/>
  <c r="DJ118" i="6"/>
  <c r="CX118" i="6"/>
  <c r="BZ118" i="6"/>
  <c r="CA118" i="6"/>
  <c r="DG118" i="6"/>
  <c r="J118" i="6"/>
  <c r="E118" i="6"/>
  <c r="N118" i="6"/>
  <c r="AL118" i="6"/>
  <c r="X118" i="6"/>
  <c r="CK105" i="6"/>
  <c r="BM105" i="6"/>
  <c r="CW105" i="6"/>
  <c r="P105" i="6"/>
  <c r="CA105" i="6"/>
  <c r="BO105" i="6"/>
  <c r="FK118" i="6"/>
  <c r="EW118" i="6"/>
  <c r="FM118" i="6"/>
  <c r="ED118" i="6"/>
  <c r="DA105" i="6"/>
  <c r="CN105" i="6"/>
  <c r="BA105" i="6"/>
  <c r="AA105" i="6"/>
  <c r="CG105" i="6"/>
  <c r="BY105" i="6"/>
  <c r="DB105" i="6"/>
  <c r="CY105" i="6"/>
  <c r="FB118" i="6"/>
  <c r="EP118" i="6"/>
  <c r="DD105" i="6"/>
  <c r="BJ26" i="6"/>
  <c r="O26" i="6"/>
  <c r="AE26" i="6"/>
  <c r="AU26" i="6"/>
  <c r="R26" i="6"/>
  <c r="AH26" i="6"/>
  <c r="AX26" i="6"/>
  <c r="E26" i="6"/>
  <c r="U26" i="6"/>
  <c r="AK26" i="6"/>
  <c r="BA26" i="6"/>
  <c r="D26" i="6"/>
  <c r="T26" i="6"/>
  <c r="AJ26" i="6"/>
  <c r="AZ26" i="6"/>
  <c r="G26" i="6"/>
  <c r="W26" i="6"/>
  <c r="AM26" i="6"/>
  <c r="BC26" i="6"/>
  <c r="J26" i="6"/>
  <c r="Z26" i="6"/>
  <c r="AP26" i="6"/>
  <c r="BF26" i="6"/>
  <c r="U34" i="6"/>
  <c r="BI34" i="6"/>
  <c r="AH34" i="6"/>
  <c r="AP34" i="6"/>
  <c r="DU126" i="6"/>
  <c r="GA126" i="6"/>
  <c r="GA118" i="6"/>
  <c r="DR147" i="6"/>
  <c r="FU44" i="6"/>
  <c r="FM44" i="6"/>
  <c r="FE44" i="6"/>
  <c r="DZ26" i="6"/>
  <c r="AB26" i="6"/>
  <c r="FF14" i="6"/>
  <c r="DZ14" i="6"/>
  <c r="AC34" i="6"/>
  <c r="FW26" i="6"/>
  <c r="BI26" i="6"/>
  <c r="FG14" i="6"/>
  <c r="T7" i="6"/>
  <c r="E7" i="6"/>
  <c r="BV21" i="6"/>
  <c r="BN21" i="6"/>
  <c r="CJ21" i="6"/>
  <c r="DH21" i="6"/>
  <c r="BU21" i="6"/>
  <c r="CK21" i="6"/>
  <c r="DA21" i="6"/>
  <c r="DQ21" i="6"/>
  <c r="BT21" i="6"/>
  <c r="CR21" i="6"/>
  <c r="DJ21" i="6"/>
  <c r="BW21" i="6"/>
  <c r="CM21" i="6"/>
  <c r="DC21" i="6"/>
  <c r="CB21" i="6"/>
  <c r="CT21" i="6"/>
  <c r="DP21" i="6"/>
  <c r="BM21" i="6"/>
  <c r="CC21" i="6"/>
  <c r="CS21" i="6"/>
  <c r="DI21" i="6"/>
  <c r="DS31" i="6"/>
  <c r="BN31" i="6"/>
  <c r="BV31" i="6"/>
  <c r="CD31" i="6"/>
  <c r="CL31" i="6"/>
  <c r="CT31" i="6"/>
  <c r="DB31" i="6"/>
  <c r="DJ31" i="6"/>
  <c r="DR31" i="6"/>
  <c r="BO31" i="6"/>
  <c r="BW31" i="6"/>
  <c r="CE31" i="6"/>
  <c r="CM31" i="6"/>
  <c r="CU31" i="6"/>
  <c r="DC31" i="6"/>
  <c r="DK31" i="6"/>
  <c r="BP31" i="6"/>
  <c r="BX31" i="6"/>
  <c r="CF31" i="6"/>
  <c r="CN31" i="6"/>
  <c r="CV31" i="6"/>
  <c r="DD31" i="6"/>
  <c r="DL31" i="6"/>
  <c r="BQ31" i="6"/>
  <c r="BY31" i="6"/>
  <c r="CG31" i="6"/>
  <c r="CO31" i="6"/>
  <c r="CW31" i="6"/>
  <c r="DE31" i="6"/>
  <c r="DM31" i="6"/>
  <c r="BR31" i="6"/>
  <c r="BZ31" i="6"/>
  <c r="CH31" i="6"/>
  <c r="CP31" i="6"/>
  <c r="CX31" i="6"/>
  <c r="DF31" i="6"/>
  <c r="DN31" i="6"/>
  <c r="BS31" i="6"/>
  <c r="CA31" i="6"/>
  <c r="CI31" i="6"/>
  <c r="CQ31" i="6"/>
  <c r="CY31" i="6"/>
  <c r="DG31" i="6"/>
  <c r="DO31" i="6"/>
  <c r="AS26" i="6"/>
  <c r="GB14" i="6"/>
  <c r="EC14" i="6"/>
  <c r="EK14" i="6"/>
  <c r="ES14" i="6"/>
  <c r="FA14" i="6"/>
  <c r="FI14" i="6"/>
  <c r="FQ14" i="6"/>
  <c r="FY14" i="6"/>
  <c r="EB14" i="6"/>
  <c r="EJ14" i="6"/>
  <c r="ER14" i="6"/>
  <c r="EZ14" i="6"/>
  <c r="FH14" i="6"/>
  <c r="FP14" i="6"/>
  <c r="FX14" i="6"/>
  <c r="DW14" i="6"/>
  <c r="EE14" i="6"/>
  <c r="EM14" i="6"/>
  <c r="EU14" i="6"/>
  <c r="FC14" i="6"/>
  <c r="FK14" i="6"/>
  <c r="FS14" i="6"/>
  <c r="GA14" i="6"/>
  <c r="DV14" i="6"/>
  <c r="ED14" i="6"/>
  <c r="EL14" i="6"/>
  <c r="ET14" i="6"/>
  <c r="FB14" i="6"/>
  <c r="FJ14" i="6"/>
  <c r="FR14" i="6"/>
  <c r="FZ14" i="6"/>
  <c r="DY14" i="6"/>
  <c r="EG14" i="6"/>
  <c r="EO14" i="6"/>
  <c r="EW14" i="6"/>
  <c r="FE14" i="6"/>
  <c r="FM14" i="6"/>
  <c r="FU14" i="6"/>
  <c r="DX14" i="6"/>
  <c r="EF14" i="6"/>
  <c r="EN14" i="6"/>
  <c r="EV14" i="6"/>
  <c r="FD14" i="6"/>
  <c r="FL14" i="6"/>
  <c r="FT14" i="6"/>
  <c r="DU26" i="6"/>
  <c r="EC26" i="6"/>
  <c r="EK26" i="6"/>
  <c r="ES26" i="6"/>
  <c r="FA26" i="6"/>
  <c r="FI26" i="6"/>
  <c r="FQ26" i="6"/>
  <c r="FY26" i="6"/>
  <c r="EB26" i="6"/>
  <c r="EJ26" i="6"/>
  <c r="ER26" i="6"/>
  <c r="EZ26" i="6"/>
  <c r="FH26" i="6"/>
  <c r="FP26" i="6"/>
  <c r="FX26" i="6"/>
  <c r="GB26" i="6"/>
  <c r="DW26" i="6"/>
  <c r="EE26" i="6"/>
  <c r="EM26" i="6"/>
  <c r="EU26" i="6"/>
  <c r="FC26" i="6"/>
  <c r="FK26" i="6"/>
  <c r="FS26" i="6"/>
  <c r="GA26" i="6"/>
  <c r="DV26" i="6"/>
  <c r="ED26" i="6"/>
  <c r="EL26" i="6"/>
  <c r="ET26" i="6"/>
  <c r="FB26" i="6"/>
  <c r="FJ26" i="6"/>
  <c r="FR26" i="6"/>
  <c r="FZ26" i="6"/>
  <c r="DY26" i="6"/>
  <c r="EG26" i="6"/>
  <c r="EO26" i="6"/>
  <c r="EW26" i="6"/>
  <c r="FE26" i="6"/>
  <c r="FM26" i="6"/>
  <c r="FU26" i="6"/>
  <c r="DX26" i="6"/>
  <c r="EF26" i="6"/>
  <c r="EN26" i="6"/>
  <c r="EV26" i="6"/>
  <c r="FD26" i="6"/>
  <c r="FL26" i="6"/>
  <c r="FT26" i="6"/>
  <c r="DU106" i="6"/>
  <c r="DT105" i="6"/>
  <c r="EH105" i="6"/>
  <c r="DU44" i="6"/>
  <c r="DY44" i="6"/>
  <c r="EG44" i="6"/>
  <c r="EO44" i="6"/>
  <c r="GB44" i="6"/>
  <c r="EA44" i="6"/>
  <c r="EI44" i="6"/>
  <c r="EQ44" i="6"/>
  <c r="EY44" i="6"/>
  <c r="EC44" i="6"/>
  <c r="EK44" i="6"/>
  <c r="ES44" i="6"/>
  <c r="DD7" i="6"/>
  <c r="DU130" i="6"/>
  <c r="EG105" i="6"/>
  <c r="FG105" i="6"/>
  <c r="EX105" i="6"/>
  <c r="DW105" i="6"/>
  <c r="BC87" i="5"/>
  <c r="G62" i="5"/>
  <c r="W62" i="5"/>
  <c r="W7" i="5"/>
  <c r="AM62" i="5"/>
  <c r="BC62" i="5"/>
  <c r="F73" i="5"/>
  <c r="F72" i="5"/>
  <c r="N73" i="5"/>
  <c r="N72" i="5"/>
  <c r="V73" i="5"/>
  <c r="V72" i="5"/>
  <c r="AD73" i="5"/>
  <c r="AD72" i="5"/>
  <c r="AL73" i="5"/>
  <c r="AL72" i="5"/>
  <c r="AT73" i="5"/>
  <c r="AT72" i="5"/>
  <c r="BB73" i="5"/>
  <c r="BB72" i="5"/>
  <c r="BJ73" i="5"/>
  <c r="BJ72" i="5"/>
  <c r="F88" i="5"/>
  <c r="F87" i="5"/>
  <c r="J88" i="5"/>
  <c r="J87" i="5"/>
  <c r="N88" i="5"/>
  <c r="N87" i="5"/>
  <c r="R88" i="5"/>
  <c r="R87" i="5"/>
  <c r="V88" i="5"/>
  <c r="V87" i="5"/>
  <c r="Z88" i="5"/>
  <c r="Z87" i="5"/>
  <c r="AD88" i="5"/>
  <c r="AD87" i="5"/>
  <c r="AH88" i="5"/>
  <c r="AH87" i="5"/>
  <c r="AL88" i="5"/>
  <c r="AL87" i="5"/>
  <c r="AP88" i="5"/>
  <c r="AP87" i="5"/>
  <c r="AT88" i="5"/>
  <c r="AT87" i="5"/>
  <c r="AX88" i="5"/>
  <c r="AX87" i="5"/>
  <c r="BB88" i="5"/>
  <c r="BB87" i="5"/>
  <c r="BF88" i="5"/>
  <c r="BF87" i="5"/>
  <c r="BJ88" i="5"/>
  <c r="BJ87" i="5"/>
  <c r="G113" i="5"/>
  <c r="K113" i="5"/>
  <c r="K106" i="5"/>
  <c r="O113" i="5"/>
  <c r="S113" i="5"/>
  <c r="W113" i="5"/>
  <c r="AA113" i="5"/>
  <c r="AE113" i="5"/>
  <c r="AI113" i="5"/>
  <c r="AM113" i="5"/>
  <c r="AQ113" i="5"/>
  <c r="AU113" i="5"/>
  <c r="AY113" i="5"/>
  <c r="BC113" i="5"/>
  <c r="BG113" i="5"/>
  <c r="BK113" i="5"/>
  <c r="D118" i="5"/>
  <c r="H118" i="5"/>
  <c r="L118" i="5"/>
  <c r="P118" i="5"/>
  <c r="T118" i="5"/>
  <c r="X118" i="5"/>
  <c r="AB118" i="5"/>
  <c r="AF118" i="5"/>
  <c r="AJ118" i="5"/>
  <c r="AN118" i="5"/>
  <c r="AN106" i="5"/>
  <c r="AR118" i="5"/>
  <c r="AV118" i="5"/>
  <c r="AZ118" i="5"/>
  <c r="AZ106" i="5"/>
  <c r="BD118" i="5"/>
  <c r="BH118" i="5"/>
  <c r="BL118" i="5"/>
  <c r="Z134" i="5"/>
  <c r="AD134" i="5"/>
  <c r="AH134" i="5"/>
  <c r="AL134" i="5"/>
  <c r="AP134" i="5"/>
  <c r="AT134" i="5"/>
  <c r="AX134" i="5"/>
  <c r="AX133" i="5"/>
  <c r="BB134" i="5"/>
  <c r="BF134" i="5"/>
  <c r="BF133" i="5"/>
  <c r="BJ134" i="5"/>
  <c r="D157" i="5"/>
  <c r="H157" i="5"/>
  <c r="L157" i="5"/>
  <c r="L133" i="5"/>
  <c r="P157" i="5"/>
  <c r="T157" i="5"/>
  <c r="X157" i="5"/>
  <c r="AB157" i="5"/>
  <c r="AF157" i="5"/>
  <c r="AJ157" i="5"/>
  <c r="AN157" i="5"/>
  <c r="AR157" i="5"/>
  <c r="AV157" i="5"/>
  <c r="AV133" i="5"/>
  <c r="AZ157" i="5"/>
  <c r="BD157" i="5"/>
  <c r="BH157" i="5"/>
  <c r="BL157" i="5"/>
  <c r="AP172" i="5"/>
  <c r="AF72" i="5"/>
  <c r="BL72" i="5"/>
  <c r="H72" i="5"/>
  <c r="R62" i="5"/>
  <c r="AH62" i="5"/>
  <c r="AH7" i="5"/>
  <c r="AX62" i="5"/>
  <c r="E73" i="5"/>
  <c r="E72" i="5"/>
  <c r="I73" i="5"/>
  <c r="I72" i="5"/>
  <c r="M73" i="5"/>
  <c r="M72" i="5"/>
  <c r="Q73" i="5"/>
  <c r="Q72" i="5"/>
  <c r="U73" i="5"/>
  <c r="U72" i="5"/>
  <c r="Y73" i="5"/>
  <c r="Y72" i="5"/>
  <c r="AC73" i="5"/>
  <c r="AC72" i="5"/>
  <c r="AG73" i="5"/>
  <c r="AG72" i="5"/>
  <c r="AK73" i="5"/>
  <c r="AK72" i="5"/>
  <c r="AO73" i="5"/>
  <c r="AO72" i="5"/>
  <c r="AS73" i="5"/>
  <c r="AS72" i="5"/>
  <c r="AW73" i="5"/>
  <c r="AW72" i="5"/>
  <c r="BA73" i="5"/>
  <c r="BA72" i="5"/>
  <c r="BE73" i="5"/>
  <c r="BE72" i="5"/>
  <c r="BI73" i="5"/>
  <c r="BI72" i="5"/>
  <c r="BM73" i="5"/>
  <c r="BM72" i="5"/>
  <c r="D125" i="5"/>
  <c r="H125" i="5"/>
  <c r="L125" i="5"/>
  <c r="P125" i="5"/>
  <c r="T125" i="5"/>
  <c r="X125" i="5"/>
  <c r="AB125" i="5"/>
  <c r="AF125" i="5"/>
  <c r="AJ125" i="5"/>
  <c r="AN125" i="5"/>
  <c r="AR125" i="5"/>
  <c r="AR106" i="5"/>
  <c r="AV125" i="5"/>
  <c r="AZ125" i="5"/>
  <c r="BD125" i="5"/>
  <c r="BH125" i="5"/>
  <c r="BL125" i="5"/>
  <c r="BL106" i="5"/>
  <c r="E162" i="5"/>
  <c r="I162" i="5"/>
  <c r="M162" i="5"/>
  <c r="Q162" i="5"/>
  <c r="U162" i="5"/>
  <c r="Y162" i="5"/>
  <c r="AO172" i="5"/>
  <c r="BE172" i="5"/>
  <c r="K223" i="5"/>
  <c r="S223" i="5"/>
  <c r="AA223" i="5"/>
  <c r="AI223" i="5"/>
  <c r="AQ223" i="5"/>
  <c r="AY223" i="5"/>
  <c r="BG223" i="5"/>
  <c r="AH271" i="5"/>
  <c r="N271" i="5"/>
  <c r="AD271" i="5"/>
  <c r="AL271" i="5"/>
  <c r="G271" i="5"/>
  <c r="K271" i="5"/>
  <c r="AA271" i="5"/>
  <c r="AQ271" i="5"/>
  <c r="BA291" i="5"/>
  <c r="BE291" i="5"/>
  <c r="BM291" i="5"/>
  <c r="I302" i="5"/>
  <c r="M302" i="5"/>
  <c r="M301" i="5"/>
  <c r="Q302" i="5"/>
  <c r="U302" i="5"/>
  <c r="Y302" i="5"/>
  <c r="AC302" i="5"/>
  <c r="AG302" i="5"/>
  <c r="AK302" i="5"/>
  <c r="AO302" i="5"/>
  <c r="AS302" i="5"/>
  <c r="AW302" i="5"/>
  <c r="BA302" i="5"/>
  <c r="BE302" i="5"/>
  <c r="BI302" i="5"/>
  <c r="BM302" i="5"/>
  <c r="F223" i="5"/>
  <c r="J223" i="5"/>
  <c r="N223" i="5"/>
  <c r="R223" i="5"/>
  <c r="V223" i="5"/>
  <c r="Z223" i="5"/>
  <c r="AD223" i="5"/>
  <c r="AH223" i="5"/>
  <c r="AL223" i="5"/>
  <c r="AP223" i="5"/>
  <c r="AT223" i="5"/>
  <c r="AX223" i="5"/>
  <c r="BB223" i="5"/>
  <c r="BF223" i="5"/>
  <c r="BJ223" i="5"/>
  <c r="R271" i="5"/>
  <c r="AG271" i="5"/>
  <c r="Y271" i="5"/>
  <c r="AI291" i="5"/>
  <c r="AC162" i="5"/>
  <c r="AG162" i="5"/>
  <c r="AK162" i="5"/>
  <c r="AO162" i="5"/>
  <c r="AS162" i="5"/>
  <c r="AW162" i="5"/>
  <c r="BA162" i="5"/>
  <c r="BE162" i="5"/>
  <c r="BI162" i="5"/>
  <c r="BM162" i="5"/>
  <c r="AQ173" i="5"/>
  <c r="AU173" i="5"/>
  <c r="AU172" i="5"/>
  <c r="AY173" i="5"/>
  <c r="BC173" i="5"/>
  <c r="BC172" i="5"/>
  <c r="BG173" i="5"/>
  <c r="BK173" i="5"/>
  <c r="D187" i="5"/>
  <c r="H187" i="5"/>
  <c r="L187" i="5"/>
  <c r="L172" i="5"/>
  <c r="P187" i="5"/>
  <c r="T187" i="5"/>
  <c r="X187" i="5"/>
  <c r="X172" i="5"/>
  <c r="AB187" i="5"/>
  <c r="AB172" i="5"/>
  <c r="AF187" i="5"/>
  <c r="AJ187" i="5"/>
  <c r="AN187" i="5"/>
  <c r="AN172" i="5"/>
  <c r="AR187" i="5"/>
  <c r="AR172" i="5"/>
  <c r="AV187" i="5"/>
  <c r="AZ187" i="5"/>
  <c r="BD187" i="5"/>
  <c r="BH187" i="5"/>
  <c r="BL187" i="5"/>
  <c r="BL172" i="5"/>
  <c r="AM235" i="5"/>
  <c r="AQ235" i="5"/>
  <c r="AU235" i="5"/>
  <c r="AY235" i="5"/>
  <c r="BC235" i="5"/>
  <c r="BG235" i="5"/>
  <c r="BK235" i="5"/>
  <c r="G245" i="5"/>
  <c r="O245" i="5"/>
  <c r="W245" i="5"/>
  <c r="AE245" i="5"/>
  <c r="AM245" i="5"/>
  <c r="AU245" i="5"/>
  <c r="BC245" i="5"/>
  <c r="BK245" i="5"/>
  <c r="Q271" i="5"/>
  <c r="D271" i="5"/>
  <c r="E201" i="5"/>
  <c r="I201" i="5"/>
  <c r="M201" i="5"/>
  <c r="Q201" i="5"/>
  <c r="U201" i="5"/>
  <c r="Y201" i="5"/>
  <c r="Y198" i="5"/>
  <c r="AC201" i="5"/>
  <c r="AG201" i="5"/>
  <c r="AK201" i="5"/>
  <c r="AO201" i="5"/>
  <c r="AS201" i="5"/>
  <c r="AW201" i="5"/>
  <c r="BA201" i="5"/>
  <c r="BE201" i="5"/>
  <c r="BI201" i="5"/>
  <c r="BI198" i="5"/>
  <c r="BM201" i="5"/>
  <c r="F214" i="5"/>
  <c r="F198" i="5"/>
  <c r="J214" i="5"/>
  <c r="J198" i="5"/>
  <c r="N214" i="5"/>
  <c r="R214" i="5"/>
  <c r="V214" i="5"/>
  <c r="Z214" i="5"/>
  <c r="AD214" i="5"/>
  <c r="AH214" i="5"/>
  <c r="AL214" i="5"/>
  <c r="AP214" i="5"/>
  <c r="AT214" i="5"/>
  <c r="AX214" i="5"/>
  <c r="AX198" i="5"/>
  <c r="BB214" i="5"/>
  <c r="BF214" i="5"/>
  <c r="BJ214" i="5"/>
  <c r="D223" i="5"/>
  <c r="H223" i="5"/>
  <c r="L223" i="5"/>
  <c r="P223" i="5"/>
  <c r="T223" i="5"/>
  <c r="X223" i="5"/>
  <c r="AB223" i="5"/>
  <c r="AF223" i="5"/>
  <c r="AJ223" i="5"/>
  <c r="AN223" i="5"/>
  <c r="AR223" i="5"/>
  <c r="AV223" i="5"/>
  <c r="AZ223" i="5"/>
  <c r="BD223" i="5"/>
  <c r="BH223" i="5"/>
  <c r="BL223" i="5"/>
  <c r="D235" i="5"/>
  <c r="H235" i="5"/>
  <c r="L235" i="5"/>
  <c r="P235" i="5"/>
  <c r="T235" i="5"/>
  <c r="P271" i="5"/>
  <c r="X271" i="5"/>
  <c r="AB271" i="5"/>
  <c r="AF271" i="5"/>
  <c r="AN271" i="5"/>
  <c r="AR271" i="5"/>
  <c r="AT291" i="5"/>
  <c r="F302" i="5"/>
  <c r="J302" i="5"/>
  <c r="N302" i="5"/>
  <c r="R302" i="5"/>
  <c r="V302" i="5"/>
  <c r="Z302" i="5"/>
  <c r="AD302" i="5"/>
  <c r="AH302" i="5"/>
  <c r="AL302" i="5"/>
  <c r="AP302" i="5"/>
  <c r="AT302" i="5"/>
  <c r="AX302" i="5"/>
  <c r="BB302" i="5"/>
  <c r="BB301" i="5"/>
  <c r="BF302" i="5"/>
  <c r="BJ302" i="5"/>
  <c r="F312" i="5"/>
  <c r="J312" i="5"/>
  <c r="N312" i="5"/>
  <c r="R312" i="5"/>
  <c r="V312" i="5"/>
  <c r="Z312" i="5"/>
  <c r="AD312" i="5"/>
  <c r="AH312" i="5"/>
  <c r="AL312" i="5"/>
  <c r="AP312" i="5"/>
  <c r="AT312" i="5"/>
  <c r="AX312" i="5"/>
  <c r="BB312" i="5"/>
  <c r="BF312" i="5"/>
  <c r="BJ312" i="5"/>
  <c r="F320" i="5"/>
  <c r="J320" i="5"/>
  <c r="N320" i="5"/>
  <c r="R320" i="5"/>
  <c r="V320" i="5"/>
  <c r="Z320" i="5"/>
  <c r="AD320" i="5"/>
  <c r="AH320" i="5"/>
  <c r="AL320" i="5"/>
  <c r="AP320" i="5"/>
  <c r="AT320" i="5"/>
  <c r="AX320" i="5"/>
  <c r="AX301" i="5"/>
  <c r="BB320" i="5"/>
  <c r="BF320" i="5"/>
  <c r="BJ320" i="5"/>
  <c r="G73" i="5"/>
  <c r="G72" i="5"/>
  <c r="K73" i="5"/>
  <c r="K72" i="5"/>
  <c r="O73" i="5"/>
  <c r="O72" i="5"/>
  <c r="S73" i="5"/>
  <c r="S72" i="5"/>
  <c r="W73" i="5"/>
  <c r="W72" i="5"/>
  <c r="AA73" i="5"/>
  <c r="AA72" i="5"/>
  <c r="AE73" i="5"/>
  <c r="AE72" i="5"/>
  <c r="AI73" i="5"/>
  <c r="AI72" i="5"/>
  <c r="AM73" i="5"/>
  <c r="AM72" i="5"/>
  <c r="AQ73" i="5"/>
  <c r="AQ72" i="5"/>
  <c r="AU73" i="5"/>
  <c r="AU72" i="5"/>
  <c r="AY73" i="5"/>
  <c r="AY72" i="5"/>
  <c r="BC73" i="5"/>
  <c r="BC72" i="5"/>
  <c r="BG73" i="5"/>
  <c r="BG72" i="5"/>
  <c r="BK73" i="5"/>
  <c r="BK72" i="5"/>
  <c r="D87" i="5"/>
  <c r="P87" i="5"/>
  <c r="AB87" i="5"/>
  <c r="AZ87" i="5"/>
  <c r="BD87" i="5"/>
  <c r="D72" i="5"/>
  <c r="AZ72" i="5"/>
  <c r="AM271" i="5"/>
  <c r="AZ284" i="5"/>
  <c r="F271" i="5"/>
  <c r="J271" i="5"/>
  <c r="V271" i="5"/>
  <c r="Z271" i="5"/>
  <c r="AP271" i="5"/>
  <c r="AO271" i="5"/>
  <c r="AW283" i="5"/>
  <c r="AV282" i="5"/>
  <c r="AV281" i="5"/>
  <c r="AV288" i="5"/>
  <c r="AW288" i="5"/>
  <c r="AX288" i="5"/>
  <c r="AY288" i="5"/>
  <c r="AZ288" i="5"/>
  <c r="BA288" i="5"/>
  <c r="BB288" i="5"/>
  <c r="BC288" i="5"/>
  <c r="BD288" i="5"/>
  <c r="BE288" i="5"/>
  <c r="AU287" i="5"/>
  <c r="R301" i="5"/>
  <c r="S271" i="4"/>
  <c r="AQ271" i="4"/>
  <c r="AU271" i="4"/>
  <c r="BO271" i="4"/>
  <c r="P113" i="4"/>
  <c r="AB113" i="4"/>
  <c r="AN113" i="4"/>
  <c r="BH113" i="4"/>
  <c r="BM134" i="4"/>
  <c r="BT142" i="4"/>
  <c r="C157" i="4"/>
  <c r="AF157" i="4"/>
  <c r="AC162" i="4"/>
  <c r="N187" i="4"/>
  <c r="AD187" i="4"/>
  <c r="AT187" i="4"/>
  <c r="BJ187" i="4"/>
  <c r="M223" i="4"/>
  <c r="C223" i="4"/>
  <c r="I223" i="4"/>
  <c r="Q223" i="4"/>
  <c r="AG223" i="4"/>
  <c r="AW223" i="4"/>
  <c r="BE223" i="4"/>
  <c r="BM223" i="4"/>
  <c r="N254" i="4"/>
  <c r="C271" i="4"/>
  <c r="L271" i="4"/>
  <c r="P271" i="4"/>
  <c r="AB271" i="4"/>
  <c r="AF271" i="4"/>
  <c r="AZ271" i="4"/>
  <c r="BD271" i="4"/>
  <c r="BH271" i="4"/>
  <c r="BL271" i="4"/>
  <c r="BP271" i="4"/>
  <c r="BT271" i="4"/>
  <c r="C320" i="4"/>
  <c r="H320" i="4"/>
  <c r="L320" i="4"/>
  <c r="P320" i="4"/>
  <c r="T320" i="4"/>
  <c r="X320" i="4"/>
  <c r="AB320" i="4"/>
  <c r="AF320" i="4"/>
  <c r="AJ320" i="4"/>
  <c r="AN320" i="4"/>
  <c r="AR320" i="4"/>
  <c r="AK223" i="4"/>
  <c r="L223" i="4"/>
  <c r="T223" i="4"/>
  <c r="AF223" i="4"/>
  <c r="BD223" i="4"/>
  <c r="AP235" i="4"/>
  <c r="AX235" i="4"/>
  <c r="BF235" i="4"/>
  <c r="BN235" i="4"/>
  <c r="K271" i="4"/>
  <c r="AA271" i="4"/>
  <c r="H271" i="4"/>
  <c r="X271" i="4"/>
  <c r="AN271" i="4"/>
  <c r="AV271" i="4"/>
  <c r="P291" i="4"/>
  <c r="AF291" i="4"/>
  <c r="AV291" i="4"/>
  <c r="BL291" i="4"/>
  <c r="J301" i="4"/>
  <c r="R301" i="4"/>
  <c r="Q214" i="4"/>
  <c r="U214" i="4"/>
  <c r="AG214" i="4"/>
  <c r="AK214" i="4"/>
  <c r="AK198" i="4"/>
  <c r="AW214" i="4"/>
  <c r="BQ214" i="4"/>
  <c r="AC223" i="4"/>
  <c r="BC254" i="4"/>
  <c r="BK254" i="4"/>
  <c r="BS254" i="4"/>
  <c r="AD271" i="4"/>
  <c r="G271" i="4"/>
  <c r="O271" i="4"/>
  <c r="W271" i="4"/>
  <c r="AE271" i="4"/>
  <c r="AM271" i="4"/>
  <c r="BT291" i="4"/>
  <c r="I291" i="4"/>
  <c r="Q291" i="4"/>
  <c r="BQ291" i="4"/>
  <c r="BP62" i="4"/>
  <c r="BD73" i="4"/>
  <c r="BP73" i="4"/>
  <c r="BP72" i="4"/>
  <c r="O88" i="4"/>
  <c r="AA88" i="4"/>
  <c r="BR134" i="4"/>
  <c r="I157" i="4"/>
  <c r="M157" i="4"/>
  <c r="M133" i="4"/>
  <c r="Q157" i="4"/>
  <c r="U157" i="4"/>
  <c r="Y157" i="4"/>
  <c r="AC157" i="4"/>
  <c r="AG157" i="4"/>
  <c r="AO157" i="4"/>
  <c r="AW157" i="4"/>
  <c r="BE157" i="4"/>
  <c r="BI157" i="4"/>
  <c r="BM157" i="4"/>
  <c r="F162" i="4"/>
  <c r="R162" i="4"/>
  <c r="V162" i="4"/>
  <c r="AD162" i="4"/>
  <c r="AL162" i="4"/>
  <c r="BB162" i="4"/>
  <c r="BF162" i="4"/>
  <c r="BN162" i="4"/>
  <c r="BR162" i="4"/>
  <c r="Q187" i="4"/>
  <c r="Q172" i="4"/>
  <c r="AG187" i="4"/>
  <c r="AG172" i="4"/>
  <c r="AW187" i="4"/>
  <c r="BM187" i="4"/>
  <c r="AA201" i="4"/>
  <c r="BC201" i="4"/>
  <c r="C214" i="4"/>
  <c r="U223" i="4"/>
  <c r="C263" i="4"/>
  <c r="H263" i="4"/>
  <c r="L263" i="4"/>
  <c r="P263" i="4"/>
  <c r="T263" i="4"/>
  <c r="X263" i="4"/>
  <c r="AB263" i="4"/>
  <c r="AF263" i="4"/>
  <c r="AJ263" i="4"/>
  <c r="AN263" i="4"/>
  <c r="AR263" i="4"/>
  <c r="AV263" i="4"/>
  <c r="AZ263" i="4"/>
  <c r="BD263" i="4"/>
  <c r="BH263" i="4"/>
  <c r="BL263" i="4"/>
  <c r="BP263" i="4"/>
  <c r="BT263" i="4"/>
  <c r="J263" i="4"/>
  <c r="Z263" i="4"/>
  <c r="AP263" i="4"/>
  <c r="BF263" i="4"/>
  <c r="I271" i="4"/>
  <c r="M271" i="4"/>
  <c r="Q271" i="4"/>
  <c r="U271" i="4"/>
  <c r="Y271" i="4"/>
  <c r="AC271" i="4"/>
  <c r="AG271" i="4"/>
  <c r="AK271" i="4"/>
  <c r="AW271" i="4"/>
  <c r="BQ271" i="4"/>
  <c r="G291" i="4"/>
  <c r="O291" i="4"/>
  <c r="F73" i="4"/>
  <c r="F72" i="4"/>
  <c r="R73" i="4"/>
  <c r="R72" i="4"/>
  <c r="AD73" i="4"/>
  <c r="AL73" i="4"/>
  <c r="AL72" i="4"/>
  <c r="AP73" i="4"/>
  <c r="BB73" i="4"/>
  <c r="BJ73" i="4"/>
  <c r="BJ72" i="4"/>
  <c r="BN73" i="4"/>
  <c r="BN72" i="4"/>
  <c r="Y223" i="4"/>
  <c r="AO223" i="4"/>
  <c r="AJ271" i="4"/>
  <c r="P162" i="4"/>
  <c r="P133" i="4"/>
  <c r="X162" i="4"/>
  <c r="AZ162" i="4"/>
  <c r="U198" i="4"/>
  <c r="I214" i="4"/>
  <c r="I198" i="4"/>
  <c r="M214" i="4"/>
  <c r="Y214" i="4"/>
  <c r="AC214" i="4"/>
  <c r="AO214" i="4"/>
  <c r="AS214" i="4"/>
  <c r="BE214" i="4"/>
  <c r="BI214" i="4"/>
  <c r="N214" i="4"/>
  <c r="R214" i="4"/>
  <c r="AD214" i="4"/>
  <c r="AH214" i="4"/>
  <c r="AT214" i="4"/>
  <c r="AX214" i="4"/>
  <c r="BJ214" i="4"/>
  <c r="BN214" i="4"/>
  <c r="I245" i="4"/>
  <c r="M245" i="4"/>
  <c r="Q245" i="4"/>
  <c r="U245" i="4"/>
  <c r="Y245" i="4"/>
  <c r="AC245" i="4"/>
  <c r="AG245" i="4"/>
  <c r="AK245" i="4"/>
  <c r="AO245" i="4"/>
  <c r="AS245" i="4"/>
  <c r="AW245" i="4"/>
  <c r="BA245" i="4"/>
  <c r="BE245" i="4"/>
  <c r="BI245" i="4"/>
  <c r="BM245" i="4"/>
  <c r="BQ245" i="4"/>
  <c r="I263" i="4"/>
  <c r="M263" i="4"/>
  <c r="Q263" i="4"/>
  <c r="U263" i="4"/>
  <c r="Y263" i="4"/>
  <c r="AC263" i="4"/>
  <c r="AG263" i="4"/>
  <c r="AK263" i="4"/>
  <c r="AO263" i="4"/>
  <c r="AS263" i="4"/>
  <c r="AW263" i="4"/>
  <c r="BA263" i="4"/>
  <c r="BE263" i="4"/>
  <c r="BI263" i="4"/>
  <c r="BM263" i="4"/>
  <c r="BQ263" i="4"/>
  <c r="G263" i="4"/>
  <c r="K263" i="4"/>
  <c r="O263" i="4"/>
  <c r="S263" i="4"/>
  <c r="W263" i="4"/>
  <c r="AA263" i="4"/>
  <c r="AE263" i="4"/>
  <c r="AI263" i="4"/>
  <c r="AM263" i="4"/>
  <c r="AQ263" i="4"/>
  <c r="AU263" i="4"/>
  <c r="AY263" i="4"/>
  <c r="BC263" i="4"/>
  <c r="BG263" i="4"/>
  <c r="BK263" i="4"/>
  <c r="BO263" i="4"/>
  <c r="BS263" i="4"/>
  <c r="F271" i="4"/>
  <c r="V271" i="4"/>
  <c r="AL271" i="4"/>
  <c r="AP271" i="4"/>
  <c r="AT271" i="4"/>
  <c r="AV320" i="4"/>
  <c r="AZ320" i="4"/>
  <c r="BD320" i="4"/>
  <c r="BH320" i="4"/>
  <c r="BL320" i="4"/>
  <c r="BP320" i="4"/>
  <c r="BT320" i="4"/>
  <c r="BT301" i="4"/>
  <c r="G125" i="4"/>
  <c r="K125" i="4"/>
  <c r="O125" i="4"/>
  <c r="S125" i="4"/>
  <c r="W125" i="4"/>
  <c r="AA125" i="4"/>
  <c r="AE125" i="4"/>
  <c r="AI125" i="4"/>
  <c r="AM125" i="4"/>
  <c r="AQ125" i="4"/>
  <c r="AU125" i="4"/>
  <c r="AY125" i="4"/>
  <c r="BC125" i="4"/>
  <c r="BG125" i="4"/>
  <c r="BK125" i="4"/>
  <c r="BO125" i="4"/>
  <c r="BS125" i="4"/>
  <c r="M134" i="4"/>
  <c r="AC134" i="4"/>
  <c r="AS134" i="4"/>
  <c r="BI134" i="4"/>
  <c r="O157" i="4"/>
  <c r="AA157" i="4"/>
  <c r="AI157" i="4"/>
  <c r="AS223" i="4"/>
  <c r="BA223" i="4"/>
  <c r="BI223" i="4"/>
  <c r="BQ223" i="4"/>
  <c r="J271" i="4"/>
  <c r="Z271" i="4"/>
  <c r="AX271" i="4"/>
  <c r="BF271" i="4"/>
  <c r="BN271" i="4"/>
  <c r="AS118" i="4"/>
  <c r="BM118" i="4"/>
  <c r="L134" i="4"/>
  <c r="AB134" i="4"/>
  <c r="AR134" i="4"/>
  <c r="BH134" i="4"/>
  <c r="M142" i="4"/>
  <c r="AC142" i="4"/>
  <c r="AS142" i="4"/>
  <c r="BI142" i="4"/>
  <c r="AR157" i="4"/>
  <c r="AV157" i="4"/>
  <c r="BD157" i="4"/>
  <c r="BL157" i="4"/>
  <c r="BP157" i="4"/>
  <c r="BT157" i="4"/>
  <c r="BR271" i="4"/>
  <c r="M291" i="4"/>
  <c r="U291" i="4"/>
  <c r="Y291" i="4"/>
  <c r="AC291" i="4"/>
  <c r="AG291" i="4"/>
  <c r="AK291" i="4"/>
  <c r="AO291" i="4"/>
  <c r="AS291" i="4"/>
  <c r="AW291" i="4"/>
  <c r="BA291" i="4"/>
  <c r="BE291" i="4"/>
  <c r="BI291" i="4"/>
  <c r="BM291" i="4"/>
  <c r="M113" i="4"/>
  <c r="AG113" i="4"/>
  <c r="AS113" i="4"/>
  <c r="AW113" i="4"/>
  <c r="BI113" i="4"/>
  <c r="BM113" i="4"/>
  <c r="C113" i="4"/>
  <c r="T113" i="4"/>
  <c r="AZ113" i="4"/>
  <c r="BP113" i="4"/>
  <c r="I162" i="4"/>
  <c r="M162" i="4"/>
  <c r="Q162" i="4"/>
  <c r="Y162" i="4"/>
  <c r="AG162" i="4"/>
  <c r="AK162" i="4"/>
  <c r="AO162" i="4"/>
  <c r="AS162" i="4"/>
  <c r="AW162" i="4"/>
  <c r="BA162" i="4"/>
  <c r="BI162" i="4"/>
  <c r="BM162" i="4"/>
  <c r="BQ162" i="4"/>
  <c r="F187" i="4"/>
  <c r="J187" i="4"/>
  <c r="R187" i="4"/>
  <c r="V187" i="4"/>
  <c r="Z187" i="4"/>
  <c r="AH187" i="4"/>
  <c r="AL187" i="4"/>
  <c r="AP187" i="4"/>
  <c r="AX187" i="4"/>
  <c r="BB187" i="4"/>
  <c r="BF187" i="4"/>
  <c r="BN187" i="4"/>
  <c r="BR187" i="4"/>
  <c r="J201" i="4"/>
  <c r="V201" i="4"/>
  <c r="AD201" i="4"/>
  <c r="AH201" i="4"/>
  <c r="AP201" i="4"/>
  <c r="BB201" i="4"/>
  <c r="BF201" i="4"/>
  <c r="BR201" i="4"/>
  <c r="H223" i="4"/>
  <c r="P223" i="4"/>
  <c r="X223" i="4"/>
  <c r="AB223" i="4"/>
  <c r="AJ223" i="4"/>
  <c r="AN223" i="4"/>
  <c r="AR223" i="4"/>
  <c r="AV223" i="4"/>
  <c r="AZ223" i="4"/>
  <c r="BH223" i="4"/>
  <c r="BL223" i="4"/>
  <c r="BP223" i="4"/>
  <c r="BT223" i="4"/>
  <c r="F245" i="4"/>
  <c r="J245" i="4"/>
  <c r="N245" i="4"/>
  <c r="R245" i="4"/>
  <c r="V245" i="4"/>
  <c r="Z245" i="4"/>
  <c r="AD245" i="4"/>
  <c r="AH245" i="4"/>
  <c r="AL245" i="4"/>
  <c r="AP245" i="4"/>
  <c r="AT245" i="4"/>
  <c r="AX245" i="4"/>
  <c r="BB245" i="4"/>
  <c r="BF245" i="4"/>
  <c r="BJ245" i="4"/>
  <c r="BN245" i="4"/>
  <c r="BR245" i="4"/>
  <c r="AN245" i="4"/>
  <c r="AR245" i="4"/>
  <c r="AV245" i="4"/>
  <c r="AZ245" i="4"/>
  <c r="BD245" i="4"/>
  <c r="BH245" i="4"/>
  <c r="BL245" i="4"/>
  <c r="BP245" i="4"/>
  <c r="BT245" i="4"/>
  <c r="R271" i="4"/>
  <c r="AH271" i="4"/>
  <c r="W291" i="4"/>
  <c r="AE291" i="4"/>
  <c r="AM291" i="4"/>
  <c r="AU291" i="4"/>
  <c r="BC291" i="4"/>
  <c r="BK291" i="4"/>
  <c r="BS291" i="4"/>
  <c r="I320" i="4"/>
  <c r="M320" i="4"/>
  <c r="Q320" i="4"/>
  <c r="Q301" i="4"/>
  <c r="U320" i="4"/>
  <c r="Y320" i="4"/>
  <c r="AC320" i="4"/>
  <c r="AG320" i="4"/>
  <c r="AK320" i="4"/>
  <c r="AO320" i="4"/>
  <c r="AS320" i="4"/>
  <c r="AW320" i="4"/>
  <c r="BA320" i="4"/>
  <c r="BE320" i="4"/>
  <c r="BE301" i="4"/>
  <c r="BI320" i="4"/>
  <c r="BM320" i="4"/>
  <c r="BM301" i="4"/>
  <c r="BQ320" i="4"/>
  <c r="G73" i="4"/>
  <c r="G72" i="4"/>
  <c r="K73" i="4"/>
  <c r="K72" i="4"/>
  <c r="O73" i="4"/>
  <c r="W73" i="4"/>
  <c r="W72" i="4"/>
  <c r="AA73" i="4"/>
  <c r="AI73" i="4"/>
  <c r="AM73" i="4"/>
  <c r="AQ73" i="4"/>
  <c r="AQ72" i="4"/>
  <c r="AU73" i="4"/>
  <c r="AY73" i="4"/>
  <c r="BG73" i="4"/>
  <c r="BG72" i="4"/>
  <c r="BK73" i="4"/>
  <c r="BK72" i="4"/>
  <c r="BO73" i="4"/>
  <c r="BO72" i="4"/>
  <c r="BS73" i="4"/>
  <c r="BS72" i="4"/>
  <c r="F125" i="4"/>
  <c r="J125" i="4"/>
  <c r="N125" i="4"/>
  <c r="R125" i="4"/>
  <c r="V125" i="4"/>
  <c r="Z125" i="4"/>
  <c r="AD125" i="4"/>
  <c r="AH125" i="4"/>
  <c r="AL125" i="4"/>
  <c r="AP125" i="4"/>
  <c r="AT125" i="4"/>
  <c r="AX125" i="4"/>
  <c r="BB125" i="4"/>
  <c r="BF125" i="4"/>
  <c r="BJ125" i="4"/>
  <c r="BN125" i="4"/>
  <c r="BR125" i="4"/>
  <c r="C125" i="4"/>
  <c r="H125" i="4"/>
  <c r="T125" i="4"/>
  <c r="AB125" i="4"/>
  <c r="AJ125" i="4"/>
  <c r="AR125" i="4"/>
  <c r="AZ125" i="4"/>
  <c r="BH125" i="4"/>
  <c r="BP125" i="4"/>
  <c r="AM157" i="4"/>
  <c r="AY157" i="4"/>
  <c r="L162" i="4"/>
  <c r="AB162" i="4"/>
  <c r="AR162" i="4"/>
  <c r="BH162" i="4"/>
  <c r="K172" i="4"/>
  <c r="K62" i="4"/>
  <c r="O62" i="4"/>
  <c r="W62" i="4"/>
  <c r="AA62" i="4"/>
  <c r="AI62" i="4"/>
  <c r="AM62" i="4"/>
  <c r="AU62" i="4"/>
  <c r="AY62" i="4"/>
  <c r="BG62" i="4"/>
  <c r="BK62" i="4"/>
  <c r="BS62" i="4"/>
  <c r="F113" i="4"/>
  <c r="V113" i="4"/>
  <c r="AL113" i="4"/>
  <c r="K118" i="4"/>
  <c r="O118" i="4"/>
  <c r="AA118" i="4"/>
  <c r="AE118" i="4"/>
  <c r="AQ118" i="4"/>
  <c r="AU118" i="4"/>
  <c r="BG118" i="4"/>
  <c r="BK118" i="4"/>
  <c r="G133" i="4"/>
  <c r="W142" i="4"/>
  <c r="AA142" i="4"/>
  <c r="AE142" i="4"/>
  <c r="AI142" i="4"/>
  <c r="AI133" i="4"/>
  <c r="AM142" i="4"/>
  <c r="AM133" i="4"/>
  <c r="AQ142" i="4"/>
  <c r="AU142" i="4"/>
  <c r="AY142" i="4"/>
  <c r="BC142" i="4"/>
  <c r="BG142" i="4"/>
  <c r="BK142" i="4"/>
  <c r="BO142" i="4"/>
  <c r="BS142" i="4"/>
  <c r="F62" i="4"/>
  <c r="J62" i="4"/>
  <c r="R62" i="4"/>
  <c r="V62" i="4"/>
  <c r="AD62" i="4"/>
  <c r="AH62" i="4"/>
  <c r="AP62" i="4"/>
  <c r="AT62" i="4"/>
  <c r="AX62" i="4"/>
  <c r="BB62" i="4"/>
  <c r="BF62" i="4"/>
  <c r="BJ62" i="4"/>
  <c r="BN62" i="4"/>
  <c r="BR62" i="4"/>
  <c r="F118" i="4"/>
  <c r="F106" i="4"/>
  <c r="J118" i="4"/>
  <c r="N118" i="4"/>
  <c r="R118" i="4"/>
  <c r="V118" i="4"/>
  <c r="Z118" i="4"/>
  <c r="AD118" i="4"/>
  <c r="AH118" i="4"/>
  <c r="AL118" i="4"/>
  <c r="AP118" i="4"/>
  <c r="AT118" i="4"/>
  <c r="AT106" i="4"/>
  <c r="AX118" i="4"/>
  <c r="BB118" i="4"/>
  <c r="BF118" i="4"/>
  <c r="BJ118" i="4"/>
  <c r="BN118" i="4"/>
  <c r="BR118" i="4"/>
  <c r="D118" i="4"/>
  <c r="D106" i="4"/>
  <c r="U118" i="4"/>
  <c r="AK118" i="4"/>
  <c r="BA118" i="4"/>
  <c r="BQ118" i="4"/>
  <c r="C118" i="4"/>
  <c r="T118" i="4"/>
  <c r="AJ118" i="4"/>
  <c r="AZ118" i="4"/>
  <c r="BP118" i="4"/>
  <c r="F157" i="4"/>
  <c r="J157" i="4"/>
  <c r="N157" i="4"/>
  <c r="R157" i="4"/>
  <c r="V157" i="4"/>
  <c r="Z157" i="4"/>
  <c r="AD157" i="4"/>
  <c r="AH157" i="4"/>
  <c r="AL157" i="4"/>
  <c r="AP157" i="4"/>
  <c r="AT157" i="4"/>
  <c r="AX157" i="4"/>
  <c r="BB157" i="4"/>
  <c r="BF157" i="4"/>
  <c r="BJ157" i="4"/>
  <c r="BN157" i="4"/>
  <c r="BR157" i="4"/>
  <c r="C187" i="4"/>
  <c r="H187" i="4"/>
  <c r="H172" i="4"/>
  <c r="L187" i="4"/>
  <c r="P187" i="4"/>
  <c r="T187" i="4"/>
  <c r="T172" i="4"/>
  <c r="X187" i="4"/>
  <c r="AB187" i="4"/>
  <c r="AB172" i="4"/>
  <c r="AF187" i="4"/>
  <c r="AJ187" i="4"/>
  <c r="AN187" i="4"/>
  <c r="AR187" i="4"/>
  <c r="AR172" i="4"/>
  <c r="AV187" i="4"/>
  <c r="AZ187" i="4"/>
  <c r="AZ172" i="4"/>
  <c r="BD187" i="4"/>
  <c r="BD172" i="4"/>
  <c r="BH187" i="4"/>
  <c r="BH172" i="4"/>
  <c r="BL187" i="4"/>
  <c r="BL172" i="4"/>
  <c r="BP187" i="4"/>
  <c r="BP172" i="4"/>
  <c r="BT187" i="4"/>
  <c r="F291" i="4"/>
  <c r="J291" i="4"/>
  <c r="N291" i="4"/>
  <c r="R291" i="4"/>
  <c r="V291" i="4"/>
  <c r="Z291" i="4"/>
  <c r="AD291" i="4"/>
  <c r="AH291" i="4"/>
  <c r="AL291" i="4"/>
  <c r="AP291" i="4"/>
  <c r="AT291" i="4"/>
  <c r="AX291" i="4"/>
  <c r="BB291" i="4"/>
  <c r="BF291" i="4"/>
  <c r="BJ291" i="4"/>
  <c r="BN291" i="4"/>
  <c r="BR291" i="4"/>
  <c r="F173" i="4"/>
  <c r="F172" i="4"/>
  <c r="J173" i="4"/>
  <c r="J172" i="4"/>
  <c r="N173" i="4"/>
  <c r="N172" i="4"/>
  <c r="R173" i="4"/>
  <c r="R172" i="4"/>
  <c r="V173" i="4"/>
  <c r="V172" i="4"/>
  <c r="Z173" i="4"/>
  <c r="Z172" i="4"/>
  <c r="AD173" i="4"/>
  <c r="AD172" i="4"/>
  <c r="AH173" i="4"/>
  <c r="AL173" i="4"/>
  <c r="AL172" i="4"/>
  <c r="AP173" i="4"/>
  <c r="AP172" i="4"/>
  <c r="AT173" i="4"/>
  <c r="AT172" i="4"/>
  <c r="AX173" i="4"/>
  <c r="AX172" i="4"/>
  <c r="BB173" i="4"/>
  <c r="BB172" i="4"/>
  <c r="BF173" i="4"/>
  <c r="BF172" i="4"/>
  <c r="BJ173" i="4"/>
  <c r="BJ172" i="4"/>
  <c r="BN173" i="4"/>
  <c r="BR173" i="4"/>
  <c r="BR172" i="4"/>
  <c r="G223" i="4"/>
  <c r="K223" i="4"/>
  <c r="O223" i="4"/>
  <c r="S223" i="4"/>
  <c r="W223" i="4"/>
  <c r="AA223" i="4"/>
  <c r="AE223" i="4"/>
  <c r="AI223" i="4"/>
  <c r="AM223" i="4"/>
  <c r="AQ223" i="4"/>
  <c r="AU223" i="4"/>
  <c r="AY223" i="4"/>
  <c r="BC223" i="4"/>
  <c r="BG223" i="4"/>
  <c r="BK223" i="4"/>
  <c r="BO223" i="4"/>
  <c r="BS223" i="4"/>
  <c r="AT198" i="4"/>
  <c r="C201" i="4"/>
  <c r="C198" i="4"/>
  <c r="H201" i="4"/>
  <c r="L201" i="4"/>
  <c r="P201" i="4"/>
  <c r="T201" i="4"/>
  <c r="X201" i="4"/>
  <c r="X198" i="4"/>
  <c r="AB201" i="4"/>
  <c r="AB198" i="4"/>
  <c r="AF201" i="4"/>
  <c r="AJ201" i="4"/>
  <c r="AN201" i="4"/>
  <c r="AR201" i="4"/>
  <c r="AV201" i="4"/>
  <c r="AZ201" i="4"/>
  <c r="BD201" i="4"/>
  <c r="BD198" i="4"/>
  <c r="BH201" i="4"/>
  <c r="BL201" i="4"/>
  <c r="BP201" i="4"/>
  <c r="BT201" i="4"/>
  <c r="G201" i="4"/>
  <c r="S201" i="4"/>
  <c r="W201" i="4"/>
  <c r="W198" i="4"/>
  <c r="AI201" i="4"/>
  <c r="AM201" i="4"/>
  <c r="G214" i="4"/>
  <c r="K214" i="4"/>
  <c r="O214" i="4"/>
  <c r="S214" i="4"/>
  <c r="S198" i="4"/>
  <c r="W214" i="4"/>
  <c r="AA214" i="4"/>
  <c r="AE214" i="4"/>
  <c r="AI214" i="4"/>
  <c r="AM214" i="4"/>
  <c r="AQ214" i="4"/>
  <c r="AQ198" i="4"/>
  <c r="AU214" i="4"/>
  <c r="AY214" i="4"/>
  <c r="BC214" i="4"/>
  <c r="BC198" i="4"/>
  <c r="BG214" i="4"/>
  <c r="BK214" i="4"/>
  <c r="BO214" i="4"/>
  <c r="BS214" i="4"/>
  <c r="BS198" i="4"/>
  <c r="O113" i="4"/>
  <c r="W113" i="4"/>
  <c r="AA113" i="4"/>
  <c r="AA106" i="4"/>
  <c r="AE113" i="4"/>
  <c r="AM113" i="4"/>
  <c r="AQ113" i="4"/>
  <c r="AU113" i="4"/>
  <c r="AY113" i="4"/>
  <c r="BC113" i="4"/>
  <c r="BK113" i="4"/>
  <c r="BO113" i="4"/>
  <c r="BS113" i="4"/>
  <c r="I172" i="4"/>
  <c r="F223" i="4"/>
  <c r="J223" i="4"/>
  <c r="N223" i="4"/>
  <c r="R223" i="4"/>
  <c r="V223" i="4"/>
  <c r="Z223" i="4"/>
  <c r="AD223" i="4"/>
  <c r="AH223" i="4"/>
  <c r="AL223" i="4"/>
  <c r="AP223" i="4"/>
  <c r="AT223" i="4"/>
  <c r="AX223" i="4"/>
  <c r="BB223" i="4"/>
  <c r="BF223" i="4"/>
  <c r="BJ223" i="4"/>
  <c r="BN223" i="4"/>
  <c r="BR223" i="4"/>
  <c r="AE198" i="4"/>
  <c r="AY198" i="4"/>
  <c r="D172" i="3"/>
  <c r="G223" i="3"/>
  <c r="I133" i="3"/>
  <c r="D223" i="3"/>
  <c r="H223" i="3"/>
  <c r="D301" i="3"/>
  <c r="E201" i="3"/>
  <c r="I201" i="3"/>
  <c r="F291" i="3"/>
  <c r="H88" i="3"/>
  <c r="H87" i="3"/>
  <c r="H291" i="3"/>
  <c r="G291" i="3"/>
  <c r="G201" i="3"/>
  <c r="G198" i="3"/>
  <c r="D271" i="3"/>
  <c r="H271" i="3"/>
  <c r="F223" i="3"/>
  <c r="G271" i="3"/>
  <c r="F73" i="3"/>
  <c r="F72" i="3"/>
  <c r="J73" i="3"/>
  <c r="J72" i="3"/>
  <c r="J223" i="3"/>
  <c r="C235" i="3"/>
  <c r="G235" i="3"/>
  <c r="I271" i="3"/>
  <c r="F271" i="3"/>
  <c r="J271" i="3"/>
  <c r="I223" i="3"/>
  <c r="J291" i="3"/>
  <c r="F88" i="3"/>
  <c r="J142" i="3"/>
  <c r="E271" i="3"/>
  <c r="D291" i="3"/>
  <c r="C73" i="3"/>
  <c r="C72" i="3"/>
  <c r="G73" i="3"/>
  <c r="G72" i="3"/>
  <c r="C271" i="3"/>
  <c r="E291" i="3"/>
  <c r="I291" i="3"/>
  <c r="E301" i="3"/>
  <c r="J172" i="3"/>
  <c r="E223" i="3"/>
  <c r="E172" i="3"/>
  <c r="AV287" i="5"/>
  <c r="AU271" i="5"/>
  <c r="AX283" i="5"/>
  <c r="AX282" i="5"/>
  <c r="AX281" i="5"/>
  <c r="AW282" i="5"/>
  <c r="AW281" i="5"/>
  <c r="BA284" i="5"/>
  <c r="AV62" i="4"/>
  <c r="L62" i="4"/>
  <c r="AB62" i="4"/>
  <c r="C73" i="4"/>
  <c r="AJ73" i="4"/>
  <c r="H113" i="4"/>
  <c r="BE113" i="4"/>
  <c r="BE106" i="4"/>
  <c r="O87" i="4"/>
  <c r="BB284" i="5"/>
  <c r="FQ105" i="6"/>
  <c r="FP105" i="6"/>
  <c r="FE105" i="6"/>
  <c r="EJ105" i="6"/>
  <c r="FN105" i="6"/>
  <c r="ES105" i="6"/>
  <c r="DU118" i="6"/>
  <c r="EI51" i="6"/>
  <c r="CW60" i="6"/>
  <c r="DG60" i="6"/>
  <c r="R105" i="6"/>
  <c r="AM105" i="6"/>
  <c r="AO105" i="6"/>
  <c r="BH44" i="6"/>
  <c r="FZ38" i="6"/>
  <c r="FJ38" i="6"/>
  <c r="ET38" i="6"/>
  <c r="ED38" i="6"/>
  <c r="BG65" i="6"/>
  <c r="BG60" i="6"/>
  <c r="AA65" i="6"/>
  <c r="AA60" i="6"/>
  <c r="DM52" i="6"/>
  <c r="CW52" i="6"/>
  <c r="CG52" i="6"/>
  <c r="BQ52" i="6"/>
  <c r="G44" i="6"/>
  <c r="FM38" i="6"/>
  <c r="EW38" i="6"/>
  <c r="EG38" i="6"/>
  <c r="EY91" i="6"/>
  <c r="EY78" i="6"/>
  <c r="FO91" i="6"/>
  <c r="FO78" i="6"/>
  <c r="EX91" i="6"/>
  <c r="FN91" i="6"/>
  <c r="DN34" i="6"/>
  <c r="CX34" i="6"/>
  <c r="CH34" i="6"/>
  <c r="BR34" i="6"/>
  <c r="AX14" i="6"/>
  <c r="R14" i="6"/>
  <c r="DM34" i="6"/>
  <c r="CW34" i="6"/>
  <c r="CG34" i="6"/>
  <c r="BQ34" i="6"/>
  <c r="AW14" i="6"/>
  <c r="Q14" i="6"/>
  <c r="CC26" i="6"/>
  <c r="BP26" i="6"/>
  <c r="FQ34" i="6"/>
  <c r="EC34" i="6"/>
  <c r="FX34" i="6"/>
  <c r="BU44" i="6"/>
  <c r="CK44" i="6"/>
  <c r="DA44" i="6"/>
  <c r="DQ44" i="6"/>
  <c r="BL44" i="6"/>
  <c r="BT44" i="6"/>
  <c r="CB44" i="6"/>
  <c r="CJ44" i="6"/>
  <c r="CR44" i="6"/>
  <c r="CZ44" i="6"/>
  <c r="DH44" i="6"/>
  <c r="DP44" i="6"/>
  <c r="DR44" i="6"/>
  <c r="BM44" i="6"/>
  <c r="CC44" i="6"/>
  <c r="CS44" i="6"/>
  <c r="DI44" i="6"/>
  <c r="BP44" i="6"/>
  <c r="BX44" i="6"/>
  <c r="CF44" i="6"/>
  <c r="CN44" i="6"/>
  <c r="CV44" i="6"/>
  <c r="DD44" i="6"/>
  <c r="DL44" i="6"/>
  <c r="EJ61" i="6"/>
  <c r="EJ60" i="6"/>
  <c r="FP61" i="6"/>
  <c r="FP60" i="6"/>
  <c r="EC61" i="6"/>
  <c r="FI61" i="6"/>
  <c r="FI60" i="6"/>
  <c r="EZ61" i="6"/>
  <c r="ES61" i="6"/>
  <c r="FY61" i="6"/>
  <c r="CU65" i="6"/>
  <c r="CL65" i="6"/>
  <c r="CG65" i="6"/>
  <c r="BY65" i="6"/>
  <c r="DQ65" i="6"/>
  <c r="DQ60" i="6"/>
  <c r="BV65" i="6"/>
  <c r="DB65" i="6"/>
  <c r="DJ72" i="6"/>
  <c r="DJ71" i="6"/>
  <c r="C98" i="6"/>
  <c r="G98" i="6"/>
  <c r="O98" i="6"/>
  <c r="W98" i="6"/>
  <c r="AE98" i="6"/>
  <c r="AM98" i="6"/>
  <c r="AU98" i="6"/>
  <c r="BC98" i="6"/>
  <c r="D98" i="6"/>
  <c r="L98" i="6"/>
  <c r="L78" i="6"/>
  <c r="T98" i="6"/>
  <c r="AB98" i="6"/>
  <c r="AB78" i="6"/>
  <c r="AJ98" i="6"/>
  <c r="AR98" i="6"/>
  <c r="AZ98" i="6"/>
  <c r="BH98" i="6"/>
  <c r="BH78" i="6"/>
  <c r="GB121" i="6"/>
  <c r="EC121" i="6"/>
  <c r="EC118" i="6"/>
  <c r="EK121" i="6"/>
  <c r="EK118" i="6"/>
  <c r="ES121" i="6"/>
  <c r="ES118" i="6"/>
  <c r="FA121" i="6"/>
  <c r="FA118" i="6"/>
  <c r="FI121" i="6"/>
  <c r="FI118" i="6"/>
  <c r="FQ121" i="6"/>
  <c r="FQ118" i="6"/>
  <c r="FY121" i="6"/>
  <c r="FY118" i="6"/>
  <c r="DX126" i="6"/>
  <c r="EF126" i="6"/>
  <c r="EN126" i="6"/>
  <c r="EN118" i="6"/>
  <c r="EV126" i="6"/>
  <c r="FD126" i="6"/>
  <c r="FL126" i="6"/>
  <c r="FL118" i="6"/>
  <c r="FT126" i="6"/>
  <c r="GB126" i="6"/>
  <c r="GB118" i="6"/>
  <c r="AH8" i="4"/>
  <c r="AH7" i="4"/>
  <c r="BI8" i="4"/>
  <c r="AR44" i="6"/>
  <c r="FV38" i="6"/>
  <c r="FF38" i="6"/>
  <c r="EP38" i="6"/>
  <c r="DZ38" i="6"/>
  <c r="AY65" i="6"/>
  <c r="AY60" i="6"/>
  <c r="S65" i="6"/>
  <c r="S60" i="6"/>
  <c r="DI52" i="6"/>
  <c r="CS52" i="6"/>
  <c r="CC52" i="6"/>
  <c r="BM52" i="6"/>
  <c r="BC44" i="6"/>
  <c r="FY38" i="6"/>
  <c r="FI38" i="6"/>
  <c r="ES38" i="6"/>
  <c r="EC38" i="6"/>
  <c r="FC91" i="6"/>
  <c r="FS91" i="6"/>
  <c r="FB91" i="6"/>
  <c r="FR91" i="6"/>
  <c r="DJ34" i="6"/>
  <c r="CT34" i="6"/>
  <c r="CD34" i="6"/>
  <c r="BN34" i="6"/>
  <c r="AP14" i="6"/>
  <c r="J14" i="6"/>
  <c r="DI34" i="6"/>
  <c r="CS34" i="6"/>
  <c r="CC34" i="6"/>
  <c r="BM34" i="6"/>
  <c r="AO14" i="6"/>
  <c r="G14" i="6"/>
  <c r="DK21" i="6"/>
  <c r="CD21" i="6"/>
  <c r="CE21" i="6"/>
  <c r="EQ26" i="6"/>
  <c r="FG26" i="6"/>
  <c r="FF26" i="6"/>
  <c r="EI26" i="6"/>
  <c r="EP26" i="6"/>
  <c r="FV26" i="6"/>
  <c r="BI38" i="6"/>
  <c r="J38" i="6"/>
  <c r="R38" i="6"/>
  <c r="Z38" i="6"/>
  <c r="AH38" i="6"/>
  <c r="AP38" i="6"/>
  <c r="AX38" i="6"/>
  <c r="BF38" i="6"/>
  <c r="E38" i="6"/>
  <c r="M38" i="6"/>
  <c r="U38" i="6"/>
  <c r="AC38" i="6"/>
  <c r="AK38" i="6"/>
  <c r="AS38" i="6"/>
  <c r="BA38" i="6"/>
  <c r="F38" i="6"/>
  <c r="N38" i="6"/>
  <c r="V38" i="6"/>
  <c r="AD38" i="6"/>
  <c r="AL38" i="6"/>
  <c r="AT38" i="6"/>
  <c r="BB38" i="6"/>
  <c r="BJ38" i="6"/>
  <c r="I38" i="6"/>
  <c r="Q38" i="6"/>
  <c r="Y38" i="6"/>
  <c r="AG38" i="6"/>
  <c r="AO38" i="6"/>
  <c r="AW38" i="6"/>
  <c r="BE38" i="6"/>
  <c r="EU44" i="6"/>
  <c r="EW44" i="6"/>
  <c r="FI44" i="6"/>
  <c r="FS44" i="6"/>
  <c r="EB44" i="6"/>
  <c r="EJ44" i="6"/>
  <c r="ER44" i="6"/>
  <c r="EZ44" i="6"/>
  <c r="FH44" i="6"/>
  <c r="FP44" i="6"/>
  <c r="FX44" i="6"/>
  <c r="EE44" i="6"/>
  <c r="FC44" i="6"/>
  <c r="FO44" i="6"/>
  <c r="FY44" i="6"/>
  <c r="DX44" i="6"/>
  <c r="EF44" i="6"/>
  <c r="EN44" i="6"/>
  <c r="EV44" i="6"/>
  <c r="FD44" i="6"/>
  <c r="FL44" i="6"/>
  <c r="FT44" i="6"/>
  <c r="BN72" i="6"/>
  <c r="BN71" i="6"/>
  <c r="CD72" i="6"/>
  <c r="CD71" i="6"/>
  <c r="CT72" i="6"/>
  <c r="CT71" i="6"/>
  <c r="BZ72" i="6"/>
  <c r="BZ71" i="6"/>
  <c r="CP72" i="6"/>
  <c r="CP71" i="6"/>
  <c r="DF72" i="6"/>
  <c r="DF71" i="6"/>
  <c r="BN81" i="6"/>
  <c r="BN78" i="6"/>
  <c r="DS81" i="6"/>
  <c r="CB81" i="6"/>
  <c r="CB78" i="6"/>
  <c r="CJ81" i="6"/>
  <c r="CJ78" i="6"/>
  <c r="CR81" i="6"/>
  <c r="CR78" i="6"/>
  <c r="CZ81" i="6"/>
  <c r="CZ78" i="6"/>
  <c r="DH81" i="6"/>
  <c r="DH78" i="6"/>
  <c r="DP81" i="6"/>
  <c r="DP78" i="6"/>
  <c r="BS81" i="6"/>
  <c r="BS78" i="6"/>
  <c r="CA81" i="6"/>
  <c r="CA78" i="6"/>
  <c r="CI81" i="6"/>
  <c r="CI78" i="6"/>
  <c r="CQ81" i="6"/>
  <c r="CQ78" i="6"/>
  <c r="CY81" i="6"/>
  <c r="CY78" i="6"/>
  <c r="DG81" i="6"/>
  <c r="DG78" i="6"/>
  <c r="DO81" i="6"/>
  <c r="DO78" i="6"/>
  <c r="BT81" i="6"/>
  <c r="BT78" i="6"/>
  <c r="BX81" i="6"/>
  <c r="BX78" i="6"/>
  <c r="CF81" i="6"/>
  <c r="CF78" i="6"/>
  <c r="CN81" i="6"/>
  <c r="CN78" i="6"/>
  <c r="CV81" i="6"/>
  <c r="CV78" i="6"/>
  <c r="DD81" i="6"/>
  <c r="DL81" i="6"/>
  <c r="DL78" i="6"/>
  <c r="D91" i="6"/>
  <c r="AJ91" i="6"/>
  <c r="AJ78" i="6"/>
  <c r="G91" i="6"/>
  <c r="W91" i="6"/>
  <c r="AM91" i="6"/>
  <c r="BC91" i="6"/>
  <c r="T91" i="6"/>
  <c r="AZ91" i="6"/>
  <c r="AZ78" i="6"/>
  <c r="BM98" i="6"/>
  <c r="BU98" i="6"/>
  <c r="CC98" i="6"/>
  <c r="CC78" i="6"/>
  <c r="CK98" i="6"/>
  <c r="CK78" i="6"/>
  <c r="CS98" i="6"/>
  <c r="CS78" i="6"/>
  <c r="DA98" i="6"/>
  <c r="DA78" i="6"/>
  <c r="DI98" i="6"/>
  <c r="DI78" i="6"/>
  <c r="DQ98" i="6"/>
  <c r="BR98" i="6"/>
  <c r="BR78" i="6"/>
  <c r="BZ98" i="6"/>
  <c r="BZ78" i="6"/>
  <c r="CH98" i="6"/>
  <c r="CP98" i="6"/>
  <c r="CP78" i="6"/>
  <c r="CX98" i="6"/>
  <c r="CX78" i="6"/>
  <c r="DF98" i="6"/>
  <c r="DF78" i="6"/>
  <c r="DN98" i="6"/>
  <c r="DN78" i="6"/>
  <c r="DR98" i="6"/>
  <c r="DR78" i="6"/>
  <c r="DX106" i="6"/>
  <c r="EF106" i="6"/>
  <c r="EN106" i="6"/>
  <c r="EV106" i="6"/>
  <c r="FD106" i="6"/>
  <c r="FL106" i="6"/>
  <c r="FT106" i="6"/>
  <c r="GB106" i="6"/>
  <c r="EE106" i="6"/>
  <c r="EM106" i="6"/>
  <c r="EU106" i="6"/>
  <c r="EU105" i="6"/>
  <c r="FC106" i="6"/>
  <c r="FK106" i="6"/>
  <c r="FS106" i="6"/>
  <c r="FS105" i="6"/>
  <c r="DU113" i="6"/>
  <c r="DU105" i="6"/>
  <c r="DV113" i="6"/>
  <c r="DV105" i="6"/>
  <c r="ED113" i="6"/>
  <c r="ED105" i="6"/>
  <c r="EL113" i="6"/>
  <c r="EL105" i="6"/>
  <c r="ET113" i="6"/>
  <c r="ET105" i="6"/>
  <c r="FB113" i="6"/>
  <c r="FB105" i="6"/>
  <c r="FJ113" i="6"/>
  <c r="FJ105" i="6"/>
  <c r="FR113" i="6"/>
  <c r="FR105" i="6"/>
  <c r="FZ113" i="6"/>
  <c r="FZ105" i="6"/>
  <c r="I130" i="6"/>
  <c r="Q130" i="6"/>
  <c r="Y130" i="6"/>
  <c r="AG130" i="6"/>
  <c r="AO130" i="6"/>
  <c r="AW130" i="6"/>
  <c r="BE130" i="6"/>
  <c r="BJ130" i="6"/>
  <c r="BJ118" i="6"/>
  <c r="AB44" i="6"/>
  <c r="FR38" i="6"/>
  <c r="FB38" i="6"/>
  <c r="EL38" i="6"/>
  <c r="DV38" i="6"/>
  <c r="AQ65" i="6"/>
  <c r="AQ60" i="6"/>
  <c r="DE52" i="6"/>
  <c r="CO52" i="6"/>
  <c r="FU38" i="6"/>
  <c r="FE38" i="6"/>
  <c r="EO38" i="6"/>
  <c r="FG91" i="6"/>
  <c r="FG78" i="6"/>
  <c r="FW91" i="6"/>
  <c r="FF91" i="6"/>
  <c r="DF34" i="6"/>
  <c r="CP34" i="6"/>
  <c r="BZ34" i="6"/>
  <c r="AH14" i="6"/>
  <c r="DE34" i="6"/>
  <c r="CO34" i="6"/>
  <c r="AG14" i="6"/>
  <c r="DU21" i="6"/>
  <c r="DV21" i="6"/>
  <c r="ED21" i="6"/>
  <c r="EL21" i="6"/>
  <c r="ET21" i="6"/>
  <c r="FB21" i="6"/>
  <c r="FJ21" i="6"/>
  <c r="FR21" i="6"/>
  <c r="FZ21" i="6"/>
  <c r="EC21" i="6"/>
  <c r="EK21" i="6"/>
  <c r="ES21" i="6"/>
  <c r="FA21" i="6"/>
  <c r="FI21" i="6"/>
  <c r="FI6" i="6"/>
  <c r="FQ21" i="6"/>
  <c r="FY21" i="6"/>
  <c r="DZ21" i="6"/>
  <c r="EH21" i="6"/>
  <c r="EP21" i="6"/>
  <c r="EX21" i="6"/>
  <c r="FF21" i="6"/>
  <c r="FN21" i="6"/>
  <c r="FV21" i="6"/>
  <c r="DY21" i="6"/>
  <c r="EG21" i="6"/>
  <c r="EO21" i="6"/>
  <c r="EW21" i="6"/>
  <c r="FE21" i="6"/>
  <c r="FM21" i="6"/>
  <c r="FU21" i="6"/>
  <c r="FU6" i="6"/>
  <c r="D31" i="6"/>
  <c r="AJ31" i="6"/>
  <c r="DP38" i="6"/>
  <c r="DH38" i="6"/>
  <c r="CZ38" i="6"/>
  <c r="CR38" i="6"/>
  <c r="CJ38" i="6"/>
  <c r="CB38" i="6"/>
  <c r="BT38" i="6"/>
  <c r="DS38" i="6"/>
  <c r="DK38" i="6"/>
  <c r="DC38" i="6"/>
  <c r="CU38" i="6"/>
  <c r="CM38" i="6"/>
  <c r="CE38" i="6"/>
  <c r="BW38" i="6"/>
  <c r="BO38" i="6"/>
  <c r="BL38" i="6"/>
  <c r="DL38" i="6"/>
  <c r="DD38" i="6"/>
  <c r="CV38" i="6"/>
  <c r="CN38" i="6"/>
  <c r="CF38" i="6"/>
  <c r="BX38" i="6"/>
  <c r="BP38" i="6"/>
  <c r="DO38" i="6"/>
  <c r="DG38" i="6"/>
  <c r="CY38" i="6"/>
  <c r="CQ38" i="6"/>
  <c r="CI38" i="6"/>
  <c r="CA38" i="6"/>
  <c r="BS38" i="6"/>
  <c r="BP81" i="6"/>
  <c r="BP78" i="6"/>
  <c r="AE113" i="6"/>
  <c r="D113" i="6"/>
  <c r="DR130" i="6"/>
  <c r="BO130" i="6"/>
  <c r="BW130" i="6"/>
  <c r="CE130" i="6"/>
  <c r="CM130" i="6"/>
  <c r="CU130" i="6"/>
  <c r="DC130" i="6"/>
  <c r="DK130" i="6"/>
  <c r="D142" i="3"/>
  <c r="G320" i="3"/>
  <c r="C8" i="4"/>
  <c r="C7" i="4"/>
  <c r="AC8" i="4"/>
  <c r="CS7" i="6"/>
  <c r="CD7" i="6"/>
  <c r="BM7" i="6"/>
  <c r="I14" i="6"/>
  <c r="O14" i="6"/>
  <c r="AE14" i="6"/>
  <c r="AU14" i="6"/>
  <c r="L14" i="6"/>
  <c r="AB14" i="6"/>
  <c r="AR14" i="6"/>
  <c r="BH14" i="6"/>
  <c r="W14" i="6"/>
  <c r="AM14" i="6"/>
  <c r="BC14" i="6"/>
  <c r="D14" i="6"/>
  <c r="T14" i="6"/>
  <c r="AJ14" i="6"/>
  <c r="AZ14" i="6"/>
  <c r="DR34" i="6"/>
  <c r="BS34" i="6"/>
  <c r="CA34" i="6"/>
  <c r="CI34" i="6"/>
  <c r="CQ34" i="6"/>
  <c r="CY34" i="6"/>
  <c r="DG34" i="6"/>
  <c r="DO34" i="6"/>
  <c r="BL34" i="6"/>
  <c r="BT34" i="6"/>
  <c r="CB34" i="6"/>
  <c r="CJ34" i="6"/>
  <c r="CR34" i="6"/>
  <c r="CZ34" i="6"/>
  <c r="DH34" i="6"/>
  <c r="DP34" i="6"/>
  <c r="BO34" i="6"/>
  <c r="BW34" i="6"/>
  <c r="CE34" i="6"/>
  <c r="CM34" i="6"/>
  <c r="CU34" i="6"/>
  <c r="DC34" i="6"/>
  <c r="DK34" i="6"/>
  <c r="DS34" i="6"/>
  <c r="BP34" i="6"/>
  <c r="BX34" i="6"/>
  <c r="CF34" i="6"/>
  <c r="CN34" i="6"/>
  <c r="CV34" i="6"/>
  <c r="DD34" i="6"/>
  <c r="DL34" i="6"/>
  <c r="GB38" i="6"/>
  <c r="EA38" i="6"/>
  <c r="EI38" i="6"/>
  <c r="EQ38" i="6"/>
  <c r="EY38" i="6"/>
  <c r="FG38" i="6"/>
  <c r="FO38" i="6"/>
  <c r="FW38" i="6"/>
  <c r="DX38" i="6"/>
  <c r="EF38" i="6"/>
  <c r="EN38" i="6"/>
  <c r="EV38" i="6"/>
  <c r="FD38" i="6"/>
  <c r="FL38" i="6"/>
  <c r="FT38" i="6"/>
  <c r="DW38" i="6"/>
  <c r="EE38" i="6"/>
  <c r="EM38" i="6"/>
  <c r="EU38" i="6"/>
  <c r="FC38" i="6"/>
  <c r="FK38" i="6"/>
  <c r="FS38" i="6"/>
  <c r="GA38" i="6"/>
  <c r="EB38" i="6"/>
  <c r="EJ38" i="6"/>
  <c r="ER38" i="6"/>
  <c r="EZ38" i="6"/>
  <c r="FH38" i="6"/>
  <c r="FP38" i="6"/>
  <c r="FX38" i="6"/>
  <c r="O44" i="6"/>
  <c r="AU44" i="6"/>
  <c r="D44" i="6"/>
  <c r="AJ44" i="6"/>
  <c r="AE44" i="6"/>
  <c r="T44" i="6"/>
  <c r="AZ44" i="6"/>
  <c r="BS52" i="6"/>
  <c r="CA52" i="6"/>
  <c r="CI52" i="6"/>
  <c r="CQ52" i="6"/>
  <c r="CY52" i="6"/>
  <c r="DG52" i="6"/>
  <c r="DO52" i="6"/>
  <c r="BL52" i="6"/>
  <c r="BT52" i="6"/>
  <c r="CB52" i="6"/>
  <c r="CJ52" i="6"/>
  <c r="CR52" i="6"/>
  <c r="CZ52" i="6"/>
  <c r="DH52" i="6"/>
  <c r="DP52" i="6"/>
  <c r="BO52" i="6"/>
  <c r="BW52" i="6"/>
  <c r="CE52" i="6"/>
  <c r="CM52" i="6"/>
  <c r="CU52" i="6"/>
  <c r="DC52" i="6"/>
  <c r="DK52" i="6"/>
  <c r="DS52" i="6"/>
  <c r="BP52" i="6"/>
  <c r="BX52" i="6"/>
  <c r="CF52" i="6"/>
  <c r="CN52" i="6"/>
  <c r="CV52" i="6"/>
  <c r="DD52" i="6"/>
  <c r="DL52" i="6"/>
  <c r="C65" i="6"/>
  <c r="M65" i="6"/>
  <c r="M60" i="6"/>
  <c r="AC65" i="6"/>
  <c r="AS65" i="6"/>
  <c r="AS60" i="6"/>
  <c r="BI65" i="6"/>
  <c r="BI60" i="6"/>
  <c r="H65" i="6"/>
  <c r="H60" i="6"/>
  <c r="R65" i="6"/>
  <c r="R60" i="6"/>
  <c r="AB65" i="6"/>
  <c r="AB60" i="6"/>
  <c r="AN65" i="6"/>
  <c r="AN60" i="6"/>
  <c r="AX65" i="6"/>
  <c r="AX60" i="6"/>
  <c r="BH65" i="6"/>
  <c r="BH60" i="6"/>
  <c r="E65" i="6"/>
  <c r="E60" i="6"/>
  <c r="U65" i="6"/>
  <c r="U60" i="6"/>
  <c r="AK65" i="6"/>
  <c r="AK60" i="6"/>
  <c r="BA65" i="6"/>
  <c r="BA60" i="6"/>
  <c r="L65" i="6"/>
  <c r="L60" i="6"/>
  <c r="X65" i="6"/>
  <c r="X60" i="6"/>
  <c r="AH65" i="6"/>
  <c r="AH60" i="6"/>
  <c r="AR65" i="6"/>
  <c r="AR60" i="6"/>
  <c r="BD65" i="6"/>
  <c r="BD60" i="6"/>
  <c r="F81" i="6"/>
  <c r="N81" i="6"/>
  <c r="V81" i="6"/>
  <c r="AD81" i="6"/>
  <c r="AL81" i="6"/>
  <c r="AT81" i="6"/>
  <c r="BB81" i="6"/>
  <c r="BJ81" i="6"/>
  <c r="C81" i="6"/>
  <c r="C78" i="6"/>
  <c r="K81" i="6"/>
  <c r="S81" i="6"/>
  <c r="AA81" i="6"/>
  <c r="AI81" i="6"/>
  <c r="AQ81" i="6"/>
  <c r="AY81" i="6"/>
  <c r="BG81" i="6"/>
  <c r="BI81" i="6"/>
  <c r="J81" i="6"/>
  <c r="R81" i="6"/>
  <c r="Z81" i="6"/>
  <c r="AH81" i="6"/>
  <c r="AH78" i="6"/>
  <c r="AP81" i="6"/>
  <c r="AX81" i="6"/>
  <c r="BF81" i="6"/>
  <c r="G81" i="6"/>
  <c r="O81" i="6"/>
  <c r="O78" i="6"/>
  <c r="W81" i="6"/>
  <c r="AE81" i="6"/>
  <c r="AM81" i="6"/>
  <c r="AU81" i="6"/>
  <c r="AU78" i="6"/>
  <c r="BC81" i="6"/>
  <c r="DZ81" i="6"/>
  <c r="EH81" i="6"/>
  <c r="EP81" i="6"/>
  <c r="EX81" i="6"/>
  <c r="EX78" i="6"/>
  <c r="FF81" i="6"/>
  <c r="FF78" i="6"/>
  <c r="FN81" i="6"/>
  <c r="FV81" i="6"/>
  <c r="DY81" i="6"/>
  <c r="EG81" i="6"/>
  <c r="EO81" i="6"/>
  <c r="EW81" i="6"/>
  <c r="FE81" i="6"/>
  <c r="FM81" i="6"/>
  <c r="FU81" i="6"/>
  <c r="GA81" i="6"/>
  <c r="DV81" i="6"/>
  <c r="ED81" i="6"/>
  <c r="EL81" i="6"/>
  <c r="ET81" i="6"/>
  <c r="FB81" i="6"/>
  <c r="FB78" i="6"/>
  <c r="FJ81" i="6"/>
  <c r="FR81" i="6"/>
  <c r="FR78" i="6"/>
  <c r="FZ81" i="6"/>
  <c r="FZ78" i="6"/>
  <c r="GB91" i="6"/>
  <c r="FT91" i="6"/>
  <c r="FL91" i="6"/>
  <c r="FL78" i="6"/>
  <c r="FD91" i="6"/>
  <c r="EV91" i="6"/>
  <c r="FU91" i="6"/>
  <c r="FM91" i="6"/>
  <c r="FE91" i="6"/>
  <c r="FE78" i="6"/>
  <c r="EW91" i="6"/>
  <c r="DZ91" i="6"/>
  <c r="EH91" i="6"/>
  <c r="EP91" i="6"/>
  <c r="EP78" i="6"/>
  <c r="DU91" i="6"/>
  <c r="DU78" i="6"/>
  <c r="EC91" i="6"/>
  <c r="EC78" i="6"/>
  <c r="EK91" i="6"/>
  <c r="EK78" i="6"/>
  <c r="ES91" i="6"/>
  <c r="ES78" i="6"/>
  <c r="FX91" i="6"/>
  <c r="FP91" i="6"/>
  <c r="FP78" i="6"/>
  <c r="FH91" i="6"/>
  <c r="EZ91" i="6"/>
  <c r="FY91" i="6"/>
  <c r="FQ91" i="6"/>
  <c r="FQ78" i="6"/>
  <c r="FI91" i="6"/>
  <c r="FI78" i="6"/>
  <c r="FA91" i="6"/>
  <c r="FA78" i="6"/>
  <c r="DV91" i="6"/>
  <c r="ED91" i="6"/>
  <c r="EL91" i="6"/>
  <c r="ET91" i="6"/>
  <c r="DZ95" i="6"/>
  <c r="FF95" i="6"/>
  <c r="EG95" i="6"/>
  <c r="EW95" i="6"/>
  <c r="FM95" i="6"/>
  <c r="BO121" i="6"/>
  <c r="BO118" i="6"/>
  <c r="BW121" i="6"/>
  <c r="CE121" i="6"/>
  <c r="CE118" i="6"/>
  <c r="CM121" i="6"/>
  <c r="CU121" i="6"/>
  <c r="CU118" i="6"/>
  <c r="DC121" i="6"/>
  <c r="DC118" i="6"/>
  <c r="DK121" i="6"/>
  <c r="DK118" i="6"/>
  <c r="DS121" i="6"/>
  <c r="Q8" i="4"/>
  <c r="BC8" i="4"/>
  <c r="AC73" i="4"/>
  <c r="AC72" i="4"/>
  <c r="AG73" i="4"/>
  <c r="U73" i="4"/>
  <c r="U72" i="4"/>
  <c r="I88" i="4"/>
  <c r="I87" i="4"/>
  <c r="P88" i="4"/>
  <c r="P87" i="4"/>
  <c r="AF88" i="4"/>
  <c r="AF87" i="4"/>
  <c r="BG187" i="4"/>
  <c r="AS201" i="4"/>
  <c r="AS198" i="4"/>
  <c r="BK201" i="4"/>
  <c r="BK198" i="4"/>
  <c r="W235" i="4"/>
  <c r="BA8" i="4"/>
  <c r="BA7" i="4"/>
  <c r="AS73" i="4"/>
  <c r="AS72" i="4"/>
  <c r="C88" i="4"/>
  <c r="C87" i="4"/>
  <c r="AG88" i="4"/>
  <c r="AG87" i="4"/>
  <c r="AP214" i="4"/>
  <c r="AP198" i="4"/>
  <c r="AY271" i="4"/>
  <c r="AO271" i="4"/>
  <c r="FX52" i="6"/>
  <c r="FP52" i="6"/>
  <c r="FH52" i="6"/>
  <c r="EZ52" i="6"/>
  <c r="ER52" i="6"/>
  <c r="EJ52" i="6"/>
  <c r="EJ51" i="6"/>
  <c r="EB52" i="6"/>
  <c r="EB51" i="6"/>
  <c r="FU52" i="6"/>
  <c r="FM52" i="6"/>
  <c r="FM51" i="6"/>
  <c r="FE52" i="6"/>
  <c r="EW52" i="6"/>
  <c r="EW51" i="6"/>
  <c r="EO52" i="6"/>
  <c r="EG52" i="6"/>
  <c r="DY52" i="6"/>
  <c r="FG31" i="6"/>
  <c r="EA31" i="6"/>
  <c r="FW7" i="6"/>
  <c r="FO7" i="6"/>
  <c r="FG7" i="6"/>
  <c r="EY7" i="6"/>
  <c r="EQ7" i="6"/>
  <c r="EI7" i="6"/>
  <c r="EA7" i="6"/>
  <c r="GB31" i="6"/>
  <c r="FX7" i="6"/>
  <c r="FP7" i="6"/>
  <c r="FH7" i="6"/>
  <c r="EZ7" i="6"/>
  <c r="ER7" i="6"/>
  <c r="EJ7" i="6"/>
  <c r="EB7" i="6"/>
  <c r="AF8" i="4"/>
  <c r="Q73" i="4"/>
  <c r="Q72" i="4"/>
  <c r="BE73" i="4"/>
  <c r="BE72" i="4"/>
  <c r="O172" i="4"/>
  <c r="M187" i="4"/>
  <c r="BM201" i="4"/>
  <c r="G235" i="4"/>
  <c r="AZ235" i="4"/>
  <c r="BS235" i="4"/>
  <c r="AF254" i="4"/>
  <c r="AR271" i="4"/>
  <c r="C291" i="4"/>
  <c r="T291" i="4"/>
  <c r="I254" i="4"/>
  <c r="M254" i="4"/>
  <c r="Y254" i="4"/>
  <c r="AC254" i="4"/>
  <c r="BP254" i="4"/>
  <c r="BT254" i="4"/>
  <c r="N271" i="4"/>
  <c r="BJ271" i="4"/>
  <c r="BO291" i="4"/>
  <c r="J254" i="4"/>
  <c r="Z254" i="4"/>
  <c r="BB271" i="4"/>
  <c r="BH291" i="4"/>
  <c r="D8" i="5"/>
  <c r="AP8" i="5"/>
  <c r="AP7" i="5"/>
  <c r="AT8" i="5"/>
  <c r="AT7" i="5"/>
  <c r="AC302" i="4"/>
  <c r="BI302" i="4"/>
  <c r="BI312" i="4"/>
  <c r="BI301" i="4"/>
  <c r="H8" i="5"/>
  <c r="H7" i="5"/>
  <c r="P8" i="5"/>
  <c r="P7" i="5"/>
  <c r="AB62" i="5"/>
  <c r="K88" i="5"/>
  <c r="K87" i="5"/>
  <c r="Q88" i="5"/>
  <c r="Q87" i="5"/>
  <c r="AI88" i="5"/>
  <c r="AI87" i="5"/>
  <c r="E118" i="5"/>
  <c r="K142" i="5"/>
  <c r="AK142" i="5"/>
  <c r="O142" i="5"/>
  <c r="W142" i="5"/>
  <c r="AM302" i="4"/>
  <c r="AM301" i="4"/>
  <c r="AR8" i="5"/>
  <c r="AO87" i="5"/>
  <c r="G162" i="5"/>
  <c r="AK302" i="4"/>
  <c r="AK301" i="4"/>
  <c r="AN302" i="4"/>
  <c r="AT312" i="4"/>
  <c r="BM7" i="5"/>
  <c r="J8" i="5"/>
  <c r="N8" i="5"/>
  <c r="N7" i="5"/>
  <c r="R8" i="5"/>
  <c r="R7" i="5"/>
  <c r="AV8" i="5"/>
  <c r="W88" i="5"/>
  <c r="W87" i="5"/>
  <c r="AY125" i="5"/>
  <c r="E142" i="5"/>
  <c r="AQ142" i="5"/>
  <c r="BG142" i="5"/>
  <c r="AU142" i="5"/>
  <c r="BC142" i="5"/>
  <c r="AH157" i="5"/>
  <c r="S173" i="5"/>
  <c r="M187" i="5"/>
  <c r="E223" i="5"/>
  <c r="U223" i="5"/>
  <c r="Z157" i="5"/>
  <c r="BI157" i="5"/>
  <c r="O162" i="5"/>
  <c r="W157" i="5"/>
  <c r="V173" i="5"/>
  <c r="AG173" i="5"/>
  <c r="AL173" i="5"/>
  <c r="AL172" i="5"/>
  <c r="O187" i="5"/>
  <c r="S187" i="5"/>
  <c r="Q223" i="5"/>
  <c r="AO223" i="5"/>
  <c r="AU223" i="5"/>
  <c r="N235" i="5"/>
  <c r="L254" i="5"/>
  <c r="AM172" i="5"/>
  <c r="BB173" i="5"/>
  <c r="W187" i="5"/>
  <c r="W172" i="5"/>
  <c r="AX187" i="5"/>
  <c r="BG187" i="5"/>
  <c r="BG172" i="5"/>
  <c r="AE201" i="5"/>
  <c r="AL201" i="5"/>
  <c r="AL198" i="5"/>
  <c r="AC223" i="5"/>
  <c r="BE223" i="5"/>
  <c r="AO235" i="5"/>
  <c r="K263" i="5"/>
  <c r="AI201" i="5"/>
  <c r="AM214" i="5"/>
  <c r="I223" i="5"/>
  <c r="AR245" i="5"/>
  <c r="AN254" i="5"/>
  <c r="BD254" i="5"/>
  <c r="X291" i="5"/>
  <c r="AN291" i="5"/>
  <c r="AQ291" i="5"/>
  <c r="AC291" i="5"/>
  <c r="K312" i="5"/>
  <c r="O312" i="5"/>
  <c r="O301" i="5"/>
  <c r="S312" i="5"/>
  <c r="W312" i="5"/>
  <c r="O302" i="5"/>
  <c r="AE302" i="5"/>
  <c r="BH312" i="5"/>
  <c r="BL312" i="5"/>
  <c r="AE320" i="5"/>
  <c r="AI320" i="5"/>
  <c r="EL78" i="6"/>
  <c r="DZ78" i="6"/>
  <c r="BC284" i="5"/>
  <c r="AW287" i="5"/>
  <c r="AX287" i="5"/>
  <c r="AY287" i="5"/>
  <c r="J301" i="5"/>
  <c r="CZ60" i="6"/>
  <c r="AU134" i="6"/>
  <c r="BD118" i="6"/>
  <c r="AQ51" i="6"/>
  <c r="EJ147" i="6"/>
  <c r="FK21" i="6"/>
  <c r="EM21" i="6"/>
  <c r="BY38" i="6"/>
  <c r="CW38" i="6"/>
  <c r="BN38" i="6"/>
  <c r="CL38" i="6"/>
  <c r="DJ38" i="6"/>
  <c r="FL31" i="6"/>
  <c r="FL6" i="6"/>
  <c r="FT21" i="6"/>
  <c r="EV21" i="6"/>
  <c r="DX21" i="6"/>
  <c r="DW72" i="6"/>
  <c r="DW71" i="6"/>
  <c r="DU72" i="6"/>
  <c r="DU71" i="6"/>
  <c r="DY72" i="6"/>
  <c r="DY71" i="6"/>
  <c r="DT71" i="6"/>
  <c r="E88" i="3"/>
  <c r="E87" i="3"/>
  <c r="F201" i="3"/>
  <c r="D245" i="3"/>
  <c r="K8" i="4"/>
  <c r="K7" i="4"/>
  <c r="BD8" i="4"/>
  <c r="BP8" i="4"/>
  <c r="BW78" i="6"/>
  <c r="CU78" i="6"/>
  <c r="CM78" i="6"/>
  <c r="CL78" i="6"/>
  <c r="CS118" i="6"/>
  <c r="FF147" i="6"/>
  <c r="DB52" i="6"/>
  <c r="CD52" i="6"/>
  <c r="DG72" i="6"/>
  <c r="DG71" i="6"/>
  <c r="CI72" i="6"/>
  <c r="CI71" i="6"/>
  <c r="DQ52" i="6"/>
  <c r="FW31" i="6"/>
  <c r="FG21" i="6"/>
  <c r="EI21" i="6"/>
  <c r="FV14" i="6"/>
  <c r="FS7" i="6"/>
  <c r="FC7" i="6"/>
  <c r="EM7" i="6"/>
  <c r="DW7" i="6"/>
  <c r="CC38" i="6"/>
  <c r="DA38" i="6"/>
  <c r="BR38" i="6"/>
  <c r="CP38" i="6"/>
  <c r="DN38" i="6"/>
  <c r="AR38" i="6"/>
  <c r="T38" i="6"/>
  <c r="EV31" i="6"/>
  <c r="FP21" i="6"/>
  <c r="ER21" i="6"/>
  <c r="EI14" i="6"/>
  <c r="FZ7" i="6"/>
  <c r="FJ7" i="6"/>
  <c r="ET7" i="6"/>
  <c r="ED7" i="6"/>
  <c r="DU7" i="6"/>
  <c r="F142" i="3"/>
  <c r="F133" i="3"/>
  <c r="DO60" i="6"/>
  <c r="U118" i="6"/>
  <c r="BD51" i="6"/>
  <c r="ED31" i="6"/>
  <c r="I125" i="3"/>
  <c r="BV78" i="6"/>
  <c r="DJ78" i="6"/>
  <c r="FZ118" i="6"/>
  <c r="DJ134" i="6"/>
  <c r="CK52" i="6"/>
  <c r="EW31" i="6"/>
  <c r="FW21" i="6"/>
  <c r="EY21" i="6"/>
  <c r="EY6" i="6"/>
  <c r="EA21" i="6"/>
  <c r="BM38" i="6"/>
  <c r="CK38" i="6"/>
  <c r="DI38" i="6"/>
  <c r="BZ38" i="6"/>
  <c r="CX38" i="6"/>
  <c r="FH21" i="6"/>
  <c r="EJ21" i="6"/>
  <c r="ET31" i="6"/>
  <c r="BG8" i="4"/>
  <c r="G8" i="4"/>
  <c r="BH235" i="4"/>
  <c r="DB78" i="6"/>
  <c r="CE78" i="6"/>
  <c r="CG78" i="6"/>
  <c r="DC78" i="6"/>
  <c r="DJ52" i="6"/>
  <c r="CL52" i="6"/>
  <c r="BN52" i="6"/>
  <c r="DO72" i="6"/>
  <c r="DO71" i="6"/>
  <c r="CQ72" i="6"/>
  <c r="CQ71" i="6"/>
  <c r="EK38" i="6"/>
  <c r="BG38" i="6"/>
  <c r="AI38" i="6"/>
  <c r="K38" i="6"/>
  <c r="EG31" i="6"/>
  <c r="FO21" i="6"/>
  <c r="EQ21" i="6"/>
  <c r="EH14" i="6"/>
  <c r="FY7" i="6"/>
  <c r="FY6" i="6"/>
  <c r="FI7" i="6"/>
  <c r="ES7" i="6"/>
  <c r="ES6" i="6"/>
  <c r="EC7" i="6"/>
  <c r="BU38" i="6"/>
  <c r="CS38" i="6"/>
  <c r="DQ38" i="6"/>
  <c r="CH38" i="6"/>
  <c r="AZ38" i="6"/>
  <c r="AB38" i="6"/>
  <c r="FX21" i="6"/>
  <c r="EZ21" i="6"/>
  <c r="EZ6" i="6"/>
  <c r="FN7" i="6"/>
  <c r="EX7" i="6"/>
  <c r="D87" i="3"/>
  <c r="BS8" i="4"/>
  <c r="BS7" i="4"/>
  <c r="F88" i="4"/>
  <c r="F87" i="4"/>
  <c r="AC88" i="4"/>
  <c r="AC87" i="4"/>
  <c r="AR214" i="4"/>
  <c r="AR198" i="4"/>
  <c r="O235" i="4"/>
  <c r="U235" i="4"/>
  <c r="I235" i="4"/>
  <c r="I234" i="4"/>
  <c r="BA254" i="4"/>
  <c r="BK271" i="4"/>
  <c r="DS61" i="6"/>
  <c r="DS60" i="6"/>
  <c r="J162" i="4"/>
  <c r="BZ61" i="6"/>
  <c r="BZ60" i="6"/>
  <c r="CY61" i="6"/>
  <c r="CY60" i="6"/>
  <c r="DC61" i="6"/>
  <c r="S118" i="4"/>
  <c r="Y118" i="4"/>
  <c r="AW125" i="4"/>
  <c r="AT142" i="4"/>
  <c r="AZ142" i="4"/>
  <c r="AP162" i="4"/>
  <c r="AF173" i="4"/>
  <c r="AF172" i="4"/>
  <c r="AO187" i="4"/>
  <c r="AO172" i="4"/>
  <c r="AU187" i="4"/>
  <c r="BE201" i="4"/>
  <c r="BE198" i="4"/>
  <c r="T214" i="4"/>
  <c r="Z214" i="4"/>
  <c r="Z198" i="4"/>
  <c r="BP214" i="4"/>
  <c r="X125" i="4"/>
  <c r="BT125" i="4"/>
  <c r="AV134" i="4"/>
  <c r="BF142" i="4"/>
  <c r="S157" i="4"/>
  <c r="BH157" i="4"/>
  <c r="AW173" i="4"/>
  <c r="AW172" i="4"/>
  <c r="Q201" i="4"/>
  <c r="Q198" i="4"/>
  <c r="AF214" i="4"/>
  <c r="AF198" i="4"/>
  <c r="AL214" i="4"/>
  <c r="BB235" i="4"/>
  <c r="AQ291" i="4"/>
  <c r="BC271" i="4"/>
  <c r="BI271" i="4"/>
  <c r="BM88" i="5"/>
  <c r="BM87" i="5"/>
  <c r="AI172" i="5"/>
  <c r="AU88" i="5"/>
  <c r="AU87" i="5"/>
  <c r="I88" i="5"/>
  <c r="I87" i="5"/>
  <c r="I157" i="5"/>
  <c r="I133" i="5"/>
  <c r="V157" i="5"/>
  <c r="Z173" i="5"/>
  <c r="Z172" i="5"/>
  <c r="AQ187" i="5"/>
  <c r="AQ172" i="5"/>
  <c r="BI223" i="5"/>
  <c r="AC157" i="5"/>
  <c r="AL162" i="5"/>
  <c r="AC187" i="5"/>
  <c r="AH187" i="5"/>
  <c r="AW187" i="5"/>
  <c r="AW172" i="5"/>
  <c r="AF214" i="5"/>
  <c r="S162" i="5"/>
  <c r="D173" i="5"/>
  <c r="AD187" i="5"/>
  <c r="AD172" i="5"/>
  <c r="Q157" i="5"/>
  <c r="AA157" i="5"/>
  <c r="BA157" i="5"/>
  <c r="BA133" i="5"/>
  <c r="AJ162" i="5"/>
  <c r="H214" i="5"/>
  <c r="AE223" i="5"/>
  <c r="O201" i="5"/>
  <c r="T201" i="5"/>
  <c r="T198" i="5"/>
  <c r="BF201" i="5"/>
  <c r="BF198" i="5"/>
  <c r="P214" i="5"/>
  <c r="AY214" i="5"/>
  <c r="AC245" i="5"/>
  <c r="AP201" i="5"/>
  <c r="AP198" i="5"/>
  <c r="BK201" i="5"/>
  <c r="BM214" i="5"/>
  <c r="BM198" i="5"/>
  <c r="O223" i="5"/>
  <c r="AK223" i="5"/>
  <c r="AX235" i="5"/>
  <c r="I245" i="5"/>
  <c r="AD245" i="5"/>
  <c r="AI245" i="5"/>
  <c r="T263" i="5"/>
  <c r="BC223" i="5"/>
  <c r="AF245" i="5"/>
  <c r="AR201" i="5"/>
  <c r="AR198" i="5"/>
  <c r="BE214" i="5"/>
  <c r="BE198" i="5"/>
  <c r="BK214" i="5"/>
  <c r="BF235" i="5"/>
  <c r="F245" i="5"/>
  <c r="AK271" i="5"/>
  <c r="L271" i="5"/>
  <c r="AA198" i="5"/>
  <c r="S201" i="5"/>
  <c r="S198" i="5"/>
  <c r="AZ201" i="5"/>
  <c r="P201" i="5"/>
  <c r="T214" i="5"/>
  <c r="BD214" i="5"/>
  <c r="W223" i="5"/>
  <c r="X245" i="5"/>
  <c r="BI245" i="5"/>
  <c r="AP254" i="5"/>
  <c r="BG263" i="5"/>
  <c r="I271" i="5"/>
  <c r="S245" i="5"/>
  <c r="AH245" i="5"/>
  <c r="Y245" i="5"/>
  <c r="AJ245" i="5"/>
  <c r="R235" i="5"/>
  <c r="AR235" i="5"/>
  <c r="BA235" i="5"/>
  <c r="BI235" i="5"/>
  <c r="D245" i="5"/>
  <c r="T245" i="5"/>
  <c r="AV245" i="5"/>
  <c r="BD245" i="5"/>
  <c r="H245" i="5"/>
  <c r="T254" i="5"/>
  <c r="AK254" i="5"/>
  <c r="G263" i="5"/>
  <c r="BF263" i="5"/>
  <c r="J263" i="5"/>
  <c r="X263" i="5"/>
  <c r="O263" i="5"/>
  <c r="AP263" i="5"/>
  <c r="BI291" i="5"/>
  <c r="AV285" i="5"/>
  <c r="AW286" i="5"/>
  <c r="AJ291" i="5"/>
  <c r="BL291" i="5"/>
  <c r="AX291" i="5"/>
  <c r="AZ312" i="5"/>
  <c r="AS291" i="5"/>
  <c r="AQ302" i="5"/>
  <c r="AQ301" i="5"/>
  <c r="R291" i="5"/>
  <c r="D291" i="5"/>
  <c r="BH291" i="5"/>
  <c r="AW285" i="5"/>
  <c r="AX286" i="5"/>
  <c r="AX285" i="5"/>
  <c r="BD284" i="5"/>
  <c r="BE284" i="5"/>
  <c r="Z62" i="4"/>
  <c r="BC73" i="4"/>
  <c r="BC72" i="4"/>
  <c r="J73" i="4"/>
  <c r="J72" i="4"/>
  <c r="AH73" i="4"/>
  <c r="AH72" i="4"/>
  <c r="BF73" i="4"/>
  <c r="BF72" i="4"/>
  <c r="AK73" i="4"/>
  <c r="AK72" i="4"/>
  <c r="R88" i="4"/>
  <c r="Z88" i="4"/>
  <c r="Z87" i="4"/>
  <c r="AX88" i="4"/>
  <c r="AX87" i="4"/>
  <c r="AC118" i="4"/>
  <c r="AJ72" i="4"/>
  <c r="AQ62" i="4"/>
  <c r="Q113" i="4"/>
  <c r="Y113" i="4"/>
  <c r="C72" i="4"/>
  <c r="AO73" i="4"/>
  <c r="AO72" i="4"/>
  <c r="L88" i="4"/>
  <c r="L87" i="4"/>
  <c r="T88" i="4"/>
  <c r="T87" i="4"/>
  <c r="AJ88" i="4"/>
  <c r="AR88" i="4"/>
  <c r="AR87" i="4"/>
  <c r="BH88" i="4"/>
  <c r="BH87" i="4"/>
  <c r="BP88" i="4"/>
  <c r="BJ106" i="4"/>
  <c r="R8" i="4"/>
  <c r="AS8" i="4"/>
  <c r="BQ8" i="4"/>
  <c r="BA88" i="4"/>
  <c r="BA87" i="4"/>
  <c r="AA72" i="4"/>
  <c r="AB118" i="4"/>
  <c r="BB72" i="4"/>
  <c r="BH73" i="4"/>
  <c r="W88" i="4"/>
  <c r="BP7" i="4"/>
  <c r="S73" i="4"/>
  <c r="S72" i="4"/>
  <c r="ED51" i="6"/>
  <c r="FE51" i="6"/>
  <c r="ER51" i="6"/>
  <c r="FY78" i="6"/>
  <c r="EC51" i="6"/>
  <c r="AI198" i="4"/>
  <c r="BB133" i="4"/>
  <c r="I133" i="4"/>
  <c r="AJ106" i="5"/>
  <c r="EZ105" i="6"/>
  <c r="DQ134" i="6"/>
  <c r="BF60" i="6"/>
  <c r="FV147" i="6"/>
  <c r="CR147" i="6"/>
  <c r="EF31" i="6"/>
  <c r="EQ31" i="6"/>
  <c r="FZ31" i="6"/>
  <c r="BV44" i="6"/>
  <c r="BS44" i="6"/>
  <c r="CA44" i="6"/>
  <c r="X234" i="5"/>
  <c r="EY51" i="6"/>
  <c r="EK51" i="6"/>
  <c r="EZ51" i="6"/>
  <c r="C60" i="6"/>
  <c r="FE6" i="6"/>
  <c r="BM78" i="6"/>
  <c r="FA51" i="6"/>
  <c r="FD51" i="6"/>
  <c r="AA198" i="4"/>
  <c r="CK134" i="6"/>
  <c r="CX105" i="6"/>
  <c r="EM147" i="6"/>
  <c r="BG147" i="6"/>
  <c r="DD147" i="6"/>
  <c r="BL147" i="6"/>
  <c r="EH147" i="6"/>
  <c r="GB21" i="6"/>
  <c r="FC21" i="6"/>
  <c r="EK6" i="6"/>
  <c r="FV51" i="6"/>
  <c r="AE301" i="5"/>
  <c r="AC301" i="4"/>
  <c r="FH51" i="6"/>
  <c r="FN78" i="6"/>
  <c r="ES51" i="6"/>
  <c r="BP106" i="4"/>
  <c r="N301" i="5"/>
  <c r="AP301" i="5"/>
  <c r="BJ60" i="6"/>
  <c r="BX105" i="6"/>
  <c r="CC134" i="6"/>
  <c r="DF105" i="6"/>
  <c r="BP105" i="6"/>
  <c r="DB147" i="6"/>
  <c r="DY51" i="6"/>
  <c r="FP51" i="6"/>
  <c r="DD78" i="6"/>
  <c r="EZ60" i="6"/>
  <c r="FO51" i="6"/>
  <c r="EX51" i="6"/>
  <c r="DX51" i="6"/>
  <c r="AH198" i="4"/>
  <c r="CD134" i="6"/>
  <c r="BN134" i="6"/>
  <c r="CS105" i="6"/>
  <c r="FT147" i="6"/>
  <c r="EY147" i="6"/>
  <c r="DA147" i="6"/>
  <c r="EH51" i="6"/>
  <c r="FJ51" i="6"/>
  <c r="EG51" i="6"/>
  <c r="FU51" i="6"/>
  <c r="FX51" i="6"/>
  <c r="CH78" i="6"/>
  <c r="FT51" i="6"/>
  <c r="FW51" i="6"/>
  <c r="FY51" i="6"/>
  <c r="FN147" i="6"/>
  <c r="EJ6" i="6"/>
  <c r="S172" i="5"/>
  <c r="DY6" i="6"/>
  <c r="FW78" i="6"/>
  <c r="DS78" i="6"/>
  <c r="EP51" i="6"/>
  <c r="DZ51" i="6"/>
  <c r="FQ51" i="6"/>
  <c r="AH301" i="5"/>
  <c r="BC234" i="5"/>
  <c r="T106" i="5"/>
  <c r="EI105" i="6"/>
  <c r="BU60" i="6"/>
  <c r="EU60" i="6"/>
  <c r="I78" i="6"/>
  <c r="EE147" i="6"/>
  <c r="CI147" i="6"/>
  <c r="BS147" i="6"/>
  <c r="DL147" i="6"/>
  <c r="CH147" i="6"/>
  <c r="DH147" i="6"/>
  <c r="S98" i="6"/>
  <c r="AO98" i="6"/>
  <c r="BI98" i="6"/>
  <c r="F98" i="6"/>
  <c r="F78" i="6"/>
  <c r="Z98" i="6"/>
  <c r="AV98" i="6"/>
  <c r="AV78" i="6"/>
  <c r="U98" i="6"/>
  <c r="AQ98" i="6"/>
  <c r="H98" i="6"/>
  <c r="AD98" i="6"/>
  <c r="AD78" i="6"/>
  <c r="AX98" i="6"/>
  <c r="Y98" i="6"/>
  <c r="AS98" i="6"/>
  <c r="J98" i="6"/>
  <c r="AF98" i="6"/>
  <c r="BB98" i="6"/>
  <c r="BB78" i="6"/>
  <c r="I98" i="6"/>
  <c r="AC98" i="6"/>
  <c r="AY98" i="6"/>
  <c r="AY78" i="6"/>
  <c r="P98" i="6"/>
  <c r="P78" i="6"/>
  <c r="AL98" i="6"/>
  <c r="BF98" i="6"/>
  <c r="BF78" i="6"/>
  <c r="K98" i="6"/>
  <c r="K78" i="6"/>
  <c r="AG98" i="6"/>
  <c r="AG78" i="6"/>
  <c r="BA98" i="6"/>
  <c r="R98" i="6"/>
  <c r="R78" i="6"/>
  <c r="AN98" i="6"/>
  <c r="M98" i="6"/>
  <c r="AI98" i="6"/>
  <c r="AI78" i="6"/>
  <c r="BE98" i="6"/>
  <c r="BE78" i="6"/>
  <c r="V98" i="6"/>
  <c r="V78" i="6"/>
  <c r="AP98" i="6"/>
  <c r="AP78" i="6"/>
  <c r="Q98" i="6"/>
  <c r="AK98" i="6"/>
  <c r="AK78" i="6"/>
  <c r="BG98" i="6"/>
  <c r="BG78" i="6"/>
  <c r="X98" i="6"/>
  <c r="X78" i="6"/>
  <c r="AT98" i="6"/>
  <c r="AT78" i="6"/>
  <c r="AB126" i="6"/>
  <c r="AB118" i="6"/>
  <c r="BH126" i="6"/>
  <c r="I126" i="6"/>
  <c r="I118" i="6"/>
  <c r="AO126" i="6"/>
  <c r="AO118" i="6"/>
  <c r="AH126" i="6"/>
  <c r="O126" i="6"/>
  <c r="AU126" i="6"/>
  <c r="D126" i="6"/>
  <c r="D118" i="6"/>
  <c r="AJ126" i="6"/>
  <c r="AJ118" i="6"/>
  <c r="Q126" i="6"/>
  <c r="Q118" i="6"/>
  <c r="AW126" i="6"/>
  <c r="L126" i="6"/>
  <c r="AR126" i="6"/>
  <c r="AR118" i="6"/>
  <c r="Y126" i="6"/>
  <c r="Y118" i="6"/>
  <c r="BE126" i="6"/>
  <c r="BE118" i="6"/>
  <c r="R126" i="6"/>
  <c r="AX126" i="6"/>
  <c r="AX118" i="6"/>
  <c r="AE126" i="6"/>
  <c r="AE118" i="6"/>
  <c r="T126" i="6"/>
  <c r="AZ126" i="6"/>
  <c r="AZ118" i="6"/>
  <c r="AG126" i="6"/>
  <c r="AG118" i="6"/>
  <c r="Z126" i="6"/>
  <c r="Z118" i="6"/>
  <c r="BF126" i="6"/>
  <c r="G126" i="6"/>
  <c r="AM126" i="6"/>
  <c r="AM118" i="6"/>
  <c r="EC6" i="6"/>
  <c r="EA51" i="6"/>
  <c r="FH6" i="6"/>
  <c r="EO51" i="6"/>
  <c r="W234" i="4"/>
  <c r="DV78" i="6"/>
  <c r="J78" i="6"/>
  <c r="AA78" i="6"/>
  <c r="AC60" i="6"/>
  <c r="AW118" i="6"/>
  <c r="FI51" i="6"/>
  <c r="FL51" i="6"/>
  <c r="EN51" i="6"/>
  <c r="EV51" i="6"/>
  <c r="AM198" i="4"/>
  <c r="AP234" i="4"/>
  <c r="BF301" i="5"/>
  <c r="J60" i="6"/>
  <c r="CE105" i="6"/>
  <c r="S51" i="6"/>
  <c r="E105" i="6"/>
  <c r="DK147" i="6"/>
  <c r="FZ147" i="6"/>
  <c r="FJ147" i="6"/>
  <c r="CF147" i="6"/>
  <c r="EQ147" i="6"/>
  <c r="EA147" i="6"/>
  <c r="CE147" i="6"/>
  <c r="FR147" i="6"/>
  <c r="DV147" i="6"/>
  <c r="BA73" i="4"/>
  <c r="BA72" i="4"/>
  <c r="BB61" i="6"/>
  <c r="BB60" i="6"/>
  <c r="G118" i="3"/>
  <c r="G106" i="3"/>
  <c r="D263" i="3"/>
  <c r="D234" i="3"/>
  <c r="F8" i="4"/>
  <c r="F7" i="4"/>
  <c r="I8" i="4"/>
  <c r="I7" i="4"/>
  <c r="BE8" i="4"/>
  <c r="V73" i="4"/>
  <c r="V72" i="4"/>
  <c r="AT73" i="4"/>
  <c r="AT72" i="4"/>
  <c r="BR73" i="4"/>
  <c r="BR72" i="4"/>
  <c r="AD72" i="4"/>
  <c r="AD88" i="4"/>
  <c r="AD87" i="4"/>
  <c r="AL88" i="4"/>
  <c r="BG106" i="4"/>
  <c r="AJ134" i="4"/>
  <c r="AZ134" i="4"/>
  <c r="AZ133" i="4"/>
  <c r="BG134" i="4"/>
  <c r="BG133" i="4"/>
  <c r="AD142" i="4"/>
  <c r="AO142" i="4"/>
  <c r="BL142" i="4"/>
  <c r="BL133" i="4"/>
  <c r="O201" i="4"/>
  <c r="O198" i="4"/>
  <c r="S235" i="4"/>
  <c r="AH235" i="4"/>
  <c r="BQ235" i="4"/>
  <c r="BQ234" i="4"/>
  <c r="AJ291" i="4"/>
  <c r="I61" i="6"/>
  <c r="I60" i="6"/>
  <c r="CB61" i="6"/>
  <c r="CB60" i="6"/>
  <c r="CR61" i="6"/>
  <c r="CR60" i="6"/>
  <c r="AC106" i="4"/>
  <c r="G113" i="4"/>
  <c r="BB113" i="4"/>
  <c r="BB106" i="4"/>
  <c r="AL134" i="4"/>
  <c r="AX162" i="4"/>
  <c r="AQ235" i="4"/>
  <c r="BH254" i="4"/>
  <c r="BH234" i="4"/>
  <c r="F302" i="4"/>
  <c r="AB302" i="4"/>
  <c r="AB301" i="4"/>
  <c r="Z302" i="4"/>
  <c r="K312" i="4"/>
  <c r="AP312" i="4"/>
  <c r="AP301" i="4"/>
  <c r="BF312" i="4"/>
  <c r="BN312" i="4"/>
  <c r="AG61" i="6"/>
  <c r="AG60" i="6"/>
  <c r="AV61" i="6"/>
  <c r="AV60" i="6"/>
  <c r="C118" i="3"/>
  <c r="G312" i="3"/>
  <c r="AN8" i="4"/>
  <c r="AA8" i="4"/>
  <c r="AA7" i="4"/>
  <c r="N72" i="4"/>
  <c r="BI73" i="4"/>
  <c r="AM245" i="4"/>
  <c r="AW61" i="6"/>
  <c r="DI61" i="6"/>
  <c r="C173" i="3"/>
  <c r="I302" i="3"/>
  <c r="I301" i="3"/>
  <c r="BM8" i="4"/>
  <c r="BM7" i="4"/>
  <c r="AZ88" i="4"/>
  <c r="AZ87" i="4"/>
  <c r="AJ87" i="4"/>
  <c r="AV113" i="4"/>
  <c r="BT113" i="4"/>
  <c r="AN118" i="4"/>
  <c r="C173" i="4"/>
  <c r="C172" i="4"/>
  <c r="M312" i="4"/>
  <c r="AS187" i="5"/>
  <c r="BA187" i="5"/>
  <c r="AY106" i="4"/>
  <c r="X113" i="4"/>
  <c r="AV125" i="4"/>
  <c r="BK134" i="4"/>
  <c r="BK133" i="4"/>
  <c r="BS134" i="4"/>
  <c r="S142" i="4"/>
  <c r="BN142" i="4"/>
  <c r="BN133" i="4"/>
  <c r="BD142" i="4"/>
  <c r="M173" i="4"/>
  <c r="M172" i="4"/>
  <c r="G173" i="4"/>
  <c r="G172" i="4"/>
  <c r="AE173" i="4"/>
  <c r="AE172" i="4"/>
  <c r="BK173" i="4"/>
  <c r="Y187" i="4"/>
  <c r="AI187" i="4"/>
  <c r="AI172" i="4"/>
  <c r="AD235" i="4"/>
  <c r="AD234" i="4"/>
  <c r="AE254" i="4"/>
  <c r="L291" i="4"/>
  <c r="V312" i="4"/>
  <c r="AS312" i="4"/>
  <c r="AS301" i="4"/>
  <c r="BA312" i="4"/>
  <c r="BC312" i="4"/>
  <c r="W201" i="5"/>
  <c r="J201" i="3"/>
  <c r="J198" i="3"/>
  <c r="J312" i="3"/>
  <c r="J301" i="3"/>
  <c r="U62" i="4"/>
  <c r="AC62" i="4"/>
  <c r="AC7" i="4"/>
  <c r="BT73" i="4"/>
  <c r="BT72" i="4"/>
  <c r="AI72" i="4"/>
  <c r="AY88" i="4"/>
  <c r="AY87" i="4"/>
  <c r="Y88" i="4"/>
  <c r="Y87" i="4"/>
  <c r="Q106" i="4"/>
  <c r="S113" i="4"/>
  <c r="AR118" i="4"/>
  <c r="AR106" i="4"/>
  <c r="AG142" i="4"/>
  <c r="AG133" i="4"/>
  <c r="W157" i="4"/>
  <c r="W133" i="4"/>
  <c r="BC157" i="4"/>
  <c r="BC133" i="4"/>
  <c r="BK157" i="4"/>
  <c r="AJ214" i="4"/>
  <c r="AJ198" i="4"/>
  <c r="BK235" i="4"/>
  <c r="BK234" i="4"/>
  <c r="C254" i="4"/>
  <c r="BQ254" i="4"/>
  <c r="BG302" i="4"/>
  <c r="AD312" i="4"/>
  <c r="T88" i="5"/>
  <c r="T87" i="5"/>
  <c r="BF254" i="5"/>
  <c r="AB254" i="5"/>
  <c r="BQ61" i="6"/>
  <c r="BQ60" i="6"/>
  <c r="CG61" i="6"/>
  <c r="CG60" i="6"/>
  <c r="DE61" i="6"/>
  <c r="DE60" i="6"/>
  <c r="E125" i="3"/>
  <c r="L8" i="4"/>
  <c r="BH8" i="4"/>
  <c r="BH7" i="4"/>
  <c r="AM8" i="4"/>
  <c r="AM7" i="4"/>
  <c r="AS62" i="4"/>
  <c r="AS7" i="4"/>
  <c r="BI62" i="4"/>
  <c r="G62" i="4"/>
  <c r="AE62" i="4"/>
  <c r="Z73" i="4"/>
  <c r="Z72" i="4"/>
  <c r="AX73" i="4"/>
  <c r="AX72" i="4"/>
  <c r="AE73" i="4"/>
  <c r="AE72" i="4"/>
  <c r="AU88" i="4"/>
  <c r="AU87" i="4"/>
  <c r="AS106" i="4"/>
  <c r="AV118" i="4"/>
  <c r="BT118" i="4"/>
  <c r="AQ162" i="4"/>
  <c r="BG162" i="4"/>
  <c r="AC173" i="4"/>
  <c r="AS173" i="4"/>
  <c r="BA173" i="4"/>
  <c r="BA172" i="4"/>
  <c r="BI173" i="4"/>
  <c r="BQ173" i="4"/>
  <c r="BQ172" i="4"/>
  <c r="BM173" i="4"/>
  <c r="BM172" i="4"/>
  <c r="AC187" i="4"/>
  <c r="BN201" i="4"/>
  <c r="BN198" i="4"/>
  <c r="AN235" i="4"/>
  <c r="BD235" i="4"/>
  <c r="AI235" i="4"/>
  <c r="AE235" i="4"/>
  <c r="W245" i="4"/>
  <c r="BK245" i="4"/>
  <c r="AG254" i="4"/>
  <c r="K302" i="4"/>
  <c r="BH302" i="4"/>
  <c r="BH301" i="4"/>
  <c r="P312" i="4"/>
  <c r="P301" i="4"/>
  <c r="AK113" i="5"/>
  <c r="BI312" i="5"/>
  <c r="CH61" i="6"/>
  <c r="CH60" i="6"/>
  <c r="CX61" i="6"/>
  <c r="CX60" i="6"/>
  <c r="C263" i="3"/>
  <c r="BQ62" i="4"/>
  <c r="BQ7" i="4"/>
  <c r="BQ73" i="4"/>
  <c r="BQ72" i="4"/>
  <c r="N88" i="4"/>
  <c r="N87" i="4"/>
  <c r="BG88" i="4"/>
  <c r="BG87" i="4"/>
  <c r="K106" i="4"/>
  <c r="AI106" i="4"/>
  <c r="AJ113" i="4"/>
  <c r="W118" i="4"/>
  <c r="W106" i="4"/>
  <c r="P125" i="4"/>
  <c r="P106" i="4"/>
  <c r="F134" i="4"/>
  <c r="N134" i="4"/>
  <c r="V142" i="4"/>
  <c r="BG157" i="4"/>
  <c r="AJ162" i="4"/>
  <c r="BD162" i="4"/>
  <c r="BG201" i="4"/>
  <c r="BG198" i="4"/>
  <c r="J214" i="4"/>
  <c r="J198" i="4"/>
  <c r="BF214" i="4"/>
  <c r="BF198" i="4"/>
  <c r="H235" i="4"/>
  <c r="AF245" i="4"/>
  <c r="L302" i="4"/>
  <c r="BB302" i="4"/>
  <c r="BL302" i="4"/>
  <c r="AN312" i="4"/>
  <c r="AN301" i="4"/>
  <c r="AV312" i="4"/>
  <c r="AV301" i="4"/>
  <c r="Z312" i="4"/>
  <c r="AG223" i="5"/>
  <c r="BB291" i="5"/>
  <c r="AL320" i="4"/>
  <c r="AZ8" i="5"/>
  <c r="AZ7" i="5"/>
  <c r="AM118" i="5"/>
  <c r="BM125" i="5"/>
  <c r="AA125" i="5"/>
  <c r="AR134" i="5"/>
  <c r="AZ134" i="5"/>
  <c r="BK142" i="5"/>
  <c r="BM142" i="5"/>
  <c r="E173" i="5"/>
  <c r="AH201" i="5"/>
  <c r="AH198" i="5"/>
  <c r="F235" i="5"/>
  <c r="R245" i="5"/>
  <c r="R234" i="5"/>
  <c r="AX245" i="5"/>
  <c r="AX234" i="5"/>
  <c r="V245" i="5"/>
  <c r="I263" i="5"/>
  <c r="AG263" i="5"/>
  <c r="AP291" i="5"/>
  <c r="AN302" i="5"/>
  <c r="AV302" i="5"/>
  <c r="AV301" i="5"/>
  <c r="BL302" i="5"/>
  <c r="I320" i="5"/>
  <c r="BH320" i="5"/>
  <c r="BH301" i="5"/>
  <c r="AE320" i="4"/>
  <c r="AU320" i="4"/>
  <c r="BS320" i="4"/>
  <c r="I8" i="5"/>
  <c r="AG8" i="5"/>
  <c r="AG7" i="5"/>
  <c r="BE8" i="5"/>
  <c r="BI62" i="5"/>
  <c r="X73" i="5"/>
  <c r="X72" i="5"/>
  <c r="L113" i="5"/>
  <c r="AI125" i="5"/>
  <c r="BC134" i="5"/>
  <c r="BC133" i="5"/>
  <c r="BK134" i="5"/>
  <c r="AH142" i="5"/>
  <c r="AH133" i="5"/>
  <c r="AM157" i="5"/>
  <c r="F162" i="5"/>
  <c r="AY201" i="5"/>
  <c r="AY198" i="5"/>
  <c r="X214" i="5"/>
  <c r="AY245" i="5"/>
  <c r="T291" i="5"/>
  <c r="AI302" i="5"/>
  <c r="BG302" i="5"/>
  <c r="U312" i="5"/>
  <c r="U301" i="5"/>
  <c r="AR312" i="5"/>
  <c r="AU320" i="5"/>
  <c r="L88" i="5"/>
  <c r="L87" i="5"/>
  <c r="AY88" i="5"/>
  <c r="AJ88" i="5"/>
  <c r="AJ87" i="5"/>
  <c r="AU118" i="5"/>
  <c r="I118" i="5"/>
  <c r="AG118" i="5"/>
  <c r="BE118" i="5"/>
  <c r="BE106" i="5"/>
  <c r="BG125" i="5"/>
  <c r="AB142" i="5"/>
  <c r="AJ142" i="5"/>
  <c r="AW142" i="5"/>
  <c r="AW133" i="5"/>
  <c r="J157" i="5"/>
  <c r="R157" i="5"/>
  <c r="AD157" i="5"/>
  <c r="AC173" i="5"/>
  <c r="AC172" i="5"/>
  <c r="AV201" i="5"/>
  <c r="D214" i="5"/>
  <c r="L245" i="5"/>
  <c r="BB245" i="5"/>
  <c r="P245" i="5"/>
  <c r="BL245" i="5"/>
  <c r="AO254" i="5"/>
  <c r="AW254" i="5"/>
  <c r="AA263" i="5"/>
  <c r="H291" i="5"/>
  <c r="G291" i="5"/>
  <c r="AK312" i="5"/>
  <c r="BA312" i="5"/>
  <c r="Z320" i="4"/>
  <c r="BL8" i="5"/>
  <c r="AX8" i="5"/>
  <c r="AX7" i="5"/>
  <c r="L8" i="5"/>
  <c r="X62" i="5"/>
  <c r="AN62" i="5"/>
  <c r="AV62" i="5"/>
  <c r="AV7" i="5"/>
  <c r="AQ87" i="5"/>
  <c r="U88" i="5"/>
  <c r="U87" i="5"/>
  <c r="G88" i="5"/>
  <c r="G87" i="5"/>
  <c r="AC87" i="5"/>
  <c r="V113" i="5"/>
  <c r="AD113" i="5"/>
  <c r="AO118" i="5"/>
  <c r="E125" i="5"/>
  <c r="E106" i="5"/>
  <c r="BA125" i="5"/>
  <c r="AM125" i="5"/>
  <c r="AA134" i="5"/>
  <c r="V142" i="5"/>
  <c r="V133" i="5"/>
  <c r="AD142" i="5"/>
  <c r="AD133" i="5"/>
  <c r="BI142" i="5"/>
  <c r="BB162" i="5"/>
  <c r="H173" i="5"/>
  <c r="H172" i="5"/>
  <c r="BJ173" i="5"/>
  <c r="V201" i="5"/>
  <c r="V198" i="5"/>
  <c r="AT201" i="5"/>
  <c r="AT198" i="5"/>
  <c r="BJ201" i="5"/>
  <c r="BJ198" i="5"/>
  <c r="AF201" i="5"/>
  <c r="AF198" i="5"/>
  <c r="K214" i="5"/>
  <c r="L214" i="5"/>
  <c r="AZ214" i="5"/>
  <c r="AZ198" i="5"/>
  <c r="AW223" i="5"/>
  <c r="W235" i="5"/>
  <c r="AJ254" i="5"/>
  <c r="AJ234" i="5"/>
  <c r="AY254" i="5"/>
  <c r="U263" i="5"/>
  <c r="AS263" i="5"/>
  <c r="BI263" i="5"/>
  <c r="BK291" i="5"/>
  <c r="BD291" i="5"/>
  <c r="AR302" i="5"/>
  <c r="T320" i="5"/>
  <c r="AJ320" i="5"/>
  <c r="K320" i="4"/>
  <c r="J62" i="5"/>
  <c r="J7" i="5"/>
  <c r="Z62" i="5"/>
  <c r="J73" i="5"/>
  <c r="J72" i="5"/>
  <c r="R73" i="5"/>
  <c r="R72" i="5"/>
  <c r="Z73" i="5"/>
  <c r="Z72" i="5"/>
  <c r="AX73" i="5"/>
  <c r="AX72" i="5"/>
  <c r="AR88" i="5"/>
  <c r="AR87" i="5"/>
  <c r="H88" i="5"/>
  <c r="H87" i="5"/>
  <c r="AE142" i="5"/>
  <c r="BH142" i="5"/>
  <c r="BJ162" i="5"/>
  <c r="AF162" i="5"/>
  <c r="AF173" i="5"/>
  <c r="AF172" i="5"/>
  <c r="BA173" i="5"/>
  <c r="BI173" i="5"/>
  <c r="BI172" i="5"/>
  <c r="AE173" i="5"/>
  <c r="BD201" i="5"/>
  <c r="BD198" i="5"/>
  <c r="BL201" i="5"/>
  <c r="BG214" i="5"/>
  <c r="BG198" i="5"/>
  <c r="G214" i="5"/>
  <c r="BM223" i="5"/>
  <c r="K235" i="5"/>
  <c r="AA245" i="5"/>
  <c r="AA234" i="5"/>
  <c r="G254" i="5"/>
  <c r="O254" i="5"/>
  <c r="O234" i="5"/>
  <c r="AR254" i="5"/>
  <c r="AD263" i="5"/>
  <c r="AD234" i="5"/>
  <c r="BJ263" i="5"/>
  <c r="H263" i="5"/>
  <c r="H234" i="5"/>
  <c r="BJ291" i="5"/>
  <c r="W302" i="5"/>
  <c r="I312" i="5"/>
  <c r="I301" i="5"/>
  <c r="Q312" i="5"/>
  <c r="Q301" i="5"/>
  <c r="AN312" i="5"/>
  <c r="AV312" i="5"/>
  <c r="K320" i="5"/>
  <c r="AM88" i="5"/>
  <c r="AM87" i="5"/>
  <c r="BK88" i="5"/>
  <c r="BK87" i="5"/>
  <c r="AV88" i="5"/>
  <c r="AV87" i="5"/>
  <c r="J118" i="5"/>
  <c r="AI118" i="5"/>
  <c r="AI106" i="5"/>
  <c r="U118" i="5"/>
  <c r="N125" i="5"/>
  <c r="I125" i="5"/>
  <c r="BE134" i="5"/>
  <c r="BE133" i="5"/>
  <c r="AG187" i="5"/>
  <c r="AG172" i="5"/>
  <c r="H201" i="5"/>
  <c r="H198" i="5"/>
  <c r="BM235" i="5"/>
  <c r="V235" i="5"/>
  <c r="BA8" i="5"/>
  <c r="BA7" i="5"/>
  <c r="AM8" i="5"/>
  <c r="AM7" i="5"/>
  <c r="AI62" i="5"/>
  <c r="BF62" i="5"/>
  <c r="BF7" i="5"/>
  <c r="T62" i="5"/>
  <c r="T73" i="5"/>
  <c r="T72" i="5"/>
  <c r="AR73" i="5"/>
  <c r="AR72" i="5"/>
  <c r="AN88" i="5"/>
  <c r="AN87" i="5"/>
  <c r="AO113" i="5"/>
  <c r="AO106" i="5"/>
  <c r="Z118" i="5"/>
  <c r="Q125" i="5"/>
  <c r="Q106" i="5"/>
  <c r="AJ134" i="5"/>
  <c r="AJ133" i="5"/>
  <c r="AK134" i="5"/>
  <c r="AK133" i="5"/>
  <c r="Y142" i="5"/>
  <c r="Y133" i="5"/>
  <c r="BB142" i="5"/>
  <c r="BB133" i="5"/>
  <c r="G157" i="5"/>
  <c r="O157" i="5"/>
  <c r="AI157" i="5"/>
  <c r="AY157" i="5"/>
  <c r="Z162" i="5"/>
  <c r="Z133" i="5"/>
  <c r="AH173" i="5"/>
  <c r="AH172" i="5"/>
  <c r="AO245" i="5"/>
  <c r="BE245" i="5"/>
  <c r="BB254" i="5"/>
  <c r="AV263" i="5"/>
  <c r="BD263" i="5"/>
  <c r="BL263" i="5"/>
  <c r="BH263" i="5"/>
  <c r="H271" i="5"/>
  <c r="Y291" i="5"/>
  <c r="AO291" i="5"/>
  <c r="P302" i="5"/>
  <c r="X302" i="5"/>
  <c r="AM302" i="5"/>
  <c r="BC302" i="5"/>
  <c r="H320" i="5"/>
  <c r="I113" i="3"/>
  <c r="F113" i="3"/>
  <c r="F106" i="3"/>
  <c r="F87" i="3"/>
  <c r="H73" i="3"/>
  <c r="H72" i="3"/>
  <c r="H8" i="3"/>
  <c r="H7" i="3"/>
  <c r="V106" i="4"/>
  <c r="AP113" i="4"/>
  <c r="AP106" i="4"/>
  <c r="AK113" i="4"/>
  <c r="BK106" i="4"/>
  <c r="O106" i="4"/>
  <c r="N106" i="4"/>
  <c r="J113" i="4"/>
  <c r="J106" i="4"/>
  <c r="C106" i="4"/>
  <c r="BR106" i="4"/>
  <c r="BT106" i="4"/>
  <c r="BM106" i="4"/>
  <c r="Q87" i="4"/>
  <c r="R7" i="4"/>
  <c r="AM72" i="4"/>
  <c r="BD72" i="4"/>
  <c r="AI88" i="4"/>
  <c r="AI87" i="4"/>
  <c r="AO88" i="4"/>
  <c r="AO87" i="4"/>
  <c r="AT88" i="4"/>
  <c r="AT87" i="4"/>
  <c r="X88" i="4"/>
  <c r="X87" i="4"/>
  <c r="BD7" i="4"/>
  <c r="L7" i="4"/>
  <c r="BT62" i="4"/>
  <c r="BE62" i="4"/>
  <c r="BE7" i="4"/>
  <c r="AB73" i="4"/>
  <c r="AB72" i="4"/>
  <c r="AN73" i="4"/>
  <c r="AN72" i="4"/>
  <c r="AZ73" i="4"/>
  <c r="AZ72" i="4"/>
  <c r="U88" i="4"/>
  <c r="U87" i="4"/>
  <c r="U8" i="4"/>
  <c r="BB8" i="4"/>
  <c r="BB7" i="4"/>
  <c r="AZ62" i="4"/>
  <c r="BL73" i="4"/>
  <c r="BL72" i="4"/>
  <c r="AK88" i="4"/>
  <c r="AK87" i="4"/>
  <c r="AQ88" i="4"/>
  <c r="AQ87" i="4"/>
  <c r="BS88" i="4"/>
  <c r="BS87" i="4"/>
  <c r="K88" i="4"/>
  <c r="K87" i="4"/>
  <c r="AY72" i="4"/>
  <c r="O72" i="4"/>
  <c r="AA87" i="4"/>
  <c r="BB88" i="4"/>
  <c r="BB87" i="4"/>
  <c r="G7" i="4"/>
  <c r="AG72" i="4"/>
  <c r="AU72" i="4"/>
  <c r="AP72" i="4"/>
  <c r="AK62" i="4"/>
  <c r="M73" i="4"/>
  <c r="M72" i="4"/>
  <c r="Y73" i="4"/>
  <c r="AW73" i="4"/>
  <c r="AW72" i="4"/>
  <c r="AB88" i="4"/>
  <c r="AB87" i="4"/>
  <c r="AH88" i="4"/>
  <c r="AH87" i="4"/>
  <c r="BI7" i="4"/>
  <c r="ET6" i="6"/>
  <c r="D78" i="6"/>
  <c r="FX6" i="6"/>
  <c r="BK198" i="5"/>
  <c r="BW118" i="6"/>
  <c r="AE106" i="4"/>
  <c r="O133" i="5"/>
  <c r="EI6" i="6"/>
  <c r="CM118" i="6"/>
  <c r="BF133" i="4"/>
  <c r="P198" i="5"/>
  <c r="EH78" i="6"/>
  <c r="AM78" i="6"/>
  <c r="FP6" i="6"/>
  <c r="BP198" i="4"/>
  <c r="BG7" i="4"/>
  <c r="R106" i="4"/>
  <c r="AC133" i="4"/>
  <c r="AU106" i="4"/>
  <c r="BM133" i="4"/>
  <c r="Z301" i="5"/>
  <c r="BJ301" i="5"/>
  <c r="T234" i="5"/>
  <c r="EQ51" i="6"/>
  <c r="BC7" i="4"/>
  <c r="T106" i="4"/>
  <c r="AZ106" i="4"/>
  <c r="AO133" i="4"/>
  <c r="AL301" i="5"/>
  <c r="AF106" i="5"/>
  <c r="L106" i="5"/>
  <c r="FG51" i="6"/>
  <c r="DI60" i="6"/>
  <c r="BL118" i="6"/>
  <c r="AD118" i="6"/>
  <c r="BZ105" i="6"/>
  <c r="DE105" i="6"/>
  <c r="AN78" i="6"/>
  <c r="P51" i="6"/>
  <c r="AW51" i="6"/>
  <c r="BP147" i="6"/>
  <c r="FU147" i="6"/>
  <c r="FI147" i="6"/>
  <c r="EW147" i="6"/>
  <c r="EK147" i="6"/>
  <c r="DY147" i="6"/>
  <c r="CA147" i="6"/>
  <c r="BO147" i="6"/>
  <c r="DG134" i="6"/>
  <c r="CU134" i="6"/>
  <c r="CI134" i="6"/>
  <c r="AI147" i="6"/>
  <c r="AR147" i="6"/>
  <c r="O147" i="6"/>
  <c r="AR134" i="6"/>
  <c r="H134" i="6"/>
  <c r="S106" i="4"/>
  <c r="G198" i="4"/>
  <c r="T198" i="4"/>
  <c r="Z106" i="4"/>
  <c r="AZ234" i="4"/>
  <c r="AJ106" i="4"/>
  <c r="BI133" i="4"/>
  <c r="H106" i="5"/>
  <c r="BQ78" i="6"/>
  <c r="DA60" i="6"/>
  <c r="G60" i="6"/>
  <c r="G134" i="6"/>
  <c r="Z60" i="6"/>
  <c r="K118" i="6"/>
  <c r="CC105" i="6"/>
  <c r="DM105" i="6"/>
  <c r="R51" i="6"/>
  <c r="BH51" i="6"/>
  <c r="BY147" i="6"/>
  <c r="DF147" i="6"/>
  <c r="CV147" i="6"/>
  <c r="CJ147" i="6"/>
  <c r="BN147" i="6"/>
  <c r="BB147" i="6"/>
  <c r="AP147" i="6"/>
  <c r="CK147" i="6"/>
  <c r="BM147" i="6"/>
  <c r="DL134" i="6"/>
  <c r="CB134" i="6"/>
  <c r="BP134" i="6"/>
  <c r="BB134" i="6"/>
  <c r="AP134" i="6"/>
  <c r="AD134" i="6"/>
  <c r="R134" i="6"/>
  <c r="F134" i="6"/>
  <c r="CJ118" i="6"/>
  <c r="CQ118" i="6"/>
  <c r="O105" i="6"/>
  <c r="D73" i="4"/>
  <c r="D72" i="4"/>
  <c r="AQ106" i="4"/>
  <c r="BP234" i="4"/>
  <c r="BE234" i="4"/>
  <c r="DQ78" i="6"/>
  <c r="BU78" i="6"/>
  <c r="AU147" i="6"/>
  <c r="BD147" i="6"/>
  <c r="AO134" i="6"/>
  <c r="Q134" i="6"/>
  <c r="BN172" i="4"/>
  <c r="AV271" i="5"/>
  <c r="AM234" i="5"/>
  <c r="D172" i="5"/>
  <c r="E134" i="6"/>
  <c r="V60" i="6"/>
  <c r="AE60" i="6"/>
  <c r="X147" i="6"/>
  <c r="AV134" i="6"/>
  <c r="BH134" i="6"/>
  <c r="AA134" i="6"/>
  <c r="Z14" i="6"/>
  <c r="BJ14" i="6"/>
  <c r="Y14" i="6"/>
  <c r="BE14" i="6"/>
  <c r="BF14" i="6"/>
  <c r="EQ65" i="6"/>
  <c r="EQ60" i="6"/>
  <c r="FO65" i="6"/>
  <c r="FO60" i="6"/>
  <c r="DV65" i="6"/>
  <c r="EL65" i="6"/>
  <c r="EL60" i="6"/>
  <c r="FB65" i="6"/>
  <c r="FB60" i="6"/>
  <c r="FR65" i="6"/>
  <c r="ES65" i="6"/>
  <c r="ES60" i="6"/>
  <c r="FQ65" i="6"/>
  <c r="FQ60" i="6"/>
  <c r="DX65" i="6"/>
  <c r="DX60" i="6"/>
  <c r="EN65" i="6"/>
  <c r="EN60" i="6"/>
  <c r="FD65" i="6"/>
  <c r="FD60" i="6"/>
  <c r="FT65" i="6"/>
  <c r="FT60" i="6"/>
  <c r="EA65" i="6"/>
  <c r="EA60" i="6"/>
  <c r="EY65" i="6"/>
  <c r="EY60" i="6"/>
  <c r="FW65" i="6"/>
  <c r="FW60" i="6"/>
  <c r="DZ65" i="6"/>
  <c r="EP65" i="6"/>
  <c r="EP60" i="6"/>
  <c r="FF65" i="6"/>
  <c r="FF60" i="6"/>
  <c r="FV65" i="6"/>
  <c r="EC65" i="6"/>
  <c r="EC60" i="6"/>
  <c r="FA65" i="6"/>
  <c r="FA60" i="6"/>
  <c r="FY65" i="6"/>
  <c r="FY60" i="6"/>
  <c r="ED65" i="6"/>
  <c r="ET65" i="6"/>
  <c r="FJ65" i="6"/>
  <c r="FZ65" i="6"/>
  <c r="FZ60" i="6"/>
  <c r="EV65" i="6"/>
  <c r="EV60" i="6"/>
  <c r="EI65" i="6"/>
  <c r="EI60" i="6"/>
  <c r="EX65" i="6"/>
  <c r="EX60" i="6"/>
  <c r="EK65" i="6"/>
  <c r="EK60" i="6"/>
  <c r="FL65" i="6"/>
  <c r="FL60" i="6"/>
  <c r="FG65" i="6"/>
  <c r="FG60" i="6"/>
  <c r="FN65" i="6"/>
  <c r="FN60" i="6"/>
  <c r="BQ130" i="6"/>
  <c r="BQ118" i="6"/>
  <c r="CG130" i="6"/>
  <c r="CG118" i="6"/>
  <c r="CW130" i="6"/>
  <c r="CW118" i="6"/>
  <c r="DM130" i="6"/>
  <c r="DM118" i="6"/>
  <c r="BP130" i="6"/>
  <c r="BP118" i="6"/>
  <c r="CB130" i="6"/>
  <c r="CN130" i="6"/>
  <c r="CN118" i="6"/>
  <c r="CZ130" i="6"/>
  <c r="CZ118" i="6"/>
  <c r="DL130" i="6"/>
  <c r="DL118" i="6"/>
  <c r="BS130" i="6"/>
  <c r="BS118" i="6"/>
  <c r="CI130" i="6"/>
  <c r="CI118" i="6"/>
  <c r="CY130" i="6"/>
  <c r="CY118" i="6"/>
  <c r="DO130" i="6"/>
  <c r="DO118" i="6"/>
  <c r="BR130" i="6"/>
  <c r="BR118" i="6"/>
  <c r="CD130" i="6"/>
  <c r="CD118" i="6"/>
  <c r="CP130" i="6"/>
  <c r="CP118" i="6"/>
  <c r="DB130" i="6"/>
  <c r="DB118" i="6"/>
  <c r="DN130" i="6"/>
  <c r="DN118" i="6"/>
  <c r="BU130" i="6"/>
  <c r="CK130" i="6"/>
  <c r="CK118" i="6"/>
  <c r="DA130" i="6"/>
  <c r="DA118" i="6"/>
  <c r="DQ130" i="6"/>
  <c r="DQ118" i="6"/>
  <c r="BT130" i="6"/>
  <c r="BT118" i="6"/>
  <c r="CF130" i="6"/>
  <c r="CR130" i="6"/>
  <c r="CR118" i="6"/>
  <c r="DD130" i="6"/>
  <c r="DD118" i="6"/>
  <c r="DP130" i="6"/>
  <c r="DP118" i="6"/>
  <c r="BY130" i="6"/>
  <c r="BY118" i="6"/>
  <c r="CO130" i="6"/>
  <c r="CO118" i="6"/>
  <c r="DE130" i="6"/>
  <c r="DE118" i="6"/>
  <c r="DS130" i="6"/>
  <c r="DS118" i="6"/>
  <c r="BV130" i="6"/>
  <c r="BV118" i="6"/>
  <c r="CH130" i="6"/>
  <c r="CH118" i="6"/>
  <c r="CT130" i="6"/>
  <c r="CT118" i="6"/>
  <c r="DF130" i="6"/>
  <c r="DF118" i="6"/>
  <c r="GA135" i="6"/>
  <c r="DV135" i="6"/>
  <c r="EH135" i="6"/>
  <c r="ET135" i="6"/>
  <c r="FF135" i="6"/>
  <c r="FR135" i="6"/>
  <c r="FR134" i="6"/>
  <c r="DY135" i="6"/>
  <c r="EK135" i="6"/>
  <c r="EW135" i="6"/>
  <c r="FI135" i="6"/>
  <c r="FU135" i="6"/>
  <c r="DX135" i="6"/>
  <c r="EJ135" i="6"/>
  <c r="EV135" i="6"/>
  <c r="EV134" i="6"/>
  <c r="FH135" i="6"/>
  <c r="FT135" i="6"/>
  <c r="EA135" i="6"/>
  <c r="EM135" i="6"/>
  <c r="EY135" i="6"/>
  <c r="FK135" i="6"/>
  <c r="FW135" i="6"/>
  <c r="DZ135" i="6"/>
  <c r="EL135" i="6"/>
  <c r="EX135" i="6"/>
  <c r="FJ135" i="6"/>
  <c r="FV135" i="6"/>
  <c r="EC135" i="6"/>
  <c r="EO135" i="6"/>
  <c r="FA135" i="6"/>
  <c r="FM135" i="6"/>
  <c r="FM134" i="6"/>
  <c r="FY135" i="6"/>
  <c r="EB135" i="6"/>
  <c r="EN135" i="6"/>
  <c r="EZ135" i="6"/>
  <c r="FL135" i="6"/>
  <c r="FX135" i="6"/>
  <c r="EE135" i="6"/>
  <c r="EQ135" i="6"/>
  <c r="EQ134" i="6"/>
  <c r="FC135" i="6"/>
  <c r="FO135" i="6"/>
  <c r="AH172" i="4"/>
  <c r="AL106" i="4"/>
  <c r="AB106" i="4"/>
  <c r="V301" i="5"/>
  <c r="FR60" i="6"/>
  <c r="DV60" i="6"/>
  <c r="FV60" i="6"/>
  <c r="DZ60" i="6"/>
  <c r="BL78" i="6"/>
  <c r="FF134" i="6"/>
  <c r="X51" i="6"/>
  <c r="D51" i="6"/>
  <c r="Q51" i="6"/>
  <c r="AG147" i="6"/>
  <c r="AA147" i="6"/>
  <c r="DK105" i="6"/>
  <c r="C106" i="6"/>
  <c r="C105" i="6"/>
  <c r="H106" i="6"/>
  <c r="H105" i="6"/>
  <c r="T106" i="6"/>
  <c r="T105" i="6"/>
  <c r="AF106" i="6"/>
  <c r="AF105" i="6"/>
  <c r="AR106" i="6"/>
  <c r="AR105" i="6"/>
  <c r="BD106" i="6"/>
  <c r="BD105" i="6"/>
  <c r="N106" i="6"/>
  <c r="N105" i="6"/>
  <c r="Z106" i="6"/>
  <c r="Z105" i="6"/>
  <c r="AL106" i="6"/>
  <c r="AL105" i="6"/>
  <c r="AX106" i="6"/>
  <c r="AX105" i="6"/>
  <c r="BJ106" i="6"/>
  <c r="BJ105" i="6"/>
  <c r="D106" i="6"/>
  <c r="D105" i="6"/>
  <c r="V106" i="6"/>
  <c r="AN106" i="6"/>
  <c r="BF106" i="6"/>
  <c r="G106" i="6"/>
  <c r="S106" i="6"/>
  <c r="AE106" i="6"/>
  <c r="AE105" i="6"/>
  <c r="AQ106" i="6"/>
  <c r="AQ105" i="6"/>
  <c r="BC106" i="6"/>
  <c r="BC105" i="6"/>
  <c r="F106" i="6"/>
  <c r="F105" i="6"/>
  <c r="X106" i="6"/>
  <c r="X105" i="6"/>
  <c r="AP106" i="6"/>
  <c r="AP105" i="6"/>
  <c r="BH106" i="6"/>
  <c r="BH105" i="6"/>
  <c r="I106" i="6"/>
  <c r="I105" i="6"/>
  <c r="U106" i="6"/>
  <c r="U105" i="6"/>
  <c r="AG106" i="6"/>
  <c r="AG105" i="6"/>
  <c r="AS106" i="6"/>
  <c r="AS105" i="6"/>
  <c r="BE106" i="6"/>
  <c r="BE105" i="6"/>
  <c r="J106" i="6"/>
  <c r="J105" i="6"/>
  <c r="AB106" i="6"/>
  <c r="AB105" i="6"/>
  <c r="AT106" i="6"/>
  <c r="AT105" i="6"/>
  <c r="K106" i="6"/>
  <c r="K105" i="6"/>
  <c r="W106" i="6"/>
  <c r="W105" i="6"/>
  <c r="AI106" i="6"/>
  <c r="AI105" i="6"/>
  <c r="AU106" i="6"/>
  <c r="AU105" i="6"/>
  <c r="BG106" i="6"/>
  <c r="L106" i="6"/>
  <c r="L105" i="6"/>
  <c r="AD106" i="6"/>
  <c r="AD105" i="6"/>
  <c r="AV106" i="6"/>
  <c r="AV105" i="6"/>
  <c r="M106" i="6"/>
  <c r="M105" i="6"/>
  <c r="Y106" i="6"/>
  <c r="Y105" i="6"/>
  <c r="AK106" i="6"/>
  <c r="AK105" i="6"/>
  <c r="AW106" i="6"/>
  <c r="AW105" i="6"/>
  <c r="GA113" i="6"/>
  <c r="GA105" i="6"/>
  <c r="DX113" i="6"/>
  <c r="DX105" i="6"/>
  <c r="EN113" i="6"/>
  <c r="EN105" i="6"/>
  <c r="FD113" i="6"/>
  <c r="FD105" i="6"/>
  <c r="FT113" i="6"/>
  <c r="FT105" i="6"/>
  <c r="DY113" i="6"/>
  <c r="DY105" i="6"/>
  <c r="EK113" i="6"/>
  <c r="EK105" i="6"/>
  <c r="EW113" i="6"/>
  <c r="EW105" i="6"/>
  <c r="FI113" i="6"/>
  <c r="FI105" i="6"/>
  <c r="FU113" i="6"/>
  <c r="FU105" i="6"/>
  <c r="DZ113" i="6"/>
  <c r="DZ105" i="6"/>
  <c r="EP113" i="6"/>
  <c r="EP105" i="6"/>
  <c r="FF113" i="6"/>
  <c r="FF105" i="6"/>
  <c r="FV113" i="6"/>
  <c r="FV105" i="6"/>
  <c r="EA113" i="6"/>
  <c r="EA105" i="6"/>
  <c r="EM113" i="6"/>
  <c r="EM105" i="6"/>
  <c r="EY113" i="6"/>
  <c r="EY105" i="6"/>
  <c r="FK113" i="6"/>
  <c r="FK105" i="6"/>
  <c r="FW113" i="6"/>
  <c r="FW105" i="6"/>
  <c r="EB113" i="6"/>
  <c r="EB105" i="6"/>
  <c r="ER113" i="6"/>
  <c r="ER105" i="6"/>
  <c r="FH113" i="6"/>
  <c r="FH105" i="6"/>
  <c r="FX113" i="6"/>
  <c r="FX105" i="6"/>
  <c r="EC113" i="6"/>
  <c r="EC105" i="6"/>
  <c r="EO113" i="6"/>
  <c r="EO105" i="6"/>
  <c r="FA113" i="6"/>
  <c r="FA105" i="6"/>
  <c r="FM113" i="6"/>
  <c r="FM105" i="6"/>
  <c r="FY113" i="6"/>
  <c r="EF113" i="6"/>
  <c r="EF105" i="6"/>
  <c r="EV113" i="6"/>
  <c r="EV105" i="6"/>
  <c r="FL113" i="6"/>
  <c r="FL105" i="6"/>
  <c r="GB113" i="6"/>
  <c r="GB105" i="6"/>
  <c r="EE113" i="6"/>
  <c r="EE105" i="6"/>
  <c r="EQ113" i="6"/>
  <c r="EQ105" i="6"/>
  <c r="FC113" i="6"/>
  <c r="FC105" i="6"/>
  <c r="FO113" i="6"/>
  <c r="FO105" i="6"/>
  <c r="EI121" i="6"/>
  <c r="EI118" i="6"/>
  <c r="EY121" i="6"/>
  <c r="EY118" i="6"/>
  <c r="FO121" i="6"/>
  <c r="FO118" i="6"/>
  <c r="EF121" i="6"/>
  <c r="EF118" i="6"/>
  <c r="ER121" i="6"/>
  <c r="ER118" i="6"/>
  <c r="FD121" i="6"/>
  <c r="FD118" i="6"/>
  <c r="FP121" i="6"/>
  <c r="FP118" i="6"/>
  <c r="DW121" i="6"/>
  <c r="DW118" i="6"/>
  <c r="EM121" i="6"/>
  <c r="EM118" i="6"/>
  <c r="FC121" i="6"/>
  <c r="FC118" i="6"/>
  <c r="FS121" i="6"/>
  <c r="FS118" i="6"/>
  <c r="DV121" i="6"/>
  <c r="DV118" i="6"/>
  <c r="EH121" i="6"/>
  <c r="ET121" i="6"/>
  <c r="ET118" i="6"/>
  <c r="FF121" i="6"/>
  <c r="FF118" i="6"/>
  <c r="FR121" i="6"/>
  <c r="FR118" i="6"/>
  <c r="DY121" i="6"/>
  <c r="DY118" i="6"/>
  <c r="EO121" i="6"/>
  <c r="EO118" i="6"/>
  <c r="FE121" i="6"/>
  <c r="FE118" i="6"/>
  <c r="FU121" i="6"/>
  <c r="FU118" i="6"/>
  <c r="DX121" i="6"/>
  <c r="DX118" i="6"/>
  <c r="EJ121" i="6"/>
  <c r="EJ118" i="6"/>
  <c r="EV121" i="6"/>
  <c r="EV118" i="6"/>
  <c r="FH121" i="6"/>
  <c r="FH118" i="6"/>
  <c r="FT121" i="6"/>
  <c r="FT118" i="6"/>
  <c r="EA121" i="6"/>
  <c r="EA118" i="6"/>
  <c r="EQ121" i="6"/>
  <c r="EQ118" i="6"/>
  <c r="FG121" i="6"/>
  <c r="FG118" i="6"/>
  <c r="FW121" i="6"/>
  <c r="FW118" i="6"/>
  <c r="DZ121" i="6"/>
  <c r="DZ118" i="6"/>
  <c r="EL121" i="6"/>
  <c r="EL118" i="6"/>
  <c r="EX121" i="6"/>
  <c r="FJ121" i="6"/>
  <c r="FJ118" i="6"/>
  <c r="FV121" i="6"/>
  <c r="FV118" i="6"/>
  <c r="G148" i="6"/>
  <c r="G147" i="6"/>
  <c r="S148" i="6"/>
  <c r="S147" i="6"/>
  <c r="AE148" i="6"/>
  <c r="AE147" i="6"/>
  <c r="AZ148" i="6"/>
  <c r="AZ147" i="6"/>
  <c r="AN148" i="6"/>
  <c r="AN147" i="6"/>
  <c r="BC148" i="6"/>
  <c r="BC147" i="6"/>
  <c r="AQ148" i="6"/>
  <c r="AQ147" i="6"/>
  <c r="D148" i="6"/>
  <c r="D147" i="6"/>
  <c r="P148" i="6"/>
  <c r="P147" i="6"/>
  <c r="AB148" i="6"/>
  <c r="AB147" i="6"/>
  <c r="I148" i="6"/>
  <c r="I147" i="6"/>
  <c r="U148" i="6"/>
  <c r="U147" i="6"/>
  <c r="BJ148" i="6"/>
  <c r="BJ147" i="6"/>
  <c r="AX148" i="6"/>
  <c r="AX147" i="6"/>
  <c r="AL148" i="6"/>
  <c r="AL147" i="6"/>
  <c r="BA148" i="6"/>
  <c r="BA147" i="6"/>
  <c r="AO148" i="6"/>
  <c r="AO147" i="6"/>
  <c r="F148" i="6"/>
  <c r="F147" i="6"/>
  <c r="R148" i="6"/>
  <c r="R147" i="6"/>
  <c r="AD148" i="6"/>
  <c r="AD147" i="6"/>
  <c r="K148" i="6"/>
  <c r="K147" i="6"/>
  <c r="W148" i="6"/>
  <c r="W147" i="6"/>
  <c r="BH148" i="6"/>
  <c r="BH147" i="6"/>
  <c r="AV148" i="6"/>
  <c r="AV147" i="6"/>
  <c r="AJ148" i="6"/>
  <c r="AJ147" i="6"/>
  <c r="AY148" i="6"/>
  <c r="AY147" i="6"/>
  <c r="AM148" i="6"/>
  <c r="AM147" i="6"/>
  <c r="H148" i="6"/>
  <c r="H147" i="6"/>
  <c r="T148" i="6"/>
  <c r="T147" i="6"/>
  <c r="AF148" i="6"/>
  <c r="AF147" i="6"/>
  <c r="M148" i="6"/>
  <c r="M147" i="6"/>
  <c r="Y148" i="6"/>
  <c r="Y147" i="6"/>
  <c r="BF148" i="6"/>
  <c r="AT148" i="6"/>
  <c r="AT147" i="6"/>
  <c r="BI148" i="6"/>
  <c r="BI147" i="6"/>
  <c r="AW148" i="6"/>
  <c r="AW147" i="6"/>
  <c r="AK148" i="6"/>
  <c r="AK147" i="6"/>
  <c r="J148" i="6"/>
  <c r="V148" i="6"/>
  <c r="AH148" i="6"/>
  <c r="AH147" i="6"/>
  <c r="BI88" i="4"/>
  <c r="BI87" i="4"/>
  <c r="CT147" i="6"/>
  <c r="BX147" i="6"/>
  <c r="CU147" i="6"/>
  <c r="BW147" i="6"/>
  <c r="CI44" i="6"/>
  <c r="CQ44" i="6"/>
  <c r="CD44" i="6"/>
  <c r="DB44" i="6"/>
  <c r="CY44" i="6"/>
  <c r="CH44" i="6"/>
  <c r="DF44" i="6"/>
  <c r="DG44" i="6"/>
  <c r="BN44" i="6"/>
  <c r="CL44" i="6"/>
  <c r="DJ44" i="6"/>
  <c r="DO44" i="6"/>
  <c r="BR44" i="6"/>
  <c r="CP44" i="6"/>
  <c r="DN44" i="6"/>
  <c r="BS72" i="6"/>
  <c r="BS71" i="6"/>
  <c r="CA72" i="6"/>
  <c r="CA71" i="6"/>
  <c r="CY72" i="6"/>
  <c r="CY71" i="6"/>
  <c r="DX81" i="6"/>
  <c r="EV81" i="6"/>
  <c r="EV78" i="6"/>
  <c r="FT81" i="6"/>
  <c r="FT78" i="6"/>
  <c r="DW81" i="6"/>
  <c r="EM81" i="6"/>
  <c r="EM78" i="6"/>
  <c r="FC81" i="6"/>
  <c r="FC78" i="6"/>
  <c r="FS81" i="6"/>
  <c r="FS78" i="6"/>
  <c r="EB81" i="6"/>
  <c r="EZ81" i="6"/>
  <c r="EZ78" i="6"/>
  <c r="FX81" i="6"/>
  <c r="FX78" i="6"/>
  <c r="EA81" i="6"/>
  <c r="EA78" i="6"/>
  <c r="EQ81" i="6"/>
  <c r="EQ78" i="6"/>
  <c r="EF81" i="6"/>
  <c r="FD81" i="6"/>
  <c r="FD78" i="6"/>
  <c r="GB81" i="6"/>
  <c r="GB78" i="6"/>
  <c r="EJ81" i="6"/>
  <c r="EJ78" i="6"/>
  <c r="FH81" i="6"/>
  <c r="FH78" i="6"/>
  <c r="EE81" i="6"/>
  <c r="EE78" i="6"/>
  <c r="EU81" i="6"/>
  <c r="EU78" i="6"/>
  <c r="FK81" i="6"/>
  <c r="FV91" i="6"/>
  <c r="FV78" i="6"/>
  <c r="FJ91" i="6"/>
  <c r="FJ78" i="6"/>
  <c r="ER91" i="6"/>
  <c r="EG91" i="6"/>
  <c r="EG78" i="6"/>
  <c r="GA91" i="6"/>
  <c r="GA78" i="6"/>
  <c r="DX91" i="6"/>
  <c r="FK91" i="6"/>
  <c r="EB91" i="6"/>
  <c r="EF91" i="6"/>
  <c r="DY91" i="6"/>
  <c r="EO91" i="6"/>
  <c r="EO78" i="6"/>
  <c r="EW98" i="6"/>
  <c r="EW78" i="6"/>
  <c r="DY98" i="6"/>
  <c r="FU98" i="6"/>
  <c r="FU78" i="6"/>
  <c r="ED98" i="6"/>
  <c r="ED78" i="6"/>
  <c r="ET98" i="6"/>
  <c r="ET78" i="6"/>
  <c r="FH98" i="6"/>
  <c r="FT98" i="6"/>
  <c r="G142" i="3"/>
  <c r="Q62" i="4"/>
  <c r="Q7" i="4"/>
  <c r="AN62" i="4"/>
  <c r="AN7" i="4"/>
  <c r="AM88" i="4"/>
  <c r="AM87" i="4"/>
  <c r="DP147" i="6"/>
  <c r="BV147" i="6"/>
  <c r="CG147" i="6"/>
  <c r="BU147" i="6"/>
  <c r="CO105" i="6"/>
  <c r="CV105" i="6"/>
  <c r="CJ105" i="6"/>
  <c r="BL105" i="6"/>
  <c r="FA44" i="6"/>
  <c r="ED44" i="6"/>
  <c r="ED6" i="6"/>
  <c r="FB44" i="6"/>
  <c r="FZ44" i="6"/>
  <c r="FZ6" i="6"/>
  <c r="FG44" i="6"/>
  <c r="EH44" i="6"/>
  <c r="FF44" i="6"/>
  <c r="FK44" i="6"/>
  <c r="EL44" i="6"/>
  <c r="EL6" i="6"/>
  <c r="FJ44" i="6"/>
  <c r="FJ6" i="6"/>
  <c r="FQ44" i="6"/>
  <c r="EP44" i="6"/>
  <c r="FN44" i="6"/>
  <c r="J51" i="6"/>
  <c r="AB51" i="6"/>
  <c r="AN51" i="6"/>
  <c r="AZ51" i="6"/>
  <c r="EC72" i="6"/>
  <c r="EC71" i="6"/>
  <c r="EQ72" i="6"/>
  <c r="EQ71" i="6"/>
  <c r="FE72" i="6"/>
  <c r="FE71" i="6"/>
  <c r="FM72" i="6"/>
  <c r="FM71" i="6"/>
  <c r="GA72" i="6"/>
  <c r="GA71" i="6"/>
  <c r="DX72" i="6"/>
  <c r="DX71" i="6"/>
  <c r="EL72" i="6"/>
  <c r="EL71" i="6"/>
  <c r="ET72" i="6"/>
  <c r="ET71" i="6"/>
  <c r="FH72" i="6"/>
  <c r="FH71" i="6"/>
  <c r="FV72" i="6"/>
  <c r="FV71" i="6"/>
  <c r="EK72" i="6"/>
  <c r="EK71" i="6"/>
  <c r="EY72" i="6"/>
  <c r="EY71" i="6"/>
  <c r="FG72" i="6"/>
  <c r="FG71" i="6"/>
  <c r="FU72" i="6"/>
  <c r="FU71" i="6"/>
  <c r="EF72" i="6"/>
  <c r="EF71" i="6"/>
  <c r="EN72" i="6"/>
  <c r="EN71" i="6"/>
  <c r="FB72" i="6"/>
  <c r="FB71" i="6"/>
  <c r="FP72" i="6"/>
  <c r="FP71" i="6"/>
  <c r="FX72" i="6"/>
  <c r="FX71" i="6"/>
  <c r="EE72" i="6"/>
  <c r="EE71" i="6"/>
  <c r="ES72" i="6"/>
  <c r="ES71" i="6"/>
  <c r="FA72" i="6"/>
  <c r="FA71" i="6"/>
  <c r="FO72" i="6"/>
  <c r="FO71" i="6"/>
  <c r="DZ72" i="6"/>
  <c r="DZ71" i="6"/>
  <c r="EM72" i="6"/>
  <c r="EM71" i="6"/>
  <c r="EU72" i="6"/>
  <c r="EU71" i="6"/>
  <c r="FI72" i="6"/>
  <c r="FI71" i="6"/>
  <c r="FW72" i="6"/>
  <c r="FW71" i="6"/>
  <c r="EB72" i="6"/>
  <c r="EB71" i="6"/>
  <c r="EP72" i="6"/>
  <c r="EP71" i="6"/>
  <c r="FD72" i="6"/>
  <c r="FD71" i="6"/>
  <c r="FL72" i="6"/>
  <c r="FL71" i="6"/>
  <c r="FZ72" i="6"/>
  <c r="FZ71" i="6"/>
  <c r="AX95" i="6"/>
  <c r="E95" i="6"/>
  <c r="E78" i="6"/>
  <c r="AC95" i="6"/>
  <c r="BA95" i="6"/>
  <c r="BA78" i="6"/>
  <c r="Z95" i="6"/>
  <c r="Q95" i="6"/>
  <c r="AO95" i="6"/>
  <c r="AO78" i="6"/>
  <c r="BI101" i="6"/>
  <c r="BI78" i="6"/>
  <c r="H101" i="6"/>
  <c r="T101" i="6"/>
  <c r="AF101" i="6"/>
  <c r="AF78" i="6"/>
  <c r="AR101" i="6"/>
  <c r="AR78" i="6"/>
  <c r="BD101" i="6"/>
  <c r="N101" i="6"/>
  <c r="N78" i="6"/>
  <c r="Z101" i="6"/>
  <c r="AL101" i="6"/>
  <c r="AL78" i="6"/>
  <c r="AX101" i="6"/>
  <c r="BJ101" i="6"/>
  <c r="BJ78" i="6"/>
  <c r="G101" i="6"/>
  <c r="G78" i="6"/>
  <c r="S101" i="6"/>
  <c r="S78" i="6"/>
  <c r="AE101" i="6"/>
  <c r="AE78" i="6"/>
  <c r="AQ101" i="6"/>
  <c r="AQ78" i="6"/>
  <c r="BC101" i="6"/>
  <c r="BC78" i="6"/>
  <c r="E73" i="3"/>
  <c r="E72" i="3"/>
  <c r="Y8" i="4"/>
  <c r="AE8" i="4"/>
  <c r="BO8" i="4"/>
  <c r="BO7" i="4"/>
  <c r="AB8" i="4"/>
  <c r="AB7" i="4"/>
  <c r="V105" i="6"/>
  <c r="GA147" i="6"/>
  <c r="DI147" i="6"/>
  <c r="CM147" i="6"/>
  <c r="CC147" i="6"/>
  <c r="DJ147" i="6"/>
  <c r="EO147" i="6"/>
  <c r="DJ105" i="6"/>
  <c r="DI105" i="6"/>
  <c r="BO78" i="6"/>
  <c r="ER72" i="6"/>
  <c r="ER71" i="6"/>
  <c r="ED72" i="6"/>
  <c r="ED71" i="6"/>
  <c r="FR44" i="6"/>
  <c r="FR6" i="6"/>
  <c r="CT44" i="6"/>
  <c r="EI72" i="6"/>
  <c r="EI71" i="6"/>
  <c r="GA44" i="6"/>
  <c r="X21" i="6"/>
  <c r="BC21" i="6"/>
  <c r="J263" i="3"/>
  <c r="C291" i="3"/>
  <c r="Z8" i="4"/>
  <c r="Z7" i="4"/>
  <c r="BF105" i="6"/>
  <c r="AH105" i="6"/>
  <c r="BB105" i="6"/>
  <c r="BG105" i="6"/>
  <c r="BF147" i="6"/>
  <c r="V147" i="6"/>
  <c r="J147" i="6"/>
  <c r="DM147" i="6"/>
  <c r="BQ147" i="6"/>
  <c r="BF134" i="6"/>
  <c r="AT134" i="6"/>
  <c r="AH134" i="6"/>
  <c r="V134" i="6"/>
  <c r="J134" i="6"/>
  <c r="DK134" i="6"/>
  <c r="CY134" i="6"/>
  <c r="CA134" i="6"/>
  <c r="BO134" i="6"/>
  <c r="DC134" i="6"/>
  <c r="CQ134" i="6"/>
  <c r="CE134" i="6"/>
  <c r="BS134" i="6"/>
  <c r="AS134" i="6"/>
  <c r="AG134" i="6"/>
  <c r="U134" i="6"/>
  <c r="CV134" i="6"/>
  <c r="CJ134" i="6"/>
  <c r="BX134" i="6"/>
  <c r="BL134" i="6"/>
  <c r="AJ134" i="6"/>
  <c r="X134" i="6"/>
  <c r="L134" i="6"/>
  <c r="EG118" i="6"/>
  <c r="CF118" i="6"/>
  <c r="BD134" i="6"/>
  <c r="AE134" i="6"/>
  <c r="FN118" i="6"/>
  <c r="EX118" i="6"/>
  <c r="EH118" i="6"/>
  <c r="DC105" i="6"/>
  <c r="CQ105" i="6"/>
  <c r="BS105" i="6"/>
  <c r="DP105" i="6"/>
  <c r="FT72" i="6"/>
  <c r="FT71" i="6"/>
  <c r="FF72" i="6"/>
  <c r="FF71" i="6"/>
  <c r="EX44" i="6"/>
  <c r="BZ44" i="6"/>
  <c r="EN81" i="6"/>
  <c r="FY72" i="6"/>
  <c r="FY71" i="6"/>
  <c r="FC72" i="6"/>
  <c r="FC71" i="6"/>
  <c r="EG72" i="6"/>
  <c r="EG71" i="6"/>
  <c r="FW44" i="6"/>
  <c r="BL21" i="6"/>
  <c r="CZ21" i="6"/>
  <c r="BO21" i="6"/>
  <c r="CU21" i="6"/>
  <c r="CO65" i="6"/>
  <c r="DC65" i="6"/>
  <c r="DC60" i="6"/>
  <c r="BN65" i="6"/>
  <c r="CD65" i="6"/>
  <c r="CD60" i="6"/>
  <c r="E214" i="3"/>
  <c r="E198" i="3"/>
  <c r="J254" i="3"/>
  <c r="J234" i="3"/>
  <c r="E263" i="3"/>
  <c r="F312" i="3"/>
  <c r="P73" i="4"/>
  <c r="P72" i="4"/>
  <c r="AJ60" i="6"/>
  <c r="D60" i="6"/>
  <c r="DM61" i="6"/>
  <c r="DM60" i="6"/>
  <c r="CI61" i="6"/>
  <c r="CI60" i="6"/>
  <c r="FR52" i="6"/>
  <c r="FB52" i="6"/>
  <c r="FB51" i="6"/>
  <c r="EL52" i="6"/>
  <c r="EL51" i="6"/>
  <c r="DV52" i="6"/>
  <c r="DV51" i="6"/>
  <c r="AY72" i="6"/>
  <c r="AY71" i="6"/>
  <c r="AQ72" i="6"/>
  <c r="AQ71" i="6"/>
  <c r="AC72" i="6"/>
  <c r="AC71" i="6"/>
  <c r="O72" i="6"/>
  <c r="O71" i="6"/>
  <c r="FX61" i="6"/>
  <c r="FX60" i="6"/>
  <c r="GA52" i="6"/>
  <c r="GA51" i="6"/>
  <c r="FK52" i="6"/>
  <c r="EU52" i="6"/>
  <c r="EU51" i="6"/>
  <c r="EE52" i="6"/>
  <c r="EE51" i="6"/>
  <c r="AY38" i="6"/>
  <c r="W38" i="6"/>
  <c r="FA7" i="6"/>
  <c r="EE7" i="6"/>
  <c r="BH38" i="6"/>
  <c r="X38" i="6"/>
  <c r="FF7" i="6"/>
  <c r="DV7" i="6"/>
  <c r="D38" i="6"/>
  <c r="E51" i="6"/>
  <c r="CN61" i="6"/>
  <c r="CN60" i="6"/>
  <c r="CT61" i="6"/>
  <c r="CT60" i="6"/>
  <c r="F8" i="3"/>
  <c r="J62" i="3"/>
  <c r="J7" i="3"/>
  <c r="D113" i="3"/>
  <c r="D118" i="3"/>
  <c r="I118" i="3"/>
  <c r="I106" i="3"/>
  <c r="C162" i="3"/>
  <c r="C133" i="3"/>
  <c r="F187" i="3"/>
  <c r="F172" i="3"/>
  <c r="D214" i="3"/>
  <c r="D198" i="3"/>
  <c r="I214" i="3"/>
  <c r="I198" i="3"/>
  <c r="E245" i="3"/>
  <c r="E234" i="3"/>
  <c r="C245" i="3"/>
  <c r="H263" i="3"/>
  <c r="F302" i="3"/>
  <c r="F301" i="3"/>
  <c r="F320" i="3"/>
  <c r="AK8" i="4"/>
  <c r="AK7" i="4"/>
  <c r="BN8" i="4"/>
  <c r="BN7" i="4"/>
  <c r="BT8" i="4"/>
  <c r="BT7" i="4"/>
  <c r="AD8" i="4"/>
  <c r="AD7" i="4"/>
  <c r="AJ8" i="4"/>
  <c r="M62" i="4"/>
  <c r="Y62" i="4"/>
  <c r="L73" i="4"/>
  <c r="L72" i="4"/>
  <c r="X73" i="4"/>
  <c r="X72" i="4"/>
  <c r="AV73" i="4"/>
  <c r="AV72" i="4"/>
  <c r="BQ88" i="4"/>
  <c r="BQ87" i="4"/>
  <c r="BG173" i="4"/>
  <c r="BG172" i="4"/>
  <c r="BA214" i="4"/>
  <c r="K235" i="4"/>
  <c r="DL60" i="6"/>
  <c r="BM61" i="6"/>
  <c r="BM60" i="6"/>
  <c r="BS61" i="6"/>
  <c r="BS60" i="6"/>
  <c r="BY61" i="6"/>
  <c r="BY60" i="6"/>
  <c r="I8" i="3"/>
  <c r="I7" i="3"/>
  <c r="C8" i="3"/>
  <c r="F62" i="3"/>
  <c r="E113" i="3"/>
  <c r="E106" i="3"/>
  <c r="J118" i="3"/>
  <c r="H142" i="3"/>
  <c r="J157" i="3"/>
  <c r="J133" i="3"/>
  <c r="G162" i="3"/>
  <c r="C187" i="3"/>
  <c r="C172" i="3"/>
  <c r="H214" i="3"/>
  <c r="G302" i="3"/>
  <c r="G301" i="3"/>
  <c r="O8" i="4"/>
  <c r="O7" i="4"/>
  <c r="J8" i="4"/>
  <c r="J7" i="4"/>
  <c r="AT8" i="4"/>
  <c r="AT7" i="4"/>
  <c r="AZ8" i="4"/>
  <c r="AZ7" i="4"/>
  <c r="BF8" i="4"/>
  <c r="BF7" i="4"/>
  <c r="X62" i="4"/>
  <c r="Y72" i="4"/>
  <c r="G88" i="4"/>
  <c r="G87" i="4"/>
  <c r="BR88" i="4"/>
  <c r="BR87" i="4"/>
  <c r="BH118" i="4"/>
  <c r="BH106" i="4"/>
  <c r="AC235" i="4"/>
  <c r="AC234" i="4"/>
  <c r="AT235" i="4"/>
  <c r="AT51" i="6"/>
  <c r="CK61" i="6"/>
  <c r="CK60" i="6"/>
  <c r="CP61" i="6"/>
  <c r="CP60" i="6"/>
  <c r="D62" i="3"/>
  <c r="D7" i="3"/>
  <c r="C113" i="3"/>
  <c r="C125" i="3"/>
  <c r="H125" i="3"/>
  <c r="H106" i="3"/>
  <c r="G157" i="3"/>
  <c r="E157" i="3"/>
  <c r="E133" i="3"/>
  <c r="H162" i="3"/>
  <c r="H173" i="3"/>
  <c r="H172" i="3"/>
  <c r="H187" i="3"/>
  <c r="C201" i="3"/>
  <c r="C198" i="3"/>
  <c r="G245" i="3"/>
  <c r="G234" i="3"/>
  <c r="AG8" i="4"/>
  <c r="AG7" i="4"/>
  <c r="AX8" i="4"/>
  <c r="AX7" i="4"/>
  <c r="AG62" i="4"/>
  <c r="AF72" i="4"/>
  <c r="BI72" i="4"/>
  <c r="W87" i="4"/>
  <c r="AE88" i="4"/>
  <c r="AE87" i="4"/>
  <c r="CF61" i="6"/>
  <c r="CF60" i="6"/>
  <c r="FS52" i="6"/>
  <c r="FS51" i="6"/>
  <c r="FC52" i="6"/>
  <c r="EM52" i="6"/>
  <c r="EM51" i="6"/>
  <c r="DW52" i="6"/>
  <c r="DW51" i="6"/>
  <c r="AM38" i="6"/>
  <c r="G38" i="6"/>
  <c r="FM7" i="6"/>
  <c r="EO7" i="6"/>
  <c r="CO38" i="6"/>
  <c r="AN38" i="6"/>
  <c r="FT7" i="6"/>
  <c r="EN7" i="6"/>
  <c r="C62" i="3"/>
  <c r="C88" i="3"/>
  <c r="C87" i="3"/>
  <c r="I88" i="3"/>
  <c r="I87" i="3"/>
  <c r="H157" i="3"/>
  <c r="D162" i="3"/>
  <c r="D133" i="3"/>
  <c r="H201" i="3"/>
  <c r="H198" i="3"/>
  <c r="F214" i="3"/>
  <c r="F198" i="3"/>
  <c r="H245" i="3"/>
  <c r="H254" i="3"/>
  <c r="C312" i="3"/>
  <c r="BK8" i="4"/>
  <c r="BK7" i="4"/>
  <c r="AV8" i="4"/>
  <c r="AV7" i="4"/>
  <c r="AL8" i="4"/>
  <c r="AL7" i="4"/>
  <c r="AF62" i="4"/>
  <c r="AF7" i="4"/>
  <c r="BH72" i="4"/>
  <c r="I73" i="4"/>
  <c r="I72" i="4"/>
  <c r="T73" i="4"/>
  <c r="T72" i="4"/>
  <c r="AN87" i="4"/>
  <c r="AS88" i="4"/>
  <c r="BC88" i="4"/>
  <c r="BC87" i="4"/>
  <c r="AM118" i="4"/>
  <c r="AM106" i="4"/>
  <c r="U254" i="4"/>
  <c r="U234" i="4"/>
  <c r="BG271" i="4"/>
  <c r="R134" i="4"/>
  <c r="R133" i="4"/>
  <c r="AP134" i="4"/>
  <c r="AP133" i="4"/>
  <c r="AK134" i="4"/>
  <c r="AK133" i="4"/>
  <c r="Z162" i="4"/>
  <c r="AF162" i="4"/>
  <c r="AQ173" i="4"/>
  <c r="AQ172" i="4"/>
  <c r="F198" i="4"/>
  <c r="BI201" i="4"/>
  <c r="BI198" i="4"/>
  <c r="T235" i="4"/>
  <c r="AO235" i="4"/>
  <c r="AO234" i="4"/>
  <c r="O245" i="4"/>
  <c r="O234" i="4"/>
  <c r="AU245" i="4"/>
  <c r="T245" i="4"/>
  <c r="AA254" i="4"/>
  <c r="V254" i="4"/>
  <c r="V234" i="4"/>
  <c r="AY291" i="4"/>
  <c r="F8" i="5"/>
  <c r="X8" i="5"/>
  <c r="X7" i="5"/>
  <c r="AF8" i="5"/>
  <c r="AL8" i="5"/>
  <c r="AA8" i="5"/>
  <c r="O118" i="5"/>
  <c r="AS118" i="5"/>
  <c r="AR73" i="4"/>
  <c r="AR72" i="4"/>
  <c r="D88" i="4"/>
  <c r="D87" i="4"/>
  <c r="J88" i="4"/>
  <c r="J87" i="4"/>
  <c r="V88" i="4"/>
  <c r="V87" i="4"/>
  <c r="AP88" i="4"/>
  <c r="BO88" i="4"/>
  <c r="BO87" i="4"/>
  <c r="BT88" i="4"/>
  <c r="BT87" i="4"/>
  <c r="BM88" i="4"/>
  <c r="BM87" i="4"/>
  <c r="I113" i="4"/>
  <c r="BF113" i="4"/>
  <c r="BF106" i="4"/>
  <c r="BL113" i="4"/>
  <c r="L118" i="4"/>
  <c r="AG118" i="4"/>
  <c r="AG106" i="4"/>
  <c r="S134" i="4"/>
  <c r="S133" i="4"/>
  <c r="X134" i="4"/>
  <c r="X133" i="4"/>
  <c r="AD134" i="4"/>
  <c r="AD133" i="4"/>
  <c r="AH134" i="4"/>
  <c r="AH133" i="4"/>
  <c r="AQ134" i="4"/>
  <c r="BE134" i="4"/>
  <c r="AF134" i="4"/>
  <c r="Z142" i="4"/>
  <c r="Z133" i="4"/>
  <c r="AJ142" i="4"/>
  <c r="AJ133" i="4"/>
  <c r="AP142" i="4"/>
  <c r="AV142" i="4"/>
  <c r="AV133" i="4"/>
  <c r="L157" i="4"/>
  <c r="L133" i="4"/>
  <c r="AU157" i="4"/>
  <c r="AU133" i="4"/>
  <c r="H157" i="4"/>
  <c r="C162" i="4"/>
  <c r="U162" i="4"/>
  <c r="AT162" i="4"/>
  <c r="AT133" i="4"/>
  <c r="AN173" i="4"/>
  <c r="AN172" i="4"/>
  <c r="BC187" i="4"/>
  <c r="BC172" i="4"/>
  <c r="BK187" i="4"/>
  <c r="BK172" i="4"/>
  <c r="K201" i="4"/>
  <c r="K198" i="4"/>
  <c r="AG201" i="4"/>
  <c r="AG198" i="4"/>
  <c r="AW201" i="4"/>
  <c r="AW198" i="4"/>
  <c r="L214" i="4"/>
  <c r="L198" i="4"/>
  <c r="P214" i="4"/>
  <c r="P198" i="4"/>
  <c r="BL214" i="4"/>
  <c r="BL198" i="4"/>
  <c r="C235" i="4"/>
  <c r="C234" i="4"/>
  <c r="AU235" i="4"/>
  <c r="BA235" i="4"/>
  <c r="BA234" i="4"/>
  <c r="BL235" i="4"/>
  <c r="Y235" i="4"/>
  <c r="Y234" i="4"/>
  <c r="AA245" i="4"/>
  <c r="G245" i="4"/>
  <c r="G234" i="4"/>
  <c r="S245" i="4"/>
  <c r="AQ245" i="4"/>
  <c r="BC245" i="4"/>
  <c r="C245" i="4"/>
  <c r="G254" i="4"/>
  <c r="R254" i="4"/>
  <c r="AB254" i="4"/>
  <c r="AB234" i="4"/>
  <c r="AQ254" i="4"/>
  <c r="BF254" i="4"/>
  <c r="BF234" i="4"/>
  <c r="BD254" i="4"/>
  <c r="BD234" i="4"/>
  <c r="F263" i="4"/>
  <c r="F234" i="4"/>
  <c r="AH263" i="4"/>
  <c r="AT263" i="4"/>
  <c r="X302" i="4"/>
  <c r="AR302" i="4"/>
  <c r="I302" i="4"/>
  <c r="I301" i="4"/>
  <c r="AX312" i="4"/>
  <c r="V320" i="4"/>
  <c r="V301" i="4"/>
  <c r="O62" i="5"/>
  <c r="BN88" i="4"/>
  <c r="BN87" i="4"/>
  <c r="AF113" i="4"/>
  <c r="AX113" i="4"/>
  <c r="AX106" i="4"/>
  <c r="BN113" i="4"/>
  <c r="BN106" i="4"/>
  <c r="U113" i="4"/>
  <c r="U106" i="4"/>
  <c r="G118" i="4"/>
  <c r="G106" i="4"/>
  <c r="M118" i="4"/>
  <c r="X118" i="4"/>
  <c r="AW118" i="4"/>
  <c r="AW106" i="4"/>
  <c r="I125" i="4"/>
  <c r="BQ125" i="4"/>
  <c r="L125" i="4"/>
  <c r="AW134" i="4"/>
  <c r="AW133" i="4"/>
  <c r="BT134" i="4"/>
  <c r="O134" i="4"/>
  <c r="O133" i="4"/>
  <c r="O142" i="4"/>
  <c r="BH142" i="4"/>
  <c r="BH133" i="4"/>
  <c r="T142" i="4"/>
  <c r="T133" i="4"/>
  <c r="AF142" i="4"/>
  <c r="BS157" i="4"/>
  <c r="BS133" i="4"/>
  <c r="P173" i="4"/>
  <c r="P172" i="4"/>
  <c r="Y173" i="4"/>
  <c r="Y172" i="4"/>
  <c r="BS173" i="4"/>
  <c r="BE173" i="4"/>
  <c r="BE172" i="4"/>
  <c r="U187" i="4"/>
  <c r="U172" i="4"/>
  <c r="AA187" i="4"/>
  <c r="AA172" i="4"/>
  <c r="AM187" i="4"/>
  <c r="AM172" i="4"/>
  <c r="BI187" i="4"/>
  <c r="BI172" i="4"/>
  <c r="BO187" i="4"/>
  <c r="BO172" i="4"/>
  <c r="F201" i="4"/>
  <c r="BQ201" i="4"/>
  <c r="BQ198" i="4"/>
  <c r="AO201" i="4"/>
  <c r="AO198" i="4"/>
  <c r="BO201" i="4"/>
  <c r="BO198" i="4"/>
  <c r="H214" i="4"/>
  <c r="H198" i="4"/>
  <c r="AV214" i="4"/>
  <c r="AV198" i="4"/>
  <c r="Z235" i="4"/>
  <c r="Z234" i="4"/>
  <c r="AF235" i="4"/>
  <c r="AF234" i="4"/>
  <c r="AK235" i="4"/>
  <c r="AV235" i="4"/>
  <c r="AV234" i="4"/>
  <c r="BG235" i="4"/>
  <c r="BR235" i="4"/>
  <c r="BI235" i="4"/>
  <c r="BI234" i="4"/>
  <c r="BJ235" i="4"/>
  <c r="BJ234" i="4"/>
  <c r="H254" i="4"/>
  <c r="S254" i="4"/>
  <c r="AH254" i="4"/>
  <c r="AH234" i="4"/>
  <c r="AL254" i="4"/>
  <c r="AV254" i="4"/>
  <c r="BB254" i="4"/>
  <c r="BG254" i="4"/>
  <c r="BL254" i="4"/>
  <c r="AS271" i="4"/>
  <c r="AQ312" i="4"/>
  <c r="AW312" i="4"/>
  <c r="AW301" i="4"/>
  <c r="W320" i="4"/>
  <c r="W301" i="4"/>
  <c r="AI320" i="4"/>
  <c r="E87" i="5"/>
  <c r="AW87" i="5"/>
  <c r="W118" i="5"/>
  <c r="BI118" i="4"/>
  <c r="BI106" i="4"/>
  <c r="BO118" i="4"/>
  <c r="BO106" i="4"/>
  <c r="U125" i="4"/>
  <c r="AK125" i="4"/>
  <c r="AK106" i="4"/>
  <c r="BL125" i="4"/>
  <c r="C142" i="4"/>
  <c r="C133" i="4"/>
  <c r="AL142" i="4"/>
  <c r="AL133" i="4"/>
  <c r="AR142" i="4"/>
  <c r="AR133" i="4"/>
  <c r="AX142" i="4"/>
  <c r="AX133" i="4"/>
  <c r="U142" i="4"/>
  <c r="AE157" i="4"/>
  <c r="AE133" i="4"/>
  <c r="AS157" i="4"/>
  <c r="AS133" i="4"/>
  <c r="BP162" i="4"/>
  <c r="BT173" i="4"/>
  <c r="BT172" i="4"/>
  <c r="AS187" i="4"/>
  <c r="AS172" i="4"/>
  <c r="AY187" i="4"/>
  <c r="AY172" i="4"/>
  <c r="BS187" i="4"/>
  <c r="AC201" i="4"/>
  <c r="AC198" i="4"/>
  <c r="BJ201" i="4"/>
  <c r="BJ198" i="4"/>
  <c r="BB214" i="4"/>
  <c r="BB198" i="4"/>
  <c r="BM214" i="4"/>
  <c r="BM198" i="4"/>
  <c r="Q235" i="4"/>
  <c r="AL235" i="4"/>
  <c r="AW235" i="4"/>
  <c r="BC235" i="4"/>
  <c r="BC234" i="4"/>
  <c r="AS235" i="4"/>
  <c r="R235" i="4"/>
  <c r="R234" i="4"/>
  <c r="L245" i="4"/>
  <c r="O254" i="4"/>
  <c r="AM254" i="4"/>
  <c r="AW254" i="4"/>
  <c r="BF320" i="4"/>
  <c r="AK8" i="5"/>
  <c r="H88" i="4"/>
  <c r="H87" i="4"/>
  <c r="M88" i="4"/>
  <c r="M87" i="4"/>
  <c r="BL88" i="4"/>
  <c r="BL87" i="4"/>
  <c r="L113" i="4"/>
  <c r="AH113" i="4"/>
  <c r="AH106" i="4"/>
  <c r="I118" i="4"/>
  <c r="BA125" i="4"/>
  <c r="BA106" i="4"/>
  <c r="V134" i="4"/>
  <c r="V133" i="4"/>
  <c r="AA134" i="4"/>
  <c r="AA133" i="4"/>
  <c r="BQ134" i="4"/>
  <c r="BQ133" i="4"/>
  <c r="F142" i="4"/>
  <c r="F133" i="4"/>
  <c r="K142" i="4"/>
  <c r="Q142" i="4"/>
  <c r="Q133" i="4"/>
  <c r="J142" i="4"/>
  <c r="J133" i="4"/>
  <c r="BE142" i="4"/>
  <c r="AN157" i="4"/>
  <c r="AN133" i="4"/>
  <c r="H162" i="4"/>
  <c r="N162" i="4"/>
  <c r="N133" i="4"/>
  <c r="AK173" i="4"/>
  <c r="AK172" i="4"/>
  <c r="AU173" i="4"/>
  <c r="AU172" i="4"/>
  <c r="W187" i="4"/>
  <c r="W172" i="4"/>
  <c r="AU201" i="4"/>
  <c r="AU198" i="4"/>
  <c r="BA201" i="4"/>
  <c r="BA198" i="4"/>
  <c r="L235" i="4"/>
  <c r="AM235" i="4"/>
  <c r="AR235" i="4"/>
  <c r="AR234" i="4"/>
  <c r="BO235" i="4"/>
  <c r="AJ235" i="4"/>
  <c r="AJ234" i="4"/>
  <c r="BT235" i="4"/>
  <c r="BT234" i="4"/>
  <c r="J235" i="4"/>
  <c r="J234" i="4"/>
  <c r="P235" i="4"/>
  <c r="X245" i="4"/>
  <c r="X234" i="4"/>
  <c r="AY245" i="4"/>
  <c r="P254" i="4"/>
  <c r="AX254" i="4"/>
  <c r="AX234" i="4"/>
  <c r="BN263" i="4"/>
  <c r="BN234" i="4"/>
  <c r="BR263" i="4"/>
  <c r="BA271" i="4"/>
  <c r="AJ302" i="4"/>
  <c r="AJ301" i="4"/>
  <c r="BH88" i="5"/>
  <c r="BH87" i="5"/>
  <c r="R113" i="5"/>
  <c r="X113" i="5"/>
  <c r="X106" i="5"/>
  <c r="R118" i="5"/>
  <c r="S125" i="5"/>
  <c r="S106" i="5"/>
  <c r="Y125" i="5"/>
  <c r="AU125" i="5"/>
  <c r="AU106" i="5"/>
  <c r="BB263" i="4"/>
  <c r="G302" i="4"/>
  <c r="G301" i="4"/>
  <c r="M302" i="4"/>
  <c r="M301" i="4"/>
  <c r="AX302" i="4"/>
  <c r="BF302" i="4"/>
  <c r="BF301" i="4"/>
  <c r="BQ302" i="4"/>
  <c r="S312" i="4"/>
  <c r="S301" i="4"/>
  <c r="X312" i="4"/>
  <c r="BB312" i="4"/>
  <c r="BB301" i="4"/>
  <c r="BL312" i="4"/>
  <c r="BL301" i="4"/>
  <c r="BP312" i="4"/>
  <c r="BQ312" i="4"/>
  <c r="AT320" i="4"/>
  <c r="BK320" i="4"/>
  <c r="AE8" i="5"/>
  <c r="AE7" i="5"/>
  <c r="BI8" i="5"/>
  <c r="BI7" i="5"/>
  <c r="M62" i="5"/>
  <c r="AF62" i="5"/>
  <c r="AK62" i="5"/>
  <c r="AQ62" i="5"/>
  <c r="AW62" i="5"/>
  <c r="BE62" i="5"/>
  <c r="BE7" i="5"/>
  <c r="AB73" i="5"/>
  <c r="AB72" i="5"/>
  <c r="BF73" i="5"/>
  <c r="BF72" i="5"/>
  <c r="AK88" i="5"/>
  <c r="BI88" i="5"/>
  <c r="BI87" i="5"/>
  <c r="Y113" i="5"/>
  <c r="Y106" i="5"/>
  <c r="BA118" i="5"/>
  <c r="BA106" i="5"/>
  <c r="BF118" i="5"/>
  <c r="BF106" i="5"/>
  <c r="BI118" i="5"/>
  <c r="AG134" i="5"/>
  <c r="AA142" i="5"/>
  <c r="AA133" i="5"/>
  <c r="K201" i="5"/>
  <c r="K198" i="5"/>
  <c r="BP291" i="4"/>
  <c r="H302" i="4"/>
  <c r="H301" i="4"/>
  <c r="N302" i="4"/>
  <c r="N301" i="4"/>
  <c r="AG302" i="4"/>
  <c r="AY302" i="4"/>
  <c r="AY301" i="4"/>
  <c r="BD302" i="4"/>
  <c r="BJ302" i="4"/>
  <c r="BP302" i="4"/>
  <c r="F312" i="4"/>
  <c r="Y312" i="4"/>
  <c r="BR320" i="4"/>
  <c r="Z8" i="5"/>
  <c r="Z7" i="5"/>
  <c r="BD8" i="5"/>
  <c r="BD7" i="5"/>
  <c r="BJ8" i="5"/>
  <c r="AD8" i="5"/>
  <c r="BB8" i="5"/>
  <c r="BB7" i="5"/>
  <c r="BH8" i="5"/>
  <c r="BH7" i="5"/>
  <c r="V8" i="5"/>
  <c r="V7" i="5"/>
  <c r="AB8" i="5"/>
  <c r="AB7" i="5"/>
  <c r="D62" i="5"/>
  <c r="D7" i="5"/>
  <c r="I62" i="5"/>
  <c r="I7" i="5"/>
  <c r="AA62" i="5"/>
  <c r="AL62" i="5"/>
  <c r="AR62" i="5"/>
  <c r="AR7" i="5"/>
  <c r="BJ62" i="5"/>
  <c r="L62" i="5"/>
  <c r="L7" i="5"/>
  <c r="L73" i="5"/>
  <c r="L72" i="5"/>
  <c r="BD73" i="5"/>
  <c r="BD72" i="5"/>
  <c r="AP73" i="5"/>
  <c r="AP72" i="5"/>
  <c r="BH73" i="5"/>
  <c r="BH72" i="5"/>
  <c r="AA88" i="5"/>
  <c r="AA87" i="5"/>
  <c r="D113" i="5"/>
  <c r="D106" i="5"/>
  <c r="BB113" i="5"/>
  <c r="BM113" i="5"/>
  <c r="BG118" i="5"/>
  <c r="BG106" i="5"/>
  <c r="BM118" i="5"/>
  <c r="F118" i="5"/>
  <c r="AS125" i="5"/>
  <c r="AQ134" i="5"/>
  <c r="AQ133" i="5"/>
  <c r="H162" i="5"/>
  <c r="H133" i="5"/>
  <c r="N162" i="5"/>
  <c r="AE312" i="4"/>
  <c r="AE301" i="4"/>
  <c r="BD312" i="4"/>
  <c r="BG320" i="4"/>
  <c r="BG301" i="4"/>
  <c r="BJ320" i="4"/>
  <c r="AS8" i="5"/>
  <c r="AS7" i="5"/>
  <c r="AY8" i="5"/>
  <c r="AY7" i="5"/>
  <c r="BK8" i="5"/>
  <c r="AS62" i="5"/>
  <c r="AJ73" i="5"/>
  <c r="AJ72" i="5"/>
  <c r="AV73" i="5"/>
  <c r="AV72" i="5"/>
  <c r="BE88" i="5"/>
  <c r="BE87" i="5"/>
  <c r="BH113" i="5"/>
  <c r="BH106" i="5"/>
  <c r="V125" i="5"/>
  <c r="V106" i="5"/>
  <c r="AH125" i="5"/>
  <c r="BC125" i="5"/>
  <c r="E157" i="5"/>
  <c r="E133" i="5"/>
  <c r="K157" i="5"/>
  <c r="K133" i="5"/>
  <c r="C302" i="4"/>
  <c r="C301" i="4"/>
  <c r="T302" i="4"/>
  <c r="T301" i="4"/>
  <c r="AD302" i="4"/>
  <c r="AD301" i="4"/>
  <c r="Y302" i="4"/>
  <c r="Y301" i="4"/>
  <c r="L312" i="4"/>
  <c r="L301" i="4"/>
  <c r="AZ312" i="4"/>
  <c r="F320" i="4"/>
  <c r="AH320" i="4"/>
  <c r="AH301" i="4"/>
  <c r="AN8" i="5"/>
  <c r="AN7" i="5"/>
  <c r="T8" i="5"/>
  <c r="AJ8" i="5"/>
  <c r="AJ7" i="5"/>
  <c r="Y8" i="5"/>
  <c r="Y7" i="5"/>
  <c r="BC8" i="5"/>
  <c r="BC7" i="5"/>
  <c r="K8" i="5"/>
  <c r="K7" i="5"/>
  <c r="AC8" i="5"/>
  <c r="BG8" i="5"/>
  <c r="BG7" i="5"/>
  <c r="F62" i="5"/>
  <c r="AC62" i="5"/>
  <c r="BL62" i="5"/>
  <c r="BL7" i="5"/>
  <c r="AH73" i="5"/>
  <c r="AH72" i="5"/>
  <c r="AN73" i="5"/>
  <c r="AN72" i="5"/>
  <c r="O88" i="5"/>
  <c r="O87" i="5"/>
  <c r="P113" i="5"/>
  <c r="P106" i="5"/>
  <c r="AB113" i="5"/>
  <c r="AB106" i="5"/>
  <c r="AX118" i="5"/>
  <c r="AH118" i="5"/>
  <c r="AT118" i="5"/>
  <c r="AT106" i="5"/>
  <c r="F125" i="5"/>
  <c r="W125" i="5"/>
  <c r="AC125" i="5"/>
  <c r="AE88" i="5"/>
  <c r="AE87" i="5"/>
  <c r="AS88" i="5"/>
  <c r="AS87" i="5"/>
  <c r="AF88" i="5"/>
  <c r="AF87" i="5"/>
  <c r="BA88" i="5"/>
  <c r="BA87" i="5"/>
  <c r="BG88" i="5"/>
  <c r="BG87" i="5"/>
  <c r="Z113" i="5"/>
  <c r="AP113" i="5"/>
  <c r="AV113" i="5"/>
  <c r="AV106" i="5"/>
  <c r="AA118" i="5"/>
  <c r="AA106" i="5"/>
  <c r="M118" i="5"/>
  <c r="AD118" i="5"/>
  <c r="AP118" i="5"/>
  <c r="G125" i="5"/>
  <c r="AD125" i="5"/>
  <c r="Z125" i="5"/>
  <c r="AX125" i="5"/>
  <c r="BJ125" i="5"/>
  <c r="AN134" i="5"/>
  <c r="AN133" i="5"/>
  <c r="BM134" i="5"/>
  <c r="BM133" i="5"/>
  <c r="AS134" i="5"/>
  <c r="AS133" i="5"/>
  <c r="BD134" i="5"/>
  <c r="J142" i="5"/>
  <c r="J133" i="5"/>
  <c r="P142" i="5"/>
  <c r="P133" i="5"/>
  <c r="U142" i="5"/>
  <c r="U133" i="5"/>
  <c r="AF142" i="5"/>
  <c r="AT142" i="5"/>
  <c r="AT133" i="5"/>
  <c r="BL142" i="5"/>
  <c r="BL133" i="5"/>
  <c r="M142" i="5"/>
  <c r="M133" i="5"/>
  <c r="S142" i="5"/>
  <c r="BK157" i="5"/>
  <c r="BK133" i="5"/>
  <c r="M157" i="5"/>
  <c r="S157" i="5"/>
  <c r="AE157" i="5"/>
  <c r="X162" i="5"/>
  <c r="BG162" i="5"/>
  <c r="I173" i="5"/>
  <c r="N173" i="5"/>
  <c r="T173" i="5"/>
  <c r="T172" i="5"/>
  <c r="N187" i="5"/>
  <c r="AE187" i="5"/>
  <c r="AE172" i="5"/>
  <c r="AY187" i="5"/>
  <c r="AY172" i="5"/>
  <c r="J187" i="5"/>
  <c r="V187" i="5"/>
  <c r="V172" i="5"/>
  <c r="BJ187" i="5"/>
  <c r="BJ172" i="5"/>
  <c r="AU201" i="5"/>
  <c r="R201" i="5"/>
  <c r="R198" i="5"/>
  <c r="G201" i="5"/>
  <c r="G198" i="5"/>
  <c r="AE214" i="5"/>
  <c r="AE198" i="5"/>
  <c r="AW214" i="5"/>
  <c r="AW198" i="5"/>
  <c r="BC214" i="5"/>
  <c r="Q214" i="5"/>
  <c r="Q198" i="5"/>
  <c r="W214" i="5"/>
  <c r="W198" i="5"/>
  <c r="BL235" i="5"/>
  <c r="AS235" i="5"/>
  <c r="AS234" i="5"/>
  <c r="F142" i="5"/>
  <c r="F133" i="5"/>
  <c r="BD142" i="5"/>
  <c r="Q142" i="5"/>
  <c r="Q133" i="5"/>
  <c r="AO157" i="5"/>
  <c r="AO133" i="5"/>
  <c r="BG157" i="5"/>
  <c r="BG133" i="5"/>
  <c r="T162" i="5"/>
  <c r="T133" i="5"/>
  <c r="D162" i="5"/>
  <c r="D133" i="5"/>
  <c r="AT173" i="5"/>
  <c r="AT172" i="5"/>
  <c r="AZ173" i="5"/>
  <c r="AZ172" i="5"/>
  <c r="G173" i="5"/>
  <c r="G172" i="5"/>
  <c r="M173" i="5"/>
  <c r="M172" i="5"/>
  <c r="I187" i="5"/>
  <c r="U187" i="5"/>
  <c r="AD201" i="5"/>
  <c r="AD198" i="5"/>
  <c r="BH201" i="5"/>
  <c r="AJ214" i="5"/>
  <c r="I214" i="5"/>
  <c r="I198" i="5"/>
  <c r="AS223" i="5"/>
  <c r="BB118" i="5"/>
  <c r="AP125" i="5"/>
  <c r="W134" i="5"/>
  <c r="W133" i="5"/>
  <c r="BJ142" i="5"/>
  <c r="BJ133" i="5"/>
  <c r="AP157" i="5"/>
  <c r="AE162" i="5"/>
  <c r="AY162" i="5"/>
  <c r="AY133" i="5"/>
  <c r="AK172" i="5"/>
  <c r="AA187" i="5"/>
  <c r="Z201" i="5"/>
  <c r="Z198" i="5"/>
  <c r="BC201" i="5"/>
  <c r="AK214" i="5"/>
  <c r="AK198" i="5"/>
  <c r="AQ214" i="5"/>
  <c r="AN214" i="5"/>
  <c r="AN198" i="5"/>
  <c r="M223" i="5"/>
  <c r="AP235" i="5"/>
  <c r="BH235" i="5"/>
  <c r="I113" i="5"/>
  <c r="M113" i="5"/>
  <c r="M106" i="5"/>
  <c r="AH113" i="5"/>
  <c r="AS113" i="5"/>
  <c r="AX113" i="5"/>
  <c r="BD113" i="5"/>
  <c r="BD106" i="5"/>
  <c r="AG113" i="5"/>
  <c r="BI113" i="5"/>
  <c r="N118" i="5"/>
  <c r="BC118" i="5"/>
  <c r="BC106" i="5"/>
  <c r="J125" i="5"/>
  <c r="J106" i="5"/>
  <c r="AG125" i="5"/>
  <c r="AL125" i="5"/>
  <c r="AL106" i="5"/>
  <c r="AQ125" i="5"/>
  <c r="AQ106" i="5"/>
  <c r="AF134" i="5"/>
  <c r="AF133" i="5"/>
  <c r="AC142" i="5"/>
  <c r="AC133" i="5"/>
  <c r="AM142" i="5"/>
  <c r="AR142" i="5"/>
  <c r="AR133" i="5"/>
  <c r="AG157" i="5"/>
  <c r="AL157" i="5"/>
  <c r="AL133" i="5"/>
  <c r="AZ162" i="5"/>
  <c r="AP162" i="5"/>
  <c r="AV173" i="5"/>
  <c r="AV172" i="5"/>
  <c r="BH173" i="5"/>
  <c r="BH172" i="5"/>
  <c r="AX173" i="5"/>
  <c r="AX172" i="5"/>
  <c r="K187" i="5"/>
  <c r="Q187" i="5"/>
  <c r="BB187" i="5"/>
  <c r="BB172" i="5"/>
  <c r="D201" i="5"/>
  <c r="D198" i="5"/>
  <c r="AJ201" i="5"/>
  <c r="AJ198" i="5"/>
  <c r="AB214" i="5"/>
  <c r="BL214" i="5"/>
  <c r="BL198" i="5"/>
  <c r="I235" i="5"/>
  <c r="AB245" i="5"/>
  <c r="AN245" i="5"/>
  <c r="AT245" i="5"/>
  <c r="J173" i="5"/>
  <c r="J172" i="5"/>
  <c r="O173" i="5"/>
  <c r="O172" i="5"/>
  <c r="U173" i="5"/>
  <c r="U172" i="5"/>
  <c r="Y173" i="5"/>
  <c r="Y172" i="5"/>
  <c r="AJ173" i="5"/>
  <c r="AJ172" i="5"/>
  <c r="AS173" i="5"/>
  <c r="AS172" i="5"/>
  <c r="Q173" i="5"/>
  <c r="BK187" i="5"/>
  <c r="BK172" i="5"/>
  <c r="F187" i="5"/>
  <c r="F172" i="5"/>
  <c r="BF187" i="5"/>
  <c r="BF172" i="5"/>
  <c r="L201" i="5"/>
  <c r="L198" i="5"/>
  <c r="AM201" i="5"/>
  <c r="AM198" i="5"/>
  <c r="AB201" i="5"/>
  <c r="AB198" i="5"/>
  <c r="X201" i="5"/>
  <c r="X198" i="5"/>
  <c r="E214" i="5"/>
  <c r="E198" i="5"/>
  <c r="O214" i="5"/>
  <c r="O198" i="5"/>
  <c r="U214" i="5"/>
  <c r="U198" i="5"/>
  <c r="AV214" i="5"/>
  <c r="AV198" i="5"/>
  <c r="BH214" i="5"/>
  <c r="AC214" i="5"/>
  <c r="AC198" i="5"/>
  <c r="AI214" i="5"/>
  <c r="AI198" i="5"/>
  <c r="AO214" i="5"/>
  <c r="AO198" i="5"/>
  <c r="E235" i="5"/>
  <c r="AW235" i="5"/>
  <c r="G235" i="5"/>
  <c r="G234" i="5"/>
  <c r="AP245" i="5"/>
  <c r="AZ245" i="5"/>
  <c r="BH254" i="5"/>
  <c r="Z263" i="5"/>
  <c r="AF263" i="5"/>
  <c r="AL263" i="5"/>
  <c r="AR263" i="5"/>
  <c r="AR234" i="5"/>
  <c r="M271" i="5"/>
  <c r="BC291" i="5"/>
  <c r="K291" i="5"/>
  <c r="E302" i="5"/>
  <c r="K302" i="5"/>
  <c r="K301" i="5"/>
  <c r="U235" i="5"/>
  <c r="BD235" i="5"/>
  <c r="BD234" i="5"/>
  <c r="BJ235" i="5"/>
  <c r="U245" i="5"/>
  <c r="Z245" i="5"/>
  <c r="AK245" i="5"/>
  <c r="BF245" i="5"/>
  <c r="BF234" i="5"/>
  <c r="BE235" i="5"/>
  <c r="AV235" i="5"/>
  <c r="AV234" i="5"/>
  <c r="AL245" i="5"/>
  <c r="AL234" i="5"/>
  <c r="BH245" i="5"/>
  <c r="M245" i="5"/>
  <c r="AW245" i="5"/>
  <c r="E263" i="5"/>
  <c r="BB263" i="5"/>
  <c r="Q291" i="5"/>
  <c r="AF291" i="5"/>
  <c r="AG312" i="5"/>
  <c r="AM312" i="5"/>
  <c r="AY312" i="5"/>
  <c r="AY301" i="5"/>
  <c r="BG320" i="5"/>
  <c r="N201" i="5"/>
  <c r="N198" i="5"/>
  <c r="BB201" i="5"/>
  <c r="BB198" i="5"/>
  <c r="AG214" i="5"/>
  <c r="AG198" i="5"/>
  <c r="AS214" i="5"/>
  <c r="AS198" i="5"/>
  <c r="M214" i="5"/>
  <c r="M198" i="5"/>
  <c r="BA223" i="5"/>
  <c r="Q235" i="5"/>
  <c r="AN235" i="5"/>
  <c r="AT235" i="5"/>
  <c r="AZ235" i="5"/>
  <c r="S235" i="5"/>
  <c r="E245" i="5"/>
  <c r="K245" i="5"/>
  <c r="K234" i="5"/>
  <c r="Q245" i="5"/>
  <c r="AG245" i="5"/>
  <c r="AU254" i="5"/>
  <c r="AU234" i="5"/>
  <c r="I291" i="5"/>
  <c r="P263" i="5"/>
  <c r="AB263" i="5"/>
  <c r="AT263" i="5"/>
  <c r="U271" i="5"/>
  <c r="AE271" i="5"/>
  <c r="E291" i="5"/>
  <c r="AD291" i="5"/>
  <c r="L302" i="5"/>
  <c r="AA312" i="5"/>
  <c r="AF312" i="5"/>
  <c r="D320" i="5"/>
  <c r="AO320" i="5"/>
  <c r="BL320" i="5"/>
  <c r="BL301" i="5"/>
  <c r="BA245" i="5"/>
  <c r="BG245" i="5"/>
  <c r="BM245" i="5"/>
  <c r="W254" i="5"/>
  <c r="BG254" i="5"/>
  <c r="BG234" i="5"/>
  <c r="BM254" i="5"/>
  <c r="N263" i="5"/>
  <c r="AE263" i="5"/>
  <c r="AE234" i="5"/>
  <c r="AK263" i="5"/>
  <c r="AQ263" i="5"/>
  <c r="BM263" i="5"/>
  <c r="AK291" i="5"/>
  <c r="V291" i="5"/>
  <c r="H302" i="5"/>
  <c r="H301" i="5"/>
  <c r="D302" i="5"/>
  <c r="AZ302" i="5"/>
  <c r="AZ301" i="5"/>
  <c r="AB312" i="5"/>
  <c r="E320" i="5"/>
  <c r="S320" i="5"/>
  <c r="S301" i="5"/>
  <c r="Y320" i="5"/>
  <c r="Y301" i="5"/>
  <c r="AK320" i="5"/>
  <c r="AK301" i="5"/>
  <c r="BM320" i="5"/>
  <c r="BM301" i="5"/>
  <c r="AM320" i="5"/>
  <c r="AM301" i="5"/>
  <c r="BJ245" i="5"/>
  <c r="Z254" i="5"/>
  <c r="BJ254" i="5"/>
  <c r="Q263" i="5"/>
  <c r="L263" i="5"/>
  <c r="L234" i="5"/>
  <c r="BA263" i="5"/>
  <c r="O271" i="5"/>
  <c r="AB291" i="5"/>
  <c r="AH291" i="5"/>
  <c r="BF291" i="5"/>
  <c r="AF302" i="5"/>
  <c r="AF301" i="5"/>
  <c r="D312" i="5"/>
  <c r="P312" i="5"/>
  <c r="AI312" i="5"/>
  <c r="AI301" i="5"/>
  <c r="AO312" i="5"/>
  <c r="AO301" i="5"/>
  <c r="BE312" i="5"/>
  <c r="BE301" i="5"/>
  <c r="BK312" i="5"/>
  <c r="BK301" i="5"/>
  <c r="AB320" i="5"/>
  <c r="AS320" i="5"/>
  <c r="AS301" i="5"/>
  <c r="AW320" i="5"/>
  <c r="AW301" i="5"/>
  <c r="BA320" i="5"/>
  <c r="BA301" i="5"/>
  <c r="L320" i="5"/>
  <c r="J254" i="5"/>
  <c r="P254" i="5"/>
  <c r="P234" i="5"/>
  <c r="AF254" i="5"/>
  <c r="AF234" i="5"/>
  <c r="AT254" i="5"/>
  <c r="BK254" i="5"/>
  <c r="S254" i="5"/>
  <c r="AQ254" i="5"/>
  <c r="W263" i="5"/>
  <c r="AC263" i="5"/>
  <c r="AC234" i="5"/>
  <c r="AI263" i="5"/>
  <c r="AI234" i="5"/>
  <c r="AO263" i="5"/>
  <c r="AO234" i="5"/>
  <c r="AU263" i="5"/>
  <c r="AZ263" i="5"/>
  <c r="BE263" i="5"/>
  <c r="BK263" i="5"/>
  <c r="AY263" i="5"/>
  <c r="AY234" i="5"/>
  <c r="AS271" i="5"/>
  <c r="AI271" i="5"/>
  <c r="AA302" i="5"/>
  <c r="E312" i="5"/>
  <c r="AJ312" i="5"/>
  <c r="AJ301" i="5"/>
  <c r="W320" i="5"/>
  <c r="W301" i="5"/>
  <c r="AC320" i="5"/>
  <c r="AC301" i="5"/>
  <c r="BC320" i="5"/>
  <c r="BC301" i="5"/>
  <c r="BI320" i="5"/>
  <c r="BI301" i="5"/>
  <c r="BF284" i="5"/>
  <c r="AX271" i="5"/>
  <c r="AY271" i="5"/>
  <c r="AZ287" i="5"/>
  <c r="EJ134" i="6"/>
  <c r="FV134" i="6"/>
  <c r="EO134" i="6"/>
  <c r="FJ134" i="6"/>
  <c r="EY134" i="6"/>
  <c r="EL134" i="6"/>
  <c r="FY134" i="6"/>
  <c r="EX134" i="6"/>
  <c r="EM134" i="6"/>
  <c r="DW134" i="6"/>
  <c r="FH134" i="6"/>
  <c r="FK134" i="6"/>
  <c r="FB134" i="6"/>
  <c r="EC134" i="6"/>
  <c r="GB134" i="6"/>
  <c r="FA134" i="6"/>
  <c r="DZ134" i="6"/>
  <c r="ES134" i="6"/>
  <c r="ET134" i="6"/>
  <c r="FW134" i="6"/>
  <c r="DX134" i="6"/>
  <c r="FT134" i="6"/>
  <c r="GA134" i="6"/>
  <c r="FZ134" i="6"/>
  <c r="ED134" i="6"/>
  <c r="T78" i="6"/>
  <c r="AW271" i="5"/>
  <c r="W78" i="6"/>
  <c r="AB133" i="4"/>
  <c r="EN134" i="6"/>
  <c r="DV6" i="6"/>
  <c r="DT162" i="6"/>
  <c r="FM78" i="6"/>
  <c r="AD198" i="4"/>
  <c r="AK234" i="4"/>
  <c r="AD301" i="5"/>
  <c r="Q234" i="4"/>
  <c r="F301" i="5"/>
  <c r="EF134" i="6"/>
  <c r="EW134" i="6"/>
  <c r="EZ134" i="6"/>
  <c r="FQ134" i="6"/>
  <c r="FE134" i="6"/>
  <c r="DU134" i="6"/>
  <c r="FC134" i="6"/>
  <c r="AT301" i="5"/>
  <c r="FY105" i="6"/>
  <c r="FY162" i="6"/>
  <c r="BH118" i="6"/>
  <c r="AU118" i="6"/>
  <c r="G118" i="6"/>
  <c r="FR51" i="6"/>
  <c r="FF51" i="6"/>
  <c r="N60" i="6"/>
  <c r="EF78" i="6"/>
  <c r="O118" i="6"/>
  <c r="CB147" i="6"/>
  <c r="FY147" i="6"/>
  <c r="FM147" i="6"/>
  <c r="FA147" i="6"/>
  <c r="DC147" i="6"/>
  <c r="BO60" i="6"/>
  <c r="EN78" i="6"/>
  <c r="ER78" i="6"/>
  <c r="CT78" i="6"/>
  <c r="EE60" i="6"/>
  <c r="ET60" i="6"/>
  <c r="AY118" i="6"/>
  <c r="BD78" i="6"/>
  <c r="H78" i="6"/>
  <c r="CX147" i="6"/>
  <c r="CL147" i="6"/>
  <c r="FP134" i="6"/>
  <c r="FD134" i="6"/>
  <c r="ER134" i="6"/>
  <c r="FU134" i="6"/>
  <c r="FI134" i="6"/>
  <c r="EK134" i="6"/>
  <c r="DY134" i="6"/>
  <c r="FS134" i="6"/>
  <c r="FG134" i="6"/>
  <c r="EU134" i="6"/>
  <c r="EI134" i="6"/>
  <c r="EH134" i="6"/>
  <c r="DV134" i="6"/>
  <c r="BF118" i="6"/>
  <c r="AT118" i="6"/>
  <c r="BU118" i="6"/>
  <c r="DO105" i="6"/>
  <c r="S105" i="6"/>
  <c r="G105" i="6"/>
  <c r="DM78" i="6"/>
  <c r="U78" i="6"/>
  <c r="DH105" i="6"/>
  <c r="AN105" i="6"/>
  <c r="AC78" i="6"/>
  <c r="AS78" i="6"/>
  <c r="M78" i="6"/>
  <c r="EI78" i="6"/>
  <c r="AW78" i="6"/>
  <c r="Y78" i="6"/>
  <c r="ED60" i="6"/>
  <c r="EW60" i="6"/>
  <c r="T118" i="6"/>
  <c r="L118" i="6"/>
  <c r="FX134" i="6"/>
  <c r="FL134" i="6"/>
  <c r="EB134" i="6"/>
  <c r="EG134" i="6"/>
  <c r="FO134" i="6"/>
  <c r="EE134" i="6"/>
  <c r="FN134" i="6"/>
  <c r="EP134" i="6"/>
  <c r="DP134" i="6"/>
  <c r="DD134" i="6"/>
  <c r="CR134" i="6"/>
  <c r="CF134" i="6"/>
  <c r="BT134" i="6"/>
  <c r="EZ118" i="6"/>
  <c r="EB118" i="6"/>
  <c r="CB118" i="6"/>
  <c r="BB118" i="6"/>
  <c r="AP118" i="6"/>
  <c r="R118" i="6"/>
  <c r="BE134" i="6"/>
  <c r="BA118" i="6"/>
  <c r="AC118" i="6"/>
  <c r="CR105" i="6"/>
  <c r="BT105" i="6"/>
  <c r="DW78" i="6"/>
  <c r="Q78" i="6"/>
  <c r="AS118" i="6"/>
  <c r="BC118" i="6"/>
  <c r="V118" i="6"/>
  <c r="AH118" i="6"/>
  <c r="AK118" i="6"/>
  <c r="EF51" i="6"/>
  <c r="FK51" i="6"/>
  <c r="FC51" i="6"/>
  <c r="AF118" i="6"/>
  <c r="DG147" i="6"/>
  <c r="DU51" i="6"/>
  <c r="BG118" i="6"/>
  <c r="W118" i="6"/>
  <c r="BI118" i="6"/>
  <c r="AI118" i="6"/>
  <c r="AN118" i="6"/>
  <c r="FZ51" i="6"/>
  <c r="FN51" i="6"/>
  <c r="AL60" i="6"/>
  <c r="FJ60" i="6"/>
  <c r="GA60" i="6"/>
  <c r="EA134" i="6"/>
  <c r="AD60" i="6"/>
  <c r="AF60" i="6"/>
  <c r="AT60" i="6"/>
  <c r="W60" i="6"/>
  <c r="AW60" i="6"/>
  <c r="Y60" i="6"/>
  <c r="DQ147" i="6"/>
  <c r="CS147" i="6"/>
  <c r="CF7" i="6"/>
  <c r="CN7" i="6"/>
  <c r="BP7" i="6"/>
  <c r="ER34" i="6"/>
  <c r="ER6" i="6"/>
  <c r="DL7" i="6"/>
  <c r="EP34" i="6"/>
  <c r="EW34" i="6"/>
  <c r="EW6" i="6"/>
  <c r="FD34" i="6"/>
  <c r="FS34" i="6"/>
  <c r="DW34" i="6"/>
  <c r="CA7" i="6"/>
  <c r="CJ7" i="6"/>
  <c r="CW7" i="6"/>
  <c r="DF7" i="6"/>
  <c r="DS7" i="6"/>
  <c r="CL7" i="6"/>
  <c r="EQ34" i="6"/>
  <c r="X26" i="6"/>
  <c r="AI26" i="6"/>
  <c r="AT26" i="6"/>
  <c r="BE26" i="6"/>
  <c r="I26" i="6"/>
  <c r="CP52" i="6"/>
  <c r="N52" i="6"/>
  <c r="N51" i="6"/>
  <c r="DN61" i="6"/>
  <c r="DN60" i="6"/>
  <c r="BR61" i="6"/>
  <c r="BR60" i="6"/>
  <c r="FQ38" i="6"/>
  <c r="FQ6" i="6"/>
  <c r="CK31" i="6"/>
  <c r="EU21" i="6"/>
  <c r="EU6" i="6"/>
  <c r="EX14" i="6"/>
  <c r="DE38" i="6"/>
  <c r="DR38" i="6"/>
  <c r="DA34" i="6"/>
  <c r="CR31" i="6"/>
  <c r="FD21" i="6"/>
  <c r="FO14" i="6"/>
  <c r="FO6" i="6"/>
  <c r="GB7" i="6"/>
  <c r="FD7" i="6"/>
  <c r="EF7" i="6"/>
  <c r="GA7" i="6"/>
  <c r="GA6" i="6"/>
  <c r="GB52" i="6"/>
  <c r="GB51" i="6"/>
  <c r="BP61" i="6"/>
  <c r="BP60" i="6"/>
  <c r="BX61" i="6"/>
  <c r="BX60" i="6"/>
  <c r="CC61" i="6"/>
  <c r="CC60" i="6"/>
  <c r="CU61" i="6"/>
  <c r="CU60" i="6"/>
  <c r="G187" i="3"/>
  <c r="G172" i="3"/>
  <c r="H234" i="3"/>
  <c r="F245" i="3"/>
  <c r="F234" i="3"/>
  <c r="H8" i="4"/>
  <c r="H7" i="4"/>
  <c r="S8" i="4"/>
  <c r="S7" i="4"/>
  <c r="X8" i="4"/>
  <c r="X7" i="4"/>
  <c r="AI8" i="4"/>
  <c r="AI7" i="4"/>
  <c r="AY8" i="4"/>
  <c r="AY7" i="4"/>
  <c r="BJ8" i="4"/>
  <c r="BJ7" i="4"/>
  <c r="D8" i="4"/>
  <c r="M8" i="4"/>
  <c r="M7" i="4"/>
  <c r="W8" i="4"/>
  <c r="W7" i="4"/>
  <c r="AJ62" i="4"/>
  <c r="AJ7" i="4"/>
  <c r="AP87" i="4"/>
  <c r="DK7" i="6"/>
  <c r="BX7" i="6"/>
  <c r="BN7" i="6"/>
  <c r="EH34" i="6"/>
  <c r="EO34" i="6"/>
  <c r="EO6" i="6"/>
  <c r="EV34" i="6"/>
  <c r="EV6" i="6"/>
  <c r="FK34" i="6"/>
  <c r="FK6" i="6"/>
  <c r="GB34" i="6"/>
  <c r="DO7" i="6"/>
  <c r="DO6" i="6"/>
  <c r="BS7" i="6"/>
  <c r="CB7" i="6"/>
  <c r="CO7" i="6"/>
  <c r="CX7" i="6"/>
  <c r="DB7" i="6"/>
  <c r="FG34" i="6"/>
  <c r="FG6" i="6"/>
  <c r="P26" i="6"/>
  <c r="AA26" i="6"/>
  <c r="AL26" i="6"/>
  <c r="AW26" i="6"/>
  <c r="BK6" i="6"/>
  <c r="BM6" i="6"/>
  <c r="CH52" i="6"/>
  <c r="FN38" i="6"/>
  <c r="FN6" i="6"/>
  <c r="DJ61" i="6"/>
  <c r="DJ60" i="6"/>
  <c r="BL61" i="6"/>
  <c r="BL60" i="6"/>
  <c r="DA52" i="6"/>
  <c r="FA38" i="6"/>
  <c r="EB34" i="6"/>
  <c r="CC31" i="6"/>
  <c r="CC6" i="6"/>
  <c r="EE21" i="6"/>
  <c r="EE6" i="6"/>
  <c r="EP14" i="6"/>
  <c r="EP6" i="6"/>
  <c r="DM38" i="6"/>
  <c r="CK34" i="6"/>
  <c r="CJ31" i="6"/>
  <c r="EN21" i="6"/>
  <c r="EQ14" i="6"/>
  <c r="FV7" i="6"/>
  <c r="FB7" i="6"/>
  <c r="FB6" i="6"/>
  <c r="DZ7" i="6"/>
  <c r="EA14" i="6"/>
  <c r="EA6" i="6"/>
  <c r="BT61" i="6"/>
  <c r="BT60" i="6"/>
  <c r="DF61" i="6"/>
  <c r="DF60" i="6"/>
  <c r="D125" i="3"/>
  <c r="D106" i="3"/>
  <c r="C320" i="3"/>
  <c r="C301" i="3"/>
  <c r="H320" i="3"/>
  <c r="H301" i="3"/>
  <c r="N8" i="4"/>
  <c r="N7" i="4"/>
  <c r="AO8" i="4"/>
  <c r="AO7" i="4"/>
  <c r="BE88" i="4"/>
  <c r="BE87" i="4"/>
  <c r="BJ88" i="4"/>
  <c r="BJ87" i="4"/>
  <c r="BP87" i="4"/>
  <c r="CU7" i="6"/>
  <c r="DQ7" i="6"/>
  <c r="DC7" i="6"/>
  <c r="DC6" i="6"/>
  <c r="BK51" i="6"/>
  <c r="CJ51" i="6"/>
  <c r="FV34" i="6"/>
  <c r="DZ34" i="6"/>
  <c r="EG34" i="6"/>
  <c r="EG6" i="6"/>
  <c r="EN34" i="6"/>
  <c r="FC34" i="6"/>
  <c r="FC6" i="6"/>
  <c r="DG7" i="6"/>
  <c r="DG6" i="6"/>
  <c r="DP7" i="6"/>
  <c r="DP6" i="6"/>
  <c r="BT7" i="6"/>
  <c r="BT6" i="6"/>
  <c r="CG7" i="6"/>
  <c r="CP7" i="6"/>
  <c r="DR7" i="6"/>
  <c r="DR6" i="6"/>
  <c r="FW34" i="6"/>
  <c r="FW6" i="6"/>
  <c r="BD26" i="6"/>
  <c r="H26" i="6"/>
  <c r="S26" i="6"/>
  <c r="AD26" i="6"/>
  <c r="AO26" i="6"/>
  <c r="DN52" i="6"/>
  <c r="BZ52" i="6"/>
  <c r="EX38" i="6"/>
  <c r="DD61" i="6"/>
  <c r="DD60" i="6"/>
  <c r="CL61" i="6"/>
  <c r="CL60" i="6"/>
  <c r="BU52" i="6"/>
  <c r="BU51" i="6"/>
  <c r="DU38" i="6"/>
  <c r="DU6" i="6"/>
  <c r="DB34" i="6"/>
  <c r="DQ31" i="6"/>
  <c r="BU31" i="6"/>
  <c r="BH26" i="6"/>
  <c r="DW21" i="6"/>
  <c r="DW6" i="6"/>
  <c r="DI7" i="6"/>
  <c r="DI6" i="6"/>
  <c r="BV38" i="6"/>
  <c r="BV6" i="6"/>
  <c r="BU34" i="6"/>
  <c r="AC26" i="6"/>
  <c r="EF21" i="6"/>
  <c r="EB21" i="6"/>
  <c r="BY34" i="6"/>
  <c r="BY6" i="6"/>
  <c r="DF38" i="6"/>
  <c r="DK61" i="6"/>
  <c r="DK60" i="6"/>
  <c r="DB61" i="6"/>
  <c r="DB60" i="6"/>
  <c r="DP61" i="6"/>
  <c r="DP60" i="6"/>
  <c r="E8" i="3"/>
  <c r="E7" i="3"/>
  <c r="E336" i="3"/>
  <c r="D73" i="3"/>
  <c r="D72" i="3"/>
  <c r="I73" i="3"/>
  <c r="I72" i="3"/>
  <c r="J125" i="3"/>
  <c r="J106" i="3"/>
  <c r="I173" i="3"/>
  <c r="I187" i="3"/>
  <c r="U7" i="4"/>
  <c r="AP8" i="4"/>
  <c r="AP7" i="4"/>
  <c r="BL8" i="4"/>
  <c r="BL7" i="4"/>
  <c r="BR8" i="4"/>
  <c r="BR7" i="4"/>
  <c r="BM73" i="4"/>
  <c r="BM72" i="4"/>
  <c r="R87" i="4"/>
  <c r="R336" i="4"/>
  <c r="AL87" i="4"/>
  <c r="AW87" i="4"/>
  <c r="BF88" i="4"/>
  <c r="BF87" i="4"/>
  <c r="BK88" i="4"/>
  <c r="BK87" i="4"/>
  <c r="AF118" i="4"/>
  <c r="DF52" i="6"/>
  <c r="BV52" i="6"/>
  <c r="BV51" i="6"/>
  <c r="EH38" i="6"/>
  <c r="L26" i="6"/>
  <c r="M26" i="6"/>
  <c r="BN61" i="6"/>
  <c r="BN60" i="6"/>
  <c r="BV61" i="6"/>
  <c r="BV60" i="6"/>
  <c r="CJ61" i="6"/>
  <c r="CJ60" i="6"/>
  <c r="CS61" i="6"/>
  <c r="CS60" i="6"/>
  <c r="DH61" i="6"/>
  <c r="DH60" i="6"/>
  <c r="I245" i="3"/>
  <c r="I234" i="3"/>
  <c r="P8" i="4"/>
  <c r="AQ8" i="4"/>
  <c r="AQ7" i="4"/>
  <c r="T8" i="4"/>
  <c r="T7" i="4"/>
  <c r="P62" i="4"/>
  <c r="S88" i="4"/>
  <c r="S87" i="4"/>
  <c r="BO7" i="6"/>
  <c r="CK7" i="6"/>
  <c r="CK6" i="6"/>
  <c r="BW7" i="6"/>
  <c r="BW6" i="6"/>
  <c r="DR52" i="6"/>
  <c r="DR51" i="6"/>
  <c r="FF34" i="6"/>
  <c r="FF6" i="6"/>
  <c r="FM34" i="6"/>
  <c r="FM6" i="6"/>
  <c r="FT34" i="6"/>
  <c r="FT6" i="6"/>
  <c r="DX34" i="6"/>
  <c r="DX6" i="6"/>
  <c r="EM34" i="6"/>
  <c r="EM6" i="6"/>
  <c r="CQ7" i="6"/>
  <c r="CQ6" i="6"/>
  <c r="CZ7" i="6"/>
  <c r="CZ6" i="6"/>
  <c r="DM7" i="6"/>
  <c r="DM6" i="6"/>
  <c r="BQ7" i="6"/>
  <c r="BQ6" i="6"/>
  <c r="BZ7" i="6"/>
  <c r="BZ6" i="6"/>
  <c r="AN26" i="6"/>
  <c r="AY26" i="6"/>
  <c r="AY6" i="6"/>
  <c r="C26" i="6"/>
  <c r="N26" i="6"/>
  <c r="Y26" i="6"/>
  <c r="B6" i="6"/>
  <c r="K6" i="6"/>
  <c r="CX52" i="6"/>
  <c r="CX51" i="6"/>
  <c r="BR52" i="6"/>
  <c r="BR51" i="6"/>
  <c r="FS21" i="6"/>
  <c r="CG38" i="6"/>
  <c r="CO61" i="6"/>
  <c r="CO60" i="6"/>
  <c r="G8" i="3"/>
  <c r="G7" i="3"/>
  <c r="V8" i="4"/>
  <c r="V7" i="4"/>
  <c r="AR8" i="4"/>
  <c r="AR7" i="4"/>
  <c r="AW8" i="4"/>
  <c r="AW7" i="4"/>
  <c r="AU8" i="4"/>
  <c r="AU7" i="4"/>
  <c r="D62" i="4"/>
  <c r="AS87" i="4"/>
  <c r="AD113" i="4"/>
  <c r="AD106" i="4"/>
  <c r="AO113" i="4"/>
  <c r="BC118" i="4"/>
  <c r="BC106" i="4"/>
  <c r="H142" i="4"/>
  <c r="H133" i="4"/>
  <c r="BJ142" i="4"/>
  <c r="BJ133" i="4"/>
  <c r="BA157" i="4"/>
  <c r="AJ173" i="4"/>
  <c r="AJ172" i="4"/>
  <c r="R201" i="4"/>
  <c r="R198" i="4"/>
  <c r="AX201" i="4"/>
  <c r="AX198" i="4"/>
  <c r="V214" i="4"/>
  <c r="V198" i="4"/>
  <c r="BH214" i="4"/>
  <c r="BH198" i="4"/>
  <c r="BT214" i="4"/>
  <c r="BT198" i="4"/>
  <c r="BO245" i="4"/>
  <c r="AI302" i="4"/>
  <c r="AI301" i="4"/>
  <c r="AA312" i="4"/>
  <c r="BC320" i="4"/>
  <c r="BC301" i="4"/>
  <c r="S135" i="6"/>
  <c r="S134" i="6"/>
  <c r="BQ113" i="4"/>
  <c r="BQ106" i="4"/>
  <c r="BS118" i="4"/>
  <c r="BS106" i="4"/>
  <c r="M125" i="4"/>
  <c r="AN125" i="4"/>
  <c r="AN106" i="4"/>
  <c r="Y142" i="4"/>
  <c r="Y133" i="4"/>
  <c r="BP142" i="4"/>
  <c r="BP133" i="4"/>
  <c r="K162" i="4"/>
  <c r="K133" i="4"/>
  <c r="AY162" i="4"/>
  <c r="AY133" i="4"/>
  <c r="BJ162" i="4"/>
  <c r="BO162" i="4"/>
  <c r="BO133" i="4"/>
  <c r="BT162" i="4"/>
  <c r="BT133" i="4"/>
  <c r="S173" i="4"/>
  <c r="S172" i="4"/>
  <c r="M201" i="4"/>
  <c r="M198" i="4"/>
  <c r="AN254" i="4"/>
  <c r="AN234" i="4"/>
  <c r="T271" i="4"/>
  <c r="AO302" i="4"/>
  <c r="AO301" i="4"/>
  <c r="AG312" i="4"/>
  <c r="C135" i="6"/>
  <c r="C134" i="6"/>
  <c r="Y125" i="4"/>
  <c r="Y106" i="4"/>
  <c r="AO125" i="4"/>
  <c r="BA142" i="4"/>
  <c r="N201" i="4"/>
  <c r="N198" i="4"/>
  <c r="Y201" i="4"/>
  <c r="Y198" i="4"/>
  <c r="AN214" i="4"/>
  <c r="AN198" i="4"/>
  <c r="AZ214" i="4"/>
  <c r="AZ198" i="4"/>
  <c r="AT254" i="4"/>
  <c r="AN291" i="4"/>
  <c r="H118" i="4"/>
  <c r="H106" i="4"/>
  <c r="X173" i="4"/>
  <c r="X172" i="4"/>
  <c r="AV173" i="4"/>
  <c r="AV172" i="4"/>
  <c r="U134" i="4"/>
  <c r="U133" i="4"/>
  <c r="BR142" i="4"/>
  <c r="BR133" i="4"/>
  <c r="L173" i="4"/>
  <c r="L172" i="4"/>
  <c r="AL201" i="4"/>
  <c r="AL198" i="4"/>
  <c r="BR214" i="4"/>
  <c r="BR198" i="4"/>
  <c r="BK302" i="4"/>
  <c r="BK301" i="4"/>
  <c r="BM235" i="4"/>
  <c r="BM234" i="4"/>
  <c r="H245" i="4"/>
  <c r="H234" i="4"/>
  <c r="BO254" i="4"/>
  <c r="N263" i="4"/>
  <c r="AB291" i="4"/>
  <c r="BD291" i="4"/>
  <c r="AF302" i="4"/>
  <c r="AF301" i="4"/>
  <c r="BN320" i="4"/>
  <c r="BN301" i="4"/>
  <c r="E8" i="5"/>
  <c r="E7" i="5"/>
  <c r="AI8" i="5"/>
  <c r="AI7" i="5"/>
  <c r="AI245" i="4"/>
  <c r="AI234" i="4"/>
  <c r="AT302" i="4"/>
  <c r="BR302" i="4"/>
  <c r="BR301" i="4"/>
  <c r="O320" i="4"/>
  <c r="BO320" i="4"/>
  <c r="BO301" i="4"/>
  <c r="M235" i="4"/>
  <c r="M234" i="4"/>
  <c r="AA235" i="4"/>
  <c r="AA234" i="4"/>
  <c r="AG235" i="4"/>
  <c r="AG234" i="4"/>
  <c r="AY235" i="4"/>
  <c r="AY234" i="4"/>
  <c r="P245" i="4"/>
  <c r="P234" i="4"/>
  <c r="AE245" i="4"/>
  <c r="AE234" i="4"/>
  <c r="BG245" i="4"/>
  <c r="BG234" i="4"/>
  <c r="BE271" i="4"/>
  <c r="BS271" i="4"/>
  <c r="K301" i="4"/>
  <c r="AQ301" i="4"/>
  <c r="AU302" i="4"/>
  <c r="AU301" i="4"/>
  <c r="AZ302" i="4"/>
  <c r="AZ301" i="4"/>
  <c r="AL312" i="4"/>
  <c r="AL301" i="4"/>
  <c r="AW8" i="5"/>
  <c r="N235" i="4"/>
  <c r="N234" i="4"/>
  <c r="K245" i="4"/>
  <c r="K234" i="4"/>
  <c r="BS245" i="4"/>
  <c r="BS234" i="4"/>
  <c r="AS254" i="4"/>
  <c r="AS234" i="4"/>
  <c r="AI271" i="4"/>
  <c r="AI291" i="4"/>
  <c r="BA302" i="4"/>
  <c r="BA301" i="4"/>
  <c r="U312" i="4"/>
  <c r="U301" i="4"/>
  <c r="AR312" i="4"/>
  <c r="AR301" i="4"/>
  <c r="BJ312" i="4"/>
  <c r="BJ301" i="4"/>
  <c r="O312" i="4"/>
  <c r="AU8" i="5"/>
  <c r="AU7" i="5"/>
  <c r="G8" i="5"/>
  <c r="G7" i="5"/>
  <c r="M8" i="5"/>
  <c r="M7" i="5"/>
  <c r="AD7" i="5"/>
  <c r="Q8" i="5"/>
  <c r="U8" i="5"/>
  <c r="U7" i="5"/>
  <c r="AQ8" i="5"/>
  <c r="AQ7" i="5"/>
  <c r="T7" i="5"/>
  <c r="BK62" i="5"/>
  <c r="BK7" i="5"/>
  <c r="X88" i="5"/>
  <c r="X87" i="5"/>
  <c r="O125" i="5"/>
  <c r="O106" i="5"/>
  <c r="G142" i="5"/>
  <c r="G133" i="5"/>
  <c r="AX320" i="4"/>
  <c r="AX301" i="4"/>
  <c r="S8" i="5"/>
  <c r="S7" i="5"/>
  <c r="AO8" i="5"/>
  <c r="AO7" i="5"/>
  <c r="AA7" i="5"/>
  <c r="P72" i="5"/>
  <c r="BL88" i="5"/>
  <c r="BL87" i="5"/>
  <c r="BK118" i="5"/>
  <c r="BK106" i="5"/>
  <c r="BS312" i="4"/>
  <c r="BS301" i="4"/>
  <c r="AA320" i="4"/>
  <c r="O8" i="5"/>
  <c r="O7" i="5"/>
  <c r="Q62" i="5"/>
  <c r="AK87" i="5"/>
  <c r="AY87" i="5"/>
  <c r="AC118" i="5"/>
  <c r="AC106" i="5"/>
  <c r="U125" i="5"/>
  <c r="U106" i="5"/>
  <c r="BB125" i="5"/>
  <c r="BB106" i="5"/>
  <c r="AW125" i="5"/>
  <c r="AW106" i="5"/>
  <c r="AB134" i="5"/>
  <c r="AB133" i="5"/>
  <c r="R142" i="5"/>
  <c r="N113" i="5"/>
  <c r="N106" i="5"/>
  <c r="AE125" i="5"/>
  <c r="AE106" i="5"/>
  <c r="BI125" i="5"/>
  <c r="BI106" i="5"/>
  <c r="AZ142" i="5"/>
  <c r="AZ133" i="5"/>
  <c r="AA172" i="5"/>
  <c r="BA172" i="5"/>
  <c r="G118" i="5"/>
  <c r="G106" i="5"/>
  <c r="AY118" i="5"/>
  <c r="AY106" i="5"/>
  <c r="R125" i="5"/>
  <c r="R106" i="5"/>
  <c r="AK125" i="5"/>
  <c r="AK106" i="5"/>
  <c r="AM134" i="5"/>
  <c r="AM133" i="5"/>
  <c r="X142" i="5"/>
  <c r="X133" i="5"/>
  <c r="BJ106" i="5"/>
  <c r="BI134" i="5"/>
  <c r="BI133" i="5"/>
  <c r="N157" i="5"/>
  <c r="N133" i="5"/>
  <c r="AU162" i="5"/>
  <c r="AU133" i="5"/>
  <c r="BH162" i="5"/>
  <c r="BH133" i="5"/>
  <c r="R173" i="5"/>
  <c r="R172" i="5"/>
  <c r="E187" i="5"/>
  <c r="E172" i="5"/>
  <c r="AQ198" i="5"/>
  <c r="S263" i="5"/>
  <c r="S234" i="5"/>
  <c r="Y263" i="5"/>
  <c r="Y234" i="5"/>
  <c r="AU214" i="5"/>
  <c r="AU198" i="5"/>
  <c r="BA214" i="5"/>
  <c r="BA198" i="5"/>
  <c r="G223" i="5"/>
  <c r="AI142" i="5"/>
  <c r="AI133" i="5"/>
  <c r="BD173" i="5"/>
  <c r="BD172" i="5"/>
  <c r="BM173" i="5"/>
  <c r="BM172" i="5"/>
  <c r="AT234" i="5"/>
  <c r="E271" i="5"/>
  <c r="K172" i="5"/>
  <c r="P173" i="5"/>
  <c r="P172" i="5"/>
  <c r="BK223" i="5"/>
  <c r="N254" i="5"/>
  <c r="T271" i="5"/>
  <c r="BB235" i="5"/>
  <c r="BB234" i="5"/>
  <c r="I254" i="5"/>
  <c r="I234" i="5"/>
  <c r="BI254" i="5"/>
  <c r="BI234" i="5"/>
  <c r="W271" i="5"/>
  <c r="N245" i="5"/>
  <c r="AQ245" i="5"/>
  <c r="AQ234" i="5"/>
  <c r="D254" i="5"/>
  <c r="D234" i="5"/>
  <c r="F263" i="5"/>
  <c r="V263" i="5"/>
  <c r="V234" i="5"/>
  <c r="AH263" i="5"/>
  <c r="AH234" i="5"/>
  <c r="AN263" i="5"/>
  <c r="AJ271" i="5"/>
  <c r="T301" i="5"/>
  <c r="AT271" i="5"/>
  <c r="J245" i="5"/>
  <c r="J234" i="5"/>
  <c r="AG254" i="5"/>
  <c r="AG234" i="5"/>
  <c r="M263" i="5"/>
  <c r="M234" i="5"/>
  <c r="S271" i="5"/>
  <c r="AC271" i="5"/>
  <c r="F291" i="5"/>
  <c r="O291" i="5"/>
  <c r="AU291" i="5"/>
  <c r="AU301" i="5"/>
  <c r="BD302" i="5"/>
  <c r="BD301" i="5"/>
  <c r="G312" i="5"/>
  <c r="G301" i="5"/>
  <c r="AA291" i="5"/>
  <c r="X312" i="5"/>
  <c r="X301" i="5"/>
  <c r="J291" i="5"/>
  <c r="AV291" i="5"/>
  <c r="AZ291" i="5"/>
  <c r="AA320" i="5"/>
  <c r="AA301" i="5"/>
  <c r="AG320" i="5"/>
  <c r="AR320" i="5"/>
  <c r="W291" i="5"/>
  <c r="P320" i="5"/>
  <c r="P301" i="5"/>
  <c r="AV106" i="4"/>
  <c r="FM162" i="6"/>
  <c r="DE6" i="6"/>
  <c r="EK162" i="6"/>
  <c r="EJ162" i="6"/>
  <c r="W234" i="5"/>
  <c r="I106" i="5"/>
  <c r="I336" i="5"/>
  <c r="AM234" i="4"/>
  <c r="Z78" i="6"/>
  <c r="BD133" i="4"/>
  <c r="M106" i="4"/>
  <c r="DQ6" i="6"/>
  <c r="EQ6" i="6"/>
  <c r="FI162" i="6"/>
  <c r="BK234" i="5"/>
  <c r="C106" i="3"/>
  <c r="FN162" i="6"/>
  <c r="AR301" i="5"/>
  <c r="AW7" i="5"/>
  <c r="AT234" i="4"/>
  <c r="V336" i="4"/>
  <c r="DW162" i="6"/>
  <c r="CU6" i="6"/>
  <c r="FA6" i="6"/>
  <c r="FA162" i="6"/>
  <c r="BS6" i="6"/>
  <c r="FE162" i="6"/>
  <c r="AB301" i="5"/>
  <c r="L301" i="5"/>
  <c r="H336" i="5"/>
  <c r="BP301" i="4"/>
  <c r="AW234" i="4"/>
  <c r="AW336" i="4"/>
  <c r="W106" i="5"/>
  <c r="AF133" i="4"/>
  <c r="AF7" i="5"/>
  <c r="G336" i="4"/>
  <c r="C234" i="3"/>
  <c r="AE7" i="4"/>
  <c r="AJ336" i="5"/>
  <c r="FO162" i="6"/>
  <c r="ER162" i="6"/>
  <c r="BA234" i="5"/>
  <c r="BG301" i="5"/>
  <c r="C7" i="3"/>
  <c r="C336" i="3"/>
  <c r="DY78" i="6"/>
  <c r="AG301" i="5"/>
  <c r="AG301" i="4"/>
  <c r="F234" i="5"/>
  <c r="FQ162" i="6"/>
  <c r="FH162" i="6"/>
  <c r="Q234" i="5"/>
  <c r="BJ7" i="5"/>
  <c r="BD301" i="4"/>
  <c r="C336" i="4"/>
  <c r="BB234" i="4"/>
  <c r="BB336" i="4"/>
  <c r="AQ133" i="4"/>
  <c r="AC172" i="4"/>
  <c r="AC336" i="4"/>
  <c r="Z301" i="4"/>
  <c r="AN234" i="5"/>
  <c r="AT301" i="4"/>
  <c r="EG162" i="6"/>
  <c r="BO6" i="6"/>
  <c r="DF51" i="6"/>
  <c r="DN51" i="6"/>
  <c r="CP6" i="6"/>
  <c r="FP162" i="6"/>
  <c r="AS106" i="5"/>
  <c r="BL234" i="5"/>
  <c r="S133" i="5"/>
  <c r="F106" i="5"/>
  <c r="BQ301" i="4"/>
  <c r="BQ336" i="4"/>
  <c r="X106" i="4"/>
  <c r="AU234" i="4"/>
  <c r="AU336" i="4"/>
  <c r="FK78" i="6"/>
  <c r="W336" i="4"/>
  <c r="AS336" i="5"/>
  <c r="R133" i="5"/>
  <c r="FS6" i="6"/>
  <c r="AN6" i="6"/>
  <c r="DU162" i="6"/>
  <c r="EE162" i="6"/>
  <c r="L336" i="5"/>
  <c r="U234" i="5"/>
  <c r="S234" i="4"/>
  <c r="AN301" i="5"/>
  <c r="AM106" i="5"/>
  <c r="AM336" i="5"/>
  <c r="AF106" i="4"/>
  <c r="L106" i="4"/>
  <c r="L336" i="4"/>
  <c r="Z336" i="4"/>
  <c r="AM336" i="4"/>
  <c r="AH336" i="4"/>
  <c r="BI336" i="4"/>
  <c r="N234" i="5"/>
  <c r="AV336" i="5"/>
  <c r="BN336" i="4"/>
  <c r="AT336" i="4"/>
  <c r="AD336" i="4"/>
  <c r="FS162" i="6"/>
  <c r="FF162" i="6"/>
  <c r="AP336" i="4"/>
  <c r="D336" i="3"/>
  <c r="FW162" i="6"/>
  <c r="EQ162" i="6"/>
  <c r="EO162" i="6"/>
  <c r="EU162" i="6"/>
  <c r="FZ162" i="6"/>
  <c r="EI162" i="6"/>
  <c r="FU162" i="6"/>
  <c r="BM234" i="5"/>
  <c r="BJ234" i="5"/>
  <c r="AB234" i="5"/>
  <c r="BR234" i="4"/>
  <c r="BR336" i="4"/>
  <c r="BS172" i="4"/>
  <c r="BS336" i="4"/>
  <c r="T234" i="4"/>
  <c r="T336" i="4"/>
  <c r="AX78" i="6"/>
  <c r="AT336" i="5"/>
  <c r="AZ336" i="4"/>
  <c r="K336" i="4"/>
  <c r="AS336" i="4"/>
  <c r="U336" i="4"/>
  <c r="EB6" i="6"/>
  <c r="AO6" i="6"/>
  <c r="FC162" i="6"/>
  <c r="EN6" i="6"/>
  <c r="EN162" i="6"/>
  <c r="P6" i="6"/>
  <c r="AJ336" i="4"/>
  <c r="GA162" i="6"/>
  <c r="CR6" i="6"/>
  <c r="I6" i="6"/>
  <c r="CL6" i="6"/>
  <c r="ES162" i="6"/>
  <c r="EL162" i="6"/>
  <c r="AZ234" i="5"/>
  <c r="BE234" i="5"/>
  <c r="AH106" i="5"/>
  <c r="BH198" i="5"/>
  <c r="AE133" i="5"/>
  <c r="AE336" i="5"/>
  <c r="BD133" i="5"/>
  <c r="AC7" i="5"/>
  <c r="AC336" i="5"/>
  <c r="AL234" i="4"/>
  <c r="AL336" i="4"/>
  <c r="I106" i="4"/>
  <c r="I336" i="4"/>
  <c r="AL7" i="5"/>
  <c r="BD336" i="4"/>
  <c r="BH336" i="4"/>
  <c r="EM162" i="6"/>
  <c r="EA162" i="6"/>
  <c r="FG162" i="6"/>
  <c r="EZ162" i="6"/>
  <c r="FL162" i="6"/>
  <c r="ED162" i="6"/>
  <c r="J336" i="4"/>
  <c r="G133" i="3"/>
  <c r="AB336" i="5"/>
  <c r="AV336" i="4"/>
  <c r="AL336" i="5"/>
  <c r="AH336" i="5"/>
  <c r="W336" i="5"/>
  <c r="Y336" i="5"/>
  <c r="O301" i="4"/>
  <c r="O336" i="4"/>
  <c r="BT336" i="4"/>
  <c r="G336" i="3"/>
  <c r="P7" i="4"/>
  <c r="P336" i="4"/>
  <c r="BM336" i="4"/>
  <c r="BU6" i="6"/>
  <c r="FD6" i="6"/>
  <c r="FD162" i="6"/>
  <c r="FJ162" i="6"/>
  <c r="FX162" i="6"/>
  <c r="DY162" i="6"/>
  <c r="ET162" i="6"/>
  <c r="Q336" i="4"/>
  <c r="EY162" i="6"/>
  <c r="AK234" i="5"/>
  <c r="Q172" i="5"/>
  <c r="AG106" i="5"/>
  <c r="N172" i="5"/>
  <c r="AP106" i="5"/>
  <c r="L234" i="4"/>
  <c r="AK7" i="5"/>
  <c r="AK336" i="5"/>
  <c r="BL234" i="4"/>
  <c r="BE133" i="4"/>
  <c r="BE336" i="4"/>
  <c r="H133" i="3"/>
  <c r="H336" i="3"/>
  <c r="AF336" i="5"/>
  <c r="U336" i="5"/>
  <c r="V336" i="5"/>
  <c r="R336" i="5"/>
  <c r="BG336" i="4"/>
  <c r="AX336" i="4"/>
  <c r="BC336" i="4"/>
  <c r="FT162" i="6"/>
  <c r="J336" i="3"/>
  <c r="H6" i="6"/>
  <c r="BP336" i="4"/>
  <c r="FB162" i="6"/>
  <c r="AW6" i="6"/>
  <c r="EW162" i="6"/>
  <c r="Z234" i="5"/>
  <c r="E301" i="5"/>
  <c r="AW234" i="5"/>
  <c r="AW336" i="5"/>
  <c r="BH234" i="5"/>
  <c r="BC198" i="5"/>
  <c r="I172" i="5"/>
  <c r="Z106" i="5"/>
  <c r="Z336" i="5"/>
  <c r="BM106" i="5"/>
  <c r="AG133" i="5"/>
  <c r="X301" i="4"/>
  <c r="AQ234" i="4"/>
  <c r="F7" i="5"/>
  <c r="F336" i="5"/>
  <c r="F7" i="3"/>
  <c r="F336" i="3"/>
  <c r="EB78" i="6"/>
  <c r="AR336" i="5"/>
  <c r="J336" i="5"/>
  <c r="K336" i="5"/>
  <c r="AO336" i="5"/>
  <c r="AE336" i="4"/>
  <c r="BF336" i="4"/>
  <c r="BZ51" i="6"/>
  <c r="BD6" i="6"/>
  <c r="EP162" i="6"/>
  <c r="EV162" i="6"/>
  <c r="AK336" i="4"/>
  <c r="EC162" i="6"/>
  <c r="D301" i="5"/>
  <c r="D336" i="5"/>
  <c r="E234" i="5"/>
  <c r="AX106" i="5"/>
  <c r="AX336" i="5"/>
  <c r="AP234" i="5"/>
  <c r="AP133" i="5"/>
  <c r="AD106" i="5"/>
  <c r="AD336" i="5"/>
  <c r="F301" i="4"/>
  <c r="F336" i="4"/>
  <c r="BL106" i="4"/>
  <c r="BL336" i="4"/>
  <c r="Y7" i="4"/>
  <c r="DX78" i="6"/>
  <c r="DX162" i="6"/>
  <c r="EH6" i="6"/>
  <c r="EH162" i="6"/>
  <c r="AI336" i="4"/>
  <c r="FR162" i="6"/>
  <c r="BM51" i="6"/>
  <c r="CM6" i="6"/>
  <c r="AK6" i="6"/>
  <c r="V6" i="6"/>
  <c r="DD51" i="6"/>
  <c r="G6" i="6"/>
  <c r="BC6" i="6"/>
  <c r="CO51" i="6"/>
  <c r="P336" i="5"/>
  <c r="Q7" i="5"/>
  <c r="AQ336" i="4"/>
  <c r="BH6" i="6"/>
  <c r="AD6" i="6"/>
  <c r="N336" i="4"/>
  <c r="CH51" i="6"/>
  <c r="BN6" i="6"/>
  <c r="X336" i="4"/>
  <c r="EF6" i="6"/>
  <c r="EF162" i="6"/>
  <c r="DA6" i="6"/>
  <c r="BE6" i="6"/>
  <c r="DS6" i="6"/>
  <c r="BP6" i="6"/>
  <c r="BY51" i="6"/>
  <c r="CE6" i="6"/>
  <c r="O6" i="6"/>
  <c r="AU6" i="6"/>
  <c r="CT6" i="6"/>
  <c r="DD6" i="6"/>
  <c r="BN51" i="6"/>
  <c r="CA51" i="6"/>
  <c r="O336" i="5"/>
  <c r="AA336" i="5"/>
  <c r="X336" i="5"/>
  <c r="AI336" i="5"/>
  <c r="AV6" i="6"/>
  <c r="B162" i="6"/>
  <c r="AY162" i="6"/>
  <c r="BB6" i="6"/>
  <c r="AG6" i="6"/>
  <c r="AZ6" i="6"/>
  <c r="BA6" i="6"/>
  <c r="AH6" i="6"/>
  <c r="W6" i="6"/>
  <c r="W162" i="6"/>
  <c r="BG6" i="6"/>
  <c r="D6" i="6"/>
  <c r="AX6" i="6"/>
  <c r="BJ6" i="6"/>
  <c r="BF6" i="6"/>
  <c r="T6" i="6"/>
  <c r="T162" i="6"/>
  <c r="R6" i="6"/>
  <c r="AB6" i="6"/>
  <c r="F6" i="6"/>
  <c r="AP6" i="6"/>
  <c r="AQ6" i="6"/>
  <c r="AS6" i="6"/>
  <c r="AS162" i="6"/>
  <c r="AJ6" i="6"/>
  <c r="I172" i="3"/>
  <c r="AC6" i="6"/>
  <c r="S6" i="6"/>
  <c r="CG6" i="6"/>
  <c r="DZ6" i="6"/>
  <c r="DZ162" i="6"/>
  <c r="BK162" i="6"/>
  <c r="BR6" i="6"/>
  <c r="CI6" i="6"/>
  <c r="CH6" i="6"/>
  <c r="DH6" i="6"/>
  <c r="CS6" i="6"/>
  <c r="CD6" i="6"/>
  <c r="DB6" i="6"/>
  <c r="BX6" i="6"/>
  <c r="M336" i="4"/>
  <c r="S336" i="4"/>
  <c r="AT6" i="6"/>
  <c r="DF6" i="6"/>
  <c r="DF162" i="6"/>
  <c r="CN6" i="6"/>
  <c r="DM51" i="6"/>
  <c r="CY6" i="6"/>
  <c r="Q6" i="6"/>
  <c r="Q162" i="6"/>
  <c r="BS51" i="6"/>
  <c r="BQ51" i="6"/>
  <c r="BQ162" i="6"/>
  <c r="AM6" i="6"/>
  <c r="CS51" i="6"/>
  <c r="Z6" i="6"/>
  <c r="DN6" i="6"/>
  <c r="DN162" i="6"/>
  <c r="E336" i="5"/>
  <c r="BA133" i="4"/>
  <c r="BA336" i="4"/>
  <c r="AN336" i="4"/>
  <c r="AA301" i="4"/>
  <c r="AA336" i="4"/>
  <c r="Y6" i="6"/>
  <c r="Y162" i="6"/>
  <c r="M6" i="6"/>
  <c r="BK336" i="4"/>
  <c r="DA51" i="6"/>
  <c r="CX6" i="6"/>
  <c r="CX162" i="6"/>
  <c r="FK162" i="6"/>
  <c r="DK6" i="6"/>
  <c r="D7" i="4"/>
  <c r="H336" i="4"/>
  <c r="GB6" i="6"/>
  <c r="GB162" i="6"/>
  <c r="AI6" i="6"/>
  <c r="AI162" i="6"/>
  <c r="CW6" i="6"/>
  <c r="CF6" i="6"/>
  <c r="AR6" i="6"/>
  <c r="BL51" i="6"/>
  <c r="DB51" i="6"/>
  <c r="AE6" i="6"/>
  <c r="AE162" i="6"/>
  <c r="DJ6" i="6"/>
  <c r="CY51" i="6"/>
  <c r="DI51" i="6"/>
  <c r="BL6" i="6"/>
  <c r="CV6" i="6"/>
  <c r="AG336" i="5"/>
  <c r="AU336" i="5"/>
  <c r="N336" i="5"/>
  <c r="S336" i="5"/>
  <c r="T336" i="5"/>
  <c r="M336" i="5"/>
  <c r="AO106" i="4"/>
  <c r="AO336" i="4"/>
  <c r="AR336" i="4"/>
  <c r="N6" i="6"/>
  <c r="L6" i="6"/>
  <c r="I336" i="3"/>
  <c r="BV162" i="6"/>
  <c r="FV6" i="6"/>
  <c r="FV162" i="6"/>
  <c r="AL6" i="6"/>
  <c r="CO6" i="6"/>
  <c r="BJ336" i="4"/>
  <c r="EX6" i="6"/>
  <c r="EX162" i="6"/>
  <c r="X6" i="6"/>
  <c r="CJ6" i="6"/>
  <c r="J6" i="6"/>
  <c r="BW51" i="6"/>
  <c r="BW162" i="6"/>
  <c r="AB336" i="4"/>
  <c r="DE51" i="6"/>
  <c r="DE162" i="6"/>
  <c r="DH51" i="6"/>
  <c r="E6" i="6"/>
  <c r="U6" i="6"/>
  <c r="U162" i="6"/>
  <c r="BG284" i="5"/>
  <c r="BF271" i="5"/>
  <c r="BF336" i="5"/>
  <c r="AY336" i="5"/>
  <c r="AQ336" i="5"/>
  <c r="G336" i="5"/>
  <c r="Y336" i="4"/>
  <c r="BO234" i="4"/>
  <c r="BO336" i="4"/>
  <c r="AG336" i="4"/>
  <c r="C6" i="6"/>
  <c r="BY162" i="6"/>
  <c r="CT51" i="6"/>
  <c r="CI51" i="6"/>
  <c r="BT51" i="6"/>
  <c r="BT162" i="6"/>
  <c r="DP51" i="6"/>
  <c r="DP162" i="6"/>
  <c r="CE51" i="6"/>
  <c r="BP51" i="6"/>
  <c r="CN51" i="6"/>
  <c r="CD51" i="6"/>
  <c r="CG51" i="6"/>
  <c r="CC51" i="6"/>
  <c r="CC162" i="6"/>
  <c r="DJ51" i="6"/>
  <c r="DG51" i="6"/>
  <c r="DG162" i="6"/>
  <c r="CR51" i="6"/>
  <c r="CR162" i="6"/>
  <c r="DC51" i="6"/>
  <c r="DC162" i="6"/>
  <c r="DL51" i="6"/>
  <c r="DQ51" i="6"/>
  <c r="DQ162" i="6"/>
  <c r="CB51" i="6"/>
  <c r="CV51" i="6"/>
  <c r="CQ51" i="6"/>
  <c r="CQ162" i="6"/>
  <c r="CZ51" i="6"/>
  <c r="DK51" i="6"/>
  <c r="CM51" i="6"/>
  <c r="CW51" i="6"/>
  <c r="CK51" i="6"/>
  <c r="CK162" i="6"/>
  <c r="DO51" i="6"/>
  <c r="DO162" i="6"/>
  <c r="BO51" i="6"/>
  <c r="BO162" i="6"/>
  <c r="BX51" i="6"/>
  <c r="AA6" i="6"/>
  <c r="CB6" i="6"/>
  <c r="AY336" i="4"/>
  <c r="CP51" i="6"/>
  <c r="CP162" i="6"/>
  <c r="CA6" i="6"/>
  <c r="DL6" i="6"/>
  <c r="AF6" i="6"/>
  <c r="BI6" i="6"/>
  <c r="CF51" i="6"/>
  <c r="DV162" i="6"/>
  <c r="DS51" i="6"/>
  <c r="CU51" i="6"/>
  <c r="CL51" i="6"/>
  <c r="CL162" i="6"/>
  <c r="BA287" i="5"/>
  <c r="AZ271" i="5"/>
  <c r="AZ336" i="5"/>
  <c r="BM162" i="6"/>
  <c r="AF336" i="4"/>
  <c r="BS162" i="6"/>
  <c r="BL162" i="6"/>
  <c r="AN336" i="5"/>
  <c r="AC162" i="6"/>
  <c r="BJ162" i="6"/>
  <c r="AF162" i="6"/>
  <c r="AA162" i="6"/>
  <c r="L162" i="6"/>
  <c r="Q336" i="5"/>
  <c r="AP336" i="5"/>
  <c r="BA162" i="6"/>
  <c r="CO162" i="6"/>
  <c r="CD162" i="6"/>
  <c r="DI162" i="6"/>
  <c r="AP162" i="6"/>
  <c r="EB162" i="6"/>
  <c r="BE162" i="6"/>
  <c r="CM162" i="6"/>
  <c r="AW162" i="6"/>
  <c r="CZ162" i="6"/>
  <c r="E162" i="6"/>
  <c r="J162" i="6"/>
  <c r="AL162" i="6"/>
  <c r="DM162" i="6"/>
  <c r="AR162" i="6"/>
  <c r="Z162" i="6"/>
  <c r="CY162" i="6"/>
  <c r="CH162" i="6"/>
  <c r="CG162" i="6"/>
  <c r="F162" i="6"/>
  <c r="AX162" i="6"/>
  <c r="AZ162" i="6"/>
  <c r="O162" i="6"/>
  <c r="DA162" i="6"/>
  <c r="BC162" i="6"/>
  <c r="H162" i="6"/>
  <c r="DL162" i="6"/>
  <c r="CA162" i="6"/>
  <c r="C162" i="6"/>
  <c r="CJ162" i="6"/>
  <c r="N162" i="6"/>
  <c r="CF162" i="6"/>
  <c r="DK162" i="6"/>
  <c r="BX162" i="6"/>
  <c r="CI162" i="6"/>
  <c r="S162" i="6"/>
  <c r="BZ162" i="6"/>
  <c r="AB162" i="6"/>
  <c r="D162" i="6"/>
  <c r="AG162" i="6"/>
  <c r="CE162" i="6"/>
  <c r="AN162" i="6"/>
  <c r="G162" i="6"/>
  <c r="I162" i="6"/>
  <c r="DH162" i="6"/>
  <c r="CU162" i="6"/>
  <c r="AU162" i="6"/>
  <c r="X162" i="6"/>
  <c r="DJ162" i="6"/>
  <c r="CW162" i="6"/>
  <c r="M162" i="6"/>
  <c r="AM162" i="6"/>
  <c r="CN162" i="6"/>
  <c r="DB162" i="6"/>
  <c r="BR162" i="6"/>
  <c r="BU162" i="6"/>
  <c r="AJ162" i="6"/>
  <c r="R162" i="6"/>
  <c r="BG162" i="6"/>
  <c r="BB162" i="6"/>
  <c r="K162" i="6"/>
  <c r="BD162" i="6"/>
  <c r="DD162" i="6"/>
  <c r="BP162" i="6"/>
  <c r="BN162" i="6"/>
  <c r="V162" i="6"/>
  <c r="DR162" i="6"/>
  <c r="P162" i="6"/>
  <c r="AD162" i="6"/>
  <c r="BB287" i="5"/>
  <c r="BA271" i="5"/>
  <c r="BA336" i="5"/>
  <c r="BI162" i="6"/>
  <c r="CB162" i="6"/>
  <c r="BH284" i="5"/>
  <c r="BG271" i="5"/>
  <c r="BG336" i="5"/>
  <c r="CV162" i="6"/>
  <c r="AT162" i="6"/>
  <c r="CS162" i="6"/>
  <c r="AQ162" i="6"/>
  <c r="BF162" i="6"/>
  <c r="AH162" i="6"/>
  <c r="AV162" i="6"/>
  <c r="CT162" i="6"/>
  <c r="DS162" i="6"/>
  <c r="BH162" i="6"/>
  <c r="AK162" i="6"/>
  <c r="AO162" i="6"/>
  <c r="BI284" i="5"/>
  <c r="BH271" i="5"/>
  <c r="BH336" i="5"/>
  <c r="BC287" i="5"/>
  <c r="BB271" i="5"/>
  <c r="BB336" i="5"/>
  <c r="BD287" i="5"/>
  <c r="BC271" i="5"/>
  <c r="BC336" i="5"/>
  <c r="BJ284" i="5"/>
  <c r="BI271" i="5"/>
  <c r="BI336" i="5"/>
  <c r="BK284" i="5"/>
  <c r="BJ271" i="5"/>
  <c r="BJ336" i="5"/>
  <c r="BE287" i="5"/>
  <c r="BE271" i="5"/>
  <c r="BE336" i="5"/>
  <c r="BD271" i="5"/>
  <c r="BD336" i="5"/>
  <c r="BK271" i="5"/>
  <c r="BK336" i="5"/>
  <c r="BL284" i="5"/>
  <c r="BM284" i="5"/>
  <c r="BM271" i="5"/>
  <c r="BM336" i="5"/>
  <c r="BL271" i="5"/>
  <c r="BL336" i="5"/>
</calcChain>
</file>

<file path=xl/sharedStrings.xml><?xml version="1.0" encoding="utf-8"?>
<sst xmlns="http://schemas.openxmlformats.org/spreadsheetml/2006/main" count="3815" uniqueCount="992">
  <si>
    <t>Base: July 1986 - June 1987 = 100</t>
  </si>
  <si>
    <t>Group</t>
  </si>
  <si>
    <t>Weight</t>
  </si>
  <si>
    <t>Food and Non-Alcoholic Beverages</t>
  </si>
  <si>
    <t>Alcoholic Beverages and tobacco</t>
  </si>
  <si>
    <t>Clothing and Footwear</t>
  </si>
  <si>
    <t>Fuel and Light</t>
  </si>
  <si>
    <t>Housing and Housing Operations</t>
  </si>
  <si>
    <t>Medical Care and Health Expenses</t>
  </si>
  <si>
    <t>Transport and Communication</t>
  </si>
  <si>
    <t>Educational</t>
  </si>
  <si>
    <t>Miscellaneous</t>
  </si>
  <si>
    <t>All Groups</t>
  </si>
  <si>
    <t>Base: July 1991 - June 1992 = 100</t>
  </si>
  <si>
    <t>Base: July 1996 - June 1997 = 100</t>
  </si>
  <si>
    <t>Base: July 2001 - June 2002 = 100</t>
  </si>
  <si>
    <t>Division</t>
  </si>
  <si>
    <t>01</t>
  </si>
  <si>
    <t>Food and non-alcoholic beverages</t>
  </si>
  <si>
    <t>02</t>
  </si>
  <si>
    <t>Alcoholic beverages and tobacco</t>
  </si>
  <si>
    <t>03</t>
  </si>
  <si>
    <t>Clothing and footwear</t>
  </si>
  <si>
    <t>04</t>
  </si>
  <si>
    <t>Housing, water, electricity, gas and other fuels</t>
  </si>
  <si>
    <t>05</t>
  </si>
  <si>
    <t>Furnishings, household equipment and routine household maintenance</t>
  </si>
  <si>
    <t>06</t>
  </si>
  <si>
    <t>Health</t>
  </si>
  <si>
    <t>07</t>
  </si>
  <si>
    <t>Transport</t>
  </si>
  <si>
    <t>08</t>
  </si>
  <si>
    <t>Communication</t>
  </si>
  <si>
    <t>09</t>
  </si>
  <si>
    <t>Recreation and culture</t>
  </si>
  <si>
    <t>Education</t>
  </si>
  <si>
    <t>Restaurants and hotels</t>
  </si>
  <si>
    <t>Miscellaneous goods and services</t>
  </si>
  <si>
    <t>Total</t>
  </si>
  <si>
    <t>Base: July 2006 - June 2007 = 100</t>
  </si>
  <si>
    <t>Base: Year 2012 = 100</t>
  </si>
  <si>
    <t>Base: Year 2012=100</t>
  </si>
  <si>
    <t>Description</t>
  </si>
  <si>
    <t>Wt</t>
  </si>
  <si>
    <t>DIVISION 01 - FOOD AND NON ALCOHOLIC BEVERAGES</t>
  </si>
  <si>
    <t>Group 1 - Food</t>
  </si>
  <si>
    <t>Class 1 - Bread and cereals</t>
  </si>
  <si>
    <t>Class 2 - Meat</t>
  </si>
  <si>
    <t>Class 3 - Fish and other seafood</t>
  </si>
  <si>
    <t>Class 4 - Milk, cheese and eggs</t>
  </si>
  <si>
    <t>Class 5 - Oils and fats</t>
  </si>
  <si>
    <t>Class 6 - Fruits</t>
  </si>
  <si>
    <t>Class 7 - Vegetables</t>
  </si>
  <si>
    <t>Class 8 - Sugar, jam, honey, chocolate and confectionery</t>
  </si>
  <si>
    <t>Class 9 - Food products not elsewhere classified</t>
  </si>
  <si>
    <t>Group 2 - Non-alcoholic beverages</t>
  </si>
  <si>
    <t>Class 1 - Coffeee, tea and cocoa</t>
  </si>
  <si>
    <t>Class 2 - Mineral waters, soft drinks, fruit and vegetable juices</t>
  </si>
  <si>
    <t>DIVISION 02 - ALCOHOLIC BEVERAGES AND TOBACCO</t>
  </si>
  <si>
    <t>Group 1 - Alcoholic beverages</t>
  </si>
  <si>
    <t>Class 1 - Spirits</t>
  </si>
  <si>
    <t>Class 2 - Wine</t>
  </si>
  <si>
    <t>Class 3 - Beer</t>
  </si>
  <si>
    <t>Group 2 - Tobacco</t>
  </si>
  <si>
    <t>Class 0 - Tobacco</t>
  </si>
  <si>
    <t>DIVISION 03 - CLOTHING AND FOOTWEAR</t>
  </si>
  <si>
    <t>Group 1 - Clothing</t>
  </si>
  <si>
    <t>Class 1 - Clothing materials</t>
  </si>
  <si>
    <t>Class 2 - Garments</t>
  </si>
  <si>
    <t>Class 5 - Tailoring charges</t>
  </si>
  <si>
    <t>Group 2 - Footwear</t>
  </si>
  <si>
    <t>Class 1 - Shoes and other footwear</t>
  </si>
  <si>
    <t>Group 1 - Actual rentals for housing</t>
  </si>
  <si>
    <t>Class 1 - Actual rent paid by tenants</t>
  </si>
  <si>
    <t>Group 2 - Mortgage interest on housing loan</t>
  </si>
  <si>
    <t>Class 2 - Mortgage interest on housing loan</t>
  </si>
  <si>
    <t>Group 3 - Maintenance and repair of the dwelling</t>
  </si>
  <si>
    <t>Class 1 - Materials for the maintenance and repair of the dwelling</t>
  </si>
  <si>
    <t>Class 2 - Services for the maintenance and repair of the dwelling</t>
  </si>
  <si>
    <t>Group 4 - Water supply and miscellaneous services relating to the dwelling</t>
  </si>
  <si>
    <t>Class 1 - Water supply</t>
  </si>
  <si>
    <t>Class 3 - Sewage collection</t>
  </si>
  <si>
    <t>Class 4 - Other Services Relating to the Dwelling not elsewhere classified</t>
  </si>
  <si>
    <t>Group 5 - Electricity, gas and other fuels</t>
  </si>
  <si>
    <t>Class 1 - Electricity</t>
  </si>
  <si>
    <t>Class 2 - Gas</t>
  </si>
  <si>
    <t>Group 1 - Furniture and furnishings, carpets and other floor coverings</t>
  </si>
  <si>
    <t>Class 1 - Furniture and furnishings</t>
  </si>
  <si>
    <t>Group 2 - Household textiles</t>
  </si>
  <si>
    <t>Class 0 - Household textiles</t>
  </si>
  <si>
    <t>Group 3 - Household appliances</t>
  </si>
  <si>
    <t>Class 1 - Major household appliances whether electric or not</t>
  </si>
  <si>
    <t>Class 2 - Small electric household appliances</t>
  </si>
  <si>
    <t>Class 3 - Repair of household appliances</t>
  </si>
  <si>
    <t>Group 4 - Glassware, tableware and household utensils</t>
  </si>
  <si>
    <t>Class 0 - Glassware, tableware and household utensils</t>
  </si>
  <si>
    <t>Group 5 - Tools and equipment for house and garden</t>
  </si>
  <si>
    <t>Class 1 - Major tools and equipment</t>
  </si>
  <si>
    <t>Class 2 - Small tools and miscellaneous accessories</t>
  </si>
  <si>
    <t>Group 6 - Goods and services for routine household maintenance</t>
  </si>
  <si>
    <t>Class 1 - Non-durable household goods</t>
  </si>
  <si>
    <t>Class 2 - Domestic services and household services</t>
  </si>
  <si>
    <t>DIVISION 06 - HEALTH</t>
  </si>
  <si>
    <t>Group 1 - Medical products, appliances and equipment</t>
  </si>
  <si>
    <t>Class 1 - Pharmaceutical products</t>
  </si>
  <si>
    <t>Class 3 - Therapeutic appliances and equipment</t>
  </si>
  <si>
    <t>Group 2 - Outpatient services</t>
  </si>
  <si>
    <t>Class 1 - Medical services</t>
  </si>
  <si>
    <t>Class 2 - Dental services</t>
  </si>
  <si>
    <t>Class 3 - Paramedical services</t>
  </si>
  <si>
    <t>Group 3 - Hospital services</t>
  </si>
  <si>
    <t>Class 0 - Hospital services</t>
  </si>
  <si>
    <t>DIVISION 07 - TRANSPORT</t>
  </si>
  <si>
    <t>Group 1 - Purchase of vehicles</t>
  </si>
  <si>
    <t>Group 2 - Operation of personal transport equipment</t>
  </si>
  <si>
    <t>Class 1 - Spare parts and accessories for personal transport equipment</t>
  </si>
  <si>
    <t>Class 2 - Fuels and lubricants for personal transport equipment</t>
  </si>
  <si>
    <t>Class 3 - Maintenance and repair of personal transport equipment</t>
  </si>
  <si>
    <t>Class 4 - Other services in respect of personal transport equipment</t>
  </si>
  <si>
    <t>Group 3 - Transport services</t>
  </si>
  <si>
    <t>Class 2 - Passenger transport by road</t>
  </si>
  <si>
    <t>Class 3 - Passenger transport by air</t>
  </si>
  <si>
    <t>DIVISION 08 - COMMUNICATION</t>
  </si>
  <si>
    <t>Group 2 - Telephone and telefax equipment</t>
  </si>
  <si>
    <t>Class 0 - Telephone and telefax equipment</t>
  </si>
  <si>
    <t>Group 3 - Telephone and telefax services</t>
  </si>
  <si>
    <t>Class 0 - Telephone and telefax services</t>
  </si>
  <si>
    <t>DIVISION 09 - RECREATION AND CULTURE</t>
  </si>
  <si>
    <t>Group 1 - Audio-visual, photographic and information processing equipment</t>
  </si>
  <si>
    <t>Class 3 - Information processing equipment</t>
  </si>
  <si>
    <t>Group 3 - Other recreational items and equipment, gardens and pets</t>
  </si>
  <si>
    <t>Class 1 - Games, toys and hobbies</t>
  </si>
  <si>
    <t>Class 2 - Equipment for sport, camping and open-air recreations</t>
  </si>
  <si>
    <t>Class 3 - Gardens, plants and flowers</t>
  </si>
  <si>
    <t>Class 4 - Pets and related products</t>
  </si>
  <si>
    <t>Group 4 - Recreational and cultural services</t>
  </si>
  <si>
    <t>Class 1 - Recreational and sporting services</t>
  </si>
  <si>
    <t>Class 2 - Cultural services</t>
  </si>
  <si>
    <t>Group 5 - Newspapers, books and stationery</t>
  </si>
  <si>
    <t>Class 1 - Books</t>
  </si>
  <si>
    <t>Class 2 - Newspapers and periodicals</t>
  </si>
  <si>
    <t>Class 4 - Stationery and drawing materials</t>
  </si>
  <si>
    <t>DIVISION 10 - EDUCATION</t>
  </si>
  <si>
    <t>Group 1 - Pre-primary, primary and secondary education</t>
  </si>
  <si>
    <t>Class 0 - Pre-primary and primary education</t>
  </si>
  <si>
    <t>Group 2 - Secondary education</t>
  </si>
  <si>
    <t>Class 0 - Secondary education</t>
  </si>
  <si>
    <t>Group 3 - Post-secondary and non-tertiary education</t>
  </si>
  <si>
    <t>Class 0 - Post-secondary and non-tertiary education</t>
  </si>
  <si>
    <t>Group 4 - Tertiary education</t>
  </si>
  <si>
    <t>Class 0 - Tertiary education</t>
  </si>
  <si>
    <t>Group 5 - Education not definable by level</t>
  </si>
  <si>
    <t>Class 1 - Education not definable by level</t>
  </si>
  <si>
    <t>DIVISION 11 - RESTAURANTS AND HOTELS</t>
  </si>
  <si>
    <t>Group 1 - Catering services</t>
  </si>
  <si>
    <t>Class 1 - Restaurants, cafés and the like</t>
  </si>
  <si>
    <t>Group 2 - Accomodation services</t>
  </si>
  <si>
    <t>Class 0 - Accomodation services</t>
  </si>
  <si>
    <t>DIVISION 12 - MISCELLANEOUS GOODS AND SERVICES</t>
  </si>
  <si>
    <t>Group 1 - Personal care</t>
  </si>
  <si>
    <t>Class 1 - Hairdressing salons and personal grooming establishments</t>
  </si>
  <si>
    <t>Class 3 - Other appliances, articles and products for personal care</t>
  </si>
  <si>
    <t>Group 3 - Personal effects, not elsewhere classified</t>
  </si>
  <si>
    <t>Class 1 - Jewellery, clocks and watches</t>
  </si>
  <si>
    <t>Class 2 - Other personal goods</t>
  </si>
  <si>
    <t>Group 4 - Social protection</t>
  </si>
  <si>
    <t>Class 0 - Social protection</t>
  </si>
  <si>
    <t>Group 5 - Insurance</t>
  </si>
  <si>
    <t>Class 2 - Insurance connected with the dwelling</t>
  </si>
  <si>
    <t>Class 4 - Insurance connected with transport</t>
  </si>
  <si>
    <t>Group 6 - Financial  services not elsewhere classified</t>
  </si>
  <si>
    <t>Class 1 - Other financial services not elsewhere classified</t>
  </si>
  <si>
    <t>Group 7 - Other services not elsewhere classified</t>
  </si>
  <si>
    <t>Class 0 - Other services not elsewhere classified</t>
  </si>
  <si>
    <t>Overall index (All Divisions)</t>
  </si>
  <si>
    <t>Class 3 - Liquid fuels</t>
  </si>
  <si>
    <t>Class 2 - Carpets and other floor coverings</t>
  </si>
  <si>
    <t>Class 4 - Passenger transport by sea and inland waterway</t>
  </si>
  <si>
    <t>Group 1 - Postal services</t>
  </si>
  <si>
    <t>Class 0 - Postal services</t>
  </si>
  <si>
    <t>Class 4 - Recording media</t>
  </si>
  <si>
    <t>-</t>
  </si>
  <si>
    <t>Weight 86-87</t>
  </si>
  <si>
    <t>Weight 91-92</t>
  </si>
  <si>
    <t>Weight 96-97</t>
  </si>
  <si>
    <t>Major Commodity Group 1: Food and Non Alcoholic Beverages</t>
  </si>
  <si>
    <t>Commodity Group 1: Bread, Cereals, Snacks, etc.</t>
  </si>
  <si>
    <t xml:space="preserve">   Sub-group 1: Bread</t>
  </si>
  <si>
    <t xml:space="preserve">   Sub-group 2: Rice</t>
  </si>
  <si>
    <t xml:space="preserve">   Sub-group 3: Flour</t>
  </si>
  <si>
    <t xml:space="preserve">   Sub-group 4: Flour Preparations</t>
  </si>
  <si>
    <t xml:space="preserve">   Sub-group 5: Other cereals</t>
  </si>
  <si>
    <t xml:space="preserve">   Sub-group 6: Prepared meals and snacks</t>
  </si>
  <si>
    <t>Commodity Group 2: Meat</t>
  </si>
  <si>
    <t xml:space="preserve">   Sub-group 1: Beef</t>
  </si>
  <si>
    <t xml:space="preserve">   Sub-group 2: Mutton</t>
  </si>
  <si>
    <t xml:space="preserve">   Sub-group 3: Goat</t>
  </si>
  <si>
    <t xml:space="preserve">   Sub-group 4: Pork</t>
  </si>
  <si>
    <t xml:space="preserve">   Sub-group 5: Poultry</t>
  </si>
  <si>
    <t xml:space="preserve">   Sub-group 6: Meat preparation</t>
  </si>
  <si>
    <t>Commodity Group 3: Fish</t>
  </si>
  <si>
    <t xml:space="preserve">   Sub-group 1: Fresh fish</t>
  </si>
  <si>
    <t xml:space="preserve">   Sub-group 2: Frozen fish</t>
  </si>
  <si>
    <t xml:space="preserve">   Sub-group 3: Salted Fish</t>
  </si>
  <si>
    <t xml:space="preserve">   Sub-group 4: Canned Fish</t>
  </si>
  <si>
    <t>Commodity Group 4: Milk, cheese and eggs</t>
  </si>
  <si>
    <t xml:space="preserve">   Sub-group 1: Milk</t>
  </si>
  <si>
    <t xml:space="preserve">   Sub-group 2: Milk preparation</t>
  </si>
  <si>
    <t xml:space="preserve">   Sub-group 3: Cheese</t>
  </si>
  <si>
    <t xml:space="preserve">   Sub-group 4: Eggs</t>
  </si>
  <si>
    <t>Commodity Group 5: Oil and fats</t>
  </si>
  <si>
    <t xml:space="preserve">   Sub-group 1: Butter</t>
  </si>
  <si>
    <t xml:space="preserve">   Sub-group 2: Edible oil and fats</t>
  </si>
  <si>
    <t>Commodity Group 6: Fruits</t>
  </si>
  <si>
    <t xml:space="preserve">   Sub-group 1: Fresh fruits</t>
  </si>
  <si>
    <t xml:space="preserve">   Sub-group 2: Canned fruits</t>
  </si>
  <si>
    <t xml:space="preserve">   Sub-group 3: Dried fruits</t>
  </si>
  <si>
    <t>Commodity Group 7: Vegetables</t>
  </si>
  <si>
    <t xml:space="preserve">   Sub-group 1: Fresh vegetables</t>
  </si>
  <si>
    <t xml:space="preserve">   Sub-group 2: Canned vegetables</t>
  </si>
  <si>
    <t xml:space="preserve">   Sub-group 3: Pulses and pulse products</t>
  </si>
  <si>
    <t>Commodity Group 8: Seasonings and condiments</t>
  </si>
  <si>
    <t xml:space="preserve">   Sub-group 1: Seasonings and condiments</t>
  </si>
  <si>
    <t>Commodity Group 9: Sugar, food drinks, confectionery, etc.</t>
  </si>
  <si>
    <t xml:space="preserve">   Sub-group 1: Sugar</t>
  </si>
  <si>
    <t xml:space="preserve">   Sub-group 2: Confectionery</t>
  </si>
  <si>
    <t xml:space="preserve">   Sub-group 3: Beverages</t>
  </si>
  <si>
    <t xml:space="preserve">   Sub-group 4: Soft drinks</t>
  </si>
  <si>
    <t xml:space="preserve">   Sub-group 5: Squashes and syrups</t>
  </si>
  <si>
    <t>Major Commodity Group 2: Alcoholic Beverages and Tobacco</t>
  </si>
  <si>
    <t>Commodity Group 1: Alcoholic beverages</t>
  </si>
  <si>
    <t xml:space="preserve">   Sub-group 1: Whisky</t>
  </si>
  <si>
    <t xml:space="preserve">   Sub-group 2: Rum and other cane spirits</t>
  </si>
  <si>
    <t xml:space="preserve">   Sub-group 3: Wines</t>
  </si>
  <si>
    <t xml:space="preserve">   Sub-group 4: Beer and stout</t>
  </si>
  <si>
    <t>Commodity Group 2: Tobacco</t>
  </si>
  <si>
    <t xml:space="preserve">   Sub-group 1: Tobacco</t>
  </si>
  <si>
    <t>Major Commodity Group 3: Clothing and Footwear</t>
  </si>
  <si>
    <t>Commodity Group 1: Clothing other than footwear</t>
  </si>
  <si>
    <t xml:space="preserve">   Sub-group 1: Readymade clothing</t>
  </si>
  <si>
    <t xml:space="preserve">   Sub-group 2: Clothing materilas</t>
  </si>
  <si>
    <t xml:space="preserve">   Sub-group 3: Tailoring charges</t>
  </si>
  <si>
    <t>Commodity Group 2: Footwear</t>
  </si>
  <si>
    <t xml:space="preserve">   Sub-group 1: Ladies shoes</t>
  </si>
  <si>
    <t xml:space="preserve">   Sub-group 2: Men's shoes</t>
  </si>
  <si>
    <t xml:space="preserve">   Sub-group 3: Children's shoes</t>
  </si>
  <si>
    <t xml:space="preserve">   Sub-group 4: Shoe repair</t>
  </si>
  <si>
    <t>Major Commodity Group 4: Fuel and Light</t>
  </si>
  <si>
    <t>Commodity Group 1: Fuel and light</t>
  </si>
  <si>
    <t xml:space="preserve">   Sub-group 1: Electricity</t>
  </si>
  <si>
    <t xml:space="preserve">   Sub-group 2: Cooking gas</t>
  </si>
  <si>
    <t xml:space="preserve">   Sub-group 3: Liquified fuel</t>
  </si>
  <si>
    <t xml:space="preserve">   Sub-group 4: Other fuels</t>
  </si>
  <si>
    <t>Major Commodity Group 5: Housing and Household Operations</t>
  </si>
  <si>
    <t>Commodity Group 1: Gross rent</t>
  </si>
  <si>
    <t xml:space="preserve">   Sub-group 1: Gross rent</t>
  </si>
  <si>
    <t>Commodity Group 2: House repairs and rates</t>
  </si>
  <si>
    <t xml:space="preserve">   Sub-group 1: House repair materials</t>
  </si>
  <si>
    <t xml:space="preserve">   Sub-group 2: Workmen's wages</t>
  </si>
  <si>
    <t xml:space="preserve">   Sub-group 3: Rates</t>
  </si>
  <si>
    <t>Commodity Group 3: Water charges</t>
  </si>
  <si>
    <t xml:space="preserve">   Sub-group 1: Water charges</t>
  </si>
  <si>
    <t>Commodity Group 4: Furniture and fixtures</t>
  </si>
  <si>
    <t xml:space="preserve">   Sub-group 1: Furniture and fixtures</t>
  </si>
  <si>
    <t>Commodity Group 5: Household textiles and furnishings</t>
  </si>
  <si>
    <t xml:space="preserve">   Sub-group 1: Household textiles and furnishings</t>
  </si>
  <si>
    <t>Commodity Group 6: Household appliances</t>
  </si>
  <si>
    <t xml:space="preserve">   Sub-group 1: Cooking appliances</t>
  </si>
  <si>
    <t xml:space="preserve">   Sub-group 2: Other household appliances</t>
  </si>
  <si>
    <t xml:space="preserve">   Sub-group 3: Repairs of household appliances</t>
  </si>
  <si>
    <t>Commodity Group 7: Glassware, tableware and household utensils</t>
  </si>
  <si>
    <t xml:space="preserve">   Sub-group 1: Glassware and tableware</t>
  </si>
  <si>
    <t xml:space="preserve">   Sub-group 2: Household utensils</t>
  </si>
  <si>
    <t>Commodity Group 8: Non-durable household goods</t>
  </si>
  <si>
    <t xml:space="preserve">   Sub-group 1: Housecleaning supplies</t>
  </si>
  <si>
    <t xml:space="preserve">   Sub-group 2: Other household non durable supplies</t>
  </si>
  <si>
    <t>Commodity Group 9: Household and domestic services</t>
  </si>
  <si>
    <t xml:space="preserve">   Sub-group 1: Laundry charges</t>
  </si>
  <si>
    <t xml:space="preserve">   Sub-group 2: Domestic services</t>
  </si>
  <si>
    <t>Major Commodity Group 6: Medical Care and Health Expenses</t>
  </si>
  <si>
    <t>Commodity Group 1: Medical and pharmaceutical products</t>
  </si>
  <si>
    <t xml:space="preserve">   Sub-group 1: Analgesics and antalgics</t>
  </si>
  <si>
    <t xml:space="preserve">   Sub-group 2: Tonics and vitamins</t>
  </si>
  <si>
    <t xml:space="preserve">   Sub-group 3: Antibiotics</t>
  </si>
  <si>
    <t xml:space="preserve">   Sub-group 4: Medicines for diabetes, gout, etc</t>
  </si>
  <si>
    <t xml:space="preserve">   Sub-group 5: Medicines for cardiovascular therapy</t>
  </si>
  <si>
    <t xml:space="preserve">   Sub-group 6: Other medical products</t>
  </si>
  <si>
    <t>Commodity Group 2: Services of physicians, etc.</t>
  </si>
  <si>
    <t xml:space="preserve">   Sub-group 1: Medical practitioners</t>
  </si>
  <si>
    <t xml:space="preserve">   Sub-group 2: Dental services</t>
  </si>
  <si>
    <t xml:space="preserve">   Sub-group 3: Other health expenses</t>
  </si>
  <si>
    <t>Major Commodity Group 7: Transport and Communication</t>
  </si>
  <si>
    <t>Commodity Group 1: Personal transport</t>
  </si>
  <si>
    <t xml:space="preserve">   Sub-group 1: Personal transport</t>
  </si>
  <si>
    <t>Commodity Group 2: Expenditure on operation of personal transport</t>
  </si>
  <si>
    <t xml:space="preserve">   Sub-group 1: Parts and accessories</t>
  </si>
  <si>
    <t xml:space="preserve">   Sub-group 2: Repair charges</t>
  </si>
  <si>
    <t xml:space="preserve">   Sub-group 3: Gasoline, oil, etc</t>
  </si>
  <si>
    <t xml:space="preserve">   Sub-group 4: Other expenditure</t>
  </si>
  <si>
    <t>Commodity Group 3: Expenditure on purchased transport</t>
  </si>
  <si>
    <t xml:space="preserve">   Sub-group 1: Bus fare</t>
  </si>
  <si>
    <t xml:space="preserve">   Sub-group 2: Taxi fare</t>
  </si>
  <si>
    <t xml:space="preserve">   Sub-group 3: Air and sea transport</t>
  </si>
  <si>
    <t>Commodity Group 4: Communication</t>
  </si>
  <si>
    <t xml:space="preserve">   Sub-group 1: Postal services</t>
  </si>
  <si>
    <t xml:space="preserve">   Sub-group 2: Telephone and telegraphs services</t>
  </si>
  <si>
    <t>Major Commodity Group 8: Recreation,Education and Cultural Services</t>
  </si>
  <si>
    <t>Commodity Group 1: Equipment and accessories</t>
  </si>
  <si>
    <t xml:space="preserve">   Sub-group 1: Television, wireless, video, etc</t>
  </si>
  <si>
    <t xml:space="preserve">   Sub-group 2: Other recreational goods</t>
  </si>
  <si>
    <t>Commodity Group 2: Entertainment</t>
  </si>
  <si>
    <t xml:space="preserve">   Sub-group 1: Cinema, sports, etc</t>
  </si>
  <si>
    <t>Commodity Group 3: Books, newspaper and magazines</t>
  </si>
  <si>
    <t xml:space="preserve">   Sub-group 1: Books, newspapers and magazines</t>
  </si>
  <si>
    <t>Commodity Group 4: Education</t>
  </si>
  <si>
    <t xml:space="preserve">   Sub-group 1: Pre-primary education</t>
  </si>
  <si>
    <t xml:space="preserve">   Sub-group 2: Private tuition</t>
  </si>
  <si>
    <t xml:space="preserve">   Sub-group 3: School textbooks and other school requisites</t>
  </si>
  <si>
    <t>Major Commodity Group 9: Miscellaneous Goods and Services</t>
  </si>
  <si>
    <t>Commodity Group 1: Personal care and effects</t>
  </si>
  <si>
    <t xml:space="preserve">   Sub-group 1: Barbers and beauticians</t>
  </si>
  <si>
    <t xml:space="preserve">   Sub-group 2: Goods for personal care (Female)</t>
  </si>
  <si>
    <t xml:space="preserve">   Sub-group 3: Goods for personal care (Male)</t>
  </si>
  <si>
    <t xml:space="preserve">   Sub-group 4: Goods for personal care (Babies)</t>
  </si>
  <si>
    <t xml:space="preserve">   Sub-group 5: Other goods for personal care</t>
  </si>
  <si>
    <t>Commodity Group 2: Goods not elsewhere specified</t>
  </si>
  <si>
    <t xml:space="preserve">   Sub-group 1: Jewellery, watches and other personal goods</t>
  </si>
  <si>
    <t xml:space="preserve">   Sub-group 2: Writing, drawing, equipment and supplies</t>
  </si>
  <si>
    <t>Commodity Group 3: Expenditure in restaurants, cafés, bars, hotels, etc.</t>
  </si>
  <si>
    <t xml:space="preserve">   Sub-group 1: Expenditure in bars and restaurants</t>
  </si>
  <si>
    <t>Commodity Group 4: Other expenditure not elsewhere classified</t>
  </si>
  <si>
    <t xml:space="preserve">   Sub-group 1: Expenditure for services not elsewhere classified</t>
  </si>
  <si>
    <t>Overall CPI</t>
  </si>
  <si>
    <t>Calendar year</t>
  </si>
  <si>
    <t>1974 - 75</t>
  </si>
  <si>
    <t>1975 - 76</t>
  </si>
  <si>
    <t>1976 - 77</t>
  </si>
  <si>
    <t>1977 - 78</t>
  </si>
  <si>
    <t>1978 - 79</t>
  </si>
  <si>
    <t>1979 - 80</t>
  </si>
  <si>
    <t>1980 - 81</t>
  </si>
  <si>
    <t>1981 - 82</t>
  </si>
  <si>
    <t>1982 - 83</t>
  </si>
  <si>
    <t>1983 - 84</t>
  </si>
  <si>
    <t>1984 - 85</t>
  </si>
  <si>
    <t>1985 - 86</t>
  </si>
  <si>
    <t>1986 - 87</t>
  </si>
  <si>
    <t>1987 - 88</t>
  </si>
  <si>
    <t>1988 - 89</t>
  </si>
  <si>
    <t>1989 - 90</t>
  </si>
  <si>
    <t>1990 - 91</t>
  </si>
  <si>
    <t>1991 - 92</t>
  </si>
  <si>
    <t>1992 - 93</t>
  </si>
  <si>
    <t>1993 - 94</t>
  </si>
  <si>
    <t>1994 - 95</t>
  </si>
  <si>
    <t>1995 - 96</t>
  </si>
  <si>
    <t>1996 - 97</t>
  </si>
  <si>
    <t>1997 - 98</t>
  </si>
  <si>
    <t>1998 - 99</t>
  </si>
  <si>
    <t>1999 - 2000</t>
  </si>
  <si>
    <t>2000 - 2001</t>
  </si>
  <si>
    <t>2001 - 2002</t>
  </si>
  <si>
    <t xml:space="preserve">2002 - 2003 </t>
  </si>
  <si>
    <t xml:space="preserve">2003 - 2004 </t>
  </si>
  <si>
    <t xml:space="preserve">2004 - 2005 </t>
  </si>
  <si>
    <t xml:space="preserve">2005 - 2006 </t>
  </si>
  <si>
    <t xml:space="preserve">2006 - 2007 </t>
  </si>
  <si>
    <t xml:space="preserve">2007 - 2008 </t>
  </si>
  <si>
    <t xml:space="preserve">2008 - 2009 </t>
  </si>
  <si>
    <t>Household Budget Survey</t>
  </si>
  <si>
    <t>1986/87</t>
  </si>
  <si>
    <t>1991/92</t>
  </si>
  <si>
    <t>1996/97</t>
  </si>
  <si>
    <t>2001/02</t>
  </si>
  <si>
    <t xml:space="preserve">2006/07 </t>
  </si>
  <si>
    <t>Household income</t>
  </si>
  <si>
    <t>Average household size</t>
  </si>
  <si>
    <t>Income earners per household</t>
  </si>
  <si>
    <t>Average monthly income (rupees)</t>
  </si>
  <si>
    <t>Median monthly income (rupees)</t>
  </si>
  <si>
    <t>1/2 median monthly income (rupees)</t>
  </si>
  <si>
    <t>% of households with less than 1/2 median monthly income</t>
  </si>
  <si>
    <t>Gini coefficient</t>
  </si>
  <si>
    <t>Income share</t>
  </si>
  <si>
    <t>% of total income going to:</t>
  </si>
  <si>
    <t>lowest 20% of households</t>
  </si>
  <si>
    <t>highest 20% of households</t>
  </si>
  <si>
    <t>Ratio of highest 20% to lowest 20%</t>
  </si>
  <si>
    <t>Household consumption expenditure</t>
  </si>
  <si>
    <t>Average monthly expenditure (rupees)</t>
  </si>
  <si>
    <t>Median monthly expenditure (rupees)</t>
  </si>
  <si>
    <t>1/2 median monthly expenditure (rupees)</t>
  </si>
  <si>
    <t>% of households with less than 1/2 median monthly expenditure</t>
  </si>
  <si>
    <t>Index with base: 1975=100</t>
  </si>
  <si>
    <t>Index with base: 1974/75=100</t>
  </si>
  <si>
    <t>Base : Jan. - Dec. 1963 = 100</t>
  </si>
  <si>
    <t>Table 1</t>
  </si>
  <si>
    <t>Table 2a</t>
  </si>
  <si>
    <t>Table 2b</t>
  </si>
  <si>
    <t>Table 2c</t>
  </si>
  <si>
    <t>Table 2d</t>
  </si>
  <si>
    <t>Table 4</t>
  </si>
  <si>
    <t>Table 5</t>
  </si>
  <si>
    <t>Table 6</t>
  </si>
  <si>
    <t>CORE1</t>
  </si>
  <si>
    <t>CORE2</t>
  </si>
  <si>
    <t>Note :</t>
  </si>
  <si>
    <t>1. The inflation rate is computed by comparing the average level of prices during a twelve-month period with the average level during the preceding twelve-month period.</t>
  </si>
  <si>
    <t>2. Headline inflation  includes all items that enter into the household consumption .</t>
  </si>
  <si>
    <t>3. CORE1 excludes "Food, beverages and tobacco" components and mortgage interest on housing loan from headline inflation.</t>
  </si>
  <si>
    <t>4. CORE2 excludes Food, beverages and tobacco, mortgage interest on housing loan, electricity, gas, other fuels and items whose prices are controlled from headline inflation.</t>
  </si>
  <si>
    <t>Table 7</t>
  </si>
  <si>
    <t>2009 - 2010</t>
  </si>
  <si>
    <t>2010 - 2011</t>
  </si>
  <si>
    <t>2011 - 2012</t>
  </si>
  <si>
    <t>2012 - 2013</t>
  </si>
  <si>
    <t>2007 - 2008</t>
  </si>
  <si>
    <t>2008 - 2009</t>
  </si>
  <si>
    <t>CONSUMER PRICE INDEX - Historical series</t>
  </si>
  <si>
    <t>Table of contents</t>
  </si>
  <si>
    <t>Table 1: Monthly Consumer Price Index - Monthly Sub Indices by Major division of consumption expenditure , as from July 1987</t>
  </si>
  <si>
    <t>Explanations</t>
  </si>
  <si>
    <t>Consumer Price Index  (CPI)
Explanations</t>
  </si>
  <si>
    <r>
      <t xml:space="preserve">(a) </t>
    </r>
    <r>
      <rPr>
        <sz val="12"/>
        <color indexed="8"/>
        <rFont val="Times New Roman"/>
        <family val="1"/>
      </rPr>
      <t>Definition</t>
    </r>
  </si>
  <si>
    <r>
      <t xml:space="preserve">The </t>
    </r>
    <r>
      <rPr>
        <b/>
        <sz val="12"/>
        <color indexed="8"/>
        <rFont val="Times New Roman"/>
        <family val="1"/>
      </rPr>
      <t>Consumer Price Index</t>
    </r>
    <r>
      <rPr>
        <sz val="12"/>
        <color indexed="8"/>
        <rFont val="Times New Roman"/>
        <family val="1"/>
      </rPr>
      <t xml:space="preserve"> (CPI) is an indicator of changes over time in the general level of prices of goods and services acquired by private households.  </t>
    </r>
  </si>
  <si>
    <r>
      <t xml:space="preserve">The CPI measures price change by comparing, through time, the cost of a fixed basket of goods and services. </t>
    </r>
    <r>
      <rPr>
        <sz val="12"/>
        <color indexed="8"/>
        <rFont val="Times New Roman"/>
        <family val="1"/>
      </rPr>
      <t>As prices vary over time, the total cost of the basket also changes and thus the CPI measures the change in the cost of this basket.  It provides a way to compare what this basket costs at a given period relative to a reference or base period.</t>
    </r>
  </si>
  <si>
    <t>The cost of the CPI basket is assigned a value of 100 in the base period and the costs in other periods are expressed as percentage changes compared to the base period.  For example, if the CPI is 110, this means that there has been an increase of 10% in the cost of the basket since the base year; similarly an index of 90 means a 10% decrease in the cost of the basket.</t>
  </si>
  <si>
    <t>The items constituting the basket have been selected on the basis of the importance of household consumption expenditure on them.  The basket includes all important items on which consumption expenditure is significant, i.e. accounting for around 0.1% or more of total household consumption expenditure.  Each item’s relative importance, which is called the “weight” (usually expressed on a total of 1000), is the expenditure share of the item.  Non-consumption items such as income tax, social security contributions, purchase of land, shares and life insurance are excluded.</t>
  </si>
  <si>
    <t>Prices of non-perishable items are collected monthly in the nine geographical districts of the island of Mauritius and in Rodrigues.</t>
  </si>
  <si>
    <t>Information on rent is obtained from a quarterly rent survey of some 100 rented dwellings.</t>
  </si>
  <si>
    <r>
      <t>(a)</t>
    </r>
    <r>
      <rPr>
        <sz val="7"/>
        <color indexed="8"/>
        <rFont val="Times New Roman"/>
        <family val="1"/>
      </rPr>
      <t xml:space="preserve">    </t>
    </r>
    <r>
      <rPr>
        <sz val="12"/>
        <color indexed="8"/>
        <rFont val="Times New Roman"/>
        <family val="1"/>
      </rPr>
      <t xml:space="preserve">Definition of Inflation </t>
    </r>
  </si>
  <si>
    <t xml:space="preserve">Inflation is the percentage change in the level of prices (as measured by the CPI) from one period to another. </t>
  </si>
  <si>
    <t xml:space="preserve">The headline inflation rate in Mauritius, like in many other countries, is calculated by using the annual average method, i.e. by comparing the average level of prices during a twelve-month period with the average level during the corresponding previous twelve-month period.  This type of inflation rate is more appropriate for adjusting wages, salaries and pensions to compensate for loss of purchasing power.  </t>
  </si>
  <si>
    <t>Month</t>
  </si>
  <si>
    <t>Table 8</t>
  </si>
  <si>
    <t>2013 - 2014</t>
  </si>
  <si>
    <t>Another commonly used method of calculating the inflation rate is the so called ‘year-on-year’ method.  The year-on-year inflation rate is calculated as the percentage change in the CPI for a given month with respect to the CPI for the corresponding month of the previous year.  It is generally used by central banks for monetary policy decisions.  Year-on-year inflation rates are not presented in this series but can be easily calculated through the available monthly CPI.</t>
  </si>
  <si>
    <t>The prices used in the CPI calculation are those that any person would have to pay to purchase the specified goods or services. Any taxes on products attached to the goods are included.</t>
  </si>
  <si>
    <t xml:space="preserve"> Comparative annual Consumer Price Index, 1975=100</t>
  </si>
  <si>
    <t>Comparative annual Consumer Price Index, 1963 = 100</t>
  </si>
  <si>
    <t>2014 - 2015</t>
  </si>
  <si>
    <t>Inflation 
Explanations</t>
  </si>
  <si>
    <t>Headline Inflation rate</t>
  </si>
  <si>
    <t xml:space="preserve"> Headline Inflation rate</t>
  </si>
  <si>
    <t>2015 - 2016</t>
  </si>
  <si>
    <t>2016 - 2017</t>
  </si>
  <si>
    <t>Base: Year 2017 = 100</t>
  </si>
  <si>
    <t>Table 2e</t>
  </si>
  <si>
    <t xml:space="preserve">Class 3 - </t>
  </si>
  <si>
    <t>Medical Insurance</t>
  </si>
  <si>
    <t>Table 9</t>
  </si>
  <si>
    <t>Base 2006/07</t>
  </si>
  <si>
    <t>Bread</t>
  </si>
  <si>
    <t>Rice</t>
  </si>
  <si>
    <t>Flour</t>
  </si>
  <si>
    <t>Flour preparations</t>
  </si>
  <si>
    <t>Biscuits</t>
  </si>
  <si>
    <t>Other cereals</t>
  </si>
  <si>
    <t>Frozen semi prepared food</t>
  </si>
  <si>
    <t>Other prepared food</t>
  </si>
  <si>
    <t>Fresh beef</t>
  </si>
  <si>
    <t>Frozen beef</t>
  </si>
  <si>
    <t>Frozen mutton</t>
  </si>
  <si>
    <t>Fresh goat</t>
  </si>
  <si>
    <t>Pork &amp; sausages</t>
  </si>
  <si>
    <t>Chicken</t>
  </si>
  <si>
    <t>Canned meat</t>
  </si>
  <si>
    <t>Fresh fish</t>
  </si>
  <si>
    <t>Frozen fish</t>
  </si>
  <si>
    <t>Frozen prawns</t>
  </si>
  <si>
    <t>Salted and dried fish</t>
  </si>
  <si>
    <t>Canned fish and other processed sea food</t>
  </si>
  <si>
    <t>Powdered milk - full cream</t>
  </si>
  <si>
    <t>Powdered milk - skimmed</t>
  </si>
  <si>
    <t>Other milk</t>
  </si>
  <si>
    <t>Baby milk powder</t>
  </si>
  <si>
    <t>Milk preparations</t>
  </si>
  <si>
    <t>Cheese</t>
  </si>
  <si>
    <t>Fresh eggs</t>
  </si>
  <si>
    <t>Butter</t>
  </si>
  <si>
    <t>Cooking oil</t>
  </si>
  <si>
    <t>Margarine and ghee</t>
  </si>
  <si>
    <t>Fresh fruits - imported</t>
  </si>
  <si>
    <t>Fresh fruits - local</t>
  </si>
  <si>
    <t>Canned fruits</t>
  </si>
  <si>
    <t>Dried fruits</t>
  </si>
  <si>
    <t>Fresh vegetables</t>
  </si>
  <si>
    <t>Canned vegetables</t>
  </si>
  <si>
    <t>Pulses</t>
  </si>
  <si>
    <t>Sugar</t>
  </si>
  <si>
    <t>Chocolate</t>
  </si>
  <si>
    <t>Jam</t>
  </si>
  <si>
    <t>Ice cream</t>
  </si>
  <si>
    <t>Ginger</t>
  </si>
  <si>
    <t>Culinary herbs</t>
  </si>
  <si>
    <t>Other food products n.e.c</t>
  </si>
  <si>
    <t>Coffee</t>
  </si>
  <si>
    <t>Tea</t>
  </si>
  <si>
    <t>Food drinks</t>
  </si>
  <si>
    <t>Soft drinks</t>
  </si>
  <si>
    <t>Fruit juice and syrup</t>
  </si>
  <si>
    <t>Other drinks</t>
  </si>
  <si>
    <t>Whisky</t>
  </si>
  <si>
    <t>Rum</t>
  </si>
  <si>
    <t>Other cane spirits</t>
  </si>
  <si>
    <t>Wine</t>
  </si>
  <si>
    <t>Beer</t>
  </si>
  <si>
    <t>Stout</t>
  </si>
  <si>
    <t>Cigarettes</t>
  </si>
  <si>
    <t>Clothing materials - women</t>
  </si>
  <si>
    <t>Clothing materials - men</t>
  </si>
  <si>
    <t>Ready made clothing - women</t>
  </si>
  <si>
    <t>Ready made clothing - men</t>
  </si>
  <si>
    <t>Ready made clothing - children</t>
  </si>
  <si>
    <t>Other ready made clothing</t>
  </si>
  <si>
    <t>Tailoring charges</t>
  </si>
  <si>
    <t>Ladies' shoes</t>
  </si>
  <si>
    <t>Men's shoes</t>
  </si>
  <si>
    <t>Children's shoes</t>
  </si>
  <si>
    <t>Other footwear</t>
  </si>
  <si>
    <t>DIVISION 04 - HOUSING, WATER, ELECTRICITY, GAS AND
                           OTHER FUELS</t>
  </si>
  <si>
    <t>Rent</t>
  </si>
  <si>
    <t>Mortgage interest on housing loan</t>
  </si>
  <si>
    <t>Materials for the maintenance and repair of the dwelling</t>
  </si>
  <si>
    <t>Workmen's wages</t>
  </si>
  <si>
    <t>Water charges</t>
  </si>
  <si>
    <t>Waste water tax</t>
  </si>
  <si>
    <t>Municipal tax</t>
  </si>
  <si>
    <t>Electricity</t>
  </si>
  <si>
    <t>Cooking gas (LPG)</t>
  </si>
  <si>
    <t>Kerosene</t>
  </si>
  <si>
    <t>DIVISION 05 - FURNISHINGS, HOUSEHOLD EQUIPMENT AND
                           ROUTINE HOSEHOLD MAINTENANCE</t>
  </si>
  <si>
    <t>Furniture</t>
  </si>
  <si>
    <t>Vinyl, carpets, etc.</t>
  </si>
  <si>
    <t>Household textiles</t>
  </si>
  <si>
    <t>Cooking appliances</t>
  </si>
  <si>
    <t>Refrigerator</t>
  </si>
  <si>
    <t>Washing machine</t>
  </si>
  <si>
    <t>Other major  household appliances</t>
  </si>
  <si>
    <t>Small electric household appliances</t>
  </si>
  <si>
    <t>Repair of household appliances</t>
  </si>
  <si>
    <t>Glassware</t>
  </si>
  <si>
    <t>Tableware</t>
  </si>
  <si>
    <t>Household utensil</t>
  </si>
  <si>
    <t>Major tools and equipment</t>
  </si>
  <si>
    <t>Small tools and miscellaneous accessories</t>
  </si>
  <si>
    <t>Laundry soap</t>
  </si>
  <si>
    <t>Other washing materials</t>
  </si>
  <si>
    <t>Floor polish</t>
  </si>
  <si>
    <t>Detergents</t>
  </si>
  <si>
    <t>Other</t>
  </si>
  <si>
    <t>Domestic services and household services</t>
  </si>
  <si>
    <t>Analgesics and antalgics</t>
  </si>
  <si>
    <t>Tonics and vitamins</t>
  </si>
  <si>
    <t>Antibiotics</t>
  </si>
  <si>
    <t>Medicine for diabetes</t>
  </si>
  <si>
    <t>Medicine for cholesterol and cardiovascular therapy</t>
  </si>
  <si>
    <t>Medicines for cough and asthma</t>
  </si>
  <si>
    <t>Other Pharmaceutical  products</t>
  </si>
  <si>
    <t>Eye care products</t>
  </si>
  <si>
    <t>Other medical products</t>
  </si>
  <si>
    <t>Spectacles</t>
  </si>
  <si>
    <t xml:space="preserve">Medical Electronic Devices </t>
  </si>
  <si>
    <t>Doctors' fees</t>
  </si>
  <si>
    <t>Dentists' fees</t>
  </si>
  <si>
    <t>Laboraory services</t>
  </si>
  <si>
    <t>Clinic fees</t>
  </si>
  <si>
    <t>Personal transport</t>
  </si>
  <si>
    <t>Spare parts and accessories for personal transport equipment</t>
  </si>
  <si>
    <t>Gasolene</t>
  </si>
  <si>
    <t>Diesel oil</t>
  </si>
  <si>
    <t>Motor oil</t>
  </si>
  <si>
    <t>Autogas</t>
  </si>
  <si>
    <t>Maintenance and repair of personal transport equipment</t>
  </si>
  <si>
    <t>Road tax</t>
  </si>
  <si>
    <t>Other transport services</t>
  </si>
  <si>
    <t>Bus fare</t>
  </si>
  <si>
    <t>Taxi fare</t>
  </si>
  <si>
    <t>Passenger transport by air</t>
  </si>
  <si>
    <t>Passenger transport by sea</t>
  </si>
  <si>
    <t>Postal services</t>
  </si>
  <si>
    <t>Telephone and telefax equipment</t>
  </si>
  <si>
    <t>Telephone services</t>
  </si>
  <si>
    <t>Class 1 - Equipment for the reception, recording and reproduction of
               sound and pictures</t>
  </si>
  <si>
    <t>Television set</t>
  </si>
  <si>
    <t>Other audio and video set</t>
  </si>
  <si>
    <t>Information processing equipment</t>
  </si>
  <si>
    <t>Tapes, photographic films, etc.</t>
  </si>
  <si>
    <t>Class 5 - Repair of audio-visual, photographic and information
               processing equipment</t>
  </si>
  <si>
    <t>Repair services</t>
  </si>
  <si>
    <t>Toy and games</t>
  </si>
  <si>
    <t>Balls, rackets, shuttlecocks, etc.</t>
  </si>
  <si>
    <t>Decorative plants / flowers, etc.</t>
  </si>
  <si>
    <t>Foodstuff for pets</t>
  </si>
  <si>
    <t>Admission tickets</t>
  </si>
  <si>
    <t>Recreative services</t>
  </si>
  <si>
    <t>Cinema admission</t>
  </si>
  <si>
    <t>Hire of video cassettes and CD's</t>
  </si>
  <si>
    <t>Television licence</t>
  </si>
  <si>
    <t>Books</t>
  </si>
  <si>
    <t>Newspapers and periodicals</t>
  </si>
  <si>
    <t>Stationery and drawing materials</t>
  </si>
  <si>
    <t>Pre-primary education</t>
  </si>
  <si>
    <t>Primary education</t>
  </si>
  <si>
    <t>Private tuition fees - Primary</t>
  </si>
  <si>
    <t>Secondary education</t>
  </si>
  <si>
    <t>Private tuition fees - Secondary</t>
  </si>
  <si>
    <t>Post secondary and non-tertiary education</t>
  </si>
  <si>
    <t>Tertiary education</t>
  </si>
  <si>
    <t>Vocational / Technical courses</t>
  </si>
  <si>
    <t>Prepared foods</t>
  </si>
  <si>
    <t>Cakes and snacks</t>
  </si>
  <si>
    <t>Expenditure in bars and restaurants</t>
  </si>
  <si>
    <t>Rental of bungalows</t>
  </si>
  <si>
    <t>Hairdresser - male</t>
  </si>
  <si>
    <t>Hairdresser - female</t>
  </si>
  <si>
    <t>Beautician services</t>
  </si>
  <si>
    <t>Goods for personal care - female</t>
  </si>
  <si>
    <t>Goods for personal care - male</t>
  </si>
  <si>
    <t>Goods for personal care - babies</t>
  </si>
  <si>
    <t>Goods for personal hygiene</t>
  </si>
  <si>
    <t>Jewellery, clocks and watches</t>
  </si>
  <si>
    <t>Other personal effects</t>
  </si>
  <si>
    <t>Nursery fees</t>
  </si>
  <si>
    <t>House insurance</t>
  </si>
  <si>
    <t>Vehicle insurance</t>
  </si>
  <si>
    <t>Other financial services</t>
  </si>
  <si>
    <t>Religious &amp; funerary articles</t>
  </si>
  <si>
    <t>Funerary articles and services</t>
  </si>
  <si>
    <t>Other services</t>
  </si>
  <si>
    <t>2016-2017</t>
  </si>
  <si>
    <t>2017-2018</t>
  </si>
  <si>
    <t>Linking factor</t>
  </si>
  <si>
    <t>Base06/07</t>
  </si>
  <si>
    <t>Base 2012</t>
  </si>
  <si>
    <t>Base 2017</t>
  </si>
  <si>
    <t>Base: July 2006 to June 2007=100</t>
  </si>
  <si>
    <t>Base: July 2001 to June 2002=100</t>
  </si>
  <si>
    <t>Table 3</t>
  </si>
  <si>
    <t>Disaggregated Consumer Price Index - Subindices by divisions, groups and classes, July 2002 - June 2007 (Base July 2001 to June 2002 = 100)</t>
  </si>
  <si>
    <t>Disaggregated Consumer Price Index - Subindices by divisions, groups and classes, July 2007 - March 2013 (Base July 2006 to June 2007 = 100)</t>
  </si>
  <si>
    <t>Disaggregated Consumer Price Index - Subindices by divisions, groups and classes, July 1987 - June 2002 (Base July 1986 to June 1987 = 100)</t>
  </si>
  <si>
    <t xml:space="preserve">Disaggregated Consumer Price Index - Subindices by divisions, groups and classes,  April 2013 - March 2018 (Base: Year 2012 = 100) </t>
  </si>
  <si>
    <t xml:space="preserve"> Financial year</t>
  </si>
  <si>
    <t>2017 - 2018</t>
  </si>
  <si>
    <t>2018-2019</t>
  </si>
  <si>
    <t>2018 - 2019</t>
  </si>
  <si>
    <t>2019-2020</t>
  </si>
  <si>
    <t>2019 - 2020</t>
  </si>
  <si>
    <t>10</t>
  </si>
  <si>
    <t>11</t>
  </si>
  <si>
    <t>12</t>
  </si>
  <si>
    <t>Insurance and financial services</t>
  </si>
  <si>
    <t>13</t>
  </si>
  <si>
    <t>Personal Care, social protection and Miscellaneous goods and services</t>
  </si>
  <si>
    <t>Table 3a</t>
  </si>
  <si>
    <t>DIVISION 05 - FURNISHINGS, HOUSEHOLD EQUIPMENT AND
                           ROUTINE HOUSEHOLD MAINTENANCE</t>
  </si>
  <si>
    <t>2020 - 2021</t>
  </si>
  <si>
    <t>Information and Communication</t>
  </si>
  <si>
    <t>Recreation, sport and culture</t>
  </si>
  <si>
    <t>Education services</t>
  </si>
  <si>
    <t>Restaurants and accommodation services</t>
  </si>
  <si>
    <t xml:space="preserve">Financial year </t>
  </si>
  <si>
    <t>2004 - 2005</t>
  </si>
  <si>
    <t>2005 - 2006</t>
  </si>
  <si>
    <t>2006 - 2007</t>
  </si>
  <si>
    <t>5. Source: BOM (2004 - 2020) and Statistics Mauritius (2021 onwards)</t>
  </si>
  <si>
    <t>2021-2022</t>
  </si>
  <si>
    <t>2021 - 2022</t>
  </si>
  <si>
    <t xml:space="preserve"> </t>
  </si>
  <si>
    <t xml:space="preserve">Disaggregated Consumer Price Index - Core 1 subindices by divisions, groups and classes, as from January 2021  (Base: Year 2017 = 100) </t>
  </si>
  <si>
    <t xml:space="preserve"> Disaggregated Consumer Price Index - Core 2 subindices by divisions, groups and classes, as from January 2021 (Base: Year 2017 = 100) </t>
  </si>
  <si>
    <t>Table 10</t>
  </si>
  <si>
    <t>Table 11</t>
  </si>
  <si>
    <t xml:space="preserve"> Financial Year</t>
  </si>
  <si>
    <t>2022-2023</t>
  </si>
  <si>
    <t>2022 - 2023</t>
  </si>
  <si>
    <t xml:space="preserve">Disaggregated Consumer Price Index - Subindices by divisions, groups and classes,  April 2018 - Mar 2024  (Base: Year 2017 = 100) </t>
  </si>
  <si>
    <t>Personal care, social protection and miscellaneous goods and services</t>
  </si>
  <si>
    <t>Base 2023 = 100</t>
  </si>
  <si>
    <t>Information &amp; Communication</t>
  </si>
  <si>
    <t>Recreation, sports  and culture</t>
  </si>
  <si>
    <t>Class 1</t>
  </si>
  <si>
    <t>Bread, cereal and cereal products</t>
  </si>
  <si>
    <t>Pastry</t>
  </si>
  <si>
    <t>Breakfast  Cereals</t>
  </si>
  <si>
    <t>Pasta products</t>
  </si>
  <si>
    <t>Class 2</t>
  </si>
  <si>
    <t xml:space="preserve">Meat  </t>
  </si>
  <si>
    <t xml:space="preserve">Frozen beef </t>
  </si>
  <si>
    <t>Fresh Pork</t>
  </si>
  <si>
    <t>Mutton</t>
  </si>
  <si>
    <t xml:space="preserve">Fresh Chicken </t>
  </si>
  <si>
    <t xml:space="preserve">Frozen Chicken </t>
  </si>
  <si>
    <t>Pork sausages</t>
  </si>
  <si>
    <t xml:space="preserve">Chicken Sausage </t>
  </si>
  <si>
    <t>Frozen semi-prepared meat preparations</t>
  </si>
  <si>
    <t>Class 3</t>
  </si>
  <si>
    <t>Fish and other seafood</t>
  </si>
  <si>
    <t xml:space="preserve">Fresh Fish </t>
  </si>
  <si>
    <t xml:space="preserve">Frozen fish </t>
  </si>
  <si>
    <t>Salted  fish</t>
  </si>
  <si>
    <t>Frozen semi-prepared fish preparations</t>
  </si>
  <si>
    <t>Fresh Octopus</t>
  </si>
  <si>
    <t>Other sea products</t>
  </si>
  <si>
    <t>Class 4</t>
  </si>
  <si>
    <t>Milk, cheese and eggs</t>
  </si>
  <si>
    <t>Liquid Milk</t>
  </si>
  <si>
    <t>Powdered  milk - full cream</t>
  </si>
  <si>
    <t>Powdered  milk - skimmed</t>
  </si>
  <si>
    <t>Fresh Eggs</t>
  </si>
  <si>
    <t>Class 5</t>
  </si>
  <si>
    <t>Oils and fats</t>
  </si>
  <si>
    <t>Cooking Oil</t>
  </si>
  <si>
    <t>Margarine &amp; Ghee</t>
  </si>
  <si>
    <t>Class 6</t>
  </si>
  <si>
    <t>Fruits and nuts</t>
  </si>
  <si>
    <t>Fresh fruits local</t>
  </si>
  <si>
    <t>Class 7</t>
  </si>
  <si>
    <t>Vegetables, preserved vegetables and pulses</t>
  </si>
  <si>
    <t>Preserved vegetables</t>
  </si>
  <si>
    <t xml:space="preserve">Frozen Semi prepared vegetarian food </t>
  </si>
  <si>
    <t>Class 8</t>
  </si>
  <si>
    <t>Sugar, confectionery and dessert</t>
  </si>
  <si>
    <t xml:space="preserve">Sugar </t>
  </si>
  <si>
    <t>Ice Cream</t>
  </si>
  <si>
    <t>Class 9</t>
  </si>
  <si>
    <t>Food products not elsewhere classified</t>
  </si>
  <si>
    <t>Group 2: Non alcoholic beverages</t>
  </si>
  <si>
    <t xml:space="preserve">Fruit juice </t>
  </si>
  <si>
    <t>Fruit juice &amp; syrups</t>
  </si>
  <si>
    <t xml:space="preserve"> Tea</t>
  </si>
  <si>
    <t>Mineral waters</t>
  </si>
  <si>
    <t xml:space="preserve">Mineral Water </t>
  </si>
  <si>
    <t>Soft Drinks</t>
  </si>
  <si>
    <t>Other non alcoholic drinks</t>
  </si>
  <si>
    <t>Other Cane spirits</t>
  </si>
  <si>
    <t xml:space="preserve">Wine </t>
  </si>
  <si>
    <t xml:space="preserve">Beer </t>
  </si>
  <si>
    <t>Ready made clothing men &amp; boys</t>
  </si>
  <si>
    <t>Ready made clothing women &amp; girls</t>
  </si>
  <si>
    <t>Ready made clothing for infants</t>
  </si>
  <si>
    <t xml:space="preserve">School uniform  </t>
  </si>
  <si>
    <t>Ladies's footwear</t>
  </si>
  <si>
    <t>DIVISION 04 - HOUSING, WATER, ELECTRICITY, GAS AND OTHER FUELS</t>
  </si>
  <si>
    <t>Rent of dwelling</t>
  </si>
  <si>
    <t>Group 2 - Mortgage Interest Payment for housing</t>
  </si>
  <si>
    <t>Class 1 - Mortgage interest payment for housing</t>
  </si>
  <si>
    <t>Cement</t>
  </si>
  <si>
    <t>Plumbing and electrical fittings</t>
  </si>
  <si>
    <t>Paint</t>
  </si>
  <si>
    <t>Permofix</t>
  </si>
  <si>
    <t xml:space="preserve">Other construction  materials </t>
  </si>
  <si>
    <t>Workman's wages</t>
  </si>
  <si>
    <t>Water Rates</t>
  </si>
  <si>
    <t xml:space="preserve">Waste water </t>
  </si>
  <si>
    <t>Class 4 - Other Services related to the dwelling not elsewhere classified</t>
  </si>
  <si>
    <t>Services related to dwellings</t>
  </si>
  <si>
    <t>Cooking gas</t>
  </si>
  <si>
    <t>DIVISION 05 - FURNISHINGS, HOUSEHOLD EQUIPMENT AND ROUTINE HOSEHOLD MAINTENANCE</t>
  </si>
  <si>
    <t>Furnishings</t>
  </si>
  <si>
    <t>Class 2 - Household textiles</t>
  </si>
  <si>
    <t>Curtain Materials</t>
  </si>
  <si>
    <t>Bed linen &amp; Bedding</t>
  </si>
  <si>
    <t>Major Kitchen appliances</t>
  </si>
  <si>
    <t>Major laundry appliances</t>
  </si>
  <si>
    <t>Heaters &amp; Air conditioner</t>
  </si>
  <si>
    <t>Household utensils</t>
  </si>
  <si>
    <t>Laundry Soap</t>
  </si>
  <si>
    <t>Washing liquid</t>
  </si>
  <si>
    <t>Other Cleaning materials</t>
  </si>
  <si>
    <t>Domestic Services</t>
  </si>
  <si>
    <t>Baby sitter</t>
  </si>
  <si>
    <t>Gardener</t>
  </si>
  <si>
    <t>Tonics &amp;Vitamin</t>
  </si>
  <si>
    <t>Medicines for Cough and syrup</t>
  </si>
  <si>
    <t>Medicines for diabetes</t>
  </si>
  <si>
    <t>Medicines for cholesterol,cardiovascular</t>
  </si>
  <si>
    <t>Class 2 - Other Medical Products</t>
  </si>
  <si>
    <t>Class 3 - Assistive products</t>
  </si>
  <si>
    <t>Adult diapers</t>
  </si>
  <si>
    <t>Class 3 - Medical services</t>
  </si>
  <si>
    <t>Class 1 - Hospital services</t>
  </si>
  <si>
    <t>Group 4 - Other Health services</t>
  </si>
  <si>
    <t>Class 1 - Medical laboratory services</t>
  </si>
  <si>
    <t>Class 1 - Personal Transport</t>
  </si>
  <si>
    <t xml:space="preserve">Personal transport </t>
  </si>
  <si>
    <t>Tyres and tubes</t>
  </si>
  <si>
    <t>Lubricants</t>
  </si>
  <si>
    <t>Maintenance and repair charges</t>
  </si>
  <si>
    <t>Road Tax  &amp; other transport services</t>
  </si>
  <si>
    <t>Car rental</t>
  </si>
  <si>
    <t>Class 2 - Passenger transport services</t>
  </si>
  <si>
    <t>Passenger transport by light rail</t>
  </si>
  <si>
    <t>DIVISION 08 - INFORMATION AND COMMUNICATION</t>
  </si>
  <si>
    <t>Group 1 - Information and communication equipment</t>
  </si>
  <si>
    <t>Class 2 - Mobile telephone  equipment</t>
  </si>
  <si>
    <t>Class 3 -Information processing equipment</t>
  </si>
  <si>
    <t>Computer set</t>
  </si>
  <si>
    <t>Class 4 - Equipment for the reception, recording and reproduction of sound and vision
               sound and pictures</t>
  </si>
  <si>
    <t>Group 3 - Information and communication services</t>
  </si>
  <si>
    <t>Class 1 - Fixed communication services</t>
  </si>
  <si>
    <t>Class 2 - Mobile  communication services</t>
  </si>
  <si>
    <t>Class 3 - Internet access  services</t>
  </si>
  <si>
    <t>Internet Connection</t>
  </si>
  <si>
    <t>Class 4 - Bundled telecommunication  services</t>
  </si>
  <si>
    <t>Class 5 - Repair and rental of information and communication equipment</t>
  </si>
  <si>
    <t>Fixed telephone rental</t>
  </si>
  <si>
    <t>Class 9 - Other information and communication services</t>
  </si>
  <si>
    <t xml:space="preserve">Private T.V Licence </t>
  </si>
  <si>
    <t>DIVISION 09 - RECREATION, SPORT AND CULTURE</t>
  </si>
  <si>
    <t>Group 2 - Other recreational goods</t>
  </si>
  <si>
    <t xml:space="preserve">Class 1 - Games and toys </t>
  </si>
  <si>
    <t>Toys and games</t>
  </si>
  <si>
    <t>Celebration articles</t>
  </si>
  <si>
    <t>Group 3 - Garden products and pets</t>
  </si>
  <si>
    <t>Class 1 - Gardens, plants and flowers</t>
  </si>
  <si>
    <t>Class 2 - Pets and products for pets</t>
  </si>
  <si>
    <t xml:space="preserve">Foodstuffs for Pet </t>
  </si>
  <si>
    <t>Group 4 - Recreational services</t>
  </si>
  <si>
    <t>Class 6 - Recreational and sporting services</t>
  </si>
  <si>
    <t>Fitness centres and Swimming Lessons</t>
  </si>
  <si>
    <t>Group 6 - Cultural services</t>
  </si>
  <si>
    <t>Class 1 - Services provided by cinema, theatres and concert venues</t>
  </si>
  <si>
    <t>Other recreational services</t>
  </si>
  <si>
    <t>Class 9  -Other cultural services</t>
  </si>
  <si>
    <t>Music Lessons</t>
  </si>
  <si>
    <t>Group 7 - Newspapers, books and stationery</t>
  </si>
  <si>
    <t>Newspaper  Weekly</t>
  </si>
  <si>
    <t>Copy Book  &amp; other stationeries</t>
  </si>
  <si>
    <t>DIVISION 10 - EDUCATION SERVICES</t>
  </si>
  <si>
    <t>Group 1 - Early childhood and primary education</t>
  </si>
  <si>
    <t>Class 0 - Early childhood and primary education</t>
  </si>
  <si>
    <t xml:space="preserve"> Primary education </t>
  </si>
  <si>
    <t xml:space="preserve"> Post secondary and non-tertiary education</t>
  </si>
  <si>
    <t>Group 5 - Education not defined by level</t>
  </si>
  <si>
    <t>Class 0 - Education not definable by level</t>
  </si>
  <si>
    <t>DIVISION 11 - RESTAURANTS AND ACCOMMODATION SERVICES</t>
  </si>
  <si>
    <t>Group 1 - Food and beverage serving  services</t>
  </si>
  <si>
    <t>Prepared food in Restaurant</t>
  </si>
  <si>
    <t>Expenditure in foodcourts</t>
  </si>
  <si>
    <t>Other prepared foods</t>
  </si>
  <si>
    <t>Group 2 - Accommodation services</t>
  </si>
  <si>
    <t>Class 0 - Accommodation services</t>
  </si>
  <si>
    <t>DIVISION 12 - INSURANCE AND FINANCIAL SERVICES</t>
  </si>
  <si>
    <t>Group 1 - Insurance</t>
  </si>
  <si>
    <t>Class 1  -Funeral Insurance</t>
  </si>
  <si>
    <t>Funeral insurance</t>
  </si>
  <si>
    <t>Class 2  - Insurance connected with health</t>
  </si>
  <si>
    <t>Class 3 - Insurance connected with the dwelling</t>
  </si>
  <si>
    <t xml:space="preserve">Vehicle Insurance </t>
  </si>
  <si>
    <t xml:space="preserve">Group 2 - Financial Services </t>
  </si>
  <si>
    <t xml:space="preserve">Class 9 - Other financial Services </t>
  </si>
  <si>
    <t>DIVISION 13 - PERSONAL CARE, SOCIAL PROTECTION AND MISCELLANEOUS GOODS AND SERVICES</t>
  </si>
  <si>
    <t>Class 2 - Other appliances, articles and products for personal care</t>
  </si>
  <si>
    <t>Class 3 -Hairdressing salons and personal grooming establishments</t>
  </si>
  <si>
    <t>Hairdresser Man</t>
  </si>
  <si>
    <t xml:space="preserve">Hairdresser Female </t>
  </si>
  <si>
    <t>Group 2 - Other personal effects</t>
  </si>
  <si>
    <t>Class 1 - Jewellery and watches</t>
  </si>
  <si>
    <t>Class 2  - Devotional articles and articles for religious and ritual celebrations</t>
  </si>
  <si>
    <t>Religious items</t>
  </si>
  <si>
    <t>Class 9  Other personal effects n.e.c</t>
  </si>
  <si>
    <t>Group 3 - Social protection</t>
  </si>
  <si>
    <t>Carer for elderly people</t>
  </si>
  <si>
    <t xml:space="preserve">Group 9 - Other services </t>
  </si>
  <si>
    <t xml:space="preserve">Class 0 - Other services </t>
  </si>
  <si>
    <t>Item description</t>
  </si>
  <si>
    <t xml:space="preserve">Table 2c: Disaggregated Consumer Price Index - Subindices by divisions, groups and classes, as from April 2013 to March 2018  (Base: Year 2012 = 100) </t>
  </si>
  <si>
    <t xml:space="preserve">Table 2d: Disaggregated Consumer Price Index - Subindices by divisions, groups and classes, as from July 2007 to March 2013  (Base: July 2006 to June 2007 = 100) </t>
  </si>
  <si>
    <t xml:space="preserve">Table 2e: Disaggregated Consumer Price Index - Subindices by divisions, groups and classes, as from July 2002 to June 2007  (Base: July 2001 to June 2002 = 100) </t>
  </si>
  <si>
    <t>Table 2f :Disaggregated Consumer Price Index - Subindices by major commodity groups,commodity groups and subgroups, July 1987 - June 2002</t>
  </si>
  <si>
    <t>WT</t>
  </si>
  <si>
    <t>Item</t>
  </si>
  <si>
    <t>Table 2f</t>
  </si>
  <si>
    <t>Table 3: Consumer Price Index based on 13 Divisions (COICOP 18) as from April 2018 (with base 2023 = 100)</t>
  </si>
  <si>
    <t>Table 3a : Monthly Consumer Price Index by major division of consumption expenditure , as from July 2002 (with Base 2017 = 100)</t>
  </si>
  <si>
    <t xml:space="preserve">Disaggregated Consumer Price Index - Core 1 subindices by divisions, groups and classes, as from April 2024  (Base: Year 2023 = 100) </t>
  </si>
  <si>
    <t xml:space="preserve"> Disaggregated Consumer Price Index - Core 2 subindices by divisions, groups and classes, as from April 2024 (Base: Year 2023 = 100) </t>
  </si>
  <si>
    <t>Table 5a</t>
  </si>
  <si>
    <t>Table 6a</t>
  </si>
  <si>
    <t>Comparative CPI</t>
  </si>
  <si>
    <r>
      <t>1/</t>
    </r>
    <r>
      <rPr>
        <vertAlign val="superscript"/>
        <sz val="12"/>
        <rFont val="Times New Roman"/>
        <family val="1"/>
      </rPr>
      <t xml:space="preserve"> </t>
    </r>
    <r>
      <rPr>
        <sz val="12"/>
        <rFont val="Times New Roman"/>
        <family val="1"/>
      </rPr>
      <t>The monthly CPI for Jan 1980 to March 2024, originally based on other base periods, has been converted to a common base January - December 2023 = 100 for comparison purposes.</t>
    </r>
  </si>
  <si>
    <t>Comparative monthly Consumer Price Index, 1980 - 2024</t>
  </si>
  <si>
    <t>Household income and expenditure, Household Budget Survey, 1986/87 - 2023</t>
  </si>
  <si>
    <r>
      <t>The CPI</t>
    </r>
    <r>
      <rPr>
        <sz val="12"/>
        <color indexed="8"/>
        <rFont val="Times New Roman"/>
        <family val="1"/>
      </rPr>
      <t xml:space="preserve"> basket is based on the expenditures of private households in a reference period, currently January to December 2023.  The composition of the current CPI basket has been derived from the 2023 Household Budget Survey (HBS) data.</t>
    </r>
    <r>
      <rPr>
        <sz val="10"/>
        <color indexed="8"/>
        <rFont val="Times New Roman"/>
        <family val="1"/>
      </rPr>
      <t xml:space="preserve">  </t>
    </r>
    <r>
      <rPr>
        <sz val="12"/>
        <color indexed="8"/>
        <rFont val="Times New Roman"/>
        <family val="1"/>
      </rPr>
      <t>It has been determined in accordance with latest ILO and SADC recommendations.</t>
    </r>
  </si>
  <si>
    <t xml:space="preserve">Prices of fresh fruits, vegetables, meat and fish are collected on a weekly basis from 8 markets in Port Louis, Rose Hill, Quatre Bornes, Vacoas, Rose Belle, Flacq, Goodlands and Pamplemousses. </t>
  </si>
  <si>
    <t>Base: Year 2023= 100</t>
  </si>
  <si>
    <r>
      <t xml:space="preserve">(b) </t>
    </r>
    <r>
      <rPr>
        <sz val="11"/>
        <color indexed="8"/>
        <rFont val="Times New Roman"/>
        <family val="1"/>
      </rPr>
      <t>Measurement of the CPI</t>
    </r>
  </si>
  <si>
    <r>
      <t xml:space="preserve">(c) </t>
    </r>
    <r>
      <rPr>
        <sz val="11"/>
        <color indexed="8"/>
        <rFont val="Times New Roman"/>
        <family val="1"/>
      </rPr>
      <t>The CPI basket</t>
    </r>
  </si>
  <si>
    <r>
      <t xml:space="preserve">(d) </t>
    </r>
    <r>
      <rPr>
        <sz val="11"/>
        <color indexed="8"/>
        <rFont val="Times New Roman"/>
        <family val="1"/>
      </rPr>
      <t>Price coverage</t>
    </r>
  </si>
  <si>
    <r>
      <t>(b)</t>
    </r>
    <r>
      <rPr>
        <sz val="7"/>
        <color indexed="8"/>
        <rFont val="Times New Roman"/>
        <family val="1"/>
      </rPr>
      <t xml:space="preserve">   </t>
    </r>
    <r>
      <rPr>
        <sz val="11"/>
        <color indexed="8"/>
        <rFont val="Times New Roman"/>
        <family val="1"/>
      </rPr>
      <t>Calculating the Inflation Rate</t>
    </r>
  </si>
  <si>
    <t xml:space="preserve">The commodities in the basket are classified according to the UN COICOP (Classification of Consumption Expenditure according to Purpose) 2018 with 15 divisions,  63 groups, 186 classes and 336 subclasses. Note that Division 14 and 15 in COICOP 2018 are not covered in the CPI basket as they refer to individual consumption expenditure of NPISH and Individual consumption expenditure of general government, respectively. </t>
  </si>
  <si>
    <t>Note that prior to the Household Budget Survey (HBS) 2023, Statistics Mauritius was using the COICOP 1999 to classify the different expenditure of items of goods and services however, as from now, the expenditure of items of goods and services which forms part of the new Consumer Price Index (CPI) basket will be classified under the COICOP 2018.</t>
  </si>
  <si>
    <t xml:space="preserve">Price collection is done on a regular basis.  </t>
  </si>
  <si>
    <t>(c) CORE1 and CORE2 inflation rates</t>
  </si>
  <si>
    <t>CORE1 inflation rates have been computed after excluding food, beverages and tobacco components and mortgage interest on housing loan from
headline inflation.
CORE2 inflation rates have been computed after excluding food, beverages and tobacco, mortgage interest on housing loan, electricity, gas, other fuels and items whose prices are controlled from headline inflation.</t>
  </si>
  <si>
    <t xml:space="preserve">Rice </t>
  </si>
  <si>
    <t>Table 11 : Household income and expenditure, Household Budget Survey, 1986/87 to 2023</t>
  </si>
  <si>
    <t>Pre-cooked food</t>
  </si>
  <si>
    <t>Babysitter</t>
  </si>
  <si>
    <t xml:space="preserve">Doctor's Fees </t>
  </si>
  <si>
    <t xml:space="preserve"> Decorative plants and  Flowers</t>
  </si>
  <si>
    <t xml:space="preserve">Table 2a: Disaggregated Consumer Price Index - Subindices by divisions, groups and classes, </t>
  </si>
  <si>
    <t xml:space="preserve">as from April 2024  (Base: Year 2023 = 100) </t>
  </si>
  <si>
    <t>Class 0 - Cigarettes</t>
  </si>
  <si>
    <t xml:space="preserve">Table 5: Disaggregated Consumer Price Index - Core 1 subindices by divisions, </t>
  </si>
  <si>
    <t xml:space="preserve">groups and classes, as from April 2024  (Base: Year 2023 = 100) </t>
  </si>
  <si>
    <t xml:space="preserve">Table 6: Disaggregated Consumer Price Index - Core 2 subindices by divisions, </t>
  </si>
  <si>
    <t xml:space="preserve">groups and classes, as from April 2024 (Base: Year 2023 = 100) </t>
  </si>
  <si>
    <t>Other cereal and grain milled products</t>
  </si>
  <si>
    <t>Beef, mutton and chicken liver</t>
  </si>
  <si>
    <t>Canned fish and other processed seafoods</t>
  </si>
  <si>
    <t xml:space="preserve">Processed and other Cheese </t>
  </si>
  <si>
    <t>Fresh Fruits imported</t>
  </si>
  <si>
    <t>Dried Fruits</t>
  </si>
  <si>
    <t>Honey &amp; Jam</t>
  </si>
  <si>
    <t>Chocolate and Cocoa based food products</t>
  </si>
  <si>
    <t>Sweets/confectionery</t>
  </si>
  <si>
    <t>Baby Milk powder and cereals</t>
  </si>
  <si>
    <t>Ladies's shoes</t>
  </si>
  <si>
    <t>Mortgage interest  payment for housing loans</t>
  </si>
  <si>
    <t>Ceramic tiles</t>
  </si>
  <si>
    <t>Waste water rates</t>
  </si>
  <si>
    <t>Table linen and bathroom linen</t>
  </si>
  <si>
    <t xml:space="preserve"> Major tools and equipment</t>
  </si>
  <si>
    <t>Medicines for Cough and asthma</t>
  </si>
  <si>
    <t>Other pharmaceutical products</t>
  </si>
  <si>
    <t xml:space="preserve"> Medical medical products</t>
  </si>
  <si>
    <t>Dentist's fees</t>
  </si>
  <si>
    <t>Medical laboratory services</t>
  </si>
  <si>
    <t>Parts &amp; accessories</t>
  </si>
  <si>
    <t>Passenger transport by air -domestic</t>
  </si>
  <si>
    <t>Passenger transport by air -international</t>
  </si>
  <si>
    <t>Mobile phones</t>
  </si>
  <si>
    <t>Fixed telephone calls</t>
  </si>
  <si>
    <t>Mobile telephone calls</t>
  </si>
  <si>
    <t>Bundled package (T.V &amp; internet)</t>
  </si>
  <si>
    <t>Television  Licence</t>
  </si>
  <si>
    <t xml:space="preserve">Video game </t>
  </si>
  <si>
    <t xml:space="preserve">Foodstuffs for pets </t>
  </si>
  <si>
    <t xml:space="preserve">Cinema admission </t>
  </si>
  <si>
    <t xml:space="preserve">School textbooks - Primary  </t>
  </si>
  <si>
    <t>School textbooks -Secondary</t>
  </si>
  <si>
    <t>Early childhood education</t>
  </si>
  <si>
    <t xml:space="preserve"> Secondary education </t>
  </si>
  <si>
    <t xml:space="preserve"> University fees - Public Institution</t>
  </si>
  <si>
    <t xml:space="preserve"> University fees - Private Institution</t>
  </si>
  <si>
    <t>Tutoring - primary</t>
  </si>
  <si>
    <t>Tutoring - secondary</t>
  </si>
  <si>
    <t>Expenditure in snacks</t>
  </si>
  <si>
    <t>International fast food</t>
  </si>
  <si>
    <t xml:space="preserve">Hotel  and similar accommodation  Services </t>
  </si>
  <si>
    <t>House Insurance</t>
  </si>
  <si>
    <t>Credit card and other financial services</t>
  </si>
  <si>
    <t>Goods for personal care -  ladies</t>
  </si>
  <si>
    <t>Goods for personal care -  men</t>
  </si>
  <si>
    <t xml:space="preserve">Jewellery </t>
  </si>
  <si>
    <t>Child care services</t>
  </si>
  <si>
    <t>Religious and funerary services</t>
  </si>
  <si>
    <t>Other miscellaneous services</t>
  </si>
  <si>
    <t xml:space="preserve">Disaggregated Consumer Price Index - Subindices by divisions, groups and classes,  as from April 2024  (Base: Year 2023 = 100) </t>
  </si>
  <si>
    <t xml:space="preserve">Whisky </t>
  </si>
  <si>
    <t xml:space="preserve">Table 2b: Disaggregated Consumer Price Index - Subindices by divisions, groups and classes, from April 2018 to March 2024 (Base: Year 2017 = 100) </t>
  </si>
  <si>
    <t>Table 3a : Monthly Consumer Price Index by major division of consumption expenditure (COICOP 1999) , from July 2002 to March 2024 (with Base 2017 = 100)</t>
  </si>
  <si>
    <t>2023-2024</t>
  </si>
  <si>
    <t xml:space="preserve">Table 5a: Disaggregated Consumer Price Index - Core 1 subindices by divisions, groups and classes,  from January 2021 to March 24 (Base: Year 2017 = 100) </t>
  </si>
  <si>
    <t xml:space="preserve">Table 6a: Disaggregated Consumer Price Index - Core 2 subindices by divisions, groups and classes, from January 2021 to March 24 (Base: Year 2017 = 100) </t>
  </si>
  <si>
    <t>2023 - 2024</t>
  </si>
  <si>
    <t xml:space="preserve"> Monthly Consumer Price Index - Monthly Sub Indices by Major division of consumption expenditure ,  as from July 1987 onwards - on different base periods</t>
  </si>
  <si>
    <t>Base: Jul 2001 to June 2002 = 100</t>
  </si>
  <si>
    <r>
      <t>1/</t>
    </r>
    <r>
      <rPr>
        <vertAlign val="superscript"/>
        <sz val="12"/>
        <rFont val="Times New Roman"/>
        <family val="1"/>
      </rPr>
      <t xml:space="preserve"> </t>
    </r>
    <r>
      <rPr>
        <sz val="12"/>
        <rFont val="Times New Roman"/>
        <family val="1"/>
      </rPr>
      <t>The annual CPI for 1964 to 2023, originally based on other base periods, has been converted to a common base January - December 1963=100 for comparison purposes.</t>
    </r>
  </si>
  <si>
    <r>
      <t xml:space="preserve">Table 10: Comparative monthly Consumer Price Index, (Base: January - December 2023 = 100), 1980 - 2024 </t>
    </r>
    <r>
      <rPr>
        <b/>
        <vertAlign val="superscript"/>
        <sz val="12"/>
        <rFont val="Times New Roman"/>
        <family val="1"/>
      </rPr>
      <t>1/</t>
    </r>
  </si>
  <si>
    <t xml:space="preserve"> Inflation rate (%), 1974 - 2024</t>
  </si>
  <si>
    <t>Headline and Core Inflation rates (%), 2004 - 2024</t>
  </si>
  <si>
    <r>
      <t>Table 9: Comparative annual Consumer Price Index, (Base January - December 1963 = 100), 1963 - 2024</t>
    </r>
    <r>
      <rPr>
        <b/>
        <vertAlign val="superscript"/>
        <sz val="12"/>
        <rFont val="Times New Roman"/>
        <family val="1"/>
      </rPr>
      <t xml:space="preserve"> 1/</t>
    </r>
  </si>
  <si>
    <t>Headline inflation rate</t>
  </si>
  <si>
    <t>Year-on-Year Inflation rate</t>
  </si>
  <si>
    <t>Period</t>
  </si>
  <si>
    <t>Table 4a</t>
  </si>
  <si>
    <t>Table 4a: Headline and Year-on-year Inflation rate (%) as from January 2005.</t>
  </si>
  <si>
    <t>Headline and Year-on-year Inflation rate (%) as from January 2005</t>
  </si>
  <si>
    <r>
      <t xml:space="preserve">2023 </t>
    </r>
    <r>
      <rPr>
        <b/>
        <vertAlign val="superscript"/>
        <sz val="11"/>
        <rFont val="Times New Roman"/>
        <family val="1"/>
      </rPr>
      <t>1</t>
    </r>
  </si>
  <si>
    <t>1 - Revised based on Household Budget Survey 2023 final data</t>
  </si>
  <si>
    <t>2024-2025</t>
  </si>
  <si>
    <t>Table 4: Headline Inflation rate (%), 1974 - 2025</t>
  </si>
  <si>
    <t>2024 - 2025</t>
  </si>
  <si>
    <t>Table 8: Comparative annual CPI ( Base: 1975=100 and Base: 1974/75=100) ,  1974 - 2025</t>
  </si>
  <si>
    <t>2025-2026</t>
  </si>
  <si>
    <t>2025 - 2026</t>
  </si>
  <si>
    <t>Table 7:  Core Inflation rates (%), 2004 - 2026</t>
  </si>
  <si>
    <t>Updated on 07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</si>
</sst>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0.00_);_(* \(#,##0.00\);_(* &quot;-&quot;??_);_(@_)"/>
    <numFmt numFmtId="165" formatCode="_-* #,##0.0_-;\-* #,##0.0_-;_-* &quot;-&quot;??_-;_-@_-"/>
    <numFmt numFmtId="166" formatCode="0.0"/>
    <numFmt numFmtId="167" formatCode="_(* #,##0.0_);_(* \(#,##0.0\);_(* &quot;-&quot;??_);_(@_)"/>
    <numFmt numFmtId="168" formatCode="_(* #,##0_);_(* \(#,##0\);_(* &quot;-&quot;??_);_(@_)"/>
    <numFmt numFmtId="169" formatCode="0.00000"/>
    <numFmt numFmtId="170" formatCode="0.0\ \ \ \ \ \ \ \ \ \ \ \ \ \ \ \ \ "/>
    <numFmt numFmtId="171" formatCode="General\ \ \ \ "/>
    <numFmt numFmtId="172" formatCode="0.0\ \ \ \ \ \ \ \ \ \ \ \ \ \ \ \ "/>
    <numFmt numFmtId="173" formatCode="_(* #,##0.000_);_(* \(#,##0.000\);_(* &quot;-&quot;??_);_(@_)"/>
    <numFmt numFmtId="174" formatCode="0.0\ \ \ \ \ "/>
    <numFmt numFmtId="175" formatCode="0.000000"/>
    <numFmt numFmtId="176" formatCode="0.000"/>
    <numFmt numFmtId="177" formatCode="00"/>
  </numFmts>
  <fonts count="67" x14ac:knownFonts="1">
    <font>
      <sz val="11"/>
      <color theme="1"/>
      <name val="Calibri"/>
      <family val="2"/>
      <scheme val="minor"/>
    </font>
    <font>
      <sz val="10"/>
      <name val="Times New Roman"/>
      <family val="1"/>
    </font>
    <font>
      <b/>
      <sz val="12"/>
      <name val="Times New Roman"/>
      <family val="1"/>
    </font>
    <font>
      <b/>
      <sz val="10"/>
      <name val="Times New Roman"/>
      <family val="1"/>
    </font>
    <font>
      <b/>
      <sz val="11"/>
      <name val="Times New Roman"/>
      <family val="1"/>
    </font>
    <font>
      <sz val="12"/>
      <name val="Times New Roman"/>
      <family val="1"/>
    </font>
    <font>
      <b/>
      <u/>
      <sz val="10"/>
      <name val="Times New Roman"/>
      <family val="1"/>
    </font>
    <font>
      <b/>
      <sz val="12"/>
      <color indexed="12"/>
      <name val="Times New Roman"/>
      <family val="1"/>
    </font>
    <font>
      <b/>
      <u/>
      <sz val="12"/>
      <name val="Times New Roman"/>
      <family val="1"/>
    </font>
    <font>
      <sz val="12"/>
      <color indexed="12"/>
      <name val="Times New Roman"/>
      <family val="1"/>
    </font>
    <font>
      <b/>
      <i/>
      <u/>
      <sz val="12"/>
      <name val="Times New Roman"/>
      <family val="1"/>
    </font>
    <font>
      <b/>
      <i/>
      <sz val="12"/>
      <name val="Times New Roman"/>
      <family val="1"/>
    </font>
    <font>
      <b/>
      <sz val="9"/>
      <name val="Times New Roman"/>
      <family val="1"/>
    </font>
    <font>
      <sz val="9"/>
      <name val="Times New Roman"/>
      <family val="1"/>
    </font>
    <font>
      <b/>
      <sz val="10"/>
      <color indexed="10"/>
      <name val="Arial"/>
      <family val="2"/>
    </font>
    <font>
      <b/>
      <sz val="10"/>
      <color indexed="13"/>
      <name val="Arial"/>
      <family val="2"/>
    </font>
    <font>
      <i/>
      <sz val="9"/>
      <color indexed="12"/>
      <name val="Arial"/>
      <family val="2"/>
    </font>
    <font>
      <b/>
      <i/>
      <sz val="9"/>
      <color indexed="12"/>
      <name val="Times New Roman"/>
      <family val="1"/>
    </font>
    <font>
      <sz val="10"/>
      <name val="MS Sans Serif"/>
      <family val="2"/>
    </font>
    <font>
      <b/>
      <vertAlign val="superscript"/>
      <sz val="12"/>
      <name val="Times New Roman"/>
      <family val="1"/>
    </font>
    <font>
      <b/>
      <vertAlign val="superscript"/>
      <sz val="14"/>
      <name val="Times New Roman"/>
      <family val="1"/>
    </font>
    <font>
      <vertAlign val="superscript"/>
      <sz val="10"/>
      <name val="Times New Roman"/>
      <family val="1"/>
    </font>
    <font>
      <vertAlign val="superscript"/>
      <sz val="12"/>
      <name val="Times New Roman"/>
      <family val="1"/>
    </font>
    <font>
      <sz val="10"/>
      <name val="Arial"/>
      <family val="2"/>
    </font>
    <font>
      <i/>
      <sz val="11"/>
      <color indexed="8"/>
      <name val="Calibri"/>
      <family val="2"/>
    </font>
    <font>
      <sz val="11"/>
      <color indexed="8"/>
      <name val="Calibri"/>
      <family val="2"/>
    </font>
    <font>
      <sz val="12"/>
      <color indexed="8"/>
      <name val="Times New Roman"/>
      <family val="1"/>
    </font>
    <font>
      <b/>
      <sz val="12"/>
      <color indexed="8"/>
      <name val="Times New Roman"/>
      <family val="1"/>
    </font>
    <font>
      <sz val="10"/>
      <color indexed="8"/>
      <name val="Times New Roman"/>
      <family val="1"/>
    </font>
    <font>
      <sz val="7"/>
      <color indexed="8"/>
      <name val="Times New Roman"/>
      <family val="1"/>
    </font>
    <font>
      <sz val="10"/>
      <name val="Times New Roman"/>
      <family val="1"/>
    </font>
    <font>
      <b/>
      <sz val="14"/>
      <name val="Times New Roman"/>
      <family val="1"/>
    </font>
    <font>
      <sz val="12"/>
      <name val="Arial"/>
      <family val="2"/>
    </font>
    <font>
      <sz val="11"/>
      <color theme="1"/>
      <name val="Calibri"/>
      <family val="2"/>
      <scheme val="minor"/>
    </font>
    <font>
      <u/>
      <sz val="11"/>
      <color theme="10"/>
      <name val="Calibri"/>
      <family val="2"/>
    </font>
    <font>
      <b/>
      <sz val="11"/>
      <color theme="1"/>
      <name val="Calibri"/>
      <family val="2"/>
      <scheme val="minor"/>
    </font>
    <font>
      <b/>
      <sz val="18"/>
      <color theme="1"/>
      <name val="Calibri"/>
      <family val="2"/>
      <scheme val="minor"/>
    </font>
    <font>
      <b/>
      <sz val="12"/>
      <color theme="1"/>
      <name val="Calibri"/>
      <family val="2"/>
      <scheme val="minor"/>
    </font>
    <font>
      <sz val="11"/>
      <color theme="1"/>
      <name val="Arial"/>
      <family val="2"/>
    </font>
    <font>
      <i/>
      <u/>
      <sz val="11"/>
      <color theme="10"/>
      <name val="Calibri"/>
      <family val="2"/>
    </font>
    <font>
      <sz val="12"/>
      <color theme="1"/>
      <name val="Times New Roman"/>
      <family val="1"/>
    </font>
    <font>
      <sz val="12"/>
      <color rgb="FF000000"/>
      <name val="Times New Roman"/>
      <family val="1"/>
    </font>
    <font>
      <b/>
      <sz val="11"/>
      <color theme="1"/>
      <name val="Times New Roman"/>
      <family val="1"/>
    </font>
    <font>
      <i/>
      <u/>
      <sz val="12"/>
      <color theme="10"/>
      <name val="Calibri"/>
      <family val="2"/>
    </font>
    <font>
      <i/>
      <sz val="11"/>
      <color theme="1"/>
      <name val="Calibri"/>
      <family val="2"/>
      <scheme val="minor"/>
    </font>
    <font>
      <sz val="8"/>
      <name val="Calibri"/>
      <family val="2"/>
      <scheme val="minor"/>
    </font>
    <font>
      <u/>
      <sz val="12"/>
      <color theme="10"/>
      <name val="Times New Roman"/>
      <family val="1"/>
    </font>
    <font>
      <sz val="11"/>
      <name val="Calibri"/>
      <family val="2"/>
      <scheme val="minor"/>
    </font>
    <font>
      <sz val="12"/>
      <name val="Calibri"/>
      <family val="2"/>
      <scheme val="minor"/>
    </font>
    <font>
      <b/>
      <sz val="11"/>
      <name val="Calibri"/>
      <family val="2"/>
      <scheme val="minor"/>
    </font>
    <font>
      <sz val="11"/>
      <name val="Times New Roman"/>
      <family val="1"/>
    </font>
    <font>
      <b/>
      <i/>
      <u/>
      <sz val="11.5"/>
      <name val="Times New Roman"/>
      <family val="1"/>
    </font>
    <font>
      <b/>
      <sz val="11.5"/>
      <name val="Times New Roman"/>
      <family val="1"/>
    </font>
    <font>
      <sz val="11.5"/>
      <name val="Times New Roman"/>
      <family val="1"/>
    </font>
    <font>
      <sz val="11"/>
      <color theme="4"/>
      <name val="Times New Roman"/>
      <family val="1"/>
    </font>
    <font>
      <b/>
      <u/>
      <sz val="11"/>
      <name val="Times New Roman"/>
      <family val="1"/>
    </font>
    <font>
      <b/>
      <sz val="11"/>
      <color indexed="12"/>
      <name val="Times New Roman"/>
      <family val="1"/>
    </font>
    <font>
      <i/>
      <sz val="10"/>
      <color theme="1"/>
      <name val="Calibri"/>
      <family val="2"/>
      <scheme val="minor"/>
    </font>
    <font>
      <i/>
      <u/>
      <sz val="11"/>
      <color theme="10"/>
      <name val="Times New Roman"/>
      <family val="1"/>
    </font>
    <font>
      <sz val="11"/>
      <color theme="1"/>
      <name val="Times New Roman"/>
      <family val="1"/>
    </font>
    <font>
      <sz val="11"/>
      <color indexed="8"/>
      <name val="Times New Roman"/>
      <family val="1"/>
    </font>
    <font>
      <b/>
      <i/>
      <sz val="11"/>
      <name val="Times New Roman"/>
      <family val="1"/>
    </font>
    <font>
      <b/>
      <vertAlign val="superscript"/>
      <sz val="11"/>
      <name val="Times New Roman"/>
      <family val="1"/>
    </font>
    <font>
      <b/>
      <sz val="12"/>
      <name val="Calibri"/>
      <family val="2"/>
      <scheme val="minor"/>
    </font>
    <font>
      <i/>
      <sz val="12"/>
      <name val="Calibri"/>
      <family val="2"/>
      <scheme val="minor"/>
    </font>
    <font>
      <b/>
      <sz val="12"/>
      <color theme="1"/>
      <name val="Times New Roman"/>
      <family val="1"/>
    </font>
    <font>
      <b/>
      <sz val="12"/>
      <color rgb="FF0070C0"/>
      <name val="Times New Roman"/>
      <family val="1"/>
    </font>
  </fonts>
  <fills count="5">
    <fill>
      <patternFill patternType="none"/>
    </fill>
    <fill>
      <patternFill patternType="gray125"/>
    </fill>
    <fill>
      <patternFill patternType="solid">
        <fgColor indexed="13"/>
        <bgColor indexed="64"/>
      </patternFill>
    </fill>
    <fill>
      <patternFill patternType="solid">
        <fgColor indexed="12"/>
        <bgColor indexed="64"/>
      </patternFill>
    </fill>
    <fill>
      <patternFill patternType="solid">
        <fgColor theme="0"/>
        <bgColor indexed="64"/>
      </patternFill>
    </fill>
  </fills>
  <borders count="41">
    <border>
      <left/>
      <right/>
      <top/>
      <bottom/>
      <diagonal/>
    </border>
    <border>
      <left style="double">
        <color indexed="64"/>
      </left>
      <right style="double">
        <color indexed="64"/>
      </right>
      <top/>
      <bottom/>
      <diagonal/>
    </border>
    <border>
      <left style="thin">
        <color indexed="64"/>
      </left>
      <right style="double">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double">
        <color indexed="64"/>
      </right>
      <top/>
      <bottom/>
      <diagonal/>
    </border>
    <border>
      <left style="thin">
        <color indexed="64"/>
      </left>
      <right/>
      <top/>
      <bottom/>
      <diagonal/>
    </border>
    <border>
      <left style="thin">
        <color indexed="64"/>
      </left>
      <right style="medium">
        <color indexed="64"/>
      </right>
      <top/>
      <bottom/>
      <diagonal/>
    </border>
    <border>
      <left style="double">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bottom/>
      <diagonal/>
    </border>
    <border>
      <left/>
      <right style="double">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diagonal/>
    </border>
    <border>
      <left/>
      <right/>
      <top style="thin">
        <color indexed="64"/>
      </top>
      <bottom style="thin">
        <color indexed="64"/>
      </bottom>
      <diagonal/>
    </border>
    <border>
      <left/>
      <right/>
      <top style="thin">
        <color indexed="64"/>
      </top>
      <bottom/>
      <diagonal/>
    </border>
    <border>
      <left style="double">
        <color indexed="64"/>
      </left>
      <right style="thin">
        <color indexed="64"/>
      </right>
      <top/>
      <bottom style="medium">
        <color indexed="64"/>
      </bottom>
      <diagonal/>
    </border>
  </borders>
  <cellStyleXfs count="10">
    <xf numFmtId="0" fontId="0" fillId="0" borderId="0"/>
    <xf numFmtId="164" fontId="33"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0" fontId="34" fillId="0" borderId="0" applyNumberFormat="0" applyFill="0" applyBorder="0" applyAlignment="0" applyProtection="0">
      <alignment vertical="top"/>
      <protection locked="0"/>
    </xf>
    <xf numFmtId="0" fontId="23" fillId="0" borderId="0"/>
    <xf numFmtId="0" fontId="23" fillId="0" borderId="0"/>
    <xf numFmtId="0" fontId="30" fillId="0" borderId="0"/>
    <xf numFmtId="0" fontId="18" fillId="0" borderId="0"/>
    <xf numFmtId="0" fontId="1" fillId="0" borderId="0"/>
  </cellStyleXfs>
  <cellXfs count="434">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horizontal="left"/>
    </xf>
    <xf numFmtId="0" fontId="3" fillId="0" borderId="0" xfId="0" applyFont="1"/>
    <xf numFmtId="0" fontId="3" fillId="0" borderId="0" xfId="0" applyFont="1" applyAlignment="1">
      <alignment horizontal="center"/>
    </xf>
    <xf numFmtId="0" fontId="3" fillId="0" borderId="1" xfId="0" applyFont="1" applyBorder="1"/>
    <xf numFmtId="17" fontId="3" fillId="0" borderId="0" xfId="0" applyNumberFormat="1" applyFont="1" applyAlignment="1">
      <alignment horizontal="center"/>
    </xf>
    <xf numFmtId="0" fontId="4" fillId="0" borderId="1" xfId="0" applyFont="1" applyBorder="1" applyAlignment="1">
      <alignment horizontal="center" vertical="center"/>
    </xf>
    <xf numFmtId="165" fontId="1" fillId="0" borderId="0" xfId="1" applyNumberFormat="1" applyFont="1"/>
    <xf numFmtId="0" fontId="4" fillId="0" borderId="1" xfId="0" applyFont="1" applyBorder="1" applyAlignment="1">
      <alignment horizontal="center" vertical="center" wrapText="1"/>
    </xf>
    <xf numFmtId="165" fontId="3" fillId="0" borderId="0" xfId="1" applyNumberFormat="1" applyFont="1"/>
    <xf numFmtId="0" fontId="6" fillId="0" borderId="0" xfId="0" applyFont="1" applyAlignment="1">
      <alignment horizontal="left"/>
    </xf>
    <xf numFmtId="0" fontId="1" fillId="0" borderId="0" xfId="0" applyFont="1" applyAlignment="1">
      <alignment horizontal="centerContinuous"/>
    </xf>
    <xf numFmtId="17" fontId="3" fillId="0" borderId="0" xfId="0" applyNumberFormat="1" applyFont="1"/>
    <xf numFmtId="0" fontId="3" fillId="0" borderId="0" xfId="0" quotePrefix="1" applyFont="1" applyAlignment="1">
      <alignment horizontal="center"/>
    </xf>
    <xf numFmtId="0" fontId="4" fillId="0" borderId="0" xfId="0" applyFont="1" applyAlignment="1">
      <alignment vertical="center"/>
    </xf>
    <xf numFmtId="166" fontId="1" fillId="0" borderId="0" xfId="0" applyNumberFormat="1" applyFont="1" applyAlignment="1">
      <alignment horizontal="center"/>
    </xf>
    <xf numFmtId="166" fontId="1" fillId="0" borderId="0" xfId="0" applyNumberFormat="1" applyFont="1" applyAlignment="1">
      <alignment horizontal="center" vertical="center" wrapText="1"/>
    </xf>
    <xf numFmtId="0" fontId="1" fillId="0" borderId="0" xfId="0" applyFont="1" applyAlignment="1">
      <alignment horizontal="center"/>
    </xf>
    <xf numFmtId="0" fontId="4" fillId="0" borderId="0" xfId="0" applyFont="1" applyAlignment="1">
      <alignment vertical="center" wrapText="1"/>
    </xf>
    <xf numFmtId="0" fontId="1" fillId="0" borderId="1" xfId="0" applyFont="1" applyBorder="1" applyAlignment="1">
      <alignment horizontal="center"/>
    </xf>
    <xf numFmtId="0" fontId="3" fillId="0" borderId="1" xfId="0" applyFont="1" applyBorder="1" applyAlignment="1">
      <alignment horizontal="center"/>
    </xf>
    <xf numFmtId="166" fontId="3" fillId="0" borderId="0" xfId="0" applyNumberFormat="1" applyFont="1" applyAlignment="1">
      <alignment horizontal="center"/>
    </xf>
    <xf numFmtId="166" fontId="3" fillId="0" borderId="0" xfId="0" applyNumberFormat="1" applyFont="1" applyAlignment="1">
      <alignment horizontal="center" vertical="center" wrapText="1"/>
    </xf>
    <xf numFmtId="0" fontId="2" fillId="0" borderId="1" xfId="0" applyFont="1" applyBorder="1" applyAlignment="1">
      <alignment horizontal="center"/>
    </xf>
    <xf numFmtId="1" fontId="2" fillId="0" borderId="1" xfId="0" applyNumberFormat="1" applyFont="1" applyBorder="1" applyAlignment="1">
      <alignment horizontal="center"/>
    </xf>
    <xf numFmtId="166" fontId="1" fillId="0" borderId="0" xfId="0" applyNumberFormat="1" applyFont="1"/>
    <xf numFmtId="0" fontId="7" fillId="0" borderId="1" xfId="0" applyFont="1" applyBorder="1" applyAlignment="1">
      <alignment horizontal="center"/>
    </xf>
    <xf numFmtId="166" fontId="3" fillId="0" borderId="0" xfId="0" applyNumberFormat="1" applyFont="1"/>
    <xf numFmtId="1" fontId="1" fillId="0" borderId="0" xfId="0" applyNumberFormat="1" applyFont="1"/>
    <xf numFmtId="1" fontId="7" fillId="0" borderId="0" xfId="0" applyNumberFormat="1" applyFont="1" applyAlignment="1">
      <alignment horizontal="center"/>
    </xf>
    <xf numFmtId="0" fontId="2" fillId="0" borderId="0" xfId="0" applyFont="1" applyAlignment="1">
      <alignment horizontal="left"/>
    </xf>
    <xf numFmtId="0" fontId="8" fillId="0" borderId="0" xfId="0" applyFont="1" applyAlignment="1">
      <alignment horizontal="left"/>
    </xf>
    <xf numFmtId="0" fontId="2" fillId="0" borderId="0" xfId="0" applyFont="1"/>
    <xf numFmtId="168" fontId="4" fillId="0" borderId="0" xfId="0" applyNumberFormat="1" applyFont="1"/>
    <xf numFmtId="166" fontId="4" fillId="0" borderId="0" xfId="0" applyNumberFormat="1" applyFont="1"/>
    <xf numFmtId="168" fontId="3" fillId="0" borderId="0" xfId="1" applyNumberFormat="1" applyFont="1"/>
    <xf numFmtId="166" fontId="3" fillId="0" borderId="0" xfId="1" applyNumberFormat="1" applyFont="1"/>
    <xf numFmtId="167" fontId="3" fillId="0" borderId="0" xfId="1" applyNumberFormat="1" applyFont="1"/>
    <xf numFmtId="0" fontId="16" fillId="0" borderId="0" xfId="0" applyFont="1"/>
    <xf numFmtId="168" fontId="17" fillId="0" borderId="0" xfId="1" applyNumberFormat="1" applyFont="1"/>
    <xf numFmtId="166" fontId="16" fillId="0" borderId="0" xfId="0" applyNumberFormat="1" applyFont="1"/>
    <xf numFmtId="168" fontId="0" fillId="0" borderId="0" xfId="0" applyNumberFormat="1"/>
    <xf numFmtId="166" fontId="0" fillId="0" borderId="0" xfId="0" applyNumberFormat="1"/>
    <xf numFmtId="167" fontId="4" fillId="0" borderId="0" xfId="0" applyNumberFormat="1" applyFont="1"/>
    <xf numFmtId="167" fontId="0" fillId="0" borderId="0" xfId="0" applyNumberFormat="1"/>
    <xf numFmtId="0" fontId="2" fillId="0" borderId="0" xfId="8" applyFont="1" applyAlignment="1">
      <alignment horizontal="left"/>
    </xf>
    <xf numFmtId="0" fontId="5" fillId="0" borderId="0" xfId="8" applyFont="1" applyAlignment="1">
      <alignment horizontal="centerContinuous"/>
    </xf>
    <xf numFmtId="0" fontId="5" fillId="0" borderId="0" xfId="8" applyFont="1"/>
    <xf numFmtId="0" fontId="11" fillId="0" borderId="0" xfId="8" applyFont="1"/>
    <xf numFmtId="0" fontId="5" fillId="0" borderId="2" xfId="8" applyFont="1" applyBorder="1"/>
    <xf numFmtId="0" fontId="5" fillId="0" borderId="3" xfId="8" applyFont="1" applyBorder="1" applyAlignment="1">
      <alignment horizontal="center"/>
    </xf>
    <xf numFmtId="0" fontId="2" fillId="0" borderId="4" xfId="8" applyFont="1" applyBorder="1" applyAlignment="1">
      <alignment horizontal="center" vertical="center"/>
    </xf>
    <xf numFmtId="170" fontId="2" fillId="0" borderId="5" xfId="8" quotePrefix="1" applyNumberFormat="1" applyFont="1" applyBorder="1" applyAlignment="1">
      <alignment horizontal="right" vertical="center"/>
    </xf>
    <xf numFmtId="171" fontId="2" fillId="0" borderId="6" xfId="8" applyNumberFormat="1" applyFont="1" applyBorder="1" applyAlignment="1">
      <alignment horizontal="center" vertical="center"/>
    </xf>
    <xf numFmtId="172" fontId="2" fillId="0" borderId="7" xfId="8" applyNumberFormat="1" applyFont="1" applyBorder="1" applyAlignment="1">
      <alignment horizontal="right" vertical="center"/>
    </xf>
    <xf numFmtId="170" fontId="2" fillId="0" borderId="5" xfId="8" applyNumberFormat="1" applyFont="1" applyBorder="1" applyAlignment="1">
      <alignment horizontal="right" vertical="center"/>
    </xf>
    <xf numFmtId="172" fontId="2" fillId="0" borderId="7" xfId="8" quotePrefix="1" applyNumberFormat="1" applyFont="1" applyBorder="1" applyAlignment="1">
      <alignment horizontal="right" vertical="center"/>
    </xf>
    <xf numFmtId="0" fontId="2" fillId="0" borderId="0" xfId="8" applyFont="1" applyAlignment="1">
      <alignment vertical="center"/>
    </xf>
    <xf numFmtId="0" fontId="2" fillId="0" borderId="4" xfId="8" applyFont="1" applyBorder="1" applyAlignment="1">
      <alignment horizontal="center"/>
    </xf>
    <xf numFmtId="171" fontId="2" fillId="0" borderId="6" xfId="8" quotePrefix="1" applyNumberFormat="1" applyFont="1" applyBorder="1" applyAlignment="1">
      <alignment horizontal="center" vertical="center"/>
    </xf>
    <xf numFmtId="171" fontId="2" fillId="0" borderId="8" xfId="8" applyNumberFormat="1" applyFont="1" applyBorder="1" applyAlignment="1">
      <alignment horizontal="center" vertical="center"/>
    </xf>
    <xf numFmtId="172" fontId="2" fillId="0" borderId="9" xfId="8" applyNumberFormat="1" applyFont="1" applyBorder="1" applyAlignment="1">
      <alignment horizontal="right" vertical="center"/>
    </xf>
    <xf numFmtId="0" fontId="2" fillId="0" borderId="5" xfId="8" applyFont="1" applyBorder="1" applyAlignment="1">
      <alignment horizontal="center"/>
    </xf>
    <xf numFmtId="0" fontId="2" fillId="0" borderId="7" xfId="8" applyFont="1" applyBorder="1" applyAlignment="1">
      <alignment horizontal="center"/>
    </xf>
    <xf numFmtId="0" fontId="0" fillId="0" borderId="10" xfId="0" applyBorder="1"/>
    <xf numFmtId="0" fontId="3" fillId="0" borderId="10" xfId="0" applyFont="1" applyBorder="1" applyAlignment="1">
      <alignment horizontal="center"/>
    </xf>
    <xf numFmtId="0" fontId="3" fillId="0" borderId="10" xfId="0" applyFont="1" applyBorder="1"/>
    <xf numFmtId="167" fontId="33" fillId="0" borderId="10" xfId="2" applyNumberFormat="1" applyFont="1" applyBorder="1"/>
    <xf numFmtId="168" fontId="33" fillId="0" borderId="10" xfId="2" applyNumberFormat="1" applyFont="1" applyBorder="1"/>
    <xf numFmtId="0" fontId="0" fillId="0" borderId="10" xfId="0" applyBorder="1" applyAlignment="1">
      <alignment wrapText="1"/>
    </xf>
    <xf numFmtId="173" fontId="33" fillId="0" borderId="10" xfId="2" applyNumberFormat="1" applyFont="1" applyBorder="1"/>
    <xf numFmtId="0" fontId="0" fillId="0" borderId="10" xfId="0" applyBorder="1" applyAlignment="1">
      <alignment horizontal="left" indent="2"/>
    </xf>
    <xf numFmtId="0" fontId="2" fillId="0" borderId="0" xfId="8" quotePrefix="1" applyFont="1" applyAlignment="1">
      <alignment horizontal="left"/>
    </xf>
    <xf numFmtId="0" fontId="5" fillId="0" borderId="0" xfId="8" applyFont="1" applyAlignment="1">
      <alignment horizontal="left"/>
    </xf>
    <xf numFmtId="0" fontId="11" fillId="0" borderId="11" xfId="8" applyFont="1" applyBorder="1" applyAlignment="1">
      <alignment horizontal="left"/>
    </xf>
    <xf numFmtId="0" fontId="11" fillId="0" borderId="12" xfId="8" applyFont="1" applyBorder="1" applyAlignment="1">
      <alignment horizontal="center"/>
    </xf>
    <xf numFmtId="0" fontId="11" fillId="0" borderId="13" xfId="8" applyFont="1" applyBorder="1" applyAlignment="1">
      <alignment horizontal="center"/>
    </xf>
    <xf numFmtId="0" fontId="11" fillId="0" borderId="14" xfId="8" applyFont="1" applyBorder="1" applyAlignment="1">
      <alignment horizontal="center"/>
    </xf>
    <xf numFmtId="0" fontId="5" fillId="0" borderId="15" xfId="8" applyFont="1" applyBorder="1" applyAlignment="1">
      <alignment horizontal="left"/>
    </xf>
    <xf numFmtId="0" fontId="5" fillId="0" borderId="16" xfId="8" applyFont="1" applyBorder="1"/>
    <xf numFmtId="166" fontId="2" fillId="0" borderId="5" xfId="8" applyNumberFormat="1" applyFont="1" applyBorder="1" applyAlignment="1">
      <alignment horizontal="center" vertical="center"/>
    </xf>
    <xf numFmtId="171" fontId="2" fillId="0" borderId="17" xfId="8" applyNumberFormat="1" applyFont="1" applyBorder="1" applyAlignment="1">
      <alignment horizontal="center" vertical="center"/>
    </xf>
    <xf numFmtId="166" fontId="2" fillId="0" borderId="7" xfId="8" applyNumberFormat="1" applyFont="1" applyBorder="1" applyAlignment="1">
      <alignment horizontal="center" vertical="center"/>
    </xf>
    <xf numFmtId="171" fontId="2" fillId="0" borderId="17" xfId="8" quotePrefix="1" applyNumberFormat="1" applyFont="1" applyBorder="1" applyAlignment="1">
      <alignment horizontal="center" vertical="center"/>
    </xf>
    <xf numFmtId="166" fontId="2" fillId="0" borderId="2" xfId="8" applyNumberFormat="1" applyFont="1" applyBorder="1" applyAlignment="1">
      <alignment horizontal="center" vertical="center"/>
    </xf>
    <xf numFmtId="171" fontId="2" fillId="0" borderId="16" xfId="8" applyNumberFormat="1" applyFont="1" applyBorder="1" applyAlignment="1">
      <alignment horizontal="center" vertical="center"/>
    </xf>
    <xf numFmtId="166" fontId="2" fillId="0" borderId="3" xfId="8" applyNumberFormat="1" applyFont="1" applyBorder="1" applyAlignment="1">
      <alignment horizontal="center" vertical="center"/>
    </xf>
    <xf numFmtId="0" fontId="11" fillId="0" borderId="11" xfId="8" applyFont="1" applyBorder="1" applyAlignment="1">
      <alignment horizontal="center"/>
    </xf>
    <xf numFmtId="0" fontId="11" fillId="0" borderId="18" xfId="8" applyFont="1" applyBorder="1" applyAlignment="1">
      <alignment horizontal="center"/>
    </xf>
    <xf numFmtId="0" fontId="5" fillId="0" borderId="15" xfId="8" applyFont="1" applyBorder="1"/>
    <xf numFmtId="0" fontId="5" fillId="0" borderId="19" xfId="8" applyFont="1" applyBorder="1"/>
    <xf numFmtId="0" fontId="5" fillId="0" borderId="20" xfId="8" applyFont="1" applyBorder="1" applyAlignment="1">
      <alignment horizontal="center" vertical="center"/>
    </xf>
    <xf numFmtId="166" fontId="5" fillId="0" borderId="9" xfId="8" applyNumberFormat="1" applyFont="1" applyBorder="1" applyAlignment="1">
      <alignment horizontal="center" vertical="center"/>
    </xf>
    <xf numFmtId="0" fontId="5" fillId="0" borderId="20" xfId="8" applyFont="1" applyBorder="1" applyAlignment="1">
      <alignment horizontal="center"/>
    </xf>
    <xf numFmtId="0" fontId="5" fillId="0" borderId="15" xfId="8" applyFont="1" applyBorder="1" applyAlignment="1">
      <alignment horizontal="center"/>
    </xf>
    <xf numFmtId="0" fontId="20" fillId="0" borderId="0" xfId="8" applyFont="1" applyAlignment="1">
      <alignment horizontal="left" vertical="center"/>
    </xf>
    <xf numFmtId="0" fontId="23" fillId="0" borderId="0" xfId="5"/>
    <xf numFmtId="0" fontId="11" fillId="0" borderId="10" xfId="8" applyFont="1" applyBorder="1" applyAlignment="1">
      <alignment horizontal="center"/>
    </xf>
    <xf numFmtId="0" fontId="5" fillId="0" borderId="10" xfId="8" applyFont="1" applyBorder="1" applyAlignment="1">
      <alignment horizontal="center" vertical="center"/>
    </xf>
    <xf numFmtId="174" fontId="5" fillId="0" borderId="10" xfId="8" quotePrefix="1" applyNumberFormat="1" applyFont="1" applyBorder="1" applyAlignment="1">
      <alignment horizontal="right" vertical="center"/>
    </xf>
    <xf numFmtId="171" fontId="5" fillId="0" borderId="10" xfId="8" applyNumberFormat="1" applyFont="1" applyBorder="1" applyAlignment="1">
      <alignment horizontal="center" vertical="center"/>
    </xf>
    <xf numFmtId="0" fontId="0" fillId="0" borderId="0" xfId="0" applyAlignment="1">
      <alignment vertical="center"/>
    </xf>
    <xf numFmtId="0" fontId="36" fillId="0" borderId="0" xfId="0" applyFont="1" applyAlignment="1">
      <alignment vertical="center"/>
    </xf>
    <xf numFmtId="0" fontId="37" fillId="0" borderId="0" xfId="0" applyFont="1" applyAlignment="1">
      <alignment vertical="center"/>
    </xf>
    <xf numFmtId="0" fontId="34" fillId="0" borderId="0" xfId="4" applyAlignment="1" applyProtection="1">
      <alignment vertical="center"/>
    </xf>
    <xf numFmtId="0" fontId="2" fillId="0" borderId="0" xfId="0" applyFont="1" applyAlignment="1">
      <alignment horizontal="left" vertical="center"/>
    </xf>
    <xf numFmtId="0" fontId="2" fillId="0" borderId="0" xfId="8" applyFont="1" applyAlignment="1">
      <alignment horizontal="left" vertical="center"/>
    </xf>
    <xf numFmtId="0" fontId="2" fillId="0" borderId="0" xfId="8" quotePrefix="1" applyFont="1" applyAlignment="1">
      <alignment horizontal="left" vertical="center"/>
    </xf>
    <xf numFmtId="0" fontId="8" fillId="0" borderId="0" xfId="8" applyFont="1" applyAlignment="1">
      <alignment horizontal="left"/>
    </xf>
    <xf numFmtId="0" fontId="5" fillId="0" borderId="0" xfId="8" applyFont="1" applyAlignment="1">
      <alignment horizontal="center"/>
    </xf>
    <xf numFmtId="166" fontId="5" fillId="0" borderId="0" xfId="8" applyNumberFormat="1" applyFont="1" applyAlignment="1">
      <alignment horizontal="center" vertical="center"/>
    </xf>
    <xf numFmtId="0" fontId="38" fillId="0" borderId="0" xfId="0" applyFont="1" applyAlignment="1">
      <alignment vertical="center"/>
    </xf>
    <xf numFmtId="0" fontId="34" fillId="0" borderId="0" xfId="4" applyBorder="1" applyAlignment="1" applyProtection="1">
      <alignment vertical="center"/>
    </xf>
    <xf numFmtId="0" fontId="39" fillId="0" borderId="0" xfId="4" applyFont="1" applyAlignment="1" applyProtection="1">
      <alignment horizontal="left"/>
    </xf>
    <xf numFmtId="0" fontId="34" fillId="0" borderId="0" xfId="4" applyAlignment="1" applyProtection="1">
      <alignment horizontal="left" vertical="center"/>
    </xf>
    <xf numFmtId="0" fontId="39" fillId="0" borderId="22" xfId="4" applyFont="1" applyBorder="1" applyAlignment="1" applyProtection="1">
      <alignment horizontal="left"/>
    </xf>
    <xf numFmtId="0" fontId="40" fillId="0" borderId="23" xfId="0" applyFont="1" applyBorder="1" applyAlignment="1">
      <alignment horizontal="left" vertical="top"/>
    </xf>
    <xf numFmtId="0" fontId="40" fillId="0" borderId="24" xfId="0" applyFont="1" applyBorder="1" applyAlignment="1">
      <alignment horizontal="left" wrapText="1"/>
    </xf>
    <xf numFmtId="0" fontId="40" fillId="0" borderId="25" xfId="0" applyFont="1" applyBorder="1" applyAlignment="1">
      <alignment horizontal="left"/>
    </xf>
    <xf numFmtId="0" fontId="40" fillId="0" borderId="23" xfId="0" applyFont="1" applyBorder="1" applyAlignment="1">
      <alignment horizontal="left" vertical="top" wrapText="1"/>
    </xf>
    <xf numFmtId="0" fontId="41" fillId="0" borderId="24" xfId="0" applyFont="1" applyBorder="1" applyAlignment="1">
      <alignment horizontal="left" vertical="top" wrapText="1"/>
    </xf>
    <xf numFmtId="0" fontId="40" fillId="0" borderId="26" xfId="0" applyFont="1" applyBorder="1" applyAlignment="1">
      <alignment horizontal="left" vertical="center" wrapText="1"/>
    </xf>
    <xf numFmtId="0" fontId="40" fillId="0" borderId="24" xfId="0" applyFont="1" applyBorder="1" applyAlignment="1">
      <alignment horizontal="left" vertical="top" wrapText="1"/>
    </xf>
    <xf numFmtId="0" fontId="40" fillId="0" borderId="24" xfId="0" applyFont="1" applyBorder="1" applyAlignment="1">
      <alignment horizontal="left" vertical="center" wrapText="1"/>
    </xf>
    <xf numFmtId="0" fontId="40" fillId="0" borderId="25" xfId="0" applyFont="1" applyBorder="1" applyAlignment="1">
      <alignment horizontal="left" wrapText="1"/>
    </xf>
    <xf numFmtId="0" fontId="0" fillId="0" borderId="0" xfId="0" applyAlignment="1">
      <alignment horizontal="left"/>
    </xf>
    <xf numFmtId="17" fontId="5" fillId="0" borderId="10" xfId="0" applyNumberFormat="1" applyFont="1" applyBorder="1" applyAlignment="1">
      <alignment horizontal="center"/>
    </xf>
    <xf numFmtId="2" fontId="0" fillId="0" borderId="10" xfId="0" applyNumberFormat="1" applyBorder="1" applyAlignment="1">
      <alignment horizontal="center"/>
    </xf>
    <xf numFmtId="0" fontId="11" fillId="0" borderId="10" xfId="8" applyFont="1" applyBorder="1" applyAlignment="1">
      <alignment horizontal="center" vertical="center"/>
    </xf>
    <xf numFmtId="0" fontId="2" fillId="0" borderId="0" xfId="8" applyFont="1" applyAlignment="1">
      <alignment horizontal="center"/>
    </xf>
    <xf numFmtId="0" fontId="2" fillId="0" borderId="27" xfId="8" applyFont="1" applyBorder="1" applyAlignment="1">
      <alignment horizontal="center"/>
    </xf>
    <xf numFmtId="0" fontId="2" fillId="0" borderId="28" xfId="8" applyFont="1" applyBorder="1" applyAlignment="1">
      <alignment horizontal="center"/>
    </xf>
    <xf numFmtId="0" fontId="2" fillId="0" borderId="29" xfId="8" applyFont="1" applyBorder="1" applyAlignment="1">
      <alignment horizontal="center"/>
    </xf>
    <xf numFmtId="0" fontId="2" fillId="0" borderId="30" xfId="8" applyFont="1" applyBorder="1" applyAlignment="1">
      <alignment horizontal="center"/>
    </xf>
    <xf numFmtId="0" fontId="3" fillId="4" borderId="0" xfId="0" applyFont="1" applyFill="1" applyAlignment="1">
      <alignment horizontal="center"/>
    </xf>
    <xf numFmtId="0" fontId="3" fillId="4" borderId="0" xfId="0" applyFont="1" applyFill="1"/>
    <xf numFmtId="0" fontId="1" fillId="4" borderId="0" xfId="0" applyFont="1" applyFill="1"/>
    <xf numFmtId="0" fontId="3" fillId="4" borderId="0" xfId="0" quotePrefix="1" applyFont="1" applyFill="1" applyAlignment="1">
      <alignment horizontal="center"/>
    </xf>
    <xf numFmtId="0" fontId="4" fillId="4" borderId="0" xfId="0" applyFont="1" applyFill="1" applyAlignment="1">
      <alignment vertical="center"/>
    </xf>
    <xf numFmtId="0" fontId="4" fillId="4" borderId="0" xfId="0" applyFont="1" applyFill="1" applyAlignment="1">
      <alignment vertical="center" wrapText="1"/>
    </xf>
    <xf numFmtId="166" fontId="5" fillId="0" borderId="3" xfId="8" applyNumberFormat="1" applyFont="1" applyBorder="1" applyAlignment="1">
      <alignment horizontal="center" vertical="center"/>
    </xf>
    <xf numFmtId="0" fontId="8" fillId="0" borderId="0" xfId="0" applyFont="1"/>
    <xf numFmtId="168" fontId="33" fillId="0" borderId="10" xfId="2" applyNumberFormat="1" applyFont="1" applyBorder="1" applyAlignment="1">
      <alignment horizontal="center"/>
    </xf>
    <xf numFmtId="167" fontId="33" fillId="0" borderId="10" xfId="2" applyNumberFormat="1" applyFont="1" applyBorder="1" applyAlignment="1">
      <alignment horizontal="center"/>
    </xf>
    <xf numFmtId="176" fontId="1" fillId="0" borderId="0" xfId="0" applyNumberFormat="1" applyFont="1"/>
    <xf numFmtId="0" fontId="2" fillId="0" borderId="0" xfId="7" applyFont="1"/>
    <xf numFmtId="0" fontId="5" fillId="0" borderId="0" xfId="7" applyFont="1"/>
    <xf numFmtId="0" fontId="5" fillId="0" borderId="0" xfId="7" applyFont="1" applyAlignment="1">
      <alignment horizontal="center"/>
    </xf>
    <xf numFmtId="0" fontId="5" fillId="0" borderId="31" xfId="7" applyFont="1" applyBorder="1" applyAlignment="1">
      <alignment horizontal="center"/>
    </xf>
    <xf numFmtId="0" fontId="2" fillId="0" borderId="0" xfId="7" applyFont="1" applyAlignment="1">
      <alignment horizontal="left"/>
    </xf>
    <xf numFmtId="0" fontId="5" fillId="0" borderId="31" xfId="7" applyFont="1" applyBorder="1"/>
    <xf numFmtId="1" fontId="2" fillId="0" borderId="0" xfId="7" applyNumberFormat="1" applyFont="1" applyAlignment="1">
      <alignment horizontal="center" vertical="center" wrapText="1"/>
    </xf>
    <xf numFmtId="17" fontId="2" fillId="0" borderId="0" xfId="7" applyNumberFormat="1" applyFont="1" applyAlignment="1">
      <alignment horizontal="center" vertical="center"/>
    </xf>
    <xf numFmtId="0" fontId="2" fillId="0" borderId="31" xfId="7" applyFont="1" applyBorder="1" applyAlignment="1">
      <alignment horizontal="center"/>
    </xf>
    <xf numFmtId="17" fontId="2" fillId="0" borderId="0" xfId="7" applyNumberFormat="1" applyFont="1"/>
    <xf numFmtId="17" fontId="2" fillId="0" borderId="0" xfId="7" applyNumberFormat="1" applyFont="1" applyAlignment="1">
      <alignment horizontal="center"/>
    </xf>
    <xf numFmtId="17" fontId="2" fillId="0" borderId="31" xfId="7" applyNumberFormat="1" applyFont="1" applyBorder="1" applyAlignment="1">
      <alignment horizontal="center"/>
    </xf>
    <xf numFmtId="0" fontId="7" fillId="0" borderId="0" xfId="7" applyFont="1" applyAlignment="1">
      <alignment horizontal="left" vertical="center"/>
    </xf>
    <xf numFmtId="0" fontId="9" fillId="0" borderId="0" xfId="7" applyFont="1"/>
    <xf numFmtId="0" fontId="7" fillId="0" borderId="0" xfId="7" applyFont="1" applyAlignment="1">
      <alignment horizontal="right" vertical="center"/>
    </xf>
    <xf numFmtId="167" fontId="7" fillId="0" borderId="0" xfId="3" applyNumberFormat="1" applyFont="1" applyAlignment="1">
      <alignment horizontal="right"/>
    </xf>
    <xf numFmtId="166" fontId="7" fillId="0" borderId="0" xfId="3" applyNumberFormat="1" applyFont="1" applyAlignment="1">
      <alignment horizontal="center" vertical="center"/>
    </xf>
    <xf numFmtId="1" fontId="2" fillId="0" borderId="31" xfId="7" applyNumberFormat="1" applyFont="1" applyBorder="1" applyAlignment="1">
      <alignment horizontal="center"/>
    </xf>
    <xf numFmtId="166" fontId="7" fillId="0" borderId="0" xfId="3" applyNumberFormat="1" applyFont="1" applyFill="1" applyAlignment="1">
      <alignment horizontal="center" vertical="center"/>
    </xf>
    <xf numFmtId="2" fontId="5" fillId="0" borderId="31" xfId="7" applyNumberFormat="1" applyFont="1" applyBorder="1" applyAlignment="1">
      <alignment horizontal="center"/>
    </xf>
    <xf numFmtId="0" fontId="10" fillId="0" borderId="0" xfId="7" applyFont="1" applyAlignment="1">
      <alignment horizontal="left" vertical="center"/>
    </xf>
    <xf numFmtId="0" fontId="11" fillId="0" borderId="0" xfId="7" applyFont="1" applyAlignment="1">
      <alignment horizontal="right" vertical="center"/>
    </xf>
    <xf numFmtId="167" fontId="11" fillId="0" borderId="0" xfId="3" applyNumberFormat="1" applyFont="1" applyAlignment="1">
      <alignment horizontal="right"/>
    </xf>
    <xf numFmtId="166" fontId="11" fillId="0" borderId="0" xfId="3" applyNumberFormat="1" applyFont="1" applyAlignment="1">
      <alignment horizontal="center" vertical="center"/>
    </xf>
    <xf numFmtId="1" fontId="11" fillId="0" borderId="31" xfId="7" applyNumberFormat="1" applyFont="1" applyBorder="1" applyAlignment="1">
      <alignment horizontal="center"/>
    </xf>
    <xf numFmtId="166" fontId="11" fillId="0" borderId="0" xfId="3" applyNumberFormat="1" applyFont="1" applyFill="1" applyAlignment="1">
      <alignment horizontal="center" vertical="center"/>
    </xf>
    <xf numFmtId="0" fontId="2" fillId="0" borderId="0" xfId="7" applyFont="1" applyAlignment="1">
      <alignment horizontal="left" vertical="center"/>
    </xf>
    <xf numFmtId="168" fontId="2" fillId="0" borderId="0" xfId="3" applyNumberFormat="1" applyFont="1" applyFill="1" applyBorder="1" applyAlignment="1">
      <alignment horizontal="right" vertical="center" wrapText="1"/>
    </xf>
    <xf numFmtId="167" fontId="2" fillId="0" borderId="0" xfId="3" applyNumberFormat="1" applyFont="1" applyAlignment="1">
      <alignment horizontal="right"/>
    </xf>
    <xf numFmtId="166" fontId="2" fillId="0" borderId="0" xfId="3" applyNumberFormat="1" applyFont="1" applyAlignment="1">
      <alignment horizontal="center" vertical="center"/>
    </xf>
    <xf numFmtId="166" fontId="2" fillId="0" borderId="0" xfId="3" applyNumberFormat="1" applyFont="1" applyFill="1" applyAlignment="1">
      <alignment horizontal="center" vertical="center"/>
    </xf>
    <xf numFmtId="167" fontId="5" fillId="0" borderId="0" xfId="3" applyNumberFormat="1" applyFont="1"/>
    <xf numFmtId="166" fontId="5" fillId="0" borderId="0" xfId="3" applyNumberFormat="1" applyFont="1" applyAlignment="1">
      <alignment horizontal="center" vertical="center"/>
    </xf>
    <xf numFmtId="166" fontId="5" fillId="0" borderId="0" xfId="7" applyNumberFormat="1" applyFont="1" applyAlignment="1">
      <alignment horizontal="center" vertical="center"/>
    </xf>
    <xf numFmtId="166" fontId="5" fillId="0" borderId="0" xfId="7" applyNumberFormat="1" applyFont="1" applyAlignment="1">
      <alignment horizontal="center"/>
    </xf>
    <xf numFmtId="166" fontId="30" fillId="0" borderId="0" xfId="7" applyNumberFormat="1" applyAlignment="1">
      <alignment horizontal="center"/>
    </xf>
    <xf numFmtId="166" fontId="32" fillId="0" borderId="0" xfId="7" applyNumberFormat="1" applyFont="1" applyAlignment="1">
      <alignment horizontal="center"/>
    </xf>
    <xf numFmtId="1" fontId="1" fillId="0" borderId="31" xfId="7" applyNumberFormat="1" applyFont="1" applyBorder="1" applyAlignment="1">
      <alignment horizontal="center"/>
    </xf>
    <xf numFmtId="166" fontId="1" fillId="0" borderId="0" xfId="7" applyNumberFormat="1" applyFont="1" applyAlignment="1">
      <alignment horizontal="center"/>
    </xf>
    <xf numFmtId="168" fontId="2" fillId="0" borderId="0" xfId="3" applyNumberFormat="1" applyFont="1" applyBorder="1" applyAlignment="1">
      <alignment horizontal="right" vertical="center"/>
    </xf>
    <xf numFmtId="166" fontId="5" fillId="0" borderId="0" xfId="7" quotePrefix="1" applyNumberFormat="1" applyFont="1" applyAlignment="1">
      <alignment horizontal="center"/>
    </xf>
    <xf numFmtId="0" fontId="5" fillId="0" borderId="0" xfId="7" applyFont="1" applyAlignment="1">
      <alignment vertical="center"/>
    </xf>
    <xf numFmtId="0" fontId="11" fillId="0" borderId="0" xfId="7" applyFont="1" applyAlignment="1">
      <alignment horizontal="left" vertical="center"/>
    </xf>
    <xf numFmtId="164" fontId="2" fillId="0" borderId="0" xfId="3" applyFont="1" applyFill="1" applyBorder="1" applyAlignment="1"/>
    <xf numFmtId="169" fontId="5" fillId="0" borderId="0" xfId="7" applyNumberFormat="1" applyFont="1"/>
    <xf numFmtId="0" fontId="9" fillId="0" borderId="0" xfId="7" applyFont="1" applyAlignment="1">
      <alignment vertical="center"/>
    </xf>
    <xf numFmtId="2" fontId="7" fillId="0" borderId="0" xfId="3" applyNumberFormat="1" applyFont="1" applyAlignment="1">
      <alignment horizontal="center" vertical="center"/>
    </xf>
    <xf numFmtId="2" fontId="5" fillId="0" borderId="0" xfId="7" applyNumberFormat="1" applyFont="1" applyAlignment="1">
      <alignment horizontal="center"/>
    </xf>
    <xf numFmtId="169" fontId="30" fillId="0" borderId="0" xfId="7" applyNumberFormat="1"/>
    <xf numFmtId="1" fontId="5" fillId="0" borderId="31" xfId="7" applyNumberFormat="1" applyFont="1" applyBorder="1" applyAlignment="1">
      <alignment horizontal="center"/>
    </xf>
    <xf numFmtId="166" fontId="2" fillId="4" borderId="0" xfId="3" applyNumberFormat="1" applyFont="1" applyFill="1" applyAlignment="1">
      <alignment horizontal="center" vertical="center"/>
    </xf>
    <xf numFmtId="168" fontId="2" fillId="0" borderId="0" xfId="3" applyNumberFormat="1" applyFont="1" applyFill="1" applyBorder="1" applyAlignment="1">
      <alignment horizontal="right" vertical="center"/>
    </xf>
    <xf numFmtId="167" fontId="2" fillId="0" borderId="0" xfId="3" applyNumberFormat="1" applyFont="1" applyFill="1" applyAlignment="1">
      <alignment horizontal="right"/>
    </xf>
    <xf numFmtId="1" fontId="13" fillId="0" borderId="31" xfId="7" applyNumberFormat="1" applyFont="1" applyBorder="1" applyAlignment="1">
      <alignment horizontal="center"/>
    </xf>
    <xf numFmtId="166" fontId="13" fillId="0" borderId="0" xfId="7" applyNumberFormat="1" applyFont="1" applyAlignment="1">
      <alignment horizontal="center"/>
    </xf>
    <xf numFmtId="0" fontId="9" fillId="0" borderId="0" xfId="7" applyFont="1" applyAlignment="1">
      <alignment vertical="center" wrapText="1"/>
    </xf>
    <xf numFmtId="164" fontId="7" fillId="0" borderId="0" xfId="3" applyFont="1" applyAlignment="1">
      <alignment horizontal="right"/>
    </xf>
    <xf numFmtId="166" fontId="2" fillId="0" borderId="0" xfId="7" applyNumberFormat="1" applyFont="1" applyAlignment="1">
      <alignment horizontal="center"/>
    </xf>
    <xf numFmtId="166" fontId="2" fillId="4" borderId="0" xfId="7" applyNumberFormat="1" applyFont="1" applyFill="1" applyAlignment="1">
      <alignment horizontal="center"/>
    </xf>
    <xf numFmtId="166" fontId="5" fillId="0" borderId="0" xfId="7" applyNumberFormat="1" applyFont="1"/>
    <xf numFmtId="167" fontId="2" fillId="0" borderId="0" xfId="3" applyNumberFormat="1" applyFont="1"/>
    <xf numFmtId="0" fontId="7" fillId="0" borderId="0" xfId="7" applyFont="1" applyAlignment="1">
      <alignment horizontal="center" vertical="center"/>
    </xf>
    <xf numFmtId="167" fontId="5" fillId="0" borderId="0" xfId="3" applyNumberFormat="1" applyFont="1" applyFill="1"/>
    <xf numFmtId="166" fontId="5" fillId="0" borderId="0" xfId="3" applyNumberFormat="1" applyFont="1" applyFill="1" applyAlignment="1">
      <alignment horizontal="center" vertical="center"/>
    </xf>
    <xf numFmtId="166" fontId="30" fillId="0" borderId="0" xfId="7" applyNumberFormat="1"/>
    <xf numFmtId="17" fontId="5" fillId="0" borderId="0" xfId="7" applyNumberFormat="1" applyFont="1"/>
    <xf numFmtId="1" fontId="30" fillId="0" borderId="31" xfId="7" applyNumberFormat="1" applyBorder="1" applyAlignment="1">
      <alignment horizontal="center"/>
    </xf>
    <xf numFmtId="2" fontId="2" fillId="0" borderId="31" xfId="7" applyNumberFormat="1" applyFont="1" applyBorder="1" applyAlignment="1">
      <alignment horizontal="center"/>
    </xf>
    <xf numFmtId="0" fontId="2" fillId="0" borderId="0" xfId="7" applyFont="1" applyAlignment="1">
      <alignment vertical="center"/>
    </xf>
    <xf numFmtId="0" fontId="5" fillId="0" borderId="0" xfId="7" applyFont="1" applyAlignment="1">
      <alignment vertical="center" wrapText="1"/>
    </xf>
    <xf numFmtId="0" fontId="2" fillId="0" borderId="0" xfId="7" applyFont="1" applyAlignment="1">
      <alignment horizontal="left" vertical="center" wrapText="1"/>
    </xf>
    <xf numFmtId="167" fontId="11" fillId="0" borderId="0" xfId="3" applyNumberFormat="1" applyFont="1" applyFill="1" applyAlignment="1">
      <alignment horizontal="right"/>
    </xf>
    <xf numFmtId="0" fontId="30" fillId="0" borderId="0" xfId="7" applyAlignment="1">
      <alignment horizontal="center"/>
    </xf>
    <xf numFmtId="2" fontId="13" fillId="0" borderId="31" xfId="7" applyNumberFormat="1" applyFont="1" applyBorder="1" applyAlignment="1">
      <alignment horizontal="center"/>
    </xf>
    <xf numFmtId="1" fontId="12" fillId="0" borderId="31" xfId="7" applyNumberFormat="1" applyFont="1" applyBorder="1" applyAlignment="1">
      <alignment horizontal="center"/>
    </xf>
    <xf numFmtId="0" fontId="7" fillId="0" borderId="0" xfId="7" applyFont="1"/>
    <xf numFmtId="167" fontId="7" fillId="0" borderId="0" xfId="3" applyNumberFormat="1" applyFont="1"/>
    <xf numFmtId="0" fontId="7" fillId="0" borderId="31" xfId="7" applyFont="1" applyBorder="1"/>
    <xf numFmtId="166" fontId="7" fillId="0" borderId="0" xfId="3" applyNumberFormat="1" applyFont="1" applyAlignment="1">
      <alignment vertical="center"/>
    </xf>
    <xf numFmtId="0" fontId="7" fillId="0" borderId="31" xfId="7" applyFont="1" applyBorder="1" applyAlignment="1">
      <alignment horizontal="center"/>
    </xf>
    <xf numFmtId="167" fontId="5" fillId="0" borderId="0" xfId="7" applyNumberFormat="1" applyFont="1"/>
    <xf numFmtId="0" fontId="35" fillId="0" borderId="0" xfId="0" applyFont="1" applyAlignment="1">
      <alignment vertical="center"/>
    </xf>
    <xf numFmtId="0" fontId="35" fillId="0" borderId="0" xfId="0" applyFont="1"/>
    <xf numFmtId="0" fontId="3" fillId="0" borderId="10" xfId="0" applyFont="1" applyBorder="1" applyAlignment="1">
      <alignment horizontal="center" vertical="center"/>
    </xf>
    <xf numFmtId="0" fontId="3" fillId="0" borderId="10" xfId="0" applyFont="1" applyBorder="1" applyAlignment="1">
      <alignment vertical="center"/>
    </xf>
    <xf numFmtId="0" fontId="35" fillId="0" borderId="10" xfId="0" applyFont="1" applyBorder="1" applyAlignment="1">
      <alignment vertical="center"/>
    </xf>
    <xf numFmtId="17" fontId="35" fillId="0" borderId="10" xfId="0" applyNumberFormat="1" applyFont="1" applyBorder="1" applyAlignment="1">
      <alignment vertical="center"/>
    </xf>
    <xf numFmtId="0" fontId="3" fillId="0" borderId="10" xfId="0" quotePrefix="1" applyFont="1" applyBorder="1" applyAlignment="1">
      <alignment horizontal="center"/>
    </xf>
    <xf numFmtId="0" fontId="4" fillId="0" borderId="10" xfId="0" applyFont="1" applyBorder="1" applyAlignment="1">
      <alignment vertical="center"/>
    </xf>
    <xf numFmtId="175" fontId="0" fillId="0" borderId="10" xfId="0" applyNumberFormat="1" applyBorder="1"/>
    <xf numFmtId="0" fontId="4" fillId="0" borderId="10" xfId="0" applyFont="1" applyBorder="1" applyAlignment="1">
      <alignment vertical="center" wrapText="1"/>
    </xf>
    <xf numFmtId="17" fontId="3" fillId="4" borderId="0" xfId="0" applyNumberFormat="1" applyFont="1" applyFill="1"/>
    <xf numFmtId="166" fontId="1" fillId="4" borderId="0" xfId="0" applyNumberFormat="1" applyFont="1" applyFill="1" applyAlignment="1">
      <alignment horizontal="center" vertical="center" wrapText="1"/>
    </xf>
    <xf numFmtId="166" fontId="3" fillId="4" borderId="0" xfId="0" applyNumberFormat="1" applyFont="1" applyFill="1" applyAlignment="1">
      <alignment horizontal="center" vertical="center" wrapText="1"/>
    </xf>
    <xf numFmtId="166" fontId="0" fillId="0" borderId="10" xfId="0" applyNumberFormat="1" applyBorder="1" applyAlignment="1">
      <alignment horizontal="center"/>
    </xf>
    <xf numFmtId="166" fontId="35" fillId="0" borderId="10" xfId="0" applyNumberFormat="1" applyFont="1" applyBorder="1" applyAlignment="1">
      <alignment horizontal="center"/>
    </xf>
    <xf numFmtId="0" fontId="2" fillId="0" borderId="20" xfId="8" applyFont="1" applyBorder="1" applyAlignment="1">
      <alignment horizontal="center" vertical="center"/>
    </xf>
    <xf numFmtId="0" fontId="2" fillId="0" borderId="20" xfId="8" applyFont="1" applyBorder="1" applyAlignment="1">
      <alignment horizontal="center"/>
    </xf>
    <xf numFmtId="0" fontId="2" fillId="0" borderId="15" xfId="8" applyFont="1" applyBorder="1" applyAlignment="1">
      <alignment horizontal="center"/>
    </xf>
    <xf numFmtId="166" fontId="2" fillId="0" borderId="3" xfId="8" applyNumberFormat="1" applyFont="1" applyBorder="1" applyAlignment="1">
      <alignment horizontal="center"/>
    </xf>
    <xf numFmtId="166" fontId="2" fillId="0" borderId="7" xfId="8" applyNumberFormat="1" applyFont="1" applyBorder="1" applyAlignment="1">
      <alignment horizontal="center"/>
    </xf>
    <xf numFmtId="0" fontId="2" fillId="0" borderId="33" xfId="8" applyFont="1" applyBorder="1" applyAlignment="1">
      <alignment horizontal="center"/>
    </xf>
    <xf numFmtId="166" fontId="2" fillId="0" borderId="5" xfId="8" applyNumberFormat="1" applyFont="1" applyBorder="1" applyAlignment="1">
      <alignment horizontal="center"/>
    </xf>
    <xf numFmtId="0" fontId="44" fillId="0" borderId="0" xfId="0" applyFont="1"/>
    <xf numFmtId="0" fontId="3" fillId="0" borderId="25" xfId="0" quotePrefix="1" applyFont="1" applyBorder="1" applyAlignment="1">
      <alignment horizontal="center" vertical="center" wrapText="1"/>
    </xf>
    <xf numFmtId="0" fontId="1" fillId="0" borderId="25" xfId="0" applyFont="1" applyBorder="1" applyAlignment="1">
      <alignment vertical="center" wrapText="1"/>
    </xf>
    <xf numFmtId="2" fontId="0" fillId="0" borderId="10" xfId="0" applyNumberFormat="1" applyBorder="1" applyAlignment="1">
      <alignment horizontal="center" vertical="center"/>
    </xf>
    <xf numFmtId="0" fontId="3" fillId="0" borderId="10" xfId="0" quotePrefix="1" applyFont="1" applyBorder="1" applyAlignment="1">
      <alignment horizontal="center" vertical="center" wrapText="1"/>
    </xf>
    <xf numFmtId="0" fontId="1" fillId="0" borderId="10" xfId="0" applyFont="1" applyBorder="1" applyAlignment="1">
      <alignment vertical="center" wrapText="1"/>
    </xf>
    <xf numFmtId="0" fontId="3" fillId="0" borderId="10" xfId="0" quotePrefix="1" applyFont="1" applyBorder="1" applyAlignment="1">
      <alignment horizontal="center" vertical="top" wrapText="1"/>
    </xf>
    <xf numFmtId="0" fontId="1" fillId="0" borderId="35" xfId="0" applyFont="1" applyBorder="1"/>
    <xf numFmtId="0" fontId="3" fillId="0" borderId="36" xfId="0" applyFont="1" applyBorder="1" applyAlignment="1">
      <alignment vertical="center" wrapText="1"/>
    </xf>
    <xf numFmtId="166" fontId="35" fillId="0" borderId="10" xfId="0" applyNumberFormat="1" applyFont="1" applyBorder="1" applyAlignment="1">
      <alignment horizontal="center" vertical="center"/>
    </xf>
    <xf numFmtId="2" fontId="0" fillId="0" borderId="0" xfId="0" applyNumberFormat="1"/>
    <xf numFmtId="17" fontId="35" fillId="0" borderId="10" xfId="0" applyNumberFormat="1" applyFont="1" applyBorder="1" applyAlignment="1">
      <alignment horizontal="center"/>
    </xf>
    <xf numFmtId="166" fontId="2" fillId="0" borderId="32" xfId="8" applyNumberFormat="1" applyFont="1" applyBorder="1" applyAlignment="1">
      <alignment horizontal="center"/>
    </xf>
    <xf numFmtId="0" fontId="25" fillId="0" borderId="0" xfId="0" applyFont="1" applyAlignment="1">
      <alignment vertical="center" wrapText="1"/>
    </xf>
    <xf numFmtId="17" fontId="35" fillId="0" borderId="10" xfId="0" applyNumberFormat="1" applyFont="1" applyBorder="1" applyAlignment="1">
      <alignment horizontal="center" vertical="center"/>
    </xf>
    <xf numFmtId="166" fontId="5" fillId="0" borderId="0" xfId="8" applyNumberFormat="1" applyFont="1"/>
    <xf numFmtId="0" fontId="7" fillId="4" borderId="10" xfId="0" applyFont="1" applyFill="1" applyBorder="1" applyAlignment="1">
      <alignment horizontal="left" vertical="center"/>
    </xf>
    <xf numFmtId="0" fontId="9" fillId="4" borderId="10" xfId="0" applyFont="1" applyFill="1" applyBorder="1" applyAlignment="1">
      <alignment vertical="center"/>
    </xf>
    <xf numFmtId="0" fontId="5" fillId="4" borderId="10" xfId="0" applyFont="1" applyFill="1" applyBorder="1" applyAlignment="1">
      <alignment vertical="center"/>
    </xf>
    <xf numFmtId="0" fontId="2" fillId="4" borderId="10" xfId="0" applyFont="1" applyFill="1" applyBorder="1" applyAlignment="1">
      <alignment horizontal="left" vertical="center"/>
    </xf>
    <xf numFmtId="0" fontId="5" fillId="4" borderId="10" xfId="0" applyFont="1" applyFill="1" applyBorder="1"/>
    <xf numFmtId="0" fontId="9" fillId="4" borderId="10" xfId="0" applyFont="1" applyFill="1" applyBorder="1" applyAlignment="1">
      <alignment vertical="center" wrapText="1"/>
    </xf>
    <xf numFmtId="0" fontId="7" fillId="4" borderId="10" xfId="0" applyFont="1" applyFill="1" applyBorder="1" applyAlignment="1">
      <alignment horizontal="center" vertical="center"/>
    </xf>
    <xf numFmtId="0" fontId="2" fillId="4" borderId="10" xfId="0" applyFont="1" applyFill="1" applyBorder="1" applyAlignment="1">
      <alignment vertical="center"/>
    </xf>
    <xf numFmtId="0" fontId="5" fillId="4" borderId="10" xfId="0" applyFont="1" applyFill="1" applyBorder="1" applyAlignment="1">
      <alignment vertical="center" wrapText="1"/>
    </xf>
    <xf numFmtId="0" fontId="2" fillId="4" borderId="10" xfId="0" applyFont="1" applyFill="1" applyBorder="1" applyAlignment="1">
      <alignment horizontal="left" vertical="center" wrapText="1"/>
    </xf>
    <xf numFmtId="0" fontId="7" fillId="4" borderId="10" xfId="0" applyFont="1" applyFill="1" applyBorder="1"/>
    <xf numFmtId="17" fontId="2" fillId="0" borderId="10" xfId="7" applyNumberFormat="1" applyFont="1" applyBorder="1" applyAlignment="1">
      <alignment horizontal="center"/>
    </xf>
    <xf numFmtId="166" fontId="7" fillId="0" borderId="10" xfId="3" applyNumberFormat="1" applyFont="1" applyFill="1" applyBorder="1" applyAlignment="1">
      <alignment horizontal="center" vertical="center"/>
    </xf>
    <xf numFmtId="0" fontId="34" fillId="0" borderId="0" xfId="4" applyAlignment="1" applyProtection="1">
      <alignment horizontal="left"/>
    </xf>
    <xf numFmtId="0" fontId="2" fillId="0" borderId="10" xfId="0" applyFont="1" applyBorder="1" applyAlignment="1">
      <alignment horizontal="left"/>
    </xf>
    <xf numFmtId="0" fontId="2" fillId="4" borderId="10" xfId="0" applyFont="1" applyFill="1" applyBorder="1"/>
    <xf numFmtId="0" fontId="40" fillId="0" borderId="10" xfId="0" applyFont="1" applyBorder="1"/>
    <xf numFmtId="2" fontId="5" fillId="4" borderId="10" xfId="0" applyNumberFormat="1" applyFont="1" applyFill="1" applyBorder="1"/>
    <xf numFmtId="166" fontId="40" fillId="4" borderId="10" xfId="0" applyNumberFormat="1" applyFont="1" applyFill="1" applyBorder="1" applyAlignment="1">
      <alignment horizontal="center"/>
    </xf>
    <xf numFmtId="0" fontId="40" fillId="4" borderId="10" xfId="0" applyFont="1" applyFill="1" applyBorder="1" applyAlignment="1">
      <alignment horizontal="center"/>
    </xf>
    <xf numFmtId="0" fontId="40" fillId="4" borderId="10" xfId="0" applyFont="1" applyFill="1" applyBorder="1"/>
    <xf numFmtId="2" fontId="2" fillId="4" borderId="10" xfId="0" applyNumberFormat="1" applyFont="1" applyFill="1" applyBorder="1" applyAlignment="1">
      <alignment horizontal="center"/>
    </xf>
    <xf numFmtId="2" fontId="40" fillId="4" borderId="10" xfId="0" applyNumberFormat="1" applyFont="1" applyFill="1" applyBorder="1" applyAlignment="1">
      <alignment horizontal="center"/>
    </xf>
    <xf numFmtId="2" fontId="5" fillId="4" borderId="10" xfId="0" applyNumberFormat="1" applyFont="1" applyFill="1" applyBorder="1" applyAlignment="1">
      <alignment horizontal="center"/>
    </xf>
    <xf numFmtId="0" fontId="5" fillId="4" borderId="10" xfId="6" applyFont="1" applyFill="1" applyBorder="1" applyAlignment="1">
      <alignment horizontal="left"/>
    </xf>
    <xf numFmtId="0" fontId="5" fillId="4" borderId="10" xfId="0" applyFont="1" applyFill="1" applyBorder="1" applyAlignment="1">
      <alignment horizontal="left"/>
    </xf>
    <xf numFmtId="0" fontId="7" fillId="4" borderId="10" xfId="0" applyFont="1" applyFill="1" applyBorder="1" applyAlignment="1">
      <alignment horizontal="left"/>
    </xf>
    <xf numFmtId="0" fontId="9" fillId="4" borderId="10" xfId="0" applyFont="1" applyFill="1" applyBorder="1" applyAlignment="1">
      <alignment horizontal="left" vertical="center"/>
    </xf>
    <xf numFmtId="0" fontId="5" fillId="4" borderId="10" xfId="0" applyFont="1" applyFill="1" applyBorder="1" applyAlignment="1">
      <alignment horizontal="left" vertical="center"/>
    </xf>
    <xf numFmtId="0" fontId="9" fillId="4" borderId="10"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40" fillId="0" borderId="10" xfId="0" applyFont="1" applyBorder="1" applyAlignment="1">
      <alignment horizontal="center"/>
    </xf>
    <xf numFmtId="0" fontId="40" fillId="0" borderId="10" xfId="0" applyFont="1" applyBorder="1" applyAlignment="1">
      <alignment horizontal="left"/>
    </xf>
    <xf numFmtId="0" fontId="2" fillId="4" borderId="10" xfId="0" applyFont="1" applyFill="1" applyBorder="1" applyAlignment="1">
      <alignment horizontal="left"/>
    </xf>
    <xf numFmtId="17" fontId="2" fillId="4" borderId="10" xfId="7" applyNumberFormat="1" applyFont="1" applyFill="1" applyBorder="1" applyAlignment="1">
      <alignment horizontal="center"/>
    </xf>
    <xf numFmtId="166" fontId="7" fillId="4" borderId="10" xfId="3" applyNumberFormat="1" applyFont="1" applyFill="1" applyBorder="1" applyAlignment="1">
      <alignment horizontal="center" vertical="center"/>
    </xf>
    <xf numFmtId="0" fontId="34" fillId="0" borderId="0" xfId="4" applyFill="1" applyAlignment="1" applyProtection="1"/>
    <xf numFmtId="0" fontId="34" fillId="0" borderId="0" xfId="4" quotePrefix="1" applyFill="1" applyAlignment="1" applyProtection="1"/>
    <xf numFmtId="166" fontId="2" fillId="0" borderId="6" xfId="8" applyNumberFormat="1" applyFont="1" applyBorder="1" applyAlignment="1">
      <alignment horizontal="center"/>
    </xf>
    <xf numFmtId="0" fontId="47" fillId="0" borderId="0" xfId="0" applyFont="1"/>
    <xf numFmtId="2" fontId="2" fillId="0" borderId="10" xfId="6" applyNumberFormat="1" applyFont="1" applyBorder="1" applyAlignment="1">
      <alignment horizontal="center" vertical="center"/>
    </xf>
    <xf numFmtId="0" fontId="10" fillId="0" borderId="10" xfId="0" applyFont="1" applyBorder="1" applyAlignment="1">
      <alignment horizontal="left" vertical="center"/>
    </xf>
    <xf numFmtId="166" fontId="2" fillId="0" borderId="10" xfId="0" applyNumberFormat="1" applyFont="1" applyBorder="1" applyAlignment="1">
      <alignment horizontal="center" vertical="center"/>
    </xf>
    <xf numFmtId="0" fontId="49" fillId="0" borderId="0" xfId="0" applyFont="1"/>
    <xf numFmtId="0" fontId="50" fillId="0" borderId="10" xfId="0" applyFont="1" applyBorder="1" applyAlignment="1">
      <alignment horizontal="left" wrapText="1"/>
    </xf>
    <xf numFmtId="0" fontId="4" fillId="0" borderId="10" xfId="0" applyFont="1" applyBorder="1" applyAlignment="1">
      <alignment horizontal="left" wrapText="1"/>
    </xf>
    <xf numFmtId="0" fontId="50" fillId="0" borderId="10" xfId="0" applyFont="1" applyBorder="1" applyAlignment="1">
      <alignment wrapText="1"/>
    </xf>
    <xf numFmtId="0" fontId="4" fillId="0" borderId="10" xfId="0" applyFont="1" applyBorder="1" applyAlignment="1">
      <alignment wrapText="1"/>
    </xf>
    <xf numFmtId="0" fontId="50" fillId="0" borderId="10" xfId="0" applyFont="1" applyBorder="1" applyAlignment="1">
      <alignment vertical="center" wrapText="1"/>
    </xf>
    <xf numFmtId="1" fontId="50" fillId="0" borderId="10" xfId="0" applyNumberFormat="1" applyFont="1" applyBorder="1" applyAlignment="1">
      <alignment horizontal="left" wrapText="1"/>
    </xf>
    <xf numFmtId="177" fontId="50" fillId="0" borderId="10" xfId="0" applyNumberFormat="1" applyFont="1" applyBorder="1" applyAlignment="1">
      <alignment horizontal="left" wrapText="1"/>
    </xf>
    <xf numFmtId="0" fontId="54" fillId="0" borderId="10" xfId="0" applyFont="1" applyBorder="1" applyAlignment="1">
      <alignment wrapText="1"/>
    </xf>
    <xf numFmtId="0" fontId="47" fillId="0" borderId="0" xfId="0" applyFont="1" applyAlignment="1">
      <alignment wrapText="1"/>
    </xf>
    <xf numFmtId="0" fontId="2" fillId="0" borderId="0" xfId="0" applyFont="1" applyAlignment="1">
      <alignment horizontal="center" vertical="center"/>
    </xf>
    <xf numFmtId="166" fontId="5" fillId="0" borderId="10" xfId="0" applyNumberFormat="1" applyFont="1" applyBorder="1" applyAlignment="1">
      <alignment horizontal="center" vertical="center"/>
    </xf>
    <xf numFmtId="2" fontId="48" fillId="0" borderId="0" xfId="0" applyNumberFormat="1" applyFont="1" applyAlignment="1">
      <alignment horizontal="center" vertical="center"/>
    </xf>
    <xf numFmtId="0" fontId="51" fillId="0" borderId="10" xfId="9" applyFont="1" applyBorder="1" applyAlignment="1">
      <alignment vertical="center" wrapText="1"/>
    </xf>
    <xf numFmtId="0" fontId="51" fillId="0" borderId="10" xfId="9" applyFont="1" applyBorder="1" applyAlignment="1">
      <alignment horizontal="left" vertical="center"/>
    </xf>
    <xf numFmtId="175" fontId="50" fillId="0" borderId="25" xfId="0" applyNumberFormat="1" applyFont="1" applyBorder="1" applyAlignment="1">
      <alignment horizontal="center" vertical="center" wrapText="1"/>
    </xf>
    <xf numFmtId="175" fontId="50" fillId="0" borderId="10" xfId="0" applyNumberFormat="1" applyFont="1" applyBorder="1" applyAlignment="1">
      <alignment horizontal="center" vertical="center" wrapText="1"/>
    </xf>
    <xf numFmtId="175" fontId="4" fillId="0" borderId="36" xfId="0" applyNumberFormat="1" applyFont="1" applyBorder="1" applyAlignment="1">
      <alignment horizontal="center" vertical="center" wrapText="1"/>
    </xf>
    <xf numFmtId="175" fontId="5" fillId="0" borderId="0" xfId="8" applyNumberFormat="1" applyFont="1"/>
    <xf numFmtId="17" fontId="3" fillId="0" borderId="0" xfId="0" applyNumberFormat="1" applyFont="1" applyAlignment="1">
      <alignment horizontal="center" vertical="center"/>
    </xf>
    <xf numFmtId="0" fontId="6" fillId="0" borderId="0" xfId="0" applyFont="1"/>
    <xf numFmtId="0" fontId="50" fillId="0" borderId="0" xfId="0" applyFont="1"/>
    <xf numFmtId="0" fontId="55" fillId="0" borderId="0" xfId="0" applyFont="1"/>
    <xf numFmtId="0" fontId="4" fillId="0" borderId="0" xfId="0" applyFont="1" applyAlignment="1">
      <alignment horizontal="center" vertical="center"/>
    </xf>
    <xf numFmtId="0" fontId="4" fillId="0" borderId="1" xfId="0" applyFont="1" applyBorder="1" applyAlignment="1">
      <alignment horizontal="center"/>
    </xf>
    <xf numFmtId="0" fontId="4" fillId="0" borderId="0" xfId="0" quotePrefix="1" applyFont="1" applyAlignment="1">
      <alignment horizontal="center" vertical="center" wrapText="1"/>
    </xf>
    <xf numFmtId="1" fontId="4" fillId="0" borderId="1" xfId="0" applyNumberFormat="1" applyFont="1" applyBorder="1" applyAlignment="1">
      <alignment horizontal="center"/>
    </xf>
    <xf numFmtId="0" fontId="4" fillId="0" borderId="0" xfId="0" quotePrefix="1" applyFont="1" applyAlignment="1">
      <alignment horizontal="center" vertical="top" wrapText="1"/>
    </xf>
    <xf numFmtId="0" fontId="4" fillId="0" borderId="0" xfId="0" applyFont="1" applyAlignment="1">
      <alignment horizontal="center" vertical="center" wrapText="1"/>
    </xf>
    <xf numFmtId="0" fontId="56" fillId="0" borderId="1" xfId="0" applyFont="1" applyBorder="1" applyAlignment="1">
      <alignment horizontal="center"/>
    </xf>
    <xf numFmtId="167" fontId="33" fillId="0" borderId="10" xfId="2" applyNumberFormat="1" applyFont="1" applyFill="1" applyBorder="1"/>
    <xf numFmtId="168" fontId="33" fillId="0" borderId="10" xfId="2" applyNumberFormat="1" applyFont="1" applyFill="1" applyBorder="1"/>
    <xf numFmtId="0" fontId="0" fillId="0" borderId="10" xfId="0" applyBorder="1" applyAlignment="1">
      <alignment horizontal="right"/>
    </xf>
    <xf numFmtId="168" fontId="0" fillId="0" borderId="10" xfId="1" applyNumberFormat="1" applyFont="1" applyBorder="1" applyAlignment="1">
      <alignment horizontal="right"/>
    </xf>
    <xf numFmtId="0" fontId="58" fillId="0" borderId="0" xfId="4" applyFont="1" applyAlignment="1" applyProtection="1">
      <alignment horizontal="left"/>
    </xf>
    <xf numFmtId="0" fontId="58" fillId="0" borderId="21" xfId="4" applyFont="1" applyBorder="1" applyAlignment="1" applyProtection="1">
      <alignment horizontal="left"/>
    </xf>
    <xf numFmtId="0" fontId="59" fillId="0" borderId="21" xfId="0" applyFont="1" applyBorder="1"/>
    <xf numFmtId="0" fontId="59" fillId="0" borderId="6" xfId="0" applyFont="1" applyBorder="1" applyAlignment="1">
      <alignment vertical="center"/>
    </xf>
    <xf numFmtId="0" fontId="59" fillId="0" borderId="0" xfId="0" applyFont="1"/>
    <xf numFmtId="0" fontId="40" fillId="0" borderId="10" xfId="0" applyFont="1" applyBorder="1" applyAlignment="1">
      <alignment horizontal="left" wrapText="1"/>
    </xf>
    <xf numFmtId="0" fontId="59" fillId="0" borderId="10" xfId="0" applyFont="1" applyBorder="1" applyAlignment="1">
      <alignment vertical="center" wrapText="1"/>
    </xf>
    <xf numFmtId="166" fontId="7" fillId="0" borderId="10" xfId="7" applyNumberFormat="1" applyFont="1" applyBorder="1" applyAlignment="1">
      <alignment horizontal="center" vertical="center"/>
    </xf>
    <xf numFmtId="0" fontId="7" fillId="0" borderId="10" xfId="7" applyFont="1" applyBorder="1" applyAlignment="1">
      <alignment horizontal="left" vertical="center"/>
    </xf>
    <xf numFmtId="0" fontId="52" fillId="0" borderId="10" xfId="9" applyFont="1" applyBorder="1" applyAlignment="1">
      <alignment horizontal="left" vertical="center"/>
    </xf>
    <xf numFmtId="0" fontId="53" fillId="0" borderId="10" xfId="9" applyFont="1" applyBorder="1" applyAlignment="1">
      <alignment vertical="center"/>
    </xf>
    <xf numFmtId="0" fontId="4" fillId="0" borderId="10" xfId="0" applyFont="1" applyBorder="1"/>
    <xf numFmtId="0" fontId="3" fillId="0" borderId="10" xfId="6" applyFont="1" applyBorder="1" applyAlignment="1">
      <alignment horizontal="left" wrapText="1"/>
    </xf>
    <xf numFmtId="17" fontId="2" fillId="0" borderId="10" xfId="6" applyNumberFormat="1" applyFont="1" applyBorder="1" applyAlignment="1">
      <alignment horizontal="center" vertical="center" wrapText="1"/>
    </xf>
    <xf numFmtId="0" fontId="50" fillId="0" borderId="10" xfId="0" applyFont="1" applyBorder="1"/>
    <xf numFmtId="0" fontId="2" fillId="0" borderId="25" xfId="0" applyFont="1" applyBorder="1" applyAlignment="1">
      <alignment horizontal="left"/>
    </xf>
    <xf numFmtId="166" fontId="7" fillId="0" borderId="10" xfId="7" applyNumberFormat="1" applyFont="1" applyBorder="1" applyAlignment="1">
      <alignment horizontal="center" vertical="center" wrapText="1"/>
    </xf>
    <xf numFmtId="0" fontId="0" fillId="0" borderId="0" xfId="0" applyAlignment="1">
      <alignment wrapText="1"/>
    </xf>
    <xf numFmtId="0" fontId="57" fillId="0" borderId="0" xfId="0" applyFont="1"/>
    <xf numFmtId="166" fontId="7" fillId="0" borderId="10" xfId="0" applyNumberFormat="1" applyFont="1" applyBorder="1" applyAlignment="1">
      <alignment horizontal="center" vertical="center"/>
    </xf>
    <xf numFmtId="166" fontId="0" fillId="0" borderId="0" xfId="0" applyNumberFormat="1" applyAlignment="1">
      <alignment vertical="center"/>
    </xf>
    <xf numFmtId="166" fontId="7" fillId="0" borderId="6" xfId="7" applyNumberFormat="1" applyFont="1" applyBorder="1" applyAlignment="1">
      <alignment horizontal="center" vertical="center"/>
    </xf>
    <xf numFmtId="166" fontId="2" fillId="0" borderId="6" xfId="0" applyNumberFormat="1" applyFont="1" applyBorder="1" applyAlignment="1">
      <alignment horizontal="center" vertical="center"/>
    </xf>
    <xf numFmtId="166" fontId="5" fillId="0" borderId="6" xfId="0" applyNumberFormat="1" applyFont="1" applyBorder="1" applyAlignment="1">
      <alignment horizontal="center" vertical="center"/>
    </xf>
    <xf numFmtId="166" fontId="2" fillId="0" borderId="0" xfId="0" applyNumberFormat="1" applyFont="1" applyAlignment="1">
      <alignment horizontal="center" vertical="center"/>
    </xf>
    <xf numFmtId="0" fontId="61" fillId="0" borderId="10" xfId="0" applyFont="1" applyBorder="1" applyAlignment="1">
      <alignment wrapText="1"/>
    </xf>
    <xf numFmtId="166" fontId="48" fillId="0" borderId="10" xfId="0" applyNumberFormat="1" applyFont="1" applyBorder="1" applyAlignment="1">
      <alignment horizontal="center" vertical="center"/>
    </xf>
    <xf numFmtId="0" fontId="52" fillId="0" borderId="0" xfId="9" applyFont="1" applyAlignment="1">
      <alignment horizontal="left" vertical="center"/>
    </xf>
    <xf numFmtId="2" fontId="2" fillId="0" borderId="10" xfId="0" applyNumberFormat="1" applyFont="1" applyBorder="1" applyAlignment="1">
      <alignment horizontal="center" vertical="center"/>
    </xf>
    <xf numFmtId="166" fontId="23" fillId="0" borderId="0" xfId="5" applyNumberFormat="1"/>
    <xf numFmtId="17" fontId="0" fillId="0" borderId="10" xfId="0" applyNumberFormat="1" applyBorder="1" applyAlignment="1">
      <alignment horizontal="center"/>
    </xf>
    <xf numFmtId="0" fontId="35" fillId="0" borderId="10" xfId="0" applyFont="1" applyBorder="1" applyAlignment="1">
      <alignment wrapText="1"/>
    </xf>
    <xf numFmtId="0" fontId="4" fillId="0" borderId="10" xfId="0" applyFont="1" applyBorder="1" applyAlignment="1">
      <alignment horizontal="center"/>
    </xf>
    <xf numFmtId="166" fontId="2" fillId="0" borderId="10" xfId="7" applyNumberFormat="1" applyFont="1" applyBorder="1" applyAlignment="1">
      <alignment horizontal="center" vertical="center"/>
    </xf>
    <xf numFmtId="171" fontId="2" fillId="0" borderId="40" xfId="8" applyNumberFormat="1" applyFont="1" applyBorder="1" applyAlignment="1">
      <alignment horizontal="center" vertical="center"/>
    </xf>
    <xf numFmtId="0" fontId="0" fillId="0" borderId="0" xfId="0" applyFill="1"/>
    <xf numFmtId="0" fontId="0" fillId="0" borderId="0" xfId="0" applyFill="1" applyAlignment="1">
      <alignment vertical="center"/>
    </xf>
    <xf numFmtId="17" fontId="2" fillId="0" borderId="10" xfId="7" applyNumberFormat="1" applyFont="1" applyFill="1" applyBorder="1" applyAlignment="1">
      <alignment horizontal="center"/>
    </xf>
    <xf numFmtId="0" fontId="47" fillId="0" borderId="0" xfId="0" applyFont="1" applyFill="1"/>
    <xf numFmtId="166" fontId="48" fillId="0" borderId="25" xfId="0" applyNumberFormat="1" applyFont="1" applyFill="1" applyBorder="1" applyAlignment="1">
      <alignment horizontal="center" vertical="center"/>
    </xf>
    <xf numFmtId="2" fontId="35" fillId="0" borderId="10" xfId="0" applyNumberFormat="1" applyFont="1" applyBorder="1" applyAlignment="1">
      <alignment horizontal="center" vertical="center"/>
    </xf>
    <xf numFmtId="166" fontId="40" fillId="0" borderId="10" xfId="0" applyNumberFormat="1" applyFont="1" applyBorder="1" applyAlignment="1">
      <alignment horizontal="center" vertical="center"/>
    </xf>
    <xf numFmtId="166" fontId="65" fillId="0" borderId="10" xfId="0" applyNumberFormat="1" applyFont="1" applyBorder="1" applyAlignment="1">
      <alignment horizontal="center" vertical="center"/>
    </xf>
    <xf numFmtId="166" fontId="5" fillId="0" borderId="10" xfId="7" applyNumberFormat="1" applyFont="1" applyBorder="1" applyAlignment="1">
      <alignment horizontal="center" vertical="center"/>
    </xf>
    <xf numFmtId="166" fontId="66" fillId="0" borderId="10" xfId="7" applyNumberFormat="1" applyFont="1" applyBorder="1" applyAlignment="1">
      <alignment horizontal="center" vertical="center"/>
    </xf>
    <xf numFmtId="166" fontId="7" fillId="0" borderId="35" xfId="0" applyNumberFormat="1" applyFont="1" applyBorder="1" applyAlignment="1">
      <alignment horizontal="center" vertical="center"/>
    </xf>
    <xf numFmtId="166" fontId="2" fillId="0" borderId="26" xfId="0" applyNumberFormat="1" applyFont="1" applyFill="1" applyBorder="1" applyAlignment="1">
      <alignment horizontal="center" vertical="center"/>
    </xf>
    <xf numFmtId="166" fontId="63" fillId="0" borderId="26" xfId="0" applyNumberFormat="1" applyFont="1" applyFill="1" applyBorder="1" applyAlignment="1">
      <alignment horizontal="center" vertical="center"/>
    </xf>
    <xf numFmtId="166" fontId="5" fillId="0" borderId="26" xfId="0" applyNumberFormat="1" applyFont="1" applyFill="1" applyBorder="1" applyAlignment="1">
      <alignment horizontal="center" vertical="center"/>
    </xf>
    <xf numFmtId="166" fontId="48" fillId="0" borderId="26" xfId="0" applyNumberFormat="1" applyFont="1" applyFill="1" applyBorder="1" applyAlignment="1">
      <alignment horizontal="center" vertical="center"/>
    </xf>
    <xf numFmtId="166" fontId="64" fillId="0" borderId="26" xfId="0" applyNumberFormat="1" applyFont="1" applyFill="1" applyBorder="1" applyAlignment="1">
      <alignment horizontal="center" vertical="center"/>
    </xf>
    <xf numFmtId="166" fontId="7" fillId="0" borderId="26" xfId="7" applyNumberFormat="1" applyFont="1" applyBorder="1" applyAlignment="1">
      <alignment horizontal="center" vertical="center"/>
    </xf>
    <xf numFmtId="166" fontId="7" fillId="0" borderId="24" xfId="7" applyNumberFormat="1" applyFont="1" applyBorder="1" applyAlignment="1">
      <alignment horizontal="center" vertical="center"/>
    </xf>
    <xf numFmtId="166" fontId="7" fillId="0" borderId="10" xfId="0" applyNumberFormat="1" applyFont="1" applyFill="1" applyBorder="1" applyAlignment="1">
      <alignment horizontal="center" vertical="center"/>
    </xf>
    <xf numFmtId="0" fontId="4" fillId="0" borderId="0" xfId="0" applyFont="1" applyAlignment="1">
      <alignment horizontal="left" vertical="center"/>
    </xf>
    <xf numFmtId="0" fontId="39" fillId="0" borderId="0" xfId="4" applyFont="1" applyAlignment="1" applyProtection="1">
      <alignment horizontal="left"/>
    </xf>
    <xf numFmtId="0" fontId="42" fillId="0" borderId="23" xfId="0" applyFont="1" applyBorder="1" applyAlignment="1">
      <alignment horizontal="center" vertical="center" wrapText="1"/>
    </xf>
    <xf numFmtId="0" fontId="42" fillId="0" borderId="34" xfId="0" applyFont="1" applyBorder="1" applyAlignment="1">
      <alignment horizontal="center" vertical="center"/>
    </xf>
    <xf numFmtId="0" fontId="42" fillId="0" borderId="35" xfId="0" applyFont="1" applyBorder="1" applyAlignment="1">
      <alignment horizontal="center" vertical="center"/>
    </xf>
    <xf numFmtId="0" fontId="42" fillId="0" borderId="36"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5" xfId="7" applyFont="1" applyBorder="1" applyAlignment="1">
      <alignment horizontal="left" vertical="center" wrapText="1"/>
    </xf>
    <xf numFmtId="0" fontId="7" fillId="0" borderId="36" xfId="7" applyFont="1" applyBorder="1" applyAlignment="1">
      <alignment horizontal="left" vertical="center" wrapText="1"/>
    </xf>
    <xf numFmtId="0" fontId="52" fillId="0" borderId="10" xfId="9" applyFont="1" applyBorder="1" applyAlignment="1">
      <alignment horizontal="left" vertical="center" wrapText="1"/>
    </xf>
    <xf numFmtId="0" fontId="1" fillId="0" borderId="10" xfId="9" applyBorder="1" applyAlignment="1">
      <alignment vertical="center" wrapText="1"/>
    </xf>
    <xf numFmtId="1" fontId="2" fillId="0" borderId="0" xfId="7" applyNumberFormat="1" applyFont="1" applyAlignment="1">
      <alignment horizontal="center" vertical="center" wrapText="1"/>
    </xf>
    <xf numFmtId="0" fontId="8" fillId="0" borderId="0" xfId="0" applyFont="1" applyAlignment="1">
      <alignment horizontal="left"/>
    </xf>
    <xf numFmtId="0" fontId="7" fillId="0" borderId="0" xfId="7" applyFont="1" applyAlignment="1">
      <alignment horizontal="center" vertical="center" wrapText="1"/>
    </xf>
    <xf numFmtId="0" fontId="7" fillId="0" borderId="37" xfId="7" applyFont="1" applyBorder="1" applyAlignment="1">
      <alignment horizontal="center" vertical="center" wrapText="1"/>
    </xf>
    <xf numFmtId="0" fontId="31" fillId="0" borderId="31" xfId="7" applyFont="1" applyBorder="1" applyAlignment="1">
      <alignment horizontal="center"/>
    </xf>
    <xf numFmtId="0" fontId="31" fillId="0" borderId="0" xfId="7" applyFont="1" applyAlignment="1">
      <alignment horizontal="center"/>
    </xf>
    <xf numFmtId="0" fontId="14" fillId="2" borderId="0" xfId="0" applyFont="1" applyFill="1" applyAlignment="1">
      <alignment horizontal="center"/>
    </xf>
    <xf numFmtId="0" fontId="15" fillId="3" borderId="0" xfId="0" applyFont="1" applyFill="1" applyAlignment="1">
      <alignment horizontal="center"/>
    </xf>
    <xf numFmtId="0" fontId="35" fillId="0" borderId="0" xfId="0" applyFont="1" applyAlignment="1">
      <alignment horizontal="center"/>
    </xf>
    <xf numFmtId="0" fontId="46" fillId="0" borderId="0" xfId="4" applyFont="1" applyBorder="1" applyAlignment="1" applyProtection="1">
      <alignment horizontal="left"/>
    </xf>
    <xf numFmtId="0" fontId="4" fillId="0" borderId="10" xfId="6" applyFont="1" applyBorder="1" applyAlignment="1">
      <alignment horizontal="center" vertical="center" wrapText="1"/>
    </xf>
    <xf numFmtId="1" fontId="2" fillId="4" borderId="10" xfId="0" applyNumberFormat="1" applyFont="1" applyFill="1" applyBorder="1" applyAlignment="1">
      <alignment horizontal="center" vertical="center" wrapText="1"/>
    </xf>
    <xf numFmtId="0" fontId="46" fillId="0" borderId="10" xfId="4" applyFont="1" applyBorder="1" applyAlignment="1" applyProtection="1">
      <alignment horizontal="left"/>
    </xf>
    <xf numFmtId="0" fontId="7" fillId="0" borderId="10" xfId="7" applyFont="1" applyBorder="1" applyAlignment="1">
      <alignment horizontal="left" vertical="center" wrapText="1"/>
    </xf>
    <xf numFmtId="0" fontId="7" fillId="0" borderId="10" xfId="0" applyFont="1" applyBorder="1" applyAlignment="1">
      <alignment horizontal="center" vertical="center"/>
    </xf>
    <xf numFmtId="0" fontId="24" fillId="0" borderId="0" xfId="0" applyFont="1" applyAlignment="1">
      <alignment horizontal="left" vertical="center" wrapText="1"/>
    </xf>
    <xf numFmtId="0" fontId="24" fillId="0" borderId="0" xfId="0" applyFont="1" applyAlignment="1">
      <alignment horizontal="left" wrapText="1"/>
    </xf>
    <xf numFmtId="0" fontId="43" fillId="0" borderId="0" xfId="4" applyFont="1" applyAlignment="1" applyProtection="1">
      <alignment horizontal="left"/>
    </xf>
    <xf numFmtId="0" fontId="21" fillId="0" borderId="0" xfId="8" applyFont="1" applyAlignment="1">
      <alignment horizontal="left" wrapText="1"/>
    </xf>
    <xf numFmtId="0" fontId="21" fillId="0" borderId="39" xfId="8" applyFont="1" applyBorder="1" applyAlignment="1">
      <alignment horizontal="left" wrapText="1"/>
    </xf>
    <xf numFmtId="0" fontId="2" fillId="0" borderId="0" xfId="8" applyFont="1" applyAlignment="1">
      <alignment horizontal="left" wrapText="1"/>
    </xf>
    <xf numFmtId="0" fontId="4" fillId="0" borderId="0" xfId="0" applyFont="1" applyAlignment="1">
      <alignment horizontal="left"/>
    </xf>
    <xf numFmtId="0" fontId="3" fillId="0" borderId="35" xfId="0" applyFont="1" applyBorder="1" applyAlignment="1">
      <alignment horizontal="center" vertical="center"/>
    </xf>
    <xf numFmtId="0" fontId="3" fillId="0" borderId="38" xfId="0" applyFont="1" applyBorder="1" applyAlignment="1">
      <alignment horizontal="center" vertical="center"/>
    </xf>
    <xf numFmtId="0" fontId="3" fillId="0" borderId="36" xfId="0" applyFont="1" applyBorder="1" applyAlignment="1">
      <alignment horizontal="center" vertical="center"/>
    </xf>
  </cellXfs>
  <cellStyles count="10">
    <cellStyle name="Comma" xfId="1" builtinId="3"/>
    <cellStyle name="Comma 2" xfId="2" xr:uid="{00000000-0005-0000-0000-000001000000}"/>
    <cellStyle name="Comma 3" xfId="3" xr:uid="{00000000-0005-0000-0000-000002000000}"/>
    <cellStyle name="Hyperlink" xfId="4" builtinId="8"/>
    <cellStyle name="Normal" xfId="0" builtinId="0"/>
    <cellStyle name="Normal 2" xfId="5" xr:uid="{00000000-0005-0000-0000-000005000000}"/>
    <cellStyle name="Normal 2 2" xfId="6" xr:uid="{00000000-0005-0000-0000-000006000000}"/>
    <cellStyle name="Normal 2 3" xfId="9" xr:uid="{6985DD30-6F38-4300-AA62-38C32B6F6D57}"/>
    <cellStyle name="Normal 3" xfId="7" xr:uid="{00000000-0005-0000-0000-000007000000}"/>
    <cellStyle name="Normal_01TAB4Q1"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Backup%20D%20Malini%20as%20at%2024March%202022\Base%202017\Republic%20of%20Mauritius\Rep%20of%20Mauritius(Tertiary%20Education)\Year%202021\February%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iv 01"/>
      <sheetName val="Div 02"/>
      <sheetName val="Div 03"/>
      <sheetName val="Div 04"/>
      <sheetName val="Div 05"/>
      <sheetName val="Div 06"/>
      <sheetName val="Div 07"/>
      <sheetName val="Div 08"/>
      <sheetName val="Div 09"/>
      <sheetName val="Div 10"/>
      <sheetName val="Div 11"/>
      <sheetName val="Core 2"/>
      <sheetName val="Div 12"/>
      <sheetName val="row"/>
      <sheetName val="row grouped"/>
      <sheetName val="sorted"/>
      <sheetName val="summary "/>
      <sheetName val="subindices"/>
      <sheetName val="Core 1"/>
      <sheetName val="Sheet1"/>
      <sheetName val="ICP"/>
      <sheetName val="Sheet2"/>
      <sheetName val="Sheet3"/>
    </sheetNames>
    <sheetDataSet>
      <sheetData sheetId="0"/>
      <sheetData sheetId="1"/>
      <sheetData sheetId="2"/>
      <sheetData sheetId="3"/>
      <sheetData sheetId="4">
        <row r="144">
          <cell r="Q144">
            <v>3</v>
          </cell>
        </row>
      </sheetData>
      <sheetData sheetId="5">
        <row r="713">
          <cell r="Q713">
            <v>6</v>
          </cell>
        </row>
        <row r="721">
          <cell r="Q721">
            <v>1</v>
          </cell>
        </row>
      </sheetData>
      <sheetData sheetId="6"/>
      <sheetData sheetId="7">
        <row r="187">
          <cell r="Q187">
            <v>1</v>
          </cell>
        </row>
      </sheetData>
      <sheetData sheetId="8">
        <row r="39">
          <cell r="Q39">
            <v>0.25</v>
          </cell>
        </row>
        <row r="43">
          <cell r="Q43">
            <v>0.25</v>
          </cell>
        </row>
      </sheetData>
      <sheetData sheetId="9">
        <row r="175">
          <cell r="Q175">
            <v>8</v>
          </cell>
        </row>
      </sheetData>
      <sheetData sheetId="10">
        <row r="99">
          <cell r="Q99">
            <v>3</v>
          </cell>
        </row>
        <row r="104">
          <cell r="Q104">
            <v>2</v>
          </cell>
        </row>
        <row r="111">
          <cell r="Q111">
            <v>14</v>
          </cell>
        </row>
        <row r="117">
          <cell r="Q117">
            <v>14</v>
          </cell>
        </row>
        <row r="123">
          <cell r="Q123">
            <v>1</v>
          </cell>
        </row>
      </sheetData>
      <sheetData sheetId="11"/>
      <sheetData sheetId="12"/>
      <sheetData sheetId="13">
        <row r="598">
          <cell r="Q598">
            <v>0.5</v>
          </cell>
        </row>
      </sheetData>
      <sheetData sheetId="14">
        <row r="63">
          <cell r="G63">
            <v>0.5</v>
          </cell>
        </row>
        <row r="64">
          <cell r="G64">
            <v>0.5</v>
          </cell>
        </row>
        <row r="65">
          <cell r="G65">
            <v>16</v>
          </cell>
        </row>
        <row r="66">
          <cell r="G66">
            <v>12</v>
          </cell>
        </row>
        <row r="67">
          <cell r="G67">
            <v>4</v>
          </cell>
        </row>
        <row r="68">
          <cell r="G68">
            <v>2.5</v>
          </cell>
        </row>
        <row r="69">
          <cell r="G69">
            <v>0.5</v>
          </cell>
        </row>
        <row r="70">
          <cell r="G70">
            <v>3.5</v>
          </cell>
        </row>
        <row r="71">
          <cell r="G71">
            <v>4</v>
          </cell>
        </row>
        <row r="72">
          <cell r="G72">
            <v>2</v>
          </cell>
        </row>
        <row r="73">
          <cell r="G73">
            <v>0.5</v>
          </cell>
        </row>
        <row r="76">
          <cell r="G76">
            <v>10</v>
          </cell>
        </row>
        <row r="78">
          <cell r="G78">
            <v>6</v>
          </cell>
        </row>
        <row r="79">
          <cell r="G79">
            <v>7</v>
          </cell>
        </row>
        <row r="80">
          <cell r="G80">
            <v>7</v>
          </cell>
        </row>
        <row r="81">
          <cell r="G81">
            <v>2</v>
          </cell>
        </row>
        <row r="82">
          <cell r="G82">
            <v>2</v>
          </cell>
        </row>
        <row r="83">
          <cell r="G83">
            <v>37</v>
          </cell>
        </row>
        <row r="84">
          <cell r="G84">
            <v>10</v>
          </cell>
        </row>
        <row r="87">
          <cell r="G87">
            <v>14</v>
          </cell>
        </row>
        <row r="88">
          <cell r="G88">
            <v>5</v>
          </cell>
        </row>
        <row r="89">
          <cell r="G89">
            <v>2</v>
          </cell>
        </row>
        <row r="90">
          <cell r="G90">
            <v>4</v>
          </cell>
        </row>
        <row r="91">
          <cell r="G91">
            <v>2</v>
          </cell>
        </row>
        <row r="92">
          <cell r="G92">
            <v>2.75</v>
          </cell>
        </row>
        <row r="93">
          <cell r="G93">
            <v>1</v>
          </cell>
        </row>
        <row r="94">
          <cell r="G94">
            <v>0.25</v>
          </cell>
        </row>
        <row r="95">
          <cell r="G95">
            <v>1</v>
          </cell>
        </row>
        <row r="96">
          <cell r="G96">
            <v>1</v>
          </cell>
        </row>
        <row r="97">
          <cell r="G97">
            <v>1</v>
          </cell>
        </row>
        <row r="98">
          <cell r="G98">
            <v>1</v>
          </cell>
        </row>
        <row r="99">
          <cell r="G99">
            <v>1</v>
          </cell>
        </row>
        <row r="100">
          <cell r="G100">
            <v>6</v>
          </cell>
        </row>
        <row r="101">
          <cell r="G101">
            <v>5</v>
          </cell>
        </row>
        <row r="102">
          <cell r="G102">
            <v>4</v>
          </cell>
        </row>
        <row r="103">
          <cell r="G103">
            <v>8</v>
          </cell>
        </row>
        <row r="106">
          <cell r="G106">
            <v>2</v>
          </cell>
        </row>
        <row r="107">
          <cell r="G107">
            <v>1</v>
          </cell>
        </row>
        <row r="108">
          <cell r="G108">
            <v>1</v>
          </cell>
        </row>
        <row r="109">
          <cell r="G109">
            <v>1</v>
          </cell>
        </row>
        <row r="110">
          <cell r="G110">
            <v>1</v>
          </cell>
        </row>
        <row r="111">
          <cell r="G111">
            <v>1</v>
          </cell>
        </row>
        <row r="112">
          <cell r="G112">
            <v>3</v>
          </cell>
        </row>
        <row r="113">
          <cell r="G113">
            <v>0.5</v>
          </cell>
        </row>
        <row r="114">
          <cell r="G114">
            <v>0.5</v>
          </cell>
        </row>
        <row r="115">
          <cell r="G115">
            <v>2.5</v>
          </cell>
        </row>
        <row r="116">
          <cell r="G116">
            <v>0.5</v>
          </cell>
        </row>
        <row r="117">
          <cell r="G117">
            <v>11</v>
          </cell>
        </row>
        <row r="118">
          <cell r="G118">
            <v>2</v>
          </cell>
        </row>
        <row r="119">
          <cell r="G119">
            <v>2</v>
          </cell>
        </row>
        <row r="120">
          <cell r="G120">
            <v>9</v>
          </cell>
        </row>
        <row r="123">
          <cell r="G123">
            <v>50</v>
          </cell>
        </row>
        <row r="124">
          <cell r="G124">
            <v>4</v>
          </cell>
        </row>
        <row r="125">
          <cell r="G125">
            <v>46</v>
          </cell>
        </row>
        <row r="126">
          <cell r="G126">
            <v>4</v>
          </cell>
        </row>
        <row r="127">
          <cell r="G127">
            <v>4</v>
          </cell>
        </row>
        <row r="128">
          <cell r="G128">
            <v>5</v>
          </cell>
        </row>
        <row r="129">
          <cell r="G129">
            <v>1</v>
          </cell>
        </row>
        <row r="130">
          <cell r="G130">
            <v>9</v>
          </cell>
        </row>
        <row r="131">
          <cell r="G131">
            <v>6</v>
          </cell>
        </row>
        <row r="132">
          <cell r="G132">
            <v>18</v>
          </cell>
        </row>
        <row r="136">
          <cell r="G136">
            <v>5</v>
          </cell>
        </row>
        <row r="137">
          <cell r="G137">
            <v>8</v>
          </cell>
        </row>
        <row r="138">
          <cell r="G138">
            <v>14.5</v>
          </cell>
        </row>
        <row r="139">
          <cell r="G139">
            <v>0.5</v>
          </cell>
        </row>
        <row r="140">
          <cell r="G140">
            <v>16</v>
          </cell>
        </row>
        <row r="143">
          <cell r="G143">
            <v>4</v>
          </cell>
        </row>
        <row r="144">
          <cell r="G144">
            <v>0.75</v>
          </cell>
        </row>
        <row r="145">
          <cell r="G145">
            <v>3.75</v>
          </cell>
        </row>
        <row r="146">
          <cell r="G146">
            <v>0.5</v>
          </cell>
        </row>
        <row r="147">
          <cell r="G147">
            <v>2</v>
          </cell>
        </row>
        <row r="148">
          <cell r="G148">
            <v>1</v>
          </cell>
        </row>
        <row r="149">
          <cell r="G149">
            <v>1</v>
          </cell>
        </row>
        <row r="150">
          <cell r="G150">
            <v>2</v>
          </cell>
        </row>
        <row r="151">
          <cell r="G151">
            <v>1</v>
          </cell>
        </row>
        <row r="152">
          <cell r="G152">
            <v>1</v>
          </cell>
        </row>
        <row r="153">
          <cell r="G153">
            <v>13</v>
          </cell>
        </row>
        <row r="154">
          <cell r="G154">
            <v>6</v>
          </cell>
        </row>
        <row r="155">
          <cell r="G155">
            <v>3</v>
          </cell>
        </row>
        <row r="156">
          <cell r="G156">
            <v>3</v>
          </cell>
        </row>
        <row r="159">
          <cell r="G159">
            <v>2</v>
          </cell>
        </row>
        <row r="160">
          <cell r="G160">
            <v>2</v>
          </cell>
        </row>
        <row r="161">
          <cell r="G161">
            <v>1</v>
          </cell>
        </row>
        <row r="162">
          <cell r="G162">
            <v>2</v>
          </cell>
        </row>
        <row r="163">
          <cell r="G163">
            <v>8</v>
          </cell>
        </row>
        <row r="164">
          <cell r="G164">
            <v>0.5</v>
          </cell>
        </row>
        <row r="170">
          <cell r="G170">
            <v>0.5</v>
          </cell>
        </row>
        <row r="173">
          <cell r="G173">
            <v>28</v>
          </cell>
        </row>
        <row r="174">
          <cell r="G174">
            <v>5</v>
          </cell>
        </row>
        <row r="175">
          <cell r="G175">
            <v>14</v>
          </cell>
        </row>
        <row r="176">
          <cell r="G176">
            <v>4</v>
          </cell>
        </row>
        <row r="177">
          <cell r="G177">
            <v>3</v>
          </cell>
        </row>
        <row r="180">
          <cell r="G180">
            <v>1</v>
          </cell>
        </row>
        <row r="181">
          <cell r="G181">
            <v>1</v>
          </cell>
        </row>
        <row r="182">
          <cell r="G182">
            <v>1</v>
          </cell>
        </row>
        <row r="183">
          <cell r="G183">
            <v>4</v>
          </cell>
        </row>
        <row r="184">
          <cell r="G184">
            <v>2</v>
          </cell>
        </row>
        <row r="185">
          <cell r="G185">
            <v>3</v>
          </cell>
        </row>
        <row r="186">
          <cell r="G186">
            <v>10</v>
          </cell>
        </row>
        <row r="187">
          <cell r="G187">
            <v>1</v>
          </cell>
        </row>
        <row r="188">
          <cell r="G188">
            <v>1</v>
          </cell>
        </row>
        <row r="189">
          <cell r="G189">
            <v>1</v>
          </cell>
        </row>
        <row r="190">
          <cell r="G190">
            <v>2</v>
          </cell>
        </row>
        <row r="191">
          <cell r="G191">
            <v>8</v>
          </cell>
        </row>
        <row r="192">
          <cell r="G192">
            <v>11</v>
          </cell>
        </row>
        <row r="193">
          <cell r="G193">
            <v>1</v>
          </cell>
        </row>
        <row r="194">
          <cell r="G194">
            <v>1.5</v>
          </cell>
        </row>
        <row r="195">
          <cell r="G195">
            <v>1.5</v>
          </cell>
        </row>
      </sheetData>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tabSelected="1" workbookViewId="0">
      <selection activeCell="B11" sqref="B11"/>
    </sheetView>
  </sheetViews>
  <sheetFormatPr defaultColWidth="9.140625" defaultRowHeight="15" x14ac:dyDescent="0.25"/>
  <cols>
    <col min="1" max="1" width="9.42578125" style="103" customWidth="1"/>
    <col min="2" max="2" width="145.7109375" style="103" customWidth="1"/>
    <col min="3" max="16384" width="9.140625" style="103"/>
  </cols>
  <sheetData>
    <row r="1" spans="1:2" ht="54.75" customHeight="1" x14ac:dyDescent="0.25">
      <c r="B1" s="104" t="s">
        <v>418</v>
      </c>
    </row>
    <row r="2" spans="1:2" s="113" customFormat="1" ht="24.95" customHeight="1" x14ac:dyDescent="0.25">
      <c r="A2" s="114"/>
      <c r="B2" s="106" t="s">
        <v>421</v>
      </c>
    </row>
    <row r="3" spans="1:2" ht="22.5" customHeight="1" x14ac:dyDescent="0.25">
      <c r="A3" s="105" t="s">
        <v>396</v>
      </c>
      <c r="B3" s="106" t="s">
        <v>969</v>
      </c>
    </row>
    <row r="4" spans="1:2" ht="22.5" customHeight="1" x14ac:dyDescent="0.25">
      <c r="A4" s="105" t="s">
        <v>397</v>
      </c>
      <c r="B4" s="116" t="s">
        <v>961</v>
      </c>
    </row>
    <row r="5" spans="1:2" ht="22.5" customHeight="1" x14ac:dyDescent="0.25">
      <c r="A5" s="105" t="s">
        <v>398</v>
      </c>
      <c r="B5" s="116" t="s">
        <v>677</v>
      </c>
    </row>
    <row r="6" spans="1:2" ht="22.5" customHeight="1" x14ac:dyDescent="0.25">
      <c r="A6" s="105" t="s">
        <v>399</v>
      </c>
      <c r="B6" s="116" t="s">
        <v>642</v>
      </c>
    </row>
    <row r="7" spans="1:2" ht="22.5" customHeight="1" x14ac:dyDescent="0.25">
      <c r="A7" s="105" t="s">
        <v>400</v>
      </c>
      <c r="B7" s="116" t="s">
        <v>640</v>
      </c>
    </row>
    <row r="8" spans="1:2" ht="22.5" customHeight="1" x14ac:dyDescent="0.25">
      <c r="A8" s="105" t="s">
        <v>447</v>
      </c>
      <c r="B8" s="116" t="s">
        <v>639</v>
      </c>
    </row>
    <row r="9" spans="1:2" ht="22.5" customHeight="1" x14ac:dyDescent="0.25">
      <c r="A9" s="105" t="s">
        <v>874</v>
      </c>
      <c r="B9" s="116" t="s">
        <v>641</v>
      </c>
    </row>
    <row r="10" spans="1:2" ht="22.5" customHeight="1" x14ac:dyDescent="0.25">
      <c r="A10" s="105" t="s">
        <v>638</v>
      </c>
      <c r="B10" s="302" t="s">
        <v>875</v>
      </c>
    </row>
    <row r="11" spans="1:2" ht="27" customHeight="1" x14ac:dyDescent="0.25">
      <c r="A11" s="105" t="s">
        <v>655</v>
      </c>
      <c r="B11" s="106" t="s">
        <v>876</v>
      </c>
    </row>
    <row r="12" spans="1:2" ht="22.5" customHeight="1" x14ac:dyDescent="0.25">
      <c r="A12" s="105" t="s">
        <v>401</v>
      </c>
      <c r="B12" s="116" t="s">
        <v>973</v>
      </c>
    </row>
    <row r="13" spans="1:2" ht="22.5" customHeight="1" x14ac:dyDescent="0.25">
      <c r="A13" s="105" t="s">
        <v>979</v>
      </c>
      <c r="B13" s="116" t="s">
        <v>981</v>
      </c>
    </row>
    <row r="14" spans="1:2" ht="22.5" customHeight="1" x14ac:dyDescent="0.25">
      <c r="A14" s="105" t="s">
        <v>402</v>
      </c>
      <c r="B14" s="279" t="s">
        <v>877</v>
      </c>
    </row>
    <row r="15" spans="1:2" ht="22.5" customHeight="1" x14ac:dyDescent="0.25">
      <c r="A15" s="105" t="s">
        <v>879</v>
      </c>
      <c r="B15" s="279" t="s">
        <v>670</v>
      </c>
    </row>
    <row r="16" spans="1:2" ht="22.5" customHeight="1" x14ac:dyDescent="0.25">
      <c r="A16" s="105" t="s">
        <v>403</v>
      </c>
      <c r="B16" s="279" t="s">
        <v>878</v>
      </c>
    </row>
    <row r="17" spans="1:8" ht="22.5" customHeight="1" x14ac:dyDescent="0.25">
      <c r="A17" s="105" t="s">
        <v>880</v>
      </c>
      <c r="B17" s="279" t="s">
        <v>671</v>
      </c>
    </row>
    <row r="18" spans="1:8" ht="22.5" customHeight="1" x14ac:dyDescent="0.25">
      <c r="A18" s="105" t="s">
        <v>411</v>
      </c>
      <c r="B18" s="302" t="s">
        <v>974</v>
      </c>
    </row>
    <row r="19" spans="1:8" ht="22.5" customHeight="1" x14ac:dyDescent="0.25">
      <c r="A19" s="105" t="s">
        <v>434</v>
      </c>
      <c r="B19" s="303" t="s">
        <v>438</v>
      </c>
    </row>
    <row r="20" spans="1:8" ht="22.5" customHeight="1" x14ac:dyDescent="0.25">
      <c r="A20" s="105" t="s">
        <v>450</v>
      </c>
      <c r="B20" s="303" t="s">
        <v>439</v>
      </c>
    </row>
    <row r="21" spans="1:8" ht="22.5" customHeight="1" x14ac:dyDescent="0.25">
      <c r="A21" s="105" t="s">
        <v>672</v>
      </c>
      <c r="B21" s="303" t="s">
        <v>883</v>
      </c>
    </row>
    <row r="22" spans="1:8" ht="22.5" customHeight="1" x14ac:dyDescent="0.25">
      <c r="A22" s="105" t="s">
        <v>673</v>
      </c>
      <c r="B22" s="303" t="s">
        <v>884</v>
      </c>
      <c r="C22"/>
      <c r="D22"/>
      <c r="E22"/>
      <c r="F22"/>
      <c r="G22"/>
      <c r="H22"/>
    </row>
    <row r="23" spans="1:8" ht="22.5" customHeight="1" x14ac:dyDescent="0.25">
      <c r="A23" s="105"/>
      <c r="B23" s="2"/>
    </row>
    <row r="24" spans="1:8" ht="22.5" customHeight="1" x14ac:dyDescent="0.25">
      <c r="A24" s="105"/>
      <c r="B24" s="107" t="s">
        <v>991</v>
      </c>
    </row>
    <row r="25" spans="1:8" ht="15.75" x14ac:dyDescent="0.25">
      <c r="B25" s="107"/>
    </row>
    <row r="26" spans="1:8" ht="15.75" x14ac:dyDescent="0.25">
      <c r="B26" s="107"/>
    </row>
    <row r="27" spans="1:8" ht="15.75" x14ac:dyDescent="0.25">
      <c r="B27" s="107"/>
    </row>
    <row r="28" spans="1:8" ht="15.75" x14ac:dyDescent="0.25">
      <c r="B28" s="108"/>
    </row>
    <row r="29" spans="1:8" ht="15.75" x14ac:dyDescent="0.25">
      <c r="B29" s="109"/>
    </row>
    <row r="30" spans="1:8" x14ac:dyDescent="0.25">
      <c r="B30" s="397"/>
      <c r="C30" s="397"/>
      <c r="D30" s="397"/>
      <c r="E30" s="397"/>
      <c r="F30" s="397"/>
      <c r="G30" s="397"/>
      <c r="H30" s="397"/>
    </row>
    <row r="31" spans="1:8" ht="15.75" x14ac:dyDescent="0.25">
      <c r="B31" s="109"/>
    </row>
    <row r="32" spans="1:8" ht="15.75" x14ac:dyDescent="0.25">
      <c r="B32" s="108"/>
    </row>
  </sheetData>
  <mergeCells count="1">
    <mergeCell ref="B30:H30"/>
  </mergeCells>
  <phoneticPr fontId="45" type="noConversion"/>
  <hyperlinks>
    <hyperlink ref="B3" location="'T1 Monthly CPI by Division '!A1" display=" Monthly Consumer Price Index - Monthly Sub Indices by Major division of consumption expenditure ,  July 1987 - April 2024 - on different base periods" xr:uid="{00000000-0004-0000-0000-000000000000}"/>
    <hyperlink ref="B6" location="'T2c Disagg CPI Apr 13 to Mar 18'!A1" display="Disaggregated Consumer Price Index - Subindices by divisions, groups and classes,  April 2013 - March 2018 (Base: Year 2012 = 100) " xr:uid="{00000000-0004-0000-0000-000001000000}"/>
    <hyperlink ref="B7" location="'T2d Disagg CPI Jul 07- Mar 2013'!A1" display="Disaggregated Consumer Price Index - Subindices by divisions, groups and classes, July 2007 - March 2013 (Base July 2006 to June 2007 = 100)" xr:uid="{00000000-0004-0000-0000-000002000000}"/>
    <hyperlink ref="B8" location="'T2e Disaggr CPI Jul 02 - Ju 07'!A1" display="Disaggregated Consumer Price Index - Subindices by divisions, groups and classes, July 2002 - June 2007 (Base July 2001 to June 2002 = 100)" xr:uid="{00000000-0004-0000-0000-000003000000}"/>
    <hyperlink ref="B9" location="'T2f Disaggr CPI Jul 87 - Ju 02'!A1" display="Disaggregated Consumer Price Index - Subindices by divisions, groups and classes, July 1987 - June 2002 (Base July 1986 to June 1987 = 100)" xr:uid="{00000000-0004-0000-0000-000004000000}"/>
    <hyperlink ref="B12" location="'T4 Inflation Rate'!A1" display=" Inflation rate (%), 1974 - 2017" xr:uid="{00000000-0004-0000-0000-000005000000}"/>
    <hyperlink ref="B2" location="Explanations!A1" display="Explanations" xr:uid="{00000000-0004-0000-0000-000007000000}"/>
    <hyperlink ref="B5" location="'T2b disaggr April 2018 to Mar24'!A1" display="Disaggregated Consumer Price Index - Subindices by divisions, groups and classes,  April 2018 - Mar 2024  (Base: Year 2017 = 100) " xr:uid="{00000000-0004-0000-0000-00000C000000}"/>
    <hyperlink ref="B14" location="'T5 Core 1 series'!A1" display="Disaggregated Consumer Price Index - Core 1 subindices by divisions, groups and classes, as from April 2024  (Base: Year 2023 = 100) " xr:uid="{EFA0FB5F-6F7F-4FD2-B3C1-A3628AF5D1D0}"/>
    <hyperlink ref="B16" location="'T6 Core 2 Series'!A1" display=" Disaggregated Consumer Price Index - Core 2 subindices by divisions, groups and classes, as from April 2024 (Base: Year 2023 = 100) " xr:uid="{9A5A690E-4C84-4DDD-9FED-25FC37D2E8C0}"/>
    <hyperlink ref="B18" location="'T7 Head &amp; Core Inf'!A1" display="Headline and Core Inflation rates (%), 2004 - 2023" xr:uid="{4F70DC3A-3C11-435A-B53F-2033FB8F3617}"/>
    <hyperlink ref="B19" location="' T8 Comp CPI 1975 = 100'!A1" display=" Comparative annual Consumer Price Index, 1975=100" xr:uid="{FE58AB6E-A5D5-4AE8-9B5A-3D2E13A57B09}"/>
    <hyperlink ref="B20" location="'T9 Comp CPI 1963=100'!A1" display="Comparative annual Consumer Price Index, 1963 = 100" xr:uid="{5E7D49CC-4FC4-40ED-808E-D8F1A2B5C04A}"/>
    <hyperlink ref="B21" location="'T10 Comp CPI 2023=100'!A1" display="Comparative monthly Consumer Price Index, 1980 - 2024" xr:uid="{7C47472C-F769-44E0-9EB9-82AAF15DFA77}"/>
    <hyperlink ref="B22" location="'T11 HHd Income &amp; Exp (HBS)'!A1" display="Household income and expenditure, Household Budget Survey, 1986/87 - 2023" xr:uid="{B240F1A5-FCF8-49DE-B614-2342B8215091}"/>
    <hyperlink ref="B4" location="'T2a disaggr April 24 '!A1" display="Disaggregated Consumer Price Index - Subindices by divisions, groups and classes,  April 2024  (Base: Year 2023 = 100) " xr:uid="{4CCB383B-F89C-445B-9DA8-4F9FB2A5FCF4}"/>
    <hyperlink ref="B11" location="'T3a CPI_Base2017 Jul02 to Mar24'!A1" display="Table 3a : Monthly Consumer Price Index by major division of consumption expenditure , as from July 2002 (with Base 2017 = 100)" xr:uid="{EBBEB96D-A38A-4DC4-B3BA-88334C0AAD3D}"/>
    <hyperlink ref="B15" location="'T5a Core 1 Jan 21 to Mar24'!A1" display="Disaggregated Consumer Price Index - Core 1 subindices by divisions, groups and classes, as from January 2021  (Base: Year 2017 = 100) " xr:uid="{C2363DD1-3C77-4561-B7BE-C7214C1102F4}"/>
    <hyperlink ref="B17" location="'T6a Core 2 Jan 21 to Mar 24'!A1" display=" Disaggregated Consumer Price Index - Core 2 subindices by divisions, groups and classes, as from January 2021 (Base: Year 2017 = 100) " xr:uid="{3EC30625-9AF5-4B6A-A2E0-29672C8F1B42}"/>
    <hyperlink ref="B10" location="'T3 CPI_Base 2023 as from Apr18 '!A1" display="Table 3: Consumer Price Index based on 13 Divisions (COICOP 18) as from April 2018 (with base 2023 = 100)" xr:uid="{40CF6BE9-2CE7-4902-8D25-85B3661A5121}"/>
    <hyperlink ref="B13" location="'T4a monthly inflation rate'!A1" display="Headline and Year-on-year Inflation rate (%) as from January 2000" xr:uid="{80920505-4922-4D9D-96BE-459A3242BFD7}"/>
  </hyperlinks>
  <pageMargins left="0.2"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Y21"/>
  <sheetViews>
    <sheetView topLeftCell="CJ1" workbookViewId="0">
      <selection activeCell="DB9" sqref="DA9:DB9"/>
    </sheetView>
  </sheetViews>
  <sheetFormatPr defaultRowHeight="15" x14ac:dyDescent="0.25"/>
  <cols>
    <col min="2" max="2" width="39" customWidth="1"/>
    <col min="3" max="3" width="16.28515625" customWidth="1"/>
    <col min="103" max="103" width="8.85546875" customWidth="1"/>
  </cols>
  <sheetData>
    <row r="1" spans="1:103" x14ac:dyDescent="0.25">
      <c r="A1" s="398" t="s">
        <v>419</v>
      </c>
      <c r="B1" s="398"/>
      <c r="C1" s="115"/>
    </row>
    <row r="2" spans="1:103" ht="24.75" customHeight="1" x14ac:dyDescent="0.25">
      <c r="A2" s="228" t="s">
        <v>875</v>
      </c>
      <c r="C2" s="228"/>
    </row>
    <row r="3" spans="1:103" ht="24.75" customHeight="1" x14ac:dyDescent="0.25">
      <c r="B3" s="228"/>
      <c r="C3" s="228" t="s">
        <v>632</v>
      </c>
    </row>
    <row r="4" spans="1:103" ht="24" customHeight="1" x14ac:dyDescent="0.25">
      <c r="A4" s="230" t="s">
        <v>16</v>
      </c>
      <c r="B4" s="230" t="s">
        <v>42</v>
      </c>
      <c r="C4" s="230" t="s">
        <v>679</v>
      </c>
      <c r="D4" s="261">
        <v>43191</v>
      </c>
      <c r="E4" s="261">
        <v>43221</v>
      </c>
      <c r="F4" s="261">
        <v>43252</v>
      </c>
      <c r="G4" s="261">
        <v>43282</v>
      </c>
      <c r="H4" s="261">
        <v>43313</v>
      </c>
      <c r="I4" s="261">
        <v>43344</v>
      </c>
      <c r="J4" s="261">
        <v>43374</v>
      </c>
      <c r="K4" s="261">
        <v>43405</v>
      </c>
      <c r="L4" s="261">
        <v>43435</v>
      </c>
      <c r="M4" s="261">
        <v>43466</v>
      </c>
      <c r="N4" s="261">
        <v>43497</v>
      </c>
      <c r="O4" s="261">
        <v>43525</v>
      </c>
      <c r="P4" s="261">
        <v>43556</v>
      </c>
      <c r="Q4" s="261">
        <v>43586</v>
      </c>
      <c r="R4" s="261">
        <v>43617</v>
      </c>
      <c r="S4" s="261">
        <v>43647</v>
      </c>
      <c r="T4" s="261">
        <v>43678</v>
      </c>
      <c r="U4" s="261">
        <v>43709</v>
      </c>
      <c r="V4" s="261">
        <v>43739</v>
      </c>
      <c r="W4" s="261">
        <v>43770</v>
      </c>
      <c r="X4" s="261">
        <v>43800</v>
      </c>
      <c r="Y4" s="261">
        <v>43831</v>
      </c>
      <c r="Z4" s="261">
        <v>43862</v>
      </c>
      <c r="AA4" s="261">
        <v>43891</v>
      </c>
      <c r="AB4" s="261">
        <v>43922</v>
      </c>
      <c r="AC4" s="261">
        <v>43952</v>
      </c>
      <c r="AD4" s="261">
        <v>43983</v>
      </c>
      <c r="AE4" s="261">
        <v>44013</v>
      </c>
      <c r="AF4" s="261">
        <v>44044</v>
      </c>
      <c r="AG4" s="261">
        <v>44075</v>
      </c>
      <c r="AH4" s="261">
        <v>44105</v>
      </c>
      <c r="AI4" s="261">
        <v>44136</v>
      </c>
      <c r="AJ4" s="261">
        <v>44166</v>
      </c>
      <c r="AK4" s="261">
        <v>44197</v>
      </c>
      <c r="AL4" s="261">
        <v>44228</v>
      </c>
      <c r="AM4" s="261">
        <v>44256</v>
      </c>
      <c r="AN4" s="261">
        <v>44287</v>
      </c>
      <c r="AO4" s="261">
        <v>44317</v>
      </c>
      <c r="AP4" s="261">
        <v>44348</v>
      </c>
      <c r="AQ4" s="261">
        <v>44378</v>
      </c>
      <c r="AR4" s="261">
        <v>44409</v>
      </c>
      <c r="AS4" s="261">
        <v>44440</v>
      </c>
      <c r="AT4" s="261">
        <v>44470</v>
      </c>
      <c r="AU4" s="261">
        <v>44501</v>
      </c>
      <c r="AV4" s="261">
        <v>44531</v>
      </c>
      <c r="AW4" s="261">
        <v>44562</v>
      </c>
      <c r="AX4" s="261">
        <v>44593</v>
      </c>
      <c r="AY4" s="261">
        <v>44621</v>
      </c>
      <c r="AZ4" s="261">
        <v>44652</v>
      </c>
      <c r="BA4" s="261">
        <v>44682</v>
      </c>
      <c r="BB4" s="261">
        <v>44713</v>
      </c>
      <c r="BC4" s="261">
        <v>44743</v>
      </c>
      <c r="BD4" s="261">
        <v>44774</v>
      </c>
      <c r="BE4" s="261">
        <v>44805</v>
      </c>
      <c r="BF4" s="261">
        <v>44835</v>
      </c>
      <c r="BG4" s="261">
        <v>44866</v>
      </c>
      <c r="BH4" s="261">
        <v>44896</v>
      </c>
      <c r="BI4" s="261">
        <v>44927</v>
      </c>
      <c r="BJ4" s="261">
        <v>44958</v>
      </c>
      <c r="BK4" s="261">
        <v>44986</v>
      </c>
      <c r="BL4" s="261">
        <v>45017</v>
      </c>
      <c r="BM4" s="261">
        <v>45047</v>
      </c>
      <c r="BN4" s="261">
        <v>45078</v>
      </c>
      <c r="BO4" s="261">
        <v>45108</v>
      </c>
      <c r="BP4" s="261">
        <v>45139</v>
      </c>
      <c r="BQ4" s="261">
        <v>45170</v>
      </c>
      <c r="BR4" s="261">
        <v>45200</v>
      </c>
      <c r="BS4" s="261">
        <v>45231</v>
      </c>
      <c r="BT4" s="261">
        <v>45261</v>
      </c>
      <c r="BU4" s="261">
        <v>45292</v>
      </c>
      <c r="BV4" s="261">
        <v>45323</v>
      </c>
      <c r="BW4" s="261">
        <v>45352</v>
      </c>
      <c r="BX4" s="261">
        <v>45383</v>
      </c>
      <c r="BY4" s="261">
        <v>45413</v>
      </c>
      <c r="BZ4" s="261">
        <v>45444</v>
      </c>
      <c r="CA4" s="261">
        <v>45474</v>
      </c>
      <c r="CB4" s="261">
        <v>45505</v>
      </c>
      <c r="CC4" s="261">
        <v>45536</v>
      </c>
      <c r="CD4" s="261">
        <v>45566</v>
      </c>
      <c r="CE4" s="261">
        <v>45597</v>
      </c>
      <c r="CF4" s="261">
        <v>45627</v>
      </c>
      <c r="CG4" s="261">
        <v>45658</v>
      </c>
      <c r="CH4" s="261">
        <v>45689</v>
      </c>
      <c r="CI4" s="261">
        <v>45717</v>
      </c>
      <c r="CJ4" s="261">
        <v>45748</v>
      </c>
      <c r="CK4" s="261">
        <v>45778</v>
      </c>
      <c r="CL4" s="261">
        <v>45809</v>
      </c>
      <c r="CM4" s="261">
        <v>45839</v>
      </c>
      <c r="CN4" s="261">
        <v>45870</v>
      </c>
      <c r="CO4" s="261">
        <v>45901</v>
      </c>
      <c r="CP4" s="261">
        <v>45931</v>
      </c>
      <c r="CQ4" s="261">
        <v>45962</v>
      </c>
      <c r="CR4" s="261">
        <v>45992</v>
      </c>
      <c r="CS4" s="261">
        <v>46023</v>
      </c>
      <c r="CT4" s="261">
        <v>46054</v>
      </c>
      <c r="CU4" s="261">
        <v>46082</v>
      </c>
      <c r="CV4" s="261">
        <v>46113</v>
      </c>
      <c r="CW4" s="261">
        <v>46143</v>
      </c>
      <c r="CX4" s="261">
        <v>46174</v>
      </c>
      <c r="CY4" s="261">
        <v>46204</v>
      </c>
    </row>
    <row r="5" spans="1:103" ht="32.25" customHeight="1" x14ac:dyDescent="0.25">
      <c r="A5" s="251" t="s">
        <v>17</v>
      </c>
      <c r="B5" s="252" t="s">
        <v>18</v>
      </c>
      <c r="C5" s="324">
        <v>1.4607353916829262</v>
      </c>
      <c r="D5" s="253">
        <v>74.924815160504821</v>
      </c>
      <c r="E5" s="253">
        <v>73.913583303217578</v>
      </c>
      <c r="F5" s="253">
        <v>71.301540222454562</v>
      </c>
      <c r="G5" s="253">
        <v>70.340585896609028</v>
      </c>
      <c r="H5" s="253">
        <v>68.996489984924352</v>
      </c>
      <c r="I5" s="253">
        <v>69.06564972121393</v>
      </c>
      <c r="J5" s="253">
        <v>70.131532670615726</v>
      </c>
      <c r="K5" s="253">
        <v>70.206217671543683</v>
      </c>
      <c r="L5" s="253">
        <v>69.582335017266914</v>
      </c>
      <c r="M5" s="253">
        <v>72.290721076768193</v>
      </c>
      <c r="N5" s="253">
        <v>74.789173910857457</v>
      </c>
      <c r="O5" s="253">
        <v>75.286076306034573</v>
      </c>
      <c r="P5" s="253">
        <v>75.055809945048793</v>
      </c>
      <c r="Q5" s="253">
        <v>74.984109779674142</v>
      </c>
      <c r="R5" s="253">
        <v>72.747873385523377</v>
      </c>
      <c r="S5" s="253">
        <v>72.521923013462043</v>
      </c>
      <c r="T5" s="253">
        <v>72.976518334617012</v>
      </c>
      <c r="U5" s="253">
        <v>71.980618970113341</v>
      </c>
      <c r="V5" s="253">
        <v>70.414607806380758</v>
      </c>
      <c r="W5" s="253">
        <v>70.653509243254234</v>
      </c>
      <c r="X5" s="253">
        <v>71.728395084318763</v>
      </c>
      <c r="Y5" s="253">
        <v>77.251250053041389</v>
      </c>
      <c r="Z5" s="253">
        <v>79.383299026844611</v>
      </c>
      <c r="AA5" s="253">
        <v>81.24665577113629</v>
      </c>
      <c r="AB5" s="253">
        <v>84.248633061196784</v>
      </c>
      <c r="AC5" s="253">
        <v>80.575982346666223</v>
      </c>
      <c r="AD5" s="253">
        <v>75.150989794891601</v>
      </c>
      <c r="AE5" s="253">
        <v>74.433484507193569</v>
      </c>
      <c r="AF5" s="253">
        <v>74.842948021594125</v>
      </c>
      <c r="AG5" s="253">
        <v>75.831407464408016</v>
      </c>
      <c r="AH5" s="253">
        <v>75.427614394480926</v>
      </c>
      <c r="AI5" s="253">
        <v>75.826375105263324</v>
      </c>
      <c r="AJ5" s="253">
        <v>75.535180369127573</v>
      </c>
      <c r="AK5" s="253">
        <v>76.697538831084714</v>
      </c>
      <c r="AL5" s="253">
        <v>78.185697549271069</v>
      </c>
      <c r="AM5" s="253">
        <v>79.926670661867519</v>
      </c>
      <c r="AN5" s="253">
        <v>80.920058850877624</v>
      </c>
      <c r="AO5" s="253">
        <v>82.43320905735554</v>
      </c>
      <c r="AP5" s="253">
        <v>83.183165623803006</v>
      </c>
      <c r="AQ5" s="253">
        <v>81.452307539313452</v>
      </c>
      <c r="AR5" s="253">
        <v>80.619654456858441</v>
      </c>
      <c r="AS5" s="253">
        <v>80.14210597122019</v>
      </c>
      <c r="AT5" s="253">
        <v>80.974504721229565</v>
      </c>
      <c r="AU5" s="253">
        <v>82.402866791297697</v>
      </c>
      <c r="AV5" s="253">
        <v>83.059123275946405</v>
      </c>
      <c r="AW5" s="253">
        <v>84.502061983397411</v>
      </c>
      <c r="AX5" s="253">
        <v>90.81302313508462</v>
      </c>
      <c r="AY5" s="253">
        <v>94.606025612501128</v>
      </c>
      <c r="AZ5" s="253">
        <v>94.822328525843716</v>
      </c>
      <c r="BA5" s="253">
        <v>92.157906383485553</v>
      </c>
      <c r="BB5" s="253">
        <v>88.861242229554406</v>
      </c>
      <c r="BC5" s="253">
        <v>92.230006944371681</v>
      </c>
      <c r="BD5" s="253">
        <v>93.18496546362779</v>
      </c>
      <c r="BE5" s="253">
        <v>94.498543439229167</v>
      </c>
      <c r="BF5" s="253">
        <v>94.911095933512769</v>
      </c>
      <c r="BG5" s="253">
        <v>95.95835553131927</v>
      </c>
      <c r="BH5" s="253">
        <v>96.52760735920991</v>
      </c>
      <c r="BI5" s="253">
        <v>97.497412348059697</v>
      </c>
      <c r="BJ5" s="253">
        <v>100.88527920732703</v>
      </c>
      <c r="BK5" s="253">
        <v>101.52165030422056</v>
      </c>
      <c r="BL5" s="253">
        <v>100.52222246657405</v>
      </c>
      <c r="BM5" s="253">
        <v>100.83332847440123</v>
      </c>
      <c r="BN5" s="253">
        <v>100.55382061779753</v>
      </c>
      <c r="BO5" s="253">
        <v>99.746670884958718</v>
      </c>
      <c r="BP5" s="253">
        <v>100.05197831787943</v>
      </c>
      <c r="BQ5" s="253">
        <v>99.33724245714545</v>
      </c>
      <c r="BR5" s="253">
        <v>99.022961919698758</v>
      </c>
      <c r="BS5" s="253">
        <v>99.802440419228731</v>
      </c>
      <c r="BT5" s="253">
        <v>100.22499258270899</v>
      </c>
      <c r="BU5" s="253">
        <v>106.79687123486167</v>
      </c>
      <c r="BV5" s="253">
        <v>116.223779983529</v>
      </c>
      <c r="BW5" s="253">
        <v>112.89341128069299</v>
      </c>
      <c r="BX5" s="253">
        <v>107.39378945562459</v>
      </c>
      <c r="BY5" s="253">
        <v>106.32307519040417</v>
      </c>
      <c r="BZ5" s="253">
        <v>105.48586615665452</v>
      </c>
      <c r="CA5" s="253">
        <v>106.2000146786464</v>
      </c>
      <c r="CB5" s="253">
        <v>106.90232207308361</v>
      </c>
      <c r="CC5" s="253">
        <v>107.03080465001662</v>
      </c>
      <c r="CD5" s="253">
        <v>107.32899095661246</v>
      </c>
      <c r="CE5" s="253">
        <v>107.85873643184529</v>
      </c>
      <c r="CF5" s="253">
        <v>107.52558018569789</v>
      </c>
      <c r="CG5" s="253">
        <v>108.81223383151377</v>
      </c>
      <c r="CH5" s="253">
        <v>110.61630494544599</v>
      </c>
      <c r="CI5" s="253">
        <v>114.12013034101126</v>
      </c>
      <c r="CJ5" s="253">
        <v>115.60682863017828</v>
      </c>
      <c r="CK5" s="253">
        <v>115.92147828891663</v>
      </c>
      <c r="CL5" s="253">
        <v>115.18440652027037</v>
      </c>
      <c r="CM5" s="253">
        <v>111.01171442924203</v>
      </c>
      <c r="CN5" s="253">
        <v>109.87839988887748</v>
      </c>
      <c r="CO5" s="253">
        <v>108.17254376818556</v>
      </c>
      <c r="CP5" s="253">
        <v>108.12378308995619</v>
      </c>
      <c r="CQ5" s="253">
        <v>109.01362337586157</v>
      </c>
      <c r="CR5" s="253">
        <v>109.04658936795367</v>
      </c>
      <c r="CS5" s="253">
        <v>109.78955100245172</v>
      </c>
      <c r="CT5" s="253">
        <v>110.64903130516136</v>
      </c>
      <c r="CU5" s="253">
        <v>110.78035093505065</v>
      </c>
      <c r="CV5" s="253">
        <v>112.90861078559564</v>
      </c>
      <c r="CW5" s="253">
        <v>113.58598740850061</v>
      </c>
      <c r="CX5" s="253">
        <v>113.64354788507161</v>
      </c>
      <c r="CY5" s="253">
        <v>114.01463916500745</v>
      </c>
    </row>
    <row r="6" spans="1:103" ht="32.25" customHeight="1" x14ac:dyDescent="0.25">
      <c r="A6" s="254" t="s">
        <v>19</v>
      </c>
      <c r="B6" s="255" t="s">
        <v>20</v>
      </c>
      <c r="C6" s="325">
        <v>1.3708186882232953</v>
      </c>
      <c r="D6" s="253">
        <v>75.819227548151744</v>
      </c>
      <c r="E6" s="253">
        <v>75.763129672292877</v>
      </c>
      <c r="F6" s="253">
        <v>75.886697043542441</v>
      </c>
      <c r="G6" s="253">
        <v>75.737298271844693</v>
      </c>
      <c r="H6" s="253">
        <v>75.564713950406983</v>
      </c>
      <c r="I6" s="253">
        <v>76.012121755516176</v>
      </c>
      <c r="J6" s="253">
        <v>75.892615141851564</v>
      </c>
      <c r="K6" s="253">
        <v>76.565358387030528</v>
      </c>
      <c r="L6" s="253">
        <v>76.033359693430469</v>
      </c>
      <c r="M6" s="253">
        <v>76.627464504609279</v>
      </c>
      <c r="N6" s="253">
        <v>76.819201187077965</v>
      </c>
      <c r="O6" s="253">
        <v>76.60007331081701</v>
      </c>
      <c r="P6" s="253">
        <v>76.439066772858425</v>
      </c>
      <c r="Q6" s="253">
        <v>76.544000228498476</v>
      </c>
      <c r="R6" s="253">
        <v>76.760562327720251</v>
      </c>
      <c r="S6" s="253">
        <v>76.599271179870897</v>
      </c>
      <c r="T6" s="253">
        <v>76.768770193460796</v>
      </c>
      <c r="U6" s="253">
        <v>76.801111283870497</v>
      </c>
      <c r="V6" s="253">
        <v>76.601309234401469</v>
      </c>
      <c r="W6" s="253">
        <v>76.655879372400619</v>
      </c>
      <c r="X6" s="253">
        <v>76.089426937467579</v>
      </c>
      <c r="Y6" s="253">
        <v>76.829306028324737</v>
      </c>
      <c r="Z6" s="253">
        <v>76.859122179263565</v>
      </c>
      <c r="AA6" s="253">
        <v>76.986632838352605</v>
      </c>
      <c r="AB6" s="253">
        <v>77.350027647161085</v>
      </c>
      <c r="AC6" s="253">
        <v>77.266217496411286</v>
      </c>
      <c r="AD6" s="253">
        <v>77.488318986765648</v>
      </c>
      <c r="AE6" s="253">
        <v>77.859571640956446</v>
      </c>
      <c r="AF6" s="253">
        <v>77.578656697233342</v>
      </c>
      <c r="AG6" s="253">
        <v>78.092355228263472</v>
      </c>
      <c r="AH6" s="253">
        <v>78.353906199764978</v>
      </c>
      <c r="AI6" s="253">
        <v>78.377713647921198</v>
      </c>
      <c r="AJ6" s="253">
        <v>78.161684248697014</v>
      </c>
      <c r="AK6" s="253">
        <v>78.392257715240717</v>
      </c>
      <c r="AL6" s="253">
        <v>78.550881883469586</v>
      </c>
      <c r="AM6" s="253">
        <v>78.557073267890203</v>
      </c>
      <c r="AN6" s="253">
        <v>78.819692886770426</v>
      </c>
      <c r="AO6" s="253">
        <v>79.620013788923828</v>
      </c>
      <c r="AP6" s="253">
        <v>83.876904234199515</v>
      </c>
      <c r="AQ6" s="253">
        <v>85.881689565954545</v>
      </c>
      <c r="AR6" s="253">
        <v>86.496174821792394</v>
      </c>
      <c r="AS6" s="253">
        <v>86.362568321659012</v>
      </c>
      <c r="AT6" s="253">
        <v>86.386211204434971</v>
      </c>
      <c r="AU6" s="253">
        <v>86.071065908265183</v>
      </c>
      <c r="AV6" s="253">
        <v>85.704623176659538</v>
      </c>
      <c r="AW6" s="253">
        <v>86.178158339655525</v>
      </c>
      <c r="AX6" s="253">
        <v>86.399437381556808</v>
      </c>
      <c r="AY6" s="253">
        <v>86.408148547396806</v>
      </c>
      <c r="AZ6" s="253">
        <v>86.643983828453258</v>
      </c>
      <c r="BA6" s="253">
        <v>86.453863263647605</v>
      </c>
      <c r="BB6" s="253">
        <v>92.622437615461209</v>
      </c>
      <c r="BC6" s="253">
        <v>94.295740534401702</v>
      </c>
      <c r="BD6" s="253">
        <v>93.599334046692647</v>
      </c>
      <c r="BE6" s="253">
        <v>94.067682075096499</v>
      </c>
      <c r="BF6" s="253">
        <v>94.083874359353459</v>
      </c>
      <c r="BG6" s="253">
        <v>94.072818089829909</v>
      </c>
      <c r="BH6" s="253">
        <v>93.594595106167958</v>
      </c>
      <c r="BI6" s="253">
        <v>93.837111280405267</v>
      </c>
      <c r="BJ6" s="253">
        <v>95.790520354244478</v>
      </c>
      <c r="BK6" s="253">
        <v>96.753426884501508</v>
      </c>
      <c r="BL6" s="253">
        <v>96.459380076444219</v>
      </c>
      <c r="BM6" s="253">
        <v>96.745068873421573</v>
      </c>
      <c r="BN6" s="253">
        <v>103.49433530646066</v>
      </c>
      <c r="BO6" s="253">
        <v>102.63867252079457</v>
      </c>
      <c r="BP6" s="253">
        <v>102.92520545957045</v>
      </c>
      <c r="BQ6" s="253">
        <v>103.10408749196083</v>
      </c>
      <c r="BR6" s="253">
        <v>103.00798300409571</v>
      </c>
      <c r="BS6" s="253">
        <v>102.90566779186639</v>
      </c>
      <c r="BT6" s="253">
        <v>102.33854095623424</v>
      </c>
      <c r="BU6" s="253">
        <v>103.19794271356544</v>
      </c>
      <c r="BV6" s="253">
        <v>104.56330722992828</v>
      </c>
      <c r="BW6" s="253">
        <v>104.51164672935715</v>
      </c>
      <c r="BX6" s="253">
        <v>103.64034853580198</v>
      </c>
      <c r="BY6" s="253">
        <v>103.00633230701688</v>
      </c>
      <c r="BZ6" s="253">
        <v>103.19007906661949</v>
      </c>
      <c r="CA6" s="253">
        <v>102.96258851530776</v>
      </c>
      <c r="CB6" s="253">
        <v>103.19991367585629</v>
      </c>
      <c r="CC6" s="253">
        <v>103.55487613237054</v>
      </c>
      <c r="CD6" s="253">
        <v>103.34339431117527</v>
      </c>
      <c r="CE6" s="253">
        <v>103.72760262785371</v>
      </c>
      <c r="CF6" s="253">
        <v>103.22454196462456</v>
      </c>
      <c r="CG6" s="253">
        <v>103.24701921882405</v>
      </c>
      <c r="CH6" s="253">
        <v>103.7520201087885</v>
      </c>
      <c r="CI6" s="253">
        <v>103.97287648418339</v>
      </c>
      <c r="CJ6" s="253">
        <v>103.86011865159226</v>
      </c>
      <c r="CK6" s="253">
        <v>104.02398452049222</v>
      </c>
      <c r="CL6" s="253">
        <v>112.8916323351139</v>
      </c>
      <c r="CM6" s="253">
        <v>112.96265148155241</v>
      </c>
      <c r="CN6" s="253">
        <v>112.98640939779406</v>
      </c>
      <c r="CO6" s="253">
        <v>113.08176642656451</v>
      </c>
      <c r="CP6" s="253">
        <v>113.22190514743899</v>
      </c>
      <c r="CQ6" s="253">
        <v>112.84823489182311</v>
      </c>
      <c r="CR6" s="253">
        <v>112.41825878827419</v>
      </c>
      <c r="CS6" s="253">
        <v>112.77137658863502</v>
      </c>
      <c r="CT6" s="253">
        <v>113.13607107665855</v>
      </c>
      <c r="CU6" s="253">
        <v>113.38467809473102</v>
      </c>
      <c r="CV6" s="253">
        <v>113.57142404621548</v>
      </c>
      <c r="CW6" s="253">
        <v>113.65793133910113</v>
      </c>
      <c r="CX6" s="253">
        <v>114.94833716109837</v>
      </c>
      <c r="CY6" s="253">
        <v>119.44465298216231</v>
      </c>
    </row>
    <row r="7" spans="1:103" ht="32.25" customHeight="1" x14ac:dyDescent="0.25">
      <c r="A7" s="254" t="s">
        <v>21</v>
      </c>
      <c r="B7" s="255" t="s">
        <v>22</v>
      </c>
      <c r="C7" s="325">
        <v>1.1690980300643332</v>
      </c>
      <c r="D7" s="253">
        <v>86.722292749685309</v>
      </c>
      <c r="E7" s="253">
        <v>86.794408752960479</v>
      </c>
      <c r="F7" s="253">
        <v>86.823515079897547</v>
      </c>
      <c r="G7" s="253">
        <v>86.823515079897547</v>
      </c>
      <c r="H7" s="253">
        <v>86.828772989741012</v>
      </c>
      <c r="I7" s="253">
        <v>86.97966806640818</v>
      </c>
      <c r="J7" s="253">
        <v>86.98499214240374</v>
      </c>
      <c r="K7" s="253">
        <v>87.667100690975815</v>
      </c>
      <c r="L7" s="253">
        <v>88.024719974111036</v>
      </c>
      <c r="M7" s="253">
        <v>89.35102265513639</v>
      </c>
      <c r="N7" s="253">
        <v>89.35102265513639</v>
      </c>
      <c r="O7" s="253">
        <v>89.351022655136376</v>
      </c>
      <c r="P7" s="253">
        <v>89.351022655136376</v>
      </c>
      <c r="Q7" s="253">
        <v>89.408053118153347</v>
      </c>
      <c r="R7" s="253">
        <v>89.655798712355264</v>
      </c>
      <c r="S7" s="253">
        <v>89.591256763854801</v>
      </c>
      <c r="T7" s="253">
        <v>89.745794504115864</v>
      </c>
      <c r="U7" s="253">
        <v>89.745794504115864</v>
      </c>
      <c r="V7" s="253">
        <v>89.784932504638917</v>
      </c>
      <c r="W7" s="253">
        <v>89.936910480621691</v>
      </c>
      <c r="X7" s="253">
        <v>90.409040370178644</v>
      </c>
      <c r="Y7" s="253">
        <v>90.59876288676287</v>
      </c>
      <c r="Z7" s="253">
        <v>90.59876288676287</v>
      </c>
      <c r="AA7" s="253">
        <v>90.59876288676287</v>
      </c>
      <c r="AB7" s="253">
        <v>91.147349474006134</v>
      </c>
      <c r="AC7" s="253">
        <v>91.147349474006134</v>
      </c>
      <c r="AD7" s="253">
        <v>90.963348456793554</v>
      </c>
      <c r="AE7" s="253">
        <v>91.244748225716535</v>
      </c>
      <c r="AF7" s="253">
        <v>91.284120189536708</v>
      </c>
      <c r="AG7" s="253">
        <v>91.435963638539732</v>
      </c>
      <c r="AH7" s="253">
        <v>91.464602067324876</v>
      </c>
      <c r="AI7" s="253">
        <v>91.712520099186506</v>
      </c>
      <c r="AJ7" s="253">
        <v>91.873814709265133</v>
      </c>
      <c r="AK7" s="253">
        <v>92.549304254567716</v>
      </c>
      <c r="AL7" s="253">
        <v>92.549304254567716</v>
      </c>
      <c r="AM7" s="253">
        <v>92.549304254567716</v>
      </c>
      <c r="AN7" s="253">
        <v>92.778531427674949</v>
      </c>
      <c r="AO7" s="253">
        <v>92.972946296502514</v>
      </c>
      <c r="AP7" s="253">
        <v>93.025514599287163</v>
      </c>
      <c r="AQ7" s="253">
        <v>93.492099788179246</v>
      </c>
      <c r="AR7" s="253">
        <v>93.512703413433655</v>
      </c>
      <c r="AS7" s="253">
        <v>93.921351483281725</v>
      </c>
      <c r="AT7" s="253">
        <v>94.245902819397244</v>
      </c>
      <c r="AU7" s="253">
        <v>94.267080459984825</v>
      </c>
      <c r="AV7" s="253">
        <v>94.447365948973271</v>
      </c>
      <c r="AW7" s="253">
        <v>94.67517726519992</v>
      </c>
      <c r="AX7" s="253">
        <v>94.691792169235953</v>
      </c>
      <c r="AY7" s="253">
        <v>95.010499525737288</v>
      </c>
      <c r="AZ7" s="253">
        <v>95.062586748263584</v>
      </c>
      <c r="BA7" s="253">
        <v>95.062586748263584</v>
      </c>
      <c r="BB7" s="253">
        <v>95.310027666313758</v>
      </c>
      <c r="BC7" s="253">
        <v>96.116594912721354</v>
      </c>
      <c r="BD7" s="253">
        <v>96.275746031385964</v>
      </c>
      <c r="BE7" s="253">
        <v>96.310285654299847</v>
      </c>
      <c r="BF7" s="253">
        <v>96.310285654299847</v>
      </c>
      <c r="BG7" s="253">
        <v>97.294401648583815</v>
      </c>
      <c r="BH7" s="253">
        <v>97.755245098108659</v>
      </c>
      <c r="BI7" s="253">
        <v>99.171172886199159</v>
      </c>
      <c r="BJ7" s="253">
        <v>99.355131260437403</v>
      </c>
      <c r="BK7" s="253">
        <v>99.355131260437403</v>
      </c>
      <c r="BL7" s="253">
        <v>99.465945454153029</v>
      </c>
      <c r="BM7" s="253">
        <v>99.626570370179564</v>
      </c>
      <c r="BN7" s="253">
        <v>99.838678199905274</v>
      </c>
      <c r="BO7" s="253">
        <v>100.02419670815966</v>
      </c>
      <c r="BP7" s="253">
        <v>100.35172071578901</v>
      </c>
      <c r="BQ7" s="253">
        <v>100.45803589824411</v>
      </c>
      <c r="BR7" s="253">
        <v>100.45803589824411</v>
      </c>
      <c r="BS7" s="253">
        <v>100.50889273261105</v>
      </c>
      <c r="BT7" s="253">
        <v>101.38648861564018</v>
      </c>
      <c r="BU7" s="253">
        <v>101.9276265038004</v>
      </c>
      <c r="BV7" s="253">
        <v>101.95608044904513</v>
      </c>
      <c r="BW7" s="253">
        <v>103.03127761775191</v>
      </c>
      <c r="BX7" s="253">
        <v>102.29269114948897</v>
      </c>
      <c r="BY7" s="253">
        <v>102.55990958478985</v>
      </c>
      <c r="BZ7" s="253">
        <v>102.82872079894058</v>
      </c>
      <c r="CA7" s="253">
        <v>102.86400120971348</v>
      </c>
      <c r="CB7" s="253">
        <v>103.00182319713758</v>
      </c>
      <c r="CC7" s="253">
        <v>103.28046747624525</v>
      </c>
      <c r="CD7" s="253">
        <v>103.79798660146707</v>
      </c>
      <c r="CE7" s="253">
        <v>103.87584008478349</v>
      </c>
      <c r="CF7" s="253">
        <v>104.00083877315518</v>
      </c>
      <c r="CG7" s="253">
        <v>104.92372534844023</v>
      </c>
      <c r="CH7" s="253">
        <v>104.92372534844023</v>
      </c>
      <c r="CI7" s="253">
        <v>105.14872233442355</v>
      </c>
      <c r="CJ7" s="253">
        <v>105.17469216975486</v>
      </c>
      <c r="CK7" s="253">
        <v>105.17469216975486</v>
      </c>
      <c r="CL7" s="253">
        <v>105.25658311841356</v>
      </c>
      <c r="CM7" s="253">
        <v>105.48706376235926</v>
      </c>
      <c r="CN7" s="253">
        <v>106.11933736634265</v>
      </c>
      <c r="CO7" s="253">
        <v>106.14721397523383</v>
      </c>
      <c r="CP7" s="253">
        <v>106.34751906759739</v>
      </c>
      <c r="CQ7" s="253">
        <v>106.52299336533477</v>
      </c>
      <c r="CR7" s="253">
        <v>106.67937108199871</v>
      </c>
      <c r="CS7" s="253">
        <v>107.0773667221094</v>
      </c>
      <c r="CT7" s="253">
        <v>107.35439671960545</v>
      </c>
      <c r="CU7" s="253">
        <v>107.45195139257916</v>
      </c>
      <c r="CV7" s="253">
        <v>107.86524306596674</v>
      </c>
      <c r="CW7" s="253">
        <v>108.1503444107412</v>
      </c>
      <c r="CX7" s="253">
        <v>108.1503444107412</v>
      </c>
      <c r="CY7" s="253">
        <v>108.55205754857805</v>
      </c>
    </row>
    <row r="8" spans="1:103" ht="32.25" customHeight="1" x14ac:dyDescent="0.25">
      <c r="A8" s="254" t="s">
        <v>23</v>
      </c>
      <c r="B8" s="255" t="s">
        <v>24</v>
      </c>
      <c r="C8" s="325">
        <v>1.0993206904785739</v>
      </c>
      <c r="D8" s="253">
        <v>89.6264407913893</v>
      </c>
      <c r="E8" s="253">
        <v>89.179798063210995</v>
      </c>
      <c r="F8" s="253">
        <v>88.816206521686013</v>
      </c>
      <c r="G8" s="253">
        <v>89.278731813613931</v>
      </c>
      <c r="H8" s="253">
        <v>89.200865448922016</v>
      </c>
      <c r="I8" s="253">
        <v>89.209635491260272</v>
      </c>
      <c r="J8" s="253">
        <v>88.605759586917202</v>
      </c>
      <c r="K8" s="253">
        <v>88.929679088539899</v>
      </c>
      <c r="L8" s="253">
        <v>88.93146374337185</v>
      </c>
      <c r="M8" s="253">
        <v>89.309106056094009</v>
      </c>
      <c r="N8" s="253">
        <v>89.309106056094009</v>
      </c>
      <c r="O8" s="253">
        <v>89.333603348709914</v>
      </c>
      <c r="P8" s="253">
        <v>89.337957870373529</v>
      </c>
      <c r="Q8" s="253">
        <v>89.350403293942065</v>
      </c>
      <c r="R8" s="253">
        <v>88.751514928635657</v>
      </c>
      <c r="S8" s="253">
        <v>88.762786146957694</v>
      </c>
      <c r="T8" s="253">
        <v>88.723094302240739</v>
      </c>
      <c r="U8" s="253">
        <v>88.751105891481615</v>
      </c>
      <c r="V8" s="253">
        <v>88.751105891481615</v>
      </c>
      <c r="W8" s="253">
        <v>88.751105891481615</v>
      </c>
      <c r="X8" s="253">
        <v>88.765660334182996</v>
      </c>
      <c r="Y8" s="253">
        <v>89.398603749660907</v>
      </c>
      <c r="Z8" s="253">
        <v>89.404731488697109</v>
      </c>
      <c r="AA8" s="253">
        <v>89.320598982784688</v>
      </c>
      <c r="AB8" s="253">
        <v>89.158656134967856</v>
      </c>
      <c r="AC8" s="253">
        <v>86.95267322663021</v>
      </c>
      <c r="AD8" s="253">
        <v>86.046163679161978</v>
      </c>
      <c r="AE8" s="253">
        <v>84.581441434577059</v>
      </c>
      <c r="AF8" s="253">
        <v>84.191605971499698</v>
      </c>
      <c r="AG8" s="253">
        <v>84.202716981679316</v>
      </c>
      <c r="AH8" s="253">
        <v>84.237172777558186</v>
      </c>
      <c r="AI8" s="253">
        <v>84.250012183126586</v>
      </c>
      <c r="AJ8" s="253">
        <v>84.255246294602202</v>
      </c>
      <c r="AK8" s="253">
        <v>84.353099843868691</v>
      </c>
      <c r="AL8" s="253">
        <v>84.426810003470251</v>
      </c>
      <c r="AM8" s="253">
        <v>84.426810003470251</v>
      </c>
      <c r="AN8" s="253">
        <v>79.800759054276227</v>
      </c>
      <c r="AO8" s="253">
        <v>79.85651476366435</v>
      </c>
      <c r="AP8" s="253">
        <v>84.625733891323776</v>
      </c>
      <c r="AQ8" s="253">
        <v>84.709687731689073</v>
      </c>
      <c r="AR8" s="253">
        <v>84.776926017281696</v>
      </c>
      <c r="AS8" s="253">
        <v>84.839809790624969</v>
      </c>
      <c r="AT8" s="253">
        <v>84.839809790624969</v>
      </c>
      <c r="AU8" s="253">
        <v>84.846299940895463</v>
      </c>
      <c r="AV8" s="253">
        <v>84.846299940895463</v>
      </c>
      <c r="AW8" s="253">
        <v>83.99141087658424</v>
      </c>
      <c r="AX8" s="253">
        <v>84.174782473300908</v>
      </c>
      <c r="AY8" s="253">
        <v>85.087315751677423</v>
      </c>
      <c r="AZ8" s="253">
        <v>85.929069812955404</v>
      </c>
      <c r="BA8" s="253">
        <v>87.021814027737776</v>
      </c>
      <c r="BB8" s="253">
        <v>86.50548714012524</v>
      </c>
      <c r="BC8" s="253">
        <v>86.891947266815919</v>
      </c>
      <c r="BD8" s="253">
        <v>86.975583337188269</v>
      </c>
      <c r="BE8" s="253">
        <v>86.975583337188269</v>
      </c>
      <c r="BF8" s="253">
        <v>90.068545626192019</v>
      </c>
      <c r="BG8" s="253">
        <v>94.530914994165727</v>
      </c>
      <c r="BH8" s="253">
        <v>95.214105729545238</v>
      </c>
      <c r="BI8" s="253">
        <v>96.950128209419901</v>
      </c>
      <c r="BJ8" s="253">
        <v>100.3969336844149</v>
      </c>
      <c r="BK8" s="253">
        <v>100.43918958845013</v>
      </c>
      <c r="BL8" s="253">
        <v>100.49172659705114</v>
      </c>
      <c r="BM8" s="253">
        <v>100.51857111009045</v>
      </c>
      <c r="BN8" s="253">
        <v>100.10156401306013</v>
      </c>
      <c r="BO8" s="253">
        <v>100.141546211779</v>
      </c>
      <c r="BP8" s="253">
        <v>100.16924396402098</v>
      </c>
      <c r="BQ8" s="253">
        <v>100.16924396402098</v>
      </c>
      <c r="BR8" s="253">
        <v>100.16583006048727</v>
      </c>
      <c r="BS8" s="253">
        <v>100.17428279224472</v>
      </c>
      <c r="BT8" s="253">
        <v>100.28173980496028</v>
      </c>
      <c r="BU8" s="253">
        <v>101.36201809389425</v>
      </c>
      <c r="BV8" s="253">
        <v>101.36201809389425</v>
      </c>
      <c r="BW8" s="253">
        <v>101.36201809389425</v>
      </c>
      <c r="BX8" s="253">
        <v>101.31267199714537</v>
      </c>
      <c r="BY8" s="253">
        <v>100.77858520785048</v>
      </c>
      <c r="BZ8" s="253">
        <v>99.260351696943374</v>
      </c>
      <c r="CA8" s="253">
        <v>98.935261498751515</v>
      </c>
      <c r="CB8" s="253">
        <v>98.935261498751515</v>
      </c>
      <c r="CC8" s="253">
        <v>98.73753414008543</v>
      </c>
      <c r="CD8" s="253">
        <v>97.563022018160012</v>
      </c>
      <c r="CE8" s="253">
        <v>97.687892064233878</v>
      </c>
      <c r="CF8" s="253">
        <v>97.717037301295889</v>
      </c>
      <c r="CG8" s="253">
        <v>99.730085602973247</v>
      </c>
      <c r="CH8" s="253">
        <v>100.76639070406398</v>
      </c>
      <c r="CI8" s="253">
        <v>100.78315153782265</v>
      </c>
      <c r="CJ8" s="253">
        <v>100.79292303455311</v>
      </c>
      <c r="CK8" s="253">
        <v>100.86051646633166</v>
      </c>
      <c r="CL8" s="253">
        <v>100.85956765645494</v>
      </c>
      <c r="CM8" s="253">
        <v>100.89262934164317</v>
      </c>
      <c r="CN8" s="253">
        <v>100.89262934164317</v>
      </c>
      <c r="CO8" s="253">
        <v>100.89684031851722</v>
      </c>
      <c r="CP8" s="253">
        <v>100.89503635564762</v>
      </c>
      <c r="CQ8" s="253">
        <v>100.91252823499512</v>
      </c>
      <c r="CR8" s="253">
        <v>100.91252823499512</v>
      </c>
      <c r="CS8" s="253">
        <v>102.95649437497717</v>
      </c>
      <c r="CT8" s="253">
        <v>102.95649437497717</v>
      </c>
      <c r="CU8" s="253">
        <v>102.94087519870295</v>
      </c>
      <c r="CV8" s="253">
        <v>104.69965146960149</v>
      </c>
      <c r="CW8" s="253">
        <v>109.01763857039415</v>
      </c>
      <c r="CX8" s="253">
        <v>109.78189976336601</v>
      </c>
      <c r="CY8" s="253">
        <v>109.86820761921722</v>
      </c>
    </row>
    <row r="9" spans="1:103" ht="32.25" customHeight="1" x14ac:dyDescent="0.25">
      <c r="A9" s="256" t="s">
        <v>25</v>
      </c>
      <c r="B9" s="255" t="s">
        <v>26</v>
      </c>
      <c r="C9" s="325">
        <v>1.3455501258611273</v>
      </c>
      <c r="D9" s="253">
        <v>75.908987897223255</v>
      </c>
      <c r="E9" s="253">
        <v>75.700863850351482</v>
      </c>
      <c r="F9" s="253">
        <v>75.991128646322011</v>
      </c>
      <c r="G9" s="253">
        <v>76.061878501061088</v>
      </c>
      <c r="H9" s="253">
        <v>75.576729295300424</v>
      </c>
      <c r="I9" s="253">
        <v>75.401334695435452</v>
      </c>
      <c r="J9" s="253">
        <v>76.014088852855309</v>
      </c>
      <c r="K9" s="253">
        <v>76.168929506164559</v>
      </c>
      <c r="L9" s="253">
        <v>74.770792658997451</v>
      </c>
      <c r="M9" s="253">
        <v>76.296315661373924</v>
      </c>
      <c r="N9" s="253">
        <v>76.747799664070826</v>
      </c>
      <c r="O9" s="253">
        <v>76.391190867444308</v>
      </c>
      <c r="P9" s="253">
        <v>76.266502235278082</v>
      </c>
      <c r="Q9" s="253">
        <v>76.55353078019607</v>
      </c>
      <c r="R9" s="253">
        <v>76.638294975729323</v>
      </c>
      <c r="S9" s="253">
        <v>76.926289032197175</v>
      </c>
      <c r="T9" s="253">
        <v>76.900254995328638</v>
      </c>
      <c r="U9" s="253">
        <v>77.180296256989649</v>
      </c>
      <c r="V9" s="253">
        <v>76.841750268157085</v>
      </c>
      <c r="W9" s="253">
        <v>77.252080034533066</v>
      </c>
      <c r="X9" s="253">
        <v>76.423219187337523</v>
      </c>
      <c r="Y9" s="253">
        <v>77.935405510785841</v>
      </c>
      <c r="Z9" s="253">
        <v>77.652194529059031</v>
      </c>
      <c r="AA9" s="253">
        <v>78.43674398851266</v>
      </c>
      <c r="AB9" s="253">
        <v>79.447779368951942</v>
      </c>
      <c r="AC9" s="253">
        <v>79.893860618764123</v>
      </c>
      <c r="AD9" s="253">
        <v>79.486856105830341</v>
      </c>
      <c r="AE9" s="253">
        <v>80.069217146345409</v>
      </c>
      <c r="AF9" s="253">
        <v>79.79604392750511</v>
      </c>
      <c r="AG9" s="253">
        <v>80.40449524491531</v>
      </c>
      <c r="AH9" s="253">
        <v>80.311815196945304</v>
      </c>
      <c r="AI9" s="253">
        <v>80.543881535569454</v>
      </c>
      <c r="AJ9" s="253">
        <v>79.837485228294739</v>
      </c>
      <c r="AK9" s="253">
        <v>80.910527726571999</v>
      </c>
      <c r="AL9" s="253">
        <v>82.349287235673003</v>
      </c>
      <c r="AM9" s="253">
        <v>82.63613066986855</v>
      </c>
      <c r="AN9" s="253">
        <v>83.081230650227567</v>
      </c>
      <c r="AO9" s="253">
        <v>83.147306530460824</v>
      </c>
      <c r="AP9" s="253">
        <v>83.77687524986851</v>
      </c>
      <c r="AQ9" s="253">
        <v>84.26430311428831</v>
      </c>
      <c r="AR9" s="253">
        <v>83.997670119171431</v>
      </c>
      <c r="AS9" s="253">
        <v>85.220541977824581</v>
      </c>
      <c r="AT9" s="253">
        <v>87.230733942679166</v>
      </c>
      <c r="AU9" s="253">
        <v>89.087399708858882</v>
      </c>
      <c r="AV9" s="253">
        <v>88.831500759892393</v>
      </c>
      <c r="AW9" s="253">
        <v>90.328534422327678</v>
      </c>
      <c r="AX9" s="253">
        <v>90.704982966468194</v>
      </c>
      <c r="AY9" s="253">
        <v>92.142471671432446</v>
      </c>
      <c r="AZ9" s="253">
        <v>92.592666979866138</v>
      </c>
      <c r="BA9" s="253">
        <v>93.549582837747423</v>
      </c>
      <c r="BB9" s="253">
        <v>94.28725511902168</v>
      </c>
      <c r="BC9" s="253">
        <v>94.335567640305172</v>
      </c>
      <c r="BD9" s="253">
        <v>94.775331618714958</v>
      </c>
      <c r="BE9" s="253">
        <v>95.819962836238986</v>
      </c>
      <c r="BF9" s="253">
        <v>95.423166717548057</v>
      </c>
      <c r="BG9" s="253">
        <v>96.643451411174482</v>
      </c>
      <c r="BH9" s="253">
        <v>96.16523450145155</v>
      </c>
      <c r="BI9" s="253">
        <v>98.631246500526288</v>
      </c>
      <c r="BJ9" s="253">
        <v>99.591719807765031</v>
      </c>
      <c r="BK9" s="253">
        <v>99.943662616001774</v>
      </c>
      <c r="BL9" s="253">
        <v>100.16413924377471</v>
      </c>
      <c r="BM9" s="253">
        <v>99.913581147288554</v>
      </c>
      <c r="BN9" s="253">
        <v>100.21822300125173</v>
      </c>
      <c r="BO9" s="253">
        <v>100.0676972732136</v>
      </c>
      <c r="BP9" s="253">
        <v>100.64620653582541</v>
      </c>
      <c r="BQ9" s="253">
        <v>100.36706333055656</v>
      </c>
      <c r="BR9" s="253">
        <v>99.754801129519706</v>
      </c>
      <c r="BS9" s="253">
        <v>100.76497640989017</v>
      </c>
      <c r="BT9" s="253">
        <v>99.936683004386708</v>
      </c>
      <c r="BU9" s="253">
        <v>102.82001409413759</v>
      </c>
      <c r="BV9" s="253">
        <v>103.51977901899559</v>
      </c>
      <c r="BW9" s="253">
        <v>103.58842009586472</v>
      </c>
      <c r="BX9" s="253">
        <v>103.40049158753826</v>
      </c>
      <c r="BY9" s="253">
        <v>103.65216998994697</v>
      </c>
      <c r="BZ9" s="253">
        <v>104.10572983794037</v>
      </c>
      <c r="CA9" s="253">
        <v>103.39406002406636</v>
      </c>
      <c r="CB9" s="253">
        <v>105.10479341829148</v>
      </c>
      <c r="CC9" s="253">
        <v>105.04870106826081</v>
      </c>
      <c r="CD9" s="253">
        <v>105.56064889056394</v>
      </c>
      <c r="CE9" s="253">
        <v>106.42062647864171</v>
      </c>
      <c r="CF9" s="253">
        <v>105.25628876374029</v>
      </c>
      <c r="CG9" s="253">
        <v>109.67230159188244</v>
      </c>
      <c r="CH9" s="253">
        <v>109.8127106840565</v>
      </c>
      <c r="CI9" s="253">
        <v>110.11175831958879</v>
      </c>
      <c r="CJ9" s="253">
        <v>109.75969968027508</v>
      </c>
      <c r="CK9" s="253">
        <v>109.10529786025985</v>
      </c>
      <c r="CL9" s="253">
        <v>109.80407456293631</v>
      </c>
      <c r="CM9" s="253">
        <v>109.26217073114086</v>
      </c>
      <c r="CN9" s="253">
        <v>109.81260848371512</v>
      </c>
      <c r="CO9" s="253">
        <v>109.83953220682287</v>
      </c>
      <c r="CP9" s="253">
        <v>109.74618047440029</v>
      </c>
      <c r="CQ9" s="253">
        <v>110.64680569440711</v>
      </c>
      <c r="CR9" s="253">
        <v>110.64536242030007</v>
      </c>
      <c r="CS9" s="253">
        <v>111.57390199943826</v>
      </c>
      <c r="CT9" s="253">
        <v>111.30232726829556</v>
      </c>
      <c r="CU9" s="253">
        <v>112.03129608550051</v>
      </c>
      <c r="CV9" s="253">
        <v>112.28155891344657</v>
      </c>
      <c r="CW9" s="253">
        <v>113.33319116263088</v>
      </c>
      <c r="CX9" s="253">
        <v>113.62023024482211</v>
      </c>
      <c r="CY9" s="253">
        <v>113.91677748084454</v>
      </c>
    </row>
    <row r="10" spans="1:103" ht="27.75" customHeight="1" x14ac:dyDescent="0.25">
      <c r="A10" s="254" t="s">
        <v>27</v>
      </c>
      <c r="B10" s="255" t="s">
        <v>28</v>
      </c>
      <c r="C10" s="325">
        <v>1.3142366979937892</v>
      </c>
      <c r="D10" s="253">
        <v>78.19899541137751</v>
      </c>
      <c r="E10" s="253">
        <v>78.288220588027059</v>
      </c>
      <c r="F10" s="253">
        <v>78.393214948871218</v>
      </c>
      <c r="G10" s="253">
        <v>78.531490896206179</v>
      </c>
      <c r="H10" s="253">
        <v>78.643661081949958</v>
      </c>
      <c r="I10" s="253">
        <v>78.597497402332252</v>
      </c>
      <c r="J10" s="253">
        <v>78.588966772907767</v>
      </c>
      <c r="K10" s="253">
        <v>78.611073117786503</v>
      </c>
      <c r="L10" s="253">
        <v>78.54569641893076</v>
      </c>
      <c r="M10" s="253">
        <v>80.072107531578638</v>
      </c>
      <c r="N10" s="253">
        <v>80.133524378051604</v>
      </c>
      <c r="O10" s="253">
        <v>80.135164198396282</v>
      </c>
      <c r="P10" s="253">
        <v>80.064537994867095</v>
      </c>
      <c r="Q10" s="253">
        <v>79.879107174758545</v>
      </c>
      <c r="R10" s="253">
        <v>79.894707598659323</v>
      </c>
      <c r="S10" s="253">
        <v>79.935940489318881</v>
      </c>
      <c r="T10" s="253">
        <v>79.968821430609438</v>
      </c>
      <c r="U10" s="253">
        <v>80.027927634769767</v>
      </c>
      <c r="V10" s="253">
        <v>79.995548113701787</v>
      </c>
      <c r="W10" s="253">
        <v>80.036579218581835</v>
      </c>
      <c r="X10" s="253">
        <v>80.072235957821619</v>
      </c>
      <c r="Y10" s="253">
        <v>81.17847918514488</v>
      </c>
      <c r="Z10" s="253">
        <v>81.183063269764702</v>
      </c>
      <c r="AA10" s="253">
        <v>81.202176259071891</v>
      </c>
      <c r="AB10" s="253">
        <v>81.585042313406888</v>
      </c>
      <c r="AC10" s="253">
        <v>82.03422844026052</v>
      </c>
      <c r="AD10" s="253">
        <v>82.147104293092042</v>
      </c>
      <c r="AE10" s="253">
        <v>82.21539356073562</v>
      </c>
      <c r="AF10" s="253">
        <v>82.689593350747913</v>
      </c>
      <c r="AG10" s="253">
        <v>83.451548123772426</v>
      </c>
      <c r="AH10" s="253">
        <v>83.635985630265679</v>
      </c>
      <c r="AI10" s="253">
        <v>83.729946923124515</v>
      </c>
      <c r="AJ10" s="253">
        <v>83.853414511734243</v>
      </c>
      <c r="AK10" s="253">
        <v>85.764349511184733</v>
      </c>
      <c r="AL10" s="253">
        <v>86.038044624933306</v>
      </c>
      <c r="AM10" s="253">
        <v>86.099578962205655</v>
      </c>
      <c r="AN10" s="253">
        <v>86.223325330342277</v>
      </c>
      <c r="AO10" s="253">
        <v>86.544473124558522</v>
      </c>
      <c r="AP10" s="253">
        <v>86.997109410843962</v>
      </c>
      <c r="AQ10" s="253">
        <v>87.043431298788946</v>
      </c>
      <c r="AR10" s="253">
        <v>87.224614208108619</v>
      </c>
      <c r="AS10" s="253">
        <v>87.551237074571802</v>
      </c>
      <c r="AT10" s="253">
        <v>87.826465175693201</v>
      </c>
      <c r="AU10" s="253">
        <v>88.057594842756998</v>
      </c>
      <c r="AV10" s="253">
        <v>88.22804936961424</v>
      </c>
      <c r="AW10" s="253">
        <v>92.966655393627775</v>
      </c>
      <c r="AX10" s="253">
        <v>93.262520000347408</v>
      </c>
      <c r="AY10" s="253">
        <v>93.359381252767449</v>
      </c>
      <c r="AZ10" s="253">
        <v>93.519728432013267</v>
      </c>
      <c r="BA10" s="253">
        <v>93.54921545206868</v>
      </c>
      <c r="BB10" s="253">
        <v>93.647131510474068</v>
      </c>
      <c r="BC10" s="253">
        <v>94.156843385855197</v>
      </c>
      <c r="BD10" s="253">
        <v>94.247004655751084</v>
      </c>
      <c r="BE10" s="253">
        <v>94.253836151635582</v>
      </c>
      <c r="BF10" s="253">
        <v>94.1977510666689</v>
      </c>
      <c r="BG10" s="253">
        <v>94.188433633138487</v>
      </c>
      <c r="BH10" s="253">
        <v>94.257303681500176</v>
      </c>
      <c r="BI10" s="253">
        <v>99.542130741719447</v>
      </c>
      <c r="BJ10" s="253">
        <v>99.483920306896735</v>
      </c>
      <c r="BK10" s="253">
        <v>99.514912652796141</v>
      </c>
      <c r="BL10" s="253">
        <v>99.597144015475848</v>
      </c>
      <c r="BM10" s="253">
        <v>99.668166126983166</v>
      </c>
      <c r="BN10" s="253">
        <v>99.870070489517147</v>
      </c>
      <c r="BO10" s="253">
        <v>100.23740450463947</v>
      </c>
      <c r="BP10" s="253">
        <v>100.40167986866942</v>
      </c>
      <c r="BQ10" s="253">
        <v>100.39442594068061</v>
      </c>
      <c r="BR10" s="253">
        <v>100.38559320968862</v>
      </c>
      <c r="BS10" s="253">
        <v>100.38957904814571</v>
      </c>
      <c r="BT10" s="253">
        <v>100.51497309478769</v>
      </c>
      <c r="BU10" s="253">
        <v>105.12664327878058</v>
      </c>
      <c r="BV10" s="253">
        <v>105.0932094500259</v>
      </c>
      <c r="BW10" s="253">
        <v>105.07468279597093</v>
      </c>
      <c r="BX10" s="253">
        <v>104.92109529037455</v>
      </c>
      <c r="BY10" s="253">
        <v>104.94051888241691</v>
      </c>
      <c r="BZ10" s="253">
        <v>105.22266813655366</v>
      </c>
      <c r="CA10" s="253">
        <v>105.45414931151281</v>
      </c>
      <c r="CB10" s="253">
        <v>105.69823788636404</v>
      </c>
      <c r="CC10" s="253">
        <v>106.08478254453487</v>
      </c>
      <c r="CD10" s="253">
        <v>107.53459983636635</v>
      </c>
      <c r="CE10" s="253">
        <v>108.24556605339228</v>
      </c>
      <c r="CF10" s="253">
        <v>108.36315610049671</v>
      </c>
      <c r="CG10" s="253">
        <v>110.72648093259731</v>
      </c>
      <c r="CH10" s="253">
        <v>110.52839720999874</v>
      </c>
      <c r="CI10" s="253">
        <v>110.71316207499295</v>
      </c>
      <c r="CJ10" s="253">
        <v>111.00209040978484</v>
      </c>
      <c r="CK10" s="253">
        <v>111.04021071685136</v>
      </c>
      <c r="CL10" s="253">
        <v>111.06197382019607</v>
      </c>
      <c r="CM10" s="253">
        <v>114.04024808866792</v>
      </c>
      <c r="CN10" s="253">
        <v>114.21282100542608</v>
      </c>
      <c r="CO10" s="253">
        <v>114.6572558782522</v>
      </c>
      <c r="CP10" s="253">
        <v>114.82290583631408</v>
      </c>
      <c r="CQ10" s="253">
        <v>116.65630084883125</v>
      </c>
      <c r="CR10" s="253">
        <v>116.72150326346195</v>
      </c>
      <c r="CS10" s="253">
        <v>118.18189222004766</v>
      </c>
      <c r="CT10" s="253">
        <v>118.14645817116477</v>
      </c>
      <c r="CU10" s="253">
        <v>118.12073980085593</v>
      </c>
      <c r="CV10" s="253">
        <v>118.26533949404241</v>
      </c>
      <c r="CW10" s="253">
        <v>118.24964957183687</v>
      </c>
      <c r="CX10" s="253">
        <v>118.47105599644861</v>
      </c>
      <c r="CY10" s="253">
        <v>119.40289840355464</v>
      </c>
    </row>
    <row r="11" spans="1:103" ht="27.75" customHeight="1" x14ac:dyDescent="0.25">
      <c r="A11" s="254" t="s">
        <v>29</v>
      </c>
      <c r="B11" s="255" t="s">
        <v>30</v>
      </c>
      <c r="C11" s="325">
        <v>1.4074615105810653</v>
      </c>
      <c r="D11" s="253">
        <v>73.304636003748371</v>
      </c>
      <c r="E11" s="253">
        <v>74.632912726675301</v>
      </c>
      <c r="F11" s="253">
        <v>75.677906706465052</v>
      </c>
      <c r="G11" s="253">
        <v>75.906013532257262</v>
      </c>
      <c r="H11" s="253">
        <v>74.808087755934139</v>
      </c>
      <c r="I11" s="253">
        <v>74.642940259863579</v>
      </c>
      <c r="J11" s="253">
        <v>75.113130960128814</v>
      </c>
      <c r="K11" s="253">
        <v>75.938405731319207</v>
      </c>
      <c r="L11" s="253">
        <v>76.055364212658674</v>
      </c>
      <c r="M11" s="253">
        <v>74.852482497870056</v>
      </c>
      <c r="N11" s="253">
        <v>73.621745512589712</v>
      </c>
      <c r="O11" s="253">
        <v>73.28303126206599</v>
      </c>
      <c r="P11" s="253">
        <v>73.917203067957288</v>
      </c>
      <c r="Q11" s="253">
        <v>74.202779123739589</v>
      </c>
      <c r="R11" s="253">
        <v>73.213271192078338</v>
      </c>
      <c r="S11" s="253">
        <v>73.768989847102119</v>
      </c>
      <c r="T11" s="253">
        <v>73.914188106011665</v>
      </c>
      <c r="U11" s="253">
        <v>73.707242541224076</v>
      </c>
      <c r="V11" s="253">
        <v>73.913264402135013</v>
      </c>
      <c r="W11" s="253">
        <v>74.459788464958535</v>
      </c>
      <c r="X11" s="253">
        <v>74.715498613218614</v>
      </c>
      <c r="Y11" s="253">
        <v>74.644791732127914</v>
      </c>
      <c r="Z11" s="253">
        <v>74.27469636153522</v>
      </c>
      <c r="AA11" s="253">
        <v>74.27469636153522</v>
      </c>
      <c r="AB11" s="253">
        <v>74.67493635878354</v>
      </c>
      <c r="AC11" s="253">
        <v>75.011894145166934</v>
      </c>
      <c r="AD11" s="253">
        <v>74.358561306029188</v>
      </c>
      <c r="AE11" s="253">
        <v>74.045937628102408</v>
      </c>
      <c r="AF11" s="253">
        <v>75.197534691212908</v>
      </c>
      <c r="AG11" s="253">
        <v>75.506938918487208</v>
      </c>
      <c r="AH11" s="253">
        <v>75.867474536768768</v>
      </c>
      <c r="AI11" s="253">
        <v>75.593848485063347</v>
      </c>
      <c r="AJ11" s="253">
        <v>75.972864918510268</v>
      </c>
      <c r="AK11" s="253">
        <v>76.249049514587369</v>
      </c>
      <c r="AL11" s="253">
        <v>76.393527529840313</v>
      </c>
      <c r="AM11" s="253">
        <v>76.393527529840313</v>
      </c>
      <c r="AN11" s="253">
        <v>78.91091827557905</v>
      </c>
      <c r="AO11" s="253">
        <v>78.792149807596118</v>
      </c>
      <c r="AP11" s="253">
        <v>78.65041692417563</v>
      </c>
      <c r="AQ11" s="253">
        <v>80.461060210099774</v>
      </c>
      <c r="AR11" s="253">
        <v>80.61180072174443</v>
      </c>
      <c r="AS11" s="253">
        <v>80.66696822493239</v>
      </c>
      <c r="AT11" s="253">
        <v>80.820517912019895</v>
      </c>
      <c r="AU11" s="253">
        <v>81.418919434230503</v>
      </c>
      <c r="AV11" s="253">
        <v>81.420402233218482</v>
      </c>
      <c r="AW11" s="253">
        <v>84.479053898864549</v>
      </c>
      <c r="AX11" s="253">
        <v>85.096984817906986</v>
      </c>
      <c r="AY11" s="253">
        <v>88.820229877126735</v>
      </c>
      <c r="AZ11" s="253">
        <v>91.307037515750295</v>
      </c>
      <c r="BA11" s="253">
        <v>97.818822551898677</v>
      </c>
      <c r="BB11" s="253">
        <v>100.16491445148986</v>
      </c>
      <c r="BC11" s="253">
        <v>99.922708327118926</v>
      </c>
      <c r="BD11" s="253">
        <v>100.01206268651232</v>
      </c>
      <c r="BE11" s="253">
        <v>99.966346819037739</v>
      </c>
      <c r="BF11" s="253">
        <v>100.26438112269973</v>
      </c>
      <c r="BG11" s="253">
        <v>100.362469395205</v>
      </c>
      <c r="BH11" s="253">
        <v>100.53492034229328</v>
      </c>
      <c r="BI11" s="253">
        <v>100.589369995509</v>
      </c>
      <c r="BJ11" s="253">
        <v>100.64141036612445</v>
      </c>
      <c r="BK11" s="253">
        <v>100.94963521068017</v>
      </c>
      <c r="BL11" s="253">
        <v>101.34624204729262</v>
      </c>
      <c r="BM11" s="253">
        <v>101.64581994390468</v>
      </c>
      <c r="BN11" s="253">
        <v>98.620998280562574</v>
      </c>
      <c r="BO11" s="253">
        <v>98.908492389754215</v>
      </c>
      <c r="BP11" s="253">
        <v>98.945811474172658</v>
      </c>
      <c r="BQ11" s="253">
        <v>98.976824559643447</v>
      </c>
      <c r="BR11" s="253">
        <v>99.865924095567863</v>
      </c>
      <c r="BS11" s="253">
        <v>99.755650083027945</v>
      </c>
      <c r="BT11" s="253">
        <v>99.753821553760233</v>
      </c>
      <c r="BU11" s="253">
        <v>99.997499186298654</v>
      </c>
      <c r="BV11" s="253">
        <v>98.681365681013631</v>
      </c>
      <c r="BW11" s="253">
        <v>98.691151192448871</v>
      </c>
      <c r="BX11" s="253">
        <v>98.435950091026911</v>
      </c>
      <c r="BY11" s="253">
        <v>98.622375272372807</v>
      </c>
      <c r="BZ11" s="253">
        <v>98.710789429951646</v>
      </c>
      <c r="CA11" s="253">
        <v>98.861848023621121</v>
      </c>
      <c r="CB11" s="253">
        <v>98.977895867640598</v>
      </c>
      <c r="CC11" s="253">
        <v>99.296136400885544</v>
      </c>
      <c r="CD11" s="253">
        <v>100.00643855279139</v>
      </c>
      <c r="CE11" s="253">
        <v>100.13096141891796</v>
      </c>
      <c r="CF11" s="253">
        <v>98.362445924182666</v>
      </c>
      <c r="CG11" s="253">
        <v>97.39128779232685</v>
      </c>
      <c r="CH11" s="253">
        <v>97.444836367000761</v>
      </c>
      <c r="CI11" s="253">
        <v>97.629484154452101</v>
      </c>
      <c r="CJ11" s="253">
        <v>97.543030420340102</v>
      </c>
      <c r="CK11" s="253">
        <v>97.539034328574388</v>
      </c>
      <c r="CL11" s="253">
        <v>97.841849767604771</v>
      </c>
      <c r="CM11" s="253">
        <v>102.42489090703741</v>
      </c>
      <c r="CN11" s="253">
        <v>102.93928838603678</v>
      </c>
      <c r="CO11" s="253">
        <v>103.21418635750949</v>
      </c>
      <c r="CP11" s="253">
        <v>103.52196633013959</v>
      </c>
      <c r="CQ11" s="253">
        <v>102.08959766862336</v>
      </c>
      <c r="CR11" s="253">
        <v>102.23765049732863</v>
      </c>
      <c r="CS11" s="253">
        <v>102.2413464823711</v>
      </c>
      <c r="CT11" s="253">
        <v>102.00167738646752</v>
      </c>
      <c r="CU11" s="253">
        <v>102.27386379168316</v>
      </c>
      <c r="CV11" s="253">
        <v>104.83880182272488</v>
      </c>
      <c r="CW11" s="253">
        <v>106.85826832325112</v>
      </c>
      <c r="CX11" s="253">
        <v>107.13207659602313</v>
      </c>
      <c r="CY11" s="253">
        <v>107.1836135043077</v>
      </c>
    </row>
    <row r="12" spans="1:103" ht="27.75" customHeight="1" x14ac:dyDescent="0.25">
      <c r="A12" s="254" t="s">
        <v>31</v>
      </c>
      <c r="B12" s="255" t="s">
        <v>658</v>
      </c>
      <c r="C12" s="325">
        <v>1.020507619272373</v>
      </c>
      <c r="D12" s="253">
        <v>99.66289826311025</v>
      </c>
      <c r="E12" s="253">
        <v>97.155372814884274</v>
      </c>
      <c r="F12" s="253">
        <v>97.153087773496807</v>
      </c>
      <c r="G12" s="253">
        <v>97.153087773496807</v>
      </c>
      <c r="H12" s="253">
        <v>97.372317922117105</v>
      </c>
      <c r="I12" s="253">
        <v>97.372317922117105</v>
      </c>
      <c r="J12" s="253">
        <v>97.388137732463719</v>
      </c>
      <c r="K12" s="253">
        <v>97.298511952270758</v>
      </c>
      <c r="L12" s="253">
        <v>96.686661752432997</v>
      </c>
      <c r="M12" s="253">
        <v>97.023648894655992</v>
      </c>
      <c r="N12" s="253">
        <v>97.136116494285858</v>
      </c>
      <c r="O12" s="253">
        <v>96.917320412350193</v>
      </c>
      <c r="P12" s="253">
        <v>96.957716369033037</v>
      </c>
      <c r="Q12" s="253">
        <v>96.663041391326033</v>
      </c>
      <c r="R12" s="253">
        <v>96.831476030840719</v>
      </c>
      <c r="S12" s="253">
        <v>96.971105862455317</v>
      </c>
      <c r="T12" s="253">
        <v>96.971105862455317</v>
      </c>
      <c r="U12" s="253">
        <v>96.802930096275659</v>
      </c>
      <c r="V12" s="253">
        <v>96.802930096275659</v>
      </c>
      <c r="W12" s="253">
        <v>96.844122332782334</v>
      </c>
      <c r="X12" s="253">
        <v>96.884398798391402</v>
      </c>
      <c r="Y12" s="253">
        <v>97.016773257304337</v>
      </c>
      <c r="Z12" s="253">
        <v>96.860469856395795</v>
      </c>
      <c r="AA12" s="253">
        <v>97.138263529404995</v>
      </c>
      <c r="AB12" s="253">
        <v>97.138263529404995</v>
      </c>
      <c r="AC12" s="253">
        <v>96.877978241991059</v>
      </c>
      <c r="AD12" s="253">
        <v>97.292684003043874</v>
      </c>
      <c r="AE12" s="253">
        <v>97.306494561671116</v>
      </c>
      <c r="AF12" s="253">
        <v>97.477863705427808</v>
      </c>
      <c r="AG12" s="253">
        <v>97.574504360206078</v>
      </c>
      <c r="AH12" s="253">
        <v>97.373358760756915</v>
      </c>
      <c r="AI12" s="253">
        <v>97.389050244043403</v>
      </c>
      <c r="AJ12" s="253">
        <v>97.033386990734911</v>
      </c>
      <c r="AK12" s="253">
        <v>97.685520734935594</v>
      </c>
      <c r="AL12" s="253">
        <v>98.119407544332731</v>
      </c>
      <c r="AM12" s="253">
        <v>98.119407544332731</v>
      </c>
      <c r="AN12" s="253">
        <v>98.525573375850954</v>
      </c>
      <c r="AO12" s="253">
        <v>98.636485443278374</v>
      </c>
      <c r="AP12" s="253">
        <v>98.761482254530719</v>
      </c>
      <c r="AQ12" s="253">
        <v>98.848619308383718</v>
      </c>
      <c r="AR12" s="253">
        <v>98.904039344891089</v>
      </c>
      <c r="AS12" s="253">
        <v>99.158086362548744</v>
      </c>
      <c r="AT12" s="253">
        <v>99.278751198060874</v>
      </c>
      <c r="AU12" s="253">
        <v>99.274667282971976</v>
      </c>
      <c r="AV12" s="253">
        <v>99.375838483213215</v>
      </c>
      <c r="AW12" s="253">
        <v>99.493990975397466</v>
      </c>
      <c r="AX12" s="253">
        <v>99.493990975397466</v>
      </c>
      <c r="AY12" s="253">
        <v>99.493990975397466</v>
      </c>
      <c r="AZ12" s="253">
        <v>99.493990975397466</v>
      </c>
      <c r="BA12" s="253">
        <v>99.417669700325106</v>
      </c>
      <c r="BB12" s="253">
        <v>99.493990935630123</v>
      </c>
      <c r="BC12" s="253">
        <v>99.734134507611429</v>
      </c>
      <c r="BD12" s="253">
        <v>100.02368486344056</v>
      </c>
      <c r="BE12" s="253">
        <v>100.20826277082053</v>
      </c>
      <c r="BF12" s="253">
        <v>99.685867341323387</v>
      </c>
      <c r="BG12" s="253">
        <v>99.387754161536421</v>
      </c>
      <c r="BH12" s="253">
        <v>99.441850873352905</v>
      </c>
      <c r="BI12" s="253">
        <v>99.442499348616522</v>
      </c>
      <c r="BJ12" s="253">
        <v>99.521760321098228</v>
      </c>
      <c r="BK12" s="253">
        <v>99.521760321098228</v>
      </c>
      <c r="BL12" s="253">
        <v>99.931590424287549</v>
      </c>
      <c r="BM12" s="253">
        <v>99.930279266917211</v>
      </c>
      <c r="BN12" s="253">
        <v>100.17017485527089</v>
      </c>
      <c r="BO12" s="253">
        <v>100.17437872724334</v>
      </c>
      <c r="BP12" s="253">
        <v>100.09165290385239</v>
      </c>
      <c r="BQ12" s="253">
        <v>100.62451920110671</v>
      </c>
      <c r="BR12" s="253">
        <v>99.434825331043342</v>
      </c>
      <c r="BS12" s="253">
        <v>100.60458813583642</v>
      </c>
      <c r="BT12" s="253">
        <v>100.5519711636294</v>
      </c>
      <c r="BU12" s="253">
        <v>100.5519711636294</v>
      </c>
      <c r="BV12" s="253">
        <v>100.5519711636294</v>
      </c>
      <c r="BW12" s="253">
        <v>100.5519711636294</v>
      </c>
      <c r="BX12" s="253">
        <v>99.962892781518576</v>
      </c>
      <c r="BY12" s="253">
        <v>99.948290058138198</v>
      </c>
      <c r="BZ12" s="253">
        <v>99.948937176767245</v>
      </c>
      <c r="CA12" s="253">
        <v>100.52126541964383</v>
      </c>
      <c r="CB12" s="253">
        <v>100.52126541964383</v>
      </c>
      <c r="CC12" s="253">
        <v>100.5439281741799</v>
      </c>
      <c r="CD12" s="253">
        <v>100.61833419502959</v>
      </c>
      <c r="CE12" s="253">
        <v>100.6201855719049</v>
      </c>
      <c r="CF12" s="253">
        <v>100.61396671047348</v>
      </c>
      <c r="CG12" s="253">
        <v>100.67015330917542</v>
      </c>
      <c r="CH12" s="253">
        <v>100.67015330917542</v>
      </c>
      <c r="CI12" s="253">
        <v>100.72265636979667</v>
      </c>
      <c r="CJ12" s="253">
        <v>100.72265636979667</v>
      </c>
      <c r="CK12" s="253">
        <v>100.72019013574642</v>
      </c>
      <c r="CL12" s="253">
        <v>100.63315192782318</v>
      </c>
      <c r="CM12" s="253">
        <v>100.6071636407258</v>
      </c>
      <c r="CN12" s="253">
        <v>100.59967246330194</v>
      </c>
      <c r="CO12" s="253">
        <v>100.61222113689072</v>
      </c>
      <c r="CP12" s="253">
        <v>100.74375104028579</v>
      </c>
      <c r="CQ12" s="253">
        <v>100.75296895155384</v>
      </c>
      <c r="CR12" s="253">
        <v>100.69279370355028</v>
      </c>
      <c r="CS12" s="253">
        <v>100.70851557458074</v>
      </c>
      <c r="CT12" s="253">
        <v>100.6810444557203</v>
      </c>
      <c r="CU12" s="253">
        <v>100.69308945893228</v>
      </c>
      <c r="CV12" s="253">
        <v>100.68244586626031</v>
      </c>
      <c r="CW12" s="253">
        <v>99.032879711378399</v>
      </c>
      <c r="CX12" s="253">
        <v>99.082858552061637</v>
      </c>
      <c r="CY12" s="253">
        <v>99.079460326454466</v>
      </c>
    </row>
    <row r="13" spans="1:103" ht="27.75" customHeight="1" x14ac:dyDescent="0.25">
      <c r="A13" s="254" t="s">
        <v>33</v>
      </c>
      <c r="B13" s="255" t="s">
        <v>659</v>
      </c>
      <c r="C13" s="325">
        <v>1.2696660711361512</v>
      </c>
      <c r="D13" s="253">
        <v>80.403077718268563</v>
      </c>
      <c r="E13" s="253">
        <v>80.493382660266022</v>
      </c>
      <c r="F13" s="253">
        <v>80.406027292084133</v>
      </c>
      <c r="G13" s="253">
        <v>80.408953777536382</v>
      </c>
      <c r="H13" s="253">
        <v>80.358652700445958</v>
      </c>
      <c r="I13" s="253">
        <v>80.476777099474035</v>
      </c>
      <c r="J13" s="253">
        <v>80.529707977581623</v>
      </c>
      <c r="K13" s="253">
        <v>80.567797737628041</v>
      </c>
      <c r="L13" s="253">
        <v>82.036921538892031</v>
      </c>
      <c r="M13" s="253">
        <v>82.257835283136743</v>
      </c>
      <c r="N13" s="253">
        <v>83.145523572738995</v>
      </c>
      <c r="O13" s="253">
        <v>82.907178656358667</v>
      </c>
      <c r="P13" s="253">
        <v>83.045510133355279</v>
      </c>
      <c r="Q13" s="253">
        <v>83.201894436228443</v>
      </c>
      <c r="R13" s="253">
        <v>83.296367083341323</v>
      </c>
      <c r="S13" s="253">
        <v>83.224692852669364</v>
      </c>
      <c r="T13" s="253">
        <v>83.47025072915801</v>
      </c>
      <c r="U13" s="253">
        <v>83.637752035223926</v>
      </c>
      <c r="V13" s="253">
        <v>83.619934259516171</v>
      </c>
      <c r="W13" s="253">
        <v>84.01300901446352</v>
      </c>
      <c r="X13" s="253">
        <v>84.101961036263873</v>
      </c>
      <c r="Y13" s="253">
        <v>84.495268637859795</v>
      </c>
      <c r="Z13" s="253">
        <v>84.400385673010803</v>
      </c>
      <c r="AA13" s="253">
        <v>84.683411425560791</v>
      </c>
      <c r="AB13" s="253">
        <v>84.683411425560791</v>
      </c>
      <c r="AC13" s="253">
        <v>84.683411425560791</v>
      </c>
      <c r="AD13" s="253">
        <v>84.965436999868729</v>
      </c>
      <c r="AE13" s="253">
        <v>85.029020251942725</v>
      </c>
      <c r="AF13" s="253">
        <v>85.331437533242735</v>
      </c>
      <c r="AG13" s="253">
        <v>85.462267727591197</v>
      </c>
      <c r="AH13" s="253">
        <v>86.366651143062811</v>
      </c>
      <c r="AI13" s="253">
        <v>86.287452917695489</v>
      </c>
      <c r="AJ13" s="253">
        <v>86.729935754196873</v>
      </c>
      <c r="AK13" s="253">
        <v>86.750216007778874</v>
      </c>
      <c r="AL13" s="253">
        <v>86.800791091289867</v>
      </c>
      <c r="AM13" s="253">
        <v>86.771060341534096</v>
      </c>
      <c r="AN13" s="253">
        <v>87.191121425695528</v>
      </c>
      <c r="AO13" s="253">
        <v>88.082208073048534</v>
      </c>
      <c r="AP13" s="253">
        <v>88.560456076780753</v>
      </c>
      <c r="AQ13" s="253">
        <v>89.109647926336791</v>
      </c>
      <c r="AR13" s="253">
        <v>90.213151997994473</v>
      </c>
      <c r="AS13" s="253">
        <v>90.702509547139627</v>
      </c>
      <c r="AT13" s="253">
        <v>91.331077014310381</v>
      </c>
      <c r="AU13" s="253">
        <v>92.256243221723736</v>
      </c>
      <c r="AV13" s="253">
        <v>93.064570161217489</v>
      </c>
      <c r="AW13" s="253">
        <v>93.475263574899643</v>
      </c>
      <c r="AX13" s="253">
        <v>93.703438208667123</v>
      </c>
      <c r="AY13" s="253">
        <v>94.171089120994068</v>
      </c>
      <c r="AZ13" s="253">
        <v>94.676165778023602</v>
      </c>
      <c r="BA13" s="253">
        <v>95.538512796897507</v>
      </c>
      <c r="BB13" s="253">
        <v>96.585589947006952</v>
      </c>
      <c r="BC13" s="253">
        <v>96.937795318211911</v>
      </c>
      <c r="BD13" s="253">
        <v>96.974888504733556</v>
      </c>
      <c r="BE13" s="253">
        <v>96.996034802192426</v>
      </c>
      <c r="BF13" s="253">
        <v>97.183694217409865</v>
      </c>
      <c r="BG13" s="253">
        <v>97.748267903257968</v>
      </c>
      <c r="BH13" s="253">
        <v>98.879597426103857</v>
      </c>
      <c r="BI13" s="253">
        <v>98.489353367756337</v>
      </c>
      <c r="BJ13" s="253">
        <v>98.523320344830054</v>
      </c>
      <c r="BK13" s="253">
        <v>99.227735156928688</v>
      </c>
      <c r="BL13" s="253">
        <v>99.691303505656279</v>
      </c>
      <c r="BM13" s="253">
        <v>99.389287306904691</v>
      </c>
      <c r="BN13" s="253">
        <v>99.8457150381671</v>
      </c>
      <c r="BO13" s="253">
        <v>100.4585146155372</v>
      </c>
      <c r="BP13" s="253">
        <v>100.80172442759964</v>
      </c>
      <c r="BQ13" s="253">
        <v>100.660666347141</v>
      </c>
      <c r="BR13" s="253">
        <v>100.35016820265541</v>
      </c>
      <c r="BS13" s="253">
        <v>100.38638962952157</v>
      </c>
      <c r="BT13" s="253">
        <v>102.17582205730189</v>
      </c>
      <c r="BU13" s="253">
        <v>102.2666647306537</v>
      </c>
      <c r="BV13" s="253">
        <v>102.76936545823894</v>
      </c>
      <c r="BW13" s="253">
        <v>103.20954675902225</v>
      </c>
      <c r="BX13" s="253">
        <v>103.42301859881196</v>
      </c>
      <c r="BY13" s="253">
        <v>103.4864586089161</v>
      </c>
      <c r="BZ13" s="253">
        <v>103.90460421957991</v>
      </c>
      <c r="CA13" s="253">
        <v>104.02274930781122</v>
      </c>
      <c r="CB13" s="253">
        <v>104.13906244848046</v>
      </c>
      <c r="CC13" s="253">
        <v>104.45175061612535</v>
      </c>
      <c r="CD13" s="253">
        <v>104.82792665960207</v>
      </c>
      <c r="CE13" s="253">
        <v>104.53108353030414</v>
      </c>
      <c r="CF13" s="253">
        <v>104.40216704732062</v>
      </c>
      <c r="CG13" s="253">
        <v>105.6105767262313</v>
      </c>
      <c r="CH13" s="253">
        <v>106.74947507810974</v>
      </c>
      <c r="CI13" s="253">
        <v>107.05833526749471</v>
      </c>
      <c r="CJ13" s="253">
        <v>107.05526706584155</v>
      </c>
      <c r="CK13" s="253">
        <v>107.01707689893357</v>
      </c>
      <c r="CL13" s="253">
        <v>107.36680271309591</v>
      </c>
      <c r="CM13" s="253">
        <v>107.18890067477837</v>
      </c>
      <c r="CN13" s="253">
        <v>107.30905588628488</v>
      </c>
      <c r="CO13" s="253">
        <v>107.67909990773445</v>
      </c>
      <c r="CP13" s="253">
        <v>108.19422665382439</v>
      </c>
      <c r="CQ13" s="253">
        <v>108.5305510468653</v>
      </c>
      <c r="CR13" s="253">
        <v>108.76662398711078</v>
      </c>
      <c r="CS13" s="253">
        <v>108.80622908869566</v>
      </c>
      <c r="CT13" s="253">
        <v>109.01230354113204</v>
      </c>
      <c r="CU13" s="253">
        <v>109.27273276288162</v>
      </c>
      <c r="CV13" s="253">
        <v>110.10200057384365</v>
      </c>
      <c r="CW13" s="253">
        <v>109.93806840120739</v>
      </c>
      <c r="CX13" s="253">
        <v>109.80309404714001</v>
      </c>
      <c r="CY13" s="253">
        <v>109.84454581420145</v>
      </c>
    </row>
    <row r="14" spans="1:103" ht="27.75" customHeight="1" x14ac:dyDescent="0.25">
      <c r="A14" s="254" t="s">
        <v>649</v>
      </c>
      <c r="B14" s="255" t="s">
        <v>660</v>
      </c>
      <c r="C14" s="325">
        <v>1.151509269201759</v>
      </c>
      <c r="D14" s="253">
        <v>89.269287302129172</v>
      </c>
      <c r="E14" s="253">
        <v>89.269287302129172</v>
      </c>
      <c r="F14" s="253">
        <v>89.269287302129172</v>
      </c>
      <c r="G14" s="253">
        <v>90.309936619332547</v>
      </c>
      <c r="H14" s="253">
        <v>90.309936619332547</v>
      </c>
      <c r="I14" s="253">
        <v>90.309936619332547</v>
      </c>
      <c r="J14" s="253">
        <v>90.309936619332547</v>
      </c>
      <c r="K14" s="253">
        <v>90.309936619332547</v>
      </c>
      <c r="L14" s="253">
        <v>90.309936619332547</v>
      </c>
      <c r="M14" s="253">
        <v>91.507412596921625</v>
      </c>
      <c r="N14" s="253">
        <v>87.2700347833905</v>
      </c>
      <c r="O14" s="253">
        <v>87.2700347833905</v>
      </c>
      <c r="P14" s="253">
        <v>87.2700347833905</v>
      </c>
      <c r="Q14" s="253">
        <v>86.881391516694848</v>
      </c>
      <c r="R14" s="253">
        <v>86.881391516694848</v>
      </c>
      <c r="S14" s="253">
        <v>86.871462161615682</v>
      </c>
      <c r="T14" s="253">
        <v>86.871462161615682</v>
      </c>
      <c r="U14" s="253">
        <v>86.871462161615682</v>
      </c>
      <c r="V14" s="253">
        <v>87.75921409306325</v>
      </c>
      <c r="W14" s="253">
        <v>87.75921409306325</v>
      </c>
      <c r="X14" s="253">
        <v>87.75921409306325</v>
      </c>
      <c r="Y14" s="253">
        <v>88.166117898959186</v>
      </c>
      <c r="Z14" s="253">
        <v>88.726738957929328</v>
      </c>
      <c r="AA14" s="253">
        <v>88.726738957929328</v>
      </c>
      <c r="AB14" s="253">
        <v>88.726738957929328</v>
      </c>
      <c r="AC14" s="253">
        <v>88.726738957929328</v>
      </c>
      <c r="AD14" s="253">
        <v>88.726738957929328</v>
      </c>
      <c r="AE14" s="253">
        <v>89.645055668566471</v>
      </c>
      <c r="AF14" s="253">
        <v>89.645055668566471</v>
      </c>
      <c r="AG14" s="253">
        <v>89.645055668566471</v>
      </c>
      <c r="AH14" s="253">
        <v>92.480744899171938</v>
      </c>
      <c r="AI14" s="253">
        <v>92.480744899171938</v>
      </c>
      <c r="AJ14" s="253">
        <v>92.480744899171938</v>
      </c>
      <c r="AK14" s="253">
        <v>93.402892345251658</v>
      </c>
      <c r="AL14" s="253">
        <v>93.402892345251658</v>
      </c>
      <c r="AM14" s="253">
        <v>93.402892345251658</v>
      </c>
      <c r="AN14" s="253">
        <v>93.402892345251658</v>
      </c>
      <c r="AO14" s="253">
        <v>93.402892345251658</v>
      </c>
      <c r="AP14" s="253">
        <v>93.551358177779747</v>
      </c>
      <c r="AQ14" s="253">
        <v>94.123856654306195</v>
      </c>
      <c r="AR14" s="253">
        <v>94.123856654306195</v>
      </c>
      <c r="AS14" s="253">
        <v>96.496180383749135</v>
      </c>
      <c r="AT14" s="253">
        <v>96.496180383749135</v>
      </c>
      <c r="AU14" s="253">
        <v>96.496180383749135</v>
      </c>
      <c r="AV14" s="253">
        <v>96.496180383749135</v>
      </c>
      <c r="AW14" s="253">
        <v>96.496180383749135</v>
      </c>
      <c r="AX14" s="253">
        <v>97.169020949932019</v>
      </c>
      <c r="AY14" s="253">
        <v>97.169020949932019</v>
      </c>
      <c r="AZ14" s="253">
        <v>97.169020949932019</v>
      </c>
      <c r="BA14" s="253">
        <v>97.169020949932019</v>
      </c>
      <c r="BB14" s="253">
        <v>97.169020949932019</v>
      </c>
      <c r="BC14" s="253">
        <v>97.169020949932019</v>
      </c>
      <c r="BD14" s="253">
        <v>97.169020949932019</v>
      </c>
      <c r="BE14" s="253">
        <v>97.169020949932019</v>
      </c>
      <c r="BF14" s="253">
        <v>97.169020949932019</v>
      </c>
      <c r="BG14" s="253">
        <v>97.169020949932019</v>
      </c>
      <c r="BH14" s="253">
        <v>97.169020949932019</v>
      </c>
      <c r="BI14" s="253">
        <v>97.773589264356616</v>
      </c>
      <c r="BJ14" s="253">
        <v>98.139138177285773</v>
      </c>
      <c r="BK14" s="253">
        <v>99.501214661103148</v>
      </c>
      <c r="BL14" s="253">
        <v>99.501214661103148</v>
      </c>
      <c r="BM14" s="253">
        <v>99.501214661103148</v>
      </c>
      <c r="BN14" s="253">
        <v>99.547839905322547</v>
      </c>
      <c r="BO14" s="253">
        <v>99.955888478479551</v>
      </c>
      <c r="BP14" s="253">
        <v>99.955888478479551</v>
      </c>
      <c r="BQ14" s="253">
        <v>101.53100292819161</v>
      </c>
      <c r="BR14" s="253">
        <v>101.53100292819161</v>
      </c>
      <c r="BS14" s="253">
        <v>101.53100292819161</v>
      </c>
      <c r="BT14" s="253">
        <v>101.53100292819161</v>
      </c>
      <c r="BU14" s="253">
        <v>98.463159118267072</v>
      </c>
      <c r="BV14" s="253">
        <v>97.852472504949716</v>
      </c>
      <c r="BW14" s="253">
        <v>97.852472504949716</v>
      </c>
      <c r="BX14" s="253">
        <v>103.59889468115767</v>
      </c>
      <c r="BY14" s="253">
        <v>103.59889468115767</v>
      </c>
      <c r="BZ14" s="253">
        <v>103.59889468115767</v>
      </c>
      <c r="CA14" s="253">
        <v>103.68763147120418</v>
      </c>
      <c r="CB14" s="253">
        <v>103.68763147120418</v>
      </c>
      <c r="CC14" s="253">
        <v>104.92312869670793</v>
      </c>
      <c r="CD14" s="253">
        <v>104.92312869670793</v>
      </c>
      <c r="CE14" s="253">
        <v>104.92312869670793</v>
      </c>
      <c r="CF14" s="253">
        <v>104.92312869670793</v>
      </c>
      <c r="CG14" s="253">
        <v>109.70282221474179</v>
      </c>
      <c r="CH14" s="253">
        <v>110.26573790598417</v>
      </c>
      <c r="CI14" s="253">
        <v>110.26573790598417</v>
      </c>
      <c r="CJ14" s="253">
        <v>110.26573790598417</v>
      </c>
      <c r="CK14" s="253">
        <v>110.26573790598417</v>
      </c>
      <c r="CL14" s="253">
        <v>110.26573790598417</v>
      </c>
      <c r="CM14" s="253">
        <v>110.74760357309535</v>
      </c>
      <c r="CN14" s="253">
        <v>110.74760357309535</v>
      </c>
      <c r="CO14" s="253">
        <v>111.93553285395407</v>
      </c>
      <c r="CP14" s="253">
        <v>111.93553285395407</v>
      </c>
      <c r="CQ14" s="253">
        <v>111.93553285395407</v>
      </c>
      <c r="CR14" s="253">
        <v>111.93553285395407</v>
      </c>
      <c r="CS14" s="253">
        <v>116.11524838373853</v>
      </c>
      <c r="CT14" s="253">
        <v>116.11524838373853</v>
      </c>
      <c r="CU14" s="253">
        <v>116.11524838373853</v>
      </c>
      <c r="CV14" s="253">
        <v>116.11524838373853</v>
      </c>
      <c r="CW14" s="253">
        <v>116.19765626786241</v>
      </c>
      <c r="CX14" s="253">
        <v>116.19765626786241</v>
      </c>
      <c r="CY14" s="253">
        <v>116.76551689271164</v>
      </c>
    </row>
    <row r="15" spans="1:103" ht="27.75" customHeight="1" x14ac:dyDescent="0.25">
      <c r="A15" s="254" t="s">
        <v>650</v>
      </c>
      <c r="B15" s="255" t="s">
        <v>661</v>
      </c>
      <c r="C15" s="325">
        <v>1.3412507852371056</v>
      </c>
      <c r="D15" s="253">
        <v>75.499343336144605</v>
      </c>
      <c r="E15" s="253">
        <v>75.854616033552887</v>
      </c>
      <c r="F15" s="253">
        <v>75.558675001183985</v>
      </c>
      <c r="G15" s="253">
        <v>75.558675001183985</v>
      </c>
      <c r="H15" s="253">
        <v>76.31843954135411</v>
      </c>
      <c r="I15" s="253">
        <v>77.188559971728395</v>
      </c>
      <c r="J15" s="253">
        <v>77.188559971728395</v>
      </c>
      <c r="K15" s="253">
        <v>77.369188374499387</v>
      </c>
      <c r="L15" s="253">
        <v>77.618384219208536</v>
      </c>
      <c r="M15" s="253">
        <v>78.625874335803815</v>
      </c>
      <c r="N15" s="253">
        <v>78.386206564875508</v>
      </c>
      <c r="O15" s="253">
        <v>78.386206564875508</v>
      </c>
      <c r="P15" s="253">
        <v>78.386206564875508</v>
      </c>
      <c r="Q15" s="253">
        <v>77.834171690538156</v>
      </c>
      <c r="R15" s="253">
        <v>77.909222439553616</v>
      </c>
      <c r="S15" s="253">
        <v>77.972558878808968</v>
      </c>
      <c r="T15" s="253">
        <v>78.17889981850999</v>
      </c>
      <c r="U15" s="253">
        <v>78.17889981850999</v>
      </c>
      <c r="V15" s="253">
        <v>78.932490929889212</v>
      </c>
      <c r="W15" s="253">
        <v>79.058896815170513</v>
      </c>
      <c r="X15" s="253">
        <v>79.341175620231454</v>
      </c>
      <c r="Y15" s="253">
        <v>79.303328240544005</v>
      </c>
      <c r="Z15" s="253">
        <v>79.347191704580922</v>
      </c>
      <c r="AA15" s="253">
        <v>79.347191704580922</v>
      </c>
      <c r="AB15" s="253">
        <v>79.830844146598039</v>
      </c>
      <c r="AC15" s="253">
        <v>79.277220786465264</v>
      </c>
      <c r="AD15" s="253">
        <v>79.829815416597725</v>
      </c>
      <c r="AE15" s="253">
        <v>80.643652500952754</v>
      </c>
      <c r="AF15" s="253">
        <v>81.259128451250049</v>
      </c>
      <c r="AG15" s="253">
        <v>81.534269346745319</v>
      </c>
      <c r="AH15" s="253">
        <v>81.534269346745319</v>
      </c>
      <c r="AI15" s="253">
        <v>81.920897055498429</v>
      </c>
      <c r="AJ15" s="253">
        <v>82.087925137501216</v>
      </c>
      <c r="AK15" s="253">
        <v>82.087925137501216</v>
      </c>
      <c r="AL15" s="253">
        <v>82.242237935581599</v>
      </c>
      <c r="AM15" s="253">
        <v>82.476686319277036</v>
      </c>
      <c r="AN15" s="253">
        <v>82.614372899639619</v>
      </c>
      <c r="AO15" s="253">
        <v>82.967851131291098</v>
      </c>
      <c r="AP15" s="253">
        <v>83.160482738423354</v>
      </c>
      <c r="AQ15" s="253">
        <v>84.576554957415951</v>
      </c>
      <c r="AR15" s="253">
        <v>84.695223188884654</v>
      </c>
      <c r="AS15" s="253">
        <v>84.726411765966745</v>
      </c>
      <c r="AT15" s="253">
        <v>84.913068460518033</v>
      </c>
      <c r="AU15" s="253">
        <v>84.781168855983054</v>
      </c>
      <c r="AV15" s="253">
        <v>85.119433239365861</v>
      </c>
      <c r="AW15" s="253">
        <v>85.854277360140131</v>
      </c>
      <c r="AX15" s="253">
        <v>86.802471601771799</v>
      </c>
      <c r="AY15" s="253">
        <v>87.320504360680459</v>
      </c>
      <c r="AZ15" s="253">
        <v>87.640394337755978</v>
      </c>
      <c r="BA15" s="253">
        <v>88.312674640983559</v>
      </c>
      <c r="BB15" s="253">
        <v>90.060600969776473</v>
      </c>
      <c r="BC15" s="253">
        <v>95.122169993002032</v>
      </c>
      <c r="BD15" s="253">
        <v>95.189636700082033</v>
      </c>
      <c r="BE15" s="253">
        <v>95.387457326956309</v>
      </c>
      <c r="BF15" s="253">
        <v>96.926985691663162</v>
      </c>
      <c r="BG15" s="253">
        <v>97.390992993146199</v>
      </c>
      <c r="BH15" s="253">
        <v>97.543090740681819</v>
      </c>
      <c r="BI15" s="253">
        <v>97.553420472010686</v>
      </c>
      <c r="BJ15" s="253">
        <v>97.553420472010686</v>
      </c>
      <c r="BK15" s="253">
        <v>97.67467056282355</v>
      </c>
      <c r="BL15" s="253">
        <v>98.45149122231976</v>
      </c>
      <c r="BM15" s="253">
        <v>98.476019018797317</v>
      </c>
      <c r="BN15" s="253">
        <v>100.34791229392027</v>
      </c>
      <c r="BO15" s="253">
        <v>100.07936578484451</v>
      </c>
      <c r="BP15" s="253">
        <v>101.66823473194928</v>
      </c>
      <c r="BQ15" s="253">
        <v>102.00277656190774</v>
      </c>
      <c r="BR15" s="253">
        <v>102.04280198137494</v>
      </c>
      <c r="BS15" s="253">
        <v>102.04280198137494</v>
      </c>
      <c r="BT15" s="253">
        <v>102.10708491666634</v>
      </c>
      <c r="BU15" s="253">
        <v>102.36059258966361</v>
      </c>
      <c r="BV15" s="253">
        <v>102.62428139213281</v>
      </c>
      <c r="BW15" s="253">
        <v>103.75970320512708</v>
      </c>
      <c r="BX15" s="253">
        <v>104.35389857707293</v>
      </c>
      <c r="BY15" s="253">
        <v>104.57469569911721</v>
      </c>
      <c r="BZ15" s="253">
        <v>104.63175716327224</v>
      </c>
      <c r="CA15" s="253">
        <v>104.66061186203196</v>
      </c>
      <c r="CB15" s="253">
        <v>104.59677852428034</v>
      </c>
      <c r="CC15" s="253">
        <v>105.51097848691826</v>
      </c>
      <c r="CD15" s="253">
        <v>107.49405254676942</v>
      </c>
      <c r="CE15" s="253">
        <v>108.26235530467056</v>
      </c>
      <c r="CF15" s="253">
        <v>108.42799316877687</v>
      </c>
      <c r="CG15" s="253">
        <v>110.89086095216329</v>
      </c>
      <c r="CH15" s="253">
        <v>111.46304676830491</v>
      </c>
      <c r="CI15" s="253">
        <v>112.41364294896286</v>
      </c>
      <c r="CJ15" s="253">
        <v>112.68251208254884</v>
      </c>
      <c r="CK15" s="253">
        <v>113.28660780056087</v>
      </c>
      <c r="CL15" s="253">
        <v>114.85877163358353</v>
      </c>
      <c r="CM15" s="253">
        <v>115.85068061024353</v>
      </c>
      <c r="CN15" s="253">
        <v>117.30836847535971</v>
      </c>
      <c r="CO15" s="253">
        <v>118.33135902681417</v>
      </c>
      <c r="CP15" s="253">
        <v>118.17855058768258</v>
      </c>
      <c r="CQ15" s="253">
        <v>120.30958946112848</v>
      </c>
      <c r="CR15" s="253">
        <v>120.88523190005115</v>
      </c>
      <c r="CS15" s="253">
        <v>121.44767709742061</v>
      </c>
      <c r="CT15" s="253">
        <v>122.48540746549271</v>
      </c>
      <c r="CU15" s="253">
        <v>122.72131982456652</v>
      </c>
      <c r="CV15" s="253">
        <v>125.11781470093021</v>
      </c>
      <c r="CW15" s="253">
        <v>126.35325020231977</v>
      </c>
      <c r="CX15" s="253">
        <v>126.56712638371292</v>
      </c>
      <c r="CY15" s="253">
        <v>127.30782867824524</v>
      </c>
    </row>
    <row r="16" spans="1:103" ht="27.75" customHeight="1" x14ac:dyDescent="0.25">
      <c r="A16" s="254" t="s">
        <v>651</v>
      </c>
      <c r="B16" s="255" t="s">
        <v>652</v>
      </c>
      <c r="C16" s="325">
        <v>1.1593418846067245</v>
      </c>
      <c r="D16" s="253">
        <v>87.919988974687811</v>
      </c>
      <c r="E16" s="253">
        <v>87.919988974687811</v>
      </c>
      <c r="F16" s="253">
        <v>87.919988974687811</v>
      </c>
      <c r="G16" s="253">
        <v>87.919988974687811</v>
      </c>
      <c r="H16" s="253">
        <v>87.919988974687811</v>
      </c>
      <c r="I16" s="253">
        <v>87.919988974687811</v>
      </c>
      <c r="J16" s="253">
        <v>87.919988974687811</v>
      </c>
      <c r="K16" s="253">
        <v>87.919988974687811</v>
      </c>
      <c r="L16" s="253">
        <v>87.919988974687811</v>
      </c>
      <c r="M16" s="253">
        <v>89.30533894855192</v>
      </c>
      <c r="N16" s="253">
        <v>89.30533894855192</v>
      </c>
      <c r="O16" s="253">
        <v>89.30533894855192</v>
      </c>
      <c r="P16" s="253">
        <v>89.30533894855192</v>
      </c>
      <c r="Q16" s="253">
        <v>89.305338948551906</v>
      </c>
      <c r="R16" s="253">
        <v>89.305338948551906</v>
      </c>
      <c r="S16" s="253">
        <v>89.305338948551906</v>
      </c>
      <c r="T16" s="253">
        <v>89.305338948551906</v>
      </c>
      <c r="U16" s="253">
        <v>89.305338948551906</v>
      </c>
      <c r="V16" s="253">
        <v>89.305338948551906</v>
      </c>
      <c r="W16" s="253">
        <v>89.305338948551906</v>
      </c>
      <c r="X16" s="253">
        <v>89.305338948551906</v>
      </c>
      <c r="Y16" s="253">
        <v>91.362190346815325</v>
      </c>
      <c r="Z16" s="253">
        <v>91.362190346815325</v>
      </c>
      <c r="AA16" s="253">
        <v>91.362190346815325</v>
      </c>
      <c r="AB16" s="253">
        <v>91.362190346815325</v>
      </c>
      <c r="AC16" s="253">
        <v>91.362190346815325</v>
      </c>
      <c r="AD16" s="253">
        <v>91.362190346815325</v>
      </c>
      <c r="AE16" s="253">
        <v>91.362190346815325</v>
      </c>
      <c r="AF16" s="253">
        <v>93.310787462673261</v>
      </c>
      <c r="AG16" s="253">
        <v>93.310787462673261</v>
      </c>
      <c r="AH16" s="253">
        <v>93.310787462673261</v>
      </c>
      <c r="AI16" s="253">
        <v>93.310787462673261</v>
      </c>
      <c r="AJ16" s="253">
        <v>93.310787462673261</v>
      </c>
      <c r="AK16" s="253">
        <v>94.26455337045951</v>
      </c>
      <c r="AL16" s="253">
        <v>94.26455337045951</v>
      </c>
      <c r="AM16" s="253">
        <v>94.26455337045951</v>
      </c>
      <c r="AN16" s="253">
        <v>94.26455337045951</v>
      </c>
      <c r="AO16" s="253">
        <v>94.26455337045951</v>
      </c>
      <c r="AP16" s="253">
        <v>94.26455337045951</v>
      </c>
      <c r="AQ16" s="253">
        <v>94.26455337045951</v>
      </c>
      <c r="AR16" s="253">
        <v>94.26455337045951</v>
      </c>
      <c r="AS16" s="253">
        <v>94.26455337045951</v>
      </c>
      <c r="AT16" s="253">
        <v>94.26455337045951</v>
      </c>
      <c r="AU16" s="253">
        <v>94.26455337045951</v>
      </c>
      <c r="AV16" s="253">
        <v>94.26455337045951</v>
      </c>
      <c r="AW16" s="253">
        <v>95.50307224253585</v>
      </c>
      <c r="AX16" s="253">
        <v>95.50307224253585</v>
      </c>
      <c r="AY16" s="253">
        <v>95.50307224253585</v>
      </c>
      <c r="AZ16" s="253">
        <v>95.50307224253585</v>
      </c>
      <c r="BA16" s="253">
        <v>95.50307224253585</v>
      </c>
      <c r="BB16" s="253">
        <v>95.50307224253585</v>
      </c>
      <c r="BC16" s="253">
        <v>95.50307224253585</v>
      </c>
      <c r="BD16" s="253">
        <v>95.50307224253585</v>
      </c>
      <c r="BE16" s="253">
        <v>95.50307224253585</v>
      </c>
      <c r="BF16" s="253">
        <v>95.50307224253585</v>
      </c>
      <c r="BG16" s="253">
        <v>95.50307224253585</v>
      </c>
      <c r="BH16" s="253">
        <v>95.50307224253585</v>
      </c>
      <c r="BI16" s="253">
        <v>100.00000000000001</v>
      </c>
      <c r="BJ16" s="253">
        <v>100.00000000000001</v>
      </c>
      <c r="BK16" s="253">
        <v>100.00000000000001</v>
      </c>
      <c r="BL16" s="253">
        <v>100.00000000000001</v>
      </c>
      <c r="BM16" s="253">
        <v>100.00000000000001</v>
      </c>
      <c r="BN16" s="253">
        <v>100.00000000000001</v>
      </c>
      <c r="BO16" s="253">
        <v>100.00000000000001</v>
      </c>
      <c r="BP16" s="253">
        <v>100.00000000000001</v>
      </c>
      <c r="BQ16" s="253">
        <v>100.00000000000001</v>
      </c>
      <c r="BR16" s="253">
        <v>100.00000000000001</v>
      </c>
      <c r="BS16" s="253">
        <v>100.00000000000001</v>
      </c>
      <c r="BT16" s="253">
        <v>100.00000000000001</v>
      </c>
      <c r="BU16" s="253">
        <v>101.80904500796281</v>
      </c>
      <c r="BV16" s="253">
        <v>101.80904500796281</v>
      </c>
      <c r="BW16" s="253">
        <v>101.80904500796281</v>
      </c>
      <c r="BX16" s="253">
        <v>101.54839563108619</v>
      </c>
      <c r="BY16" s="253">
        <v>101.54839563108619</v>
      </c>
      <c r="BZ16" s="253">
        <v>101.54839563108619</v>
      </c>
      <c r="CA16" s="253">
        <v>101.54839563108619</v>
      </c>
      <c r="CB16" s="253">
        <v>101.54839563108619</v>
      </c>
      <c r="CC16" s="253">
        <v>101.54839563108619</v>
      </c>
      <c r="CD16" s="253">
        <v>101.54839563108619</v>
      </c>
      <c r="CE16" s="253">
        <v>101.54839563108619</v>
      </c>
      <c r="CF16" s="253">
        <v>101.54839563108619</v>
      </c>
      <c r="CG16" s="253">
        <v>111.85828480948514</v>
      </c>
      <c r="CH16" s="253">
        <v>111.85828480948514</v>
      </c>
      <c r="CI16" s="253">
        <v>111.85828480948514</v>
      </c>
      <c r="CJ16" s="253">
        <v>111.85828480948514</v>
      </c>
      <c r="CK16" s="253">
        <v>111.85828480948514</v>
      </c>
      <c r="CL16" s="253">
        <v>111.85828480948514</v>
      </c>
      <c r="CM16" s="253">
        <v>114.98271651817923</v>
      </c>
      <c r="CN16" s="253">
        <v>114.98271651817923</v>
      </c>
      <c r="CO16" s="253">
        <v>114.98271651817923</v>
      </c>
      <c r="CP16" s="253">
        <v>114.98271651817923</v>
      </c>
      <c r="CQ16" s="253">
        <v>115.06739711564965</v>
      </c>
      <c r="CR16" s="253">
        <v>115.06739711564965</v>
      </c>
      <c r="CS16" s="253">
        <v>119.11827684240848</v>
      </c>
      <c r="CT16" s="253">
        <v>119.11827684240848</v>
      </c>
      <c r="CU16" s="253">
        <v>119.11827684240848</v>
      </c>
      <c r="CV16" s="253">
        <v>119.11827684240848</v>
      </c>
      <c r="CW16" s="253">
        <v>119.11827684240848</v>
      </c>
      <c r="CX16" s="253">
        <v>119.23209086679873</v>
      </c>
      <c r="CY16" s="253">
        <v>119.33169147655482</v>
      </c>
    </row>
    <row r="17" spans="1:103" ht="27.75" customHeight="1" x14ac:dyDescent="0.25">
      <c r="A17" s="254" t="s">
        <v>653</v>
      </c>
      <c r="B17" s="255" t="s">
        <v>654</v>
      </c>
      <c r="C17" s="325">
        <v>1.336402184438388</v>
      </c>
      <c r="D17" s="253">
        <v>76.050257617200998</v>
      </c>
      <c r="E17" s="253">
        <v>77.318089316435803</v>
      </c>
      <c r="F17" s="253">
        <v>76.584175336229052</v>
      </c>
      <c r="G17" s="253">
        <v>76.900466876974292</v>
      </c>
      <c r="H17" s="253">
        <v>76.571323713905031</v>
      </c>
      <c r="I17" s="253">
        <v>76.633460620030888</v>
      </c>
      <c r="J17" s="253">
        <v>76.540677085050788</v>
      </c>
      <c r="K17" s="253">
        <v>76.017203975115407</v>
      </c>
      <c r="L17" s="253">
        <v>75.332009462587592</v>
      </c>
      <c r="M17" s="253">
        <v>76.859688067697633</v>
      </c>
      <c r="N17" s="253">
        <v>77.971078076022351</v>
      </c>
      <c r="O17" s="253">
        <v>77.500009286287622</v>
      </c>
      <c r="P17" s="253">
        <v>77.716584067952112</v>
      </c>
      <c r="Q17" s="253">
        <v>77.724750647715069</v>
      </c>
      <c r="R17" s="253">
        <v>78.502243333615127</v>
      </c>
      <c r="S17" s="253">
        <v>77.549005887590454</v>
      </c>
      <c r="T17" s="253">
        <v>78.030151415529673</v>
      </c>
      <c r="U17" s="253">
        <v>77.797710243915461</v>
      </c>
      <c r="V17" s="253">
        <v>77.522072925461586</v>
      </c>
      <c r="W17" s="253">
        <v>77.785062518764491</v>
      </c>
      <c r="X17" s="253">
        <v>75.691703024378683</v>
      </c>
      <c r="Y17" s="253">
        <v>77.53909118071418</v>
      </c>
      <c r="Z17" s="253">
        <v>78.499819337325505</v>
      </c>
      <c r="AA17" s="253">
        <v>79.389801115941552</v>
      </c>
      <c r="AB17" s="253">
        <v>79.760567614876123</v>
      </c>
      <c r="AC17" s="253">
        <v>80.357851069435881</v>
      </c>
      <c r="AD17" s="253">
        <v>81.275607339141359</v>
      </c>
      <c r="AE17" s="253">
        <v>80.927293122536923</v>
      </c>
      <c r="AF17" s="253">
        <v>81.577116279070182</v>
      </c>
      <c r="AG17" s="253">
        <v>82.389786767397993</v>
      </c>
      <c r="AH17" s="253">
        <v>82.757019333494966</v>
      </c>
      <c r="AI17" s="253">
        <v>82.877828732871492</v>
      </c>
      <c r="AJ17" s="253">
        <v>81.574269774462806</v>
      </c>
      <c r="AK17" s="253">
        <v>81.907588507544503</v>
      </c>
      <c r="AL17" s="253">
        <v>83.797713797883262</v>
      </c>
      <c r="AM17" s="253">
        <v>84.006565050851762</v>
      </c>
      <c r="AN17" s="253">
        <v>84.383256942530736</v>
      </c>
      <c r="AO17" s="253">
        <v>85.072788755178379</v>
      </c>
      <c r="AP17" s="253">
        <v>86.199048836181817</v>
      </c>
      <c r="AQ17" s="253">
        <v>86.745415025691614</v>
      </c>
      <c r="AR17" s="253">
        <v>86.841138168879169</v>
      </c>
      <c r="AS17" s="253">
        <v>87.812632011312601</v>
      </c>
      <c r="AT17" s="253">
        <v>87.403663936456937</v>
      </c>
      <c r="AU17" s="253">
        <v>88.831676587944401</v>
      </c>
      <c r="AV17" s="253">
        <v>87.464773173123675</v>
      </c>
      <c r="AW17" s="253">
        <v>88.80706133382661</v>
      </c>
      <c r="AX17" s="253">
        <v>90.903612194596263</v>
      </c>
      <c r="AY17" s="253">
        <v>92.50224846777536</v>
      </c>
      <c r="AZ17" s="253">
        <v>93.498085182669286</v>
      </c>
      <c r="BA17" s="253">
        <v>94.428098551302867</v>
      </c>
      <c r="BB17" s="253">
        <v>95.346224963521067</v>
      </c>
      <c r="BC17" s="253">
        <v>95.625220396950766</v>
      </c>
      <c r="BD17" s="253">
        <v>96.223259318090726</v>
      </c>
      <c r="BE17" s="253">
        <v>96.52741225755716</v>
      </c>
      <c r="BF17" s="253">
        <v>96.514427662290188</v>
      </c>
      <c r="BG17" s="253">
        <v>96.490908137352847</v>
      </c>
      <c r="BH17" s="253">
        <v>96.205329176157832</v>
      </c>
      <c r="BI17" s="253">
        <v>98.315882404456516</v>
      </c>
      <c r="BJ17" s="253">
        <v>97.952613549784331</v>
      </c>
      <c r="BK17" s="253">
        <v>98.690407122498286</v>
      </c>
      <c r="BL17" s="253">
        <v>99.902440246109137</v>
      </c>
      <c r="BM17" s="253">
        <v>100.77914842905692</v>
      </c>
      <c r="BN17" s="253">
        <v>100.97030909399226</v>
      </c>
      <c r="BO17" s="253">
        <v>100.51175896937325</v>
      </c>
      <c r="BP17" s="253">
        <v>101.70353064222762</v>
      </c>
      <c r="BQ17" s="253">
        <v>100.98847317988428</v>
      </c>
      <c r="BR17" s="253">
        <v>100.60176843144538</v>
      </c>
      <c r="BS17" s="253">
        <v>100.24043738428684</v>
      </c>
      <c r="BT17" s="253">
        <v>99.343230546885096</v>
      </c>
      <c r="BU17" s="253">
        <v>101.92062222887921</v>
      </c>
      <c r="BV17" s="253">
        <v>103.62548695193459</v>
      </c>
      <c r="BW17" s="253">
        <v>103.43361130675784</v>
      </c>
      <c r="BX17" s="253">
        <v>104.63226950356757</v>
      </c>
      <c r="BY17" s="253">
        <v>104.77379482411729</v>
      </c>
      <c r="BZ17" s="253">
        <v>104.48595280558229</v>
      </c>
      <c r="CA17" s="253">
        <v>105.04322397019779</v>
      </c>
      <c r="CB17" s="253">
        <v>105.59342212599513</v>
      </c>
      <c r="CC17" s="253">
        <v>106.06613591101079</v>
      </c>
      <c r="CD17" s="253">
        <v>106.18171690061637</v>
      </c>
      <c r="CE17" s="253">
        <v>106.35965100489854</v>
      </c>
      <c r="CF17" s="253">
        <v>104.88273807292848</v>
      </c>
      <c r="CG17" s="253">
        <v>106.91223142522689</v>
      </c>
      <c r="CH17" s="253">
        <v>107.45409292487595</v>
      </c>
      <c r="CI17" s="253">
        <v>108.02927442220499</v>
      </c>
      <c r="CJ17" s="253">
        <v>107.63511057736088</v>
      </c>
      <c r="CK17" s="253">
        <v>107.87909871732103</v>
      </c>
      <c r="CL17" s="253">
        <v>107.94541211443831</v>
      </c>
      <c r="CM17" s="253">
        <v>107.88280457707876</v>
      </c>
      <c r="CN17" s="253">
        <v>108.11406871018595</v>
      </c>
      <c r="CO17" s="253">
        <v>108.84587598064655</v>
      </c>
      <c r="CP17" s="253">
        <v>107.82126370771628</v>
      </c>
      <c r="CQ17" s="253">
        <v>108.8001971411605</v>
      </c>
      <c r="CR17" s="253">
        <v>108.23362594855637</v>
      </c>
      <c r="CS17" s="253">
        <v>109.47866285988346</v>
      </c>
      <c r="CT17" s="253">
        <v>111.01073882893843</v>
      </c>
      <c r="CU17" s="253">
        <v>111.79088018253208</v>
      </c>
      <c r="CV17" s="253">
        <v>112.97184516641448</v>
      </c>
      <c r="CW17" s="253">
        <v>111.59878505944538</v>
      </c>
      <c r="CX17" s="253">
        <v>112.17435435386786</v>
      </c>
      <c r="CY17" s="253">
        <v>111.77399279558099</v>
      </c>
    </row>
    <row r="18" spans="1:103" ht="27" customHeight="1" x14ac:dyDescent="0.25">
      <c r="A18" s="257"/>
      <c r="B18" s="258" t="s">
        <v>38</v>
      </c>
      <c r="C18" s="326">
        <v>1.3117225036875753</v>
      </c>
      <c r="D18" s="259">
        <v>79.148153112443026</v>
      </c>
      <c r="E18" s="259">
        <v>78.953973103158191</v>
      </c>
      <c r="F18" s="259">
        <v>78.35982585383897</v>
      </c>
      <c r="G18" s="259">
        <v>78.221365969314775</v>
      </c>
      <c r="H18" s="259">
        <v>77.66818695369146</v>
      </c>
      <c r="I18" s="259">
        <v>77.75974784522063</v>
      </c>
      <c r="J18" s="259">
        <v>78.092736439614555</v>
      </c>
      <c r="K18" s="259">
        <v>78.379990644469331</v>
      </c>
      <c r="L18" s="259">
        <v>78.085395944444059</v>
      </c>
      <c r="M18" s="259">
        <v>79.151864966290631</v>
      </c>
      <c r="N18" s="259">
        <v>79.55532801078904</v>
      </c>
      <c r="O18" s="259">
        <v>79.565515564397401</v>
      </c>
      <c r="P18" s="259">
        <v>79.584959058798447</v>
      </c>
      <c r="Q18" s="259">
        <v>79.576243455684221</v>
      </c>
      <c r="R18" s="259">
        <v>78.82435470927804</v>
      </c>
      <c r="S18" s="259">
        <v>78.828717549731408</v>
      </c>
      <c r="T18" s="259">
        <v>79.02932390676817</v>
      </c>
      <c r="U18" s="259">
        <v>78.7345084272321</v>
      </c>
      <c r="V18" s="259">
        <v>78.364036330215029</v>
      </c>
      <c r="W18" s="259">
        <v>78.578960141010242</v>
      </c>
      <c r="X18" s="259">
        <v>78.781755038530051</v>
      </c>
      <c r="Y18" s="259">
        <v>80.704442433203681</v>
      </c>
      <c r="Z18" s="259">
        <v>81.26790928709103</v>
      </c>
      <c r="AA18" s="259">
        <v>81.882284675470984</v>
      </c>
      <c r="AB18" s="259">
        <v>82.935346553100828</v>
      </c>
      <c r="AC18" s="259">
        <v>81.773712079673075</v>
      </c>
      <c r="AD18" s="259">
        <v>80.169617651001531</v>
      </c>
      <c r="AE18" s="259">
        <v>79.95211019006419</v>
      </c>
      <c r="AF18" s="259">
        <v>80.287067552398128</v>
      </c>
      <c r="AG18" s="259">
        <v>80.786776826354512</v>
      </c>
      <c r="AH18" s="259">
        <v>80.91066861840531</v>
      </c>
      <c r="AI18" s="259">
        <v>81.033203472848612</v>
      </c>
      <c r="AJ18" s="259">
        <v>80.9188848843188</v>
      </c>
      <c r="AK18" s="259">
        <v>81.585678014246298</v>
      </c>
      <c r="AL18" s="259">
        <v>82.227546021183329</v>
      </c>
      <c r="AM18" s="259">
        <v>82.746869502938864</v>
      </c>
      <c r="AN18" s="259">
        <v>83.100394513408489</v>
      </c>
      <c r="AO18" s="259">
        <v>83.683741458387189</v>
      </c>
      <c r="AP18" s="259">
        <v>84.930143416288004</v>
      </c>
      <c r="AQ18" s="259">
        <v>85.160304700748171</v>
      </c>
      <c r="AR18" s="259">
        <v>85.056707384586929</v>
      </c>
      <c r="AS18" s="259">
        <v>85.182482736995937</v>
      </c>
      <c r="AT18" s="259">
        <v>85.598244864397216</v>
      </c>
      <c r="AU18" s="259">
        <v>86.223277874051476</v>
      </c>
      <c r="AV18" s="259">
        <v>86.360549380710665</v>
      </c>
      <c r="AW18" s="259">
        <v>87.611706823022999</v>
      </c>
      <c r="AX18" s="259">
        <v>89.677214771046252</v>
      </c>
      <c r="AY18" s="259">
        <v>91.585472813921953</v>
      </c>
      <c r="AZ18" s="259">
        <v>92.23558320406714</v>
      </c>
      <c r="BA18" s="259">
        <v>92.742949480770434</v>
      </c>
      <c r="BB18" s="259">
        <v>93.068189961596843</v>
      </c>
      <c r="BC18" s="259">
        <v>94.551334914815939</v>
      </c>
      <c r="BD18" s="259">
        <v>94.829868583033743</v>
      </c>
      <c r="BE18" s="259">
        <v>95.33235959075617</v>
      </c>
      <c r="BF18" s="259">
        <v>95.822672439601433</v>
      </c>
      <c r="BG18" s="259">
        <v>96.679340733579551</v>
      </c>
      <c r="BH18" s="259">
        <v>96.891141030103526</v>
      </c>
      <c r="BI18" s="259">
        <v>97.933214022013928</v>
      </c>
      <c r="BJ18" s="259">
        <v>99.498608364000845</v>
      </c>
      <c r="BK18" s="259">
        <v>99.961502886257563</v>
      </c>
      <c r="BL18" s="259">
        <v>99.848594339736934</v>
      </c>
      <c r="BM18" s="259">
        <v>100.03299212150222</v>
      </c>
      <c r="BN18" s="259">
        <v>100.38180520944093</v>
      </c>
      <c r="BO18" s="259">
        <v>100.12397095380391</v>
      </c>
      <c r="BP18" s="259">
        <v>100.42886785036019</v>
      </c>
      <c r="BQ18" s="259">
        <v>100.33566239327753</v>
      </c>
      <c r="BR18" s="259">
        <v>100.26497066211198</v>
      </c>
      <c r="BS18" s="259">
        <v>100.56379291896299</v>
      </c>
      <c r="BT18" s="259">
        <v>100.62601827853065</v>
      </c>
      <c r="BU18" s="259">
        <v>103.0403321302968</v>
      </c>
      <c r="BV18" s="259">
        <v>105.68217959176579</v>
      </c>
      <c r="BW18" s="259">
        <v>104.87099627556506</v>
      </c>
      <c r="BX18" s="259">
        <v>103.23441224292428</v>
      </c>
      <c r="BY18" s="259">
        <v>102.91600602661487</v>
      </c>
      <c r="BZ18" s="259">
        <v>102.63719733265646</v>
      </c>
      <c r="CA18" s="259">
        <v>102.82635726228905</v>
      </c>
      <c r="CB18" s="259">
        <v>103.16188169992631</v>
      </c>
      <c r="CC18" s="259">
        <v>103.40016985092596</v>
      </c>
      <c r="CD18" s="259">
        <v>103.68416939650173</v>
      </c>
      <c r="CE18" s="259">
        <v>104.00876461742055</v>
      </c>
      <c r="CF18" s="259">
        <v>103.5072086389914</v>
      </c>
      <c r="CG18" s="259">
        <v>105.04052502509204</v>
      </c>
      <c r="CH18" s="259">
        <v>105.74213566499603</v>
      </c>
      <c r="CI18" s="259">
        <v>106.78285973991538</v>
      </c>
      <c r="CJ18" s="259">
        <v>107.12944301274644</v>
      </c>
      <c r="CK18" s="259">
        <v>107.24033993990074</v>
      </c>
      <c r="CL18" s="259">
        <v>108.16683703234813</v>
      </c>
      <c r="CM18" s="259">
        <v>108.18029551656451</v>
      </c>
      <c r="CN18" s="259">
        <v>108.12715366561984</v>
      </c>
      <c r="CO18" s="259">
        <v>107.90204630998836</v>
      </c>
      <c r="CP18" s="259">
        <v>107.94409193437141</v>
      </c>
      <c r="CQ18" s="259">
        <v>108.19418987932229</v>
      </c>
      <c r="CR18" s="259">
        <v>108.2022437577816</v>
      </c>
      <c r="CS18" s="259">
        <v>109.13366363895993</v>
      </c>
      <c r="CT18" s="259">
        <v>109.45085723940437</v>
      </c>
      <c r="CU18" s="259">
        <v>109.63276895691352</v>
      </c>
      <c r="CV18" s="259">
        <v>110.98262364153641</v>
      </c>
      <c r="CW18" s="259">
        <v>111.87962365152676</v>
      </c>
      <c r="CX18" s="259">
        <v>112.21039039884074</v>
      </c>
      <c r="CY18" s="383">
        <v>112.92151390778284</v>
      </c>
    </row>
    <row r="20" spans="1:103" x14ac:dyDescent="0.25">
      <c r="BL20" s="44"/>
      <c r="BX20" s="44"/>
    </row>
    <row r="21" spans="1:103" x14ac:dyDescent="0.25">
      <c r="D21" s="260"/>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row>
  </sheetData>
  <mergeCells count="1">
    <mergeCell ref="A1:B1"/>
  </mergeCells>
  <hyperlinks>
    <hyperlink ref="A1:B1" location="'Table of contents'!A1" display="Table of content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F18"/>
  <sheetViews>
    <sheetView workbookViewId="0">
      <selection activeCell="C10" sqref="C10"/>
    </sheetView>
  </sheetViews>
  <sheetFormatPr defaultRowHeight="15" x14ac:dyDescent="0.25"/>
  <cols>
    <col min="2" max="2" width="43.7109375" customWidth="1"/>
    <col min="3" max="3" width="15.42578125" customWidth="1"/>
    <col min="4" max="4" width="13.140625" customWidth="1"/>
    <col min="5" max="5" width="12.5703125" customWidth="1"/>
    <col min="6" max="134" width="9.140625" customWidth="1"/>
    <col min="195" max="195" width="9.140625" customWidth="1"/>
    <col min="204" max="204" width="9.140625" customWidth="1"/>
  </cols>
  <sheetData>
    <row r="1" spans="1:266" x14ac:dyDescent="0.25">
      <c r="A1" s="398" t="s">
        <v>419</v>
      </c>
      <c r="B1" s="398"/>
    </row>
    <row r="2" spans="1:266" ht="25.5" customHeight="1" x14ac:dyDescent="0.25">
      <c r="A2" s="228" t="s">
        <v>964</v>
      </c>
      <c r="C2" s="228"/>
      <c r="D2" s="228"/>
      <c r="E2" s="228"/>
      <c r="F2" s="228"/>
      <c r="G2" s="228"/>
      <c r="H2" s="228"/>
      <c r="I2" s="228"/>
    </row>
    <row r="3" spans="1:266" x14ac:dyDescent="0.25">
      <c r="C3" s="417" t="s">
        <v>632</v>
      </c>
      <c r="D3" s="417"/>
      <c r="E3" s="417"/>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row>
    <row r="4" spans="1:266" s="103" customFormat="1" ht="30" customHeight="1" x14ac:dyDescent="0.25">
      <c r="A4" s="230" t="s">
        <v>16</v>
      </c>
      <c r="B4" s="231"/>
      <c r="C4" s="232" t="s">
        <v>633</v>
      </c>
      <c r="D4" s="232" t="s">
        <v>634</v>
      </c>
      <c r="E4" s="232" t="s">
        <v>635</v>
      </c>
      <c r="F4" s="233">
        <v>37438</v>
      </c>
      <c r="G4" s="233">
        <v>37469</v>
      </c>
      <c r="H4" s="233">
        <v>37500</v>
      </c>
      <c r="I4" s="233">
        <v>37530</v>
      </c>
      <c r="J4" s="233">
        <v>37561</v>
      </c>
      <c r="K4" s="233">
        <v>37591</v>
      </c>
      <c r="L4" s="264">
        <v>37622</v>
      </c>
      <c r="M4" s="264">
        <v>37653</v>
      </c>
      <c r="N4" s="264">
        <v>37681</v>
      </c>
      <c r="O4" s="264">
        <v>37712</v>
      </c>
      <c r="P4" s="264">
        <v>37742</v>
      </c>
      <c r="Q4" s="264">
        <v>37773</v>
      </c>
      <c r="R4" s="264">
        <v>37803</v>
      </c>
      <c r="S4" s="264">
        <v>37834</v>
      </c>
      <c r="T4" s="264">
        <v>37865</v>
      </c>
      <c r="U4" s="264">
        <v>37895</v>
      </c>
      <c r="V4" s="264">
        <v>37926</v>
      </c>
      <c r="W4" s="264">
        <v>37956</v>
      </c>
      <c r="X4" s="264">
        <v>37987</v>
      </c>
      <c r="Y4" s="264">
        <v>38018</v>
      </c>
      <c r="Z4" s="264">
        <v>38047</v>
      </c>
      <c r="AA4" s="264">
        <v>38078</v>
      </c>
      <c r="AB4" s="264">
        <v>38108</v>
      </c>
      <c r="AC4" s="264">
        <v>38139</v>
      </c>
      <c r="AD4" s="264">
        <v>38169</v>
      </c>
      <c r="AE4" s="264">
        <v>38200</v>
      </c>
      <c r="AF4" s="264">
        <v>38231</v>
      </c>
      <c r="AG4" s="264">
        <v>38261</v>
      </c>
      <c r="AH4" s="264">
        <v>38292</v>
      </c>
      <c r="AI4" s="264">
        <v>38322</v>
      </c>
      <c r="AJ4" s="264">
        <v>38353</v>
      </c>
      <c r="AK4" s="264">
        <v>38384</v>
      </c>
      <c r="AL4" s="264">
        <v>38412</v>
      </c>
      <c r="AM4" s="264">
        <v>38443</v>
      </c>
      <c r="AN4" s="264">
        <v>38473</v>
      </c>
      <c r="AO4" s="264">
        <v>38504</v>
      </c>
      <c r="AP4" s="264">
        <v>38534</v>
      </c>
      <c r="AQ4" s="264">
        <v>38565</v>
      </c>
      <c r="AR4" s="264">
        <v>38596</v>
      </c>
      <c r="AS4" s="264">
        <v>38626</v>
      </c>
      <c r="AT4" s="264">
        <v>38657</v>
      </c>
      <c r="AU4" s="264">
        <v>38687</v>
      </c>
      <c r="AV4" s="264">
        <v>38718</v>
      </c>
      <c r="AW4" s="264">
        <v>38749</v>
      </c>
      <c r="AX4" s="264">
        <v>38777</v>
      </c>
      <c r="AY4" s="264">
        <v>38808</v>
      </c>
      <c r="AZ4" s="264">
        <v>38838</v>
      </c>
      <c r="BA4" s="264">
        <v>38869</v>
      </c>
      <c r="BB4" s="264">
        <v>38899</v>
      </c>
      <c r="BC4" s="264">
        <v>38930</v>
      </c>
      <c r="BD4" s="264">
        <v>38961</v>
      </c>
      <c r="BE4" s="264">
        <v>38991</v>
      </c>
      <c r="BF4" s="264">
        <v>39022</v>
      </c>
      <c r="BG4" s="264">
        <v>39052</v>
      </c>
      <c r="BH4" s="264">
        <v>39083</v>
      </c>
      <c r="BI4" s="264">
        <v>39114</v>
      </c>
      <c r="BJ4" s="264">
        <v>39142</v>
      </c>
      <c r="BK4" s="264">
        <v>39173</v>
      </c>
      <c r="BL4" s="264">
        <v>39203</v>
      </c>
      <c r="BM4" s="264">
        <v>39234</v>
      </c>
      <c r="BN4" s="264">
        <v>39264</v>
      </c>
      <c r="BO4" s="264">
        <v>39295</v>
      </c>
      <c r="BP4" s="264">
        <v>39326</v>
      </c>
      <c r="BQ4" s="264">
        <v>39356</v>
      </c>
      <c r="BR4" s="264">
        <v>39387</v>
      </c>
      <c r="BS4" s="264">
        <v>39417</v>
      </c>
      <c r="BT4" s="264">
        <v>39448</v>
      </c>
      <c r="BU4" s="264">
        <v>39479</v>
      </c>
      <c r="BV4" s="264">
        <v>39508</v>
      </c>
      <c r="BW4" s="264">
        <v>39539</v>
      </c>
      <c r="BX4" s="264">
        <v>39569</v>
      </c>
      <c r="BY4" s="264">
        <v>39600</v>
      </c>
      <c r="BZ4" s="264">
        <v>39630</v>
      </c>
      <c r="CA4" s="264">
        <v>39661</v>
      </c>
      <c r="CB4" s="264">
        <v>39692</v>
      </c>
      <c r="CC4" s="264">
        <v>39722</v>
      </c>
      <c r="CD4" s="264">
        <v>39753</v>
      </c>
      <c r="CE4" s="264">
        <v>39783</v>
      </c>
      <c r="CF4" s="264">
        <v>39814</v>
      </c>
      <c r="CG4" s="264">
        <v>39845</v>
      </c>
      <c r="CH4" s="264">
        <v>39873</v>
      </c>
      <c r="CI4" s="264">
        <v>39904</v>
      </c>
      <c r="CJ4" s="264">
        <v>39934</v>
      </c>
      <c r="CK4" s="264">
        <v>39965</v>
      </c>
      <c r="CL4" s="264">
        <v>39995</v>
      </c>
      <c r="CM4" s="264">
        <v>40026</v>
      </c>
      <c r="CN4" s="264">
        <v>40057</v>
      </c>
      <c r="CO4" s="264">
        <v>40087</v>
      </c>
      <c r="CP4" s="264">
        <v>40118</v>
      </c>
      <c r="CQ4" s="264">
        <v>40148</v>
      </c>
      <c r="CR4" s="264">
        <v>40179</v>
      </c>
      <c r="CS4" s="264">
        <v>40210</v>
      </c>
      <c r="CT4" s="264">
        <v>40238</v>
      </c>
      <c r="CU4" s="264">
        <v>40269</v>
      </c>
      <c r="CV4" s="264">
        <v>40299</v>
      </c>
      <c r="CW4" s="264">
        <v>40330</v>
      </c>
      <c r="CX4" s="264">
        <v>40360</v>
      </c>
      <c r="CY4" s="264">
        <v>40391</v>
      </c>
      <c r="CZ4" s="264">
        <v>40422</v>
      </c>
      <c r="DA4" s="264">
        <v>40452</v>
      </c>
      <c r="DB4" s="264">
        <v>40483</v>
      </c>
      <c r="DC4" s="264">
        <v>40513</v>
      </c>
      <c r="DD4" s="264">
        <v>40544</v>
      </c>
      <c r="DE4" s="264">
        <v>40575</v>
      </c>
      <c r="DF4" s="264">
        <v>40603</v>
      </c>
      <c r="DG4" s="264">
        <v>40634</v>
      </c>
      <c r="DH4" s="264">
        <v>40664</v>
      </c>
      <c r="DI4" s="264">
        <v>40695</v>
      </c>
      <c r="DJ4" s="264">
        <v>40725</v>
      </c>
      <c r="DK4" s="264">
        <v>40756</v>
      </c>
      <c r="DL4" s="264">
        <v>40787</v>
      </c>
      <c r="DM4" s="264">
        <v>40817</v>
      </c>
      <c r="DN4" s="264">
        <v>40848</v>
      </c>
      <c r="DO4" s="264">
        <v>40878</v>
      </c>
      <c r="DP4" s="264">
        <v>40909</v>
      </c>
      <c r="DQ4" s="264">
        <v>40940</v>
      </c>
      <c r="DR4" s="264">
        <v>40969</v>
      </c>
      <c r="DS4" s="264">
        <v>41000</v>
      </c>
      <c r="DT4" s="264">
        <v>41030</v>
      </c>
      <c r="DU4" s="264">
        <v>41061</v>
      </c>
      <c r="DV4" s="264">
        <v>41091</v>
      </c>
      <c r="DW4" s="264">
        <v>41122</v>
      </c>
      <c r="DX4" s="264">
        <v>41153</v>
      </c>
      <c r="DY4" s="264">
        <v>41183</v>
      </c>
      <c r="DZ4" s="264">
        <v>41214</v>
      </c>
      <c r="EA4" s="264">
        <v>41244</v>
      </c>
      <c r="EB4" s="264">
        <v>41275</v>
      </c>
      <c r="EC4" s="264">
        <v>41306</v>
      </c>
      <c r="ED4" s="264">
        <v>41334</v>
      </c>
      <c r="EE4" s="264">
        <v>41365</v>
      </c>
      <c r="EF4" s="264">
        <v>41395</v>
      </c>
      <c r="EG4" s="264">
        <v>41426</v>
      </c>
      <c r="EH4" s="264">
        <v>41456</v>
      </c>
      <c r="EI4" s="264">
        <v>41487</v>
      </c>
      <c r="EJ4" s="264">
        <v>41518</v>
      </c>
      <c r="EK4" s="264">
        <v>41548</v>
      </c>
      <c r="EL4" s="264">
        <v>41579</v>
      </c>
      <c r="EM4" s="264">
        <v>41609</v>
      </c>
      <c r="EN4" s="264">
        <v>41640</v>
      </c>
      <c r="EO4" s="264">
        <v>41671</v>
      </c>
      <c r="EP4" s="264">
        <v>41699</v>
      </c>
      <c r="EQ4" s="264">
        <v>41730</v>
      </c>
      <c r="ER4" s="264">
        <v>41760</v>
      </c>
      <c r="ES4" s="264">
        <v>41791</v>
      </c>
      <c r="ET4" s="264">
        <v>41821</v>
      </c>
      <c r="EU4" s="264">
        <v>41852</v>
      </c>
      <c r="EV4" s="264">
        <v>41883</v>
      </c>
      <c r="EW4" s="264">
        <v>41913</v>
      </c>
      <c r="EX4" s="264">
        <v>41944</v>
      </c>
      <c r="EY4" s="264">
        <v>41974</v>
      </c>
      <c r="EZ4" s="264">
        <v>42005</v>
      </c>
      <c r="FA4" s="264">
        <v>42036</v>
      </c>
      <c r="FB4" s="264">
        <v>42064</v>
      </c>
      <c r="FC4" s="264">
        <v>42095</v>
      </c>
      <c r="FD4" s="264">
        <v>42125</v>
      </c>
      <c r="FE4" s="264">
        <v>42156</v>
      </c>
      <c r="FF4" s="264">
        <v>42186</v>
      </c>
      <c r="FG4" s="264">
        <v>42217</v>
      </c>
      <c r="FH4" s="264">
        <v>42248</v>
      </c>
      <c r="FI4" s="264">
        <v>42278</v>
      </c>
      <c r="FJ4" s="264">
        <v>42309</v>
      </c>
      <c r="FK4" s="264">
        <v>42339</v>
      </c>
      <c r="FL4" s="264">
        <v>42370</v>
      </c>
      <c r="FM4" s="264">
        <v>42401</v>
      </c>
      <c r="FN4" s="264">
        <v>42430</v>
      </c>
      <c r="FO4" s="264">
        <v>42461</v>
      </c>
      <c r="FP4" s="264">
        <v>42491</v>
      </c>
      <c r="FQ4" s="264">
        <v>42522</v>
      </c>
      <c r="FR4" s="264">
        <v>42552</v>
      </c>
      <c r="FS4" s="264">
        <v>42583</v>
      </c>
      <c r="FT4" s="264">
        <v>42614</v>
      </c>
      <c r="FU4" s="264">
        <v>42644</v>
      </c>
      <c r="FV4" s="264">
        <v>42675</v>
      </c>
      <c r="FW4" s="264">
        <v>42705</v>
      </c>
      <c r="FX4" s="264">
        <v>42736</v>
      </c>
      <c r="FY4" s="264">
        <v>42767</v>
      </c>
      <c r="FZ4" s="264">
        <v>42795</v>
      </c>
      <c r="GA4" s="264">
        <v>42826</v>
      </c>
      <c r="GB4" s="264">
        <v>42856</v>
      </c>
      <c r="GC4" s="264">
        <v>42887</v>
      </c>
      <c r="GD4" s="264">
        <v>42917</v>
      </c>
      <c r="GE4" s="264">
        <v>42948</v>
      </c>
      <c r="GF4" s="264">
        <v>42979</v>
      </c>
      <c r="GG4" s="264">
        <v>43009</v>
      </c>
      <c r="GH4" s="264">
        <v>43040</v>
      </c>
      <c r="GI4" s="264">
        <v>43070</v>
      </c>
      <c r="GJ4" s="264">
        <v>43101</v>
      </c>
      <c r="GK4" s="264">
        <v>43132</v>
      </c>
      <c r="GL4" s="264">
        <v>43160</v>
      </c>
      <c r="GM4" s="264">
        <v>43191</v>
      </c>
      <c r="GN4" s="264">
        <v>43221</v>
      </c>
      <c r="GO4" s="264">
        <v>43252</v>
      </c>
      <c r="GP4" s="264">
        <v>43282</v>
      </c>
      <c r="GQ4" s="264">
        <v>43313</v>
      </c>
      <c r="GR4" s="264">
        <v>43344</v>
      </c>
      <c r="GS4" s="264">
        <v>43374</v>
      </c>
      <c r="GT4" s="264">
        <v>43405</v>
      </c>
      <c r="GU4" s="264">
        <v>43435</v>
      </c>
      <c r="GV4" s="264">
        <v>43466</v>
      </c>
      <c r="GW4" s="264">
        <v>43497</v>
      </c>
      <c r="GX4" s="264">
        <v>43525</v>
      </c>
      <c r="GY4" s="264">
        <v>43556</v>
      </c>
      <c r="GZ4" s="264">
        <v>43586</v>
      </c>
      <c r="HA4" s="264">
        <v>43617</v>
      </c>
      <c r="HB4" s="264">
        <v>43647</v>
      </c>
      <c r="HC4" s="264">
        <v>43678</v>
      </c>
      <c r="HD4" s="264">
        <v>43709</v>
      </c>
      <c r="HE4" s="264">
        <v>43739</v>
      </c>
      <c r="HF4" s="264">
        <v>43770</v>
      </c>
      <c r="HG4" s="264">
        <v>43800</v>
      </c>
      <c r="HH4" s="264">
        <v>43831</v>
      </c>
      <c r="HI4" s="264">
        <v>43862</v>
      </c>
      <c r="HJ4" s="264">
        <v>43891</v>
      </c>
      <c r="HK4" s="264">
        <v>43922</v>
      </c>
      <c r="HL4" s="264">
        <v>43952</v>
      </c>
      <c r="HM4" s="264">
        <v>43983</v>
      </c>
      <c r="HN4" s="264">
        <v>44013</v>
      </c>
      <c r="HO4" s="264">
        <v>44044</v>
      </c>
      <c r="HP4" s="264">
        <v>44075</v>
      </c>
      <c r="HQ4" s="264">
        <v>44105</v>
      </c>
      <c r="HR4" s="264">
        <v>44136</v>
      </c>
      <c r="HS4" s="264">
        <v>44166</v>
      </c>
      <c r="HT4" s="264">
        <v>44197</v>
      </c>
      <c r="HU4" s="264">
        <v>44228</v>
      </c>
      <c r="HV4" s="264">
        <v>44256</v>
      </c>
      <c r="HW4" s="264">
        <v>44287</v>
      </c>
      <c r="HX4" s="264">
        <v>44317</v>
      </c>
      <c r="HY4" s="264">
        <v>44348</v>
      </c>
      <c r="HZ4" s="264">
        <v>44378</v>
      </c>
      <c r="IA4" s="264">
        <v>44409</v>
      </c>
      <c r="IB4" s="264">
        <v>44440</v>
      </c>
      <c r="IC4" s="264">
        <v>44470</v>
      </c>
      <c r="ID4" s="264">
        <v>44501</v>
      </c>
      <c r="IE4" s="264">
        <v>44531</v>
      </c>
      <c r="IF4" s="264">
        <v>44562</v>
      </c>
      <c r="IG4" s="264">
        <v>44593</v>
      </c>
      <c r="IH4" s="264">
        <v>44621</v>
      </c>
      <c r="II4" s="264">
        <v>44652</v>
      </c>
      <c r="IJ4" s="264">
        <v>44682</v>
      </c>
      <c r="IK4" s="264">
        <v>44713</v>
      </c>
      <c r="IL4" s="264">
        <v>44743</v>
      </c>
      <c r="IM4" s="264">
        <v>44774</v>
      </c>
      <c r="IN4" s="264">
        <v>44805</v>
      </c>
      <c r="IO4" s="264">
        <v>44835</v>
      </c>
      <c r="IP4" s="264">
        <v>44866</v>
      </c>
      <c r="IQ4" s="264">
        <v>44896</v>
      </c>
      <c r="IR4" s="264">
        <v>44927</v>
      </c>
      <c r="IS4" s="264">
        <v>44958</v>
      </c>
      <c r="IT4" s="264">
        <v>44986</v>
      </c>
      <c r="IU4" s="264">
        <v>45017</v>
      </c>
      <c r="IV4" s="264">
        <v>45047</v>
      </c>
      <c r="IW4" s="264">
        <v>45078</v>
      </c>
      <c r="IX4" s="264">
        <v>45108</v>
      </c>
      <c r="IY4" s="264">
        <v>45139</v>
      </c>
      <c r="IZ4" s="264">
        <v>45170</v>
      </c>
      <c r="JA4" s="264">
        <v>45200</v>
      </c>
      <c r="JB4" s="264">
        <v>45231</v>
      </c>
      <c r="JC4" s="264">
        <v>45261</v>
      </c>
      <c r="JD4" s="264">
        <v>45292</v>
      </c>
      <c r="JE4" s="264">
        <v>45323</v>
      </c>
      <c r="JF4" s="264">
        <v>45352</v>
      </c>
    </row>
    <row r="5" spans="1:266" ht="30.75" customHeight="1" x14ac:dyDescent="0.25">
      <c r="A5" s="234" t="s">
        <v>17</v>
      </c>
      <c r="B5" s="235" t="s">
        <v>18</v>
      </c>
      <c r="C5" s="236">
        <v>1.4140664704059756</v>
      </c>
      <c r="D5" s="236">
        <v>1.4478563255498196</v>
      </c>
      <c r="E5" s="236">
        <v>1.1708258524446835</v>
      </c>
      <c r="F5" s="241">
        <v>43.051878057446615</v>
      </c>
      <c r="G5" s="241">
        <v>43.051878057446615</v>
      </c>
      <c r="H5" s="241">
        <v>43.302179674059673</v>
      </c>
      <c r="I5" s="241">
        <v>43.302179674059673</v>
      </c>
      <c r="J5" s="241">
        <v>43.218745801855313</v>
      </c>
      <c r="K5" s="241">
        <v>43.051878057446615</v>
      </c>
      <c r="L5" s="241">
        <v>43.343896610161849</v>
      </c>
      <c r="M5" s="241">
        <v>43.469047418468378</v>
      </c>
      <c r="N5" s="241">
        <v>43.427330482366202</v>
      </c>
      <c r="O5" s="241">
        <v>43.469047418468378</v>
      </c>
      <c r="P5" s="241">
        <v>44.011367587796677</v>
      </c>
      <c r="Q5" s="241">
        <v>44.303386140511918</v>
      </c>
      <c r="R5" s="241">
        <v>44.470253884920623</v>
      </c>
      <c r="S5" s="241">
        <v>44.428536948818447</v>
      </c>
      <c r="T5" s="241">
        <v>44.803989373738041</v>
      </c>
      <c r="U5" s="241">
        <v>44.678838565431512</v>
      </c>
      <c r="V5" s="241">
        <v>44.720555501533688</v>
      </c>
      <c r="W5" s="241">
        <v>44.929140182044577</v>
      </c>
      <c r="X5" s="241">
        <v>45.888629712394639</v>
      </c>
      <c r="Y5" s="241">
        <v>46.639534562233827</v>
      </c>
      <c r="Z5" s="241">
        <v>46.514383753927298</v>
      </c>
      <c r="AA5" s="241">
        <v>46.597817626131651</v>
      </c>
      <c r="AB5" s="241">
        <v>46.639534562233827</v>
      </c>
      <c r="AC5" s="241">
        <v>46.639534562233827</v>
      </c>
      <c r="AD5" s="241">
        <v>46.806402306642539</v>
      </c>
      <c r="AE5" s="241">
        <v>46.848119242744708</v>
      </c>
      <c r="AF5" s="241">
        <v>47.223571667664309</v>
      </c>
      <c r="AG5" s="241">
        <v>47.765891836992608</v>
      </c>
      <c r="AH5" s="241">
        <v>47.724174900890432</v>
      </c>
      <c r="AI5" s="241">
        <v>47.849325709196961</v>
      </c>
      <c r="AJ5" s="241">
        <v>48.600230559036142</v>
      </c>
      <c r="AK5" s="241">
        <v>48.933966047853559</v>
      </c>
      <c r="AL5" s="241">
        <v>49.142550728364441</v>
      </c>
      <c r="AM5" s="241">
        <v>49.351135408875329</v>
      </c>
      <c r="AN5" s="241">
        <v>49.559720089386211</v>
      </c>
      <c r="AO5" s="241">
        <v>49.601437025488394</v>
      </c>
      <c r="AP5" s="241">
        <v>49.935172514305805</v>
      </c>
      <c r="AQ5" s="241">
        <v>49.68487089769274</v>
      </c>
      <c r="AR5" s="241">
        <v>49.851738642101452</v>
      </c>
      <c r="AS5" s="241">
        <v>50.18547413091887</v>
      </c>
      <c r="AT5" s="241">
        <v>50.352341875327575</v>
      </c>
      <c r="AU5" s="241">
        <v>50.769511236349345</v>
      </c>
      <c r="AV5" s="241">
        <v>52.363785936559488</v>
      </c>
      <c r="AW5" s="241">
        <v>52.622932185561503</v>
      </c>
      <c r="AX5" s="241">
        <v>52.938791913662548</v>
      </c>
      <c r="AY5" s="241">
        <v>53.022225785866901</v>
      </c>
      <c r="AZ5" s="241">
        <v>52.813641105356012</v>
      </c>
      <c r="BA5" s="241">
        <v>53.105659658071254</v>
      </c>
      <c r="BB5" s="241">
        <v>55.191506463180104</v>
      </c>
      <c r="BC5" s="241">
        <v>55.817260504712763</v>
      </c>
      <c r="BD5" s="241">
        <v>56.443014546245415</v>
      </c>
      <c r="BE5" s="241">
        <v>56.443014546245415</v>
      </c>
      <c r="BF5" s="241">
        <v>57.319070204391132</v>
      </c>
      <c r="BG5" s="241">
        <v>57.736239565412902</v>
      </c>
      <c r="BH5" s="241">
        <v>58.904313776273845</v>
      </c>
      <c r="BI5" s="241">
        <v>59.780369434419569</v>
      </c>
      <c r="BJ5" s="241">
        <v>61.115311389689232</v>
      </c>
      <c r="BK5" s="241">
        <v>62.533687217163248</v>
      </c>
      <c r="BL5" s="241">
        <v>62.950856578185018</v>
      </c>
      <c r="BM5" s="241">
        <v>63.651602855965052</v>
      </c>
      <c r="BN5" s="241">
        <v>62.91780266471951</v>
      </c>
      <c r="BO5" s="241">
        <v>63.252684441687997</v>
      </c>
      <c r="BP5" s="241">
        <v>63.878157756454947</v>
      </c>
      <c r="BQ5" s="241">
        <v>65.324898155067302</v>
      </c>
      <c r="BR5" s="241">
        <v>66.287253441829236</v>
      </c>
      <c r="BS5" s="241">
        <v>67.206443277047271</v>
      </c>
      <c r="BT5" s="241">
        <v>68.705073836007799</v>
      </c>
      <c r="BU5" s="241">
        <v>70.525114076868661</v>
      </c>
      <c r="BV5" s="241">
        <v>70.760120031577955</v>
      </c>
      <c r="BW5" s="241">
        <v>71.360283109095093</v>
      </c>
      <c r="BX5" s="241">
        <v>72.333483530465969</v>
      </c>
      <c r="BY5" s="241">
        <v>73.089255011204486</v>
      </c>
      <c r="BZ5" s="241">
        <v>74.328055943597775</v>
      </c>
      <c r="CA5" s="241">
        <v>75.09493271126982</v>
      </c>
      <c r="CB5" s="241">
        <v>75.153923231859977</v>
      </c>
      <c r="CC5" s="241">
        <v>75.684837917171393</v>
      </c>
      <c r="CD5" s="241">
        <v>75.645107865893266</v>
      </c>
      <c r="CE5" s="241">
        <v>75.09493271126982</v>
      </c>
      <c r="CF5" s="241">
        <v>75.330894793630449</v>
      </c>
      <c r="CG5" s="241">
        <v>75.567112888373543</v>
      </c>
      <c r="CH5" s="241">
        <v>75.74382843776155</v>
      </c>
      <c r="CI5" s="241">
        <v>75.920799999532008</v>
      </c>
      <c r="CJ5" s="241">
        <v>75.920799999532008</v>
      </c>
      <c r="CK5" s="241">
        <v>76.569695726023753</v>
      </c>
      <c r="CL5" s="241">
        <v>76.687676767204053</v>
      </c>
      <c r="CM5" s="241">
        <v>76.74666728779421</v>
      </c>
      <c r="CN5" s="241">
        <v>76.517912737472301</v>
      </c>
      <c r="CO5" s="241">
        <v>76.215752602482794</v>
      </c>
      <c r="CP5" s="241">
        <v>76.524952988688241</v>
      </c>
      <c r="CQ5" s="241">
        <v>76.030478742627736</v>
      </c>
      <c r="CR5" s="241">
        <v>77.669018944013786</v>
      </c>
      <c r="CS5" s="241">
        <v>77.814829531823065</v>
      </c>
      <c r="CT5" s="241">
        <v>78.195189761607352</v>
      </c>
      <c r="CU5" s="241">
        <v>78.327613239610429</v>
      </c>
      <c r="CV5" s="241">
        <v>78.212563303659195</v>
      </c>
      <c r="CW5" s="241">
        <v>78.562584373131116</v>
      </c>
      <c r="CX5" s="241">
        <v>79.131035643615675</v>
      </c>
      <c r="CY5" s="241">
        <v>78.969083971545103</v>
      </c>
      <c r="CZ5" s="241">
        <v>79.70246113543395</v>
      </c>
      <c r="DA5" s="241">
        <v>79.851934012428174</v>
      </c>
      <c r="DB5" s="241">
        <v>80.386540230569381</v>
      </c>
      <c r="DC5" s="241">
        <v>80.821983475252949</v>
      </c>
      <c r="DD5" s="241">
        <v>81.9750653505575</v>
      </c>
      <c r="DE5" s="241">
        <v>82.931731766814877</v>
      </c>
      <c r="DF5" s="241">
        <v>83.562487790205623</v>
      </c>
      <c r="DG5" s="241">
        <v>83.295146664280352</v>
      </c>
      <c r="DH5" s="241">
        <v>83.412460863761268</v>
      </c>
      <c r="DI5" s="241">
        <v>83.657558898383385</v>
      </c>
      <c r="DJ5" s="241">
        <v>83.92832571841052</v>
      </c>
      <c r="DK5" s="241">
        <v>83.942729666326017</v>
      </c>
      <c r="DL5" s="241">
        <v>84.209019329393499</v>
      </c>
      <c r="DM5" s="241">
        <v>83.864169166953943</v>
      </c>
      <c r="DN5" s="241">
        <v>84.120810907277558</v>
      </c>
      <c r="DO5" s="241">
        <v>84.135380760432298</v>
      </c>
      <c r="DP5" s="241">
        <v>84.839865839485824</v>
      </c>
      <c r="DQ5" s="241">
        <v>84.470139321914075</v>
      </c>
      <c r="DR5" s="241">
        <v>84.612793444476196</v>
      </c>
      <c r="DS5" s="241">
        <v>84.990880446524812</v>
      </c>
      <c r="DT5" s="241">
        <v>85.011226085279461</v>
      </c>
      <c r="DU5" s="241">
        <v>85.607979607967422</v>
      </c>
      <c r="DV5" s="241">
        <v>85.726462684729611</v>
      </c>
      <c r="DW5" s="241">
        <v>85.92259749442178</v>
      </c>
      <c r="DX5" s="241">
        <v>86.021183064169392</v>
      </c>
      <c r="DY5" s="241">
        <v>86.297031103626992</v>
      </c>
      <c r="DZ5" s="241">
        <v>85.995697416685417</v>
      </c>
      <c r="EA5" s="241">
        <v>85.421724097946637</v>
      </c>
      <c r="EB5" s="241">
        <v>86.47808467043869</v>
      </c>
      <c r="EC5" s="241">
        <v>87.423566570407374</v>
      </c>
      <c r="ED5" s="241">
        <v>87.295849569798037</v>
      </c>
      <c r="EE5" s="241">
        <v>88.585668246520882</v>
      </c>
      <c r="EF5" s="241">
        <v>88.265716627197065</v>
      </c>
      <c r="EG5" s="241">
        <v>88.780457176730664</v>
      </c>
      <c r="EH5" s="241">
        <v>88.558272774243932</v>
      </c>
      <c r="EI5" s="241">
        <v>87.53654276516734</v>
      </c>
      <c r="EJ5" s="241">
        <v>88.009004485709511</v>
      </c>
      <c r="EK5" s="241">
        <v>88.927519865235141</v>
      </c>
      <c r="EL5" s="241">
        <v>90.055373431323858</v>
      </c>
      <c r="EM5" s="241">
        <v>89.941895542926346</v>
      </c>
      <c r="EN5" s="241">
        <v>94.166784114668857</v>
      </c>
      <c r="EO5" s="241">
        <v>97.717412310984272</v>
      </c>
      <c r="EP5" s="241">
        <v>95.099111160319453</v>
      </c>
      <c r="EQ5" s="241">
        <v>94.825483573454719</v>
      </c>
      <c r="ER5" s="241">
        <v>91.749585122860665</v>
      </c>
      <c r="ES5" s="241">
        <v>92.305216424512921</v>
      </c>
      <c r="ET5" s="241">
        <v>91.544548523289066</v>
      </c>
      <c r="EU5" s="241">
        <v>92.558241362093398</v>
      </c>
      <c r="EV5" s="241">
        <v>91.162509184452844</v>
      </c>
      <c r="EW5" s="241">
        <v>88.991859922087613</v>
      </c>
      <c r="EX5" s="241">
        <v>89.280033422161992</v>
      </c>
      <c r="EY5" s="241">
        <v>89.384493813012654</v>
      </c>
      <c r="EZ5" s="241">
        <v>96.984489979363516</v>
      </c>
      <c r="FA5" s="241">
        <v>104.31041725745166</v>
      </c>
      <c r="FB5" s="241">
        <v>102.09516601338038</v>
      </c>
      <c r="FC5" s="241">
        <v>101.46757252999852</v>
      </c>
      <c r="FD5" s="241">
        <v>92.763247425301969</v>
      </c>
      <c r="FE5" s="241">
        <v>91.355961266419641</v>
      </c>
      <c r="FF5" s="241">
        <v>92.191212318073354</v>
      </c>
      <c r="FG5" s="241">
        <v>94.549779048779698</v>
      </c>
      <c r="FH5" s="241">
        <v>94.990970972433516</v>
      </c>
      <c r="FI5" s="241">
        <v>91.896029742145771</v>
      </c>
      <c r="FJ5" s="241">
        <v>90.864702581744936</v>
      </c>
      <c r="FK5" s="241">
        <v>90.965247191480785</v>
      </c>
      <c r="FL5" s="241">
        <v>94.160820111824066</v>
      </c>
      <c r="FM5" s="241">
        <v>100.31239105987117</v>
      </c>
      <c r="FN5" s="241">
        <v>103.78070407772772</v>
      </c>
      <c r="FO5" s="241">
        <v>100.45796622939419</v>
      </c>
      <c r="FP5" s="241">
        <v>95.288829492672392</v>
      </c>
      <c r="FQ5" s="241">
        <v>94.956855325695855</v>
      </c>
      <c r="FR5" s="241">
        <v>94.583617610304501</v>
      </c>
      <c r="FS5" s="241">
        <v>95.043413209057491</v>
      </c>
      <c r="FT5" s="241">
        <v>95.597739922982115</v>
      </c>
      <c r="FU5" s="241">
        <v>94.086219700017224</v>
      </c>
      <c r="FV5" s="241">
        <v>94.320356512421796</v>
      </c>
      <c r="FW5" s="241">
        <v>94.189689551632753</v>
      </c>
      <c r="FX5" s="241">
        <v>95.231931819545551</v>
      </c>
      <c r="FY5" s="241">
        <v>98.333683974944179</v>
      </c>
      <c r="FZ5" s="241">
        <v>100.70254186766105</v>
      </c>
      <c r="GA5" s="241">
        <v>102.51589073839213</v>
      </c>
      <c r="GB5" s="241">
        <v>105.60055174952821</v>
      </c>
      <c r="GC5" s="241">
        <v>105.72443003719383</v>
      </c>
      <c r="GD5" s="241">
        <v>101.6571861143175</v>
      </c>
      <c r="GE5" s="241">
        <v>99.806196528321991</v>
      </c>
      <c r="GF5" s="241">
        <v>97.054329926848752</v>
      </c>
      <c r="GG5" s="241">
        <v>96.56452333136383</v>
      </c>
      <c r="GH5" s="241">
        <v>97.484960802191068</v>
      </c>
      <c r="GI5" s="241">
        <v>99.323773109691999</v>
      </c>
      <c r="GJ5" s="241">
        <v>106.75775031832109</v>
      </c>
      <c r="GK5" s="241">
        <v>113.8650609727457</v>
      </c>
      <c r="GL5" s="241">
        <v>116.26795599563579</v>
      </c>
      <c r="GM5" s="241">
        <v>109.44532922025085</v>
      </c>
      <c r="GN5" s="241">
        <v>107.9681890661264</v>
      </c>
      <c r="GO5" s="241">
        <v>104.15268328444309</v>
      </c>
      <c r="GP5" s="241">
        <v>102.7489832908897</v>
      </c>
      <c r="GQ5" s="241">
        <v>100.78561482287557</v>
      </c>
      <c r="GR5" s="241">
        <v>100.88664867206704</v>
      </c>
      <c r="GS5" s="241">
        <v>102.44361184493582</v>
      </c>
      <c r="GT5" s="241">
        <v>102.55270550110527</v>
      </c>
      <c r="GU5" s="241">
        <v>101.64137939565997</v>
      </c>
      <c r="GV5" s="241">
        <v>105.59760459418251</v>
      </c>
      <c r="GW5" s="241">
        <v>109.24719324631886</v>
      </c>
      <c r="GX5" s="241">
        <v>109.97303567667265</v>
      </c>
      <c r="GY5" s="241">
        <v>109.63667793816013</v>
      </c>
      <c r="GZ5" s="241">
        <v>109.5319436524663</v>
      </c>
      <c r="HA5" s="241">
        <v>106.26539332390242</v>
      </c>
      <c r="HB5" s="241">
        <v>105.93533634695451</v>
      </c>
      <c r="HC5" s="241">
        <v>106.59938309317303</v>
      </c>
      <c r="HD5" s="241">
        <v>105.14463652910507</v>
      </c>
      <c r="HE5" s="241">
        <v>102.85710971425317</v>
      </c>
      <c r="HF5" s="241">
        <v>103.20608149821823</v>
      </c>
      <c r="HG5" s="241">
        <v>104.77620528828002</v>
      </c>
      <c r="HH5" s="241">
        <v>112.84363500422508</v>
      </c>
      <c r="HI5" s="241">
        <v>115.95799439706072</v>
      </c>
      <c r="HJ5" s="241">
        <v>118.67986554077864</v>
      </c>
      <c r="HK5" s="241">
        <v>123.06496001339842</v>
      </c>
      <c r="HL5" s="241">
        <v>117.70018928249625</v>
      </c>
      <c r="HM5" s="241">
        <v>109.77571051340058</v>
      </c>
      <c r="HN5" s="241">
        <v>108.72762093233744</v>
      </c>
      <c r="HO5" s="241">
        <v>109.32574299302814</v>
      </c>
      <c r="HP5" s="241">
        <v>110.76962237439386</v>
      </c>
      <c r="HQ5" s="241">
        <v>110.17978585623082</v>
      </c>
      <c r="HR5" s="241">
        <v>110.76226973928331</v>
      </c>
      <c r="HS5" s="241">
        <v>110.33691128233804</v>
      </c>
      <c r="HT5" s="241">
        <v>112.03480878490323</v>
      </c>
      <c r="HU5" s="241">
        <v>114.20861553363727</v>
      </c>
      <c r="HV5" s="241">
        <v>116.75171657517529</v>
      </c>
      <c r="HW5" s="241">
        <v>118.20279386054216</v>
      </c>
      <c r="HX5" s="241">
        <v>120.41310592007679</v>
      </c>
      <c r="HY5" s="241">
        <v>121.50859401891161</v>
      </c>
      <c r="HZ5" s="241">
        <v>118.98026835691721</v>
      </c>
      <c r="IA5" s="241">
        <v>117.76398253038128</v>
      </c>
      <c r="IB5" s="241">
        <v>117.0664105561649</v>
      </c>
      <c r="IC5" s="241">
        <v>118.28232487029622</v>
      </c>
      <c r="ID5" s="241">
        <v>120.36878389818223</v>
      </c>
      <c r="IE5" s="241">
        <v>121.32740097133002</v>
      </c>
      <c r="IF5" s="241">
        <v>123.43515260933293</v>
      </c>
      <c r="IG5" s="241">
        <v>132.65379691913847</v>
      </c>
      <c r="IH5" s="241">
        <v>138.19436987864179</v>
      </c>
      <c r="II5" s="241">
        <v>138.51033119948542</v>
      </c>
      <c r="IJ5" s="241">
        <v>134.61831547775921</v>
      </c>
      <c r="IK5" s="241">
        <v>129.80276147361954</v>
      </c>
      <c r="IL5" s="241">
        <v>134.72363531880578</v>
      </c>
      <c r="IM5" s="241">
        <v>136.11857702547229</v>
      </c>
      <c r="IN5" s="241">
        <v>138</v>
      </c>
      <c r="IO5" s="241">
        <v>138.63999689349555</v>
      </c>
      <c r="IP5" s="241">
        <v>140.16976605229115</v>
      </c>
      <c r="IQ5" s="241">
        <v>141.0012923440712</v>
      </c>
      <c r="IR5" s="241">
        <v>142.41792081431475</v>
      </c>
      <c r="IS5" s="241">
        <v>147.36669783795622</v>
      </c>
      <c r="IT5" s="241">
        <v>148.29626762143269</v>
      </c>
      <c r="IU5" s="241">
        <v>146.83636800754928</v>
      </c>
      <c r="IV5" s="241">
        <v>147.29081156374764</v>
      </c>
      <c r="IW5" s="241">
        <v>146.88252454535316</v>
      </c>
      <c r="IX5" s="241">
        <v>145.7034923642081</v>
      </c>
      <c r="IY5" s="241">
        <v>146.14946573681925</v>
      </c>
      <c r="IZ5" s="241">
        <v>145.10542576934017</v>
      </c>
      <c r="JA5" s="241">
        <v>144.64634506537465</v>
      </c>
      <c r="JB5" s="241">
        <v>145.78495689669398</v>
      </c>
      <c r="JC5" s="241">
        <v>146.4021937967218</v>
      </c>
      <c r="JD5" s="241">
        <v>156.0019695337667</v>
      </c>
      <c r="JE5" s="241">
        <v>169.77218877711047</v>
      </c>
      <c r="JF5" s="241">
        <v>164.90740134552476</v>
      </c>
    </row>
    <row r="6" spans="1:266" ht="30.75" customHeight="1" x14ac:dyDescent="0.25">
      <c r="A6" s="234" t="s">
        <v>19</v>
      </c>
      <c r="B6" s="235" t="s">
        <v>20</v>
      </c>
      <c r="C6" s="236">
        <v>1.53798300377907</v>
      </c>
      <c r="D6" s="236">
        <v>1.62833356006078</v>
      </c>
      <c r="E6" s="236">
        <v>1.4243459550987601</v>
      </c>
      <c r="F6" s="241">
        <v>29.295835877356403</v>
      </c>
      <c r="G6" s="241">
        <v>29.183698706533985</v>
      </c>
      <c r="H6" s="241">
        <v>29.323870170062008</v>
      </c>
      <c r="I6" s="241">
        <v>29.379938755473216</v>
      </c>
      <c r="J6" s="241">
        <v>29.351904462767614</v>
      </c>
      <c r="K6" s="241">
        <v>29.772418853351677</v>
      </c>
      <c r="L6" s="241">
        <v>29.884556024174092</v>
      </c>
      <c r="M6" s="241">
        <v>29.85652173146849</v>
      </c>
      <c r="N6" s="241">
        <v>29.828487438762885</v>
      </c>
      <c r="O6" s="241">
        <v>29.968658902290908</v>
      </c>
      <c r="P6" s="241">
        <v>30.27703612205255</v>
      </c>
      <c r="Q6" s="241">
        <v>30.837721976164637</v>
      </c>
      <c r="R6" s="241">
        <v>31.06199631780947</v>
      </c>
      <c r="S6" s="241">
        <v>31.005927732398259</v>
      </c>
      <c r="T6" s="241">
        <v>31.005927732398259</v>
      </c>
      <c r="U6" s="241">
        <v>31.454476415687928</v>
      </c>
      <c r="V6" s="241">
        <v>31.454476415687928</v>
      </c>
      <c r="W6" s="241">
        <v>32.435676660384075</v>
      </c>
      <c r="X6" s="241">
        <v>32.54781383120649</v>
      </c>
      <c r="Y6" s="241">
        <v>32.54781383120649</v>
      </c>
      <c r="Z6" s="241">
        <v>32.519779538500892</v>
      </c>
      <c r="AA6" s="241">
        <v>32.40764236767847</v>
      </c>
      <c r="AB6" s="241">
        <v>32.519779538500892</v>
      </c>
      <c r="AC6" s="241">
        <v>33.83739129566429</v>
      </c>
      <c r="AD6" s="241">
        <v>34.454145735187581</v>
      </c>
      <c r="AE6" s="241">
        <v>34.229871393542744</v>
      </c>
      <c r="AF6" s="241">
        <v>34.426111442481975</v>
      </c>
      <c r="AG6" s="241">
        <v>34.594317198715601</v>
      </c>
      <c r="AH6" s="241">
        <v>34.594317198715601</v>
      </c>
      <c r="AI6" s="241">
        <v>34.370042857070764</v>
      </c>
      <c r="AJ6" s="241">
        <v>34.622351491421206</v>
      </c>
      <c r="AK6" s="241">
        <v>34.762522954949226</v>
      </c>
      <c r="AL6" s="241">
        <v>34.818591540360437</v>
      </c>
      <c r="AM6" s="241">
        <v>35.183037345533286</v>
      </c>
      <c r="AN6" s="241">
        <v>35.126968760122082</v>
      </c>
      <c r="AO6" s="241">
        <v>35.267140223650102</v>
      </c>
      <c r="AP6" s="241">
        <v>36.052100419407019</v>
      </c>
      <c r="AQ6" s="241">
        <v>36.080134712112624</v>
      </c>
      <c r="AR6" s="241">
        <v>36.30440905375746</v>
      </c>
      <c r="AS6" s="241">
        <v>36.416546224579875</v>
      </c>
      <c r="AT6" s="241">
        <v>36.612786273519106</v>
      </c>
      <c r="AU6" s="241">
        <v>36.136203297523835</v>
      </c>
      <c r="AV6" s="241">
        <v>36.565459788398833</v>
      </c>
      <c r="AW6" s="241">
        <v>36.593955759079293</v>
      </c>
      <c r="AX6" s="241">
        <v>36.949197785986357</v>
      </c>
      <c r="AY6" s="241">
        <v>36.809026322458337</v>
      </c>
      <c r="AZ6" s="241">
        <v>37.145437834925588</v>
      </c>
      <c r="BA6" s="241">
        <v>41.715027545939073</v>
      </c>
      <c r="BB6" s="241">
        <v>42.780330668752029</v>
      </c>
      <c r="BC6" s="241">
        <v>42.640159205224009</v>
      </c>
      <c r="BD6" s="241">
        <v>43.088707888513675</v>
      </c>
      <c r="BE6" s="241">
        <v>42.976570717691267</v>
      </c>
      <c r="BF6" s="241">
        <v>43.144776473924885</v>
      </c>
      <c r="BG6" s="241">
        <v>42.640159205224009</v>
      </c>
      <c r="BH6" s="241">
        <v>43.088707888513675</v>
      </c>
      <c r="BI6" s="241">
        <v>43.088707888513675</v>
      </c>
      <c r="BJ6" s="241">
        <v>43.369050815569715</v>
      </c>
      <c r="BK6" s="241">
        <v>43.481187986392136</v>
      </c>
      <c r="BL6" s="241">
        <v>43.537256571803347</v>
      </c>
      <c r="BM6" s="241">
        <v>43.559573140119582</v>
      </c>
      <c r="BN6" s="241">
        <v>44.448883317117634</v>
      </c>
      <c r="BO6" s="241">
        <v>45.410274581774708</v>
      </c>
      <c r="BP6" s="241">
        <v>46.24490772431264</v>
      </c>
      <c r="BQ6" s="241">
        <v>46.564531334288809</v>
      </c>
      <c r="BR6" s="241">
        <v>46.765604569204982</v>
      </c>
      <c r="BS6" s="241">
        <v>46.663053903633283</v>
      </c>
      <c r="BT6" s="241">
        <v>46.839198177668543</v>
      </c>
      <c r="BU6" s="241">
        <v>46.887913038675087</v>
      </c>
      <c r="BV6" s="241">
        <v>46.851240580402667</v>
      </c>
      <c r="BW6" s="241">
        <v>47.073995514490186</v>
      </c>
      <c r="BX6" s="241">
        <v>47.752453207752971</v>
      </c>
      <c r="BY6" s="241">
        <v>47.729706134534837</v>
      </c>
      <c r="BZ6" s="241">
        <v>47.902171197351578</v>
      </c>
      <c r="CA6" s="241">
        <v>47.772822400239015</v>
      </c>
      <c r="CB6" s="241">
        <v>49.540589294110681</v>
      </c>
      <c r="CC6" s="241">
        <v>49.454356762702311</v>
      </c>
      <c r="CD6" s="241">
        <v>49.538207766797427</v>
      </c>
      <c r="CE6" s="241">
        <v>49.281891699885556</v>
      </c>
      <c r="CF6" s="241">
        <v>49.540589294110681</v>
      </c>
      <c r="CG6" s="241">
        <v>49.668446342304016</v>
      </c>
      <c r="CH6" s="241">
        <v>50.230449545377667</v>
      </c>
      <c r="CI6" s="241">
        <v>50.230449545377667</v>
      </c>
      <c r="CJ6" s="241">
        <v>50.273565811081852</v>
      </c>
      <c r="CK6" s="241">
        <v>50.402914608194422</v>
      </c>
      <c r="CL6" s="241">
        <v>50.402914608194422</v>
      </c>
      <c r="CM6" s="241">
        <v>50.402914608194422</v>
      </c>
      <c r="CN6" s="241">
        <v>50.457214770566836</v>
      </c>
      <c r="CO6" s="241">
        <v>50.4460308738986</v>
      </c>
      <c r="CP6" s="241">
        <v>50.562563410471959</v>
      </c>
      <c r="CQ6" s="241">
        <v>50.308210493791961</v>
      </c>
      <c r="CR6" s="241">
        <v>50.623146485965044</v>
      </c>
      <c r="CS6" s="241">
        <v>50.602194682896787</v>
      </c>
      <c r="CT6" s="241">
        <v>50.6573371575968</v>
      </c>
      <c r="CU6" s="241">
        <v>50.691793588412466</v>
      </c>
      <c r="CV6" s="241">
        <v>50.888990173690715</v>
      </c>
      <c r="CW6" s="241">
        <v>50.656771852309873</v>
      </c>
      <c r="CX6" s="241">
        <v>50.666364737604567</v>
      </c>
      <c r="CY6" s="241">
        <v>50.605342214435616</v>
      </c>
      <c r="CZ6" s="241">
        <v>50.708376592471467</v>
      </c>
      <c r="DA6" s="241">
        <v>50.760146788470003</v>
      </c>
      <c r="DB6" s="241">
        <v>53.759990194215725</v>
      </c>
      <c r="DC6" s="241">
        <v>59.241318641094281</v>
      </c>
      <c r="DD6" s="241">
        <v>59.405997550994158</v>
      </c>
      <c r="DE6" s="241">
        <v>59.447149377037007</v>
      </c>
      <c r="DF6" s="241">
        <v>59.53745966394068</v>
      </c>
      <c r="DG6" s="241">
        <v>59.42683902078214</v>
      </c>
      <c r="DH6" s="241">
        <v>59.514450414792243</v>
      </c>
      <c r="DI6" s="241">
        <v>59.490211952527211</v>
      </c>
      <c r="DJ6" s="241">
        <v>59.728849975374274</v>
      </c>
      <c r="DK6" s="241">
        <v>59.603487832050483</v>
      </c>
      <c r="DL6" s="241">
        <v>59.770649317396305</v>
      </c>
      <c r="DM6" s="241">
        <v>59.823987789608658</v>
      </c>
      <c r="DN6" s="241">
        <v>69.315545712113462</v>
      </c>
      <c r="DO6" s="241">
        <v>68.851907753397583</v>
      </c>
      <c r="DP6" s="241">
        <v>69.180475954588388</v>
      </c>
      <c r="DQ6" s="241">
        <v>69.158198975997863</v>
      </c>
      <c r="DR6" s="241">
        <v>69.221155498819328</v>
      </c>
      <c r="DS6" s="241">
        <v>69.259804761269834</v>
      </c>
      <c r="DT6" s="241">
        <v>69.295628410599903</v>
      </c>
      <c r="DU6" s="241">
        <v>69.320034234866029</v>
      </c>
      <c r="DV6" s="241">
        <v>69.279682200079364</v>
      </c>
      <c r="DW6" s="241">
        <v>69.239374527928263</v>
      </c>
      <c r="DX6" s="241">
        <v>69.261802255535997</v>
      </c>
      <c r="DY6" s="241">
        <v>69.269148901954111</v>
      </c>
      <c r="DZ6" s="241">
        <v>74.088382928766848</v>
      </c>
      <c r="EA6" s="241">
        <v>75.918260517094851</v>
      </c>
      <c r="EB6" s="241">
        <v>76.270210451066731</v>
      </c>
      <c r="EC6" s="241">
        <v>77.468611432360603</v>
      </c>
      <c r="ED6" s="241">
        <v>77.382429610003328</v>
      </c>
      <c r="EE6" s="241">
        <v>77.189169056623953</v>
      </c>
      <c r="EF6" s="241">
        <v>77.069872564010751</v>
      </c>
      <c r="EG6" s="241">
        <v>77.17328785132807</v>
      </c>
      <c r="EH6" s="241">
        <v>77.22281833729572</v>
      </c>
      <c r="EI6" s="241">
        <v>77.021580089856755</v>
      </c>
      <c r="EJ6" s="241">
        <v>77.296973171585719</v>
      </c>
      <c r="EK6" s="241">
        <v>77.155427193199998</v>
      </c>
      <c r="EL6" s="241">
        <v>81.239984236151045</v>
      </c>
      <c r="EM6" s="241">
        <v>81.607132008758896</v>
      </c>
      <c r="EN6" s="241">
        <v>81.642580576237449</v>
      </c>
      <c r="EO6" s="241">
        <v>81.867990510887012</v>
      </c>
      <c r="EP6" s="241">
        <v>81.852152109267919</v>
      </c>
      <c r="EQ6" s="241">
        <v>81.625702359726262</v>
      </c>
      <c r="ER6" s="241">
        <v>81.747706262548107</v>
      </c>
      <c r="ES6" s="241">
        <v>81.646461791901004</v>
      </c>
      <c r="ET6" s="241">
        <v>81.773540610489619</v>
      </c>
      <c r="EU6" s="241">
        <v>81.784948612952263</v>
      </c>
      <c r="EV6" s="241">
        <v>81.809166059147842</v>
      </c>
      <c r="EW6" s="241">
        <v>81.874946384389105</v>
      </c>
      <c r="EX6" s="241">
        <v>81.740924929153252</v>
      </c>
      <c r="EY6" s="241">
        <v>81.305443192846894</v>
      </c>
      <c r="EZ6" s="241">
        <v>81.780149764556199</v>
      </c>
      <c r="FA6" s="241">
        <v>81.60141799406793</v>
      </c>
      <c r="FB6" s="241">
        <v>81.747738081319483</v>
      </c>
      <c r="FC6" s="241">
        <v>81.79826471948661</v>
      </c>
      <c r="FD6" s="241">
        <v>81.897182849199723</v>
      </c>
      <c r="FE6" s="241">
        <v>84.206246714058608</v>
      </c>
      <c r="FF6" s="241">
        <v>84.170696293997935</v>
      </c>
      <c r="FG6" s="241">
        <v>84.202577612167232</v>
      </c>
      <c r="FH6" s="241">
        <v>84.389544898234433</v>
      </c>
      <c r="FI6" s="241">
        <v>84.308004197785323</v>
      </c>
      <c r="FJ6" s="241">
        <v>84.252713994359553</v>
      </c>
      <c r="FK6" s="241">
        <v>83.827094773820292</v>
      </c>
      <c r="FL6" s="241">
        <v>84.154699006968698</v>
      </c>
      <c r="FM6" s="241">
        <v>84.265111949037774</v>
      </c>
      <c r="FN6" s="241">
        <v>84.257686875975907</v>
      </c>
      <c r="FO6" s="241">
        <v>84.066676625126377</v>
      </c>
      <c r="FP6" s="241">
        <v>84.098659708659724</v>
      </c>
      <c r="FQ6" s="241">
        <v>84.076524336910083</v>
      </c>
      <c r="FR6" s="241">
        <v>84.236688833447189</v>
      </c>
      <c r="FS6" s="241">
        <v>93.556775193004086</v>
      </c>
      <c r="FT6" s="241">
        <v>93.802995280867194</v>
      </c>
      <c r="FU6" s="241">
        <v>94.109074024665603</v>
      </c>
      <c r="FV6" s="241">
        <v>95.053423638257925</v>
      </c>
      <c r="FW6" s="241">
        <v>94.274924201478129</v>
      </c>
      <c r="FX6" s="241">
        <v>94.920127815123209</v>
      </c>
      <c r="FY6" s="241">
        <v>94.913829181239876</v>
      </c>
      <c r="FZ6" s="241">
        <v>94.879085032091268</v>
      </c>
      <c r="GA6" s="241">
        <v>94.369785715205282</v>
      </c>
      <c r="GB6" s="241">
        <v>94.870760693765774</v>
      </c>
      <c r="GC6" s="241">
        <v>100.31302620924833</v>
      </c>
      <c r="GD6" s="241">
        <v>101.71510623314515</v>
      </c>
      <c r="GE6" s="241">
        <v>104.46577002538649</v>
      </c>
      <c r="GF6" s="241">
        <v>105.27025214407138</v>
      </c>
      <c r="GG6" s="241">
        <v>105.10094773227998</v>
      </c>
      <c r="GH6" s="241">
        <v>104.92791871394158</v>
      </c>
      <c r="GI6" s="241">
        <v>104.25339050450187</v>
      </c>
      <c r="GJ6" s="241">
        <v>104.63603949952589</v>
      </c>
      <c r="GK6" s="241">
        <v>104.54418527941873</v>
      </c>
      <c r="GL6" s="241">
        <v>104.5973126610667</v>
      </c>
      <c r="GM6" s="241">
        <v>103.9344140496609</v>
      </c>
      <c r="GN6" s="241">
        <v>103.85751403306394</v>
      </c>
      <c r="GO6" s="241">
        <v>104.02690249482747</v>
      </c>
      <c r="GP6" s="241">
        <v>103.8221038665866</v>
      </c>
      <c r="GQ6" s="241">
        <v>103.58552205346543</v>
      </c>
      <c r="GR6" s="241">
        <v>104.19883576251023</v>
      </c>
      <c r="GS6" s="241">
        <v>104.03501513458833</v>
      </c>
      <c r="GT6" s="241">
        <v>104.95722414745566</v>
      </c>
      <c r="GU6" s="241">
        <v>104.22795039615833</v>
      </c>
      <c r="GV6" s="241">
        <v>105.04236037408562</v>
      </c>
      <c r="GW6" s="241">
        <v>105.30519660163162</v>
      </c>
      <c r="GX6" s="241">
        <v>105.00481201374242</v>
      </c>
      <c r="GY6" s="241">
        <v>104.78410124258266</v>
      </c>
      <c r="GZ6" s="241">
        <v>104.92794598459389</v>
      </c>
      <c r="HA6" s="241">
        <v>105.22481335736798</v>
      </c>
      <c r="HB6" s="241">
        <v>105.0037124376511</v>
      </c>
      <c r="HC6" s="241">
        <v>105.23606485311555</v>
      </c>
      <c r="HD6" s="241">
        <v>105.28039862424671</v>
      </c>
      <c r="HE6" s="241">
        <v>105.00650624088922</v>
      </c>
      <c r="HF6" s="241">
        <v>105.08131200587738</v>
      </c>
      <c r="HG6" s="241">
        <v>104.30480842208158</v>
      </c>
      <c r="HH6" s="241">
        <v>105.31904850685423</v>
      </c>
      <c r="HI6" s="241">
        <v>105.35992104377206</v>
      </c>
      <c r="HJ6" s="241">
        <v>105.534715038199</v>
      </c>
      <c r="HK6" s="241">
        <v>106.03286343331699</v>
      </c>
      <c r="HL6" s="241">
        <v>105.91797491240635</v>
      </c>
      <c r="HM6" s="241">
        <v>106.22243578606636</v>
      </c>
      <c r="HN6" s="241">
        <v>106.73135586248361</v>
      </c>
      <c r="HO6" s="241">
        <v>106.34627240782677</v>
      </c>
      <c r="HP6" s="241">
        <v>107.05045995427574</v>
      </c>
      <c r="HQ6" s="241">
        <v>107.40899891393295</v>
      </c>
      <c r="HR6" s="241">
        <v>107.44163460878441</v>
      </c>
      <c r="HS6" s="241">
        <v>107.14549747112224</v>
      </c>
      <c r="HT6" s="241">
        <v>107.46157188806879</v>
      </c>
      <c r="HU6" s="241">
        <v>107.67901686228079</v>
      </c>
      <c r="HV6" s="241">
        <v>107.68750412775056</v>
      </c>
      <c r="HW6" s="241">
        <v>108.04750800920564</v>
      </c>
      <c r="HX6" s="241">
        <v>109.14460285845325</v>
      </c>
      <c r="HY6" s="241">
        <v>114.98002783455635</v>
      </c>
      <c r="HZ6" s="241">
        <v>117.72822503320208</v>
      </c>
      <c r="IA6" s="241">
        <v>118.57057290554228</v>
      </c>
      <c r="IB6" s="241">
        <v>118.38742261829132</v>
      </c>
      <c r="IC6" s="241">
        <v>118.41983272384408</v>
      </c>
      <c r="ID6" s="241">
        <v>117.98782566234887</v>
      </c>
      <c r="IE6" s="241">
        <v>117.48549911770027</v>
      </c>
      <c r="IF6" s="241">
        <v>118.13462996866602</v>
      </c>
      <c r="IG6" s="241">
        <v>118.43796341461645</v>
      </c>
      <c r="IH6" s="241">
        <v>118.44990484354612</v>
      </c>
      <c r="II6" s="241">
        <v>118.7731922541607</v>
      </c>
      <c r="IJ6" s="241">
        <v>118.51257143090956</v>
      </c>
      <c r="IK6" s="241">
        <v>126.96856843207054</v>
      </c>
      <c r="IL6" s="241">
        <v>129.26236334441276</v>
      </c>
      <c r="IM6" s="241">
        <v>128.30771631646124</v>
      </c>
      <c r="IN6" s="241">
        <v>128.9</v>
      </c>
      <c r="IO6" s="241">
        <v>128.97193323225423</v>
      </c>
      <c r="IP6" s="241">
        <v>128.95677709136933</v>
      </c>
      <c r="IQ6" s="241">
        <v>128.30122008822761</v>
      </c>
      <c r="IR6" s="241">
        <v>128.63366579206854</v>
      </c>
      <c r="IS6" s="241">
        <v>131.31143545623229</v>
      </c>
      <c r="IT6" s="241">
        <v>132.63140572292087</v>
      </c>
      <c r="IU6" s="241">
        <v>132.22832086322353</v>
      </c>
      <c r="IV6" s="241">
        <v>132.61994840513611</v>
      </c>
      <c r="IW6" s="241">
        <v>141.87196896334427</v>
      </c>
      <c r="IX6" s="241">
        <v>140.699010425936</v>
      </c>
      <c r="IY6" s="241">
        <v>141.09179513320152</v>
      </c>
      <c r="IZ6" s="241">
        <v>141.33700996618961</v>
      </c>
      <c r="JA6" s="241">
        <v>141.20526813820197</v>
      </c>
      <c r="JB6" s="241">
        <v>141.06501253318851</v>
      </c>
      <c r="JC6" s="241">
        <v>140.287584468311</v>
      </c>
      <c r="JD6" s="241">
        <v>141.46566845795255</v>
      </c>
      <c r="JE6" s="241">
        <v>143.3373356532197</v>
      </c>
      <c r="JF6" s="241">
        <v>143.26651847359383</v>
      </c>
    </row>
    <row r="7" spans="1:266" ht="30.75" customHeight="1" x14ac:dyDescent="0.25">
      <c r="A7" s="234" t="s">
        <v>21</v>
      </c>
      <c r="B7" s="235" t="s">
        <v>22</v>
      </c>
      <c r="C7" s="236">
        <v>1.1678731408333334</v>
      </c>
      <c r="D7" s="236">
        <v>1.3665966938591487</v>
      </c>
      <c r="E7" s="236">
        <v>1.2348224713321856</v>
      </c>
      <c r="F7" s="241">
        <v>51.705128716162577</v>
      </c>
      <c r="G7" s="241">
        <v>51.80661081374091</v>
      </c>
      <c r="H7" s="241">
        <v>51.80661081374091</v>
      </c>
      <c r="I7" s="241">
        <v>51.908092911319251</v>
      </c>
      <c r="J7" s="241">
        <v>51.958833960108421</v>
      </c>
      <c r="K7" s="241">
        <v>52.009575008897585</v>
      </c>
      <c r="L7" s="241">
        <v>52.161798155265089</v>
      </c>
      <c r="M7" s="241">
        <v>52.26328025284343</v>
      </c>
      <c r="N7" s="241">
        <v>52.212539204054259</v>
      </c>
      <c r="O7" s="241">
        <v>51.603646618584243</v>
      </c>
      <c r="P7" s="241">
        <v>52.415503399210934</v>
      </c>
      <c r="Q7" s="241">
        <v>52.466244448000104</v>
      </c>
      <c r="R7" s="241">
        <v>52.567726545578438</v>
      </c>
      <c r="S7" s="241">
        <v>52.669208643156772</v>
      </c>
      <c r="T7" s="241">
        <v>52.669208643156772</v>
      </c>
      <c r="U7" s="241">
        <v>52.618467594367608</v>
      </c>
      <c r="V7" s="241">
        <v>52.719949691945949</v>
      </c>
      <c r="W7" s="241">
        <v>52.719949691945949</v>
      </c>
      <c r="X7" s="241">
        <v>52.669208643156772</v>
      </c>
      <c r="Y7" s="241">
        <v>52.922913887102617</v>
      </c>
      <c r="Z7" s="241">
        <v>52.973654935891787</v>
      </c>
      <c r="AA7" s="241">
        <v>53.075137033470121</v>
      </c>
      <c r="AB7" s="241">
        <v>53.227360179837632</v>
      </c>
      <c r="AC7" s="241">
        <v>53.176619131048454</v>
      </c>
      <c r="AD7" s="241">
        <v>53.379583326205136</v>
      </c>
      <c r="AE7" s="241">
        <v>53.278101228626795</v>
      </c>
      <c r="AF7" s="241">
        <v>53.379583326205136</v>
      </c>
      <c r="AG7" s="241">
        <v>53.633288570150974</v>
      </c>
      <c r="AH7" s="241">
        <v>53.684029618940144</v>
      </c>
      <c r="AI7" s="241">
        <v>53.684029618940144</v>
      </c>
      <c r="AJ7" s="241">
        <v>54.039216960464323</v>
      </c>
      <c r="AK7" s="241">
        <v>54.140699058042657</v>
      </c>
      <c r="AL7" s="241">
        <v>54.292922204410161</v>
      </c>
      <c r="AM7" s="241">
        <v>53.227360179837632</v>
      </c>
      <c r="AN7" s="241">
        <v>53.379583326205136</v>
      </c>
      <c r="AO7" s="241">
        <v>53.379583326205136</v>
      </c>
      <c r="AP7" s="241">
        <v>53.379583326205136</v>
      </c>
      <c r="AQ7" s="241">
        <v>53.328842277415959</v>
      </c>
      <c r="AR7" s="241">
        <v>53.633288570150974</v>
      </c>
      <c r="AS7" s="241">
        <v>54.089958009253486</v>
      </c>
      <c r="AT7" s="241">
        <v>54.597368497145169</v>
      </c>
      <c r="AU7" s="241">
        <v>55.459966326561037</v>
      </c>
      <c r="AV7" s="241">
        <v>56.321165546766039</v>
      </c>
      <c r="AW7" s="241">
        <v>56.426388267667868</v>
      </c>
      <c r="AX7" s="241">
        <v>56.627010448711907</v>
      </c>
      <c r="AY7" s="241">
        <v>56.627010448711907</v>
      </c>
      <c r="AZ7" s="241">
        <v>57.235903034181931</v>
      </c>
      <c r="BA7" s="241">
        <v>57.540349326916939</v>
      </c>
      <c r="BB7" s="241">
        <v>57.540349326916939</v>
      </c>
      <c r="BC7" s="241">
        <v>57.794054570862784</v>
      </c>
      <c r="BD7" s="241">
        <v>58.250724009965296</v>
      </c>
      <c r="BE7" s="241">
        <v>58.301465058754466</v>
      </c>
      <c r="BF7" s="241">
        <v>58.555170302700311</v>
      </c>
      <c r="BG7" s="241">
        <v>59.062580790591994</v>
      </c>
      <c r="BH7" s="241">
        <v>59.772955473640344</v>
      </c>
      <c r="BI7" s="241">
        <v>59.874437571218685</v>
      </c>
      <c r="BJ7" s="241">
        <v>59.975919668797026</v>
      </c>
      <c r="BK7" s="241">
        <v>60.128142815164523</v>
      </c>
      <c r="BL7" s="241">
        <v>60.889258547002051</v>
      </c>
      <c r="BM7" s="241">
        <v>60.964238087387315</v>
      </c>
      <c r="BN7" s="241">
        <v>60.898901277404704</v>
      </c>
      <c r="BO7" s="241">
        <v>61.269527528407735</v>
      </c>
      <c r="BP7" s="241">
        <v>61.450982489254073</v>
      </c>
      <c r="BQ7" s="241">
        <v>62.194481459744068</v>
      </c>
      <c r="BR7" s="241">
        <v>62.5205386062798</v>
      </c>
      <c r="BS7" s="241">
        <v>63.147545198472798</v>
      </c>
      <c r="BT7" s="241">
        <v>63.734861206113621</v>
      </c>
      <c r="BU7" s="241">
        <v>64.171368479418376</v>
      </c>
      <c r="BV7" s="241">
        <v>63.989122705912465</v>
      </c>
      <c r="BW7" s="241">
        <v>63.827406378808661</v>
      </c>
      <c r="BX7" s="241">
        <v>64.008656322995407</v>
      </c>
      <c r="BY7" s="241">
        <v>63.999836660070159</v>
      </c>
      <c r="BZ7" s="241">
        <v>64.236873092144492</v>
      </c>
      <c r="CA7" s="241">
        <v>64.296132200163072</v>
      </c>
      <c r="CB7" s="241">
        <v>64.177613984125912</v>
      </c>
      <c r="CC7" s="241">
        <v>64.947982388367492</v>
      </c>
      <c r="CD7" s="241">
        <v>65.506555479876113</v>
      </c>
      <c r="CE7" s="241">
        <v>66.488719196850667</v>
      </c>
      <c r="CF7" s="241">
        <v>66.607237412887841</v>
      </c>
      <c r="CG7" s="241">
        <v>67.067739120489392</v>
      </c>
      <c r="CH7" s="241">
        <v>66.78501473694358</v>
      </c>
      <c r="CI7" s="241">
        <v>66.547978304869247</v>
      </c>
      <c r="CJ7" s="241">
        <v>66.84427384496216</v>
      </c>
      <c r="CK7" s="241">
        <v>67.910937789296668</v>
      </c>
      <c r="CL7" s="241">
        <v>68.325751545426755</v>
      </c>
      <c r="CM7" s="241">
        <v>69.155379057686929</v>
      </c>
      <c r="CN7" s="241">
        <v>69.047676296434261</v>
      </c>
      <c r="CO7" s="241">
        <v>69.036860841649755</v>
      </c>
      <c r="CP7" s="241">
        <v>69.994606159320824</v>
      </c>
      <c r="CQ7" s="241">
        <v>70.997868061757174</v>
      </c>
      <c r="CR7" s="241">
        <v>71.442879570964067</v>
      </c>
      <c r="CS7" s="241">
        <v>71.559507492967157</v>
      </c>
      <c r="CT7" s="241">
        <v>71.757709945742164</v>
      </c>
      <c r="CU7" s="241">
        <v>72.100556726210527</v>
      </c>
      <c r="CV7" s="241">
        <v>72.170063921302102</v>
      </c>
      <c r="CW7" s="241">
        <v>72.843012611472332</v>
      </c>
      <c r="CX7" s="241">
        <v>73.580892316751942</v>
      </c>
      <c r="CY7" s="241">
        <v>73.612548863801123</v>
      </c>
      <c r="CZ7" s="241">
        <v>73.729657075974146</v>
      </c>
      <c r="DA7" s="241">
        <v>75.113274237862612</v>
      </c>
      <c r="DB7" s="241">
        <v>75.177651942136592</v>
      </c>
      <c r="DC7" s="241">
        <v>75.550642899808949</v>
      </c>
      <c r="DD7" s="241">
        <v>76.02789205248321</v>
      </c>
      <c r="DE7" s="241">
        <v>76.124518102492829</v>
      </c>
      <c r="DF7" s="241">
        <v>76.153376846613781</v>
      </c>
      <c r="DG7" s="241">
        <v>76.390730372475403</v>
      </c>
      <c r="DH7" s="241">
        <v>76.479077947099725</v>
      </c>
      <c r="DI7" s="241">
        <v>77.340634644328574</v>
      </c>
      <c r="DJ7" s="241">
        <v>77.117851486584158</v>
      </c>
      <c r="DK7" s="241">
        <v>77.841465670528024</v>
      </c>
      <c r="DL7" s="241">
        <v>78.078925997302733</v>
      </c>
      <c r="DM7" s="241">
        <v>78.700786683089945</v>
      </c>
      <c r="DN7" s="241">
        <v>78.773114564614787</v>
      </c>
      <c r="DO7" s="241">
        <v>79.202447850646138</v>
      </c>
      <c r="DP7" s="241">
        <v>79.959135874487231</v>
      </c>
      <c r="DQ7" s="241">
        <v>80.054622910760003</v>
      </c>
      <c r="DR7" s="241">
        <v>80.129196840138093</v>
      </c>
      <c r="DS7" s="241">
        <v>80.686698473774214</v>
      </c>
      <c r="DT7" s="241">
        <v>80.660759521298502</v>
      </c>
      <c r="DU7" s="241">
        <v>80.951576731092615</v>
      </c>
      <c r="DV7" s="241">
        <v>80.99398347576961</v>
      </c>
      <c r="DW7" s="241">
        <v>81.747103845837202</v>
      </c>
      <c r="DX7" s="241">
        <v>81.828784430532423</v>
      </c>
      <c r="DY7" s="241">
        <v>81.852876289684033</v>
      </c>
      <c r="DZ7" s="241">
        <v>81.49292876144078</v>
      </c>
      <c r="EA7" s="241">
        <v>81.441946036045451</v>
      </c>
      <c r="EB7" s="241">
        <v>82.898068585146234</v>
      </c>
      <c r="EC7" s="241">
        <v>83.058374170391531</v>
      </c>
      <c r="ED7" s="241">
        <v>83.136734618672108</v>
      </c>
      <c r="EE7" s="241">
        <v>83.46680904559544</v>
      </c>
      <c r="EF7" s="241">
        <v>83.644351399679394</v>
      </c>
      <c r="EG7" s="241">
        <v>83.206098870489384</v>
      </c>
      <c r="EH7" s="241">
        <v>83.736864574505276</v>
      </c>
      <c r="EI7" s="241">
        <v>84.2286000112626</v>
      </c>
      <c r="EJ7" s="241">
        <v>84.733682676897544</v>
      </c>
      <c r="EK7" s="241">
        <v>85.799915587322886</v>
      </c>
      <c r="EL7" s="241">
        <v>86.329482757728798</v>
      </c>
      <c r="EM7" s="241">
        <v>87.286795666123211</v>
      </c>
      <c r="EN7" s="241">
        <v>87.663130236955098</v>
      </c>
      <c r="EO7" s="241">
        <v>88.329411165224471</v>
      </c>
      <c r="EP7" s="241">
        <v>88.239927723971647</v>
      </c>
      <c r="EQ7" s="241">
        <v>88.718193933834996</v>
      </c>
      <c r="ER7" s="241">
        <v>89.300803849498436</v>
      </c>
      <c r="ES7" s="241">
        <v>88.697646824729816</v>
      </c>
      <c r="ET7" s="241">
        <v>88.94631367441643</v>
      </c>
      <c r="EU7" s="241">
        <v>89.249347873863286</v>
      </c>
      <c r="EV7" s="241">
        <v>89.31070016074743</v>
      </c>
      <c r="EW7" s="241">
        <v>89.09300493672022</v>
      </c>
      <c r="EX7" s="241">
        <v>89.880900501955679</v>
      </c>
      <c r="EY7" s="241">
        <v>90.532519722357534</v>
      </c>
      <c r="EZ7" s="241">
        <v>90.682945020864338</v>
      </c>
      <c r="FA7" s="241">
        <v>91.123007977099121</v>
      </c>
      <c r="FB7" s="241">
        <v>91.162074254267054</v>
      </c>
      <c r="FC7" s="241">
        <v>91.942246064425035</v>
      </c>
      <c r="FD7" s="241">
        <v>91.572106590999866</v>
      </c>
      <c r="FE7" s="241">
        <v>91.829177012329069</v>
      </c>
      <c r="FF7" s="241">
        <v>91.927533591455727</v>
      </c>
      <c r="FG7" s="241">
        <v>92.30064294126025</v>
      </c>
      <c r="FH7" s="241">
        <v>93.132429231244402</v>
      </c>
      <c r="FI7" s="241">
        <v>92.709894474105113</v>
      </c>
      <c r="FJ7" s="241">
        <v>92.336515890478182</v>
      </c>
      <c r="FK7" s="241">
        <v>96.108457701282802</v>
      </c>
      <c r="FL7" s="241">
        <v>96.366311279652138</v>
      </c>
      <c r="FM7" s="241">
        <v>96.8061601792744</v>
      </c>
      <c r="FN7" s="241">
        <v>96.631099283424064</v>
      </c>
      <c r="FO7" s="241">
        <v>97.242681813940422</v>
      </c>
      <c r="FP7" s="241">
        <v>96.606203045533988</v>
      </c>
      <c r="FQ7" s="241">
        <v>96.32937258649423</v>
      </c>
      <c r="FR7" s="241">
        <v>97.936282541291689</v>
      </c>
      <c r="FS7" s="241">
        <v>98.128155899045979</v>
      </c>
      <c r="FT7" s="241">
        <v>97.800400348097881</v>
      </c>
      <c r="FU7" s="241">
        <v>95.954746974858764</v>
      </c>
      <c r="FV7" s="241">
        <v>97.839589530456792</v>
      </c>
      <c r="FW7" s="241">
        <v>97.931134116678848</v>
      </c>
      <c r="FX7" s="241">
        <v>99.009421248277718</v>
      </c>
      <c r="FY7" s="241">
        <v>99.676518314042411</v>
      </c>
      <c r="FZ7" s="241">
        <v>99.77950126052626</v>
      </c>
      <c r="GA7" s="241">
        <v>99.726607952998322</v>
      </c>
      <c r="GB7" s="241">
        <v>99.972778684970578</v>
      </c>
      <c r="GC7" s="241">
        <v>99.739116529093735</v>
      </c>
      <c r="GD7" s="241">
        <v>100.29296780617318</v>
      </c>
      <c r="GE7" s="241">
        <v>100.30597058901496</v>
      </c>
      <c r="GF7" s="241">
        <v>100.30597058901496</v>
      </c>
      <c r="GG7" s="241">
        <v>100.27847987254428</v>
      </c>
      <c r="GH7" s="241">
        <v>100.27847987254428</v>
      </c>
      <c r="GI7" s="241">
        <v>100.6341872807992</v>
      </c>
      <c r="GJ7" s="241">
        <v>100.93975565466742</v>
      </c>
      <c r="GK7" s="241">
        <v>101.19604110694121</v>
      </c>
      <c r="GL7" s="241">
        <v>101.20946510149651</v>
      </c>
      <c r="GM7" s="241">
        <v>101.38686161631954</v>
      </c>
      <c r="GN7" s="241">
        <v>101.47117229368462</v>
      </c>
      <c r="GO7" s="241">
        <v>101.50520044316919</v>
      </c>
      <c r="GP7" s="241">
        <v>101.50520044316919</v>
      </c>
      <c r="GQ7" s="241">
        <v>101.51134745520945</v>
      </c>
      <c r="GR7" s="241">
        <v>101.68775859208743</v>
      </c>
      <c r="GS7" s="241">
        <v>101.69398295884575</v>
      </c>
      <c r="GT7" s="241">
        <v>102.49143471927137</v>
      </c>
      <c r="GU7" s="241">
        <v>102.90952671869778</v>
      </c>
      <c r="GV7" s="241">
        <v>104.46010457035356</v>
      </c>
      <c r="GW7" s="241">
        <v>104.46010457035356</v>
      </c>
      <c r="GX7" s="241">
        <v>104.46010457035356</v>
      </c>
      <c r="GY7" s="241">
        <v>104.46010457035356</v>
      </c>
      <c r="GZ7" s="241">
        <v>104.52677877232034</v>
      </c>
      <c r="HA7" s="241">
        <v>104.81641765845892</v>
      </c>
      <c r="HB7" s="241">
        <v>104.74096179361051</v>
      </c>
      <c r="HC7" s="241">
        <v>104.92163156132032</v>
      </c>
      <c r="HD7" s="241">
        <v>104.92163156132032</v>
      </c>
      <c r="HE7" s="241">
        <v>104.96738772063247</v>
      </c>
      <c r="HF7" s="241">
        <v>105.1450648729671</v>
      </c>
      <c r="HG7" s="241">
        <v>105.69703099678263</v>
      </c>
      <c r="HH7" s="241">
        <v>105.91883521718009</v>
      </c>
      <c r="HI7" s="241">
        <v>105.91883521718009</v>
      </c>
      <c r="HJ7" s="241">
        <v>105.91883521718009</v>
      </c>
      <c r="HK7" s="241">
        <v>106.56018671564591</v>
      </c>
      <c r="HL7" s="241">
        <v>106.56018671564591</v>
      </c>
      <c r="HM7" s="241">
        <v>106.34507148889284</v>
      </c>
      <c r="HN7" s="241">
        <v>106.67405597335205</v>
      </c>
      <c r="HO7" s="241">
        <v>106.72008508974319</v>
      </c>
      <c r="HP7" s="241">
        <v>106.89760496685081</v>
      </c>
      <c r="HQ7" s="241">
        <v>106.93108609752765</v>
      </c>
      <c r="HR7" s="241">
        <v>107.22092658019452</v>
      </c>
      <c r="HS7" s="241">
        <v>107.40949579109743</v>
      </c>
      <c r="HT7" s="241">
        <v>108.19920928783974</v>
      </c>
      <c r="HU7" s="241">
        <v>108.19920928783974</v>
      </c>
      <c r="HV7" s="241">
        <v>108.19920928783974</v>
      </c>
      <c r="HW7" s="241">
        <v>108.46719832435662</v>
      </c>
      <c r="HX7" s="241">
        <v>108.69448836451814</v>
      </c>
      <c r="HY7" s="241">
        <v>108.7559458637475</v>
      </c>
      <c r="HZ7" s="241">
        <v>109.30142968893843</v>
      </c>
      <c r="IA7" s="241">
        <v>109.32551734663554</v>
      </c>
      <c r="IB7" s="241">
        <v>109.8032670000845</v>
      </c>
      <c r="IC7" s="241">
        <v>110.18269932779191</v>
      </c>
      <c r="ID7" s="241">
        <v>110.20745806568426</v>
      </c>
      <c r="IE7" s="241">
        <v>110.41822947570984</v>
      </c>
      <c r="IF7" s="241">
        <v>110.68456323673678</v>
      </c>
      <c r="IG7" s="241">
        <v>110.70398768831501</v>
      </c>
      <c r="IH7" s="241">
        <v>111.07658783096772</v>
      </c>
      <c r="II7" s="241">
        <v>111.13748290021475</v>
      </c>
      <c r="IJ7" s="241">
        <v>111.13748290021475</v>
      </c>
      <c r="IK7" s="241">
        <v>111.42676559006452</v>
      </c>
      <c r="IL7" s="241">
        <v>112.36972176895405</v>
      </c>
      <c r="IM7" s="241">
        <v>112.55578502826738</v>
      </c>
      <c r="IN7" s="241">
        <v>112.6</v>
      </c>
      <c r="IO7" s="241">
        <v>112.59616523337516</v>
      </c>
      <c r="IP7" s="241">
        <v>113.74669330364735</v>
      </c>
      <c r="IQ7" s="241">
        <v>114.28546447265489</v>
      </c>
      <c r="IR7" s="241">
        <v>115.94082286042486</v>
      </c>
      <c r="IS7" s="241">
        <v>116.15588823336061</v>
      </c>
      <c r="IT7" s="241">
        <v>116.15588823336061</v>
      </c>
      <c r="IU7" s="241">
        <v>116.28544088893673</v>
      </c>
      <c r="IV7" s="241">
        <v>116.4732271618426</v>
      </c>
      <c r="IW7" s="241">
        <v>116.72120200773614</v>
      </c>
      <c r="IX7" s="241">
        <v>116.93809133027682</v>
      </c>
      <c r="IY7" s="241">
        <v>117.32099900239507</v>
      </c>
      <c r="IZ7" s="241">
        <v>117.44529187276925</v>
      </c>
      <c r="JA7" s="241">
        <v>117.44529187276925</v>
      </c>
      <c r="JB7" s="241">
        <v>117.50474849764295</v>
      </c>
      <c r="JC7" s="241">
        <v>118.53074411568487</v>
      </c>
      <c r="JD7" s="241">
        <v>119.16338735472617</v>
      </c>
      <c r="JE7" s="241">
        <v>119.19665280605933</v>
      </c>
      <c r="JF7" s="241">
        <v>120.45366369792518</v>
      </c>
    </row>
    <row r="8" spans="1:266" ht="30.75" customHeight="1" x14ac:dyDescent="0.25">
      <c r="A8" s="234" t="s">
        <v>23</v>
      </c>
      <c r="B8" s="237" t="s">
        <v>24</v>
      </c>
      <c r="C8" s="236">
        <v>1.2680615121527778</v>
      </c>
      <c r="D8" s="236">
        <v>1.1299908205936702</v>
      </c>
      <c r="E8" s="236">
        <v>0.95900625205666767</v>
      </c>
      <c r="F8" s="241">
        <v>74.081727804709217</v>
      </c>
      <c r="G8" s="241">
        <v>75.464392665504391</v>
      </c>
      <c r="H8" s="241">
        <v>75.464392665504391</v>
      </c>
      <c r="I8" s="241">
        <v>75.464392665504391</v>
      </c>
      <c r="J8" s="241">
        <v>75.464392665504391</v>
      </c>
      <c r="K8" s="241">
        <v>75.464392665504391</v>
      </c>
      <c r="L8" s="241">
        <v>75.464392665504391</v>
      </c>
      <c r="M8" s="241">
        <v>75.682708169840467</v>
      </c>
      <c r="N8" s="241">
        <v>75.755480004619159</v>
      </c>
      <c r="O8" s="241">
        <v>75.755480004619159</v>
      </c>
      <c r="P8" s="241">
        <v>75.828251839397851</v>
      </c>
      <c r="Q8" s="241">
        <v>75.901023674176542</v>
      </c>
      <c r="R8" s="241">
        <v>76.919829361078243</v>
      </c>
      <c r="S8" s="241">
        <v>77.065373030635627</v>
      </c>
      <c r="T8" s="241">
        <v>76.992601195856935</v>
      </c>
      <c r="U8" s="241">
        <v>76.992601195856935</v>
      </c>
      <c r="V8" s="241">
        <v>77.065373030635627</v>
      </c>
      <c r="W8" s="241">
        <v>77.065373030635627</v>
      </c>
      <c r="X8" s="241">
        <v>77.065373030635627</v>
      </c>
      <c r="Y8" s="241">
        <v>77.065373030635627</v>
      </c>
      <c r="Z8" s="241">
        <v>77.065373030635627</v>
      </c>
      <c r="AA8" s="241">
        <v>77.138144865414318</v>
      </c>
      <c r="AB8" s="241">
        <v>77.138144865414318</v>
      </c>
      <c r="AC8" s="241">
        <v>77.283688534971702</v>
      </c>
      <c r="AD8" s="241">
        <v>77.57477587408647</v>
      </c>
      <c r="AE8" s="241">
        <v>78.884668900102952</v>
      </c>
      <c r="AF8" s="241">
        <v>78.884668900102952</v>
      </c>
      <c r="AG8" s="241">
        <v>78.957440734881644</v>
      </c>
      <c r="AH8" s="241">
        <v>78.957440734881644</v>
      </c>
      <c r="AI8" s="241">
        <v>79.030212569660335</v>
      </c>
      <c r="AJ8" s="241">
        <v>79.102984404439027</v>
      </c>
      <c r="AK8" s="241">
        <v>79.466843578332487</v>
      </c>
      <c r="AL8" s="241">
        <v>79.757930917447254</v>
      </c>
      <c r="AM8" s="241">
        <v>79.976246421783344</v>
      </c>
      <c r="AN8" s="241">
        <v>80.049018256562036</v>
      </c>
      <c r="AO8" s="241">
        <v>80.049018256562036</v>
      </c>
      <c r="AP8" s="241">
        <v>80.558421100012879</v>
      </c>
      <c r="AQ8" s="241">
        <v>80.776736604348955</v>
      </c>
      <c r="AR8" s="241">
        <v>80.849508439127646</v>
      </c>
      <c r="AS8" s="241">
        <v>80.922280273906352</v>
      </c>
      <c r="AT8" s="241">
        <v>82.086629630365422</v>
      </c>
      <c r="AU8" s="241">
        <v>83.833153665054056</v>
      </c>
      <c r="AV8" s="241">
        <v>86.848363922825484</v>
      </c>
      <c r="AW8" s="241">
        <v>87.703997775282645</v>
      </c>
      <c r="AX8" s="241">
        <v>87.981148247439549</v>
      </c>
      <c r="AY8" s="241">
        <v>88.053920082218241</v>
      </c>
      <c r="AZ8" s="241">
        <v>88.126691916996919</v>
      </c>
      <c r="BA8" s="241">
        <v>88.927182099562543</v>
      </c>
      <c r="BB8" s="241">
        <v>91.255880812480726</v>
      </c>
      <c r="BC8" s="241">
        <v>91.255880812480726</v>
      </c>
      <c r="BD8" s="241">
        <v>91.328652647259403</v>
      </c>
      <c r="BE8" s="241">
        <v>92.420230168939796</v>
      </c>
      <c r="BF8" s="241">
        <v>92.565773838497194</v>
      </c>
      <c r="BG8" s="241">
        <v>92.565773838497194</v>
      </c>
      <c r="BH8" s="241">
        <v>92.129142829825028</v>
      </c>
      <c r="BI8" s="241">
        <v>92.565773838497194</v>
      </c>
      <c r="BJ8" s="241">
        <v>92.711317508054577</v>
      </c>
      <c r="BK8" s="241">
        <v>92.784089342833269</v>
      </c>
      <c r="BL8" s="241">
        <v>92.856861177611947</v>
      </c>
      <c r="BM8" s="241">
        <v>92.91057740423787</v>
      </c>
      <c r="BN8" s="241">
        <v>93.587379356660861</v>
      </c>
      <c r="BO8" s="241">
        <v>93.50891537306974</v>
      </c>
      <c r="BP8" s="241">
        <v>96.954016378437643</v>
      </c>
      <c r="BQ8" s="241">
        <v>97.090858172498926</v>
      </c>
      <c r="BR8" s="241">
        <v>97.522552081993041</v>
      </c>
      <c r="BS8" s="241">
        <v>97.535762010877164</v>
      </c>
      <c r="BT8" s="241">
        <v>97.917230990655312</v>
      </c>
      <c r="BU8" s="241">
        <v>97.548639793849347</v>
      </c>
      <c r="BV8" s="241">
        <v>97.965752105005123</v>
      </c>
      <c r="BW8" s="241">
        <v>102.44222460876354</v>
      </c>
      <c r="BX8" s="241">
        <v>101.48088539556828</v>
      </c>
      <c r="BY8" s="241">
        <v>101.59935829961296</v>
      </c>
      <c r="BZ8" s="241">
        <v>101.87619578816776</v>
      </c>
      <c r="CA8" s="241">
        <v>102.15303327672257</v>
      </c>
      <c r="CB8" s="241">
        <v>102.42987076527737</v>
      </c>
      <c r="CC8" s="241">
        <v>102.52214992812897</v>
      </c>
      <c r="CD8" s="241">
        <v>101.47312636294082</v>
      </c>
      <c r="CE8" s="241">
        <v>99.66149587972933</v>
      </c>
      <c r="CF8" s="241">
        <v>99.107820902619736</v>
      </c>
      <c r="CG8" s="241">
        <v>99.129829275583361</v>
      </c>
      <c r="CH8" s="241">
        <v>99.107820902619736</v>
      </c>
      <c r="CI8" s="241">
        <v>96.893120994181302</v>
      </c>
      <c r="CJ8" s="241">
        <v>96.893120994181302</v>
      </c>
      <c r="CK8" s="241">
        <v>96.800841831329706</v>
      </c>
      <c r="CL8" s="241">
        <v>97.077679319884496</v>
      </c>
      <c r="CM8" s="241">
        <v>97.077679319884496</v>
      </c>
      <c r="CN8" s="241">
        <v>97.098690310984125</v>
      </c>
      <c r="CO8" s="241">
        <v>97.077679319884496</v>
      </c>
      <c r="CP8" s="241">
        <v>97.121202768014001</v>
      </c>
      <c r="CQ8" s="241">
        <v>97.121202768014001</v>
      </c>
      <c r="CR8" s="241">
        <v>97.211929454005883</v>
      </c>
      <c r="CS8" s="241">
        <v>97.274470539279946</v>
      </c>
      <c r="CT8" s="241">
        <v>97.347576243209033</v>
      </c>
      <c r="CU8" s="241">
        <v>97.409884306150261</v>
      </c>
      <c r="CV8" s="241">
        <v>97.41533885464726</v>
      </c>
      <c r="CW8" s="241">
        <v>97.393841482177095</v>
      </c>
      <c r="CX8" s="241">
        <v>97.582979580404611</v>
      </c>
      <c r="CY8" s="241">
        <v>97.356496267281216</v>
      </c>
      <c r="CZ8" s="241">
        <v>97.29246353542932</v>
      </c>
      <c r="DA8" s="241">
        <v>96.114260650151095</v>
      </c>
      <c r="DB8" s="241">
        <v>95.724651293657772</v>
      </c>
      <c r="DC8" s="241">
        <v>98.88939432660915</v>
      </c>
      <c r="DD8" s="241">
        <v>99.035732578675535</v>
      </c>
      <c r="DE8" s="241">
        <v>99.049894613829892</v>
      </c>
      <c r="DF8" s="241">
        <v>98.992344642789249</v>
      </c>
      <c r="DG8" s="241">
        <v>99.292313418398294</v>
      </c>
      <c r="DH8" s="241">
        <v>99.292544038354407</v>
      </c>
      <c r="DI8" s="241">
        <v>99.434293515704042</v>
      </c>
      <c r="DJ8" s="241">
        <v>99.704241514643215</v>
      </c>
      <c r="DK8" s="241">
        <v>99.751621867597549</v>
      </c>
      <c r="DL8" s="241">
        <v>99.801888173322212</v>
      </c>
      <c r="DM8" s="241">
        <v>99.709486054485211</v>
      </c>
      <c r="DN8" s="241">
        <v>99.71598040364097</v>
      </c>
      <c r="DO8" s="241">
        <v>99.716238577731403</v>
      </c>
      <c r="DP8" s="241">
        <v>103.55988497648744</v>
      </c>
      <c r="DQ8" s="241">
        <v>103.56773915957108</v>
      </c>
      <c r="DR8" s="241">
        <v>104.67063999942394</v>
      </c>
      <c r="DS8" s="241">
        <v>104.34883288556641</v>
      </c>
      <c r="DT8" s="241">
        <v>104.19761526239998</v>
      </c>
      <c r="DU8" s="241">
        <v>104.33699917304675</v>
      </c>
      <c r="DV8" s="241">
        <v>104.35854904577627</v>
      </c>
      <c r="DW8" s="241">
        <v>104.35854904577627</v>
      </c>
      <c r="DX8" s="241">
        <v>104.45462307553507</v>
      </c>
      <c r="DY8" s="241">
        <v>104.46955249010327</v>
      </c>
      <c r="DZ8" s="241">
        <v>104.48591915382848</v>
      </c>
      <c r="EA8" s="241">
        <v>104.48637918501865</v>
      </c>
      <c r="EB8" s="241">
        <v>105.10948584595104</v>
      </c>
      <c r="EC8" s="241">
        <v>105.14549770619222</v>
      </c>
      <c r="ED8" s="241">
        <v>105.22917457976428</v>
      </c>
      <c r="EE8" s="241">
        <v>105.15072165201138</v>
      </c>
      <c r="EF8" s="241">
        <v>105.15072165201138</v>
      </c>
      <c r="EG8" s="241">
        <v>104.55654141198868</v>
      </c>
      <c r="EH8" s="241">
        <v>104.56338884385288</v>
      </c>
      <c r="EI8" s="241">
        <v>104.56338884385289</v>
      </c>
      <c r="EJ8" s="241">
        <v>104.59092835527947</v>
      </c>
      <c r="EK8" s="241">
        <v>104.59510644280333</v>
      </c>
      <c r="EL8" s="241">
        <v>104.61699483994462</v>
      </c>
      <c r="EM8" s="241">
        <v>104.62846090536907</v>
      </c>
      <c r="EN8" s="241">
        <v>105.36617634527823</v>
      </c>
      <c r="EO8" s="241">
        <v>105.3694461102901</v>
      </c>
      <c r="EP8" s="241">
        <v>105.65227628604916</v>
      </c>
      <c r="EQ8" s="241">
        <v>105.68105373681084</v>
      </c>
      <c r="ER8" s="241">
        <v>105.68560266336723</v>
      </c>
      <c r="ES8" s="241">
        <v>105.61092608123322</v>
      </c>
      <c r="ET8" s="241">
        <v>105.61092608123322</v>
      </c>
      <c r="EU8" s="241">
        <v>105.61092608123322</v>
      </c>
      <c r="EV8" s="241">
        <v>105.65185987088282</v>
      </c>
      <c r="EW8" s="241">
        <v>105.6518598708828</v>
      </c>
      <c r="EX8" s="241">
        <v>105.6518598708828</v>
      </c>
      <c r="EY8" s="241">
        <v>105.6518598708828</v>
      </c>
      <c r="EZ8" s="241">
        <v>105.89286221740997</v>
      </c>
      <c r="FA8" s="241">
        <v>105.99204680993677</v>
      </c>
      <c r="FB8" s="241">
        <v>106.05127129740535</v>
      </c>
      <c r="FC8" s="241">
        <v>106.06631181151545</v>
      </c>
      <c r="FD8" s="241">
        <v>105.34232671663669</v>
      </c>
      <c r="FE8" s="241">
        <v>105.31729201268419</v>
      </c>
      <c r="FF8" s="241">
        <v>105.31729201268419</v>
      </c>
      <c r="FG8" s="241">
        <v>105.45223218022716</v>
      </c>
      <c r="FH8" s="241">
        <v>105.51286904672655</v>
      </c>
      <c r="FI8" s="241">
        <v>105.51352667467259</v>
      </c>
      <c r="FJ8" s="241">
        <v>105.28033941427552</v>
      </c>
      <c r="FK8" s="241">
        <v>104.71345137372469</v>
      </c>
      <c r="FL8" s="241">
        <v>103.90685070951677</v>
      </c>
      <c r="FM8" s="241">
        <v>103.95517181276813</v>
      </c>
      <c r="FN8" s="241">
        <v>103.63583082897036</v>
      </c>
      <c r="FO8" s="241">
        <v>103.63583082897036</v>
      </c>
      <c r="FP8" s="241">
        <v>103.63965517308264</v>
      </c>
      <c r="FQ8" s="241">
        <v>103.6634436046816</v>
      </c>
      <c r="FR8" s="241">
        <v>103.6634436046816</v>
      </c>
      <c r="FS8" s="241">
        <v>100.60286955263446</v>
      </c>
      <c r="FT8" s="241">
        <v>100.11364064004295</v>
      </c>
      <c r="FU8" s="241">
        <v>100.12015532158001</v>
      </c>
      <c r="FV8" s="241">
        <v>100.12809191054784</v>
      </c>
      <c r="FW8" s="241">
        <v>100.14237270352736</v>
      </c>
      <c r="FX8" s="241">
        <v>99.961915300255612</v>
      </c>
      <c r="FY8" s="241">
        <v>99.979145477124092</v>
      </c>
      <c r="FZ8" s="241">
        <v>100.01642364911028</v>
      </c>
      <c r="GA8" s="241">
        <v>100.8473717692428</v>
      </c>
      <c r="GB8" s="241">
        <v>100.8473717692428</v>
      </c>
      <c r="GC8" s="241">
        <v>100.65801710077976</v>
      </c>
      <c r="GD8" s="241">
        <v>100.84758976318092</v>
      </c>
      <c r="GE8" s="241">
        <v>100.87460591770719</v>
      </c>
      <c r="GF8" s="241">
        <v>100.87460591770719</v>
      </c>
      <c r="GG8" s="241">
        <v>97.660555140621398</v>
      </c>
      <c r="GH8" s="241">
        <v>98.716199097514135</v>
      </c>
      <c r="GI8" s="241">
        <v>98.716199097514135</v>
      </c>
      <c r="GJ8" s="241">
        <v>98.925194350445608</v>
      </c>
      <c r="GK8" s="241">
        <v>99.115867348621023</v>
      </c>
      <c r="GL8" s="241">
        <v>98.92860146928254</v>
      </c>
      <c r="GM8" s="241">
        <v>98.512409990755572</v>
      </c>
      <c r="GN8" s="241">
        <v>98.019214418094407</v>
      </c>
      <c r="GO8" s="241">
        <v>97.617726322075129</v>
      </c>
      <c r="GP8" s="241">
        <v>98.128459872250815</v>
      </c>
      <c r="GQ8" s="241">
        <v>98.04247762312319</v>
      </c>
      <c r="GR8" s="241">
        <v>98.052161752697899</v>
      </c>
      <c r="GS8" s="241">
        <v>97.38534484587511</v>
      </c>
      <c r="GT8" s="241">
        <v>97.743025949853887</v>
      </c>
      <c r="GU8" s="241">
        <v>97.744996616353788</v>
      </c>
      <c r="GV8" s="241">
        <v>98.161999972579338</v>
      </c>
      <c r="GW8" s="241">
        <v>98.161999972579338</v>
      </c>
      <c r="GX8" s="241">
        <v>98.189050578126256</v>
      </c>
      <c r="GY8" s="241">
        <v>98.193858964494297</v>
      </c>
      <c r="GZ8" s="241">
        <v>98.207601554301874</v>
      </c>
      <c r="HA8" s="241">
        <v>97.546292029590504</v>
      </c>
      <c r="HB8" s="241">
        <v>97.558738028650197</v>
      </c>
      <c r="HC8" s="241">
        <v>97.514909167571432</v>
      </c>
      <c r="HD8" s="241">
        <v>97.545840359159754</v>
      </c>
      <c r="HE8" s="241">
        <v>97.545840359159754</v>
      </c>
      <c r="HF8" s="241">
        <v>97.545840359159754</v>
      </c>
      <c r="HG8" s="241">
        <v>97.561911787731177</v>
      </c>
      <c r="HH8" s="241">
        <v>98.260825865056333</v>
      </c>
      <c r="HI8" s="241">
        <v>98.267592288357164</v>
      </c>
      <c r="HJ8" s="241">
        <v>98.174690788310045</v>
      </c>
      <c r="HK8" s="241">
        <v>97.995868901086752</v>
      </c>
      <c r="HL8" s="241">
        <v>95.559959985260974</v>
      </c>
      <c r="HM8" s="241">
        <v>94.558966423337552</v>
      </c>
      <c r="HN8" s="241">
        <v>92.940023446018543</v>
      </c>
      <c r="HO8" s="241">
        <v>92.50955606722512</v>
      </c>
      <c r="HP8" s="241">
        <v>92.523380277463261</v>
      </c>
      <c r="HQ8" s="241">
        <v>92.547709085310686</v>
      </c>
      <c r="HR8" s="241">
        <v>92.561886721220617</v>
      </c>
      <c r="HS8" s="241">
        <v>92.567666375614905</v>
      </c>
      <c r="HT8" s="241">
        <v>92.675719041028827</v>
      </c>
      <c r="HU8" s="241">
        <v>92.716737164815171</v>
      </c>
      <c r="HV8" s="241">
        <v>92.716737164815171</v>
      </c>
      <c r="HW8" s="241">
        <v>87.608520455784657</v>
      </c>
      <c r="HX8" s="241">
        <v>87.670087491999425</v>
      </c>
      <c r="HY8" s="241">
        <v>92.936394565677944</v>
      </c>
      <c r="HZ8" s="241">
        <v>93.029098778158769</v>
      </c>
      <c r="IA8" s="241">
        <v>93.07824478146695</v>
      </c>
      <c r="IB8" s="241">
        <v>93.147682828139338</v>
      </c>
      <c r="IC8" s="241">
        <v>93.147682828139338</v>
      </c>
      <c r="ID8" s="241">
        <v>93.154849436207414</v>
      </c>
      <c r="IE8" s="241">
        <v>93.154849436207414</v>
      </c>
      <c r="IF8" s="241">
        <v>92.210856676369161</v>
      </c>
      <c r="IG8" s="241">
        <v>92.400638562404225</v>
      </c>
      <c r="IH8" s="241">
        <v>93.397738528637049</v>
      </c>
      <c r="II8" s="241">
        <v>94.327227245457934</v>
      </c>
      <c r="IJ8" s="241">
        <v>95.533866410904309</v>
      </c>
      <c r="IK8" s="241">
        <v>94.963723612307646</v>
      </c>
      <c r="IL8" s="241">
        <v>95.390463848897411</v>
      </c>
      <c r="IM8" s="241">
        <v>95.468090247781589</v>
      </c>
      <c r="IN8" s="241">
        <v>95.5</v>
      </c>
      <c r="IO8" s="241">
        <v>98.883426961235415</v>
      </c>
      <c r="IP8" s="241">
        <v>103.81090182428694</v>
      </c>
      <c r="IQ8" s="241">
        <v>104.55661345628786</v>
      </c>
      <c r="IR8" s="241">
        <v>106.4735787332253</v>
      </c>
      <c r="IS8" s="241">
        <v>110.27963913193639</v>
      </c>
      <c r="IT8" s="241">
        <v>110.32629930006222</v>
      </c>
      <c r="IU8" s="241">
        <v>110.3843121555464</v>
      </c>
      <c r="IV8" s="241">
        <v>110.41395462848048</v>
      </c>
      <c r="IW8" s="241">
        <v>109.95348356055901</v>
      </c>
      <c r="IX8" s="241">
        <v>109.99763303876462</v>
      </c>
      <c r="IY8" s="241">
        <v>110.02821768263449</v>
      </c>
      <c r="IZ8" s="241">
        <v>110.02821768263449</v>
      </c>
      <c r="JA8" s="241">
        <v>110.02444795349287</v>
      </c>
      <c r="JB8" s="241">
        <v>110.03378169972147</v>
      </c>
      <c r="JC8" s="241">
        <v>110.12380471297571</v>
      </c>
      <c r="JD8" s="241">
        <v>111.31667864941537</v>
      </c>
      <c r="JE8" s="241">
        <v>111.31667864941537</v>
      </c>
      <c r="JF8" s="241">
        <v>111.31667864941537</v>
      </c>
    </row>
    <row r="9" spans="1:266" ht="30.75" customHeight="1" x14ac:dyDescent="0.25">
      <c r="A9" s="234" t="s">
        <v>25</v>
      </c>
      <c r="B9" s="237" t="s">
        <v>26</v>
      </c>
      <c r="C9" s="236">
        <v>1.2477111367708333</v>
      </c>
      <c r="D9" s="236">
        <v>1.2673900037468107</v>
      </c>
      <c r="E9" s="236">
        <v>1.0882683090317047</v>
      </c>
      <c r="F9" s="241">
        <v>60.258517805267324</v>
      </c>
      <c r="G9" s="241">
        <v>60.084192295705314</v>
      </c>
      <c r="H9" s="241">
        <v>60.549060321204003</v>
      </c>
      <c r="I9" s="241">
        <v>60.432843314829327</v>
      </c>
      <c r="J9" s="241">
        <v>60.607168824391337</v>
      </c>
      <c r="K9" s="241">
        <v>60.200409302079983</v>
      </c>
      <c r="L9" s="241">
        <v>60.955819843515357</v>
      </c>
      <c r="M9" s="241">
        <v>61.013928346702684</v>
      </c>
      <c r="N9" s="241">
        <v>60.78149433395334</v>
      </c>
      <c r="O9" s="241">
        <v>60.955819843515357</v>
      </c>
      <c r="P9" s="241">
        <v>60.897711340328016</v>
      </c>
      <c r="Q9" s="241">
        <v>60.955819843515357</v>
      </c>
      <c r="R9" s="241">
        <v>61.769338888138051</v>
      </c>
      <c r="S9" s="241">
        <v>61.595013378576049</v>
      </c>
      <c r="T9" s="241">
        <v>61.769338888138051</v>
      </c>
      <c r="U9" s="241">
        <v>61.653121881763376</v>
      </c>
      <c r="V9" s="241">
        <v>61.827447391325393</v>
      </c>
      <c r="W9" s="241">
        <v>61.478796372201373</v>
      </c>
      <c r="X9" s="241">
        <v>61.885555894512727</v>
      </c>
      <c r="Y9" s="241">
        <v>61.769338888138051</v>
      </c>
      <c r="Z9" s="241">
        <v>61.943664397700061</v>
      </c>
      <c r="AA9" s="241">
        <v>61.943664397700061</v>
      </c>
      <c r="AB9" s="241">
        <v>62.05988140407473</v>
      </c>
      <c r="AC9" s="241">
        <v>61.885555894512727</v>
      </c>
      <c r="AD9" s="241">
        <v>62.815291945510097</v>
      </c>
      <c r="AE9" s="241">
        <v>62.757183442322763</v>
      </c>
      <c r="AF9" s="241">
        <v>62.989617455072107</v>
      </c>
      <c r="AG9" s="241">
        <v>63.33826847419612</v>
      </c>
      <c r="AH9" s="241">
        <v>63.396376977383454</v>
      </c>
      <c r="AI9" s="241">
        <v>63.570702486945471</v>
      </c>
      <c r="AJ9" s="241">
        <v>64.79098105387952</v>
      </c>
      <c r="AK9" s="241">
        <v>65.081523569816198</v>
      </c>
      <c r="AL9" s="241">
        <v>65.139632073003526</v>
      </c>
      <c r="AM9" s="241">
        <v>64.79098105387952</v>
      </c>
      <c r="AN9" s="241">
        <v>64.61665554431751</v>
      </c>
      <c r="AO9" s="241">
        <v>64.907198060254188</v>
      </c>
      <c r="AP9" s="241">
        <v>65.662608601689556</v>
      </c>
      <c r="AQ9" s="241">
        <v>66.011259620813576</v>
      </c>
      <c r="AR9" s="241">
        <v>65.953151117626234</v>
      </c>
      <c r="AS9" s="241">
        <v>66.243693633562913</v>
      </c>
      <c r="AT9" s="241">
        <v>66.534236149499591</v>
      </c>
      <c r="AU9" s="241">
        <v>67.057212678185621</v>
      </c>
      <c r="AV9" s="241">
        <v>67.440598873720276</v>
      </c>
      <c r="AW9" s="241">
        <v>67.873796186865107</v>
      </c>
      <c r="AX9" s="241">
        <v>68.103165735557667</v>
      </c>
      <c r="AY9" s="241">
        <v>68.393708251494346</v>
      </c>
      <c r="AZ9" s="241">
        <v>69.20722729611704</v>
      </c>
      <c r="BA9" s="241">
        <v>69.497769812053718</v>
      </c>
      <c r="BB9" s="241">
        <v>70.311288856676427</v>
      </c>
      <c r="BC9" s="241">
        <v>70.485614366238437</v>
      </c>
      <c r="BD9" s="241">
        <v>71.415350417235814</v>
      </c>
      <c r="BE9" s="241">
        <v>71.647784429985151</v>
      </c>
      <c r="BF9" s="241">
        <v>72.054543952296513</v>
      </c>
      <c r="BG9" s="241">
        <v>72.170760958671181</v>
      </c>
      <c r="BH9" s="241">
        <v>72.751845990544538</v>
      </c>
      <c r="BI9" s="241">
        <v>72.984280003293875</v>
      </c>
      <c r="BJ9" s="241">
        <v>73.623473538354574</v>
      </c>
      <c r="BK9" s="241">
        <v>74.14645006704059</v>
      </c>
      <c r="BL9" s="241">
        <v>74.204558570227931</v>
      </c>
      <c r="BM9" s="241">
        <v>74.235567664504444</v>
      </c>
      <c r="BN9" s="241">
        <v>75.321862140098148</v>
      </c>
      <c r="BO9" s="241">
        <v>75.699517273165782</v>
      </c>
      <c r="BP9" s="241">
        <v>76.122978274983467</v>
      </c>
      <c r="BQ9" s="241">
        <v>76.801855865095561</v>
      </c>
      <c r="BR9" s="241">
        <v>77.339871040808646</v>
      </c>
      <c r="BS9" s="241">
        <v>77.37453384034005</v>
      </c>
      <c r="BT9" s="241">
        <v>77.883697882489244</v>
      </c>
      <c r="BU9" s="241">
        <v>78.28505691018286</v>
      </c>
      <c r="BV9" s="241">
        <v>78.748073150683908</v>
      </c>
      <c r="BW9" s="241">
        <v>79.021662888902355</v>
      </c>
      <c r="BX9" s="241">
        <v>78.783223726710176</v>
      </c>
      <c r="BY9" s="241">
        <v>79.245370838739248</v>
      </c>
      <c r="BZ9" s="241">
        <v>80.332910237258091</v>
      </c>
      <c r="CA9" s="241">
        <v>80.985433876369399</v>
      </c>
      <c r="CB9" s="241">
        <v>80.91293124980146</v>
      </c>
      <c r="CC9" s="241">
        <v>80.985433876369399</v>
      </c>
      <c r="CD9" s="241">
        <v>81.386801174386122</v>
      </c>
      <c r="CE9" s="241">
        <v>81.275444382641069</v>
      </c>
      <c r="CF9" s="241">
        <v>81.855465395184467</v>
      </c>
      <c r="CG9" s="241">
        <v>82.108328196617848</v>
      </c>
      <c r="CH9" s="241">
        <v>82.217978528024076</v>
      </c>
      <c r="CI9" s="241">
        <v>83.08801004683913</v>
      </c>
      <c r="CJ9" s="241">
        <v>83.23301529997498</v>
      </c>
      <c r="CK9" s="241">
        <v>83.668031059382528</v>
      </c>
      <c r="CL9" s="241">
        <v>84.103046818790062</v>
      </c>
      <c r="CM9" s="241">
        <v>84.175549445357973</v>
      </c>
      <c r="CN9" s="241">
        <v>84.109784855913716</v>
      </c>
      <c r="CO9" s="241">
        <v>84.030544192222138</v>
      </c>
      <c r="CP9" s="241">
        <v>84.461996571112891</v>
      </c>
      <c r="CQ9" s="241">
        <v>84.68582809379545</v>
      </c>
      <c r="CR9" s="241">
        <v>85.28987262646956</v>
      </c>
      <c r="CS9" s="241">
        <v>85.337729266708607</v>
      </c>
      <c r="CT9" s="241">
        <v>85.192504662492738</v>
      </c>
      <c r="CU9" s="241">
        <v>85.770607229852274</v>
      </c>
      <c r="CV9" s="241">
        <v>85.931126926589855</v>
      </c>
      <c r="CW9" s="241">
        <v>86.284290835923045</v>
      </c>
      <c r="CX9" s="241">
        <v>87.122757716440532</v>
      </c>
      <c r="CY9" s="241">
        <v>87.298293935671495</v>
      </c>
      <c r="CZ9" s="241">
        <v>87.641081424481897</v>
      </c>
      <c r="DA9" s="241">
        <v>87.588296141170247</v>
      </c>
      <c r="DB9" s="241">
        <v>87.275951278622287</v>
      </c>
      <c r="DC9" s="241">
        <v>87.52289948263919</v>
      </c>
      <c r="DD9" s="241">
        <v>88.34527139194951</v>
      </c>
      <c r="DE9" s="241">
        <v>88.476189506261335</v>
      </c>
      <c r="DF9" s="241">
        <v>88.409198777326196</v>
      </c>
      <c r="DG9" s="241">
        <v>88.519510981501625</v>
      </c>
      <c r="DH9" s="241">
        <v>88.507070555909621</v>
      </c>
      <c r="DI9" s="241">
        <v>88.341794078755399</v>
      </c>
      <c r="DJ9" s="241">
        <v>88.769931149083376</v>
      </c>
      <c r="DK9" s="241">
        <v>89.293238730644887</v>
      </c>
      <c r="DL9" s="241">
        <v>89.332707197642534</v>
      </c>
      <c r="DM9" s="241">
        <v>89.356186627024343</v>
      </c>
      <c r="DN9" s="241">
        <v>89.872456055194775</v>
      </c>
      <c r="DO9" s="241">
        <v>89.148263446306515</v>
      </c>
      <c r="DP9" s="241">
        <v>90.534217027497334</v>
      </c>
      <c r="DQ9" s="241">
        <v>91.53509508947343</v>
      </c>
      <c r="DR9" s="241">
        <v>91.290920695328211</v>
      </c>
      <c r="DS9" s="241">
        <v>91.459722483325791</v>
      </c>
      <c r="DT9" s="241">
        <v>91.102314052352696</v>
      </c>
      <c r="DU9" s="241">
        <v>91.383533812750272</v>
      </c>
      <c r="DV9" s="241">
        <v>92.359535057738412</v>
      </c>
      <c r="DW9" s="241">
        <v>92.627722448981373</v>
      </c>
      <c r="DX9" s="241">
        <v>92.997416045396051</v>
      </c>
      <c r="DY9" s="241">
        <v>93.083034549208122</v>
      </c>
      <c r="DZ9" s="241">
        <v>91.803186883576188</v>
      </c>
      <c r="EA9" s="241">
        <v>92.492551745246246</v>
      </c>
      <c r="EB9" s="241">
        <v>93.631265488523141</v>
      </c>
      <c r="EC9" s="241">
        <v>94.395126051416298</v>
      </c>
      <c r="ED9" s="241">
        <v>94.223910044078536</v>
      </c>
      <c r="EE9" s="241">
        <v>94.267980849945502</v>
      </c>
      <c r="EF9" s="241">
        <v>94.157178033675436</v>
      </c>
      <c r="EG9" s="241">
        <v>94.236597953161379</v>
      </c>
      <c r="EH9" s="241">
        <v>94.756050310518489</v>
      </c>
      <c r="EI9" s="241">
        <v>94.221437335679994</v>
      </c>
      <c r="EJ9" s="241">
        <v>94.671297498811683</v>
      </c>
      <c r="EK9" s="241">
        <v>94.931076471203866</v>
      </c>
      <c r="EL9" s="241">
        <v>94.738179510138352</v>
      </c>
      <c r="EM9" s="241">
        <v>93.688872568873791</v>
      </c>
      <c r="EN9" s="241">
        <v>94.961925207385605</v>
      </c>
      <c r="EO9" s="241">
        <v>94.270724287102183</v>
      </c>
      <c r="EP9" s="241">
        <v>94.501384118526516</v>
      </c>
      <c r="EQ9" s="241">
        <v>94.525718498016531</v>
      </c>
      <c r="ER9" s="241">
        <v>94.56464338875027</v>
      </c>
      <c r="ES9" s="241">
        <v>94.361907918037375</v>
      </c>
      <c r="ET9" s="241">
        <v>93.788535125426122</v>
      </c>
      <c r="EU9" s="241">
        <v>93.959547089868622</v>
      </c>
      <c r="EV9" s="241">
        <v>94.193974741898785</v>
      </c>
      <c r="EW9" s="241">
        <v>94.313029981985608</v>
      </c>
      <c r="EX9" s="241">
        <v>93.784280853470989</v>
      </c>
      <c r="EY9" s="241">
        <v>93.732674185849291</v>
      </c>
      <c r="EZ9" s="241">
        <v>95.328214419972625</v>
      </c>
      <c r="FA9" s="241">
        <v>95.646651454690925</v>
      </c>
      <c r="FB9" s="241">
        <v>95.042072852555535</v>
      </c>
      <c r="FC9" s="241">
        <v>96.643851206197169</v>
      </c>
      <c r="FD9" s="241">
        <v>96.963811444598193</v>
      </c>
      <c r="FE9" s="241">
        <v>97.335630066975639</v>
      </c>
      <c r="FF9" s="241">
        <v>97.444947869234284</v>
      </c>
      <c r="FG9" s="241">
        <v>97.805978173716895</v>
      </c>
      <c r="FH9" s="241">
        <v>98.024449430751758</v>
      </c>
      <c r="FI9" s="241">
        <v>97.579462494005384</v>
      </c>
      <c r="FJ9" s="241">
        <v>97.8385932880567</v>
      </c>
      <c r="FK9" s="241">
        <v>96.61167934265498</v>
      </c>
      <c r="FL9" s="241">
        <v>98.834918240187761</v>
      </c>
      <c r="FM9" s="241">
        <v>99.32785550390804</v>
      </c>
      <c r="FN9" s="241">
        <v>99.777102080276208</v>
      </c>
      <c r="FO9" s="241">
        <v>101.60232610215112</v>
      </c>
      <c r="FP9" s="241">
        <v>98.614034077359136</v>
      </c>
      <c r="FQ9" s="241">
        <v>100.1916460129936</v>
      </c>
      <c r="FR9" s="241">
        <v>100.38237223343341</v>
      </c>
      <c r="FS9" s="241">
        <v>98.390050041073778</v>
      </c>
      <c r="FT9" s="241">
        <v>100.04608226282303</v>
      </c>
      <c r="FU9" s="241">
        <v>99.417837636374742</v>
      </c>
      <c r="FV9" s="241">
        <v>98.950841238147859</v>
      </c>
      <c r="FW9" s="241">
        <v>97.982714996347269</v>
      </c>
      <c r="FX9" s="241">
        <v>99.028282315868083</v>
      </c>
      <c r="FY9" s="241">
        <v>99.152832750454294</v>
      </c>
      <c r="FZ9" s="241">
        <v>99.30751511755895</v>
      </c>
      <c r="GA9" s="241">
        <v>100.11922043427164</v>
      </c>
      <c r="GB9" s="241">
        <v>99.93176842701051</v>
      </c>
      <c r="GC9" s="241">
        <v>99.849397671800176</v>
      </c>
      <c r="GD9" s="241">
        <v>100.13161951186208</v>
      </c>
      <c r="GE9" s="241">
        <v>100.31760494138378</v>
      </c>
      <c r="GF9" s="241">
        <v>100.08944535837514</v>
      </c>
      <c r="GG9" s="241">
        <v>101.20650412744112</v>
      </c>
      <c r="GH9" s="241">
        <v>100.60771760021298</v>
      </c>
      <c r="GI9" s="241">
        <v>100.25809174376118</v>
      </c>
      <c r="GJ9" s="241">
        <v>102.08514963813117</v>
      </c>
      <c r="GK9" s="241">
        <v>102.71677658405089</v>
      </c>
      <c r="GL9" s="241">
        <v>102.04592575195122</v>
      </c>
      <c r="GM9" s="241">
        <v>102.24288422705402</v>
      </c>
      <c r="GN9" s="241">
        <v>101.97297430222012</v>
      </c>
      <c r="GO9" s="241">
        <v>102.34603629130544</v>
      </c>
      <c r="GP9" s="241">
        <v>102.43881193457291</v>
      </c>
      <c r="GQ9" s="241">
        <v>101.83353657222032</v>
      </c>
      <c r="GR9" s="241">
        <v>101.60477210694388</v>
      </c>
      <c r="GS9" s="241">
        <v>102.40830189396416</v>
      </c>
      <c r="GT9" s="241">
        <v>102.61135082585487</v>
      </c>
      <c r="GU9" s="241">
        <v>100.85493509870513</v>
      </c>
      <c r="GV9" s="241">
        <v>102.97325348776442</v>
      </c>
      <c r="GW9" s="241">
        <v>103.56530307263822</v>
      </c>
      <c r="GX9" s="241">
        <v>103.26751415658097</v>
      </c>
      <c r="GY9" s="241">
        <v>103.10749822555725</v>
      </c>
      <c r="GZ9" s="241">
        <v>103.4838880132961</v>
      </c>
      <c r="HA9" s="241">
        <v>103.59504537302732</v>
      </c>
      <c r="HB9" s="241">
        <v>104.11452537794877</v>
      </c>
      <c r="HC9" s="241">
        <v>104.08038589029653</v>
      </c>
      <c r="HD9" s="241">
        <v>104.45063119986804</v>
      </c>
      <c r="HE9" s="241">
        <v>103.96388571814454</v>
      </c>
      <c r="HF9" s="241">
        <v>104.55076931124538</v>
      </c>
      <c r="HG9" s="241">
        <v>103.49828336982242</v>
      </c>
      <c r="HH9" s="241">
        <v>105.44558824751418</v>
      </c>
      <c r="HI9" s="241">
        <v>105.02522390318869</v>
      </c>
      <c r="HJ9" s="241">
        <v>106.11330455850876</v>
      </c>
      <c r="HK9" s="241">
        <v>107.43911693216143</v>
      </c>
      <c r="HL9" s="241">
        <v>108.03746782530708</v>
      </c>
      <c r="HM9" s="241">
        <v>107.50985243494414</v>
      </c>
      <c r="HN9" s="241">
        <v>108.2735264748305</v>
      </c>
      <c r="HO9" s="241">
        <v>108.0317859297447</v>
      </c>
      <c r="HP9" s="241">
        <v>108.87246156218372</v>
      </c>
      <c r="HQ9" s="241">
        <v>108.76686360177629</v>
      </c>
      <c r="HR9" s="241">
        <v>109.06928429800425</v>
      </c>
      <c r="HS9" s="241">
        <v>108.14320792850366</v>
      </c>
      <c r="HT9" s="241">
        <v>109.54955115872977</v>
      </c>
      <c r="HU9" s="241">
        <v>111.47920075207364</v>
      </c>
      <c r="HV9" s="241">
        <v>111.85535037227015</v>
      </c>
      <c r="HW9" s="241">
        <v>112.43902840045713</v>
      </c>
      <c r="HX9" s="241">
        <v>112.5269261941357</v>
      </c>
      <c r="HY9" s="241">
        <v>113.35527891047767</v>
      </c>
      <c r="HZ9" s="241">
        <v>114.0055494341342</v>
      </c>
      <c r="IA9" s="241">
        <v>113.68075865917348</v>
      </c>
      <c r="IB9" s="241">
        <v>115.2843609395304</v>
      </c>
      <c r="IC9" s="241">
        <v>117.90558683062376</v>
      </c>
      <c r="ID9" s="241">
        <v>120.37170667283391</v>
      </c>
      <c r="IE9" s="241">
        <v>120.03613583178472</v>
      </c>
      <c r="IF9" s="241">
        <v>121.97764884385334</v>
      </c>
      <c r="IG9" s="241">
        <v>122.50449377997803</v>
      </c>
      <c r="IH9" s="241">
        <v>124.3989981105622</v>
      </c>
      <c r="II9" s="241">
        <v>124.99146513593855</v>
      </c>
      <c r="IJ9" s="241">
        <v>126.24458897843982</v>
      </c>
      <c r="IK9" s="241">
        <v>127.21192905093963</v>
      </c>
      <c r="IL9" s="241">
        <v>127.27528325175128</v>
      </c>
      <c r="IM9" s="241">
        <v>127.88413814556675</v>
      </c>
      <c r="IN9" s="241">
        <v>129.30000000000001</v>
      </c>
      <c r="IO9" s="241">
        <v>128.75289631945171</v>
      </c>
      <c r="IP9" s="241">
        <v>130.35703666066223</v>
      </c>
      <c r="IQ9" s="241">
        <v>129.72069720283557</v>
      </c>
      <c r="IR9" s="241">
        <v>132.95166146773175</v>
      </c>
      <c r="IS9" s="241">
        <v>134.18858864168283</v>
      </c>
      <c r="IT9" s="241">
        <v>134.67745053819075</v>
      </c>
      <c r="IU9" s="241">
        <v>135.03167223198375</v>
      </c>
      <c r="IV9" s="241">
        <v>134.7578884404283</v>
      </c>
      <c r="IW9" s="241">
        <v>135.15737786219452</v>
      </c>
      <c r="IX9" s="241">
        <v>134.96345348303109</v>
      </c>
      <c r="IY9" s="241">
        <v>135.72207652776589</v>
      </c>
      <c r="IZ9" s="241">
        <v>135.35602453519789</v>
      </c>
      <c r="JA9" s="241">
        <v>134.55313987086325</v>
      </c>
      <c r="JB9" s="241">
        <v>135.87782435983857</v>
      </c>
      <c r="JC9" s="241">
        <v>134.81732767306661</v>
      </c>
      <c r="JD9" s="241">
        <v>138.58060735685453</v>
      </c>
      <c r="JE9" s="241">
        <v>139.51325515633394</v>
      </c>
      <c r="JF9" s="241">
        <v>139.60326703011663</v>
      </c>
    </row>
    <row r="10" spans="1:266" ht="30.75" customHeight="1" x14ac:dyDescent="0.25">
      <c r="A10" s="234" t="s">
        <v>27</v>
      </c>
      <c r="B10" s="235" t="s">
        <v>28</v>
      </c>
      <c r="C10" s="236">
        <v>1.3446562178571426</v>
      </c>
      <c r="D10" s="236">
        <v>1.3304792679330442</v>
      </c>
      <c r="E10" s="236">
        <v>1.2343627886122841</v>
      </c>
      <c r="F10" s="241">
        <v>47.004036688670027</v>
      </c>
      <c r="G10" s="241">
        <v>47.773852318445932</v>
      </c>
      <c r="H10" s="241">
        <v>47.954985407804976</v>
      </c>
      <c r="I10" s="241">
        <v>48.362534858862801</v>
      </c>
      <c r="J10" s="241">
        <v>48.543667948221845</v>
      </c>
      <c r="K10" s="241">
        <v>48.770084309920641</v>
      </c>
      <c r="L10" s="241">
        <v>48.860650854600159</v>
      </c>
      <c r="M10" s="241">
        <v>48.996500671619437</v>
      </c>
      <c r="N10" s="241">
        <v>49.041783943959189</v>
      </c>
      <c r="O10" s="241">
        <v>49.177633760978466</v>
      </c>
      <c r="P10" s="241">
        <v>49.177633760978466</v>
      </c>
      <c r="Q10" s="241">
        <v>49.404050122677262</v>
      </c>
      <c r="R10" s="241">
        <v>49.811599573735101</v>
      </c>
      <c r="S10" s="241">
        <v>49.766316301395342</v>
      </c>
      <c r="T10" s="241">
        <v>50.219149024792934</v>
      </c>
      <c r="U10" s="241">
        <v>50.988964654568832</v>
      </c>
      <c r="V10" s="241">
        <v>51.215381016267628</v>
      </c>
      <c r="W10" s="241">
        <v>51.396514105626672</v>
      </c>
      <c r="X10" s="241">
        <v>51.668213739665219</v>
      </c>
      <c r="Y10" s="241">
        <v>51.804063556684504</v>
      </c>
      <c r="Z10" s="241">
        <v>51.758780284344745</v>
      </c>
      <c r="AA10" s="241">
        <v>52.166329735402577</v>
      </c>
      <c r="AB10" s="241">
        <v>53.117278454537519</v>
      </c>
      <c r="AC10" s="241">
        <v>53.253128271556797</v>
      </c>
      <c r="AD10" s="241">
        <v>53.298411543896556</v>
      </c>
      <c r="AE10" s="241">
        <v>53.932377356653184</v>
      </c>
      <c r="AF10" s="241">
        <v>53.932377356653184</v>
      </c>
      <c r="AG10" s="241">
        <v>53.977660628992943</v>
      </c>
      <c r="AH10" s="241">
        <v>53.796527539633907</v>
      </c>
      <c r="AI10" s="241">
        <v>53.524827905595352</v>
      </c>
      <c r="AJ10" s="241">
        <v>53.977660628992943</v>
      </c>
      <c r="AK10" s="241">
        <v>54.385210080050776</v>
      </c>
      <c r="AL10" s="241">
        <v>54.70219298642909</v>
      </c>
      <c r="AM10" s="241">
        <v>54.792759531108608</v>
      </c>
      <c r="AN10" s="241">
        <v>54.792759531108608</v>
      </c>
      <c r="AO10" s="241">
        <v>54.747476258768849</v>
      </c>
      <c r="AP10" s="241">
        <v>54.792759531108608</v>
      </c>
      <c r="AQ10" s="241">
        <v>56.694656969378492</v>
      </c>
      <c r="AR10" s="241">
        <v>56.604090424698974</v>
      </c>
      <c r="AS10" s="241">
        <v>56.739940241718251</v>
      </c>
      <c r="AT10" s="241">
        <v>56.604090424698974</v>
      </c>
      <c r="AU10" s="241">
        <v>56.513523880019456</v>
      </c>
      <c r="AV10" s="241">
        <v>58.734585809224249</v>
      </c>
      <c r="AW10" s="241">
        <v>58.901492840832312</v>
      </c>
      <c r="AX10" s="241">
        <v>58.868254041686932</v>
      </c>
      <c r="AY10" s="241">
        <v>58.822970769347179</v>
      </c>
      <c r="AZ10" s="241">
        <v>59.32108676508453</v>
      </c>
      <c r="BA10" s="241">
        <v>59.592786399123078</v>
      </c>
      <c r="BB10" s="241">
        <v>59.728636216142363</v>
      </c>
      <c r="BC10" s="241">
        <v>60.226752211879713</v>
      </c>
      <c r="BD10" s="241">
        <v>60.40788530123875</v>
      </c>
      <c r="BE10" s="241">
        <v>60.453168573578509</v>
      </c>
      <c r="BF10" s="241">
        <v>60.679584935277305</v>
      </c>
      <c r="BG10" s="241">
        <v>60.634301662937546</v>
      </c>
      <c r="BH10" s="241">
        <v>60.770151479956816</v>
      </c>
      <c r="BI10" s="241">
        <v>61.222984203354407</v>
      </c>
      <c r="BJ10" s="241">
        <v>61.404117292713444</v>
      </c>
      <c r="BK10" s="241">
        <v>61.539967109732729</v>
      </c>
      <c r="BL10" s="241">
        <v>61.63053365441224</v>
      </c>
      <c r="BM10" s="241">
        <v>61.98712195768281</v>
      </c>
      <c r="BN10" s="241">
        <v>61.760137440971739</v>
      </c>
      <c r="BO10" s="241">
        <v>63.896320095857277</v>
      </c>
      <c r="BP10" s="241">
        <v>64.770326778169775</v>
      </c>
      <c r="BQ10" s="241">
        <v>64.91951814482772</v>
      </c>
      <c r="BR10" s="241">
        <v>65.028969438671965</v>
      </c>
      <c r="BS10" s="241">
        <v>65.12534619797637</v>
      </c>
      <c r="BT10" s="241">
        <v>65.270475644066451</v>
      </c>
      <c r="BU10" s="241">
        <v>65.76769589675925</v>
      </c>
      <c r="BV10" s="241">
        <v>65.811156799138033</v>
      </c>
      <c r="BW10" s="241">
        <v>66.152934555489495</v>
      </c>
      <c r="BX10" s="241">
        <v>66.154066691171806</v>
      </c>
      <c r="BY10" s="241">
        <v>66.066120582484473</v>
      </c>
      <c r="BZ10" s="241">
        <v>68.075504895131459</v>
      </c>
      <c r="CA10" s="241">
        <v>68.501737931147488</v>
      </c>
      <c r="CB10" s="241">
        <v>68.258176196281184</v>
      </c>
      <c r="CC10" s="241">
        <v>68.867080533446938</v>
      </c>
      <c r="CD10" s="241">
        <v>68.689067253655367</v>
      </c>
      <c r="CE10" s="241">
        <v>68.623518798580648</v>
      </c>
      <c r="CF10" s="241">
        <v>68.684409232297213</v>
      </c>
      <c r="CG10" s="241">
        <v>69.022416960188266</v>
      </c>
      <c r="CH10" s="241">
        <v>69.9631083403453</v>
      </c>
      <c r="CI10" s="241">
        <v>70.511122243794489</v>
      </c>
      <c r="CJ10" s="241">
        <v>70.511122243794489</v>
      </c>
      <c r="CK10" s="241">
        <v>70.876464846093938</v>
      </c>
      <c r="CL10" s="241">
        <v>71.120026580960243</v>
      </c>
      <c r="CM10" s="241">
        <v>71.120026580960243</v>
      </c>
      <c r="CN10" s="241">
        <v>71.40404894643379</v>
      </c>
      <c r="CO10" s="241">
        <v>71.911602219275721</v>
      </c>
      <c r="CP10" s="241">
        <v>72.226218366197642</v>
      </c>
      <c r="CQ10" s="241">
        <v>72.263943723365344</v>
      </c>
      <c r="CR10" s="241">
        <v>73.064870778927371</v>
      </c>
      <c r="CS10" s="241">
        <v>73.184506216482049</v>
      </c>
      <c r="CT10" s="241">
        <v>73.345920471757523</v>
      </c>
      <c r="CU10" s="241">
        <v>73.23901367429707</v>
      </c>
      <c r="CV10" s="241">
        <v>73.158051781682659</v>
      </c>
      <c r="CW10" s="241">
        <v>73.223081788205334</v>
      </c>
      <c r="CX10" s="241">
        <v>74.076588269630406</v>
      </c>
      <c r="CY10" s="241">
        <v>74.906306275424171</v>
      </c>
      <c r="CZ10" s="241">
        <v>75.165449541928695</v>
      </c>
      <c r="DA10" s="241">
        <v>75.134867263821121</v>
      </c>
      <c r="DB10" s="241">
        <v>75.124812249144284</v>
      </c>
      <c r="DC10" s="241">
        <v>75.056760311740391</v>
      </c>
      <c r="DD10" s="241">
        <v>76.779038979328746</v>
      </c>
      <c r="DE10" s="241">
        <v>76.801461118286298</v>
      </c>
      <c r="DF10" s="241">
        <v>76.685178245853393</v>
      </c>
      <c r="DG10" s="241">
        <v>78.679641928592588</v>
      </c>
      <c r="DH10" s="241">
        <v>78.536320499738537</v>
      </c>
      <c r="DI10" s="241">
        <v>78.697421210074467</v>
      </c>
      <c r="DJ10" s="241">
        <v>78.626180130851978</v>
      </c>
      <c r="DK10" s="241">
        <v>78.75363278544485</v>
      </c>
      <c r="DL10" s="241">
        <v>78.724294088394714</v>
      </c>
      <c r="DM10" s="241">
        <v>78.617106805878265</v>
      </c>
      <c r="DN10" s="241">
        <v>78.602543490967975</v>
      </c>
      <c r="DO10" s="241">
        <v>78.452620383650412</v>
      </c>
      <c r="DP10" s="241">
        <v>79.235683098951441</v>
      </c>
      <c r="DQ10" s="241">
        <v>79.727064253695204</v>
      </c>
      <c r="DR10" s="241">
        <v>80.051479821793095</v>
      </c>
      <c r="DS10" s="241">
        <v>80.076058438018478</v>
      </c>
      <c r="DT10" s="241">
        <v>80.011822280545346</v>
      </c>
      <c r="DU10" s="241">
        <v>80.000228661060802</v>
      </c>
      <c r="DV10" s="241">
        <v>81.808571245741717</v>
      </c>
      <c r="DW10" s="241">
        <v>81.815463824061808</v>
      </c>
      <c r="DX10" s="241">
        <v>81.973590648157554</v>
      </c>
      <c r="DY10" s="241">
        <v>82.42698879007412</v>
      </c>
      <c r="DZ10" s="241">
        <v>82.494554292387988</v>
      </c>
      <c r="EA10" s="241">
        <v>82.540010749772364</v>
      </c>
      <c r="EB10" s="241">
        <v>83.182527379859508</v>
      </c>
      <c r="EC10" s="241">
        <v>83.335389581994818</v>
      </c>
      <c r="ED10" s="241">
        <v>83.714111513909003</v>
      </c>
      <c r="EE10" s="241">
        <v>83.956085868947142</v>
      </c>
      <c r="EF10" s="241">
        <v>83.952320529006755</v>
      </c>
      <c r="EG10" s="241">
        <v>84.199006520935967</v>
      </c>
      <c r="EH10" s="241">
        <v>84.087765328112823</v>
      </c>
      <c r="EI10" s="241">
        <v>84.159823522475307</v>
      </c>
      <c r="EJ10" s="241">
        <v>84.264347914551777</v>
      </c>
      <c r="EK10" s="241">
        <v>84.225406054721802</v>
      </c>
      <c r="EL10" s="241">
        <v>84.32069865335977</v>
      </c>
      <c r="EM10" s="241">
        <v>85.493935131708398</v>
      </c>
      <c r="EN10" s="241">
        <v>87.907734373947463</v>
      </c>
      <c r="EO10" s="241">
        <v>87.921829096742513</v>
      </c>
      <c r="EP10" s="241">
        <v>87.850943538770409</v>
      </c>
      <c r="EQ10" s="241">
        <v>88.120998670923242</v>
      </c>
      <c r="ER10" s="241">
        <v>88.124528200081144</v>
      </c>
      <c r="ES10" s="241">
        <v>88.109684910010216</v>
      </c>
      <c r="ET10" s="241">
        <v>88.263821845169815</v>
      </c>
      <c r="EU10" s="241">
        <v>88.951141280392335</v>
      </c>
      <c r="EV10" s="241">
        <v>88.981164359403067</v>
      </c>
      <c r="EW10" s="241">
        <v>89.064998148750803</v>
      </c>
      <c r="EX10" s="241">
        <v>89.119433563490873</v>
      </c>
      <c r="EY10" s="241">
        <v>89.904685042322114</v>
      </c>
      <c r="EZ10" s="241">
        <v>91.631169792554473</v>
      </c>
      <c r="FA10" s="241">
        <v>91.688259203227801</v>
      </c>
      <c r="FB10" s="241">
        <v>91.627395476311577</v>
      </c>
      <c r="FC10" s="241">
        <v>91.614199487532787</v>
      </c>
      <c r="FD10" s="241">
        <v>91.869207294117075</v>
      </c>
      <c r="FE10" s="241">
        <v>92.064469726750815</v>
      </c>
      <c r="FF10" s="241">
        <v>92.379447330719046</v>
      </c>
      <c r="FG10" s="241">
        <v>92.50292196173217</v>
      </c>
      <c r="FH10" s="241">
        <v>92.723683540624165</v>
      </c>
      <c r="FI10" s="241">
        <v>92.724502803878238</v>
      </c>
      <c r="FJ10" s="241">
        <v>92.816624460524537</v>
      </c>
      <c r="FK10" s="241">
        <v>92.894541274833557</v>
      </c>
      <c r="FL10" s="241">
        <v>93.556084160512881</v>
      </c>
      <c r="FM10" s="241">
        <v>93.577128488918845</v>
      </c>
      <c r="FN10" s="241">
        <v>94.173741535193642</v>
      </c>
      <c r="FO10" s="241">
        <v>94.295036270446275</v>
      </c>
      <c r="FP10" s="241">
        <v>94.233012170187919</v>
      </c>
      <c r="FQ10" s="241">
        <v>94.251451538059143</v>
      </c>
      <c r="FR10" s="241">
        <v>95.304825343308607</v>
      </c>
      <c r="FS10" s="241">
        <v>95.809433470691062</v>
      </c>
      <c r="FT10" s="241">
        <v>95.986817076286584</v>
      </c>
      <c r="FU10" s="241">
        <v>96.054645061345269</v>
      </c>
      <c r="FV10" s="241">
        <v>95.973938541698558</v>
      </c>
      <c r="FW10" s="241">
        <v>96.040775276455236</v>
      </c>
      <c r="FX10" s="241">
        <v>99.153937801960069</v>
      </c>
      <c r="FY10" s="241">
        <v>99.172980127576665</v>
      </c>
      <c r="FZ10" s="241">
        <v>99.610382138248809</v>
      </c>
      <c r="GA10" s="241">
        <v>99.539706237041884</v>
      </c>
      <c r="GB10" s="241">
        <v>101.00807806311464</v>
      </c>
      <c r="GC10" s="241">
        <v>100.1131234194804</v>
      </c>
      <c r="GD10" s="241">
        <v>100.2172230772988</v>
      </c>
      <c r="GE10" s="241">
        <v>100.19812420803052</v>
      </c>
      <c r="GF10" s="241">
        <v>100.25143920303196</v>
      </c>
      <c r="GG10" s="241">
        <v>100.2458422909797</v>
      </c>
      <c r="GH10" s="241">
        <v>100.18896001504621</v>
      </c>
      <c r="GI10" s="241">
        <v>100.30020341819046</v>
      </c>
      <c r="GJ10" s="241">
        <v>102.88828666582164</v>
      </c>
      <c r="GK10" s="241">
        <v>102.80978535889824</v>
      </c>
      <c r="GL10" s="241">
        <v>102.84033097916846</v>
      </c>
      <c r="GM10" s="241">
        <v>102.77199081325826</v>
      </c>
      <c r="GN10" s="241">
        <v>102.88925384009215</v>
      </c>
      <c r="GO10" s="241">
        <v>103.02724126598257</v>
      </c>
      <c r="GP10" s="241">
        <v>103.20896860191525</v>
      </c>
      <c r="GQ10" s="241">
        <v>103.35638545848457</v>
      </c>
      <c r="GR10" s="241">
        <v>103.29571545661658</v>
      </c>
      <c r="GS10" s="241">
        <v>103.28450419036992</v>
      </c>
      <c r="GT10" s="241">
        <v>103.31355716006806</v>
      </c>
      <c r="GU10" s="241">
        <v>103.22763670323816</v>
      </c>
      <c r="GV10" s="241">
        <v>105.23351882255737</v>
      </c>
      <c r="GW10" s="241">
        <v>105.31441847721534</v>
      </c>
      <c r="GX10" s="241">
        <v>105.31669746187926</v>
      </c>
      <c r="GY10" s="241">
        <v>105.22375404077241</v>
      </c>
      <c r="GZ10" s="241">
        <v>104.98005405204667</v>
      </c>
      <c r="HA10" s="241">
        <v>105.00055670164133</v>
      </c>
      <c r="HB10" s="241">
        <v>105.05474647971047</v>
      </c>
      <c r="HC10" s="241">
        <v>105.09795981941912</v>
      </c>
      <c r="HD10" s="241">
        <v>105.17563936200573</v>
      </c>
      <c r="HE10" s="241">
        <v>105.13308500715472</v>
      </c>
      <c r="HF10" s="241">
        <v>105.18700959094731</v>
      </c>
      <c r="HG10" s="241">
        <v>105.23387098618704</v>
      </c>
      <c r="HH10" s="241">
        <v>106.68773643244235</v>
      </c>
      <c r="HI10" s="241">
        <v>106.69376100467643</v>
      </c>
      <c r="HJ10" s="241">
        <v>106.71887999663231</v>
      </c>
      <c r="HK10" s="241">
        <v>107.22205661565543</v>
      </c>
      <c r="HL10" s="241">
        <v>107.81239350779617</v>
      </c>
      <c r="HM10" s="241">
        <v>107.96073909590471</v>
      </c>
      <c r="HN10" s="241">
        <v>108.05048735752102</v>
      </c>
      <c r="HO10" s="241">
        <v>108.67369812373612</v>
      </c>
      <c r="HP10" s="241">
        <v>109.67508704865647</v>
      </c>
      <c r="HQ10" s="241">
        <v>109.91748158817636</v>
      </c>
      <c r="HR10" s="241">
        <v>110.0409689674424</v>
      </c>
      <c r="HS10" s="241">
        <v>110.2032346034061</v>
      </c>
      <c r="HT10" s="241">
        <v>112.71465550716466</v>
      </c>
      <c r="HU10" s="241">
        <v>113.07435566971463</v>
      </c>
      <c r="HV10" s="241">
        <v>113.15522635394468</v>
      </c>
      <c r="HW10" s="241">
        <v>113.3178606880812</v>
      </c>
      <c r="HX10" s="241">
        <v>113.73992258883202</v>
      </c>
      <c r="HY10" s="241">
        <v>114.33479380711196</v>
      </c>
      <c r="HZ10" s="241">
        <v>114.39567173216962</v>
      </c>
      <c r="IA10" s="241">
        <v>114.63378896064681</v>
      </c>
      <c r="IB10" s="241">
        <v>115.06304871815665</v>
      </c>
      <c r="IC10" s="241">
        <v>115.42476358896955</v>
      </c>
      <c r="ID10" s="241">
        <v>115.72852267941988</v>
      </c>
      <c r="IE10" s="241">
        <v>115.95254027395482</v>
      </c>
      <c r="IF10" s="241">
        <v>122.18019020804786</v>
      </c>
      <c r="IG10" s="241">
        <v>122.5690263318363</v>
      </c>
      <c r="IH10" s="241">
        <v>122.69632494438036</v>
      </c>
      <c r="II10" s="241">
        <v>122.90705909176499</v>
      </c>
      <c r="IJ10" s="241">
        <v>122.94581201563631</v>
      </c>
      <c r="IK10" s="241">
        <v>123.07449689291556</v>
      </c>
      <c r="IL10" s="241">
        <v>123.74437894494469</v>
      </c>
      <c r="IM10" s="241">
        <v>123.86287219457958</v>
      </c>
      <c r="IN10" s="241">
        <v>123.9</v>
      </c>
      <c r="IO10" s="241">
        <v>123.79814132029986</v>
      </c>
      <c r="IP10" s="241">
        <v>123.78589600722307</v>
      </c>
      <c r="IQ10" s="241">
        <v>123.87640755217262</v>
      </c>
      <c r="IR10" s="241">
        <v>130.82192121726342</v>
      </c>
      <c r="IS10" s="241">
        <v>130.74541892761323</v>
      </c>
      <c r="IT10" s="241">
        <v>130.78615020595115</v>
      </c>
      <c r="IU10" s="241">
        <v>130.89422168051087</v>
      </c>
      <c r="IV10" s="241">
        <v>130.98756154582279</v>
      </c>
      <c r="IW10" s="241">
        <v>131.25291166854998</v>
      </c>
      <c r="IX10" s="241">
        <v>131.73567551164516</v>
      </c>
      <c r="IY10" s="241">
        <v>131.9515722236296</v>
      </c>
      <c r="IZ10" s="241">
        <v>131.94203884526209</v>
      </c>
      <c r="JA10" s="241">
        <v>131.93043054604891</v>
      </c>
      <c r="JB10" s="241">
        <v>131.93566888122149</v>
      </c>
      <c r="JC10" s="241">
        <v>132.10046633902834</v>
      </c>
      <c r="JD10" s="241">
        <v>138.16129253387555</v>
      </c>
      <c r="JE10" s="241">
        <v>138.11735256917171</v>
      </c>
      <c r="JF10" s="241">
        <v>138.09300416052164</v>
      </c>
    </row>
    <row r="11" spans="1:266" ht="30.75" customHeight="1" x14ac:dyDescent="0.25">
      <c r="A11" s="234" t="s">
        <v>29</v>
      </c>
      <c r="B11" s="235" t="s">
        <v>30</v>
      </c>
      <c r="C11" s="236">
        <v>1.294635388429257</v>
      </c>
      <c r="D11" s="236">
        <v>1.2721046737504145</v>
      </c>
      <c r="E11" s="236">
        <v>1.0234566903787572</v>
      </c>
      <c r="F11" s="241">
        <v>61.345222647974246</v>
      </c>
      <c r="G11" s="241">
        <v>62.769096287772484</v>
      </c>
      <c r="H11" s="241">
        <v>62.828424356097415</v>
      </c>
      <c r="I11" s="241">
        <v>63.065736629397115</v>
      </c>
      <c r="J11" s="241">
        <v>62.5911120827977</v>
      </c>
      <c r="K11" s="241">
        <v>62.531784014472777</v>
      </c>
      <c r="L11" s="241">
        <v>62.887752424422338</v>
      </c>
      <c r="M11" s="241">
        <v>62.887752424422338</v>
      </c>
      <c r="N11" s="241">
        <v>62.650440151122623</v>
      </c>
      <c r="O11" s="241">
        <v>63.006408561072192</v>
      </c>
      <c r="P11" s="241">
        <v>63.065736629397115</v>
      </c>
      <c r="Q11" s="241">
        <v>63.243720834371892</v>
      </c>
      <c r="R11" s="241">
        <v>63.599689244321461</v>
      </c>
      <c r="S11" s="241">
        <v>62.769096287772484</v>
      </c>
      <c r="T11" s="241">
        <v>62.709768219447561</v>
      </c>
      <c r="U11" s="241">
        <v>62.887752424422338</v>
      </c>
      <c r="V11" s="241">
        <v>63.006408561072192</v>
      </c>
      <c r="W11" s="241">
        <v>63.303048902696823</v>
      </c>
      <c r="X11" s="241">
        <v>63.125064697722046</v>
      </c>
      <c r="Y11" s="241">
        <v>62.650440151122623</v>
      </c>
      <c r="Z11" s="241">
        <v>62.650440151122623</v>
      </c>
      <c r="AA11" s="241">
        <v>63.718345380971314</v>
      </c>
      <c r="AB11" s="241">
        <v>63.718345380971314</v>
      </c>
      <c r="AC11" s="241">
        <v>64.014985722595952</v>
      </c>
      <c r="AD11" s="241">
        <v>66.744076865542567</v>
      </c>
      <c r="AE11" s="241">
        <v>66.56609266056779</v>
      </c>
      <c r="AF11" s="241">
        <v>66.56609266056779</v>
      </c>
      <c r="AG11" s="241">
        <v>70.066448691738472</v>
      </c>
      <c r="AH11" s="241">
        <v>70.363089033363096</v>
      </c>
      <c r="AI11" s="241">
        <v>71.668306536511494</v>
      </c>
      <c r="AJ11" s="241">
        <v>71.015697784937302</v>
      </c>
      <c r="AK11" s="241">
        <v>71.015697784937302</v>
      </c>
      <c r="AL11" s="241">
        <v>71.193681989912079</v>
      </c>
      <c r="AM11" s="241">
        <v>71.075025853262218</v>
      </c>
      <c r="AN11" s="241">
        <v>71.015697784937302</v>
      </c>
      <c r="AO11" s="241">
        <v>70.778385511637595</v>
      </c>
      <c r="AP11" s="241">
        <v>71.193681989912079</v>
      </c>
      <c r="AQ11" s="241">
        <v>70.422417101688026</v>
      </c>
      <c r="AR11" s="241">
        <v>66.388108455593013</v>
      </c>
      <c r="AS11" s="241">
        <v>68.820559256915004</v>
      </c>
      <c r="AT11" s="241">
        <v>69.235855735189503</v>
      </c>
      <c r="AU11" s="241">
        <v>69.532496076814127</v>
      </c>
      <c r="AV11" s="241">
        <v>74.303174097110002</v>
      </c>
      <c r="AW11" s="241">
        <v>74.25023566610875</v>
      </c>
      <c r="AX11" s="241">
        <v>74.278741542808277</v>
      </c>
      <c r="AY11" s="241">
        <v>73.032852107984809</v>
      </c>
      <c r="AZ11" s="241">
        <v>73.388820517934363</v>
      </c>
      <c r="BA11" s="241">
        <v>72.083603014785979</v>
      </c>
      <c r="BB11" s="241">
        <v>76.711192344130268</v>
      </c>
      <c r="BC11" s="241">
        <v>78.075737915603582</v>
      </c>
      <c r="BD11" s="241">
        <v>77.897753710628805</v>
      </c>
      <c r="BE11" s="241">
        <v>79.321627350427036</v>
      </c>
      <c r="BF11" s="241">
        <v>79.974236102001242</v>
      </c>
      <c r="BG11" s="241">
        <v>80.211548375300936</v>
      </c>
      <c r="BH11" s="241">
        <v>74.51605381610797</v>
      </c>
      <c r="BI11" s="241">
        <v>74.931350294382455</v>
      </c>
      <c r="BJ11" s="241">
        <v>74.753366089407677</v>
      </c>
      <c r="BK11" s="241">
        <v>75.168662567682176</v>
      </c>
      <c r="BL11" s="241">
        <v>75.050006431032315</v>
      </c>
      <c r="BM11" s="241">
        <v>75.08706637048347</v>
      </c>
      <c r="BN11" s="241">
        <v>78.981793935290725</v>
      </c>
      <c r="BO11" s="241">
        <v>78.325518161898842</v>
      </c>
      <c r="BP11" s="241">
        <v>78.360228861687631</v>
      </c>
      <c r="BQ11" s="241">
        <v>80.923533120178703</v>
      </c>
      <c r="BR11" s="241">
        <v>81.447360386394763</v>
      </c>
      <c r="BS11" s="241">
        <v>81.591618297530445</v>
      </c>
      <c r="BT11" s="241">
        <v>82.428993379859378</v>
      </c>
      <c r="BU11" s="241">
        <v>82.424127775237324</v>
      </c>
      <c r="BV11" s="241">
        <v>81.859019892498466</v>
      </c>
      <c r="BW11" s="241">
        <v>82.147727772213145</v>
      </c>
      <c r="BX11" s="241">
        <v>84.689399692347735</v>
      </c>
      <c r="BY11" s="241">
        <v>84.873079542561911</v>
      </c>
      <c r="BZ11" s="241">
        <v>91.632202619254628</v>
      </c>
      <c r="CA11" s="241">
        <v>91.939435486377022</v>
      </c>
      <c r="CB11" s="241">
        <v>92.093051919938219</v>
      </c>
      <c r="CC11" s="241">
        <v>92.707517654183007</v>
      </c>
      <c r="CD11" s="241">
        <v>89.315937590746287</v>
      </c>
      <c r="CE11" s="241">
        <v>86.946901395638093</v>
      </c>
      <c r="CF11" s="241">
        <v>84.028189157975334</v>
      </c>
      <c r="CG11" s="241">
        <v>85.196312457444165</v>
      </c>
      <c r="CH11" s="241">
        <v>84.949887759342502</v>
      </c>
      <c r="CI11" s="241">
        <v>86.793284962076882</v>
      </c>
      <c r="CJ11" s="241">
        <v>86.255627444612699</v>
      </c>
      <c r="CK11" s="241">
        <v>88.099024647347079</v>
      </c>
      <c r="CL11" s="241">
        <v>90.172846500423248</v>
      </c>
      <c r="CM11" s="241">
        <v>88.175832864127671</v>
      </c>
      <c r="CN11" s="241">
        <v>90.185902133311515</v>
      </c>
      <c r="CO11" s="241">
        <v>88.099024647347079</v>
      </c>
      <c r="CP11" s="241">
        <v>86.303661420630291</v>
      </c>
      <c r="CQ11" s="241">
        <v>86.715352329383563</v>
      </c>
      <c r="CR11" s="241">
        <v>85.670492887792577</v>
      </c>
      <c r="CS11" s="241">
        <v>87.14834134783213</v>
      </c>
      <c r="CT11" s="241">
        <v>87.262727994834847</v>
      </c>
      <c r="CU11" s="241">
        <v>88.705809559913803</v>
      </c>
      <c r="CV11" s="241">
        <v>87.309902376428312</v>
      </c>
      <c r="CW11" s="241">
        <v>90.370557793681527</v>
      </c>
      <c r="CX11" s="241">
        <v>88.834101673796994</v>
      </c>
      <c r="CY11" s="241">
        <v>91.029764098326183</v>
      </c>
      <c r="CZ11" s="241">
        <v>89.19779384930321</v>
      </c>
      <c r="DA11" s="241">
        <v>90.397995893365589</v>
      </c>
      <c r="DB11" s="241">
        <v>90.676767809635379</v>
      </c>
      <c r="DC11" s="241">
        <v>92.941266424412092</v>
      </c>
      <c r="DD11" s="241">
        <v>94.476976081228599</v>
      </c>
      <c r="DE11" s="241">
        <v>96.570535148525423</v>
      </c>
      <c r="DF11" s="241">
        <v>98.058116223100313</v>
      </c>
      <c r="DG11" s="241">
        <v>98.476991984562062</v>
      </c>
      <c r="DH11" s="241">
        <v>98.125014529261264</v>
      </c>
      <c r="DI11" s="241">
        <v>98.222583768275015</v>
      </c>
      <c r="DJ11" s="241">
        <v>98.814137244265325</v>
      </c>
      <c r="DK11" s="241">
        <v>98.789934020798341</v>
      </c>
      <c r="DL11" s="241">
        <v>97.896797435761414</v>
      </c>
      <c r="DM11" s="241">
        <v>97.941522615984951</v>
      </c>
      <c r="DN11" s="241">
        <v>97.954959816216046</v>
      </c>
      <c r="DO11" s="241">
        <v>98.280030119774239</v>
      </c>
      <c r="DP11" s="241">
        <v>97.689480333748762</v>
      </c>
      <c r="DQ11" s="241">
        <v>97.690712839369056</v>
      </c>
      <c r="DR11" s="241">
        <v>97.722329233941849</v>
      </c>
      <c r="DS11" s="241">
        <v>97.716685629224216</v>
      </c>
      <c r="DT11" s="241">
        <v>97.767220738828286</v>
      </c>
      <c r="DU11" s="241">
        <v>97.839773682438775</v>
      </c>
      <c r="DV11" s="241">
        <v>97.480335664897169</v>
      </c>
      <c r="DW11" s="241">
        <v>97.402752859552933</v>
      </c>
      <c r="DX11" s="241">
        <v>97.439394957002563</v>
      </c>
      <c r="DY11" s="241">
        <v>98.04531684855823</v>
      </c>
      <c r="DZ11" s="241">
        <v>97.795489135994757</v>
      </c>
      <c r="EA11" s="241">
        <v>97.907606664863692</v>
      </c>
      <c r="EB11" s="241">
        <v>97.946057132044217</v>
      </c>
      <c r="EC11" s="241">
        <v>97.811488260029918</v>
      </c>
      <c r="ED11" s="241">
        <v>99.754436922882064</v>
      </c>
      <c r="EE11" s="241">
        <v>100.77846999789703</v>
      </c>
      <c r="EF11" s="241">
        <v>100.70808336338307</v>
      </c>
      <c r="EG11" s="241">
        <v>100.69534676794443</v>
      </c>
      <c r="EH11" s="241">
        <v>100.53576146960064</v>
      </c>
      <c r="EI11" s="241">
        <v>101.18781835911409</v>
      </c>
      <c r="EJ11" s="241">
        <v>100.60938658368237</v>
      </c>
      <c r="EK11" s="241">
        <v>100.89349521150412</v>
      </c>
      <c r="EL11" s="241">
        <v>101.86962363768924</v>
      </c>
      <c r="EM11" s="241">
        <v>102.58574914039632</v>
      </c>
      <c r="EN11" s="241">
        <v>103.24114549969379</v>
      </c>
      <c r="EO11" s="241">
        <v>103.27171737852612</v>
      </c>
      <c r="EP11" s="241">
        <v>103.42568291296671</v>
      </c>
      <c r="EQ11" s="241">
        <v>103.4730876396367</v>
      </c>
      <c r="ER11" s="241">
        <v>103.38201679905148</v>
      </c>
      <c r="ES11" s="241">
        <v>102.93139758257854</v>
      </c>
      <c r="ET11" s="241">
        <v>104.58268140519148</v>
      </c>
      <c r="EU11" s="241">
        <v>104.72451243135276</v>
      </c>
      <c r="EV11" s="241">
        <v>102.99586952410259</v>
      </c>
      <c r="EW11" s="241">
        <v>103.49887014560045</v>
      </c>
      <c r="EX11" s="241">
        <v>102.73620190564873</v>
      </c>
      <c r="EY11" s="241">
        <v>100.20940919267828</v>
      </c>
      <c r="EZ11" s="241">
        <v>97.25506669014041</v>
      </c>
      <c r="FA11" s="241">
        <v>99.623935400926072</v>
      </c>
      <c r="FB11" s="241">
        <v>100.61504182380861</v>
      </c>
      <c r="FC11" s="241">
        <v>100.31651417158668</v>
      </c>
      <c r="FD11" s="241">
        <v>101.08877639874343</v>
      </c>
      <c r="FE11" s="241">
        <v>101.15759559416516</v>
      </c>
      <c r="FF11" s="241">
        <v>100.91047325251196</v>
      </c>
      <c r="FG11" s="241">
        <v>101.42902336857894</v>
      </c>
      <c r="FH11" s="241">
        <v>101.06829245084191</v>
      </c>
      <c r="FI11" s="241">
        <v>101.02904610130645</v>
      </c>
      <c r="FJ11" s="241">
        <v>99.493452427742824</v>
      </c>
      <c r="FK11" s="241">
        <v>98.325214619851707</v>
      </c>
      <c r="FL11" s="241">
        <v>97.839056968590569</v>
      </c>
      <c r="FM11" s="241">
        <v>96.126258537921032</v>
      </c>
      <c r="FN11" s="241">
        <v>95.489009255197701</v>
      </c>
      <c r="FO11" s="241">
        <v>95.676496143885544</v>
      </c>
      <c r="FP11" s="241">
        <v>95.177403045631067</v>
      </c>
      <c r="FQ11" s="241">
        <v>96.667686159775144</v>
      </c>
      <c r="FR11" s="241">
        <v>96.401784732696427</v>
      </c>
      <c r="FS11" s="241">
        <v>95.180642970599081</v>
      </c>
      <c r="FT11" s="241">
        <v>94.919636047404268</v>
      </c>
      <c r="FU11" s="241">
        <v>95.277649164485041</v>
      </c>
      <c r="FV11" s="241">
        <v>95.827616750557937</v>
      </c>
      <c r="FW11" s="241">
        <v>96.700528183203275</v>
      </c>
      <c r="FX11" s="241">
        <v>96.397932888490502</v>
      </c>
      <c r="FY11" s="241">
        <v>97.610123120728815</v>
      </c>
      <c r="FZ11" s="241">
        <v>98.639370153595891</v>
      </c>
      <c r="GA11" s="241">
        <v>100.07901539632081</v>
      </c>
      <c r="GB11" s="241">
        <v>100.54283928701113</v>
      </c>
      <c r="GC11" s="241">
        <v>100.42595373214431</v>
      </c>
      <c r="GD11" s="241">
        <v>100.5144731426673</v>
      </c>
      <c r="GE11" s="241">
        <v>101.79798281474649</v>
      </c>
      <c r="GF11" s="241">
        <v>100.55054964526749</v>
      </c>
      <c r="GG11" s="241">
        <v>100.39026613146038</v>
      </c>
      <c r="GH11" s="241">
        <v>100.86686233156175</v>
      </c>
      <c r="GI11" s="241">
        <v>102.184631356005</v>
      </c>
      <c r="GJ11" s="241">
        <v>102.59258185875686</v>
      </c>
      <c r="GK11" s="241">
        <v>102.33993858824141</v>
      </c>
      <c r="GL11" s="241">
        <v>102.30195530275734</v>
      </c>
      <c r="GM11" s="241">
        <v>103.17345372243084</v>
      </c>
      <c r="GN11" s="241">
        <v>105.04295208535125</v>
      </c>
      <c r="GO11" s="241">
        <v>106.51374089069422</v>
      </c>
      <c r="GP11" s="241">
        <v>106.83479246499968</v>
      </c>
      <c r="GQ11" s="241">
        <v>105.289504196648</v>
      </c>
      <c r="GR11" s="241">
        <v>105.05706545235982</v>
      </c>
      <c r="GS11" s="241">
        <v>105.71884076561628</v>
      </c>
      <c r="GT11" s="241">
        <v>106.88038324172039</v>
      </c>
      <c r="GU11" s="241">
        <v>107.0449978025417</v>
      </c>
      <c r="GV11" s="241">
        <v>105.35198808719494</v>
      </c>
      <c r="GW11" s="241">
        <v>103.61977315076427</v>
      </c>
      <c r="GX11" s="241">
        <v>103.14304588006684</v>
      </c>
      <c r="GY11" s="241">
        <v>104.03561828795452</v>
      </c>
      <c r="GZ11" s="241">
        <v>104.43755559481166</v>
      </c>
      <c r="HA11" s="241">
        <v>103.04486126658377</v>
      </c>
      <c r="HB11" s="241">
        <v>103.82701388424161</v>
      </c>
      <c r="HC11" s="241">
        <v>104.03137484506018</v>
      </c>
      <c r="HD11" s="241">
        <v>103.74010692589475</v>
      </c>
      <c r="HE11" s="241">
        <v>104.03007476740662</v>
      </c>
      <c r="HF11" s="241">
        <v>104.79928635043713</v>
      </c>
      <c r="HG11" s="241">
        <v>105.15918854197815</v>
      </c>
      <c r="HH11" s="241">
        <v>105.05967132830976</v>
      </c>
      <c r="HI11" s="241">
        <v>104.53877633895631</v>
      </c>
      <c r="HJ11" s="241">
        <v>104.53877633895631</v>
      </c>
      <c r="HK11" s="241">
        <v>105.1020987300784</v>
      </c>
      <c r="HL11" s="241">
        <v>105.57635384510361</v>
      </c>
      <c r="HM11" s="241">
        <v>104.65681302041857</v>
      </c>
      <c r="HN11" s="241">
        <v>104.21680722644035</v>
      </c>
      <c r="HO11" s="241">
        <v>105.8376357684666</v>
      </c>
      <c r="HP11" s="241">
        <v>106.27311030956625</v>
      </c>
      <c r="HQ11" s="241">
        <v>106.78055031549108</v>
      </c>
      <c r="HR11" s="241">
        <v>106.39543217942344</v>
      </c>
      <c r="HS11" s="241">
        <v>106.92888322137767</v>
      </c>
      <c r="HT11" s="241">
        <v>107.31760152780758</v>
      </c>
      <c r="HU11" s="241">
        <v>107.52094965576524</v>
      </c>
      <c r="HV11" s="241">
        <v>107.52094965576524</v>
      </c>
      <c r="HW11" s="241">
        <v>111.06408023748548</v>
      </c>
      <c r="HX11" s="241">
        <v>110.89691819012882</v>
      </c>
      <c r="HY11" s="241">
        <v>110.69743461193082</v>
      </c>
      <c r="HZ11" s="241">
        <v>113.24584534626106</v>
      </c>
      <c r="IA11" s="241">
        <v>113.45800681448623</v>
      </c>
      <c r="IB11" s="241">
        <v>113.53565295185813</v>
      </c>
      <c r="IC11" s="241">
        <v>113.75176822639557</v>
      </c>
      <c r="ID11" s="241">
        <v>114.59399533678011</v>
      </c>
      <c r="IE11" s="241">
        <v>114.59608231928362</v>
      </c>
      <c r="IF11" s="241">
        <v>118.90101681295513</v>
      </c>
      <c r="IG11" s="241">
        <v>119.77073079770534</v>
      </c>
      <c r="IH11" s="241">
        <v>125.01105491301827</v>
      </c>
      <c r="II11" s="241">
        <v>128.51114094859992</v>
      </c>
      <c r="IJ11" s="241">
        <v>137.67622775215648</v>
      </c>
      <c r="IK11" s="241">
        <v>140.9782618011171</v>
      </c>
      <c r="IL11" s="241">
        <v>140.63736600343799</v>
      </c>
      <c r="IM11" s="241">
        <v>140.76312882508682</v>
      </c>
      <c r="IN11" s="241">
        <v>140.69999999999999</v>
      </c>
      <c r="IO11" s="241">
        <v>141.11825731243061</v>
      </c>
      <c r="IP11" s="241">
        <v>141.25631278062116</v>
      </c>
      <c r="IQ11" s="241">
        <v>141.49903085111117</v>
      </c>
      <c r="IR11" s="241">
        <v>141.57566664227679</v>
      </c>
      <c r="IS11" s="241">
        <v>141.64891146091441</v>
      </c>
      <c r="IT11" s="241">
        <v>142.0827260662314</v>
      </c>
      <c r="IU11" s="241">
        <v>142.64093492359675</v>
      </c>
      <c r="IV11" s="241">
        <v>143.06257928249906</v>
      </c>
      <c r="IW11" s="241">
        <v>138.80525921497323</v>
      </c>
      <c r="IX11" s="241">
        <v>139.20989610817927</v>
      </c>
      <c r="IY11" s="241">
        <v>139.26242128310835</v>
      </c>
      <c r="IZ11" s="241">
        <v>139.30607100723284</v>
      </c>
      <c r="JA11" s="241">
        <v>140.55744438312195</v>
      </c>
      <c r="JB11" s="241">
        <v>140.40223795485468</v>
      </c>
      <c r="JC11" s="241">
        <v>140.3996643702894</v>
      </c>
      <c r="JD11" s="241">
        <v>140.74263125907675</v>
      </c>
      <c r="JE11" s="241">
        <v>138.89022400760194</v>
      </c>
      <c r="JF11" s="241">
        <v>138.90399673830839</v>
      </c>
    </row>
    <row r="12" spans="1:266" ht="30.75" customHeight="1" x14ac:dyDescent="0.25">
      <c r="A12" s="234" t="s">
        <v>31</v>
      </c>
      <c r="B12" s="235" t="s">
        <v>32</v>
      </c>
      <c r="C12" s="236">
        <v>1.3040593948924732</v>
      </c>
      <c r="D12" s="236">
        <v>0.91639517728907149</v>
      </c>
      <c r="E12" s="236">
        <v>0.94517772415372359</v>
      </c>
      <c r="F12" s="241">
        <v>89.595638247808807</v>
      </c>
      <c r="G12" s="241">
        <v>89.595638247808807</v>
      </c>
      <c r="H12" s="241">
        <v>89.507105008433484</v>
      </c>
      <c r="I12" s="241">
        <v>108.5417514741241</v>
      </c>
      <c r="J12" s="241">
        <v>108.5417514741241</v>
      </c>
      <c r="K12" s="241">
        <v>107.30228612286983</v>
      </c>
      <c r="L12" s="241">
        <v>108.01055203787227</v>
      </c>
      <c r="M12" s="241">
        <v>108.36468499537349</v>
      </c>
      <c r="N12" s="241">
        <v>109.16148414975123</v>
      </c>
      <c r="O12" s="241">
        <v>108.4532182347488</v>
      </c>
      <c r="P12" s="241">
        <v>108.4532182347488</v>
      </c>
      <c r="Q12" s="241">
        <v>107.39081936224513</v>
      </c>
      <c r="R12" s="241">
        <v>107.74495231974636</v>
      </c>
      <c r="S12" s="241">
        <v>107.74495231974636</v>
      </c>
      <c r="T12" s="241">
        <v>113.9422790760177</v>
      </c>
      <c r="U12" s="241">
        <v>118.54600752353359</v>
      </c>
      <c r="V12" s="241">
        <v>118.54600752353359</v>
      </c>
      <c r="W12" s="241">
        <v>118.01480808728176</v>
      </c>
      <c r="X12" s="241">
        <v>118.01480808728176</v>
      </c>
      <c r="Y12" s="241">
        <v>118.54600752353359</v>
      </c>
      <c r="Z12" s="241">
        <v>118.54600752353359</v>
      </c>
      <c r="AA12" s="241">
        <v>118.54600752353359</v>
      </c>
      <c r="AB12" s="241">
        <v>118.54600752353359</v>
      </c>
      <c r="AC12" s="241">
        <v>118.54600752353359</v>
      </c>
      <c r="AD12" s="241">
        <v>118.54600752353359</v>
      </c>
      <c r="AE12" s="241">
        <v>118.19187456603237</v>
      </c>
      <c r="AF12" s="241">
        <v>118.19187456603237</v>
      </c>
      <c r="AG12" s="241">
        <v>120.93640498666682</v>
      </c>
      <c r="AH12" s="241">
        <v>120.93640498666682</v>
      </c>
      <c r="AI12" s="241">
        <v>119.96253935353846</v>
      </c>
      <c r="AJ12" s="241">
        <v>119.87400611416317</v>
      </c>
      <c r="AK12" s="241">
        <v>119.87400611416317</v>
      </c>
      <c r="AL12" s="241">
        <v>119.96253935353846</v>
      </c>
      <c r="AM12" s="241">
        <v>119.60840639603724</v>
      </c>
      <c r="AN12" s="241">
        <v>119.34280667791134</v>
      </c>
      <c r="AO12" s="241">
        <v>119.34280667791134</v>
      </c>
      <c r="AP12" s="241">
        <v>119.34280667791134</v>
      </c>
      <c r="AQ12" s="241">
        <v>119.34280667791134</v>
      </c>
      <c r="AR12" s="241">
        <v>119.34280667791134</v>
      </c>
      <c r="AS12" s="241">
        <v>119.34280667791134</v>
      </c>
      <c r="AT12" s="241">
        <v>119.34280667791134</v>
      </c>
      <c r="AU12" s="241">
        <v>118.98867372041012</v>
      </c>
      <c r="AV12" s="241">
        <v>118.25892390457965</v>
      </c>
      <c r="AW12" s="241">
        <v>117.72087028205361</v>
      </c>
      <c r="AX12" s="241">
        <v>117.74920836915584</v>
      </c>
      <c r="AY12" s="241">
        <v>117.39507541165462</v>
      </c>
      <c r="AZ12" s="241">
        <v>113.58814611851651</v>
      </c>
      <c r="BA12" s="241">
        <v>113.76521259726711</v>
      </c>
      <c r="BB12" s="241">
        <v>113.76521259726711</v>
      </c>
      <c r="BC12" s="241">
        <v>113.9422790760177</v>
      </c>
      <c r="BD12" s="241">
        <v>113.9422790760177</v>
      </c>
      <c r="BE12" s="241">
        <v>115.97854358164973</v>
      </c>
      <c r="BF12" s="241">
        <v>115.97854358164973</v>
      </c>
      <c r="BG12" s="241">
        <v>115.97854358164973</v>
      </c>
      <c r="BH12" s="241">
        <v>115.97854358164973</v>
      </c>
      <c r="BI12" s="241">
        <v>115.97854358164973</v>
      </c>
      <c r="BJ12" s="241">
        <v>115.97854358164973</v>
      </c>
      <c r="BK12" s="241">
        <v>115.97854358164973</v>
      </c>
      <c r="BL12" s="241">
        <v>115.97854358164973</v>
      </c>
      <c r="BM12" s="241">
        <v>115.95311140907035</v>
      </c>
      <c r="BN12" s="241">
        <v>115.71439985236476</v>
      </c>
      <c r="BO12" s="241">
        <v>115.59957777027562</v>
      </c>
      <c r="BP12" s="241">
        <v>115.42355972157247</v>
      </c>
      <c r="BQ12" s="241">
        <v>115.42355972157247</v>
      </c>
      <c r="BR12" s="241">
        <v>115.21344354892821</v>
      </c>
      <c r="BS12" s="241">
        <v>115.21344354892821</v>
      </c>
      <c r="BT12" s="241">
        <v>115.21344354892821</v>
      </c>
      <c r="BU12" s="241">
        <v>115.12085838593455</v>
      </c>
      <c r="BV12" s="241">
        <v>115.12085838593455</v>
      </c>
      <c r="BW12" s="241">
        <v>115.07288432754318</v>
      </c>
      <c r="BX12" s="241">
        <v>114.70811634196112</v>
      </c>
      <c r="BY12" s="241">
        <v>111.64266668289909</v>
      </c>
      <c r="BZ12" s="241">
        <v>111.52721408033145</v>
      </c>
      <c r="CA12" s="241">
        <v>111.2963088751962</v>
      </c>
      <c r="CB12" s="241">
        <v>111.41176147776382</v>
      </c>
      <c r="CC12" s="241">
        <v>111.41176147776382</v>
      </c>
      <c r="CD12" s="241">
        <v>111.36400345750688</v>
      </c>
      <c r="CE12" s="241">
        <v>111.18085627262856</v>
      </c>
      <c r="CF12" s="241">
        <v>111.18085627262856</v>
      </c>
      <c r="CG12" s="241">
        <v>111.30996864069327</v>
      </c>
      <c r="CH12" s="241">
        <v>109.91087764438463</v>
      </c>
      <c r="CI12" s="241">
        <v>110.02633024695224</v>
      </c>
      <c r="CJ12" s="241">
        <v>109.91087764438463</v>
      </c>
      <c r="CK12" s="241">
        <v>109.91087764438463</v>
      </c>
      <c r="CL12" s="241">
        <v>111.06540367006093</v>
      </c>
      <c r="CM12" s="241">
        <v>110.71904586235804</v>
      </c>
      <c r="CN12" s="241">
        <v>110.67268781632646</v>
      </c>
      <c r="CO12" s="241">
        <v>110.71904586235804</v>
      </c>
      <c r="CP12" s="241">
        <v>110.54211987352201</v>
      </c>
      <c r="CQ12" s="241">
        <v>110.54211987352201</v>
      </c>
      <c r="CR12" s="241">
        <v>110.43502187472184</v>
      </c>
      <c r="CS12" s="241">
        <v>110.32085819244681</v>
      </c>
      <c r="CT12" s="241">
        <v>110.28334096776145</v>
      </c>
      <c r="CU12" s="241">
        <v>110.25723545208751</v>
      </c>
      <c r="CV12" s="241">
        <v>110.29568076309393</v>
      </c>
      <c r="CW12" s="241">
        <v>110.20024552200604</v>
      </c>
      <c r="CX12" s="241">
        <v>110.20024552200604</v>
      </c>
      <c r="CY12" s="241">
        <v>110.2733590682233</v>
      </c>
      <c r="CZ12" s="241">
        <v>110.2733590682233</v>
      </c>
      <c r="DA12" s="241">
        <v>110.21094423130234</v>
      </c>
      <c r="DB12" s="241">
        <v>110.21094423130234</v>
      </c>
      <c r="DC12" s="241">
        <v>109.86558390142783</v>
      </c>
      <c r="DD12" s="241">
        <v>109.88935997635679</v>
      </c>
      <c r="DE12" s="241">
        <v>109.83848672841872</v>
      </c>
      <c r="DF12" s="241">
        <v>109.81002356051619</v>
      </c>
      <c r="DG12" s="241">
        <v>109.62029932973707</v>
      </c>
      <c r="DH12" s="241">
        <v>109.62029932973707</v>
      </c>
      <c r="DI12" s="241">
        <v>109.64925713276804</v>
      </c>
      <c r="DJ12" s="241">
        <v>109.49243401428035</v>
      </c>
      <c r="DK12" s="241">
        <v>109.49243401428035</v>
      </c>
      <c r="DL12" s="241">
        <v>104.2135817135929</v>
      </c>
      <c r="DM12" s="241">
        <v>104.17115761683192</v>
      </c>
      <c r="DN12" s="241">
        <v>104.17115761683196</v>
      </c>
      <c r="DO12" s="241">
        <v>103.86192355475298</v>
      </c>
      <c r="DP12" s="241">
        <v>105.87528234093206</v>
      </c>
      <c r="DQ12" s="241">
        <v>105.79980798202776</v>
      </c>
      <c r="DR12" s="241">
        <v>105.82306172377713</v>
      </c>
      <c r="DS12" s="241">
        <v>105.82178009077928</v>
      </c>
      <c r="DT12" s="241">
        <v>105.79162291020181</v>
      </c>
      <c r="DU12" s="241">
        <v>105.79162291020181</v>
      </c>
      <c r="DV12" s="241">
        <v>105.78438803093161</v>
      </c>
      <c r="DW12" s="241">
        <v>105.78438803093161</v>
      </c>
      <c r="DX12" s="241">
        <v>105.78263609040071</v>
      </c>
      <c r="DY12" s="241">
        <v>105.78263609040071</v>
      </c>
      <c r="DZ12" s="241">
        <v>105.78263609040071</v>
      </c>
      <c r="EA12" s="241">
        <v>105.78263609040071</v>
      </c>
      <c r="EB12" s="241">
        <v>105.77008975069342</v>
      </c>
      <c r="EC12" s="241">
        <v>105.77008975069342</v>
      </c>
      <c r="ED12" s="241">
        <v>105.78458711584581</v>
      </c>
      <c r="EE12" s="241">
        <v>105.80020819844887</v>
      </c>
      <c r="EF12" s="241">
        <v>105.80020819844887</v>
      </c>
      <c r="EG12" s="241">
        <v>105.94180988340061</v>
      </c>
      <c r="EH12" s="241">
        <v>105.94180988340061</v>
      </c>
      <c r="EI12" s="241">
        <v>105.88090694304022</v>
      </c>
      <c r="EJ12" s="241">
        <v>105.61555176045545</v>
      </c>
      <c r="EK12" s="241">
        <v>105.89778751392691</v>
      </c>
      <c r="EL12" s="241">
        <v>105.79093968700475</v>
      </c>
      <c r="EM12" s="241">
        <v>105.79093968700475</v>
      </c>
      <c r="EN12" s="241">
        <v>105.79093968700475</v>
      </c>
      <c r="EO12" s="241">
        <v>105.68086210340529</v>
      </c>
      <c r="EP12" s="241">
        <v>105.68086210340529</v>
      </c>
      <c r="EQ12" s="241">
        <v>105.68086210340529</v>
      </c>
      <c r="ER12" s="241">
        <v>105.56609234133676</v>
      </c>
      <c r="ES12" s="241">
        <v>105.56609234133676</v>
      </c>
      <c r="ET12" s="241">
        <v>105.28408048022727</v>
      </c>
      <c r="EU12" s="241">
        <v>105.56609167245624</v>
      </c>
      <c r="EV12" s="241">
        <v>105.17825919972411</v>
      </c>
      <c r="EW12" s="241">
        <v>104.88226327785102</v>
      </c>
      <c r="EX12" s="241">
        <v>104.88226271505597</v>
      </c>
      <c r="EY12" s="241">
        <v>104.66182912268013</v>
      </c>
      <c r="EZ12" s="241">
        <v>103.39498176182578</v>
      </c>
      <c r="FA12" s="241">
        <v>103.05490357984709</v>
      </c>
      <c r="FB12" s="241">
        <v>102.19239173887769</v>
      </c>
      <c r="FC12" s="241">
        <v>102.37031885090227</v>
      </c>
      <c r="FD12" s="241">
        <v>102.19239173887769</v>
      </c>
      <c r="FE12" s="241">
        <v>101.26305956932657</v>
      </c>
      <c r="FF12" s="241">
        <v>100.1539757387543</v>
      </c>
      <c r="FG12" s="241">
        <v>100.35166888657322</v>
      </c>
      <c r="FH12" s="241">
        <v>100.35166888657322</v>
      </c>
      <c r="FI12" s="241">
        <v>100.35166888657322</v>
      </c>
      <c r="FJ12" s="241">
        <v>100.35166888657322</v>
      </c>
      <c r="FK12" s="241">
        <v>100.35166888657322</v>
      </c>
      <c r="FL12" s="241">
        <v>100.35166716652226</v>
      </c>
      <c r="FM12" s="241">
        <v>100.36740155645947</v>
      </c>
      <c r="FN12" s="241">
        <v>99.817222541221412</v>
      </c>
      <c r="FO12" s="241">
        <v>99.754283200801794</v>
      </c>
      <c r="FP12" s="241">
        <v>99.617269684769454</v>
      </c>
      <c r="FQ12" s="241">
        <v>99.513614940420794</v>
      </c>
      <c r="FR12" s="241">
        <v>99.725622280695362</v>
      </c>
      <c r="FS12" s="241">
        <v>99.756702099406638</v>
      </c>
      <c r="FT12" s="241">
        <v>99.95660787528459</v>
      </c>
      <c r="FU12" s="241">
        <v>100.06285407716166</v>
      </c>
      <c r="FV12" s="241">
        <v>100.01683961781386</v>
      </c>
      <c r="FW12" s="241">
        <v>100.05563302748662</v>
      </c>
      <c r="FX12" s="241">
        <v>99.837709840987685</v>
      </c>
      <c r="FY12" s="241">
        <v>99.899272612971259</v>
      </c>
      <c r="FZ12" s="241">
        <v>99.899272612971259</v>
      </c>
      <c r="GA12" s="241">
        <v>100.03305308023295</v>
      </c>
      <c r="GB12" s="241">
        <v>100.11713533420185</v>
      </c>
      <c r="GC12" s="241">
        <v>100.11713533420185</v>
      </c>
      <c r="GD12" s="241">
        <v>99.990286903833294</v>
      </c>
      <c r="GE12" s="241">
        <v>99.990286903833294</v>
      </c>
      <c r="GF12" s="241">
        <v>99.990286903833294</v>
      </c>
      <c r="GG12" s="241">
        <v>99.990286903833294</v>
      </c>
      <c r="GH12" s="241">
        <v>100.06763678455022</v>
      </c>
      <c r="GI12" s="241">
        <v>100.06763678455022</v>
      </c>
      <c r="GJ12" s="241">
        <v>99.907176096615146</v>
      </c>
      <c r="GK12" s="241">
        <v>99.907176096615146</v>
      </c>
      <c r="GL12" s="241">
        <v>99.907176096615146</v>
      </c>
      <c r="GM12" s="241">
        <v>102.61458490491523</v>
      </c>
      <c r="GN12" s="241">
        <v>99.124703640184421</v>
      </c>
      <c r="GO12" s="241">
        <v>99.124703640184393</v>
      </c>
      <c r="GP12" s="241">
        <v>99.124703640184393</v>
      </c>
      <c r="GQ12" s="241">
        <v>99.124703640184393</v>
      </c>
      <c r="GR12" s="241">
        <v>99.124703640184393</v>
      </c>
      <c r="GS12" s="241">
        <v>99.148919995675655</v>
      </c>
      <c r="GT12" s="241">
        <v>99.011724308320424</v>
      </c>
      <c r="GU12" s="241">
        <v>99.011724308320424</v>
      </c>
      <c r="GV12" s="241">
        <v>99.483744102907849</v>
      </c>
      <c r="GW12" s="241">
        <v>99.483744102907849</v>
      </c>
      <c r="GX12" s="241">
        <v>99.523003741281258</v>
      </c>
      <c r="GY12" s="241">
        <v>99.182008794384288</v>
      </c>
      <c r="GZ12" s="241">
        <v>99.182020573063426</v>
      </c>
      <c r="HA12" s="241">
        <v>99.182020573063426</v>
      </c>
      <c r="HB12" s="241">
        <v>99.025044821322638</v>
      </c>
      <c r="HC12" s="241">
        <v>99.025044821322638</v>
      </c>
      <c r="HD12" s="241">
        <v>98.714253272868575</v>
      </c>
      <c r="HE12" s="241">
        <v>98.714253272868575</v>
      </c>
      <c r="HF12" s="241">
        <v>98.714253272868575</v>
      </c>
      <c r="HG12" s="241">
        <v>98.704404601024947</v>
      </c>
      <c r="HH12" s="241">
        <v>98.704404601024947</v>
      </c>
      <c r="HI12" s="241">
        <v>98.704404601024947</v>
      </c>
      <c r="HJ12" s="241">
        <v>98.633497141316283</v>
      </c>
      <c r="HK12" s="241">
        <v>98.633497141316283</v>
      </c>
      <c r="HL12" s="241">
        <v>98.633497141316283</v>
      </c>
      <c r="HM12" s="241">
        <v>98.719801072750798</v>
      </c>
      <c r="HN12" s="241">
        <v>98.717229046731958</v>
      </c>
      <c r="HO12" s="241">
        <v>98.717229046731958</v>
      </c>
      <c r="HP12" s="241">
        <v>98.717229046731958</v>
      </c>
      <c r="HQ12" s="241">
        <v>98.635258084216062</v>
      </c>
      <c r="HR12" s="241">
        <v>98.635258084216062</v>
      </c>
      <c r="HS12" s="241">
        <v>98.620526204985879</v>
      </c>
      <c r="HT12" s="241">
        <v>98.523118903603873</v>
      </c>
      <c r="HU12" s="241">
        <v>98.768734155719173</v>
      </c>
      <c r="HV12" s="241">
        <v>98.768734155719173</v>
      </c>
      <c r="HW12" s="241">
        <v>98.768734155719173</v>
      </c>
      <c r="HX12" s="241">
        <v>98.796329940794578</v>
      </c>
      <c r="HY12" s="241">
        <v>98.796329940794578</v>
      </c>
      <c r="HZ12" s="241">
        <v>98.796329940794578</v>
      </c>
      <c r="IA12" s="241">
        <v>98.796329940794578</v>
      </c>
      <c r="IB12" s="241">
        <v>98.796329940794578</v>
      </c>
      <c r="IC12" s="241">
        <v>98.796329940794578</v>
      </c>
      <c r="ID12" s="241">
        <v>98.796329940794578</v>
      </c>
      <c r="IE12" s="241">
        <v>98.796329940794578</v>
      </c>
      <c r="IF12" s="241">
        <v>98.796329940794578</v>
      </c>
      <c r="IG12" s="241">
        <v>98.796329940794578</v>
      </c>
      <c r="IH12" s="241">
        <v>98.796329940794578</v>
      </c>
      <c r="II12" s="241">
        <v>98.796329940794578</v>
      </c>
      <c r="IJ12" s="241">
        <v>98.796329879920236</v>
      </c>
      <c r="IK12" s="241">
        <v>98.796329879920236</v>
      </c>
      <c r="IL12" s="241">
        <v>98.796329879920236</v>
      </c>
      <c r="IM12" s="241">
        <v>98.867113623915643</v>
      </c>
      <c r="IN12" s="241">
        <v>99.1</v>
      </c>
      <c r="IO12" s="241">
        <v>99.140897042818494</v>
      </c>
      <c r="IP12" s="241">
        <v>99.140897042818494</v>
      </c>
      <c r="IQ12" s="241">
        <v>99.026001141728514</v>
      </c>
      <c r="IR12" s="241">
        <v>99.026001141728514</v>
      </c>
      <c r="IS12" s="241">
        <v>98.818040717867333</v>
      </c>
      <c r="IT12" s="241">
        <v>98.818040717867333</v>
      </c>
      <c r="IU12" s="241">
        <v>98.818040717867333</v>
      </c>
      <c r="IV12" s="241">
        <v>98.940036084635025</v>
      </c>
      <c r="IW12" s="241">
        <v>98.940036084635025</v>
      </c>
      <c r="IX12" s="241">
        <v>98.940036084635025</v>
      </c>
      <c r="IY12" s="241">
        <v>98.774988581883974</v>
      </c>
      <c r="IZ12" s="241">
        <v>98.774988581883974</v>
      </c>
      <c r="JA12" s="241">
        <v>98.774988581883974</v>
      </c>
      <c r="JB12" s="241">
        <v>98.774988534884372</v>
      </c>
      <c r="JC12" s="241">
        <v>98.701652606167258</v>
      </c>
      <c r="JD12" s="241">
        <v>98.701652606167258</v>
      </c>
      <c r="JE12" s="241">
        <v>98.701652606167258</v>
      </c>
      <c r="JF12" s="241">
        <v>98.701652606167258</v>
      </c>
    </row>
    <row r="13" spans="1:266" ht="30.75" customHeight="1" x14ac:dyDescent="0.25">
      <c r="A13" s="234" t="s">
        <v>33</v>
      </c>
      <c r="B13" s="235" t="s">
        <v>34</v>
      </c>
      <c r="C13" s="236">
        <v>1.1478185430845871</v>
      </c>
      <c r="D13" s="236">
        <v>1.0926343361735311</v>
      </c>
      <c r="E13" s="236">
        <v>1.1070130839851133</v>
      </c>
      <c r="F13" s="241">
        <v>73.828327624945445</v>
      </c>
      <c r="G13" s="241">
        <v>73.828327624945445</v>
      </c>
      <c r="H13" s="241">
        <v>73.828327624945445</v>
      </c>
      <c r="I13" s="241">
        <v>74.620631628725349</v>
      </c>
      <c r="J13" s="241">
        <v>74.188465808481766</v>
      </c>
      <c r="K13" s="241">
        <v>74.620631628725349</v>
      </c>
      <c r="L13" s="241">
        <v>74.836714538847147</v>
      </c>
      <c r="M13" s="241">
        <v>74.98076981226167</v>
      </c>
      <c r="N13" s="241">
        <v>74.836714538847147</v>
      </c>
      <c r="O13" s="241">
        <v>75.124825085676193</v>
      </c>
      <c r="P13" s="241">
        <v>75.26888035909073</v>
      </c>
      <c r="Q13" s="241">
        <v>75.26888035909073</v>
      </c>
      <c r="R13" s="241">
        <v>75.701046179334298</v>
      </c>
      <c r="S13" s="241">
        <v>75.701046179334298</v>
      </c>
      <c r="T13" s="241">
        <v>75.773073816041574</v>
      </c>
      <c r="U13" s="241">
        <v>75.484963269212514</v>
      </c>
      <c r="V13" s="241">
        <v>75.26888035909073</v>
      </c>
      <c r="W13" s="241">
        <v>75.412935632505253</v>
      </c>
      <c r="X13" s="241">
        <v>75.124825085676193</v>
      </c>
      <c r="Y13" s="241">
        <v>74.98076981226167</v>
      </c>
      <c r="Z13" s="241">
        <v>74.98076981226167</v>
      </c>
      <c r="AA13" s="241">
        <v>74.908742175554409</v>
      </c>
      <c r="AB13" s="241">
        <v>75.052797448968931</v>
      </c>
      <c r="AC13" s="241">
        <v>74.332521081896303</v>
      </c>
      <c r="AD13" s="241">
        <v>74.548603992018087</v>
      </c>
      <c r="AE13" s="241">
        <v>74.332521081896303</v>
      </c>
      <c r="AF13" s="241">
        <v>74.40454871860355</v>
      </c>
      <c r="AG13" s="241">
        <v>74.476576355310826</v>
      </c>
      <c r="AH13" s="241">
        <v>74.620631628725349</v>
      </c>
      <c r="AI13" s="241">
        <v>74.044410535067243</v>
      </c>
      <c r="AJ13" s="241">
        <v>75.629018542627051</v>
      </c>
      <c r="AK13" s="241">
        <v>75.55699090591979</v>
      </c>
      <c r="AL13" s="241">
        <v>75.773073816041574</v>
      </c>
      <c r="AM13" s="241">
        <v>75.917129089456097</v>
      </c>
      <c r="AN13" s="241">
        <v>75.845101452748835</v>
      </c>
      <c r="AO13" s="241">
        <v>75.629018542627051</v>
      </c>
      <c r="AP13" s="241">
        <v>75.917129089456097</v>
      </c>
      <c r="AQ13" s="241">
        <v>75.989156726163358</v>
      </c>
      <c r="AR13" s="241">
        <v>75.989156726163358</v>
      </c>
      <c r="AS13" s="241">
        <v>76.06118436287062</v>
      </c>
      <c r="AT13" s="241">
        <v>76.277267272992418</v>
      </c>
      <c r="AU13" s="241">
        <v>76.565377819821478</v>
      </c>
      <c r="AV13" s="241">
        <v>77.404300800412443</v>
      </c>
      <c r="AW13" s="241">
        <v>77.49870888405863</v>
      </c>
      <c r="AX13" s="241">
        <v>78.726206921039392</v>
      </c>
      <c r="AY13" s="241">
        <v>79.302428014697497</v>
      </c>
      <c r="AZ13" s="241">
        <v>81.031091295671828</v>
      </c>
      <c r="BA13" s="241">
        <v>81.031091295671828</v>
      </c>
      <c r="BB13" s="241">
        <v>81.10311893237909</v>
      </c>
      <c r="BC13" s="241">
        <v>81.607312389329948</v>
      </c>
      <c r="BD13" s="241">
        <v>81.535284752622687</v>
      </c>
      <c r="BE13" s="241">
        <v>81.67934002603721</v>
      </c>
      <c r="BF13" s="241">
        <v>81.67934002603721</v>
      </c>
      <c r="BG13" s="241">
        <v>81.67934002603721</v>
      </c>
      <c r="BH13" s="241">
        <v>83.119892760182495</v>
      </c>
      <c r="BI13" s="241">
        <v>82.903809850060682</v>
      </c>
      <c r="BJ13" s="241">
        <v>82.687726939938898</v>
      </c>
      <c r="BK13" s="241">
        <v>84.704500767742289</v>
      </c>
      <c r="BL13" s="241">
        <v>84.848556041156812</v>
      </c>
      <c r="BM13" s="241">
        <v>84.547661814365853</v>
      </c>
      <c r="BN13" s="241">
        <v>83.234213181766648</v>
      </c>
      <c r="BO13" s="241">
        <v>83.241380584407722</v>
      </c>
      <c r="BP13" s="241">
        <v>83.26674057895022</v>
      </c>
      <c r="BQ13" s="241">
        <v>83.246303519547084</v>
      </c>
      <c r="BR13" s="241">
        <v>83.370010463931536</v>
      </c>
      <c r="BS13" s="241">
        <v>83.370010463931536</v>
      </c>
      <c r="BT13" s="241">
        <v>84.154768765261309</v>
      </c>
      <c r="BU13" s="241">
        <v>84.15523700899513</v>
      </c>
      <c r="BV13" s="241">
        <v>83.987114273615859</v>
      </c>
      <c r="BW13" s="241">
        <v>84.149881389316391</v>
      </c>
      <c r="BX13" s="241">
        <v>84.139942436523256</v>
      </c>
      <c r="BY13" s="241">
        <v>83.997451539592035</v>
      </c>
      <c r="BZ13" s="241">
        <v>83.91477688256488</v>
      </c>
      <c r="CA13" s="241">
        <v>83.91477688256488</v>
      </c>
      <c r="CB13" s="241">
        <v>83.666752911483414</v>
      </c>
      <c r="CC13" s="241">
        <v>83.749427568510569</v>
      </c>
      <c r="CD13" s="241">
        <v>83.198511766499564</v>
      </c>
      <c r="CE13" s="241">
        <v>82.922680998238988</v>
      </c>
      <c r="CF13" s="241">
        <v>83.749427568510569</v>
      </c>
      <c r="CG13" s="241">
        <v>84.090449458455154</v>
      </c>
      <c r="CH13" s="241">
        <v>84.32815016770067</v>
      </c>
      <c r="CI13" s="241">
        <v>84.32815016770067</v>
      </c>
      <c r="CJ13" s="241">
        <v>84.32815016770067</v>
      </c>
      <c r="CK13" s="241">
        <v>84.576174138782136</v>
      </c>
      <c r="CL13" s="241">
        <v>84.576174138782136</v>
      </c>
      <c r="CM13" s="241">
        <v>84.824198109863616</v>
      </c>
      <c r="CN13" s="241">
        <v>85.410446071137443</v>
      </c>
      <c r="CO13" s="241">
        <v>85.402920709053717</v>
      </c>
      <c r="CP13" s="241">
        <v>84.711596788110782</v>
      </c>
      <c r="CQ13" s="241">
        <v>84.590362879062454</v>
      </c>
      <c r="CR13" s="241">
        <v>85.891612068518313</v>
      </c>
      <c r="CS13" s="241">
        <v>85.952724685974985</v>
      </c>
      <c r="CT13" s="241">
        <v>86.216248332862293</v>
      </c>
      <c r="CU13" s="241">
        <v>86.295807004947022</v>
      </c>
      <c r="CV13" s="241">
        <v>86.326954271986565</v>
      </c>
      <c r="CW13" s="241">
        <v>87.020485196104289</v>
      </c>
      <c r="CX13" s="241">
        <v>86.66388695915704</v>
      </c>
      <c r="CY13" s="241">
        <v>86.707616427091594</v>
      </c>
      <c r="CZ13" s="241">
        <v>86.738314217700761</v>
      </c>
      <c r="DA13" s="241">
        <v>86.906949837934079</v>
      </c>
      <c r="DB13" s="241">
        <v>86.754980139690261</v>
      </c>
      <c r="DC13" s="241">
        <v>87.040062682707799</v>
      </c>
      <c r="DD13" s="241">
        <v>86.981083123337143</v>
      </c>
      <c r="DE13" s="241">
        <v>87.056386870964673</v>
      </c>
      <c r="DF13" s="241">
        <v>87.084357968034851</v>
      </c>
      <c r="DG13" s="241">
        <v>87.158168705603359</v>
      </c>
      <c r="DH13" s="241">
        <v>87.347020249551449</v>
      </c>
      <c r="DI13" s="241">
        <v>87.372793968407734</v>
      </c>
      <c r="DJ13" s="241">
        <v>88.090875803615063</v>
      </c>
      <c r="DK13" s="241">
        <v>87.964832867516293</v>
      </c>
      <c r="DL13" s="241">
        <v>88.289729969359044</v>
      </c>
      <c r="DM13" s="241">
        <v>88.496629784138491</v>
      </c>
      <c r="DN13" s="241">
        <v>88.224381892995424</v>
      </c>
      <c r="DO13" s="241">
        <v>88.944451605907275</v>
      </c>
      <c r="DP13" s="241">
        <v>89.210843359975641</v>
      </c>
      <c r="DQ13" s="241">
        <v>89.185938957864124</v>
      </c>
      <c r="DR13" s="241">
        <v>90.759744025088864</v>
      </c>
      <c r="DS13" s="241">
        <v>90.797570556288733</v>
      </c>
      <c r="DT13" s="241">
        <v>90.854690979107943</v>
      </c>
      <c r="DU13" s="241">
        <v>90.792815696111504</v>
      </c>
      <c r="DV13" s="241">
        <v>90.717848830200879</v>
      </c>
      <c r="DW13" s="241">
        <v>90.496180066154764</v>
      </c>
      <c r="DX13" s="241">
        <v>90.543684258634798</v>
      </c>
      <c r="DY13" s="241">
        <v>90.653640123030584</v>
      </c>
      <c r="DZ13" s="241">
        <v>89.958141815540301</v>
      </c>
      <c r="EA13" s="241">
        <v>90.026929322913091</v>
      </c>
      <c r="EB13" s="241">
        <v>90.336392306762292</v>
      </c>
      <c r="EC13" s="241">
        <v>90.249526589562876</v>
      </c>
      <c r="ED13" s="241">
        <v>90.473771064726606</v>
      </c>
      <c r="EE13" s="241">
        <v>89.62888221366444</v>
      </c>
      <c r="EF13" s="241">
        <v>89.646910331944923</v>
      </c>
      <c r="EG13" s="241">
        <v>89.593531702427811</v>
      </c>
      <c r="EH13" s="241">
        <v>92.669908643141284</v>
      </c>
      <c r="EI13" s="241">
        <v>92.720520302243756</v>
      </c>
      <c r="EJ13" s="241">
        <v>93.107397682980036</v>
      </c>
      <c r="EK13" s="241">
        <v>93.208898564757476</v>
      </c>
      <c r="EL13" s="241">
        <v>93.04695814531685</v>
      </c>
      <c r="EM13" s="241">
        <v>94.025351565810126</v>
      </c>
      <c r="EN13" s="241">
        <v>94.299815926729366</v>
      </c>
      <c r="EO13" s="241">
        <v>94.759761017165474</v>
      </c>
      <c r="EP13" s="241">
        <v>94.678709378847401</v>
      </c>
      <c r="EQ13" s="241">
        <v>95.944672845454946</v>
      </c>
      <c r="ER13" s="241">
        <v>95.967421756401549</v>
      </c>
      <c r="ES13" s="241">
        <v>95.531262031265086</v>
      </c>
      <c r="ET13" s="241">
        <v>96.044543608368272</v>
      </c>
      <c r="EU13" s="241">
        <v>95.422583563450701</v>
      </c>
      <c r="EV13" s="241">
        <v>94.862700598184404</v>
      </c>
      <c r="EW13" s="241">
        <v>94.882031044807718</v>
      </c>
      <c r="EX13" s="241">
        <v>94.747840849699898</v>
      </c>
      <c r="EY13" s="241">
        <v>95.241779743553707</v>
      </c>
      <c r="EZ13" s="241">
        <v>95.574344942673704</v>
      </c>
      <c r="FA13" s="241">
        <v>97.278362239771411</v>
      </c>
      <c r="FB13" s="241">
        <v>96.991262948020406</v>
      </c>
      <c r="FC13" s="241">
        <v>97.00526614757166</v>
      </c>
      <c r="FD13" s="241">
        <v>96.902206489548902</v>
      </c>
      <c r="FE13" s="241">
        <v>96.523957289872442</v>
      </c>
      <c r="FF13" s="241">
        <v>96.976433032312428</v>
      </c>
      <c r="FG13" s="241">
        <v>97.369490596234954</v>
      </c>
      <c r="FH13" s="241">
        <v>97.413894666646001</v>
      </c>
      <c r="FI13" s="241">
        <v>97.933342300103149</v>
      </c>
      <c r="FJ13" s="241">
        <v>98.911494418226923</v>
      </c>
      <c r="FK13" s="241">
        <v>99.119112559500451</v>
      </c>
      <c r="FL13" s="241">
        <v>100.03554705471261</v>
      </c>
      <c r="FM13" s="241">
        <v>100.12599803391996</v>
      </c>
      <c r="FN13" s="241">
        <v>100.20072839139119</v>
      </c>
      <c r="FO13" s="241">
        <v>99.877216339636547</v>
      </c>
      <c r="FP13" s="241">
        <v>99.709343328007051</v>
      </c>
      <c r="FQ13" s="241">
        <v>99.196733100962007</v>
      </c>
      <c r="FR13" s="241">
        <v>98.840671280260082</v>
      </c>
      <c r="FS13" s="241">
        <v>98.864697047893301</v>
      </c>
      <c r="FT13" s="241">
        <v>99.08593452120553</v>
      </c>
      <c r="FU13" s="241">
        <v>98.58342303112596</v>
      </c>
      <c r="FV13" s="241">
        <v>98.475638256118728</v>
      </c>
      <c r="FW13" s="241">
        <v>98.593185032001514</v>
      </c>
      <c r="FX13" s="241">
        <v>99.248327056789677</v>
      </c>
      <c r="FY13" s="241">
        <v>99.178272503844056</v>
      </c>
      <c r="FZ13" s="241">
        <v>99.658638560049965</v>
      </c>
      <c r="GA13" s="241">
        <v>99.573473455210092</v>
      </c>
      <c r="GB13" s="241">
        <v>99.571873266600448</v>
      </c>
      <c r="GC13" s="241">
        <v>99.751885184937123</v>
      </c>
      <c r="GD13" s="241">
        <v>100.5684157971755</v>
      </c>
      <c r="GE13" s="241">
        <v>100.41910173992842</v>
      </c>
      <c r="GF13" s="241">
        <v>100.58079123356789</v>
      </c>
      <c r="GG13" s="241">
        <v>100.59892484836158</v>
      </c>
      <c r="GH13" s="241">
        <v>100.00142683879754</v>
      </c>
      <c r="GI13" s="241">
        <v>100.84886951473779</v>
      </c>
      <c r="GJ13" s="241">
        <v>100.9673086196066</v>
      </c>
      <c r="GK13" s="241">
        <v>101.19021769792336</v>
      </c>
      <c r="GL13" s="241">
        <v>101.22865807639732</v>
      </c>
      <c r="GM13" s="241">
        <v>100.93549565890338</v>
      </c>
      <c r="GN13" s="241">
        <v>100.60387314015274</v>
      </c>
      <c r="GO13" s="241">
        <v>100.56862964549713</v>
      </c>
      <c r="GP13" s="241">
        <v>100.57039900706208</v>
      </c>
      <c r="GQ13" s="241">
        <v>100.89173408975267</v>
      </c>
      <c r="GR13" s="241">
        <v>100.9631354258596</v>
      </c>
      <c r="GS13" s="241">
        <v>100.99515460483268</v>
      </c>
      <c r="GT13" s="241">
        <v>101.01818378387489</v>
      </c>
      <c r="GU13" s="241">
        <v>100.92522375300057</v>
      </c>
      <c r="GV13" s="241">
        <v>101.10470297214319</v>
      </c>
      <c r="GW13" s="241">
        <v>101.82176108775589</v>
      </c>
      <c r="GX13" s="241">
        <v>101.28565452364683</v>
      </c>
      <c r="GY13" s="241">
        <v>101.79130410712722</v>
      </c>
      <c r="GZ13" s="241">
        <v>101.4132852178215</v>
      </c>
      <c r="HA13" s="241">
        <v>101.74051467663305</v>
      </c>
      <c r="HB13" s="241">
        <v>102.0855490710159</v>
      </c>
      <c r="HC13" s="241">
        <v>102.234014073053</v>
      </c>
      <c r="HD13" s="241">
        <v>102.39118102640411</v>
      </c>
      <c r="HE13" s="241">
        <v>102.38040843447382</v>
      </c>
      <c r="HF13" s="241">
        <v>102.68412069674503</v>
      </c>
      <c r="HG13" s="241">
        <v>102.81280855112531</v>
      </c>
      <c r="HH13" s="241">
        <v>103.26288640455134</v>
      </c>
      <c r="HI13" s="241">
        <v>102.95486318583838</v>
      </c>
      <c r="HJ13" s="241">
        <v>103.64575054501533</v>
      </c>
      <c r="HK13" s="241">
        <v>103.64575054501533</v>
      </c>
      <c r="HL13" s="241">
        <v>103.22834269035506</v>
      </c>
      <c r="HM13" s="241">
        <v>103.97348751857338</v>
      </c>
      <c r="HN13" s="241">
        <v>104.03677120784187</v>
      </c>
      <c r="HO13" s="241">
        <v>104.49443132681223</v>
      </c>
      <c r="HP13" s="241">
        <v>104.72850994609301</v>
      </c>
      <c r="HQ13" s="241">
        <v>105.038608950503</v>
      </c>
      <c r="HR13" s="241">
        <v>105.0158891974492</v>
      </c>
      <c r="HS13" s="241">
        <v>104.72848790278911</v>
      </c>
      <c r="HT13" s="241">
        <v>105.8885929388142</v>
      </c>
      <c r="HU13" s="241">
        <v>106.35766387880888</v>
      </c>
      <c r="HV13" s="241">
        <v>106.33968858155443</v>
      </c>
      <c r="HW13" s="241">
        <v>107.24500852505324</v>
      </c>
      <c r="HX13" s="241">
        <v>107.9327168907776</v>
      </c>
      <c r="HY13" s="241">
        <v>108.42231875659238</v>
      </c>
      <c r="HZ13" s="241">
        <v>108.8940994938652</v>
      </c>
      <c r="IA13" s="241">
        <v>109.65015585507837</v>
      </c>
      <c r="IB13" s="241">
        <v>110.35342657101886</v>
      </c>
      <c r="IC13" s="241">
        <v>110.92696502518423</v>
      </c>
      <c r="ID13" s="241">
        <v>111.479773998699</v>
      </c>
      <c r="IE13" s="241">
        <v>112.13073448715663</v>
      </c>
      <c r="IF13" s="241">
        <v>112.5685167271921</v>
      </c>
      <c r="IG13" s="241">
        <v>112.70647177042471</v>
      </c>
      <c r="IH13" s="241">
        <v>112.98921486400442</v>
      </c>
      <c r="II13" s="241">
        <v>113.29458567102981</v>
      </c>
      <c r="IJ13" s="241">
        <v>113.69357025405084</v>
      </c>
      <c r="IK13" s="241">
        <v>114.44902904377527</v>
      </c>
      <c r="IL13" s="241">
        <v>115.04708082860733</v>
      </c>
      <c r="IM13" s="241">
        <v>115.45969190468016</v>
      </c>
      <c r="IN13" s="241">
        <v>115.5</v>
      </c>
      <c r="IO13" s="241">
        <v>114.75737301656211</v>
      </c>
      <c r="IP13" s="241">
        <v>114.62064525848112</v>
      </c>
      <c r="IQ13" s="241">
        <v>115.51176994636907</v>
      </c>
      <c r="IR13" s="241">
        <v>115.27686719097871</v>
      </c>
      <c r="IS13" s="241">
        <v>115.64237426607789</v>
      </c>
      <c r="IT13" s="241">
        <v>116.0682654979481</v>
      </c>
      <c r="IU13" s="241">
        <v>117.00576628634869</v>
      </c>
      <c r="IV13" s="241">
        <v>116.69325910565212</v>
      </c>
      <c r="IW13" s="241">
        <v>117.35392635054129</v>
      </c>
      <c r="IX13" s="241">
        <v>117.73116830622794</v>
      </c>
      <c r="IY13" s="241">
        <v>117.97891719220004</v>
      </c>
      <c r="IZ13" s="241">
        <v>118.7481666804415</v>
      </c>
      <c r="JA13" s="241">
        <v>116.65258028334226</v>
      </c>
      <c r="JB13" s="241">
        <v>118.55037568417436</v>
      </c>
      <c r="JC13" s="241">
        <v>119.62472035745441</v>
      </c>
      <c r="JD13" s="241">
        <v>119.6796441003906</v>
      </c>
      <c r="JE13" s="241">
        <v>119.98357841360513</v>
      </c>
      <c r="JF13" s="241">
        <v>120.2497133006304</v>
      </c>
    </row>
    <row r="14" spans="1:266" ht="30.75" customHeight="1" x14ac:dyDescent="0.25">
      <c r="A14" s="67">
        <v>10</v>
      </c>
      <c r="B14" s="235" t="s">
        <v>35</v>
      </c>
      <c r="C14" s="236">
        <v>1.286224626388889</v>
      </c>
      <c r="D14" s="236">
        <v>1.2053654567335566</v>
      </c>
      <c r="E14" s="236">
        <v>1.1565891599575002</v>
      </c>
      <c r="F14" s="241">
        <v>56.716088766170969</v>
      </c>
      <c r="G14" s="241">
        <v>56.716088766170969</v>
      </c>
      <c r="H14" s="241">
        <v>56.716088766170969</v>
      </c>
      <c r="I14" s="241">
        <v>56.716088766170969</v>
      </c>
      <c r="J14" s="241">
        <v>56.716088766170969</v>
      </c>
      <c r="K14" s="241">
        <v>56.716088766170969</v>
      </c>
      <c r="L14" s="241">
        <v>59.727562505967654</v>
      </c>
      <c r="M14" s="241">
        <v>59.727562505967654</v>
      </c>
      <c r="N14" s="241">
        <v>59.727562505967654</v>
      </c>
      <c r="O14" s="241">
        <v>59.727562505967654</v>
      </c>
      <c r="P14" s="241">
        <v>59.727562505967654</v>
      </c>
      <c r="Q14" s="241">
        <v>59.727562505967654</v>
      </c>
      <c r="R14" s="241">
        <v>60.508314957026059</v>
      </c>
      <c r="S14" s="241">
        <v>60.508314957026059</v>
      </c>
      <c r="T14" s="241">
        <v>60.508314957026059</v>
      </c>
      <c r="U14" s="241">
        <v>60.508314957026059</v>
      </c>
      <c r="V14" s="241">
        <v>60.508314957026059</v>
      </c>
      <c r="W14" s="241">
        <v>60.508314957026059</v>
      </c>
      <c r="X14" s="241">
        <v>62.292891988016692</v>
      </c>
      <c r="Y14" s="241">
        <v>62.292891988016692</v>
      </c>
      <c r="Z14" s="241">
        <v>62.292891988016692</v>
      </c>
      <c r="AA14" s="241">
        <v>62.292891988016692</v>
      </c>
      <c r="AB14" s="241">
        <v>62.292891988016692</v>
      </c>
      <c r="AC14" s="241">
        <v>62.292891988016692</v>
      </c>
      <c r="AD14" s="241">
        <v>62.292891988016692</v>
      </c>
      <c r="AE14" s="241">
        <v>62.292891988016692</v>
      </c>
      <c r="AF14" s="241">
        <v>62.292891988016692</v>
      </c>
      <c r="AG14" s="241">
        <v>62.292891988016692</v>
      </c>
      <c r="AH14" s="241">
        <v>62.292891988016692</v>
      </c>
      <c r="AI14" s="241">
        <v>62.292891988016692</v>
      </c>
      <c r="AJ14" s="241">
        <v>64.523613276754972</v>
      </c>
      <c r="AK14" s="241">
        <v>66.642798501056348</v>
      </c>
      <c r="AL14" s="241">
        <v>66.642798501056348</v>
      </c>
      <c r="AM14" s="241">
        <v>66.642798501056348</v>
      </c>
      <c r="AN14" s="241">
        <v>66.642798501056348</v>
      </c>
      <c r="AO14" s="241">
        <v>66.642798501056348</v>
      </c>
      <c r="AP14" s="241">
        <v>66.642798501056348</v>
      </c>
      <c r="AQ14" s="241">
        <v>66.642798501056348</v>
      </c>
      <c r="AR14" s="241">
        <v>66.642798501056348</v>
      </c>
      <c r="AS14" s="241">
        <v>66.642798501056348</v>
      </c>
      <c r="AT14" s="241">
        <v>66.642798501056348</v>
      </c>
      <c r="AU14" s="241">
        <v>66.642798501056348</v>
      </c>
      <c r="AV14" s="241">
        <v>68.416917197914216</v>
      </c>
      <c r="AW14" s="241">
        <v>68.711993088894076</v>
      </c>
      <c r="AX14" s="241">
        <v>68.706215693139271</v>
      </c>
      <c r="AY14" s="241">
        <v>68.706215693139271</v>
      </c>
      <c r="AZ14" s="241">
        <v>68.706215693139271</v>
      </c>
      <c r="BA14" s="241">
        <v>68.706215693139271</v>
      </c>
      <c r="BB14" s="241">
        <v>68.706215693139271</v>
      </c>
      <c r="BC14" s="241">
        <v>68.706215693139271</v>
      </c>
      <c r="BD14" s="241">
        <v>68.706215693139271</v>
      </c>
      <c r="BE14" s="241">
        <v>68.706215693139271</v>
      </c>
      <c r="BF14" s="241">
        <v>68.706215693139271</v>
      </c>
      <c r="BG14" s="241">
        <v>68.706215693139271</v>
      </c>
      <c r="BH14" s="241">
        <v>74.059946786111169</v>
      </c>
      <c r="BI14" s="241">
        <v>74.896467269388026</v>
      </c>
      <c r="BJ14" s="241">
        <v>74.896467269388026</v>
      </c>
      <c r="BK14" s="241">
        <v>74.896467269388026</v>
      </c>
      <c r="BL14" s="241">
        <v>74.896467269388026</v>
      </c>
      <c r="BM14" s="241">
        <v>74.879486833044695</v>
      </c>
      <c r="BN14" s="241">
        <v>73.656985518071039</v>
      </c>
      <c r="BO14" s="241">
        <v>73.661468656596327</v>
      </c>
      <c r="BP14" s="241">
        <v>73.661468656596327</v>
      </c>
      <c r="BQ14" s="241">
        <v>73.661468656596327</v>
      </c>
      <c r="BR14" s="241">
        <v>73.661468656596327</v>
      </c>
      <c r="BS14" s="241">
        <v>73.661468656596327</v>
      </c>
      <c r="BT14" s="241">
        <v>76.030462659149407</v>
      </c>
      <c r="BU14" s="241">
        <v>76.678527958996938</v>
      </c>
      <c r="BV14" s="241">
        <v>76.678527958996938</v>
      </c>
      <c r="BW14" s="241">
        <v>76.678527958996938</v>
      </c>
      <c r="BX14" s="241">
        <v>76.678527958996938</v>
      </c>
      <c r="BY14" s="241">
        <v>76.679601336548004</v>
      </c>
      <c r="BZ14" s="241">
        <v>76.679601336548004</v>
      </c>
      <c r="CA14" s="241">
        <v>77.253443067785028</v>
      </c>
      <c r="CB14" s="241">
        <v>77.253443067785028</v>
      </c>
      <c r="CC14" s="241">
        <v>77.253443067785028</v>
      </c>
      <c r="CD14" s="241">
        <v>77.2275433323464</v>
      </c>
      <c r="CE14" s="241">
        <v>77.253443067785028</v>
      </c>
      <c r="CF14" s="241">
        <v>79.548809992733155</v>
      </c>
      <c r="CG14" s="241">
        <v>79.545923401546474</v>
      </c>
      <c r="CH14" s="241">
        <v>79.548809992733155</v>
      </c>
      <c r="CI14" s="241">
        <v>79.548809992733155</v>
      </c>
      <c r="CJ14" s="241">
        <v>79.548809992733155</v>
      </c>
      <c r="CK14" s="241">
        <v>79.548809992733155</v>
      </c>
      <c r="CL14" s="241">
        <v>79.548809992733155</v>
      </c>
      <c r="CM14" s="241">
        <v>79.548809992733155</v>
      </c>
      <c r="CN14" s="241">
        <v>79.545923401546474</v>
      </c>
      <c r="CO14" s="241">
        <v>79.548809992733155</v>
      </c>
      <c r="CP14" s="241">
        <v>79.545923401546474</v>
      </c>
      <c r="CQ14" s="241">
        <v>79.545923401546474</v>
      </c>
      <c r="CR14" s="241">
        <v>80.494568617792311</v>
      </c>
      <c r="CS14" s="241">
        <v>80.494568617792311</v>
      </c>
      <c r="CT14" s="241">
        <v>80.494568617792311</v>
      </c>
      <c r="CU14" s="241">
        <v>80.481302805993323</v>
      </c>
      <c r="CV14" s="241">
        <v>80.494568617792311</v>
      </c>
      <c r="CW14" s="241">
        <v>80.494568617792311</v>
      </c>
      <c r="CX14" s="241">
        <v>80.494568617792311</v>
      </c>
      <c r="CY14" s="241">
        <v>80.494568617792311</v>
      </c>
      <c r="CZ14" s="241">
        <v>80.494568617792311</v>
      </c>
      <c r="DA14" s="241">
        <v>80.494568617792282</v>
      </c>
      <c r="DB14" s="241">
        <v>80.494568617792311</v>
      </c>
      <c r="DC14" s="241">
        <v>80.494568617792311</v>
      </c>
      <c r="DD14" s="241">
        <v>84.682843218144384</v>
      </c>
      <c r="DE14" s="241">
        <v>84.682843218144384</v>
      </c>
      <c r="DF14" s="241">
        <v>84.682843218144384</v>
      </c>
      <c r="DG14" s="241">
        <v>84.682843218144384</v>
      </c>
      <c r="DH14" s="241">
        <v>84.682843218144384</v>
      </c>
      <c r="DI14" s="241">
        <v>84.682843218144384</v>
      </c>
      <c r="DJ14" s="241">
        <v>84.682843218144384</v>
      </c>
      <c r="DK14" s="241">
        <v>84.682843218144384</v>
      </c>
      <c r="DL14" s="241">
        <v>84.682843218144384</v>
      </c>
      <c r="DM14" s="241">
        <v>84.682843218144384</v>
      </c>
      <c r="DN14" s="241">
        <v>84.682843218144384</v>
      </c>
      <c r="DO14" s="241">
        <v>84.682843218144384</v>
      </c>
      <c r="DP14" s="241">
        <v>86.273072934774547</v>
      </c>
      <c r="DQ14" s="241">
        <v>86.273072934774547</v>
      </c>
      <c r="DR14" s="241">
        <v>86.273072934774532</v>
      </c>
      <c r="DS14" s="241">
        <v>86.273072934774532</v>
      </c>
      <c r="DT14" s="241">
        <v>86.273072934774532</v>
      </c>
      <c r="DU14" s="241">
        <v>86.273072934774532</v>
      </c>
      <c r="DV14" s="241">
        <v>86.273072934774532</v>
      </c>
      <c r="DW14" s="241">
        <v>86.724398030904467</v>
      </c>
      <c r="DX14" s="241">
        <v>86.724398030904467</v>
      </c>
      <c r="DY14" s="241">
        <v>86.724398030904467</v>
      </c>
      <c r="DZ14" s="241">
        <v>86.724398030904467</v>
      </c>
      <c r="EA14" s="241">
        <v>86.724398030904467</v>
      </c>
      <c r="EB14" s="241">
        <v>88.741282198856084</v>
      </c>
      <c r="EC14" s="241">
        <v>88.741282198856084</v>
      </c>
      <c r="ED14" s="241">
        <v>88.741282198856084</v>
      </c>
      <c r="EE14" s="241">
        <v>87.950441218152449</v>
      </c>
      <c r="EF14" s="241">
        <v>87.950441218152449</v>
      </c>
      <c r="EG14" s="241">
        <v>87.950441218152449</v>
      </c>
      <c r="EH14" s="241">
        <v>87.950441218152449</v>
      </c>
      <c r="EI14" s="241">
        <v>88.146000940121397</v>
      </c>
      <c r="EJ14" s="241">
        <v>88.146000940121397</v>
      </c>
      <c r="EK14" s="241">
        <v>88.146000940121397</v>
      </c>
      <c r="EL14" s="241">
        <v>88.146000940121397</v>
      </c>
      <c r="EM14" s="241">
        <v>88.146000940121397</v>
      </c>
      <c r="EN14" s="241">
        <v>89.316497402405687</v>
      </c>
      <c r="EO14" s="241">
        <v>89.316497402405687</v>
      </c>
      <c r="EP14" s="241">
        <v>89.316497402405687</v>
      </c>
      <c r="EQ14" s="241">
        <v>89.316497402405687</v>
      </c>
      <c r="ER14" s="241">
        <v>89.316497402405687</v>
      </c>
      <c r="ES14" s="241">
        <v>89.316497402405687</v>
      </c>
      <c r="ET14" s="241">
        <v>89.316497402405687</v>
      </c>
      <c r="EU14" s="241">
        <v>89.645193521629295</v>
      </c>
      <c r="EV14" s="241">
        <v>89.645193521629267</v>
      </c>
      <c r="EW14" s="241">
        <v>89.645193521629295</v>
      </c>
      <c r="EX14" s="241">
        <v>89.645193521629295</v>
      </c>
      <c r="EY14" s="241">
        <v>89.645193521629295</v>
      </c>
      <c r="EZ14" s="241">
        <v>90.455766604259424</v>
      </c>
      <c r="FA14" s="241">
        <v>90.455766604259424</v>
      </c>
      <c r="FB14" s="241">
        <v>91.268989993147713</v>
      </c>
      <c r="FC14" s="241">
        <v>91.268989993147713</v>
      </c>
      <c r="FD14" s="241">
        <v>91.268989993147713</v>
      </c>
      <c r="FE14" s="241">
        <v>91.268989993147713</v>
      </c>
      <c r="FF14" s="241">
        <v>91.268989993147713</v>
      </c>
      <c r="FG14" s="241">
        <v>91.268989993147713</v>
      </c>
      <c r="FH14" s="241">
        <v>91.268989993147713</v>
      </c>
      <c r="FI14" s="241">
        <v>91.268989993147713</v>
      </c>
      <c r="FJ14" s="241">
        <v>91.268989993147713</v>
      </c>
      <c r="FK14" s="241">
        <v>91.268989993147713</v>
      </c>
      <c r="FL14" s="241">
        <v>95.514418476399143</v>
      </c>
      <c r="FM14" s="241">
        <v>96.281761382656939</v>
      </c>
      <c r="FN14" s="241">
        <v>96.281761382656939</v>
      </c>
      <c r="FO14" s="241">
        <v>96.281761382656939</v>
      </c>
      <c r="FP14" s="241">
        <v>96.281761382656939</v>
      </c>
      <c r="FQ14" s="241">
        <v>96.281761382656939</v>
      </c>
      <c r="FR14" s="241">
        <v>97.19847055834633</v>
      </c>
      <c r="FS14" s="241">
        <v>97.19847055834633</v>
      </c>
      <c r="FT14" s="241">
        <v>97.19847055834633</v>
      </c>
      <c r="FU14" s="241">
        <v>97.19847055834633</v>
      </c>
      <c r="FV14" s="241">
        <v>97.198470558346358</v>
      </c>
      <c r="FW14" s="241">
        <v>97.198470558346358</v>
      </c>
      <c r="FX14" s="241">
        <v>99.625044501439547</v>
      </c>
      <c r="FY14" s="241">
        <v>99.625044501439547</v>
      </c>
      <c r="FZ14" s="241">
        <v>99.625044501439547</v>
      </c>
      <c r="GA14" s="241">
        <v>99.625044501439547</v>
      </c>
      <c r="GB14" s="241">
        <v>99.625044501439589</v>
      </c>
      <c r="GC14" s="241">
        <v>99.625044501439589</v>
      </c>
      <c r="GD14" s="241">
        <v>100.3749554985604</v>
      </c>
      <c r="GE14" s="241">
        <v>100.3749554985604</v>
      </c>
      <c r="GF14" s="241">
        <v>100.3749554985604</v>
      </c>
      <c r="GG14" s="241">
        <v>100.3749554985604</v>
      </c>
      <c r="GH14" s="241">
        <v>100.3749554985604</v>
      </c>
      <c r="GI14" s="241">
        <v>100.3749554985604</v>
      </c>
      <c r="GJ14" s="241">
        <v>102.84367997617845</v>
      </c>
      <c r="GK14" s="241">
        <v>102.84367997617845</v>
      </c>
      <c r="GL14" s="241">
        <v>102.84367997617845</v>
      </c>
      <c r="GM14" s="241">
        <v>103.309492521552</v>
      </c>
      <c r="GN14" s="241">
        <v>103.309492521552</v>
      </c>
      <c r="GO14" s="241">
        <v>103.309492521552</v>
      </c>
      <c r="GP14" s="241">
        <v>104.1685058261034</v>
      </c>
      <c r="GQ14" s="241">
        <v>104.1685058261034</v>
      </c>
      <c r="GR14" s="241">
        <v>104.1685058261034</v>
      </c>
      <c r="GS14" s="241">
        <v>104.1685058261034</v>
      </c>
      <c r="GT14" s="241">
        <v>104.1685058261034</v>
      </c>
      <c r="GU14" s="241">
        <v>104.1685058261034</v>
      </c>
      <c r="GV14" s="241">
        <v>105.54741051394367</v>
      </c>
      <c r="GW14" s="241">
        <v>100.49225397663409</v>
      </c>
      <c r="GX14" s="241">
        <v>100.49225397663409</v>
      </c>
      <c r="GY14" s="241">
        <v>100.49225397663409</v>
      </c>
      <c r="GZ14" s="241">
        <v>100.04472765262119</v>
      </c>
      <c r="HA14" s="241">
        <v>100.04472765262119</v>
      </c>
      <c r="HB14" s="241">
        <v>100.03329390821033</v>
      </c>
      <c r="HC14" s="241">
        <v>100.03329390821033</v>
      </c>
      <c r="HD14" s="241">
        <v>100.03329390821033</v>
      </c>
      <c r="HE14" s="241">
        <v>101.05554848602397</v>
      </c>
      <c r="HF14" s="241">
        <v>101.05554848602397</v>
      </c>
      <c r="HG14" s="241">
        <v>101.05554848602397</v>
      </c>
      <c r="HH14" s="241">
        <v>101.52410199018661</v>
      </c>
      <c r="HI14" s="241">
        <v>102.16966233610044</v>
      </c>
      <c r="HJ14" s="241">
        <v>102.16966233610044</v>
      </c>
      <c r="HK14" s="241">
        <v>102.16966233610044</v>
      </c>
      <c r="HL14" s="241">
        <v>102.16966233610044</v>
      </c>
      <c r="HM14" s="241">
        <v>102.16966233610044</v>
      </c>
      <c r="HN14" s="241">
        <v>103.22711254046197</v>
      </c>
      <c r="HO14" s="241">
        <v>103.22711254046197</v>
      </c>
      <c r="HP14" s="241">
        <v>103.22711254046197</v>
      </c>
      <c r="HQ14" s="241">
        <v>106.49243497407979</v>
      </c>
      <c r="HR14" s="241">
        <v>106.49243497407979</v>
      </c>
      <c r="HS14" s="241">
        <v>106.49243497407979</v>
      </c>
      <c r="HT14" s="241">
        <v>107.55429630581131</v>
      </c>
      <c r="HU14" s="241">
        <v>107.55429630581131</v>
      </c>
      <c r="HV14" s="241">
        <v>107.55429630581131</v>
      </c>
      <c r="HW14" s="241">
        <v>107.55429630581131</v>
      </c>
      <c r="HX14" s="241">
        <v>107.55429630581131</v>
      </c>
      <c r="HY14" s="241">
        <v>107.72525608812715</v>
      </c>
      <c r="HZ14" s="241">
        <v>108.38449339045124</v>
      </c>
      <c r="IA14" s="241">
        <v>108.38449339045124</v>
      </c>
      <c r="IB14" s="241">
        <v>111.11624615445209</v>
      </c>
      <c r="IC14" s="241">
        <v>111.11624615445209</v>
      </c>
      <c r="ID14" s="241">
        <v>111.11624615445209</v>
      </c>
      <c r="IE14" s="241">
        <v>111.11624615445209</v>
      </c>
      <c r="IF14" s="241">
        <v>111.11624615445209</v>
      </c>
      <c r="IG14" s="241">
        <v>111.89102830310664</v>
      </c>
      <c r="IH14" s="241">
        <v>111.89102830310664</v>
      </c>
      <c r="II14" s="241">
        <v>111.89102830310664</v>
      </c>
      <c r="IJ14" s="241">
        <v>111.89102830310664</v>
      </c>
      <c r="IK14" s="241">
        <v>111.89102830310664</v>
      </c>
      <c r="IL14" s="241">
        <v>111.89102830310664</v>
      </c>
      <c r="IM14" s="241">
        <v>111.89102830310664</v>
      </c>
      <c r="IN14" s="241">
        <v>111.9</v>
      </c>
      <c r="IO14" s="241">
        <v>111.89102830310664</v>
      </c>
      <c r="IP14" s="241">
        <v>111.89102830310664</v>
      </c>
      <c r="IQ14" s="241">
        <v>111.89102830310664</v>
      </c>
      <c r="IR14" s="241">
        <v>112.58719432103224</v>
      </c>
      <c r="IS14" s="241">
        <v>113.00812728261678</v>
      </c>
      <c r="IT14" s="241">
        <v>114.57657097909423</v>
      </c>
      <c r="IU14" s="241">
        <v>114.57657097909423</v>
      </c>
      <c r="IV14" s="241">
        <v>114.57657097909423</v>
      </c>
      <c r="IW14" s="241">
        <v>114.63026037999167</v>
      </c>
      <c r="IX14" s="241">
        <v>115.10013209426651</v>
      </c>
      <c r="IY14" s="241">
        <v>115.10013209426651</v>
      </c>
      <c r="IZ14" s="241">
        <v>116.91389098316358</v>
      </c>
      <c r="JA14" s="241">
        <v>116.91389098316358</v>
      </c>
      <c r="JB14" s="241">
        <v>116.91389098316358</v>
      </c>
      <c r="JC14" s="241">
        <v>116.91389098316358</v>
      </c>
      <c r="JD14" s="241">
        <v>113.38124039957223</v>
      </c>
      <c r="JE14" s="241">
        <v>112.67802910375987</v>
      </c>
      <c r="JF14" s="241">
        <v>112.67802910375987</v>
      </c>
    </row>
    <row r="15" spans="1:266" ht="30.75" customHeight="1" x14ac:dyDescent="0.25">
      <c r="A15" s="67">
        <v>11</v>
      </c>
      <c r="B15" s="235" t="s">
        <v>36</v>
      </c>
      <c r="C15" s="236">
        <v>1.5130210804999999</v>
      </c>
      <c r="D15" s="236">
        <v>1.5167020225885657</v>
      </c>
      <c r="E15" s="236">
        <v>1.2032274450833955</v>
      </c>
      <c r="F15" s="241">
        <v>37.266825553963109</v>
      </c>
      <c r="G15" s="241">
        <v>37.411691736874523</v>
      </c>
      <c r="H15" s="241">
        <v>37.484124828330238</v>
      </c>
      <c r="I15" s="241">
        <v>37.628991011241659</v>
      </c>
      <c r="J15" s="241">
        <v>38.172239197159492</v>
      </c>
      <c r="K15" s="241">
        <v>38.244672288615199</v>
      </c>
      <c r="L15" s="241">
        <v>38.498188108710181</v>
      </c>
      <c r="M15" s="241">
        <v>38.64305429162161</v>
      </c>
      <c r="N15" s="241">
        <v>38.679270837349463</v>
      </c>
      <c r="O15" s="241">
        <v>38.679270837349463</v>
      </c>
      <c r="P15" s="241">
        <v>39.113869386083728</v>
      </c>
      <c r="Q15" s="241">
        <v>39.077652840355874</v>
      </c>
      <c r="R15" s="241">
        <v>39.113869386083728</v>
      </c>
      <c r="S15" s="241">
        <v>39.150085931811581</v>
      </c>
      <c r="T15" s="241">
        <v>39.186302477539435</v>
      </c>
      <c r="U15" s="241">
        <v>39.36738520617871</v>
      </c>
      <c r="V15" s="241">
        <v>39.403601751906564</v>
      </c>
      <c r="W15" s="241">
        <v>39.476034843362278</v>
      </c>
      <c r="X15" s="241">
        <v>39.584684480545846</v>
      </c>
      <c r="Y15" s="241">
        <v>39.584684480545846</v>
      </c>
      <c r="Z15" s="241">
        <v>39.946849937824396</v>
      </c>
      <c r="AA15" s="241">
        <v>39.983066483552257</v>
      </c>
      <c r="AB15" s="241">
        <v>40.345231940830807</v>
      </c>
      <c r="AC15" s="241">
        <v>41.504161404122172</v>
      </c>
      <c r="AD15" s="241">
        <v>41.793893769945022</v>
      </c>
      <c r="AE15" s="241">
        <v>41.830110315672876</v>
      </c>
      <c r="AF15" s="241">
        <v>42.047409590040004</v>
      </c>
      <c r="AG15" s="241">
        <v>42.337141955862847</v>
      </c>
      <c r="AH15" s="241">
        <v>42.518224684502123</v>
      </c>
      <c r="AI15" s="241">
        <v>42.62687432168569</v>
      </c>
      <c r="AJ15" s="241">
        <v>43.351205236242798</v>
      </c>
      <c r="AK15" s="241">
        <v>43.604721056337787</v>
      </c>
      <c r="AL15" s="241">
        <v>43.568504510609927</v>
      </c>
      <c r="AM15" s="241">
        <v>43.822020330704916</v>
      </c>
      <c r="AN15" s="241">
        <v>43.822020330704916</v>
      </c>
      <c r="AO15" s="241">
        <v>44.039319605072045</v>
      </c>
      <c r="AP15" s="241">
        <v>44.111752696527759</v>
      </c>
      <c r="AQ15" s="241">
        <v>44.51013469953417</v>
      </c>
      <c r="AR15" s="241">
        <v>44.763650519629152</v>
      </c>
      <c r="AS15" s="241">
        <v>44.763650519629152</v>
      </c>
      <c r="AT15" s="241">
        <v>44.763650519629152</v>
      </c>
      <c r="AU15" s="241">
        <v>45.379331797002692</v>
      </c>
      <c r="AV15" s="241">
        <v>47.989308214473155</v>
      </c>
      <c r="AW15" s="241">
        <v>47.989308214473155</v>
      </c>
      <c r="AX15" s="241">
        <v>48.856120186876801</v>
      </c>
      <c r="AY15" s="241">
        <v>48.856120186876801</v>
      </c>
      <c r="AZ15" s="241">
        <v>49.037202915516083</v>
      </c>
      <c r="BA15" s="241">
        <v>51.101546022003831</v>
      </c>
      <c r="BB15" s="241">
        <v>53.491838040042275</v>
      </c>
      <c r="BC15" s="241">
        <v>54.035086225960107</v>
      </c>
      <c r="BD15" s="241">
        <v>54.179952408871529</v>
      </c>
      <c r="BE15" s="241">
        <v>54.179952408871529</v>
      </c>
      <c r="BF15" s="241">
        <v>54.107519317415822</v>
      </c>
      <c r="BG15" s="241">
        <v>54.542117866150079</v>
      </c>
      <c r="BH15" s="241">
        <v>54.904283323428636</v>
      </c>
      <c r="BI15" s="241">
        <v>54.904283323428636</v>
      </c>
      <c r="BJ15" s="241">
        <v>55.338881872162908</v>
      </c>
      <c r="BK15" s="241">
        <v>55.411314963618608</v>
      </c>
      <c r="BL15" s="241">
        <v>56.099429332447862</v>
      </c>
      <c r="BM15" s="241">
        <v>56.362106707249445</v>
      </c>
      <c r="BN15" s="241">
        <v>56.771987116803068</v>
      </c>
      <c r="BO15" s="241">
        <v>57.100984979418797</v>
      </c>
      <c r="BP15" s="241">
        <v>58.089916148159517</v>
      </c>
      <c r="BQ15" s="241">
        <v>58.292854847630153</v>
      </c>
      <c r="BR15" s="241">
        <v>59.165736778682493</v>
      </c>
      <c r="BS15" s="241">
        <v>59.635094419245483</v>
      </c>
      <c r="BT15" s="241">
        <v>61.180354712670407</v>
      </c>
      <c r="BU15" s="241">
        <v>62.877480127358844</v>
      </c>
      <c r="BV15" s="241">
        <v>63.761357831367455</v>
      </c>
      <c r="BW15" s="241">
        <v>63.97687489867463</v>
      </c>
      <c r="BX15" s="241">
        <v>64.631414578239017</v>
      </c>
      <c r="BY15" s="241">
        <v>64.714545033131131</v>
      </c>
      <c r="BZ15" s="241">
        <v>65.317305401771648</v>
      </c>
      <c r="CA15" s="241">
        <v>66.79680812479836</v>
      </c>
      <c r="CB15" s="241">
        <v>67.015993713394906</v>
      </c>
      <c r="CC15" s="241">
        <v>67.509161287737143</v>
      </c>
      <c r="CD15" s="241">
        <v>67.752949397386715</v>
      </c>
      <c r="CE15" s="241">
        <v>67.728346876333688</v>
      </c>
      <c r="CF15" s="241">
        <v>67.399568493438863</v>
      </c>
      <c r="CG15" s="241">
        <v>67.368186224736462</v>
      </c>
      <c r="CH15" s="241">
        <v>67.509161287737143</v>
      </c>
      <c r="CI15" s="241">
        <v>67.509161287737143</v>
      </c>
      <c r="CJ15" s="241">
        <v>67.563957684886276</v>
      </c>
      <c r="CK15" s="241">
        <v>67.728346876333688</v>
      </c>
      <c r="CL15" s="241">
        <v>68.002328862079366</v>
      </c>
      <c r="CM15" s="241">
        <v>68.057125259228513</v>
      </c>
      <c r="CN15" s="241">
        <v>68.062464776418963</v>
      </c>
      <c r="CO15" s="241">
        <v>68.166718053526793</v>
      </c>
      <c r="CP15" s="241">
        <v>68.860803525813424</v>
      </c>
      <c r="CQ15" s="241">
        <v>69.262143685503275</v>
      </c>
      <c r="CR15" s="241">
        <v>69.025624237884202</v>
      </c>
      <c r="CS15" s="241">
        <v>69.0861957460572</v>
      </c>
      <c r="CT15" s="241">
        <v>69.137964739255494</v>
      </c>
      <c r="CU15" s="241">
        <v>69.317442393658666</v>
      </c>
      <c r="CV15" s="241">
        <v>69.457109724551074</v>
      </c>
      <c r="CW15" s="241">
        <v>69.94477848926968</v>
      </c>
      <c r="CX15" s="241">
        <v>70.150914214086711</v>
      </c>
      <c r="CY15" s="241">
        <v>70.73217491430114</v>
      </c>
      <c r="CZ15" s="241">
        <v>71.026656288741961</v>
      </c>
      <c r="DA15" s="241">
        <v>71.419217057180532</v>
      </c>
      <c r="DB15" s="241">
        <v>71.721323079514121</v>
      </c>
      <c r="DC15" s="241">
        <v>74.972656032631647</v>
      </c>
      <c r="DD15" s="241">
        <v>75.035795894828226</v>
      </c>
      <c r="DE15" s="241">
        <v>75.601635559382274</v>
      </c>
      <c r="DF15" s="241">
        <v>76.660333170491967</v>
      </c>
      <c r="DG15" s="241">
        <v>77.217572981008644</v>
      </c>
      <c r="DH15" s="241">
        <v>77.217572981008644</v>
      </c>
      <c r="DI15" s="241">
        <v>77.326902691375906</v>
      </c>
      <c r="DJ15" s="241">
        <v>77.499854858557654</v>
      </c>
      <c r="DK15" s="241">
        <v>77.544071486040139</v>
      </c>
      <c r="DL15" s="241">
        <v>77.821267209526113</v>
      </c>
      <c r="DM15" s="241">
        <v>77.857401221234298</v>
      </c>
      <c r="DN15" s="241">
        <v>78.880545861087526</v>
      </c>
      <c r="DO15" s="241">
        <v>79.833382562453693</v>
      </c>
      <c r="DP15" s="241">
        <v>82.662604107289042</v>
      </c>
      <c r="DQ15" s="241">
        <v>82.765710045965491</v>
      </c>
      <c r="DR15" s="241">
        <v>82.765710045965463</v>
      </c>
      <c r="DS15" s="241">
        <v>82.705142790294417</v>
      </c>
      <c r="DT15" s="241">
        <v>82.759950322879106</v>
      </c>
      <c r="DU15" s="241">
        <v>82.814525352177597</v>
      </c>
      <c r="DV15" s="241">
        <v>82.905956038638848</v>
      </c>
      <c r="DW15" s="241">
        <v>83.036270303488635</v>
      </c>
      <c r="DX15" s="241">
        <v>83.162457283923189</v>
      </c>
      <c r="DY15" s="241">
        <v>83.162457283923189</v>
      </c>
      <c r="DZ15" s="241">
        <v>83.986916451775613</v>
      </c>
      <c r="EA15" s="241">
        <v>84.589976613633326</v>
      </c>
      <c r="EB15" s="241">
        <v>85.231212891643864</v>
      </c>
      <c r="EC15" s="241">
        <v>86.115711459777032</v>
      </c>
      <c r="ED15" s="241">
        <v>87.280358747928418</v>
      </c>
      <c r="EE15" s="241">
        <v>88.163650543252643</v>
      </c>
      <c r="EF15" s="241">
        <v>88.048191533684673</v>
      </c>
      <c r="EG15" s="241">
        <v>88.441420705627806</v>
      </c>
      <c r="EH15" s="241">
        <v>88.810644191157763</v>
      </c>
      <c r="EI15" s="241">
        <v>88.411290066096882</v>
      </c>
      <c r="EJ15" s="241">
        <v>88.735977985525395</v>
      </c>
      <c r="EK15" s="241">
        <v>89.334292228818967</v>
      </c>
      <c r="EL15" s="241">
        <v>89.547720657291265</v>
      </c>
      <c r="EM15" s="241">
        <v>91.037958990325123</v>
      </c>
      <c r="EN15" s="241">
        <v>92.202942956603167</v>
      </c>
      <c r="EO15" s="241">
        <v>92.415655888508496</v>
      </c>
      <c r="EP15" s="241">
        <v>92.460861014506136</v>
      </c>
      <c r="EQ15" s="241">
        <v>92.211685714826899</v>
      </c>
      <c r="ER15" s="241">
        <v>92.445978296938861</v>
      </c>
      <c r="ES15" s="241">
        <v>92.738571221518754</v>
      </c>
      <c r="ET15" s="241">
        <v>92.729743785891358</v>
      </c>
      <c r="EU15" s="241">
        <v>92.729743785891358</v>
      </c>
      <c r="EV15" s="241">
        <v>92.793063850295582</v>
      </c>
      <c r="EW15" s="241">
        <v>92.597314682934837</v>
      </c>
      <c r="EX15" s="241">
        <v>93.671352998997463</v>
      </c>
      <c r="EY15" s="241">
        <v>93.985637526533978</v>
      </c>
      <c r="EZ15" s="241">
        <v>93.894818711388012</v>
      </c>
      <c r="FA15" s="241">
        <v>93.922520838891572</v>
      </c>
      <c r="FB15" s="241">
        <v>93.905621893420687</v>
      </c>
      <c r="FC15" s="241">
        <v>93.266888149626496</v>
      </c>
      <c r="FD15" s="241">
        <v>93.602739421305586</v>
      </c>
      <c r="FE15" s="241">
        <v>93.602739421305586</v>
      </c>
      <c r="FF15" s="241">
        <v>93.954800612568064</v>
      </c>
      <c r="FG15" s="241">
        <v>94.604242491514228</v>
      </c>
      <c r="FH15" s="241">
        <v>94.208989185768402</v>
      </c>
      <c r="FI15" s="241">
        <v>94.220733593523093</v>
      </c>
      <c r="FJ15" s="241">
        <v>95.094751404609212</v>
      </c>
      <c r="FK15" s="241">
        <v>96.012637164201507</v>
      </c>
      <c r="FL15" s="241">
        <v>96.073672923946887</v>
      </c>
      <c r="FM15" s="241">
        <v>95.681588177692078</v>
      </c>
      <c r="FN15" s="241">
        <v>95.69846152224919</v>
      </c>
      <c r="FO15" s="241">
        <v>95.720122803765378</v>
      </c>
      <c r="FP15" s="241">
        <v>95.603978769629748</v>
      </c>
      <c r="FQ15" s="241">
        <v>95.544209657763147</v>
      </c>
      <c r="FR15" s="241">
        <v>95.538911333933243</v>
      </c>
      <c r="FS15" s="241">
        <v>97.089057875876392</v>
      </c>
      <c r="FT15" s="241">
        <v>97.089057875876392</v>
      </c>
      <c r="FU15" s="241">
        <v>97.400490169621804</v>
      </c>
      <c r="FV15" s="241">
        <v>97.863120606719775</v>
      </c>
      <c r="FW15" s="241">
        <v>98.74754023871364</v>
      </c>
      <c r="FX15" s="241">
        <v>98.652669414518144</v>
      </c>
      <c r="FY15" s="241">
        <v>98.754544329581336</v>
      </c>
      <c r="FZ15" s="241">
        <v>99.559842821560636</v>
      </c>
      <c r="GA15" s="241">
        <v>99.971566599598034</v>
      </c>
      <c r="GB15" s="241">
        <v>100.14409334593401</v>
      </c>
      <c r="GC15" s="241">
        <v>100.31696044454493</v>
      </c>
      <c r="GD15" s="241">
        <v>99.951637775518293</v>
      </c>
      <c r="GE15" s="241">
        <v>100.28633150108445</v>
      </c>
      <c r="GF15" s="241">
        <v>100.31597285791101</v>
      </c>
      <c r="GG15" s="241">
        <v>100.31597285791101</v>
      </c>
      <c r="GH15" s="241">
        <v>100.8652040259191</v>
      </c>
      <c r="GI15" s="241">
        <v>100.8652040259191</v>
      </c>
      <c r="GJ15" s="241">
        <v>100.89836477771516</v>
      </c>
      <c r="GK15" s="241">
        <v>100.93820909688775</v>
      </c>
      <c r="GL15" s="241">
        <v>101.34314832434498</v>
      </c>
      <c r="GM15" s="241">
        <v>101.26355353448979</v>
      </c>
      <c r="GN15" s="241">
        <v>101.74006331886196</v>
      </c>
      <c r="GO15" s="241">
        <v>101.3431321768133</v>
      </c>
      <c r="GP15" s="241">
        <v>101.3431321768133</v>
      </c>
      <c r="GQ15" s="241">
        <v>102.36216696291177</v>
      </c>
      <c r="GR15" s="241">
        <v>103.52921667340215</v>
      </c>
      <c r="GS15" s="241">
        <v>103.52921667340215</v>
      </c>
      <c r="GT15" s="241">
        <v>103.77148466045485</v>
      </c>
      <c r="GU15" s="241">
        <v>104.10571878284883</v>
      </c>
      <c r="GV15" s="241">
        <v>105.45701569285086</v>
      </c>
      <c r="GW15" s="241">
        <v>105.13556110689724</v>
      </c>
      <c r="GX15" s="241">
        <v>105.13556110689724</v>
      </c>
      <c r="GY15" s="241">
        <v>105.13556110689724</v>
      </c>
      <c r="GZ15" s="241">
        <v>104.395143898214</v>
      </c>
      <c r="HA15" s="241">
        <v>104.49580577426362</v>
      </c>
      <c r="HB15" s="241">
        <v>104.58075582314898</v>
      </c>
      <c r="HC15" s="241">
        <v>104.85751077054954</v>
      </c>
      <c r="HD15" s="241">
        <v>104.85751077054954</v>
      </c>
      <c r="HE15" s="241">
        <v>105.86826544043463</v>
      </c>
      <c r="HF15" s="241">
        <v>106.03780743332676</v>
      </c>
      <c r="HG15" s="241">
        <v>106.41641410227054</v>
      </c>
      <c r="HH15" s="241">
        <v>106.36565127454558</v>
      </c>
      <c r="HI15" s="241">
        <v>106.42448318012832</v>
      </c>
      <c r="HJ15" s="241">
        <v>106.42448318012832</v>
      </c>
      <c r="HK15" s="241">
        <v>107.07318239776562</v>
      </c>
      <c r="HL15" s="241">
        <v>106.33063463126193</v>
      </c>
      <c r="HM15" s="241">
        <v>107.07180261284491</v>
      </c>
      <c r="HN15" s="241">
        <v>108.16336224129115</v>
      </c>
      <c r="HO15" s="241">
        <v>108.98886984292196</v>
      </c>
      <c r="HP15" s="241">
        <v>109.35790278505583</v>
      </c>
      <c r="HQ15" s="241">
        <v>109.35790278505583</v>
      </c>
      <c r="HR15" s="241">
        <v>109.87646750301536</v>
      </c>
      <c r="HS15" s="241">
        <v>110.10049404915824</v>
      </c>
      <c r="HT15" s="241">
        <v>110.10049404915824</v>
      </c>
      <c r="HU15" s="241">
        <v>110.30746621075569</v>
      </c>
      <c r="HV15" s="241">
        <v>110.62192028948478</v>
      </c>
      <c r="HW15" s="241">
        <v>110.80679064006461</v>
      </c>
      <c r="HX15" s="241">
        <v>111.28069547927947</v>
      </c>
      <c r="HY15" s="241">
        <v>111.53906277360709</v>
      </c>
      <c r="HZ15" s="241">
        <v>113.43837074928337</v>
      </c>
      <c r="IA15" s="241">
        <v>113.59753460792345</v>
      </c>
      <c r="IB15" s="241">
        <v>113.63936631142523</v>
      </c>
      <c r="IC15" s="241">
        <v>113.88971974956192</v>
      </c>
      <c r="ID15" s="241">
        <v>113.71280930140691</v>
      </c>
      <c r="IE15" s="241">
        <v>114.16650667123685</v>
      </c>
      <c r="IF15" s="241">
        <v>115.1521169252522</v>
      </c>
      <c r="IG15" s="241">
        <v>116.42388319639798</v>
      </c>
      <c r="IH15" s="241">
        <v>117.11869504106276</v>
      </c>
      <c r="II15" s="241">
        <v>117.54774772400479</v>
      </c>
      <c r="IJ15" s="241">
        <v>118.44944420860823</v>
      </c>
      <c r="IK15" s="241">
        <v>120.79385176963834</v>
      </c>
      <c r="IL15" s="241">
        <v>127.58268519657142</v>
      </c>
      <c r="IM15" s="241">
        <v>127.67317497041984</v>
      </c>
      <c r="IN15" s="241">
        <v>127.9</v>
      </c>
      <c r="IO15" s="241">
        <v>130.00339566960892</v>
      </c>
      <c r="IP15" s="241">
        <v>130.62574582707879</v>
      </c>
      <c r="IQ15" s="241">
        <v>130.82974705039373</v>
      </c>
      <c r="IR15" s="241">
        <v>130.84360181064986</v>
      </c>
      <c r="IS15" s="241">
        <v>130.84360181064986</v>
      </c>
      <c r="IT15" s="241">
        <v>131.00622859016269</v>
      </c>
      <c r="IU15" s="241">
        <v>132.04813990970038</v>
      </c>
      <c r="IV15" s="241">
        <v>132.08103783598605</v>
      </c>
      <c r="IW15" s="241">
        <v>134.59171616112476</v>
      </c>
      <c r="IX15" s="241">
        <v>134.23152794495422</v>
      </c>
      <c r="IY15" s="241">
        <v>136.36259966789734</v>
      </c>
      <c r="IZ15" s="241">
        <v>136.81130416002378</v>
      </c>
      <c r="JA15" s="241">
        <v>136.86498828531361</v>
      </c>
      <c r="JB15" s="241">
        <v>136.86498828531361</v>
      </c>
      <c r="JC15" s="241">
        <v>136.95120782275055</v>
      </c>
      <c r="JD15" s="241">
        <v>137.29122518822177</v>
      </c>
      <c r="JE15" s="241">
        <v>137.64489800159183</v>
      </c>
      <c r="JF15" s="241">
        <v>139.16778339984572</v>
      </c>
    </row>
    <row r="16" spans="1:266" ht="30.75" customHeight="1" x14ac:dyDescent="0.25">
      <c r="A16" s="67">
        <v>12</v>
      </c>
      <c r="B16" s="235" t="s">
        <v>37</v>
      </c>
      <c r="C16" s="236">
        <v>1.3044185560185182</v>
      </c>
      <c r="D16" s="236">
        <v>1.2802113360769587</v>
      </c>
      <c r="E16" s="236">
        <v>1.0792508791305162</v>
      </c>
      <c r="F16" s="241">
        <v>57.815817541853527</v>
      </c>
      <c r="G16" s="241">
        <v>57.92678840085901</v>
      </c>
      <c r="H16" s="241">
        <v>58.093244689367218</v>
      </c>
      <c r="I16" s="241">
        <v>59.979749292460326</v>
      </c>
      <c r="J16" s="241">
        <v>59.868778433454857</v>
      </c>
      <c r="K16" s="241">
        <v>59.813293003952111</v>
      </c>
      <c r="L16" s="241">
        <v>60.146205580968548</v>
      </c>
      <c r="M16" s="241">
        <v>60.479118157984978</v>
      </c>
      <c r="N16" s="241">
        <v>60.368147298979494</v>
      </c>
      <c r="O16" s="241">
        <v>60.701059875995931</v>
      </c>
      <c r="P16" s="241">
        <v>60.701059875995931</v>
      </c>
      <c r="Q16" s="241">
        <v>60.867516164504146</v>
      </c>
      <c r="R16" s="241">
        <v>61.089457882515099</v>
      </c>
      <c r="S16" s="241">
        <v>62.365622761078086</v>
      </c>
      <c r="T16" s="241">
        <v>62.476593620083555</v>
      </c>
      <c r="U16" s="241">
        <v>62.587564479089039</v>
      </c>
      <c r="V16" s="241">
        <v>62.86499162660273</v>
      </c>
      <c r="W16" s="241">
        <v>62.587564479089039</v>
      </c>
      <c r="X16" s="241">
        <v>62.809506197099992</v>
      </c>
      <c r="Y16" s="241">
        <v>62.809506197099992</v>
      </c>
      <c r="Z16" s="241">
        <v>62.587564479089039</v>
      </c>
      <c r="AA16" s="241">
        <v>62.754020767597254</v>
      </c>
      <c r="AB16" s="241">
        <v>62.86499162660273</v>
      </c>
      <c r="AC16" s="241">
        <v>63.475331351132859</v>
      </c>
      <c r="AD16" s="241">
        <v>63.919214787154765</v>
      </c>
      <c r="AE16" s="241">
        <v>64.363098223176678</v>
      </c>
      <c r="AF16" s="241">
        <v>64.363098223176678</v>
      </c>
      <c r="AG16" s="241">
        <v>64.474069082182154</v>
      </c>
      <c r="AH16" s="241">
        <v>64.363098223176678</v>
      </c>
      <c r="AI16" s="241">
        <v>64.585039941187631</v>
      </c>
      <c r="AJ16" s="241">
        <v>65.528292242734182</v>
      </c>
      <c r="AK16" s="241">
        <v>66.915427980302638</v>
      </c>
      <c r="AL16" s="241">
        <v>67.026398839308115</v>
      </c>
      <c r="AM16" s="241">
        <v>66.305088255772517</v>
      </c>
      <c r="AN16" s="241">
        <v>65.861204819750611</v>
      </c>
      <c r="AO16" s="241">
        <v>65.805719390247873</v>
      </c>
      <c r="AP16" s="241">
        <v>65.91669024925335</v>
      </c>
      <c r="AQ16" s="241">
        <v>66.194117396767041</v>
      </c>
      <c r="AR16" s="241">
        <v>66.249602826269779</v>
      </c>
      <c r="AS16" s="241">
        <v>65.861204819750611</v>
      </c>
      <c r="AT16" s="241">
        <v>65.91669024925335</v>
      </c>
      <c r="AU16" s="241">
        <v>66.027661108258826</v>
      </c>
      <c r="AV16" s="241">
        <v>66.811491473137764</v>
      </c>
      <c r="AW16" s="241">
        <v>67.03144803455659</v>
      </c>
      <c r="AX16" s="241">
        <v>67.359311416324559</v>
      </c>
      <c r="AY16" s="241">
        <v>67.692223993340988</v>
      </c>
      <c r="AZ16" s="241">
        <v>68.413534576876586</v>
      </c>
      <c r="BA16" s="241">
        <v>69.023874301406707</v>
      </c>
      <c r="BB16" s="241">
        <v>69.134845160412183</v>
      </c>
      <c r="BC16" s="241">
        <v>69.523243166931351</v>
      </c>
      <c r="BD16" s="241">
        <v>70.189068320964211</v>
      </c>
      <c r="BE16" s="241">
        <v>70.688437186488869</v>
      </c>
      <c r="BF16" s="241">
        <v>71.853631206046373</v>
      </c>
      <c r="BG16" s="241">
        <v>71.742660347040896</v>
      </c>
      <c r="BH16" s="241">
        <v>72.57494178958197</v>
      </c>
      <c r="BI16" s="241">
        <v>73.296252373117568</v>
      </c>
      <c r="BJ16" s="241">
        <v>73.68465037963675</v>
      </c>
      <c r="BK16" s="241">
        <v>74.516931822177824</v>
      </c>
      <c r="BL16" s="241">
        <v>75.404698694221636</v>
      </c>
      <c r="BM16" s="241">
        <v>75.905325537734058</v>
      </c>
      <c r="BN16" s="241">
        <v>75.709887459901424</v>
      </c>
      <c r="BO16" s="241">
        <v>76.187033739581366</v>
      </c>
      <c r="BP16" s="241">
        <v>76.750978643671488</v>
      </c>
      <c r="BQ16" s="241">
        <v>77.209147543032969</v>
      </c>
      <c r="BR16" s="241">
        <v>77.912037237748962</v>
      </c>
      <c r="BS16" s="241">
        <v>77.692412562368503</v>
      </c>
      <c r="BT16" s="241">
        <v>78.332551039008806</v>
      </c>
      <c r="BU16" s="241">
        <v>78.460752698710991</v>
      </c>
      <c r="BV16" s="241">
        <v>78.511070847084028</v>
      </c>
      <c r="BW16" s="241">
        <v>78.452142831242654</v>
      </c>
      <c r="BX16" s="241">
        <v>79.918414358374108</v>
      </c>
      <c r="BY16" s="241">
        <v>80.699489572712835</v>
      </c>
      <c r="BZ16" s="241">
        <v>80.627113348880812</v>
      </c>
      <c r="CA16" s="241">
        <v>80.482360901216751</v>
      </c>
      <c r="CB16" s="241">
        <v>81.061370691872995</v>
      </c>
      <c r="CC16" s="241">
        <v>81.133746915705018</v>
      </c>
      <c r="CD16" s="241">
        <v>81.160097836038034</v>
      </c>
      <c r="CE16" s="241">
        <v>81.061370691872995</v>
      </c>
      <c r="CF16" s="241">
        <v>81.785132930193285</v>
      </c>
      <c r="CG16" s="241">
        <v>83.478779236404648</v>
      </c>
      <c r="CH16" s="241">
        <v>84.028795868986194</v>
      </c>
      <c r="CI16" s="241">
        <v>84.028795868986194</v>
      </c>
      <c r="CJ16" s="241">
        <v>84.463053211978377</v>
      </c>
      <c r="CK16" s="241">
        <v>84.824934331138522</v>
      </c>
      <c r="CL16" s="241">
        <v>85.331567897962728</v>
      </c>
      <c r="CM16" s="241">
        <v>85.114439226466629</v>
      </c>
      <c r="CN16" s="241">
        <v>85.131954550385757</v>
      </c>
      <c r="CO16" s="241">
        <v>85.186815450298667</v>
      </c>
      <c r="CP16" s="241">
        <v>85.494921907225716</v>
      </c>
      <c r="CQ16" s="241">
        <v>85.802946542801976</v>
      </c>
      <c r="CR16" s="241">
        <v>87.095001746065222</v>
      </c>
      <c r="CS16" s="241">
        <v>87.098695773766408</v>
      </c>
      <c r="CT16" s="241">
        <v>87.122412677730182</v>
      </c>
      <c r="CU16" s="241">
        <v>87.126498248997052</v>
      </c>
      <c r="CV16" s="241">
        <v>87.624152908237136</v>
      </c>
      <c r="CW16" s="241">
        <v>87.81948415286287</v>
      </c>
      <c r="CX16" s="241">
        <v>88.692550431296112</v>
      </c>
      <c r="CY16" s="241">
        <v>88.810371153248397</v>
      </c>
      <c r="CZ16" s="241">
        <v>88.838481171744704</v>
      </c>
      <c r="DA16" s="241">
        <v>88.960196338616072</v>
      </c>
      <c r="DB16" s="241">
        <v>88.792784903471713</v>
      </c>
      <c r="DC16" s="241">
        <v>88.810713411769214</v>
      </c>
      <c r="DD16" s="241">
        <v>89.761039609484911</v>
      </c>
      <c r="DE16" s="241">
        <v>89.774218672684427</v>
      </c>
      <c r="DF16" s="241">
        <v>89.598333782910544</v>
      </c>
      <c r="DG16" s="241">
        <v>89.877876555595563</v>
      </c>
      <c r="DH16" s="241">
        <v>90.387097885981902</v>
      </c>
      <c r="DI16" s="241">
        <v>90.165580430640233</v>
      </c>
      <c r="DJ16" s="241">
        <v>90.578959409308652</v>
      </c>
      <c r="DK16" s="241">
        <v>91.134209679436196</v>
      </c>
      <c r="DL16" s="241">
        <v>91.142734026212992</v>
      </c>
      <c r="DM16" s="241">
        <v>90.888954739388382</v>
      </c>
      <c r="DN16" s="241">
        <v>91.110187626712616</v>
      </c>
      <c r="DO16" s="241">
        <v>90.113505320390658</v>
      </c>
      <c r="DP16" s="241">
        <v>91.544130267334751</v>
      </c>
      <c r="DQ16" s="241">
        <v>92.118498215242141</v>
      </c>
      <c r="DR16" s="241">
        <v>92.501578936956648</v>
      </c>
      <c r="DS16" s="241">
        <v>92.532776426185706</v>
      </c>
      <c r="DT16" s="241">
        <v>92.528955960155358</v>
      </c>
      <c r="DU16" s="241">
        <v>92.580607476342209</v>
      </c>
      <c r="DV16" s="241">
        <v>93.077937955318646</v>
      </c>
      <c r="DW16" s="241">
        <v>93.192770817764298</v>
      </c>
      <c r="DX16" s="241">
        <v>92.576642040535191</v>
      </c>
      <c r="DY16" s="241">
        <v>93.198099591698494</v>
      </c>
      <c r="DZ16" s="241">
        <v>93.518346347367626</v>
      </c>
      <c r="EA16" s="241">
        <v>92.512002511588378</v>
      </c>
      <c r="EB16" s="241">
        <v>93.805499090149908</v>
      </c>
      <c r="EC16" s="241">
        <v>94.236279072903059</v>
      </c>
      <c r="ED16" s="241">
        <v>95.122132063793529</v>
      </c>
      <c r="EE16" s="241">
        <v>95.095164605020898</v>
      </c>
      <c r="EF16" s="241">
        <v>94.909822263366181</v>
      </c>
      <c r="EG16" s="241">
        <v>94.848620995830913</v>
      </c>
      <c r="EH16" s="241">
        <v>95.314342186875592</v>
      </c>
      <c r="EI16" s="241">
        <v>94.863142461923715</v>
      </c>
      <c r="EJ16" s="241">
        <v>95.000192799471279</v>
      </c>
      <c r="EK16" s="241">
        <v>95.613920537081128</v>
      </c>
      <c r="EL16" s="241">
        <v>95.647678303962437</v>
      </c>
      <c r="EM16" s="241">
        <v>94.826892073837513</v>
      </c>
      <c r="EN16" s="241">
        <v>95.710167963403649</v>
      </c>
      <c r="EO16" s="241">
        <v>96.626534787758473</v>
      </c>
      <c r="EP16" s="241">
        <v>97.036370867235291</v>
      </c>
      <c r="EQ16" s="241">
        <v>97.286564181036226</v>
      </c>
      <c r="ER16" s="241">
        <v>97.227913742893378</v>
      </c>
      <c r="ES16" s="241">
        <v>97.532353657797628</v>
      </c>
      <c r="ET16" s="241">
        <v>96.994456765298906</v>
      </c>
      <c r="EU16" s="241">
        <v>96.829660941645344</v>
      </c>
      <c r="EV16" s="241">
        <v>97.454033801573758</v>
      </c>
      <c r="EW16" s="241">
        <v>97.241999841902611</v>
      </c>
      <c r="EX16" s="241">
        <v>97.459005008935293</v>
      </c>
      <c r="EY16" s="241">
        <v>96.282932461079312</v>
      </c>
      <c r="EZ16" s="241">
        <v>97.942494062013324</v>
      </c>
      <c r="FA16" s="241">
        <v>97.353704966001573</v>
      </c>
      <c r="FB16" s="241">
        <v>97.03992267761555</v>
      </c>
      <c r="FC16" s="241">
        <v>97.767420550285351</v>
      </c>
      <c r="FD16" s="241">
        <v>97.864673999575501</v>
      </c>
      <c r="FE16" s="241">
        <v>97.760249485824403</v>
      </c>
      <c r="FF16" s="241">
        <v>97.602049354943034</v>
      </c>
      <c r="FG16" s="241">
        <v>97.85492857512925</v>
      </c>
      <c r="FH16" s="241">
        <v>98.247947582709429</v>
      </c>
      <c r="FI16" s="241">
        <v>97.649549972550474</v>
      </c>
      <c r="FJ16" s="241">
        <v>97.492339808014464</v>
      </c>
      <c r="FK16" s="241">
        <v>96.927119651336554</v>
      </c>
      <c r="FL16" s="241">
        <v>98.06589298858907</v>
      </c>
      <c r="FM16" s="241">
        <v>98.191793928236478</v>
      </c>
      <c r="FN16" s="241">
        <v>98.7572014748188</v>
      </c>
      <c r="FO16" s="241">
        <v>98.750512723628489</v>
      </c>
      <c r="FP16" s="241">
        <v>98.752849594052719</v>
      </c>
      <c r="FQ16" s="241">
        <v>98.921837420128796</v>
      </c>
      <c r="FR16" s="241">
        <v>99.293726795552288</v>
      </c>
      <c r="FS16" s="241">
        <v>98.844005826821956</v>
      </c>
      <c r="FT16" s="241">
        <v>99.419969468338294</v>
      </c>
      <c r="FU16" s="241">
        <v>98.933632706301211</v>
      </c>
      <c r="FV16" s="241">
        <v>98.420380276447119</v>
      </c>
      <c r="FW16" s="241">
        <v>97.720784880071164</v>
      </c>
      <c r="FX16" s="241">
        <v>99.712955582285758</v>
      </c>
      <c r="FY16" s="241">
        <v>99.980200556481307</v>
      </c>
      <c r="FZ16" s="241">
        <v>100.16095052325197</v>
      </c>
      <c r="GA16" s="241">
        <v>100.15945530950744</v>
      </c>
      <c r="GB16" s="241">
        <v>99.834356559127599</v>
      </c>
      <c r="GC16" s="241">
        <v>99.749004852710158</v>
      </c>
      <c r="GD16" s="241">
        <v>99.448013186489646</v>
      </c>
      <c r="GE16" s="241">
        <v>100.18894532288257</v>
      </c>
      <c r="GF16" s="241">
        <v>100.74282459175694</v>
      </c>
      <c r="GG16" s="241">
        <v>100.19891222194951</v>
      </c>
      <c r="GH16" s="241">
        <v>100.27412525836198</v>
      </c>
      <c r="GI16" s="241">
        <v>99.550256035195119</v>
      </c>
      <c r="GJ16" s="241">
        <v>100.19767601307953</v>
      </c>
      <c r="GK16" s="241">
        <v>100.89605620041354</v>
      </c>
      <c r="GL16" s="241">
        <v>100.22979136038612</v>
      </c>
      <c r="GM16" s="241">
        <v>101.63757145798201</v>
      </c>
      <c r="GN16" s="241">
        <v>102.62028462834944</v>
      </c>
      <c r="GO16" s="241">
        <v>102.05141816547329</v>
      </c>
      <c r="GP16" s="241">
        <v>102.29657993493667</v>
      </c>
      <c r="GQ16" s="241">
        <v>102.00957340549944</v>
      </c>
      <c r="GR16" s="241">
        <v>102.0577350540586</v>
      </c>
      <c r="GS16" s="241">
        <v>101.98581879688645</v>
      </c>
      <c r="GT16" s="241">
        <v>101.58006784447127</v>
      </c>
      <c r="GU16" s="241">
        <v>100.95808235311138</v>
      </c>
      <c r="GV16" s="241">
        <v>102.70983989634176</v>
      </c>
      <c r="GW16" s="241">
        <v>103.57129303657692</v>
      </c>
      <c r="GX16" s="241">
        <v>103.00574202608195</v>
      </c>
      <c r="GY16" s="241">
        <v>103.17361201264217</v>
      </c>
      <c r="GZ16" s="241">
        <v>103.1799415699125</v>
      </c>
      <c r="HA16" s="241">
        <v>103.78258693277881</v>
      </c>
      <c r="HB16" s="241">
        <v>102.87490184353362</v>
      </c>
      <c r="HC16" s="241">
        <v>103.24784993503943</v>
      </c>
      <c r="HD16" s="241">
        <v>103.06766878267511</v>
      </c>
      <c r="HE16" s="241">
        <v>102.89842310948838</v>
      </c>
      <c r="HF16" s="241">
        <v>103.04907648411876</v>
      </c>
      <c r="HG16" s="241">
        <v>101.38585428849773</v>
      </c>
      <c r="HH16" s="241">
        <v>103.90692488111574</v>
      </c>
      <c r="HI16" s="241">
        <v>104.70767627396229</v>
      </c>
      <c r="HJ16" s="241">
        <v>105.33148886090727</v>
      </c>
      <c r="HK16" s="241">
        <v>105.61887489318106</v>
      </c>
      <c r="HL16" s="241">
        <v>106.07038224983827</v>
      </c>
      <c r="HM16" s="241">
        <v>106.78175287248128</v>
      </c>
      <c r="HN16" s="241">
        <v>106.5117771164383</v>
      </c>
      <c r="HO16" s="241">
        <v>107.87200650845212</v>
      </c>
      <c r="HP16" s="241">
        <v>108.45071264001055</v>
      </c>
      <c r="HQ16" s="241">
        <v>108.73535947405732</v>
      </c>
      <c r="HR16" s="241">
        <v>108.82900044228926</v>
      </c>
      <c r="HS16" s="241">
        <v>107.81859459934353</v>
      </c>
      <c r="HT16" s="241">
        <v>108.5634803080891</v>
      </c>
      <c r="HU16" s="241">
        <v>110.02854149687425</v>
      </c>
      <c r="HV16" s="241">
        <v>110.19042487387432</v>
      </c>
      <c r="HW16" s="241">
        <v>110.48241566836118</v>
      </c>
      <c r="HX16" s="241">
        <v>111.01686901266034</v>
      </c>
      <c r="HY16" s="241">
        <v>111.88984814350961</v>
      </c>
      <c r="HZ16" s="241">
        <v>112.30196437651296</v>
      </c>
      <c r="IA16" s="241">
        <v>112.37616065475412</v>
      </c>
      <c r="IB16" s="241">
        <v>113.12917842080807</v>
      </c>
      <c r="IC16" s="241">
        <v>112.82967144774071</v>
      </c>
      <c r="ID16" s="241">
        <v>113.89949396917773</v>
      </c>
      <c r="IE16" s="241">
        <v>112.83998899767778</v>
      </c>
      <c r="IF16" s="241">
        <v>114.53769430618507</v>
      </c>
      <c r="IG16" s="241">
        <v>116.13726013965052</v>
      </c>
      <c r="IH16" s="241">
        <v>117.37638432405792</v>
      </c>
      <c r="II16" s="241">
        <v>118.14827057351229</v>
      </c>
      <c r="IJ16" s="241">
        <v>118.86913627400359</v>
      </c>
      <c r="IK16" s="241">
        <v>119.58078823687342</v>
      </c>
      <c r="IL16" s="241">
        <v>119.79704129875</v>
      </c>
      <c r="IM16" s="241">
        <v>120.23797335350588</v>
      </c>
      <c r="IN16" s="241">
        <v>120.5</v>
      </c>
      <c r="IO16" s="241">
        <v>120.46366180001783</v>
      </c>
      <c r="IP16" s="241">
        <v>120.44543150420596</v>
      </c>
      <c r="IQ16" s="241">
        <v>120.24669130980165</v>
      </c>
      <c r="IR16" s="241">
        <v>124.176538866274</v>
      </c>
      <c r="IS16" s="241">
        <v>123.9270549459942</v>
      </c>
      <c r="IT16" s="241">
        <v>124.46683794403798</v>
      </c>
      <c r="IU16" s="241">
        <v>125.3376926145058</v>
      </c>
      <c r="IV16" s="241">
        <v>125.95200960920346</v>
      </c>
      <c r="IW16" s="241">
        <v>126.10018077671845</v>
      </c>
      <c r="IX16" s="241">
        <v>125.74475249155356</v>
      </c>
      <c r="IY16" s="241">
        <v>126.6685105263871</v>
      </c>
      <c r="IZ16" s="241">
        <v>126.11426000067583</v>
      </c>
      <c r="JA16" s="241">
        <v>125.81452001975889</v>
      </c>
      <c r="JB16" s="241">
        <v>125.5344475313366</v>
      </c>
      <c r="JC16" s="241">
        <v>124.83901060844647</v>
      </c>
      <c r="JD16" s="241">
        <v>127.78054028130293</v>
      </c>
      <c r="JE16" s="241">
        <v>129.08447461919476</v>
      </c>
      <c r="JF16" s="241">
        <v>128.93574926100899</v>
      </c>
    </row>
    <row r="17" spans="1:266" ht="30.75" customHeight="1" x14ac:dyDescent="0.25">
      <c r="A17" s="67"/>
      <c r="B17" s="67" t="s">
        <v>38</v>
      </c>
      <c r="C17" s="236">
        <v>1.3425560617348697</v>
      </c>
      <c r="D17" s="236">
        <v>1.3300805603851222</v>
      </c>
      <c r="E17" s="236">
        <v>1.133167</v>
      </c>
      <c r="F17" s="242">
        <v>50.943740288683124</v>
      </c>
      <c r="G17" s="242">
        <v>51.190800134894005</v>
      </c>
      <c r="H17" s="242">
        <v>51.388448011862707</v>
      </c>
      <c r="I17" s="242">
        <v>51.882567704284462</v>
      </c>
      <c r="J17" s="242">
        <v>51.83315573504229</v>
      </c>
      <c r="K17" s="242">
        <v>51.783743765800111</v>
      </c>
      <c r="L17" s="242">
        <v>52.129627550495343</v>
      </c>
      <c r="M17" s="242">
        <v>52.228451488979694</v>
      </c>
      <c r="N17" s="242">
        <v>52.179039519737515</v>
      </c>
      <c r="O17" s="242">
        <v>52.277863458221866</v>
      </c>
      <c r="P17" s="242">
        <v>52.623747242917098</v>
      </c>
      <c r="Q17" s="242">
        <v>52.821395119885807</v>
      </c>
      <c r="R17" s="242">
        <v>53.11786693533886</v>
      </c>
      <c r="S17" s="242">
        <v>53.068454966096681</v>
      </c>
      <c r="T17" s="242">
        <v>53.315514812307562</v>
      </c>
      <c r="U17" s="242">
        <v>53.513162689276264</v>
      </c>
      <c r="V17" s="242">
        <v>53.562574658518443</v>
      </c>
      <c r="W17" s="242">
        <v>53.809634504729317</v>
      </c>
      <c r="X17" s="242">
        <v>54.204930258666721</v>
      </c>
      <c r="Y17" s="242">
        <v>54.402578135635423</v>
      </c>
      <c r="Z17" s="242">
        <v>54.402578135635423</v>
      </c>
      <c r="AA17" s="242">
        <v>54.550814043361953</v>
      </c>
      <c r="AB17" s="242">
        <v>54.699049951088483</v>
      </c>
      <c r="AC17" s="242">
        <v>54.995521766541529</v>
      </c>
      <c r="AD17" s="242">
        <v>55.588465397447642</v>
      </c>
      <c r="AE17" s="242">
        <v>55.687289335931993</v>
      </c>
      <c r="AF17" s="242">
        <v>55.884937212900695</v>
      </c>
      <c r="AG17" s="242">
        <v>56.626116751533331</v>
      </c>
      <c r="AH17" s="242">
        <v>56.67552872077551</v>
      </c>
      <c r="AI17" s="242">
        <v>56.823764628502033</v>
      </c>
      <c r="AJ17" s="242">
        <v>57.36729629016596</v>
      </c>
      <c r="AK17" s="242">
        <v>57.66376810561902</v>
      </c>
      <c r="AL17" s="242">
        <v>57.861415982587722</v>
      </c>
      <c r="AM17" s="242">
        <v>57.861415982587722</v>
      </c>
      <c r="AN17" s="242">
        <v>57.910827951829901</v>
      </c>
      <c r="AO17" s="242">
        <v>57.960239921072073</v>
      </c>
      <c r="AP17" s="242">
        <v>58.306123705767305</v>
      </c>
      <c r="AQ17" s="242">
        <v>58.306123705767305</v>
      </c>
      <c r="AR17" s="242">
        <v>57.960239921072073</v>
      </c>
      <c r="AS17" s="242">
        <v>58.404947644251656</v>
      </c>
      <c r="AT17" s="242">
        <v>58.701419459704709</v>
      </c>
      <c r="AU17" s="242">
        <v>59.047303244399941</v>
      </c>
      <c r="AV17" s="242">
        <v>60.82531221709413</v>
      </c>
      <c r="AW17" s="242">
        <v>61.022746246856549</v>
      </c>
      <c r="AX17" s="242">
        <v>61.369665798782201</v>
      </c>
      <c r="AY17" s="242">
        <v>61.270841860297843</v>
      </c>
      <c r="AZ17" s="242">
        <v>61.419077768024373</v>
      </c>
      <c r="BA17" s="242">
        <v>62.357905183625711</v>
      </c>
      <c r="BB17" s="242">
        <v>64.186148045586208</v>
      </c>
      <c r="BC17" s="242">
        <v>64.68026773800797</v>
      </c>
      <c r="BD17" s="242">
        <v>65.07556349194536</v>
      </c>
      <c r="BE17" s="242">
        <v>65.372035307398434</v>
      </c>
      <c r="BF17" s="242">
        <v>65.866154999820182</v>
      </c>
      <c r="BG17" s="242">
        <v>66.063802876788884</v>
      </c>
      <c r="BH17" s="242">
        <v>66.162626815273242</v>
      </c>
      <c r="BI17" s="242">
        <v>66.65674650769499</v>
      </c>
      <c r="BJ17" s="242">
        <v>67.249690138601096</v>
      </c>
      <c r="BK17" s="242">
        <v>67.94145770799156</v>
      </c>
      <c r="BL17" s="242">
        <v>68.237929523444606</v>
      </c>
      <c r="BM17" s="242">
        <v>68.567642787526282</v>
      </c>
      <c r="BN17" s="242">
        <v>68.785432734077148</v>
      </c>
      <c r="BO17" s="242">
        <v>69.084260815640647</v>
      </c>
      <c r="BP17" s="242">
        <v>69.86563339616032</v>
      </c>
      <c r="BQ17" s="242">
        <v>70.828165974354675</v>
      </c>
      <c r="BR17" s="242">
        <v>71.398631558137808</v>
      </c>
      <c r="BS17" s="242">
        <v>71.756666833627804</v>
      </c>
      <c r="BT17" s="242">
        <v>72.678171920686268</v>
      </c>
      <c r="BU17" s="242">
        <v>73.41011210992832</v>
      </c>
      <c r="BV17" s="242">
        <v>73.507549523186839</v>
      </c>
      <c r="BW17" s="242">
        <v>74.222625238963147</v>
      </c>
      <c r="BX17" s="242">
        <v>74.940154225104521</v>
      </c>
      <c r="BY17" s="242">
        <v>75.227676231337455</v>
      </c>
      <c r="BZ17" s="242">
        <v>76.68711968556093</v>
      </c>
      <c r="CA17" s="242">
        <v>77.151488057359316</v>
      </c>
      <c r="CB17" s="242">
        <v>77.416841412672682</v>
      </c>
      <c r="CC17" s="242">
        <v>77.748533106814378</v>
      </c>
      <c r="CD17" s="242">
        <v>77.28436241867135</v>
      </c>
      <c r="CE17" s="242">
        <v>76.620781346732599</v>
      </c>
      <c r="CF17" s="242">
        <v>76.488104669075909</v>
      </c>
      <c r="CG17" s="242">
        <v>76.843104138609817</v>
      </c>
      <c r="CH17" s="242">
        <v>77.018811379702626</v>
      </c>
      <c r="CI17" s="242">
        <v>77.085149718530971</v>
      </c>
      <c r="CJ17" s="242">
        <v>77.085149718530971</v>
      </c>
      <c r="CK17" s="242">
        <v>77.682194767986033</v>
      </c>
      <c r="CL17" s="242">
        <v>78.146563139784405</v>
      </c>
      <c r="CM17" s="242">
        <v>77.947548123299399</v>
      </c>
      <c r="CN17" s="242">
        <v>78.145256829186579</v>
      </c>
      <c r="CO17" s="242">
        <v>77.794907444900971</v>
      </c>
      <c r="CP17" s="242">
        <v>77.798464916405976</v>
      </c>
      <c r="CQ17" s="242">
        <v>77.748533106814378</v>
      </c>
      <c r="CR17" s="242">
        <v>78.400282739659161</v>
      </c>
      <c r="CS17" s="242">
        <v>78.654385808319745</v>
      </c>
      <c r="CT17" s="242">
        <v>78.826957206348908</v>
      </c>
      <c r="CU17" s="242">
        <v>79.128370554443848</v>
      </c>
      <c r="CV17" s="242">
        <v>78.977889388809317</v>
      </c>
      <c r="CW17" s="242">
        <v>79.562669000267761</v>
      </c>
      <c r="CX17" s="242">
        <v>79.717723271396949</v>
      </c>
      <c r="CY17" s="242">
        <v>79.99141531245948</v>
      </c>
      <c r="CZ17" s="242">
        <v>80.05602229948768</v>
      </c>
      <c r="DA17" s="242">
        <v>80.257854023968818</v>
      </c>
      <c r="DB17" s="242">
        <v>80.841919900485351</v>
      </c>
      <c r="DC17" s="242">
        <v>82.550676959671108</v>
      </c>
      <c r="DD17" s="242">
        <v>83.44559913861265</v>
      </c>
      <c r="DE17" s="242">
        <v>84.071950592768999</v>
      </c>
      <c r="DF17" s="242">
        <v>84.514124123570483</v>
      </c>
      <c r="DG17" s="242">
        <v>84.61728683495366</v>
      </c>
      <c r="DH17" s="242">
        <v>84.648327680459133</v>
      </c>
      <c r="DI17" s="242">
        <v>84.793400014949768</v>
      </c>
      <c r="DJ17" s="242">
        <v>85.073387232806411</v>
      </c>
      <c r="DK17" s="242">
        <v>85.155591165974442</v>
      </c>
      <c r="DL17" s="242">
        <v>85.089207928517268</v>
      </c>
      <c r="DM17" s="242">
        <v>85.015865637701367</v>
      </c>
      <c r="DN17" s="242">
        <v>86.529032617735254</v>
      </c>
      <c r="DO17" s="242">
        <v>86.520988029177104</v>
      </c>
      <c r="DP17" s="242">
        <v>87.529727876218757</v>
      </c>
      <c r="DQ17" s="242">
        <v>87.5125848718029</v>
      </c>
      <c r="DR17" s="242">
        <v>87.750960198297193</v>
      </c>
      <c r="DS17" s="242">
        <v>87.88894894290398</v>
      </c>
      <c r="DT17" s="242">
        <v>87.872518167709927</v>
      </c>
      <c r="DU17" s="242">
        <v>88.125284909064391</v>
      </c>
      <c r="DV17" s="242">
        <v>88.252709213056121</v>
      </c>
      <c r="DW17" s="242">
        <v>88.374975829481428</v>
      </c>
      <c r="DX17" s="242">
        <v>88.440811343868006</v>
      </c>
      <c r="DY17" s="242">
        <v>88.65713331665809</v>
      </c>
      <c r="DZ17" s="242">
        <v>89.146789448573244</v>
      </c>
      <c r="EA17" s="242">
        <v>89.271574488163381</v>
      </c>
      <c r="EB17" s="242">
        <v>90.047674718290523</v>
      </c>
      <c r="EC17" s="242">
        <v>90.625076438235936</v>
      </c>
      <c r="ED17" s="242">
        <v>90.935230585466527</v>
      </c>
      <c r="EE17" s="242">
        <v>91.24507242193944</v>
      </c>
      <c r="EF17" s="242">
        <v>91.120917782187931</v>
      </c>
      <c r="EG17" s="242">
        <v>91.229117199193368</v>
      </c>
      <c r="EH17" s="242">
        <v>91.371008081154244</v>
      </c>
      <c r="EI17" s="242">
        <v>91.115897185115927</v>
      </c>
      <c r="EJ17" s="242">
        <v>91.290821239144918</v>
      </c>
      <c r="EK17" s="242">
        <v>91.703845110234155</v>
      </c>
      <c r="EL17" s="242">
        <v>92.669963966887877</v>
      </c>
      <c r="EM17" s="242">
        <v>92.898858634357396</v>
      </c>
      <c r="EN17" s="242">
        <v>94.612837813601246</v>
      </c>
      <c r="EO17" s="242">
        <v>95.700845944091995</v>
      </c>
      <c r="EP17" s="242">
        <v>95.030918709238335</v>
      </c>
      <c r="EQ17" s="242">
        <v>95.024724719178266</v>
      </c>
      <c r="ER17" s="242">
        <v>94.197135227050524</v>
      </c>
      <c r="ES17" s="242">
        <v>94.237621329301632</v>
      </c>
      <c r="ET17" s="242">
        <v>94.240377734806003</v>
      </c>
      <c r="EU17" s="242">
        <v>94.592908147554184</v>
      </c>
      <c r="EV17" s="242">
        <v>93.979400635004637</v>
      </c>
      <c r="EW17" s="242">
        <v>93.417260531609116</v>
      </c>
      <c r="EX17" s="242">
        <v>93.442415276780466</v>
      </c>
      <c r="EY17" s="242">
        <v>93.121072195984468</v>
      </c>
      <c r="EZ17" s="242">
        <v>95.190217232406894</v>
      </c>
      <c r="FA17" s="242">
        <v>97.651111690135892</v>
      </c>
      <c r="FB17" s="242">
        <v>97.132902521299627</v>
      </c>
      <c r="FC17" s="242">
        <v>97.058594749415164</v>
      </c>
      <c r="FD17" s="242">
        <v>94.668756794579281</v>
      </c>
      <c r="FE17" s="242">
        <v>94.549619448979911</v>
      </c>
      <c r="FF17" s="242">
        <v>94.766163895061837</v>
      </c>
      <c r="FG17" s="242">
        <v>95.628655521956233</v>
      </c>
      <c r="FH17" s="242">
        <v>95.794177577649123</v>
      </c>
      <c r="FI17" s="242">
        <v>94.858960621957536</v>
      </c>
      <c r="FJ17" s="242">
        <v>94.406893098755745</v>
      </c>
      <c r="FK17" s="242">
        <v>94.31420721138447</v>
      </c>
      <c r="FL17" s="242">
        <v>95.560205336598713</v>
      </c>
      <c r="FM17" s="242">
        <v>97.15698924366059</v>
      </c>
      <c r="FN17" s="242">
        <v>98.066866227055428</v>
      </c>
      <c r="FO17" s="242">
        <v>97.259274304818575</v>
      </c>
      <c r="FP17" s="242">
        <v>95.511530839362067</v>
      </c>
      <c r="FQ17" s="242">
        <v>95.678842622690496</v>
      </c>
      <c r="FR17" s="242">
        <v>95.740450265013081</v>
      </c>
      <c r="FS17" s="242">
        <v>96.490543699868383</v>
      </c>
      <c r="FT17" s="242">
        <v>96.718476841201408</v>
      </c>
      <c r="FU17" s="242">
        <v>96.232002714110408</v>
      </c>
      <c r="FV17" s="242">
        <v>96.545250060598164</v>
      </c>
      <c r="FW17" s="242">
        <v>96.506897463024984</v>
      </c>
      <c r="FX17" s="242">
        <v>97.274593833609629</v>
      </c>
      <c r="FY17" s="242">
        <v>98.370795515140784</v>
      </c>
      <c r="FZ17" s="242">
        <v>99.278171124168551</v>
      </c>
      <c r="GA17" s="242">
        <v>100.07100782444441</v>
      </c>
      <c r="GB17" s="242">
        <v>101.12794541115537</v>
      </c>
      <c r="GC17" s="242">
        <v>101.74172153614309</v>
      </c>
      <c r="GD17" s="242">
        <v>100.87953471221623</v>
      </c>
      <c r="GE17" s="242">
        <v>100.91633087679153</v>
      </c>
      <c r="GF17" s="242">
        <v>100.08612749747716</v>
      </c>
      <c r="GG17" s="242">
        <v>99.622725378235018</v>
      </c>
      <c r="GH17" s="242">
        <v>100.00208360061696</v>
      </c>
      <c r="GI17" s="242">
        <v>100.62896269000149</v>
      </c>
      <c r="GJ17" s="242">
        <v>103.22345282159135</v>
      </c>
      <c r="GK17" s="242">
        <v>105.2866600152946</v>
      </c>
      <c r="GL17" s="242">
        <v>105.90424602892675</v>
      </c>
      <c r="GM17" s="242">
        <v>103.84649390622694</v>
      </c>
      <c r="GN17" s="242">
        <v>103.59107636744172</v>
      </c>
      <c r="GO17" s="242">
        <v>102.81216459483569</v>
      </c>
      <c r="GP17" s="242">
        <v>102.61357835497522</v>
      </c>
      <c r="GQ17" s="242">
        <v>101.88819857028955</v>
      </c>
      <c r="GR17" s="242">
        <v>102.00837557167098</v>
      </c>
      <c r="GS17" s="242">
        <v>102.44516270944317</v>
      </c>
      <c r="GT17" s="242">
        <v>102.8219601749874</v>
      </c>
      <c r="GU17" s="242">
        <v>102.43553401673981</v>
      </c>
      <c r="GV17" s="242">
        <v>103.83443594081095</v>
      </c>
      <c r="GW17" s="242">
        <v>104.35488815166059</v>
      </c>
      <c r="GX17" s="242">
        <v>104.36825598199022</v>
      </c>
      <c r="GY17" s="242">
        <v>104.39396197548251</v>
      </c>
      <c r="GZ17" s="242">
        <v>104.38252951691859</v>
      </c>
      <c r="HA17" s="242">
        <v>103.39626013381395</v>
      </c>
      <c r="HB17" s="242">
        <v>103.40190872357087</v>
      </c>
      <c r="HC17" s="242">
        <v>103.66504969940621</v>
      </c>
      <c r="HD17" s="242">
        <v>103.27851059785591</v>
      </c>
      <c r="HE17" s="242">
        <v>102.79224954127199</v>
      </c>
      <c r="HF17" s="242">
        <v>103.07438954709703</v>
      </c>
      <c r="HG17" s="242">
        <v>103.34040017780677</v>
      </c>
      <c r="HH17" s="242">
        <v>105.86232265380289</v>
      </c>
      <c r="HI17" s="242">
        <v>106.60134901034506</v>
      </c>
      <c r="HJ17" s="242">
        <v>107.40743467593249</v>
      </c>
      <c r="HK17" s="242">
        <v>108.78875963859501</v>
      </c>
      <c r="HL17" s="242">
        <v>107.26523462651019</v>
      </c>
      <c r="HM17" s="242">
        <v>105.16146838950496</v>
      </c>
      <c r="HN17" s="242">
        <v>104.87598409336898</v>
      </c>
      <c r="HO17" s="242">
        <v>105.31535589505665</v>
      </c>
      <c r="HP17" s="242">
        <v>105.97097462410377</v>
      </c>
      <c r="HQ17" s="242">
        <v>106.13288970457812</v>
      </c>
      <c r="HR17" s="242">
        <v>106.29350948047417</v>
      </c>
      <c r="HS17" s="242">
        <v>106.14356997881852</v>
      </c>
      <c r="HT17" s="242">
        <v>107.01817114294279</v>
      </c>
      <c r="HU17" s="242">
        <v>107.85813590738857</v>
      </c>
      <c r="HV17" s="242">
        <v>108.53934420510069</v>
      </c>
      <c r="HW17" s="242">
        <v>109.00308230325578</v>
      </c>
      <c r="HX17" s="242">
        <v>109.76833397287153</v>
      </c>
      <c r="HY17" s="242">
        <v>111.40343109445033</v>
      </c>
      <c r="HZ17" s="242">
        <v>111.7054239482962</v>
      </c>
      <c r="IA17" s="242">
        <v>111.56818827813542</v>
      </c>
      <c r="IB17" s="242">
        <v>111.73317063829954</v>
      </c>
      <c r="IC17" s="242">
        <v>112.27853517699282</v>
      </c>
      <c r="ID17" s="242">
        <v>113.09840504130389</v>
      </c>
      <c r="IE17" s="242">
        <v>113.27846716570386</v>
      </c>
      <c r="IF17" s="242">
        <v>114.91963853844113</v>
      </c>
      <c r="IG17" s="242">
        <v>117.62827257159323</v>
      </c>
      <c r="IH17" s="242">
        <v>120.13075503200719</v>
      </c>
      <c r="II17" s="242">
        <v>120.98364379478828</v>
      </c>
      <c r="IJ17" s="242">
        <v>121.64906611471163</v>
      </c>
      <c r="IK17" s="242">
        <v>122.0756913725218</v>
      </c>
      <c r="IL17" s="242">
        <v>124.02116598388992</v>
      </c>
      <c r="IM17" s="242">
        <v>124.38564293813209</v>
      </c>
      <c r="IN17" s="242">
        <v>125</v>
      </c>
      <c r="IO17" s="242">
        <v>125.68906039136957</v>
      </c>
      <c r="IP17" s="242">
        <v>126.8130033830797</v>
      </c>
      <c r="IQ17" s="242">
        <v>127.0904396502945</v>
      </c>
      <c r="IR17" s="242">
        <v>128.45718392744283</v>
      </c>
      <c r="IS17" s="242">
        <v>130.51081915934026</v>
      </c>
      <c r="IT17" s="242">
        <v>131.11801713381894</v>
      </c>
      <c r="IU17" s="242">
        <v>130.97032303287088</v>
      </c>
      <c r="IV17" s="242">
        <v>131.21217241418231</v>
      </c>
      <c r="IW17" s="242">
        <v>131.66971839121226</v>
      </c>
      <c r="IX17" s="242">
        <v>131.33171590245868</v>
      </c>
      <c r="IY17" s="242">
        <v>131.73165602297604</v>
      </c>
      <c r="IZ17" s="242">
        <v>131.60939632745425</v>
      </c>
      <c r="JA17" s="242">
        <v>131.51666839285977</v>
      </c>
      <c r="JB17" s="242">
        <v>131.90864027177395</v>
      </c>
      <c r="JC17" s="242">
        <v>131.98857069799601</v>
      </c>
      <c r="JD17" s="242">
        <v>135.15548050832231</v>
      </c>
      <c r="JE17" s="242">
        <v>138.62086084363699</v>
      </c>
      <c r="JF17" s="242">
        <v>137.55681343316053</v>
      </c>
    </row>
    <row r="18" spans="1:266" x14ac:dyDescent="0.25">
      <c r="GU18" s="44"/>
    </row>
  </sheetData>
  <mergeCells count="2">
    <mergeCell ref="C3:E3"/>
    <mergeCell ref="A1:B1"/>
  </mergeCells>
  <hyperlinks>
    <hyperlink ref="A1:B1" location="'Table of contents'!A1" display="Table of contents" xr:uid="{00000000-0004-0000-08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1"/>
  <sheetViews>
    <sheetView topLeftCell="A46" workbookViewId="0">
      <selection activeCell="H57" sqref="H57"/>
    </sheetView>
  </sheetViews>
  <sheetFormatPr defaultColWidth="9.140625" defaultRowHeight="15.75" x14ac:dyDescent="0.25"/>
  <cols>
    <col min="1" max="1" width="19.5703125" style="49" customWidth="1"/>
    <col min="2" max="2" width="22.85546875" style="49" customWidth="1"/>
    <col min="3" max="3" width="18.28515625" style="49" customWidth="1"/>
    <col min="4" max="4" width="22.7109375" style="49" customWidth="1"/>
    <col min="5" max="5" width="5.7109375" style="49" customWidth="1"/>
    <col min="6" max="16384" width="9.140625" style="49"/>
  </cols>
  <sheetData>
    <row r="1" spans="1:4" x14ac:dyDescent="0.25">
      <c r="A1" s="398" t="s">
        <v>419</v>
      </c>
      <c r="B1" s="398"/>
    </row>
    <row r="2" spans="1:4" ht="30.75" customHeight="1" x14ac:dyDescent="0.25">
      <c r="A2" s="47" t="s">
        <v>985</v>
      </c>
      <c r="B2" s="48"/>
      <c r="C2" s="48"/>
      <c r="D2" s="48"/>
    </row>
    <row r="3" spans="1:4" ht="8.25" customHeight="1" thickBot="1" x14ac:dyDescent="0.3"/>
    <row r="4" spans="1:4" s="50" customFormat="1" ht="27.75" customHeight="1" thickBot="1" x14ac:dyDescent="0.3">
      <c r="A4" s="132" t="s">
        <v>333</v>
      </c>
      <c r="B4" s="133" t="s">
        <v>442</v>
      </c>
      <c r="C4" s="134" t="s">
        <v>674</v>
      </c>
      <c r="D4" s="135" t="s">
        <v>443</v>
      </c>
    </row>
    <row r="5" spans="1:4" ht="19.5" customHeight="1" x14ac:dyDescent="0.25">
      <c r="A5" s="53">
        <v>1975</v>
      </c>
      <c r="B5" s="54">
        <v>14.7</v>
      </c>
      <c r="C5" s="55" t="s">
        <v>334</v>
      </c>
      <c r="D5" s="56">
        <v>20.6</v>
      </c>
    </row>
    <row r="6" spans="1:4" ht="19.5" customHeight="1" x14ac:dyDescent="0.25">
      <c r="A6" s="53">
        <v>1976</v>
      </c>
      <c r="B6" s="54">
        <v>13.4</v>
      </c>
      <c r="C6" s="55" t="s">
        <v>335</v>
      </c>
      <c r="D6" s="56">
        <v>14.7</v>
      </c>
    </row>
    <row r="7" spans="1:4" ht="19.5" customHeight="1" x14ac:dyDescent="0.25">
      <c r="A7" s="53">
        <v>1977</v>
      </c>
      <c r="B7" s="54">
        <v>9.1999999999999993</v>
      </c>
      <c r="C7" s="55" t="s">
        <v>336</v>
      </c>
      <c r="D7" s="56">
        <v>9.6</v>
      </c>
    </row>
    <row r="8" spans="1:4" ht="19.5" customHeight="1" x14ac:dyDescent="0.25">
      <c r="A8" s="53">
        <v>1978</v>
      </c>
      <c r="B8" s="54">
        <v>8.5</v>
      </c>
      <c r="C8" s="55" t="s">
        <v>337</v>
      </c>
      <c r="D8" s="56">
        <v>10.1</v>
      </c>
    </row>
    <row r="9" spans="1:4" ht="19.5" customHeight="1" x14ac:dyDescent="0.25">
      <c r="A9" s="53">
        <v>1979</v>
      </c>
      <c r="B9" s="54">
        <v>14.5</v>
      </c>
      <c r="C9" s="55" t="s">
        <v>338</v>
      </c>
      <c r="D9" s="56">
        <v>8</v>
      </c>
    </row>
    <row r="10" spans="1:4" ht="19.5" customHeight="1" x14ac:dyDescent="0.25">
      <c r="A10" s="53">
        <v>1980</v>
      </c>
      <c r="B10" s="57">
        <v>42</v>
      </c>
      <c r="C10" s="55" t="s">
        <v>339</v>
      </c>
      <c r="D10" s="56">
        <v>33</v>
      </c>
    </row>
    <row r="11" spans="1:4" ht="19.5" customHeight="1" x14ac:dyDescent="0.25">
      <c r="A11" s="53">
        <v>1981</v>
      </c>
      <c r="B11" s="57">
        <v>14.5</v>
      </c>
      <c r="C11" s="55" t="s">
        <v>340</v>
      </c>
      <c r="D11" s="56">
        <v>26.5</v>
      </c>
    </row>
    <row r="12" spans="1:4" ht="19.5" customHeight="1" x14ac:dyDescent="0.25">
      <c r="A12" s="53">
        <v>1982</v>
      </c>
      <c r="B12" s="57">
        <v>11.4</v>
      </c>
      <c r="C12" s="55" t="s">
        <v>341</v>
      </c>
      <c r="D12" s="56">
        <v>13.4</v>
      </c>
    </row>
    <row r="13" spans="1:4" ht="19.5" customHeight="1" x14ac:dyDescent="0.25">
      <c r="A13" s="53">
        <v>1983</v>
      </c>
      <c r="B13" s="57">
        <v>5.6</v>
      </c>
      <c r="C13" s="55" t="s">
        <v>342</v>
      </c>
      <c r="D13" s="56">
        <v>7.5</v>
      </c>
    </row>
    <row r="14" spans="1:4" ht="19.5" customHeight="1" x14ac:dyDescent="0.25">
      <c r="A14" s="53">
        <v>1984</v>
      </c>
      <c r="B14" s="57">
        <v>7.3</v>
      </c>
      <c r="C14" s="55" t="s">
        <v>343</v>
      </c>
      <c r="D14" s="56">
        <v>5.6</v>
      </c>
    </row>
    <row r="15" spans="1:4" ht="19.5" customHeight="1" x14ac:dyDescent="0.25">
      <c r="A15" s="53">
        <v>1985</v>
      </c>
      <c r="B15" s="57">
        <v>6.7</v>
      </c>
      <c r="C15" s="55" t="s">
        <v>344</v>
      </c>
      <c r="D15" s="56">
        <v>8.3000000000000007</v>
      </c>
    </row>
    <row r="16" spans="1:4" ht="19.5" customHeight="1" x14ac:dyDescent="0.25">
      <c r="A16" s="53">
        <v>1986</v>
      </c>
      <c r="B16" s="57">
        <v>1.8</v>
      </c>
      <c r="C16" s="55" t="s">
        <v>345</v>
      </c>
      <c r="D16" s="56">
        <v>4.3</v>
      </c>
    </row>
    <row r="17" spans="1:5" ht="19.5" customHeight="1" x14ac:dyDescent="0.25">
      <c r="A17" s="53">
        <v>1987</v>
      </c>
      <c r="B17" s="57">
        <v>0.6</v>
      </c>
      <c r="C17" s="55" t="s">
        <v>346</v>
      </c>
      <c r="D17" s="56">
        <v>0.7</v>
      </c>
    </row>
    <row r="18" spans="1:5" ht="19.5" customHeight="1" x14ac:dyDescent="0.25">
      <c r="A18" s="53">
        <v>1988</v>
      </c>
      <c r="B18" s="57">
        <v>9.1999999999999993</v>
      </c>
      <c r="C18" s="55" t="s">
        <v>347</v>
      </c>
      <c r="D18" s="56">
        <v>1.5</v>
      </c>
    </row>
    <row r="19" spans="1:5" ht="19.5" customHeight="1" x14ac:dyDescent="0.25">
      <c r="A19" s="53">
        <v>1989</v>
      </c>
      <c r="B19" s="57">
        <v>12.6</v>
      </c>
      <c r="C19" s="55" t="s">
        <v>348</v>
      </c>
      <c r="D19" s="56">
        <v>16</v>
      </c>
    </row>
    <row r="20" spans="1:5" ht="19.5" customHeight="1" x14ac:dyDescent="0.25">
      <c r="A20" s="53">
        <v>1990</v>
      </c>
      <c r="B20" s="57">
        <v>13.5</v>
      </c>
      <c r="C20" s="55" t="s">
        <v>349</v>
      </c>
      <c r="D20" s="56">
        <v>10.7</v>
      </c>
    </row>
    <row r="21" spans="1:5" ht="19.5" customHeight="1" x14ac:dyDescent="0.25">
      <c r="A21" s="53">
        <v>1991</v>
      </c>
      <c r="B21" s="57">
        <v>7</v>
      </c>
      <c r="C21" s="55" t="s">
        <v>350</v>
      </c>
      <c r="D21" s="56">
        <v>12.8</v>
      </c>
    </row>
    <row r="22" spans="1:5" ht="19.5" customHeight="1" x14ac:dyDescent="0.25">
      <c r="A22" s="53">
        <v>1992</v>
      </c>
      <c r="B22" s="57">
        <v>4.5999999999999996</v>
      </c>
      <c r="C22" s="55" t="s">
        <v>351</v>
      </c>
      <c r="D22" s="56">
        <v>2.9</v>
      </c>
    </row>
    <row r="23" spans="1:5" ht="19.5" customHeight="1" x14ac:dyDescent="0.25">
      <c r="A23" s="53">
        <v>1993</v>
      </c>
      <c r="B23" s="57">
        <v>10.5</v>
      </c>
      <c r="C23" s="55" t="s">
        <v>352</v>
      </c>
      <c r="D23" s="56">
        <v>8.9</v>
      </c>
    </row>
    <row r="24" spans="1:5" ht="19.5" customHeight="1" x14ac:dyDescent="0.25">
      <c r="A24" s="53">
        <v>1994</v>
      </c>
      <c r="B24" s="57">
        <v>7.3</v>
      </c>
      <c r="C24" s="55" t="s">
        <v>353</v>
      </c>
      <c r="D24" s="58">
        <v>9.4</v>
      </c>
    </row>
    <row r="25" spans="1:5" ht="19.5" customHeight="1" x14ac:dyDescent="0.25">
      <c r="A25" s="53">
        <v>1995</v>
      </c>
      <c r="B25" s="54">
        <v>6</v>
      </c>
      <c r="C25" s="55" t="s">
        <v>354</v>
      </c>
      <c r="D25" s="58">
        <v>6.1</v>
      </c>
      <c r="E25" s="59"/>
    </row>
    <row r="26" spans="1:5" ht="19.5" customHeight="1" x14ac:dyDescent="0.25">
      <c r="A26" s="60">
        <v>1996</v>
      </c>
      <c r="B26" s="54">
        <v>6.6</v>
      </c>
      <c r="C26" s="61" t="s">
        <v>355</v>
      </c>
      <c r="D26" s="56">
        <v>5.8</v>
      </c>
      <c r="E26" s="47"/>
    </row>
    <row r="27" spans="1:5" ht="19.5" customHeight="1" x14ac:dyDescent="0.25">
      <c r="A27" s="60">
        <v>1997</v>
      </c>
      <c r="B27" s="54">
        <v>6.6</v>
      </c>
      <c r="C27" s="61" t="s">
        <v>356</v>
      </c>
      <c r="D27" s="56">
        <v>7.9</v>
      </c>
    </row>
    <row r="28" spans="1:5" ht="19.5" customHeight="1" x14ac:dyDescent="0.25">
      <c r="A28" s="60">
        <v>1998</v>
      </c>
      <c r="B28" s="57">
        <v>6.8</v>
      </c>
      <c r="C28" s="61" t="s">
        <v>357</v>
      </c>
      <c r="D28" s="56">
        <v>5.4</v>
      </c>
    </row>
    <row r="29" spans="1:5" ht="19.5" customHeight="1" x14ac:dyDescent="0.25">
      <c r="A29" s="60">
        <v>1999</v>
      </c>
      <c r="B29" s="57">
        <v>6.9</v>
      </c>
      <c r="C29" s="61" t="s">
        <v>358</v>
      </c>
      <c r="D29" s="56">
        <v>7.9</v>
      </c>
    </row>
    <row r="30" spans="1:5" ht="19.5" customHeight="1" x14ac:dyDescent="0.25">
      <c r="A30" s="60">
        <v>2000</v>
      </c>
      <c r="B30" s="57">
        <v>4.2</v>
      </c>
      <c r="C30" s="61" t="s">
        <v>359</v>
      </c>
      <c r="D30" s="56">
        <v>5.3</v>
      </c>
    </row>
    <row r="31" spans="1:5" ht="19.5" customHeight="1" x14ac:dyDescent="0.25">
      <c r="A31" s="60">
        <v>2001</v>
      </c>
      <c r="B31" s="57">
        <v>5.4</v>
      </c>
      <c r="C31" s="55" t="s">
        <v>360</v>
      </c>
      <c r="D31" s="56">
        <v>4.4000000000000004</v>
      </c>
    </row>
    <row r="32" spans="1:5" ht="19.5" customHeight="1" x14ac:dyDescent="0.25">
      <c r="A32" s="60">
        <v>2002</v>
      </c>
      <c r="B32" s="57">
        <v>6.4</v>
      </c>
      <c r="C32" s="55" t="s">
        <v>361</v>
      </c>
      <c r="D32" s="56">
        <v>6.3</v>
      </c>
    </row>
    <row r="33" spans="1:11" ht="19.5" customHeight="1" x14ac:dyDescent="0.25">
      <c r="A33" s="60">
        <v>2003</v>
      </c>
      <c r="B33" s="57">
        <v>3.9</v>
      </c>
      <c r="C33" s="55" t="s">
        <v>362</v>
      </c>
      <c r="D33" s="56">
        <v>5.0999999999999996</v>
      </c>
    </row>
    <row r="34" spans="1:11" ht="19.5" customHeight="1" x14ac:dyDescent="0.25">
      <c r="A34" s="60">
        <v>2004</v>
      </c>
      <c r="B34" s="57">
        <v>4.7</v>
      </c>
      <c r="C34" s="62" t="s">
        <v>363</v>
      </c>
      <c r="D34" s="63">
        <v>3.9</v>
      </c>
    </row>
    <row r="35" spans="1:11" ht="19.5" customHeight="1" x14ac:dyDescent="0.25">
      <c r="A35" s="60">
        <v>2005</v>
      </c>
      <c r="B35" s="64">
        <v>4.9000000000000004</v>
      </c>
      <c r="C35" s="62" t="s">
        <v>364</v>
      </c>
      <c r="D35" s="63">
        <v>5.6</v>
      </c>
    </row>
    <row r="36" spans="1:11" ht="19.5" customHeight="1" x14ac:dyDescent="0.25">
      <c r="A36" s="60">
        <v>2006</v>
      </c>
      <c r="B36" s="64">
        <v>8.9</v>
      </c>
      <c r="C36" s="62" t="s">
        <v>365</v>
      </c>
      <c r="D36" s="63">
        <v>5.0999999999999996</v>
      </c>
    </row>
    <row r="37" spans="1:11" ht="19.5" customHeight="1" x14ac:dyDescent="0.25">
      <c r="A37" s="60">
        <v>2007</v>
      </c>
      <c r="B37" s="64">
        <v>8.8000000000000007</v>
      </c>
      <c r="C37" s="62" t="s">
        <v>366</v>
      </c>
      <c r="D37" s="63">
        <v>10.7</v>
      </c>
    </row>
    <row r="38" spans="1:11" ht="19.5" customHeight="1" x14ac:dyDescent="0.25">
      <c r="A38" s="60">
        <v>2008</v>
      </c>
      <c r="B38" s="64">
        <v>9.6999999999999993</v>
      </c>
      <c r="C38" s="62" t="s">
        <v>367</v>
      </c>
      <c r="D38" s="65">
        <v>8.8000000000000007</v>
      </c>
    </row>
    <row r="39" spans="1:11" ht="19.5" customHeight="1" x14ac:dyDescent="0.25">
      <c r="A39" s="60">
        <v>2009</v>
      </c>
      <c r="B39" s="64">
        <v>2.5</v>
      </c>
      <c r="C39" s="62" t="s">
        <v>368</v>
      </c>
      <c r="D39" s="65">
        <v>6.9</v>
      </c>
    </row>
    <row r="40" spans="1:11" ht="19.5" customHeight="1" x14ac:dyDescent="0.25">
      <c r="A40" s="60">
        <v>2010</v>
      </c>
      <c r="B40" s="64">
        <v>2.9</v>
      </c>
      <c r="C40" s="62" t="s">
        <v>412</v>
      </c>
      <c r="D40" s="65">
        <v>1.7</v>
      </c>
    </row>
    <row r="41" spans="1:11" ht="19.5" customHeight="1" x14ac:dyDescent="0.25">
      <c r="A41" s="60">
        <v>2011</v>
      </c>
      <c r="B41" s="64">
        <v>6.5</v>
      </c>
      <c r="C41" s="62" t="s">
        <v>413</v>
      </c>
      <c r="D41" s="65">
        <v>5.0999999999999996</v>
      </c>
    </row>
    <row r="42" spans="1:11" ht="19.5" customHeight="1" x14ac:dyDescent="0.25">
      <c r="A42" s="60">
        <v>2012</v>
      </c>
      <c r="B42" s="64">
        <v>3.9</v>
      </c>
      <c r="C42" s="62" t="s">
        <v>414</v>
      </c>
      <c r="D42" s="65">
        <v>5.0999999999999996</v>
      </c>
      <c r="K42" s="265"/>
    </row>
    <row r="43" spans="1:11" ht="19.5" customHeight="1" x14ac:dyDescent="0.25">
      <c r="A43" s="131">
        <v>2013</v>
      </c>
      <c r="B43" s="64">
        <v>3.5</v>
      </c>
      <c r="C43" s="83" t="s">
        <v>415</v>
      </c>
      <c r="D43" s="65">
        <v>3.6</v>
      </c>
    </row>
    <row r="44" spans="1:11" ht="19.5" customHeight="1" x14ac:dyDescent="0.25">
      <c r="A44" s="131">
        <v>2014</v>
      </c>
      <c r="B44" s="64">
        <v>3.2</v>
      </c>
      <c r="C44" s="83" t="s">
        <v>435</v>
      </c>
      <c r="D44" s="249">
        <v>4</v>
      </c>
    </row>
    <row r="45" spans="1:11" ht="19.5" customHeight="1" x14ac:dyDescent="0.25">
      <c r="A45" s="131">
        <v>2015</v>
      </c>
      <c r="B45" s="64">
        <v>1.3</v>
      </c>
      <c r="C45" s="83" t="s">
        <v>440</v>
      </c>
      <c r="D45" s="65">
        <v>1.7</v>
      </c>
    </row>
    <row r="46" spans="1:11" ht="19.5" customHeight="1" x14ac:dyDescent="0.25">
      <c r="A46" s="131">
        <v>2016</v>
      </c>
      <c r="B46" s="249">
        <v>1</v>
      </c>
      <c r="C46" s="83" t="s">
        <v>444</v>
      </c>
      <c r="D46" s="65">
        <v>0.9</v>
      </c>
    </row>
    <row r="47" spans="1:11" ht="19.5" customHeight="1" x14ac:dyDescent="0.25">
      <c r="A47" s="131">
        <v>2017</v>
      </c>
      <c r="B47" s="64">
        <v>3.7</v>
      </c>
      <c r="C47" s="83" t="s">
        <v>630</v>
      </c>
      <c r="D47" s="65">
        <v>2.4</v>
      </c>
    </row>
    <row r="48" spans="1:11" ht="19.5" customHeight="1" x14ac:dyDescent="0.25">
      <c r="A48" s="131">
        <v>2018</v>
      </c>
      <c r="B48" s="64">
        <v>3.2</v>
      </c>
      <c r="C48" s="83" t="s">
        <v>631</v>
      </c>
      <c r="D48" s="65">
        <v>4.3</v>
      </c>
    </row>
    <row r="49" spans="1:4" ht="19.5" customHeight="1" x14ac:dyDescent="0.25">
      <c r="A49" s="131">
        <v>2019</v>
      </c>
      <c r="B49" s="64">
        <v>0.5</v>
      </c>
      <c r="C49" s="83" t="s">
        <v>645</v>
      </c>
      <c r="D49" s="247">
        <v>1</v>
      </c>
    </row>
    <row r="50" spans="1:4" ht="19.5" customHeight="1" x14ac:dyDescent="0.25">
      <c r="A50" s="131">
        <v>2020</v>
      </c>
      <c r="B50" s="64">
        <v>2.5</v>
      </c>
      <c r="C50" s="83" t="s">
        <v>647</v>
      </c>
      <c r="D50" s="247">
        <v>1.8</v>
      </c>
    </row>
    <row r="51" spans="1:4" ht="19.5" customHeight="1" x14ac:dyDescent="0.25">
      <c r="A51" s="131">
        <v>2021</v>
      </c>
      <c r="B51" s="304">
        <v>4</v>
      </c>
      <c r="C51" s="62" t="s">
        <v>657</v>
      </c>
      <c r="D51" s="247">
        <v>2.2000000000000002</v>
      </c>
    </row>
    <row r="52" spans="1:4" ht="19.5" customHeight="1" x14ac:dyDescent="0.25">
      <c r="A52" s="131">
        <v>2022</v>
      </c>
      <c r="B52" s="249">
        <v>10.8</v>
      </c>
      <c r="C52" s="62" t="s">
        <v>667</v>
      </c>
      <c r="D52" s="247">
        <v>8</v>
      </c>
    </row>
    <row r="53" spans="1:4" ht="19.5" customHeight="1" x14ac:dyDescent="0.25">
      <c r="A53" s="131">
        <v>2023</v>
      </c>
      <c r="B53" s="249">
        <v>7</v>
      </c>
      <c r="C53" s="83" t="s">
        <v>675</v>
      </c>
      <c r="D53" s="247">
        <v>10.5</v>
      </c>
    </row>
    <row r="54" spans="1:4" ht="19.5" customHeight="1" x14ac:dyDescent="0.25">
      <c r="A54" s="131">
        <v>2024</v>
      </c>
      <c r="B54" s="249">
        <v>3.6</v>
      </c>
      <c r="C54" s="83" t="s">
        <v>965</v>
      </c>
      <c r="D54" s="247">
        <v>4.5</v>
      </c>
    </row>
    <row r="55" spans="1:4" ht="19.5" customHeight="1" x14ac:dyDescent="0.25">
      <c r="A55" s="131">
        <v>2025</v>
      </c>
      <c r="B55" s="249">
        <v>3.7</v>
      </c>
      <c r="C55" s="83" t="s">
        <v>984</v>
      </c>
      <c r="D55" s="247">
        <v>2.9</v>
      </c>
    </row>
    <row r="56" spans="1:4" ht="18.75" customHeight="1" thickBot="1" x14ac:dyDescent="0.3">
      <c r="A56" s="248"/>
      <c r="B56" s="262"/>
      <c r="C56" s="87" t="s">
        <v>988</v>
      </c>
      <c r="D56" s="246">
        <v>4.0999999999999996</v>
      </c>
    </row>
    <row r="57" spans="1:4" ht="18.75" customHeight="1" x14ac:dyDescent="0.25">
      <c r="A57" s="50"/>
    </row>
    <row r="58" spans="1:4" ht="18.75" customHeight="1" x14ac:dyDescent="0.25"/>
    <row r="59" spans="1:4" ht="18.75" customHeight="1" x14ac:dyDescent="0.25"/>
    <row r="60" spans="1:4" ht="18.75" customHeight="1" x14ac:dyDescent="0.25"/>
    <row r="61" spans="1:4" ht="18.75" customHeight="1" x14ac:dyDescent="0.25"/>
  </sheetData>
  <mergeCells count="1">
    <mergeCell ref="A1:B1"/>
  </mergeCells>
  <phoneticPr fontId="45" type="noConversion"/>
  <hyperlinks>
    <hyperlink ref="A1:B1" location="'Table of contents'!A1" display="Table of contents" xr:uid="{00000000-0004-0000-0A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0643C-F3AF-42F5-A83D-1FC1236A7DC0}">
  <dimension ref="A1:C262"/>
  <sheetViews>
    <sheetView workbookViewId="0">
      <selection activeCell="I264" sqref="I264"/>
    </sheetView>
  </sheetViews>
  <sheetFormatPr defaultRowHeight="15" x14ac:dyDescent="0.25"/>
  <cols>
    <col min="1" max="1" width="15.85546875" customWidth="1"/>
    <col min="2" max="3" width="17.140625" customWidth="1"/>
  </cols>
  <sheetData>
    <row r="1" spans="1:3" s="49" customFormat="1" ht="15.75" x14ac:dyDescent="0.25">
      <c r="A1" s="398" t="s">
        <v>419</v>
      </c>
      <c r="B1" s="398"/>
    </row>
    <row r="2" spans="1:3" s="49" customFormat="1" ht="30.75" customHeight="1" x14ac:dyDescent="0.25">
      <c r="A2" s="47" t="s">
        <v>980</v>
      </c>
      <c r="B2" s="48"/>
      <c r="C2" s="48"/>
    </row>
    <row r="3" spans="1:3" ht="33" customHeight="1" x14ac:dyDescent="0.25">
      <c r="A3" s="232" t="s">
        <v>978</v>
      </c>
      <c r="B3" s="374" t="s">
        <v>976</v>
      </c>
      <c r="C3" s="374" t="s">
        <v>977</v>
      </c>
    </row>
    <row r="4" spans="1:3" x14ac:dyDescent="0.25">
      <c r="A4" s="373">
        <v>38353</v>
      </c>
      <c r="B4" s="241">
        <v>4.8657457706037519</v>
      </c>
      <c r="C4" s="241">
        <v>5.8340929808568376</v>
      </c>
    </row>
    <row r="5" spans="1:3" x14ac:dyDescent="0.25">
      <c r="A5" s="373">
        <v>38384</v>
      </c>
      <c r="B5" s="241">
        <v>5.0193348801237647</v>
      </c>
      <c r="C5" s="241">
        <v>5.9945504087193626</v>
      </c>
    </row>
    <row r="6" spans="1:3" x14ac:dyDescent="0.25">
      <c r="A6" s="373">
        <v>38412</v>
      </c>
      <c r="B6" s="241">
        <v>5.1946050096339178</v>
      </c>
      <c r="C6" s="241">
        <v>6.3578564940962821</v>
      </c>
    </row>
    <row r="7" spans="1:3" x14ac:dyDescent="0.25">
      <c r="A7" s="373">
        <v>38443</v>
      </c>
      <c r="B7" s="241">
        <v>5.3375316795944912</v>
      </c>
      <c r="C7" s="241">
        <v>6.0688405797101268</v>
      </c>
    </row>
    <row r="8" spans="1:3" x14ac:dyDescent="0.25">
      <c r="A8" s="373">
        <v>38473</v>
      </c>
      <c r="B8" s="241">
        <v>5.4964403276429579</v>
      </c>
      <c r="C8" s="241">
        <v>5.8717253839205057</v>
      </c>
    </row>
    <row r="9" spans="1:3" x14ac:dyDescent="0.25">
      <c r="A9" s="373">
        <v>38504</v>
      </c>
      <c r="B9" s="241">
        <v>5.6000610360875669</v>
      </c>
      <c r="C9" s="241">
        <v>5.390835579514814</v>
      </c>
    </row>
    <row r="10" spans="1:3" x14ac:dyDescent="0.25">
      <c r="A10" s="373">
        <v>38534</v>
      </c>
      <c r="B10" s="241">
        <v>5.6167819411720075</v>
      </c>
      <c r="C10" s="241">
        <v>4.8888888888889142</v>
      </c>
    </row>
    <row r="11" spans="1:3" x14ac:dyDescent="0.25">
      <c r="A11" s="373">
        <v>38565</v>
      </c>
      <c r="B11" s="241">
        <v>5.5942467827403703</v>
      </c>
      <c r="C11" s="241">
        <v>4.702750665483606</v>
      </c>
    </row>
    <row r="12" spans="1:3" x14ac:dyDescent="0.25">
      <c r="A12" s="373">
        <v>38596</v>
      </c>
      <c r="B12" s="241">
        <v>5.4969084602623894</v>
      </c>
      <c r="C12" s="241">
        <v>3.7135278514588634</v>
      </c>
    </row>
    <row r="13" spans="1:3" x14ac:dyDescent="0.25">
      <c r="A13" s="373">
        <v>38626</v>
      </c>
      <c r="B13" s="241">
        <v>5.2682926829268411</v>
      </c>
      <c r="C13" s="241">
        <v>3.1413612565444993</v>
      </c>
    </row>
    <row r="14" spans="1:3" x14ac:dyDescent="0.25">
      <c r="A14" s="373">
        <v>38657</v>
      </c>
      <c r="B14" s="241">
        <v>5.079175380938139</v>
      </c>
      <c r="C14" s="241">
        <v>3.5745422842197456</v>
      </c>
    </row>
    <row r="15" spans="1:3" x14ac:dyDescent="0.25">
      <c r="A15" s="373">
        <v>38687</v>
      </c>
      <c r="B15" s="241">
        <v>4.9371700498178228</v>
      </c>
      <c r="C15" s="241">
        <v>3.9130434782608461</v>
      </c>
    </row>
    <row r="16" spans="1:3" x14ac:dyDescent="0.25">
      <c r="A16" s="373">
        <v>38718</v>
      </c>
      <c r="B16" s="241">
        <v>4.9580653146830969</v>
      </c>
      <c r="C16" s="241">
        <v>6.0278523663332351</v>
      </c>
    </row>
    <row r="17" spans="1:3" x14ac:dyDescent="0.25">
      <c r="A17" s="373">
        <v>38749</v>
      </c>
      <c r="B17" s="241">
        <v>4.9485411599089986</v>
      </c>
      <c r="C17" s="241">
        <v>5.8251103796843182</v>
      </c>
    </row>
    <row r="18" spans="1:3" x14ac:dyDescent="0.25">
      <c r="A18" s="373">
        <v>38777</v>
      </c>
      <c r="B18" s="241">
        <v>4.9304887105578814</v>
      </c>
      <c r="C18" s="241">
        <v>6.0631938514090393</v>
      </c>
    </row>
    <row r="19" spans="1:3" x14ac:dyDescent="0.25">
      <c r="A19" s="373">
        <v>38808</v>
      </c>
      <c r="B19" s="241">
        <v>4.9209857400411465</v>
      </c>
      <c r="C19" s="241">
        <v>5.8923996584116196</v>
      </c>
    </row>
    <row r="20" spans="1:3" x14ac:dyDescent="0.25">
      <c r="A20" s="373">
        <v>38838</v>
      </c>
      <c r="B20" s="241">
        <v>4.9413134322911674</v>
      </c>
      <c r="C20" s="241">
        <v>6.0580204778157167</v>
      </c>
    </row>
    <row r="21" spans="1:3" x14ac:dyDescent="0.25">
      <c r="A21" s="373">
        <v>38869</v>
      </c>
      <c r="B21" s="241">
        <v>5.1294155343114056</v>
      </c>
      <c r="C21" s="241">
        <v>7.5873827791986344</v>
      </c>
    </row>
    <row r="22" spans="1:3" x14ac:dyDescent="0.25">
      <c r="A22" s="373">
        <v>38899</v>
      </c>
      <c r="B22" s="241">
        <v>5.569677634600211</v>
      </c>
      <c r="C22" s="241">
        <v>10.084745762711862</v>
      </c>
    </row>
    <row r="23" spans="1:3" x14ac:dyDescent="0.25">
      <c r="A23" s="373">
        <v>38930</v>
      </c>
      <c r="B23" s="241">
        <v>6.0933572593307304</v>
      </c>
      <c r="C23" s="241">
        <v>10.932203389830519</v>
      </c>
    </row>
    <row r="24" spans="1:3" x14ac:dyDescent="0.25">
      <c r="A24" s="373">
        <v>38961</v>
      </c>
      <c r="B24" s="241">
        <v>6.8041055257239975</v>
      </c>
      <c r="C24" s="241">
        <v>12.276214833759582</v>
      </c>
    </row>
    <row r="25" spans="1:3" x14ac:dyDescent="0.25">
      <c r="A25" s="373">
        <v>38991</v>
      </c>
      <c r="B25" s="241">
        <v>7.5351992878309346</v>
      </c>
      <c r="C25" s="241">
        <v>11.92893401015229</v>
      </c>
    </row>
    <row r="26" spans="1:3" x14ac:dyDescent="0.25">
      <c r="A26" s="373">
        <v>39022</v>
      </c>
      <c r="B26" s="241">
        <v>8.2525050050046076</v>
      </c>
      <c r="C26" s="241">
        <v>12.205387205387225</v>
      </c>
    </row>
    <row r="27" spans="1:3" x14ac:dyDescent="0.25">
      <c r="A27" s="373">
        <v>39052</v>
      </c>
      <c r="B27" s="241">
        <v>8.9135010565014454</v>
      </c>
      <c r="C27" s="241">
        <v>11.882845188284548</v>
      </c>
    </row>
    <row r="28" spans="1:3" x14ac:dyDescent="0.25">
      <c r="A28" s="373">
        <v>39083</v>
      </c>
      <c r="B28" s="241">
        <v>9.1376802659661536</v>
      </c>
      <c r="C28" s="241">
        <v>8.7748248280740313</v>
      </c>
    </row>
    <row r="29" spans="1:3" x14ac:dyDescent="0.25">
      <c r="A29" s="373">
        <v>39114</v>
      </c>
      <c r="B29" s="241">
        <v>9.417171681748826</v>
      </c>
      <c r="C29" s="241">
        <v>9.2326232550189076</v>
      </c>
    </row>
    <row r="30" spans="1:3" x14ac:dyDescent="0.25">
      <c r="A30" s="373">
        <v>39142</v>
      </c>
      <c r="B30" s="241">
        <v>9.7056363972693589</v>
      </c>
      <c r="C30" s="241">
        <v>9.58132045088567</v>
      </c>
    </row>
    <row r="31" spans="1:3" x14ac:dyDescent="0.25">
      <c r="A31" s="373">
        <v>39173</v>
      </c>
      <c r="B31" s="241">
        <v>10.11772218570124</v>
      </c>
      <c r="C31" s="241">
        <v>10.887096774193552</v>
      </c>
    </row>
    <row r="32" spans="1:3" x14ac:dyDescent="0.25">
      <c r="A32" s="373">
        <v>39203</v>
      </c>
      <c r="B32" s="241">
        <v>10.531334222413307</v>
      </c>
      <c r="C32" s="241">
        <v>11.102172164119068</v>
      </c>
    </row>
    <row r="33" spans="1:3" x14ac:dyDescent="0.25">
      <c r="A33" s="373">
        <v>39234</v>
      </c>
      <c r="B33" s="241">
        <v>10.718949670809991</v>
      </c>
      <c r="C33" s="241">
        <v>9.9582203501139617</v>
      </c>
    </row>
    <row r="34" spans="1:3" x14ac:dyDescent="0.25">
      <c r="A34" s="373">
        <v>39264</v>
      </c>
      <c r="B34" s="241">
        <v>10.455314544902052</v>
      </c>
      <c r="C34" s="241">
        <v>7.1655408971176087</v>
      </c>
    </row>
    <row r="35" spans="1:3" x14ac:dyDescent="0.25">
      <c r="A35" s="373">
        <v>39295</v>
      </c>
      <c r="B35" s="241">
        <v>10.094753500743863</v>
      </c>
      <c r="C35" s="241">
        <v>6.8088664930568115</v>
      </c>
    </row>
    <row r="36" spans="1:3" x14ac:dyDescent="0.25">
      <c r="A36" s="373">
        <v>39326</v>
      </c>
      <c r="B36" s="241">
        <v>9.6825530699408091</v>
      </c>
      <c r="C36" s="241">
        <v>7.3</v>
      </c>
    </row>
    <row r="37" spans="1:3" x14ac:dyDescent="0.25">
      <c r="A37" s="373">
        <v>39356</v>
      </c>
      <c r="B37" s="241">
        <v>9.3893200078665444</v>
      </c>
      <c r="C37" s="241">
        <v>8.4</v>
      </c>
    </row>
    <row r="38" spans="1:3" x14ac:dyDescent="0.25">
      <c r="A38" s="373">
        <v>39387</v>
      </c>
      <c r="B38" s="241">
        <v>9.0830076750888793</v>
      </c>
      <c r="C38" s="241">
        <v>8.3995741945658011</v>
      </c>
    </row>
    <row r="39" spans="1:3" x14ac:dyDescent="0.25">
      <c r="A39" s="373">
        <v>39417</v>
      </c>
      <c r="B39" s="241">
        <v>8.8248219881311769</v>
      </c>
      <c r="C39" s="241">
        <v>8.6999999999999993</v>
      </c>
    </row>
    <row r="40" spans="1:3" x14ac:dyDescent="0.25">
      <c r="A40" s="373">
        <v>39448</v>
      </c>
      <c r="B40" s="241">
        <v>8.9172878207119908</v>
      </c>
      <c r="C40" s="241">
        <v>9.9</v>
      </c>
    </row>
    <row r="41" spans="1:3" x14ac:dyDescent="0.25">
      <c r="A41" s="373">
        <v>39479</v>
      </c>
      <c r="B41" s="241">
        <v>8.9973631831576313</v>
      </c>
      <c r="C41" s="241">
        <v>10.199999999999999</v>
      </c>
    </row>
    <row r="42" spans="1:3" x14ac:dyDescent="0.25">
      <c r="A42" s="373">
        <v>39508</v>
      </c>
      <c r="B42" s="241">
        <v>8.9778861450954963</v>
      </c>
      <c r="C42" s="241">
        <v>9.3054099902740433</v>
      </c>
    </row>
    <row r="43" spans="1:3" x14ac:dyDescent="0.25">
      <c r="A43" s="373">
        <v>39539</v>
      </c>
      <c r="B43" s="241">
        <v>8.8516678968814375</v>
      </c>
      <c r="C43" s="241">
        <v>9.3000000000000007</v>
      </c>
    </row>
    <row r="44" spans="1:3" x14ac:dyDescent="0.25">
      <c r="A44" s="373">
        <v>39569</v>
      </c>
      <c r="B44" s="241">
        <v>8.7604849043962645</v>
      </c>
      <c r="C44" s="241">
        <v>9.8218465133195423</v>
      </c>
    </row>
    <row r="45" spans="1:3" x14ac:dyDescent="0.25">
      <c r="A45" s="373">
        <v>39600</v>
      </c>
      <c r="B45" s="241">
        <v>8.8000000000000007</v>
      </c>
      <c r="C45" s="241">
        <v>9.7130850253215328</v>
      </c>
    </row>
    <row r="46" spans="1:3" x14ac:dyDescent="0.25">
      <c r="A46" s="373">
        <v>39630</v>
      </c>
      <c r="B46" s="241">
        <v>9.1109179986283095</v>
      </c>
      <c r="C46" s="241">
        <v>11.487442380469588</v>
      </c>
    </row>
    <row r="47" spans="1:3" x14ac:dyDescent="0.25">
      <c r="A47" s="373">
        <v>39661</v>
      </c>
      <c r="B47" s="241">
        <v>9.5161022604157921</v>
      </c>
      <c r="C47" s="241">
        <v>11.677373610824333</v>
      </c>
    </row>
    <row r="48" spans="1:3" x14ac:dyDescent="0.25">
      <c r="A48" s="373">
        <v>39692</v>
      </c>
      <c r="B48" s="241">
        <v>9.8007599679865223</v>
      </c>
      <c r="C48" s="241">
        <v>10.808186585376831</v>
      </c>
    </row>
    <row r="49" spans="1:3" x14ac:dyDescent="0.25">
      <c r="A49" s="373">
        <v>39722</v>
      </c>
      <c r="B49" s="241">
        <v>9.91476503536488</v>
      </c>
      <c r="C49" s="241">
        <v>9.6999999999999993</v>
      </c>
    </row>
    <row r="50" spans="1:3" x14ac:dyDescent="0.25">
      <c r="A50" s="373">
        <v>39753</v>
      </c>
      <c r="B50" s="241">
        <v>9.890975104510801</v>
      </c>
      <c r="C50" s="241">
        <v>8.3000000000000007</v>
      </c>
    </row>
    <row r="51" spans="1:3" x14ac:dyDescent="0.25">
      <c r="A51" s="373">
        <v>39783</v>
      </c>
      <c r="B51" s="241">
        <v>9.7225818248020772</v>
      </c>
      <c r="C51" s="241">
        <v>6.7</v>
      </c>
    </row>
    <row r="52" spans="1:3" x14ac:dyDescent="0.25">
      <c r="A52" s="373">
        <v>39814</v>
      </c>
      <c r="B52" s="241">
        <v>9.3217547630312936</v>
      </c>
      <c r="C52" s="241">
        <v>5.2421967252387986</v>
      </c>
    </row>
    <row r="53" spans="1:3" x14ac:dyDescent="0.25">
      <c r="A53" s="373">
        <v>39845</v>
      </c>
      <c r="B53" s="241">
        <v>8.8000000000000007</v>
      </c>
      <c r="C53" s="241">
        <v>4.5999999999999996</v>
      </c>
    </row>
    <row r="54" spans="1:3" x14ac:dyDescent="0.25">
      <c r="A54" s="373">
        <v>39873</v>
      </c>
      <c r="B54" s="241">
        <v>8.4613156278301034</v>
      </c>
      <c r="C54" s="241">
        <v>4.7767363750960072</v>
      </c>
    </row>
    <row r="55" spans="1:3" x14ac:dyDescent="0.25">
      <c r="A55" s="373">
        <v>39904</v>
      </c>
      <c r="B55" s="241">
        <v>7.9978738814543391</v>
      </c>
      <c r="C55" s="241">
        <v>3.8</v>
      </c>
    </row>
    <row r="56" spans="1:3" x14ac:dyDescent="0.25">
      <c r="A56" s="373">
        <v>39934</v>
      </c>
      <c r="B56" s="241">
        <v>7.4049754410041118</v>
      </c>
      <c r="C56" s="241">
        <v>2.8</v>
      </c>
    </row>
    <row r="57" spans="1:3" x14ac:dyDescent="0.25">
      <c r="A57" s="373">
        <v>39965</v>
      </c>
      <c r="B57" s="241">
        <v>6.8622168441626172</v>
      </c>
      <c r="C57" s="241">
        <v>3.3</v>
      </c>
    </row>
    <row r="58" spans="1:3" x14ac:dyDescent="0.25">
      <c r="A58" s="373">
        <v>39995</v>
      </c>
      <c r="B58" s="241">
        <v>6.0627181852747043</v>
      </c>
      <c r="C58" s="241">
        <v>1.9031141868512123</v>
      </c>
    </row>
    <row r="59" spans="1:3" x14ac:dyDescent="0.25">
      <c r="A59" s="373">
        <v>40026</v>
      </c>
      <c r="B59" s="241">
        <v>5.1825447339786592</v>
      </c>
      <c r="C59" s="241">
        <v>1.0318142734307685</v>
      </c>
    </row>
    <row r="60" spans="1:3" x14ac:dyDescent="0.25">
      <c r="A60" s="373">
        <v>40057</v>
      </c>
      <c r="B60" s="241">
        <v>4.3712612356106177</v>
      </c>
      <c r="C60" s="241">
        <v>0.94090045941175049</v>
      </c>
    </row>
    <row r="61" spans="1:3" x14ac:dyDescent="0.25">
      <c r="A61" s="373">
        <v>40087</v>
      </c>
      <c r="B61" s="241">
        <v>3.5704426675993801</v>
      </c>
      <c r="C61" s="241">
        <v>5.9646576254877459E-2</v>
      </c>
    </row>
    <row r="62" spans="1:3" x14ac:dyDescent="0.25">
      <c r="A62" s="373">
        <v>40118</v>
      </c>
      <c r="B62" s="241">
        <v>2.9</v>
      </c>
      <c r="C62" s="241">
        <v>0.66520895255575851</v>
      </c>
    </row>
    <row r="63" spans="1:3" x14ac:dyDescent="0.25">
      <c r="A63" s="373">
        <v>40148</v>
      </c>
      <c r="B63" s="241">
        <v>2.5238161192841631</v>
      </c>
      <c r="C63" s="241">
        <v>1.4718614718614731</v>
      </c>
    </row>
    <row r="64" spans="1:3" x14ac:dyDescent="0.25">
      <c r="A64" s="373">
        <v>40179</v>
      </c>
      <c r="B64" s="241">
        <v>2.304874792216367</v>
      </c>
      <c r="C64" s="241">
        <v>2.4999679085476743</v>
      </c>
    </row>
    <row r="65" spans="1:3" x14ac:dyDescent="0.25">
      <c r="A65" s="373">
        <v>40210</v>
      </c>
      <c r="B65" s="241">
        <v>2.1188158061378601</v>
      </c>
      <c r="C65" s="241">
        <v>2.3571167380780622</v>
      </c>
    </row>
    <row r="66" spans="1:3" x14ac:dyDescent="0.25">
      <c r="A66" s="373">
        <v>40238</v>
      </c>
      <c r="B66" s="241">
        <v>1.9251129812928127</v>
      </c>
      <c r="C66" s="241">
        <v>2.3476677895379652</v>
      </c>
    </row>
    <row r="67" spans="1:3" x14ac:dyDescent="0.25">
      <c r="A67" s="373">
        <v>40269</v>
      </c>
      <c r="B67" s="241">
        <v>1.830121242570911</v>
      </c>
      <c r="C67" s="241">
        <v>2.6506024096385659</v>
      </c>
    </row>
    <row r="68" spans="1:3" x14ac:dyDescent="0.25">
      <c r="A68" s="373">
        <v>40299</v>
      </c>
      <c r="B68" s="241">
        <v>1.7985264242563233</v>
      </c>
      <c r="C68" s="241">
        <v>2.4553882001779641</v>
      </c>
    </row>
    <row r="69" spans="1:3" x14ac:dyDescent="0.25">
      <c r="A69" s="373">
        <v>40330</v>
      </c>
      <c r="B69" s="241">
        <v>1.7317031953803337</v>
      </c>
      <c r="C69" s="241">
        <v>2.4207274754506756</v>
      </c>
    </row>
    <row r="70" spans="1:3" x14ac:dyDescent="0.25">
      <c r="A70" s="373">
        <v>40360</v>
      </c>
      <c r="B70" s="241">
        <v>1.8</v>
      </c>
      <c r="C70" s="241">
        <v>2.0105300457067301</v>
      </c>
    </row>
    <row r="71" spans="1:3" x14ac:dyDescent="0.25">
      <c r="A71" s="373">
        <v>40391</v>
      </c>
      <c r="B71" s="241">
        <v>1.8740918041106482</v>
      </c>
      <c r="C71" s="241">
        <v>2.6221058113682574</v>
      </c>
    </row>
    <row r="72" spans="1:3" x14ac:dyDescent="0.25">
      <c r="A72" s="373">
        <v>40422</v>
      </c>
      <c r="B72" s="241">
        <v>2.0000162165683832</v>
      </c>
      <c r="C72" s="241">
        <v>2.5</v>
      </c>
    </row>
    <row r="73" spans="1:3" x14ac:dyDescent="0.25">
      <c r="A73" s="373">
        <v>40452</v>
      </c>
      <c r="B73" s="241">
        <v>2.2602829558463071</v>
      </c>
      <c r="C73" s="241">
        <v>3.1659483377009394</v>
      </c>
    </row>
    <row r="74" spans="1:3" x14ac:dyDescent="0.25">
      <c r="A74" s="373">
        <v>40483</v>
      </c>
      <c r="B74" s="241">
        <v>2.5313986560720565</v>
      </c>
      <c r="C74" s="241">
        <v>3.9119730541592901</v>
      </c>
    </row>
    <row r="75" spans="1:3" x14ac:dyDescent="0.25">
      <c r="A75" s="373">
        <v>40513</v>
      </c>
      <c r="B75" s="241">
        <v>2.9235160759620555</v>
      </c>
      <c r="C75" s="241">
        <v>6.1</v>
      </c>
    </row>
    <row r="76" spans="1:3" x14ac:dyDescent="0.25">
      <c r="A76" s="373">
        <v>40544</v>
      </c>
      <c r="B76" s="241">
        <v>3.2537993021747695</v>
      </c>
      <c r="C76" s="241">
        <v>6.4353293414862662</v>
      </c>
    </row>
    <row r="77" spans="1:3" x14ac:dyDescent="0.25">
      <c r="A77" s="373">
        <v>40575</v>
      </c>
      <c r="B77" s="241">
        <v>3.6338014556852158</v>
      </c>
      <c r="C77" s="241">
        <v>6.8</v>
      </c>
    </row>
    <row r="78" spans="1:3" x14ac:dyDescent="0.25">
      <c r="A78" s="373">
        <v>40603</v>
      </c>
      <c r="B78" s="241">
        <v>4.041505283466293</v>
      </c>
      <c r="C78" s="241">
        <v>7.2147487595316022</v>
      </c>
    </row>
    <row r="79" spans="1:3" x14ac:dyDescent="0.25">
      <c r="A79" s="373">
        <v>40634</v>
      </c>
      <c r="B79" s="241">
        <v>4.4002920396825687</v>
      </c>
      <c r="C79" s="241">
        <v>7</v>
      </c>
    </row>
    <row r="80" spans="1:3" x14ac:dyDescent="0.25">
      <c r="A80" s="373">
        <v>40664</v>
      </c>
      <c r="B80" s="241">
        <v>4.7936279164415083</v>
      </c>
      <c r="C80" s="241">
        <v>7.1</v>
      </c>
    </row>
    <row r="81" spans="1:3" x14ac:dyDescent="0.25">
      <c r="A81" s="373">
        <v>40695</v>
      </c>
      <c r="B81" s="241">
        <v>5.1400314432113561</v>
      </c>
      <c r="C81" s="241">
        <v>6.5743533750286929</v>
      </c>
    </row>
    <row r="82" spans="1:3" x14ac:dyDescent="0.25">
      <c r="A82" s="373">
        <v>40725</v>
      </c>
      <c r="B82" s="241">
        <v>5.5329171930841596</v>
      </c>
      <c r="C82" s="241">
        <v>6.7182851461728745</v>
      </c>
    </row>
    <row r="83" spans="1:3" x14ac:dyDescent="0.25">
      <c r="A83" s="373">
        <v>40756</v>
      </c>
      <c r="B83" s="241">
        <v>5.8</v>
      </c>
      <c r="C83" s="241">
        <v>6.4559125917985796</v>
      </c>
    </row>
    <row r="84" spans="1:3" x14ac:dyDescent="0.25">
      <c r="A84" s="373">
        <v>40787</v>
      </c>
      <c r="B84" s="241">
        <v>6.1692530909632382</v>
      </c>
      <c r="C84" s="241">
        <v>6.2870793282741033</v>
      </c>
    </row>
    <row r="85" spans="1:3" x14ac:dyDescent="0.25">
      <c r="A85" s="373">
        <v>40817</v>
      </c>
      <c r="B85" s="241">
        <v>6.3950536583307951</v>
      </c>
      <c r="C85" s="241">
        <v>6</v>
      </c>
    </row>
    <row r="86" spans="1:3" x14ac:dyDescent="0.25">
      <c r="A86" s="373">
        <v>40848</v>
      </c>
      <c r="B86" s="241">
        <v>6.6</v>
      </c>
      <c r="C86" s="241">
        <v>7.0348560799280904</v>
      </c>
    </row>
    <row r="87" spans="1:3" x14ac:dyDescent="0.25">
      <c r="A87" s="373">
        <v>40878</v>
      </c>
      <c r="B87" s="241">
        <v>6.5319544956111031</v>
      </c>
      <c r="C87" s="241">
        <v>4.8095439259033981</v>
      </c>
    </row>
    <row r="88" spans="1:3" x14ac:dyDescent="0.25">
      <c r="A88" s="373">
        <v>40909</v>
      </c>
      <c r="B88" s="241">
        <v>6.3977829752417819</v>
      </c>
      <c r="C88" s="241">
        <v>4.8</v>
      </c>
    </row>
    <row r="89" spans="1:3" x14ac:dyDescent="0.25">
      <c r="A89" s="373">
        <v>40940</v>
      </c>
      <c r="B89" s="241">
        <v>6.1576067526531517</v>
      </c>
      <c r="C89" s="241">
        <v>4.0924877498082424</v>
      </c>
    </row>
    <row r="90" spans="1:3" x14ac:dyDescent="0.25">
      <c r="A90" s="373">
        <v>40969</v>
      </c>
      <c r="B90" s="241">
        <v>5.8698174655458928</v>
      </c>
      <c r="C90" s="241">
        <v>3.8299350650478772</v>
      </c>
    </row>
    <row r="91" spans="1:3" x14ac:dyDescent="0.25">
      <c r="A91" s="373">
        <v>41000</v>
      </c>
      <c r="B91" s="241">
        <v>5.6103212234951911</v>
      </c>
      <c r="C91" s="241">
        <v>3.8</v>
      </c>
    </row>
    <row r="92" spans="1:3" x14ac:dyDescent="0.25">
      <c r="A92" s="373">
        <v>41030</v>
      </c>
      <c r="B92" s="241">
        <v>5.3294671929759403</v>
      </c>
      <c r="C92" s="241">
        <v>3.8089240220100749</v>
      </c>
    </row>
    <row r="93" spans="1:3" x14ac:dyDescent="0.25">
      <c r="A93" s="373">
        <v>41061</v>
      </c>
      <c r="B93" s="241">
        <v>5.1093962127697949</v>
      </c>
      <c r="C93" s="241">
        <v>3.9294153713935032</v>
      </c>
    </row>
    <row r="94" spans="1:3" x14ac:dyDescent="0.25">
      <c r="A94" s="373">
        <v>41091</v>
      </c>
      <c r="B94" s="241">
        <v>4.8631324936664271</v>
      </c>
      <c r="C94" s="241">
        <v>3.7371522207636758</v>
      </c>
    </row>
    <row r="95" spans="1:3" x14ac:dyDescent="0.25">
      <c r="A95" s="373">
        <v>41122</v>
      </c>
      <c r="B95" s="241">
        <v>4.6435450432782233</v>
      </c>
      <c r="C95" s="241">
        <v>3.7</v>
      </c>
    </row>
    <row r="96" spans="1:3" x14ac:dyDescent="0.25">
      <c r="A96" s="373">
        <v>41153</v>
      </c>
      <c r="B96" s="241">
        <v>4.4000000000000004</v>
      </c>
      <c r="C96" s="241">
        <v>3.9389289158342677</v>
      </c>
    </row>
    <row r="97" spans="1:3" x14ac:dyDescent="0.25">
      <c r="A97" s="373">
        <v>41183</v>
      </c>
      <c r="B97" s="241">
        <v>4.3214090803837024</v>
      </c>
      <c r="C97" s="241">
        <v>4.2</v>
      </c>
    </row>
    <row r="98" spans="1:3" x14ac:dyDescent="0.25">
      <c r="A98" s="373">
        <v>41214</v>
      </c>
      <c r="B98" s="241">
        <v>3.9949585865407045</v>
      </c>
      <c r="C98" s="241">
        <v>3.1</v>
      </c>
    </row>
    <row r="99" spans="1:3" x14ac:dyDescent="0.25">
      <c r="A99" s="373">
        <v>41244</v>
      </c>
      <c r="B99" s="241">
        <v>3.859757898280904</v>
      </c>
      <c r="C99" s="241">
        <v>3.1790973746840763</v>
      </c>
    </row>
    <row r="100" spans="1:3" x14ac:dyDescent="0.25">
      <c r="A100" s="373">
        <v>41275</v>
      </c>
      <c r="B100" s="241">
        <v>3.6913436141250884</v>
      </c>
      <c r="C100" s="241">
        <v>2.8766761912393264</v>
      </c>
    </row>
    <row r="101" spans="1:3" x14ac:dyDescent="0.25">
      <c r="A101" s="373">
        <v>41306</v>
      </c>
      <c r="B101" s="241">
        <v>3.6470253514869171</v>
      </c>
      <c r="C101" s="241">
        <v>3.5566216801760504</v>
      </c>
    </row>
    <row r="102" spans="1:3" x14ac:dyDescent="0.25">
      <c r="A102" s="373">
        <v>41334</v>
      </c>
      <c r="B102" s="241">
        <v>3.6304646935254539</v>
      </c>
      <c r="C102" s="241">
        <v>3.6287584545782892</v>
      </c>
    </row>
    <row r="103" spans="1:3" x14ac:dyDescent="0.25">
      <c r="A103" s="373">
        <v>41365</v>
      </c>
      <c r="B103" s="241">
        <v>3.6271444322504323</v>
      </c>
      <c r="C103" s="241">
        <v>3.8185955337976907</v>
      </c>
    </row>
    <row r="104" spans="1:3" x14ac:dyDescent="0.25">
      <c r="A104" s="373">
        <v>41395</v>
      </c>
      <c r="B104" s="241">
        <v>3.618199314371239</v>
      </c>
      <c r="C104" s="241">
        <v>3.6967184760521263</v>
      </c>
    </row>
    <row r="105" spans="1:3" x14ac:dyDescent="0.25">
      <c r="A105" s="373">
        <v>41426</v>
      </c>
      <c r="B105" s="241">
        <v>3.5846814916531571</v>
      </c>
      <c r="C105" s="241">
        <v>3.6</v>
      </c>
    </row>
    <row r="106" spans="1:3" x14ac:dyDescent="0.25">
      <c r="A106" s="373">
        <v>41456</v>
      </c>
      <c r="B106" s="241">
        <v>3.5679076807230388</v>
      </c>
      <c r="C106" s="241">
        <v>3.6</v>
      </c>
    </row>
    <row r="107" spans="1:3" x14ac:dyDescent="0.25">
      <c r="A107" s="373">
        <v>41487</v>
      </c>
      <c r="B107" s="241">
        <v>3.5112092507205972</v>
      </c>
      <c r="C107" s="241">
        <v>3.1014677287415395</v>
      </c>
    </row>
    <row r="108" spans="1:3" x14ac:dyDescent="0.25">
      <c r="A108" s="373">
        <v>41518</v>
      </c>
      <c r="B108" s="241">
        <v>3.4522202213515669</v>
      </c>
      <c r="C108" s="241">
        <v>3.3</v>
      </c>
    </row>
    <row r="109" spans="1:3" x14ac:dyDescent="0.25">
      <c r="A109" s="373">
        <v>41548</v>
      </c>
      <c r="B109" s="241">
        <v>3.3838490044713581</v>
      </c>
      <c r="C109" s="241">
        <v>3.4365106107075292</v>
      </c>
    </row>
    <row r="110" spans="1:3" x14ac:dyDescent="0.25">
      <c r="A110" s="373">
        <v>41579</v>
      </c>
      <c r="B110" s="241">
        <v>3.4611955908120393</v>
      </c>
      <c r="C110" s="241">
        <v>3.9</v>
      </c>
    </row>
    <row r="111" spans="1:3" x14ac:dyDescent="0.25">
      <c r="A111" s="373">
        <v>41609</v>
      </c>
      <c r="B111" s="241">
        <v>3.5350033715419329</v>
      </c>
      <c r="C111" s="241">
        <v>4</v>
      </c>
    </row>
    <row r="112" spans="1:3" x14ac:dyDescent="0.25">
      <c r="A112" s="373">
        <v>41640</v>
      </c>
      <c r="B112" s="241">
        <v>3.7195062755283885</v>
      </c>
      <c r="C112" s="241">
        <v>5.0697179128640641</v>
      </c>
    </row>
    <row r="113" spans="1:3" x14ac:dyDescent="0.25">
      <c r="A113" s="373">
        <v>41671</v>
      </c>
      <c r="B113" s="241">
        <v>3.8930701709219591</v>
      </c>
      <c r="C113" s="241">
        <v>5.6008443858421373</v>
      </c>
    </row>
    <row r="114" spans="1:3" x14ac:dyDescent="0.25">
      <c r="A114" s="373">
        <v>41699</v>
      </c>
      <c r="B114" s="241">
        <v>3.9668265677055956</v>
      </c>
      <c r="C114" s="241">
        <v>4.5039618829826793</v>
      </c>
    </row>
    <row r="115" spans="1:3" x14ac:dyDescent="0.25">
      <c r="A115" s="373">
        <v>41730</v>
      </c>
      <c r="B115" s="241">
        <v>3.9939412844713189</v>
      </c>
      <c r="C115" s="241">
        <v>4.2</v>
      </c>
    </row>
    <row r="116" spans="1:3" x14ac:dyDescent="0.25">
      <c r="A116" s="373">
        <v>41760</v>
      </c>
      <c r="B116" s="241">
        <v>3.9658357932091235</v>
      </c>
      <c r="C116" s="241">
        <v>3.3759728498519621</v>
      </c>
    </row>
    <row r="117" spans="1:3" x14ac:dyDescent="0.25">
      <c r="A117" s="373">
        <v>41791</v>
      </c>
      <c r="B117" s="241">
        <v>4</v>
      </c>
      <c r="C117" s="241">
        <v>3.2977455251916865</v>
      </c>
    </row>
    <row r="118" spans="1:3" x14ac:dyDescent="0.25">
      <c r="A118" s="373">
        <v>41821</v>
      </c>
      <c r="B118" s="241">
        <v>3.9111355789240463</v>
      </c>
      <c r="C118" s="241">
        <v>3.1403502203929179</v>
      </c>
    </row>
    <row r="119" spans="1:3" x14ac:dyDescent="0.25">
      <c r="A119" s="373">
        <v>41852</v>
      </c>
      <c r="B119" s="241">
        <v>3.9691936288750043</v>
      </c>
      <c r="C119" s="241">
        <v>3.8160310877191534</v>
      </c>
    </row>
    <row r="120" spans="1:3" x14ac:dyDescent="0.25">
      <c r="A120" s="373">
        <v>41883</v>
      </c>
      <c r="B120" s="241">
        <v>3.9439138245646461</v>
      </c>
      <c r="C120" s="241">
        <v>2.9450708837603088</v>
      </c>
    </row>
    <row r="121" spans="1:3" x14ac:dyDescent="0.25">
      <c r="A121" s="373">
        <v>41913</v>
      </c>
      <c r="B121" s="241">
        <v>3.8104594105319478</v>
      </c>
      <c r="C121" s="241">
        <v>1.8684226591756641</v>
      </c>
    </row>
    <row r="122" spans="1:3" x14ac:dyDescent="0.25">
      <c r="A122" s="373">
        <v>41944</v>
      </c>
      <c r="B122" s="241">
        <v>3.5464192158638781</v>
      </c>
      <c r="C122" s="241">
        <v>0.9</v>
      </c>
    </row>
    <row r="123" spans="1:3" x14ac:dyDescent="0.25">
      <c r="A123" s="373">
        <v>41974</v>
      </c>
      <c r="B123" s="241">
        <v>3.2240750372434519</v>
      </c>
      <c r="C123" s="241">
        <v>0.2391994529251491</v>
      </c>
    </row>
    <row r="124" spans="1:3" x14ac:dyDescent="0.25">
      <c r="A124" s="373">
        <v>42005</v>
      </c>
      <c r="B124" s="241">
        <v>2.8484484094081495</v>
      </c>
      <c r="C124" s="241">
        <v>0.7</v>
      </c>
    </row>
    <row r="125" spans="1:3" x14ac:dyDescent="0.25">
      <c r="A125" s="373">
        <v>42036</v>
      </c>
      <c r="B125" s="241">
        <v>2.5</v>
      </c>
      <c r="C125" s="241">
        <v>2.0378772275254846</v>
      </c>
    </row>
    <row r="126" spans="1:3" x14ac:dyDescent="0.25">
      <c r="A126" s="373">
        <v>42064</v>
      </c>
      <c r="B126" s="241">
        <v>2.3637186545498139</v>
      </c>
      <c r="C126" s="241">
        <v>2.2118946555621761</v>
      </c>
    </row>
    <row r="127" spans="1:3" x14ac:dyDescent="0.25">
      <c r="A127" s="373">
        <v>42095</v>
      </c>
      <c r="B127" s="241">
        <v>2.1989518701305428</v>
      </c>
      <c r="C127" s="241">
        <v>2.140358771096146</v>
      </c>
    </row>
    <row r="128" spans="1:3" x14ac:dyDescent="0.25">
      <c r="A128" s="373">
        <v>42125</v>
      </c>
      <c r="B128" s="241">
        <v>1.9596851779469802</v>
      </c>
      <c r="C128" s="241">
        <v>0.50067506447193466</v>
      </c>
    </row>
    <row r="129" spans="1:3" x14ac:dyDescent="0.25">
      <c r="A129" s="373">
        <v>42156</v>
      </c>
      <c r="B129" s="241">
        <v>1.7136297060818464</v>
      </c>
      <c r="C129" s="241">
        <v>0.4</v>
      </c>
    </row>
    <row r="130" spans="1:3" x14ac:dyDescent="0.25">
      <c r="A130" s="373">
        <v>42186</v>
      </c>
      <c r="B130" s="241">
        <v>1.5005092785390133</v>
      </c>
      <c r="C130" s="241">
        <v>0.55792025975893011</v>
      </c>
    </row>
    <row r="131" spans="1:3" x14ac:dyDescent="0.25">
      <c r="A131" s="373">
        <v>42217</v>
      </c>
      <c r="B131" s="241">
        <v>1.2791068136805279</v>
      </c>
      <c r="C131" s="241">
        <v>1.0949524596351381</v>
      </c>
    </row>
    <row r="132" spans="1:3" x14ac:dyDescent="0.25">
      <c r="A132" s="373">
        <v>42248</v>
      </c>
      <c r="B132" s="241">
        <v>1.1986567514413906</v>
      </c>
      <c r="C132" s="241">
        <v>2</v>
      </c>
    </row>
    <row r="133" spans="1:3" x14ac:dyDescent="0.25">
      <c r="A133" s="373">
        <v>42278</v>
      </c>
      <c r="B133" s="241">
        <v>1.1728074180722246</v>
      </c>
      <c r="C133" s="241">
        <v>1.5432909102066787</v>
      </c>
    </row>
    <row r="134" spans="1:3" x14ac:dyDescent="0.25">
      <c r="A134" s="373">
        <v>42309</v>
      </c>
      <c r="B134" s="241">
        <v>1.1889795180870095</v>
      </c>
      <c r="C134" s="241">
        <v>1.0321627701065381</v>
      </c>
    </row>
    <row r="135" spans="1:3" x14ac:dyDescent="0.25">
      <c r="A135" s="373">
        <v>42339</v>
      </c>
      <c r="B135" s="241">
        <v>1.2745469892426513</v>
      </c>
      <c r="C135" s="241">
        <v>1.2812728497035692</v>
      </c>
    </row>
    <row r="136" spans="1:3" x14ac:dyDescent="0.25">
      <c r="A136" s="373">
        <v>42370</v>
      </c>
      <c r="B136" s="241">
        <v>1.2555790464758445</v>
      </c>
      <c r="C136" s="241">
        <v>0.38868290770730596</v>
      </c>
    </row>
    <row r="137" spans="1:3" x14ac:dyDescent="0.25">
      <c r="A137" s="373">
        <v>42401</v>
      </c>
      <c r="B137" s="241">
        <v>1.037889200576231</v>
      </c>
      <c r="C137" s="241">
        <v>-0.50600800945639435</v>
      </c>
    </row>
    <row r="138" spans="1:3" x14ac:dyDescent="0.25">
      <c r="A138" s="373">
        <v>42430</v>
      </c>
      <c r="B138" s="241">
        <v>0.93317102233368132</v>
      </c>
      <c r="C138" s="241">
        <v>0.9</v>
      </c>
    </row>
    <row r="139" spans="1:3" x14ac:dyDescent="0.25">
      <c r="A139" s="373">
        <v>42461</v>
      </c>
      <c r="B139" s="241">
        <v>0.77045175737741545</v>
      </c>
      <c r="C139" s="241">
        <v>0.20676124141454011</v>
      </c>
    </row>
    <row r="140" spans="1:3" x14ac:dyDescent="0.25">
      <c r="A140" s="373">
        <v>42491</v>
      </c>
      <c r="B140" s="241">
        <v>0.80272613400134674</v>
      </c>
      <c r="C140" s="241">
        <v>0.8</v>
      </c>
    </row>
    <row r="141" spans="1:3" x14ac:dyDescent="0.25">
      <c r="A141" s="373">
        <v>42522</v>
      </c>
      <c r="B141" s="241">
        <v>0.87425279214564</v>
      </c>
      <c r="C141" s="241">
        <v>1.1000000000000001</v>
      </c>
    </row>
    <row r="142" spans="1:3" x14ac:dyDescent="0.25">
      <c r="A142" s="373">
        <v>42552</v>
      </c>
      <c r="B142" s="241">
        <v>0.91320637504873048</v>
      </c>
      <c r="C142" s="241">
        <v>1.0280951870439026</v>
      </c>
    </row>
    <row r="143" spans="1:3" x14ac:dyDescent="0.25">
      <c r="A143" s="373">
        <v>42583</v>
      </c>
      <c r="B143" s="241">
        <v>0.89713442030353008</v>
      </c>
      <c r="C143" s="241">
        <v>0.90128651627256318</v>
      </c>
    </row>
    <row r="144" spans="1:3" x14ac:dyDescent="0.25">
      <c r="A144" s="373">
        <v>42614</v>
      </c>
      <c r="B144" s="241">
        <v>0.81776274301313379</v>
      </c>
      <c r="C144" s="241">
        <v>0.9</v>
      </c>
    </row>
    <row r="145" spans="1:3" x14ac:dyDescent="0.25">
      <c r="A145" s="373">
        <v>42644</v>
      </c>
      <c r="B145" s="241">
        <v>0.81072975836467265</v>
      </c>
      <c r="C145" s="241">
        <v>1.5</v>
      </c>
    </row>
    <row r="146" spans="1:3" x14ac:dyDescent="0.25">
      <c r="A146" s="373">
        <v>42675</v>
      </c>
      <c r="B146" s="241">
        <v>0.9125844231723903</v>
      </c>
      <c r="C146" s="241">
        <v>2.2000000000000002</v>
      </c>
    </row>
    <row r="147" spans="1:3" x14ac:dyDescent="0.25">
      <c r="A147" s="373">
        <v>42705</v>
      </c>
      <c r="B147" s="241">
        <v>0.99885400374934363</v>
      </c>
      <c r="C147" s="241">
        <v>2.3248779971463591</v>
      </c>
    </row>
    <row r="148" spans="1:3" x14ac:dyDescent="0.25">
      <c r="A148" s="373">
        <v>42736</v>
      </c>
      <c r="B148" s="241">
        <v>1.1158041220549393</v>
      </c>
      <c r="C148" s="241">
        <v>1.7940401979801095</v>
      </c>
    </row>
    <row r="149" spans="1:3" x14ac:dyDescent="0.25">
      <c r="A149" s="373">
        <v>42767</v>
      </c>
      <c r="B149" s="241">
        <v>1.2</v>
      </c>
      <c r="C149" s="241">
        <v>1.3</v>
      </c>
    </row>
    <row r="150" spans="1:3" x14ac:dyDescent="0.25">
      <c r="A150" s="373">
        <v>42795</v>
      </c>
      <c r="B150" s="241">
        <v>1.2884855122757841</v>
      </c>
      <c r="C150" s="241">
        <v>1.3</v>
      </c>
    </row>
    <row r="151" spans="1:3" x14ac:dyDescent="0.25">
      <c r="A151" s="373">
        <v>42826</v>
      </c>
      <c r="B151" s="241">
        <v>1.5158959974240105</v>
      </c>
      <c r="C151" s="241">
        <v>2.8909669948941001</v>
      </c>
    </row>
    <row r="152" spans="1:3" x14ac:dyDescent="0.25">
      <c r="A152" s="373">
        <v>42856</v>
      </c>
      <c r="B152" s="241">
        <v>1.9306511746536046</v>
      </c>
      <c r="C152" s="241">
        <v>5.8803523746670834</v>
      </c>
    </row>
    <row r="153" spans="1:3" x14ac:dyDescent="0.25">
      <c r="A153" s="373">
        <v>42887</v>
      </c>
      <c r="B153" s="241">
        <v>2.3581396474823038</v>
      </c>
      <c r="C153" s="241">
        <v>6.4</v>
      </c>
    </row>
    <row r="154" spans="1:3" x14ac:dyDescent="0.25">
      <c r="A154" s="373">
        <v>42917</v>
      </c>
      <c r="B154" s="241">
        <v>2.7183053598103726</v>
      </c>
      <c r="C154" s="241">
        <v>5.3</v>
      </c>
    </row>
    <row r="155" spans="1:3" x14ac:dyDescent="0.25">
      <c r="A155" s="373">
        <v>42948</v>
      </c>
      <c r="B155" s="241">
        <v>3.0259479082323821</v>
      </c>
      <c r="C155" s="241">
        <v>4.586757424322812</v>
      </c>
    </row>
    <row r="156" spans="1:3" x14ac:dyDescent="0.25">
      <c r="A156" s="373">
        <v>42979</v>
      </c>
      <c r="B156" s="241">
        <v>3.2356596349095952</v>
      </c>
      <c r="C156" s="241">
        <v>3.4819103508060465</v>
      </c>
    </row>
    <row r="157" spans="1:3" x14ac:dyDescent="0.25">
      <c r="A157" s="373">
        <v>43009</v>
      </c>
      <c r="B157" s="241">
        <v>3.4067802243260275</v>
      </c>
      <c r="C157" s="241">
        <v>3.5234875805275436</v>
      </c>
    </row>
    <row r="158" spans="1:3" x14ac:dyDescent="0.25">
      <c r="A158" s="373">
        <v>43040</v>
      </c>
      <c r="B158" s="241">
        <v>3.5146011193435243</v>
      </c>
      <c r="C158" s="241">
        <v>3.5805319659424555</v>
      </c>
    </row>
    <row r="159" spans="1:3" x14ac:dyDescent="0.25">
      <c r="A159" s="373">
        <v>43070</v>
      </c>
      <c r="B159" s="241">
        <v>3.6746324750293269</v>
      </c>
      <c r="C159" s="241">
        <v>4.2</v>
      </c>
    </row>
    <row r="160" spans="1:3" x14ac:dyDescent="0.25">
      <c r="A160" s="373">
        <v>43101</v>
      </c>
      <c r="B160" s="241">
        <v>4.0344960709886237</v>
      </c>
      <c r="C160" s="241">
        <v>6.2</v>
      </c>
    </row>
    <row r="161" spans="1:3" x14ac:dyDescent="0.25">
      <c r="A161" s="373">
        <v>43132</v>
      </c>
      <c r="B161" s="241">
        <v>4.5216650701391643</v>
      </c>
      <c r="C161" s="241">
        <v>7.030404160032802</v>
      </c>
    </row>
    <row r="162" spans="1:3" x14ac:dyDescent="0.25">
      <c r="A162" s="373">
        <v>43160</v>
      </c>
      <c r="B162" s="241">
        <v>4.9830947658069675</v>
      </c>
      <c r="C162" s="241">
        <v>6.6742515799076045</v>
      </c>
    </row>
    <row r="163" spans="1:3" x14ac:dyDescent="0.25">
      <c r="A163" s="373">
        <v>43191</v>
      </c>
      <c r="B163" s="241">
        <v>5.0538288851882811</v>
      </c>
      <c r="C163" s="241">
        <v>3.7</v>
      </c>
    </row>
    <row r="164" spans="1:3" x14ac:dyDescent="0.25">
      <c r="A164" s="373">
        <v>43221</v>
      </c>
      <c r="B164" s="241">
        <v>4.7</v>
      </c>
      <c r="C164" s="241">
        <v>2.4356580629340385</v>
      </c>
    </row>
    <row r="165" spans="1:3" x14ac:dyDescent="0.25">
      <c r="A165" s="373">
        <v>43252</v>
      </c>
      <c r="B165" s="241">
        <v>4.3110360188209427</v>
      </c>
      <c r="C165" s="241">
        <v>1</v>
      </c>
    </row>
    <row r="166" spans="1:3" x14ac:dyDescent="0.25">
      <c r="A166" s="373">
        <v>43282</v>
      </c>
      <c r="B166" s="241">
        <v>4.0040198342659465</v>
      </c>
      <c r="C166" s="241">
        <v>1.7189250998290078</v>
      </c>
    </row>
    <row r="167" spans="1:3" x14ac:dyDescent="0.25">
      <c r="A167" s="373">
        <v>43313</v>
      </c>
      <c r="B167" s="241">
        <v>3.6977667325762269</v>
      </c>
      <c r="C167" s="241">
        <v>0.9</v>
      </c>
    </row>
    <row r="168" spans="1:3" x14ac:dyDescent="0.25">
      <c r="A168" s="373">
        <v>43344</v>
      </c>
      <c r="B168" s="241">
        <v>3.5</v>
      </c>
      <c r="C168" s="241">
        <v>1.920593914718367</v>
      </c>
    </row>
    <row r="169" spans="1:3" x14ac:dyDescent="0.25">
      <c r="A169" s="373">
        <v>43374</v>
      </c>
      <c r="B169" s="241">
        <v>3.5079347350576313</v>
      </c>
      <c r="C169" s="241">
        <v>2.8331259965959248</v>
      </c>
    </row>
    <row r="170" spans="1:3" x14ac:dyDescent="0.25">
      <c r="A170" s="373">
        <v>43405</v>
      </c>
      <c r="B170" s="241">
        <v>3.4445319070528342</v>
      </c>
      <c r="C170" s="241">
        <v>2.8198178206289271</v>
      </c>
    </row>
    <row r="171" spans="1:3" x14ac:dyDescent="0.25">
      <c r="A171" s="373">
        <v>43435</v>
      </c>
      <c r="B171" s="241">
        <v>3.2397419277019139</v>
      </c>
      <c r="C171" s="241">
        <v>1.7952796873238981</v>
      </c>
    </row>
    <row r="172" spans="1:3" x14ac:dyDescent="0.25">
      <c r="A172" s="373">
        <v>43466</v>
      </c>
      <c r="B172" s="241">
        <v>2.7811318045283286</v>
      </c>
      <c r="C172" s="241">
        <v>0.5</v>
      </c>
    </row>
    <row r="173" spans="1:3" x14ac:dyDescent="0.25">
      <c r="A173" s="373">
        <v>43497</v>
      </c>
      <c r="B173" s="241">
        <v>2.1182404271752802</v>
      </c>
      <c r="C173" s="241">
        <v>-0.8</v>
      </c>
    </row>
    <row r="174" spans="1:3" x14ac:dyDescent="0.25">
      <c r="A174" s="373">
        <v>43525</v>
      </c>
      <c r="B174" s="241">
        <v>1.4374299479159163</v>
      </c>
      <c r="C174" s="241">
        <v>-1.4</v>
      </c>
    </row>
    <row r="175" spans="1:3" x14ac:dyDescent="0.25">
      <c r="A175" s="373">
        <v>43556</v>
      </c>
      <c r="B175" s="241">
        <v>1.1691083222973759</v>
      </c>
      <c r="C175" s="241">
        <v>0.6</v>
      </c>
    </row>
    <row r="176" spans="1:3" x14ac:dyDescent="0.25">
      <c r="A176" s="373">
        <v>43586</v>
      </c>
      <c r="B176" s="241">
        <v>1.0303766859018708</v>
      </c>
      <c r="C176" s="241">
        <v>0.76401672540747256</v>
      </c>
    </row>
    <row r="177" spans="1:3" x14ac:dyDescent="0.25">
      <c r="A177" s="373">
        <v>43617</v>
      </c>
      <c r="B177" s="241">
        <v>0.98983404058078861</v>
      </c>
      <c r="C177" s="241">
        <v>0.56811909493401913</v>
      </c>
    </row>
    <row r="178" spans="1:3" x14ac:dyDescent="0.25">
      <c r="A178" s="373">
        <v>43647</v>
      </c>
      <c r="B178" s="241">
        <v>0.91145790242568125</v>
      </c>
      <c r="C178" s="241">
        <v>0.76825151333143538</v>
      </c>
    </row>
    <row r="179" spans="1:3" x14ac:dyDescent="0.25">
      <c r="A179" s="373">
        <v>43678</v>
      </c>
      <c r="B179" s="241">
        <v>0.97620955225627881</v>
      </c>
      <c r="C179" s="241">
        <v>1.8</v>
      </c>
    </row>
    <row r="180" spans="1:3" x14ac:dyDescent="0.25">
      <c r="A180" s="373">
        <v>43709</v>
      </c>
      <c r="B180" s="241">
        <v>0.92172985814704589</v>
      </c>
      <c r="C180" s="241">
        <v>1.3</v>
      </c>
    </row>
    <row r="181" spans="1:3" x14ac:dyDescent="0.25">
      <c r="A181" s="373">
        <v>43739</v>
      </c>
      <c r="B181" s="241">
        <v>0.71906712171569609</v>
      </c>
      <c r="C181" s="241">
        <v>0.4</v>
      </c>
    </row>
    <row r="182" spans="1:3" x14ac:dyDescent="0.25">
      <c r="A182" s="373">
        <v>43770</v>
      </c>
      <c r="B182" s="241">
        <v>0.50988548175160986</v>
      </c>
      <c r="C182" s="241">
        <v>0.3</v>
      </c>
    </row>
    <row r="183" spans="1:3" x14ac:dyDescent="0.25">
      <c r="A183" s="373">
        <v>43800</v>
      </c>
      <c r="B183" s="241">
        <v>0.5</v>
      </c>
      <c r="C183" s="241">
        <v>0.88335182683685787</v>
      </c>
    </row>
    <row r="184" spans="1:3" x14ac:dyDescent="0.25">
      <c r="A184" s="373">
        <v>43831</v>
      </c>
      <c r="B184" s="241">
        <v>0.55045640419024267</v>
      </c>
      <c r="C184" s="241">
        <v>1.9530001724552051</v>
      </c>
    </row>
    <row r="185" spans="1:3" x14ac:dyDescent="0.25">
      <c r="A185" s="373">
        <v>43862</v>
      </c>
      <c r="B185" s="241">
        <v>0.80747840611927302</v>
      </c>
      <c r="C185" s="241">
        <v>2.1</v>
      </c>
    </row>
    <row r="186" spans="1:3" x14ac:dyDescent="0.25">
      <c r="A186" s="373">
        <v>43891</v>
      </c>
      <c r="B186" s="241">
        <v>1.1783350671030064</v>
      </c>
      <c r="C186" s="241">
        <v>2.9119761227654521</v>
      </c>
    </row>
    <row r="187" spans="1:3" x14ac:dyDescent="0.25">
      <c r="A187" s="373">
        <v>43922</v>
      </c>
      <c r="B187" s="241">
        <v>1.4886921424798203</v>
      </c>
      <c r="C187" s="241">
        <v>4.2098197826275054</v>
      </c>
    </row>
    <row r="188" spans="1:3" x14ac:dyDescent="0.25">
      <c r="A188" s="373">
        <v>43952</v>
      </c>
      <c r="B188" s="241">
        <v>1.6566135273740343</v>
      </c>
      <c r="C188" s="241">
        <v>2.7616739342615375</v>
      </c>
    </row>
    <row r="189" spans="1:3" x14ac:dyDescent="0.25">
      <c r="A189" s="373">
        <v>43983</v>
      </c>
      <c r="B189" s="241">
        <v>1.7511648003212485</v>
      </c>
      <c r="C189" s="241">
        <v>1.7072264058743514</v>
      </c>
    </row>
    <row r="190" spans="1:3" x14ac:dyDescent="0.25">
      <c r="A190" s="373">
        <v>44013</v>
      </c>
      <c r="B190" s="241">
        <v>1.8053652503979123</v>
      </c>
      <c r="C190" s="241">
        <v>1.5</v>
      </c>
    </row>
    <row r="191" spans="1:3" x14ac:dyDescent="0.25">
      <c r="A191" s="373">
        <v>44044</v>
      </c>
      <c r="B191" s="241">
        <v>1.7925885671155442</v>
      </c>
      <c r="C191" s="241">
        <v>1.5</v>
      </c>
    </row>
    <row r="192" spans="1:3" x14ac:dyDescent="0.25">
      <c r="A192" s="373">
        <v>44075</v>
      </c>
      <c r="B192" s="241">
        <v>1.9052040293656489</v>
      </c>
      <c r="C192" s="241">
        <v>2.6069934690787164</v>
      </c>
    </row>
    <row r="193" spans="1:3" x14ac:dyDescent="0.25">
      <c r="A193" s="373">
        <v>44105</v>
      </c>
      <c r="B193" s="241">
        <v>2.1454806959096118</v>
      </c>
      <c r="C193" s="241">
        <v>3.2498949854821859</v>
      </c>
    </row>
    <row r="194" spans="1:3" x14ac:dyDescent="0.25">
      <c r="A194" s="373">
        <v>44136</v>
      </c>
      <c r="B194" s="241">
        <v>2.3836443758326737</v>
      </c>
      <c r="C194" s="241">
        <v>3.1231035638646745</v>
      </c>
    </row>
    <row r="195" spans="1:3" x14ac:dyDescent="0.25">
      <c r="A195" s="373">
        <v>44166</v>
      </c>
      <c r="B195" s="241">
        <v>2.5344730128816479</v>
      </c>
      <c r="C195" s="241">
        <v>2.7125594599872329</v>
      </c>
    </row>
    <row r="196" spans="1:3" x14ac:dyDescent="0.25">
      <c r="A196" s="373">
        <v>44197</v>
      </c>
      <c r="B196" s="241">
        <v>2.5</v>
      </c>
      <c r="C196" s="241">
        <v>1</v>
      </c>
    </row>
    <row r="197" spans="1:3" x14ac:dyDescent="0.25">
      <c r="A197" s="373">
        <v>44228</v>
      </c>
      <c r="B197" s="241">
        <v>2.3766873390812577</v>
      </c>
      <c r="C197" s="241">
        <v>1.1789596554932444</v>
      </c>
    </row>
    <row r="198" spans="1:3" x14ac:dyDescent="0.25">
      <c r="A198" s="373">
        <v>44256</v>
      </c>
      <c r="B198" s="241">
        <v>2.2185292464742048</v>
      </c>
      <c r="C198" s="241">
        <v>1</v>
      </c>
    </row>
    <row r="199" spans="1:3" x14ac:dyDescent="0.25">
      <c r="A199" s="373">
        <v>44287</v>
      </c>
      <c r="B199" s="241">
        <v>1.8779237555413175</v>
      </c>
      <c r="C199" s="241">
        <v>0.19700809658347396</v>
      </c>
    </row>
    <row r="200" spans="1:3" x14ac:dyDescent="0.25">
      <c r="A200" s="373">
        <v>44317</v>
      </c>
      <c r="B200" s="241">
        <v>1.8434690911021505</v>
      </c>
      <c r="C200" s="241">
        <v>2.4</v>
      </c>
    </row>
    <row r="201" spans="1:3" x14ac:dyDescent="0.25">
      <c r="A201" s="373">
        <v>44348</v>
      </c>
      <c r="B201" s="241">
        <v>2.1960056307634517</v>
      </c>
      <c r="C201" s="241">
        <v>5.935598656559165</v>
      </c>
    </row>
    <row r="202" spans="1:3" x14ac:dyDescent="0.25">
      <c r="A202" s="373">
        <v>44378</v>
      </c>
      <c r="B202" s="241">
        <v>2.6177581254445812</v>
      </c>
      <c r="C202" s="241">
        <v>6.5119196868246689</v>
      </c>
    </row>
    <row r="203" spans="1:3" x14ac:dyDescent="0.25">
      <c r="A203" s="373">
        <v>44409</v>
      </c>
      <c r="B203" s="241">
        <v>2.9785317441925372</v>
      </c>
      <c r="C203" s="241">
        <v>6</v>
      </c>
    </row>
    <row r="204" spans="1:3" x14ac:dyDescent="0.25">
      <c r="A204" s="373">
        <v>44440</v>
      </c>
      <c r="B204" s="241">
        <v>3.2145870255672548</v>
      </c>
      <c r="C204" s="241">
        <v>5.4375229015635682</v>
      </c>
    </row>
    <row r="205" spans="1:3" x14ac:dyDescent="0.25">
      <c r="A205" s="373">
        <v>44470</v>
      </c>
      <c r="B205" s="241">
        <v>3.427031885033287</v>
      </c>
      <c r="C205" s="241">
        <v>5.7905193098210646</v>
      </c>
    </row>
    <row r="206" spans="1:3" x14ac:dyDescent="0.25">
      <c r="A206" s="373">
        <v>44501</v>
      </c>
      <c r="B206" s="241">
        <v>3.7000415114983127</v>
      </c>
      <c r="C206" s="241">
        <v>6.4019859670545287</v>
      </c>
    </row>
    <row r="207" spans="1:3" x14ac:dyDescent="0.25">
      <c r="A207" s="373">
        <v>44531</v>
      </c>
      <c r="B207" s="241">
        <v>4.0314372210393117</v>
      </c>
      <c r="C207" s="241">
        <v>6.8</v>
      </c>
    </row>
    <row r="208" spans="1:3" x14ac:dyDescent="0.25">
      <c r="A208" s="373">
        <v>44562</v>
      </c>
      <c r="B208" s="241">
        <v>4.5560381856110723</v>
      </c>
      <c r="C208" s="241">
        <v>7.3832951087759398</v>
      </c>
    </row>
    <row r="209" spans="1:3" x14ac:dyDescent="0.25">
      <c r="A209" s="373">
        <v>44593</v>
      </c>
      <c r="B209" s="241">
        <v>5.2175842478513488</v>
      </c>
      <c r="C209" s="241">
        <v>9</v>
      </c>
    </row>
    <row r="210" spans="1:3" x14ac:dyDescent="0.25">
      <c r="A210" s="373">
        <v>44621</v>
      </c>
      <c r="B210" s="241">
        <v>6.0305231660080096</v>
      </c>
      <c r="C210" s="241">
        <v>10.679455373346343</v>
      </c>
    </row>
    <row r="211" spans="1:3" x14ac:dyDescent="0.25">
      <c r="A211" s="373">
        <v>44652</v>
      </c>
      <c r="B211" s="241">
        <v>7</v>
      </c>
      <c r="C211" s="241">
        <v>10.991030013446363</v>
      </c>
    </row>
    <row r="212" spans="1:3" x14ac:dyDescent="0.25">
      <c r="A212" s="373">
        <v>44682</v>
      </c>
      <c r="B212" s="241">
        <v>7.6669252193051136</v>
      </c>
      <c r="C212" s="241">
        <v>10.7</v>
      </c>
    </row>
    <row r="213" spans="1:3" x14ac:dyDescent="0.25">
      <c r="A213" s="373">
        <v>44713</v>
      </c>
      <c r="B213" s="241">
        <v>7.9736597593054199</v>
      </c>
      <c r="C213" s="241">
        <v>9.5798308662713509</v>
      </c>
    </row>
    <row r="214" spans="1:3" x14ac:dyDescent="0.25">
      <c r="A214" s="373">
        <v>44743</v>
      </c>
      <c r="B214" s="241">
        <v>8.3552169074339275</v>
      </c>
      <c r="C214" s="241">
        <v>11.025196091905215</v>
      </c>
    </row>
    <row r="215" spans="1:3" x14ac:dyDescent="0.25">
      <c r="A215" s="373">
        <v>44774</v>
      </c>
      <c r="B215" s="241">
        <v>8.8194985349648221</v>
      </c>
      <c r="C215" s="241">
        <v>11.488449223575486</v>
      </c>
    </row>
    <row r="216" spans="1:3" x14ac:dyDescent="0.25">
      <c r="A216" s="373">
        <v>44805</v>
      </c>
      <c r="B216" s="241">
        <v>9.3582469273083575</v>
      </c>
      <c r="C216" s="241">
        <v>11.91475662897659</v>
      </c>
    </row>
    <row r="217" spans="1:3" x14ac:dyDescent="0.25">
      <c r="A217" s="373">
        <v>44835</v>
      </c>
      <c r="B217" s="241">
        <v>9.8676270668854897</v>
      </c>
      <c r="C217" s="241">
        <v>11.943979491036984</v>
      </c>
    </row>
    <row r="218" spans="1:3" x14ac:dyDescent="0.25">
      <c r="A218" s="373">
        <v>44866</v>
      </c>
      <c r="B218" s="241">
        <v>10.340177403226065</v>
      </c>
      <c r="C218" s="241">
        <v>12.126252652959352</v>
      </c>
    </row>
    <row r="219" spans="1:3" x14ac:dyDescent="0.25">
      <c r="A219" s="373">
        <v>44896</v>
      </c>
      <c r="B219" s="241">
        <v>10.787666741226872</v>
      </c>
      <c r="C219" s="241">
        <v>12.192937307658354</v>
      </c>
    </row>
    <row r="220" spans="1:3" x14ac:dyDescent="0.25">
      <c r="A220" s="373">
        <v>44927</v>
      </c>
      <c r="B220" s="241">
        <v>11.145954509028428</v>
      </c>
      <c r="C220" s="241">
        <v>11.780010415254935</v>
      </c>
    </row>
    <row r="221" spans="1:3" x14ac:dyDescent="0.25">
      <c r="A221" s="373">
        <v>44958</v>
      </c>
      <c r="B221" s="241">
        <v>11.296404236653302</v>
      </c>
      <c r="C221" s="241">
        <v>10.951913435527331</v>
      </c>
    </row>
    <row r="222" spans="1:3" x14ac:dyDescent="0.25">
      <c r="A222" s="373">
        <v>44986</v>
      </c>
      <c r="B222" s="241">
        <v>11.1</v>
      </c>
      <c r="C222" s="241">
        <v>9.146085945172274</v>
      </c>
    </row>
    <row r="223" spans="1:3" x14ac:dyDescent="0.25">
      <c r="A223" s="373">
        <v>45017</v>
      </c>
      <c r="B223" s="241">
        <v>10.911981100707365</v>
      </c>
      <c r="C223" s="241">
        <v>8.2545697292949285</v>
      </c>
    </row>
    <row r="224" spans="1:3" x14ac:dyDescent="0.25">
      <c r="A224" s="373">
        <v>45047</v>
      </c>
      <c r="B224" s="241">
        <v>10.6</v>
      </c>
      <c r="C224" s="241">
        <v>7.8612245904567288</v>
      </c>
    </row>
    <row r="225" spans="1:3" x14ac:dyDescent="0.25">
      <c r="A225" s="373">
        <v>45078</v>
      </c>
      <c r="B225" s="241">
        <v>10.490943719036721</v>
      </c>
      <c r="C225" s="241">
        <v>7.8590806333536705</v>
      </c>
    </row>
    <row r="226" spans="1:3" x14ac:dyDescent="0.25">
      <c r="A226" s="373">
        <v>45108</v>
      </c>
      <c r="B226" s="241">
        <v>10.04222013793914</v>
      </c>
      <c r="C226" s="241">
        <v>5.8945986038531544</v>
      </c>
    </row>
    <row r="227" spans="1:3" x14ac:dyDescent="0.25">
      <c r="A227" s="373">
        <v>45139</v>
      </c>
      <c r="B227" s="241">
        <v>9.5649794711492007</v>
      </c>
      <c r="C227" s="241">
        <v>5.905836808270351</v>
      </c>
    </row>
    <row r="228" spans="1:3" x14ac:dyDescent="0.25">
      <c r="A228" s="373">
        <v>45170</v>
      </c>
      <c r="B228" s="241">
        <v>9.003759994295109</v>
      </c>
      <c r="C228" s="241">
        <v>5.248864632236149</v>
      </c>
    </row>
    <row r="229" spans="1:3" x14ac:dyDescent="0.25">
      <c r="A229" s="373">
        <v>45200</v>
      </c>
      <c r="B229" s="241">
        <v>8.3945470272829112</v>
      </c>
      <c r="C229" s="241">
        <v>4.6365276208957482</v>
      </c>
    </row>
    <row r="230" spans="1:3" x14ac:dyDescent="0.25">
      <c r="A230" s="373">
        <v>45231</v>
      </c>
      <c r="B230" s="241">
        <v>7.7237998345237315</v>
      </c>
      <c r="C230" s="241">
        <v>4.018229008661848</v>
      </c>
    </row>
    <row r="231" spans="1:3" x14ac:dyDescent="0.25">
      <c r="A231" s="373">
        <v>45261</v>
      </c>
      <c r="B231" s="241">
        <v>7.0450436183128602</v>
      </c>
      <c r="C231" s="241">
        <v>3.8540515409179079</v>
      </c>
    </row>
    <row r="232" spans="1:3" x14ac:dyDescent="0.25">
      <c r="A232" s="373">
        <v>45292</v>
      </c>
      <c r="B232" s="241">
        <v>6.5198998706418365</v>
      </c>
      <c r="C232" s="241">
        <v>5.214419603548933</v>
      </c>
    </row>
    <row r="233" spans="1:3" x14ac:dyDescent="0.25">
      <c r="A233" s="373">
        <v>45323</v>
      </c>
      <c r="B233" s="241">
        <v>6.1449508025026347</v>
      </c>
      <c r="C233" s="241">
        <v>6.2140761482733353</v>
      </c>
    </row>
    <row r="234" spans="1:3" x14ac:dyDescent="0.25">
      <c r="A234" s="373">
        <v>45352</v>
      </c>
      <c r="B234" s="241">
        <v>5.7985195564245657</v>
      </c>
      <c r="C234" s="241">
        <v>4.9106876690868262</v>
      </c>
    </row>
    <row r="235" spans="1:3" x14ac:dyDescent="0.25">
      <c r="A235" s="373">
        <v>45383</v>
      </c>
      <c r="B235" s="241">
        <v>5.2</v>
      </c>
      <c r="C235" s="241">
        <v>3.3908100658110811</v>
      </c>
    </row>
    <row r="236" spans="1:3" x14ac:dyDescent="0.25">
      <c r="A236" s="373">
        <v>45413</v>
      </c>
      <c r="B236" s="241">
        <v>4.9826848728365718</v>
      </c>
      <c r="C236" s="241">
        <v>2.8819400085206723</v>
      </c>
    </row>
    <row r="237" spans="1:3" x14ac:dyDescent="0.25">
      <c r="A237" s="373">
        <v>45444</v>
      </c>
      <c r="B237" s="241">
        <v>4.5198388431032583</v>
      </c>
      <c r="C237" s="241">
        <v>2.2466823053190126</v>
      </c>
    </row>
    <row r="238" spans="1:3" x14ac:dyDescent="0.25">
      <c r="A238" s="373">
        <v>45474</v>
      </c>
      <c r="B238" s="241">
        <v>4.2545620540059019</v>
      </c>
      <c r="C238" s="241">
        <v>2.6987551525578368</v>
      </c>
    </row>
    <row r="239" spans="1:3" x14ac:dyDescent="0.25">
      <c r="A239" s="373">
        <v>45505</v>
      </c>
      <c r="B239" s="241">
        <v>3.9919966894535435</v>
      </c>
      <c r="C239" s="241">
        <v>2.7210502131899972</v>
      </c>
    </row>
    <row r="240" spans="1:3" x14ac:dyDescent="0.25">
      <c r="A240" s="373">
        <v>45536</v>
      </c>
      <c r="B240" s="241">
        <v>3.8119046236787142</v>
      </c>
      <c r="C240" s="241">
        <v>3.0539641395675119</v>
      </c>
    </row>
    <row r="241" spans="1:3" x14ac:dyDescent="0.25">
      <c r="A241" s="373">
        <v>45566</v>
      </c>
      <c r="B241" s="241">
        <v>3.7118298541980863</v>
      </c>
      <c r="C241" s="241">
        <v>3.4098722112348128</v>
      </c>
    </row>
    <row r="242" spans="1:3" x14ac:dyDescent="0.25">
      <c r="A242" s="373">
        <v>45597</v>
      </c>
      <c r="B242" s="241">
        <v>3.6629853393686886</v>
      </c>
      <c r="C242" s="241">
        <v>3.4253600842817349</v>
      </c>
    </row>
    <row r="243" spans="1:3" x14ac:dyDescent="0.25">
      <c r="A243" s="373">
        <v>45627</v>
      </c>
      <c r="B243" s="241">
        <v>3.5805839709013583</v>
      </c>
      <c r="C243" s="241">
        <v>2.8642865116073466</v>
      </c>
    </row>
    <row r="244" spans="1:3" x14ac:dyDescent="0.25">
      <c r="A244" s="373">
        <v>45658</v>
      </c>
      <c r="B244" s="241">
        <v>3.3</v>
      </c>
      <c r="C244" s="241">
        <v>1.9</v>
      </c>
    </row>
    <row r="245" spans="1:3" x14ac:dyDescent="0.25">
      <c r="A245" s="373">
        <v>45689</v>
      </c>
      <c r="B245" s="241">
        <v>2.8</v>
      </c>
      <c r="C245" s="241">
        <v>0.1</v>
      </c>
    </row>
    <row r="246" spans="1:3" x14ac:dyDescent="0.25">
      <c r="A246" s="373">
        <v>45717</v>
      </c>
      <c r="B246" s="241">
        <v>2.5</v>
      </c>
      <c r="C246" s="241">
        <v>1.8</v>
      </c>
    </row>
    <row r="247" spans="1:3" x14ac:dyDescent="0.25">
      <c r="A247" s="373">
        <v>45748</v>
      </c>
      <c r="B247" s="241">
        <v>2.6</v>
      </c>
      <c r="C247" s="241">
        <v>3.8</v>
      </c>
    </row>
    <row r="248" spans="1:3" x14ac:dyDescent="0.25">
      <c r="A248" s="373">
        <v>45778</v>
      </c>
      <c r="B248" s="241">
        <v>2.7</v>
      </c>
      <c r="C248" s="241">
        <v>4.2</v>
      </c>
    </row>
    <row r="249" spans="1:3" x14ac:dyDescent="0.25">
      <c r="A249" s="373">
        <v>45809</v>
      </c>
      <c r="B249" s="241">
        <v>2.9</v>
      </c>
      <c r="C249" s="241">
        <v>5.4</v>
      </c>
    </row>
    <row r="250" spans="1:3" x14ac:dyDescent="0.25">
      <c r="A250" s="373">
        <v>45839</v>
      </c>
      <c r="B250" s="241">
        <v>3.1</v>
      </c>
      <c r="C250" s="241">
        <v>5.2</v>
      </c>
    </row>
    <row r="251" spans="1:3" x14ac:dyDescent="0.25">
      <c r="A251" s="373">
        <v>45870</v>
      </c>
      <c r="B251" s="241">
        <v>3.3</v>
      </c>
      <c r="C251" s="241">
        <v>4.8</v>
      </c>
    </row>
    <row r="252" spans="1:3" x14ac:dyDescent="0.25">
      <c r="A252" s="373">
        <v>45901</v>
      </c>
      <c r="B252" s="241">
        <v>3.4</v>
      </c>
      <c r="C252" s="241">
        <v>4.4000000000000004</v>
      </c>
    </row>
    <row r="253" spans="1:3" x14ac:dyDescent="0.25">
      <c r="A253" s="373">
        <v>45931</v>
      </c>
      <c r="B253" s="241">
        <v>3.5</v>
      </c>
      <c r="C253" s="241">
        <v>4.0999999999999996</v>
      </c>
    </row>
    <row r="254" spans="1:3" x14ac:dyDescent="0.25">
      <c r="A254" s="373">
        <v>45962</v>
      </c>
      <c r="B254" s="241">
        <v>3.5</v>
      </c>
      <c r="C254" s="241">
        <v>4</v>
      </c>
    </row>
    <row r="255" spans="1:3" x14ac:dyDescent="0.25">
      <c r="A255" s="373">
        <v>45992</v>
      </c>
      <c r="B255" s="241">
        <v>3.7</v>
      </c>
      <c r="C255" s="241">
        <v>4.5</v>
      </c>
    </row>
    <row r="256" spans="1:3" x14ac:dyDescent="0.25">
      <c r="A256" s="373">
        <v>46023</v>
      </c>
      <c r="B256" s="241">
        <v>3.8</v>
      </c>
      <c r="C256" s="241">
        <v>3.9</v>
      </c>
    </row>
    <row r="257" spans="1:3" x14ac:dyDescent="0.25">
      <c r="A257" s="373">
        <v>46054</v>
      </c>
      <c r="B257" s="241">
        <v>4.0999999999999996</v>
      </c>
      <c r="C257" s="241">
        <v>3.5</v>
      </c>
    </row>
    <row r="258" spans="1:3" x14ac:dyDescent="0.25">
      <c r="A258" s="373">
        <v>46082</v>
      </c>
      <c r="B258" s="241">
        <v>4.2</v>
      </c>
      <c r="C258" s="241">
        <v>2.7</v>
      </c>
    </row>
    <row r="259" spans="1:3" x14ac:dyDescent="0.25">
      <c r="A259" s="373">
        <v>46113</v>
      </c>
      <c r="B259" s="241">
        <v>4.2</v>
      </c>
      <c r="C259" s="241">
        <v>3.6</v>
      </c>
    </row>
    <row r="260" spans="1:3" x14ac:dyDescent="0.25">
      <c r="A260" s="373">
        <v>46143</v>
      </c>
      <c r="B260" s="241">
        <v>4.2</v>
      </c>
      <c r="C260" s="241">
        <v>4.3</v>
      </c>
    </row>
    <row r="261" spans="1:3" x14ac:dyDescent="0.25">
      <c r="A261" s="373">
        <v>46174</v>
      </c>
      <c r="B261" s="241">
        <v>4.0999999999999996</v>
      </c>
      <c r="C261" s="241">
        <v>3.7</v>
      </c>
    </row>
    <row r="262" spans="1:3" x14ac:dyDescent="0.25">
      <c r="A262" s="373">
        <v>46204</v>
      </c>
      <c r="B262" s="241">
        <v>4</v>
      </c>
      <c r="C262" s="241">
        <v>4.4000000000000004</v>
      </c>
    </row>
  </sheetData>
  <mergeCells count="1">
    <mergeCell ref="A1:B1"/>
  </mergeCells>
  <hyperlinks>
    <hyperlink ref="A1:B1" location="'Table of contents'!A1" display="Table of contents" xr:uid="{E780C5FF-A01C-4939-996F-56FB15C26F84}"/>
  </hyperlinks>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7A970-7DE1-4D3F-85F7-0402D026C471}">
  <sheetPr>
    <tabColor theme="0" tint="-0.14999847407452621"/>
  </sheetPr>
  <dimension ref="A1:AE269"/>
  <sheetViews>
    <sheetView topLeftCell="O1" workbookViewId="0">
      <selection activeCell="AG7" sqref="AG7"/>
    </sheetView>
  </sheetViews>
  <sheetFormatPr defaultColWidth="9.140625" defaultRowHeight="15.75" x14ac:dyDescent="0.25"/>
  <cols>
    <col min="1" max="1" width="8.42578125" style="305" customWidth="1"/>
    <col min="2" max="2" width="63.5703125" style="318" customWidth="1"/>
    <col min="3" max="3" width="8.5703125" style="319" customWidth="1"/>
    <col min="4" max="4" width="10.42578125" style="321" hidden="1" customWidth="1"/>
    <col min="5" max="12" width="9.140625" style="305" hidden="1" customWidth="1"/>
    <col min="13" max="18" width="9.140625" style="305" customWidth="1"/>
    <col min="19" max="16384" width="9.140625" style="305"/>
  </cols>
  <sheetData>
    <row r="1" spans="1:31" x14ac:dyDescent="0.25">
      <c r="A1" s="418" t="s">
        <v>419</v>
      </c>
      <c r="B1" s="418"/>
    </row>
    <row r="2" spans="1:31" ht="21" customHeight="1" x14ac:dyDescent="0.25">
      <c r="A2" s="358" t="s">
        <v>906</v>
      </c>
    </row>
    <row r="3" spans="1:31" ht="21" customHeight="1" x14ac:dyDescent="0.25">
      <c r="A3" s="358" t="s">
        <v>907</v>
      </c>
    </row>
    <row r="4" spans="1:31" ht="60" customHeight="1" x14ac:dyDescent="0.25">
      <c r="A4" s="419" t="s">
        <v>873</v>
      </c>
      <c r="B4" s="419"/>
      <c r="C4" s="306" t="s">
        <v>872</v>
      </c>
      <c r="D4" s="356">
        <v>45383</v>
      </c>
      <c r="E4" s="356">
        <v>45413</v>
      </c>
      <c r="F4" s="356">
        <v>45444</v>
      </c>
      <c r="G4" s="356">
        <v>45474</v>
      </c>
      <c r="H4" s="356">
        <v>45505</v>
      </c>
      <c r="I4" s="356">
        <v>45536</v>
      </c>
      <c r="J4" s="356">
        <v>45566</v>
      </c>
      <c r="K4" s="356">
        <v>45597</v>
      </c>
      <c r="L4" s="356">
        <v>45627</v>
      </c>
      <c r="M4" s="356">
        <v>45658</v>
      </c>
      <c r="N4" s="356">
        <v>45689</v>
      </c>
      <c r="O4" s="356">
        <v>45717</v>
      </c>
      <c r="P4" s="356">
        <v>45748</v>
      </c>
      <c r="Q4" s="356">
        <v>45778</v>
      </c>
      <c r="R4" s="356">
        <v>45809</v>
      </c>
      <c r="S4" s="356">
        <v>45839</v>
      </c>
      <c r="T4" s="356">
        <v>45870</v>
      </c>
      <c r="U4" s="356">
        <v>45901</v>
      </c>
      <c r="V4" s="356">
        <v>45931</v>
      </c>
      <c r="W4" s="356">
        <v>45962</v>
      </c>
      <c r="X4" s="356">
        <v>45992</v>
      </c>
      <c r="Y4" s="356">
        <v>46023</v>
      </c>
      <c r="Z4" s="356">
        <v>46054</v>
      </c>
      <c r="AA4" s="356">
        <v>46082</v>
      </c>
      <c r="AB4" s="356">
        <v>46113</v>
      </c>
      <c r="AC4" s="356">
        <v>46143</v>
      </c>
      <c r="AD4" s="356">
        <v>46174</v>
      </c>
      <c r="AE4" s="356">
        <v>46204</v>
      </c>
    </row>
    <row r="5" spans="1:31" customFormat="1" ht="18" customHeight="1" x14ac:dyDescent="0.25">
      <c r="A5" s="351" t="s">
        <v>65</v>
      </c>
      <c r="B5" s="317"/>
      <c r="C5" s="350">
        <v>41</v>
      </c>
      <c r="D5" s="350">
        <v>102.29269114948903</v>
      </c>
      <c r="E5" s="350">
        <v>102.55990958478992</v>
      </c>
      <c r="F5" s="350">
        <v>102.82872079894064</v>
      </c>
      <c r="G5" s="350">
        <v>102.86400120971351</v>
      </c>
      <c r="H5" s="350">
        <v>103.00182319713761</v>
      </c>
      <c r="I5" s="350">
        <v>103.28046747624529</v>
      </c>
      <c r="J5" s="350">
        <v>103.7979866014671</v>
      </c>
      <c r="K5" s="350">
        <v>103.87584008478353</v>
      </c>
      <c r="L5" s="350">
        <v>104.00083877315521</v>
      </c>
      <c r="M5" s="350">
        <v>104.92372534844027</v>
      </c>
      <c r="N5" s="350">
        <v>104.92372534844027</v>
      </c>
      <c r="O5" s="350">
        <v>105.1487223344236</v>
      </c>
      <c r="P5" s="350">
        <v>105.17469216975489</v>
      </c>
      <c r="Q5" s="350">
        <v>105.17469216975489</v>
      </c>
      <c r="R5" s="350">
        <v>105.2565831184136</v>
      </c>
      <c r="S5" s="350">
        <v>105.48706376235928</v>
      </c>
      <c r="T5" s="350">
        <v>106.11933736634273</v>
      </c>
      <c r="U5" s="350">
        <v>106.14721397523392</v>
      </c>
      <c r="V5" s="350">
        <v>106.34751906759745</v>
      </c>
      <c r="W5" s="350">
        <v>106.52299336533484</v>
      </c>
      <c r="X5" s="350">
        <v>106.67937108199875</v>
      </c>
      <c r="Y5" s="350">
        <v>107.07736672210945</v>
      </c>
      <c r="Z5" s="350">
        <v>107.35439671960553</v>
      </c>
      <c r="AA5" s="350">
        <v>107.45195139257925</v>
      </c>
      <c r="AB5" s="350">
        <v>107.86524306596678</v>
      </c>
      <c r="AC5" s="350">
        <v>108.15034441074128</v>
      </c>
      <c r="AD5" s="350">
        <v>108.15034441074128</v>
      </c>
      <c r="AE5" s="350">
        <v>108.55205754857809</v>
      </c>
    </row>
    <row r="6" spans="1:31" customFormat="1" ht="18" customHeight="1" x14ac:dyDescent="0.25">
      <c r="A6" s="351"/>
      <c r="B6" s="368" t="s">
        <v>66</v>
      </c>
      <c r="C6" s="376">
        <v>31</v>
      </c>
      <c r="D6" s="376">
        <v>102.56120977176941</v>
      </c>
      <c r="E6" s="376">
        <v>102.63561823479479</v>
      </c>
      <c r="F6" s="376">
        <v>102.87746799505935</v>
      </c>
      <c r="G6" s="376">
        <v>102.9241291835009</v>
      </c>
      <c r="H6" s="376">
        <v>102.9241291835009</v>
      </c>
      <c r="I6" s="376">
        <v>103.07988947065753</v>
      </c>
      <c r="J6" s="376">
        <v>103.67245272824806</v>
      </c>
      <c r="K6" s="376">
        <v>103.67245272824806</v>
      </c>
      <c r="L6" s="376">
        <v>103.837773574159</v>
      </c>
      <c r="M6" s="376">
        <v>104.99346283070707</v>
      </c>
      <c r="N6" s="376">
        <v>104.99346283070707</v>
      </c>
      <c r="O6" s="376">
        <v>105.29103948958826</v>
      </c>
      <c r="P6" s="376">
        <v>105.32538669115546</v>
      </c>
      <c r="Q6" s="376">
        <v>105.32538669115546</v>
      </c>
      <c r="R6" s="376">
        <v>105.43369407486536</v>
      </c>
      <c r="S6" s="376">
        <v>105.46068367550576</v>
      </c>
      <c r="T6" s="376">
        <v>106.15804419044005</v>
      </c>
      <c r="U6" s="376">
        <v>106.19491325381226</v>
      </c>
      <c r="V6" s="376">
        <v>106.2237872053625</v>
      </c>
      <c r="W6" s="376">
        <v>106.23649651141352</v>
      </c>
      <c r="X6" s="376">
        <v>106.44331865280773</v>
      </c>
      <c r="Y6" s="376">
        <v>106.96969998327673</v>
      </c>
      <c r="Z6" s="376">
        <v>107.33609449609412</v>
      </c>
      <c r="AA6" s="376">
        <v>107.46511841841418</v>
      </c>
      <c r="AB6" s="376">
        <v>107.89619287366743</v>
      </c>
      <c r="AC6" s="376">
        <v>108.1806968641235</v>
      </c>
      <c r="AD6" s="376">
        <v>108.1806968641235</v>
      </c>
      <c r="AE6" s="385">
        <v>108.58461634397239</v>
      </c>
    </row>
    <row r="7" spans="1:31" ht="20.25" customHeight="1" x14ac:dyDescent="0.25">
      <c r="A7" s="352" t="s">
        <v>68</v>
      </c>
      <c r="B7" s="310"/>
      <c r="C7" s="308">
        <v>31</v>
      </c>
      <c r="D7" s="320">
        <v>102.56120977176941</v>
      </c>
      <c r="E7" s="320">
        <v>102.63561823479479</v>
      </c>
      <c r="F7" s="320">
        <v>102.87746799505935</v>
      </c>
      <c r="G7" s="320">
        <v>102.9241291835009</v>
      </c>
      <c r="H7" s="320">
        <v>102.9241291835009</v>
      </c>
      <c r="I7" s="320">
        <v>103.07988947065753</v>
      </c>
      <c r="J7" s="320">
        <v>103.67245272824806</v>
      </c>
      <c r="K7" s="320">
        <v>103.67245272824806</v>
      </c>
      <c r="L7" s="320">
        <v>103.837773574159</v>
      </c>
      <c r="M7" s="320">
        <v>104.99346283070707</v>
      </c>
      <c r="N7" s="320">
        <v>104.99346283070707</v>
      </c>
      <c r="O7" s="320">
        <v>105.29103948958826</v>
      </c>
      <c r="P7" s="320">
        <v>105.32538669115546</v>
      </c>
      <c r="Q7" s="320">
        <v>105.32538669115546</v>
      </c>
      <c r="R7" s="320">
        <v>105.43369407486536</v>
      </c>
      <c r="S7" s="320">
        <v>105.46068367550576</v>
      </c>
      <c r="T7" s="320">
        <v>106.15804419044005</v>
      </c>
      <c r="U7" s="320">
        <v>106.19491325381226</v>
      </c>
      <c r="V7" s="320">
        <v>106.2237872053625</v>
      </c>
      <c r="W7" s="320">
        <v>106.23649651141352</v>
      </c>
      <c r="X7" s="320">
        <v>106.44331865280773</v>
      </c>
      <c r="Y7" s="320">
        <v>106.96969998327673</v>
      </c>
      <c r="Z7" s="320">
        <v>107.33609449609412</v>
      </c>
      <c r="AA7" s="320">
        <v>107.46511841841418</v>
      </c>
      <c r="AB7" s="320">
        <v>107.89619287366743</v>
      </c>
      <c r="AC7" s="320">
        <v>108.1806968641235</v>
      </c>
      <c r="AD7" s="320">
        <v>108.1806968641235</v>
      </c>
      <c r="AE7" s="320">
        <v>108.58461634397239</v>
      </c>
    </row>
    <row r="8" spans="1:31" ht="20.25" customHeight="1" x14ac:dyDescent="0.25">
      <c r="A8" s="357"/>
      <c r="B8" s="312" t="s">
        <v>739</v>
      </c>
      <c r="C8" s="308">
        <v>12</v>
      </c>
      <c r="D8" s="320">
        <v>102.78463109713002</v>
      </c>
      <c r="E8" s="320">
        <v>102.78463109713002</v>
      </c>
      <c r="F8" s="320">
        <v>103.37451113076067</v>
      </c>
      <c r="G8" s="320">
        <v>103.37451113076067</v>
      </c>
      <c r="H8" s="320">
        <v>103.37451113076067</v>
      </c>
      <c r="I8" s="320">
        <v>103.77857547401219</v>
      </c>
      <c r="J8" s="320">
        <v>104.13426830449657</v>
      </c>
      <c r="K8" s="320">
        <v>104.13426830449657</v>
      </c>
      <c r="L8" s="320">
        <v>104.08009912260341</v>
      </c>
      <c r="M8" s="320">
        <v>105.90712592542629</v>
      </c>
      <c r="N8" s="320">
        <v>105.90712592542629</v>
      </c>
      <c r="O8" s="320">
        <v>106.06689031437757</v>
      </c>
      <c r="P8" s="320">
        <v>106.15599184145569</v>
      </c>
      <c r="Q8" s="320">
        <v>106.15599184145569</v>
      </c>
      <c r="R8" s="320">
        <v>106.31112764074697</v>
      </c>
      <c r="S8" s="320">
        <v>106.31112764074697</v>
      </c>
      <c r="T8" s="320">
        <v>106.32290271287054</v>
      </c>
      <c r="U8" s="320">
        <v>106.41854630822942</v>
      </c>
      <c r="V8" s="320">
        <v>106.49344944614217</v>
      </c>
      <c r="W8" s="320">
        <v>106.52641919405697</v>
      </c>
      <c r="X8" s="320">
        <v>106.52641919405697</v>
      </c>
      <c r="Y8" s="320">
        <v>107.16676210631633</v>
      </c>
      <c r="Z8" s="320">
        <v>107.19916400020701</v>
      </c>
      <c r="AA8" s="320">
        <v>107.53387040957286</v>
      </c>
      <c r="AB8" s="320">
        <v>107.99838220608322</v>
      </c>
      <c r="AC8" s="320">
        <v>108.73642603069727</v>
      </c>
      <c r="AD8" s="320">
        <v>108.73642603069727</v>
      </c>
      <c r="AE8" s="320">
        <v>108.73642603069727</v>
      </c>
    </row>
    <row r="9" spans="1:31" ht="20.25" customHeight="1" x14ac:dyDescent="0.25">
      <c r="A9" s="357"/>
      <c r="B9" s="312" t="s">
        <v>740</v>
      </c>
      <c r="C9" s="308">
        <v>17</v>
      </c>
      <c r="D9" s="320">
        <v>102.35050622026189</v>
      </c>
      <c r="E9" s="320">
        <v>102.48619224107287</v>
      </c>
      <c r="F9" s="320">
        <v>102.5125614273267</v>
      </c>
      <c r="G9" s="320">
        <v>102.59764947683776</v>
      </c>
      <c r="H9" s="320">
        <v>102.59764947683776</v>
      </c>
      <c r="I9" s="320">
        <v>102.59764947683776</v>
      </c>
      <c r="J9" s="320">
        <v>103.42817486866235</v>
      </c>
      <c r="K9" s="320">
        <v>103.42817486866235</v>
      </c>
      <c r="L9" s="320">
        <v>103.48329774407402</v>
      </c>
      <c r="M9" s="320">
        <v>104.07126845171473</v>
      </c>
      <c r="N9" s="320">
        <v>104.07126845171473</v>
      </c>
      <c r="O9" s="320">
        <v>104.50160327391171</v>
      </c>
      <c r="P9" s="320">
        <v>104.50160327391171</v>
      </c>
      <c r="Q9" s="320">
        <v>104.50160327391171</v>
      </c>
      <c r="R9" s="320">
        <v>104.59005363235144</v>
      </c>
      <c r="S9" s="320">
        <v>104.63926996293105</v>
      </c>
      <c r="T9" s="320">
        <v>105.9026501894655</v>
      </c>
      <c r="U9" s="320">
        <v>105.9026501894655</v>
      </c>
      <c r="V9" s="320">
        <v>105.9026501894655</v>
      </c>
      <c r="W9" s="320">
        <v>105.9026501894655</v>
      </c>
      <c r="X9" s="320">
        <v>105.9026501894655</v>
      </c>
      <c r="Y9" s="320">
        <v>106.10293630533728</v>
      </c>
      <c r="Z9" s="320">
        <v>106.74829085035762</v>
      </c>
      <c r="AA9" s="320">
        <v>106.74829085035762</v>
      </c>
      <c r="AB9" s="320">
        <v>107.20784332944891</v>
      </c>
      <c r="AC9" s="320">
        <v>107.20784332944891</v>
      </c>
      <c r="AD9" s="320">
        <v>107.20784332944891</v>
      </c>
      <c r="AE9" s="320">
        <v>107.94440238093806</v>
      </c>
    </row>
    <row r="10" spans="1:31" ht="20.25" customHeight="1" x14ac:dyDescent="0.25">
      <c r="A10" s="357"/>
      <c r="B10" s="312" t="s">
        <v>741</v>
      </c>
      <c r="C10" s="308">
        <v>1</v>
      </c>
      <c r="D10" s="320">
        <v>100</v>
      </c>
      <c r="E10" s="320">
        <v>100</v>
      </c>
      <c r="F10" s="320">
        <v>100</v>
      </c>
      <c r="G10" s="320">
        <v>100</v>
      </c>
      <c r="H10" s="320">
        <v>100</v>
      </c>
      <c r="I10" s="320">
        <v>100</v>
      </c>
      <c r="J10" s="320">
        <v>100</v>
      </c>
      <c r="K10" s="320">
        <v>100</v>
      </c>
      <c r="L10" s="320">
        <v>100</v>
      </c>
      <c r="M10" s="320">
        <v>102.24956623841742</v>
      </c>
      <c r="N10" s="320">
        <v>102.24956623841742</v>
      </c>
      <c r="O10" s="320">
        <v>102.24956623841742</v>
      </c>
      <c r="P10" s="320">
        <v>102.24956623841742</v>
      </c>
      <c r="Q10" s="320">
        <v>102.24956623841742</v>
      </c>
      <c r="R10" s="320">
        <v>102.24956623841742</v>
      </c>
      <c r="S10" s="320">
        <v>102.24956623841742</v>
      </c>
      <c r="T10" s="320">
        <v>102.24956623841742</v>
      </c>
      <c r="U10" s="320">
        <v>102.24956623841742</v>
      </c>
      <c r="V10" s="320">
        <v>102.24956623841742</v>
      </c>
      <c r="W10" s="320">
        <v>102.24956623841742</v>
      </c>
      <c r="X10" s="320">
        <v>102.24956623841742</v>
      </c>
      <c r="Y10" s="320">
        <v>102.24956623841742</v>
      </c>
      <c r="Z10" s="320">
        <v>102.24956623841742</v>
      </c>
      <c r="AA10" s="320">
        <v>102.24956623841742</v>
      </c>
      <c r="AB10" s="320">
        <v>102.24956623841742</v>
      </c>
      <c r="AC10" s="320">
        <v>102.24956623841742</v>
      </c>
      <c r="AD10" s="320">
        <v>102.24956623841742</v>
      </c>
      <c r="AE10" s="320">
        <v>102.24956623841742</v>
      </c>
    </row>
    <row r="11" spans="1:31" ht="20.25" customHeight="1" x14ac:dyDescent="0.25">
      <c r="A11" s="357"/>
      <c r="B11" s="312" t="s">
        <v>742</v>
      </c>
      <c r="C11" s="308">
        <v>1</v>
      </c>
      <c r="D11" s="320">
        <v>105.13546297474662</v>
      </c>
      <c r="E11" s="320">
        <v>105.13546297474662</v>
      </c>
      <c r="F11" s="320">
        <v>105.13546297474662</v>
      </c>
      <c r="G11" s="320">
        <v>105.13546297474662</v>
      </c>
      <c r="H11" s="320">
        <v>105.13546297474662</v>
      </c>
      <c r="I11" s="320">
        <v>105.13546297474662</v>
      </c>
      <c r="J11" s="320">
        <v>105.13546297474662</v>
      </c>
      <c r="K11" s="320">
        <v>105.13546297474662</v>
      </c>
      <c r="L11" s="320">
        <v>109.16477886213315</v>
      </c>
      <c r="M11" s="320">
        <v>110.90291496772494</v>
      </c>
      <c r="N11" s="320">
        <v>110.90291496772494</v>
      </c>
      <c r="O11" s="320">
        <v>110.90291496772494</v>
      </c>
      <c r="P11" s="320">
        <v>110.90291496772494</v>
      </c>
      <c r="Q11" s="320">
        <v>110.90291496772494</v>
      </c>
      <c r="R11" s="320">
        <v>110.90291496772494</v>
      </c>
      <c r="S11" s="320">
        <v>110.90291496772494</v>
      </c>
      <c r="T11" s="320">
        <v>110.90291496772494</v>
      </c>
      <c r="U11" s="320">
        <v>110.90291496772494</v>
      </c>
      <c r="V11" s="320">
        <v>110.90291496772494</v>
      </c>
      <c r="W11" s="320">
        <v>110.90291496772494</v>
      </c>
      <c r="X11" s="320">
        <v>116.24582028707556</v>
      </c>
      <c r="Y11" s="320">
        <v>120.62986984809146</v>
      </c>
      <c r="Z11" s="320">
        <v>120.62986984809146</v>
      </c>
      <c r="AA11" s="320">
        <v>120.62986984809146</v>
      </c>
      <c r="AB11" s="320">
        <v>120.62986984809146</v>
      </c>
      <c r="AC11" s="320">
        <v>120.62986984809146</v>
      </c>
      <c r="AD11" s="320">
        <v>120.62986984809146</v>
      </c>
      <c r="AE11" s="320">
        <v>120.62986984809146</v>
      </c>
    </row>
    <row r="12" spans="1:31" ht="20.25" customHeight="1" x14ac:dyDescent="0.25">
      <c r="A12" s="357"/>
      <c r="B12" s="323" t="s">
        <v>70</v>
      </c>
      <c r="C12" s="308">
        <v>10</v>
      </c>
      <c r="D12" s="308">
        <v>101.46028342041987</v>
      </c>
      <c r="E12" s="308">
        <v>102.32521276977486</v>
      </c>
      <c r="F12" s="308">
        <v>102.67760449097264</v>
      </c>
      <c r="G12" s="308">
        <v>102.67760449097264</v>
      </c>
      <c r="H12" s="308">
        <v>103.24267463941149</v>
      </c>
      <c r="I12" s="308">
        <v>103.9022592935673</v>
      </c>
      <c r="J12" s="308">
        <v>104.1871416084462</v>
      </c>
      <c r="K12" s="308">
        <v>104.5063408900435</v>
      </c>
      <c r="L12" s="308">
        <v>104.5063408900435</v>
      </c>
      <c r="M12" s="308">
        <v>104.70753915341319</v>
      </c>
      <c r="N12" s="308">
        <v>104.70753915341319</v>
      </c>
      <c r="O12" s="308">
        <v>104.70753915341319</v>
      </c>
      <c r="P12" s="308">
        <v>104.70753915341319</v>
      </c>
      <c r="Q12" s="308">
        <v>104.70753915341319</v>
      </c>
      <c r="R12" s="308">
        <v>104.70753915341319</v>
      </c>
      <c r="S12" s="308">
        <v>105.56884203160521</v>
      </c>
      <c r="T12" s="308">
        <v>105.99934621164104</v>
      </c>
      <c r="U12" s="308">
        <v>105.99934621164104</v>
      </c>
      <c r="V12" s="308">
        <v>106.73108784052582</v>
      </c>
      <c r="W12" s="308">
        <v>107.4111336124909</v>
      </c>
      <c r="X12" s="308">
        <v>107.4111336124909</v>
      </c>
      <c r="Y12" s="308">
        <v>107.4111336124909</v>
      </c>
      <c r="Z12" s="308">
        <v>107.4111336124909</v>
      </c>
      <c r="AA12" s="308">
        <v>107.4111336124909</v>
      </c>
      <c r="AB12" s="308">
        <v>107.76929866209476</v>
      </c>
      <c r="AC12" s="308">
        <v>108.05625180525639</v>
      </c>
      <c r="AD12" s="308">
        <v>108.05625180525639</v>
      </c>
      <c r="AE12" s="308">
        <v>108.45112528285571</v>
      </c>
    </row>
    <row r="13" spans="1:31" ht="20.25" customHeight="1" x14ac:dyDescent="0.25">
      <c r="A13" s="352" t="s">
        <v>71</v>
      </c>
      <c r="B13" s="312"/>
      <c r="C13" s="308">
        <v>10</v>
      </c>
      <c r="D13" s="320">
        <v>101.46028342041987</v>
      </c>
      <c r="E13" s="320">
        <v>102.32521276977486</v>
      </c>
      <c r="F13" s="320">
        <v>102.67760449097264</v>
      </c>
      <c r="G13" s="320">
        <v>102.67760449097264</v>
      </c>
      <c r="H13" s="320">
        <v>103.24267463941149</v>
      </c>
      <c r="I13" s="320">
        <v>103.9022592935673</v>
      </c>
      <c r="J13" s="320">
        <v>104.1871416084462</v>
      </c>
      <c r="K13" s="320">
        <v>104.5063408900435</v>
      </c>
      <c r="L13" s="320">
        <v>104.5063408900435</v>
      </c>
      <c r="M13" s="320">
        <v>104.70753915341319</v>
      </c>
      <c r="N13" s="320">
        <v>104.70753915341319</v>
      </c>
      <c r="O13" s="320">
        <v>104.70753915341319</v>
      </c>
      <c r="P13" s="320">
        <v>104.70753915341319</v>
      </c>
      <c r="Q13" s="320">
        <v>104.70753915341319</v>
      </c>
      <c r="R13" s="320">
        <v>104.70753915341319</v>
      </c>
      <c r="S13" s="320">
        <v>105.56884203160521</v>
      </c>
      <c r="T13" s="320">
        <v>105.99934621164104</v>
      </c>
      <c r="U13" s="320">
        <v>105.99934621164104</v>
      </c>
      <c r="V13" s="320">
        <v>106.73108784052582</v>
      </c>
      <c r="W13" s="320">
        <v>107.4111336124909</v>
      </c>
      <c r="X13" s="320">
        <v>107.4111336124909</v>
      </c>
      <c r="Y13" s="320">
        <v>107.4111336124909</v>
      </c>
      <c r="Z13" s="320">
        <v>107.4111336124909</v>
      </c>
      <c r="AA13" s="320">
        <v>107.4111336124909</v>
      </c>
      <c r="AB13" s="320">
        <v>107.76929866209476</v>
      </c>
      <c r="AC13" s="320">
        <v>108.05625180525639</v>
      </c>
      <c r="AD13" s="320">
        <v>108.05625180525639</v>
      </c>
      <c r="AE13" s="320">
        <v>108.45112528285571</v>
      </c>
    </row>
    <row r="14" spans="1:31" ht="20.25" customHeight="1" x14ac:dyDescent="0.25">
      <c r="A14" s="357"/>
      <c r="B14" s="310" t="s">
        <v>517</v>
      </c>
      <c r="C14" s="308">
        <v>5</v>
      </c>
      <c r="D14" s="320">
        <v>100.74698640384389</v>
      </c>
      <c r="E14" s="320">
        <v>102.51214834130305</v>
      </c>
      <c r="F14" s="320">
        <v>102.51214834130305</v>
      </c>
      <c r="G14" s="320">
        <v>102.51214834130305</v>
      </c>
      <c r="H14" s="320">
        <v>102.59815788188486</v>
      </c>
      <c r="I14" s="320">
        <v>103.94424901281508</v>
      </c>
      <c r="J14" s="320">
        <v>103.94424901281508</v>
      </c>
      <c r="K14" s="320">
        <v>103.96773995909614</v>
      </c>
      <c r="L14" s="320">
        <v>103.96773995909614</v>
      </c>
      <c r="M14" s="320">
        <v>103.96773995909614</v>
      </c>
      <c r="N14" s="320">
        <v>103.96773995909614</v>
      </c>
      <c r="O14" s="320">
        <v>103.96773995909614</v>
      </c>
      <c r="P14" s="320">
        <v>103.96773995909614</v>
      </c>
      <c r="Q14" s="320">
        <v>103.96773995909614</v>
      </c>
      <c r="R14" s="320">
        <v>103.96773995909614</v>
      </c>
      <c r="S14" s="320">
        <v>104.11884191716106</v>
      </c>
      <c r="T14" s="320">
        <v>104.99742187641787</v>
      </c>
      <c r="U14" s="320">
        <v>104.99742187641787</v>
      </c>
      <c r="V14" s="320">
        <v>104.99742187641787</v>
      </c>
      <c r="W14" s="320">
        <v>104.99742187641787</v>
      </c>
      <c r="X14" s="320">
        <v>104.99742187641787</v>
      </c>
      <c r="Y14" s="320">
        <v>104.99742187641787</v>
      </c>
      <c r="Z14" s="320">
        <v>104.99742187641787</v>
      </c>
      <c r="AA14" s="320">
        <v>104.99742187641787</v>
      </c>
      <c r="AB14" s="320">
        <v>105.25545970966762</v>
      </c>
      <c r="AC14" s="320">
        <v>105.25545970966762</v>
      </c>
      <c r="AD14" s="320">
        <v>105.25545970966762</v>
      </c>
      <c r="AE14" s="320">
        <v>105.49187117087565</v>
      </c>
    </row>
    <row r="15" spans="1:31" ht="20.25" customHeight="1" x14ac:dyDescent="0.25">
      <c r="A15" s="357"/>
      <c r="B15" s="310" t="s">
        <v>743</v>
      </c>
      <c r="C15" s="308">
        <v>4</v>
      </c>
      <c r="D15" s="320">
        <v>102.16226594427556</v>
      </c>
      <c r="E15" s="320">
        <v>102.16226594427556</v>
      </c>
      <c r="F15" s="320">
        <v>103.04324524726999</v>
      </c>
      <c r="G15" s="320">
        <v>103.04324524726999</v>
      </c>
      <c r="H15" s="320">
        <v>104.35055893115438</v>
      </c>
      <c r="I15" s="320">
        <v>104.35055893115438</v>
      </c>
      <c r="J15" s="320">
        <v>105.06276471835163</v>
      </c>
      <c r="K15" s="320">
        <v>105.8319865131506</v>
      </c>
      <c r="L15" s="320">
        <v>105.8319865131506</v>
      </c>
      <c r="M15" s="320">
        <v>106.33498217157484</v>
      </c>
      <c r="N15" s="320">
        <v>106.33498217157484</v>
      </c>
      <c r="O15" s="320">
        <v>106.33498217157484</v>
      </c>
      <c r="P15" s="320">
        <v>106.33498217157484</v>
      </c>
      <c r="Q15" s="320">
        <v>106.33498217157484</v>
      </c>
      <c r="R15" s="320">
        <v>106.33498217157484</v>
      </c>
      <c r="S15" s="320">
        <v>107.47327001753646</v>
      </c>
      <c r="T15" s="320">
        <v>107.47327001753646</v>
      </c>
      <c r="U15" s="320">
        <v>107.47327001753646</v>
      </c>
      <c r="V15" s="320">
        <v>108.45250659029452</v>
      </c>
      <c r="W15" s="320">
        <v>109.82713107060474</v>
      </c>
      <c r="X15" s="320">
        <v>109.82713107060474</v>
      </c>
      <c r="Y15" s="320">
        <v>109.82713107060474</v>
      </c>
      <c r="Z15" s="320">
        <v>109.82713107060474</v>
      </c>
      <c r="AA15" s="320">
        <v>109.82713107060474</v>
      </c>
      <c r="AB15" s="320">
        <v>110.4064473488834</v>
      </c>
      <c r="AC15" s="320">
        <v>111.12383020678752</v>
      </c>
      <c r="AD15" s="320">
        <v>111.12383020678752</v>
      </c>
      <c r="AE15" s="320">
        <v>111.82140986080597</v>
      </c>
    </row>
    <row r="16" spans="1:31" ht="20.25" customHeight="1" x14ac:dyDescent="0.25">
      <c r="A16" s="357"/>
      <c r="B16" s="310" t="s">
        <v>518</v>
      </c>
      <c r="C16" s="308">
        <v>1</v>
      </c>
      <c r="D16" s="320">
        <v>102.08503368023767</v>
      </c>
      <c r="E16" s="320">
        <v>102.08503368023767</v>
      </c>
      <c r="F16" s="320">
        <v>102.08503368023767</v>
      </c>
      <c r="G16" s="320">
        <v>102.08503368023767</v>
      </c>
      <c r="H16" s="320">
        <v>102.08503368023767</v>
      </c>
      <c r="I16" s="320">
        <v>102.08503368023767</v>
      </c>
      <c r="J16" s="320">
        <v>102.08503368023767</v>
      </c>
      <c r="K16" s="320">
        <v>102.08503368023767</v>
      </c>
      <c r="L16" s="320">
        <v>102.08503368023767</v>
      </c>
      <c r="M16" s="320">
        <v>102.08503368023767</v>
      </c>
      <c r="N16" s="320">
        <v>102.08503368023767</v>
      </c>
      <c r="O16" s="320">
        <v>102.08503368023767</v>
      </c>
      <c r="P16" s="320">
        <v>102.08503368023767</v>
      </c>
      <c r="Q16" s="320">
        <v>102.08503368023767</v>
      </c>
      <c r="R16" s="320">
        <v>102.08503368023767</v>
      </c>
      <c r="S16" s="320">
        <v>105.1027407743791</v>
      </c>
      <c r="T16" s="320">
        <v>105.1027407743791</v>
      </c>
      <c r="U16" s="320">
        <v>105.1027407743791</v>
      </c>
      <c r="V16" s="320">
        <v>108.19407713602949</v>
      </c>
      <c r="W16" s="320">
        <v>109.37767695276595</v>
      </c>
      <c r="X16" s="320">
        <v>109.37767695276595</v>
      </c>
      <c r="Y16" s="320">
        <v>109.37767695276595</v>
      </c>
      <c r="Z16" s="320">
        <v>109.37767695276595</v>
      </c>
      <c r="AA16" s="320">
        <v>109.37767695276595</v>
      </c>
      <c r="AB16" s="320">
        <v>109.37767695276595</v>
      </c>
      <c r="AC16" s="320">
        <v>109.37767695276595</v>
      </c>
      <c r="AD16" s="320">
        <v>109.37767695276595</v>
      </c>
      <c r="AE16" s="320">
        <v>109.37767695276595</v>
      </c>
    </row>
    <row r="17" spans="1:31" ht="20.25" customHeight="1" x14ac:dyDescent="0.25">
      <c r="A17" s="357"/>
      <c r="B17" s="312"/>
      <c r="C17" s="308"/>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row>
    <row r="18" spans="1:31" customFormat="1" ht="36" customHeight="1" x14ac:dyDescent="0.25">
      <c r="A18" s="405" t="s">
        <v>744</v>
      </c>
      <c r="B18" s="406"/>
      <c r="C18" s="350">
        <v>70</v>
      </c>
      <c r="D18" s="350">
        <v>102.23021181784443</v>
      </c>
      <c r="E18" s="350">
        <v>102.24227473503909</v>
      </c>
      <c r="F18" s="350">
        <v>100.55610519893808</v>
      </c>
      <c r="G18" s="350">
        <v>99.939596126678666</v>
      </c>
      <c r="H18" s="350">
        <v>99.939596126678666</v>
      </c>
      <c r="I18" s="350">
        <v>99.969634109571587</v>
      </c>
      <c r="J18" s="350">
        <v>100.05712359610131</v>
      </c>
      <c r="K18" s="350">
        <v>100.23550937620683</v>
      </c>
      <c r="L18" s="350">
        <v>100.2771454291526</v>
      </c>
      <c r="M18" s="350">
        <v>103.15292871726307</v>
      </c>
      <c r="N18" s="350">
        <v>103.19957084891477</v>
      </c>
      <c r="O18" s="350">
        <v>103.22351489714147</v>
      </c>
      <c r="P18" s="350">
        <v>103.23747417818497</v>
      </c>
      <c r="Q18" s="350">
        <v>103.33403622358288</v>
      </c>
      <c r="R18" s="350">
        <v>103.33268078090187</v>
      </c>
      <c r="S18" s="350">
        <v>103.37991175974219</v>
      </c>
      <c r="T18" s="350">
        <v>103.37991175974219</v>
      </c>
      <c r="U18" s="350">
        <v>103.38592744099083</v>
      </c>
      <c r="V18" s="350">
        <v>103.38335035117711</v>
      </c>
      <c r="W18" s="350">
        <v>103.40833875024498</v>
      </c>
      <c r="X18" s="350">
        <v>103.40833875024498</v>
      </c>
      <c r="Y18" s="350">
        <v>106.32829037879081</v>
      </c>
      <c r="Z18" s="350">
        <v>106.32829037879081</v>
      </c>
      <c r="AA18" s="350">
        <v>106.99224321368223</v>
      </c>
      <c r="AB18" s="350">
        <v>109.79174758355774</v>
      </c>
      <c r="AC18" s="350">
        <v>115.96030058469016</v>
      </c>
      <c r="AD18" s="350">
        <v>115.96030058469016</v>
      </c>
      <c r="AE18" s="350">
        <v>115.96030058469016</v>
      </c>
    </row>
    <row r="19" spans="1:31" ht="20.25" customHeight="1" x14ac:dyDescent="0.25">
      <c r="A19" s="357"/>
      <c r="B19" s="323" t="s">
        <v>72</v>
      </c>
      <c r="C19" s="308">
        <v>10</v>
      </c>
      <c r="D19" s="308">
        <v>100</v>
      </c>
      <c r="E19" s="308">
        <v>100</v>
      </c>
      <c r="F19" s="308">
        <v>102.2</v>
      </c>
      <c r="G19" s="308">
        <v>102.2</v>
      </c>
      <c r="H19" s="308">
        <v>102.2</v>
      </c>
      <c r="I19" s="308">
        <v>102.2</v>
      </c>
      <c r="J19" s="308">
        <v>102.2</v>
      </c>
      <c r="K19" s="308">
        <v>102.2</v>
      </c>
      <c r="L19" s="308">
        <v>102.2</v>
      </c>
      <c r="M19" s="308">
        <v>102.2</v>
      </c>
      <c r="N19" s="308">
        <v>102.2</v>
      </c>
      <c r="O19" s="308">
        <v>102.2</v>
      </c>
      <c r="P19" s="308">
        <v>102.2</v>
      </c>
      <c r="Q19" s="308">
        <v>102.2</v>
      </c>
      <c r="R19" s="308">
        <v>102.2</v>
      </c>
      <c r="S19" s="308">
        <v>102.2</v>
      </c>
      <c r="T19" s="308">
        <v>102.2</v>
      </c>
      <c r="U19" s="308">
        <v>102.2</v>
      </c>
      <c r="V19" s="308">
        <v>102.2</v>
      </c>
      <c r="W19" s="308">
        <v>102.2</v>
      </c>
      <c r="X19" s="308">
        <v>102.2</v>
      </c>
      <c r="Y19" s="308">
        <v>102.2</v>
      </c>
      <c r="Z19" s="308">
        <v>102.2</v>
      </c>
      <c r="AA19" s="308">
        <v>103.7</v>
      </c>
      <c r="AB19" s="308">
        <v>103.7</v>
      </c>
      <c r="AC19" s="308">
        <v>103.7</v>
      </c>
      <c r="AD19" s="308">
        <v>103.7</v>
      </c>
      <c r="AE19" s="308">
        <v>103.7</v>
      </c>
    </row>
    <row r="20" spans="1:31" ht="20.25" customHeight="1" x14ac:dyDescent="0.25">
      <c r="A20" s="352" t="s">
        <v>73</v>
      </c>
      <c r="B20" s="312"/>
      <c r="C20" s="308">
        <v>10</v>
      </c>
      <c r="D20" s="320">
        <v>100</v>
      </c>
      <c r="E20" s="320">
        <v>100</v>
      </c>
      <c r="F20" s="320">
        <v>102.2</v>
      </c>
      <c r="G20" s="320">
        <v>102.2</v>
      </c>
      <c r="H20" s="320">
        <v>102.2</v>
      </c>
      <c r="I20" s="320">
        <v>102.2</v>
      </c>
      <c r="J20" s="320">
        <v>102.2</v>
      </c>
      <c r="K20" s="320">
        <v>102.2</v>
      </c>
      <c r="L20" s="320">
        <v>102.2</v>
      </c>
      <c r="M20" s="320">
        <v>102.2</v>
      </c>
      <c r="N20" s="320">
        <v>102.2</v>
      </c>
      <c r="O20" s="320">
        <v>102.2</v>
      </c>
      <c r="P20" s="320">
        <v>102.2</v>
      </c>
      <c r="Q20" s="320">
        <v>102.2</v>
      </c>
      <c r="R20" s="320">
        <v>102.2</v>
      </c>
      <c r="S20" s="320">
        <v>102.2</v>
      </c>
      <c r="T20" s="320">
        <v>102.2</v>
      </c>
      <c r="U20" s="320">
        <v>102.2</v>
      </c>
      <c r="V20" s="320">
        <v>102.2</v>
      </c>
      <c r="W20" s="320">
        <v>102.2</v>
      </c>
      <c r="X20" s="320">
        <v>102.2</v>
      </c>
      <c r="Y20" s="320">
        <v>102.2</v>
      </c>
      <c r="Z20" s="320">
        <v>102.2</v>
      </c>
      <c r="AA20" s="320">
        <v>103.7</v>
      </c>
      <c r="AB20" s="320">
        <v>103.7</v>
      </c>
      <c r="AC20" s="320">
        <v>103.7</v>
      </c>
      <c r="AD20" s="320">
        <v>103.7</v>
      </c>
      <c r="AE20" s="320">
        <v>103.7</v>
      </c>
    </row>
    <row r="21" spans="1:31" ht="20.25" customHeight="1" x14ac:dyDescent="0.25">
      <c r="A21" s="357"/>
      <c r="B21" s="312" t="s">
        <v>745</v>
      </c>
      <c r="C21" s="308">
        <v>10</v>
      </c>
      <c r="D21" s="320">
        <v>100</v>
      </c>
      <c r="E21" s="320">
        <v>100</v>
      </c>
      <c r="F21" s="320">
        <v>102.2</v>
      </c>
      <c r="G21" s="320">
        <v>102.2</v>
      </c>
      <c r="H21" s="320">
        <v>102.2</v>
      </c>
      <c r="I21" s="320">
        <v>102.2</v>
      </c>
      <c r="J21" s="320">
        <v>102.2</v>
      </c>
      <c r="K21" s="320">
        <v>102.2</v>
      </c>
      <c r="L21" s="320">
        <v>102.2</v>
      </c>
      <c r="M21" s="320">
        <v>102.2</v>
      </c>
      <c r="N21" s="320">
        <v>102.2</v>
      </c>
      <c r="O21" s="320">
        <v>102.2</v>
      </c>
      <c r="P21" s="320">
        <v>102.2</v>
      </c>
      <c r="Q21" s="320">
        <v>102.2</v>
      </c>
      <c r="R21" s="320">
        <v>102.2</v>
      </c>
      <c r="S21" s="320">
        <v>102.2</v>
      </c>
      <c r="T21" s="320">
        <v>102.2</v>
      </c>
      <c r="U21" s="320">
        <v>102.2</v>
      </c>
      <c r="V21" s="320">
        <v>102.2</v>
      </c>
      <c r="W21" s="320">
        <v>102.2</v>
      </c>
      <c r="X21" s="320">
        <v>102.2</v>
      </c>
      <c r="Y21" s="320">
        <v>102.2</v>
      </c>
      <c r="Z21" s="320">
        <v>102.2</v>
      </c>
      <c r="AA21" s="320">
        <v>103.7</v>
      </c>
      <c r="AB21" s="320">
        <v>103.7</v>
      </c>
      <c r="AC21" s="320">
        <v>103.7</v>
      </c>
      <c r="AD21" s="320">
        <v>103.7</v>
      </c>
      <c r="AE21" s="320">
        <v>103.7</v>
      </c>
    </row>
    <row r="22" spans="1:31" ht="20.25" customHeight="1" x14ac:dyDescent="0.25">
      <c r="A22" s="357"/>
      <c r="B22" s="323" t="s">
        <v>76</v>
      </c>
      <c r="C22" s="308">
        <v>14</v>
      </c>
      <c r="D22" s="308">
        <v>109.55105908922212</v>
      </c>
      <c r="E22" s="308">
        <v>109.61137367519544</v>
      </c>
      <c r="F22" s="308">
        <v>109.77403480356745</v>
      </c>
      <c r="G22" s="308">
        <v>109.78600607592395</v>
      </c>
      <c r="H22" s="308">
        <v>109.78600607592395</v>
      </c>
      <c r="I22" s="308">
        <v>109.93619599038857</v>
      </c>
      <c r="J22" s="308">
        <v>110.37364342303719</v>
      </c>
      <c r="K22" s="308">
        <v>111.2655723235648</v>
      </c>
      <c r="L22" s="308">
        <v>111.47375258829358</v>
      </c>
      <c r="M22" s="308">
        <v>125.85266902884601</v>
      </c>
      <c r="N22" s="308">
        <v>126.08587968710451</v>
      </c>
      <c r="O22" s="308">
        <v>126.20559992823799</v>
      </c>
      <c r="P22" s="308">
        <v>126.27539633345542</v>
      </c>
      <c r="Q22" s="308">
        <v>126.75820656044509</v>
      </c>
      <c r="R22" s="308">
        <v>126.75142934703993</v>
      </c>
      <c r="S22" s="308">
        <v>126.98758424124154</v>
      </c>
      <c r="T22" s="308">
        <v>126.98758424124154</v>
      </c>
      <c r="U22" s="308">
        <v>127.01766264748474</v>
      </c>
      <c r="V22" s="308">
        <v>127.00477719841619</v>
      </c>
      <c r="W22" s="308">
        <v>127.12971919375555</v>
      </c>
      <c r="X22" s="308">
        <v>127.12971919375555</v>
      </c>
      <c r="Y22" s="308">
        <v>141.72947733648468</v>
      </c>
      <c r="Z22" s="308">
        <v>141.72947733648468</v>
      </c>
      <c r="AA22" s="308">
        <v>141.90378069589687</v>
      </c>
      <c r="AB22" s="308">
        <v>141.90378069589687</v>
      </c>
      <c r="AC22" s="308">
        <v>141.85654570155887</v>
      </c>
      <c r="AD22" s="308">
        <v>141.85654570155887</v>
      </c>
      <c r="AE22" s="308">
        <v>141.85654570155887</v>
      </c>
    </row>
    <row r="23" spans="1:31" ht="20.25" customHeight="1" x14ac:dyDescent="0.25">
      <c r="A23" s="352" t="s">
        <v>77</v>
      </c>
      <c r="B23" s="310"/>
      <c r="C23" s="308">
        <v>5</v>
      </c>
      <c r="D23" s="320">
        <v>101.63707136489465</v>
      </c>
      <c r="E23" s="320">
        <v>101.80595220561995</v>
      </c>
      <c r="F23" s="320">
        <v>102.26140336506153</v>
      </c>
      <c r="G23" s="320">
        <v>102.29492292765974</v>
      </c>
      <c r="H23" s="320">
        <v>102.29492292765974</v>
      </c>
      <c r="I23" s="320">
        <v>102.7154546881607</v>
      </c>
      <c r="J23" s="320">
        <v>103.9403074995769</v>
      </c>
      <c r="K23" s="320">
        <v>106.43770842105414</v>
      </c>
      <c r="L23" s="320">
        <v>107.02061316229474</v>
      </c>
      <c r="M23" s="320">
        <v>107.38460316925439</v>
      </c>
      <c r="N23" s="320">
        <v>108.03759301237817</v>
      </c>
      <c r="O23" s="320">
        <v>108.37280968755188</v>
      </c>
      <c r="P23" s="320">
        <v>108.56823962216075</v>
      </c>
      <c r="Q23" s="320">
        <v>109.92010825773181</v>
      </c>
      <c r="R23" s="320">
        <v>109.9011320601974</v>
      </c>
      <c r="S23" s="320">
        <v>110.56236576396186</v>
      </c>
      <c r="T23" s="320">
        <v>110.56236576396186</v>
      </c>
      <c r="U23" s="320">
        <v>110.64658530144281</v>
      </c>
      <c r="V23" s="320">
        <v>110.61050604405091</v>
      </c>
      <c r="W23" s="320">
        <v>110.96034363100107</v>
      </c>
      <c r="X23" s="320">
        <v>110.96034363100107</v>
      </c>
      <c r="Y23" s="320">
        <v>111.03193742933414</v>
      </c>
      <c r="Z23" s="320">
        <v>111.03193742933414</v>
      </c>
      <c r="AA23" s="320">
        <v>111.51998683568829</v>
      </c>
      <c r="AB23" s="320">
        <v>111.51998683568829</v>
      </c>
      <c r="AC23" s="320">
        <v>111.38772885154189</v>
      </c>
      <c r="AD23" s="320">
        <v>111.38772885154189</v>
      </c>
      <c r="AE23" s="320">
        <v>111.38772885154189</v>
      </c>
    </row>
    <row r="24" spans="1:31" ht="20.25" customHeight="1" x14ac:dyDescent="0.25">
      <c r="A24" s="357"/>
      <c r="B24" s="312" t="s">
        <v>748</v>
      </c>
      <c r="C24" s="308">
        <v>1</v>
      </c>
      <c r="D24" s="320">
        <v>99.838910178571666</v>
      </c>
      <c r="E24" s="320">
        <v>99.875037907466321</v>
      </c>
      <c r="F24" s="320">
        <v>99.875037907466321</v>
      </c>
      <c r="G24" s="320">
        <v>100.06135691298455</v>
      </c>
      <c r="H24" s="320">
        <v>100.06135691298455</v>
      </c>
      <c r="I24" s="320">
        <v>100.06135691298455</v>
      </c>
      <c r="J24" s="320">
        <v>100.06135691298455</v>
      </c>
      <c r="K24" s="320">
        <v>100.06135691298455</v>
      </c>
      <c r="L24" s="320">
        <v>100.06135691298455</v>
      </c>
      <c r="M24" s="320">
        <v>100.06135691298455</v>
      </c>
      <c r="N24" s="320">
        <v>100.42458111064131</v>
      </c>
      <c r="O24" s="320">
        <v>100.42458111064131</v>
      </c>
      <c r="P24" s="320">
        <v>100.97329347632382</v>
      </c>
      <c r="Q24" s="320">
        <v>106.59487793291798</v>
      </c>
      <c r="R24" s="320">
        <v>106.52189255778558</v>
      </c>
      <c r="S24" s="320">
        <v>106.78603550079914</v>
      </c>
      <c r="T24" s="320">
        <v>106.78603550079914</v>
      </c>
      <c r="U24" s="320">
        <v>106.78603550079914</v>
      </c>
      <c r="V24" s="320">
        <v>106.78603550079914</v>
      </c>
      <c r="W24" s="320">
        <v>106.78603550079914</v>
      </c>
      <c r="X24" s="320">
        <v>106.78603550079914</v>
      </c>
      <c r="Y24" s="320">
        <v>106.78603550079914</v>
      </c>
      <c r="Z24" s="320">
        <v>106.78603550079914</v>
      </c>
      <c r="AA24" s="320">
        <v>106.78603550079914</v>
      </c>
      <c r="AB24" s="320">
        <v>106.78603550079914</v>
      </c>
      <c r="AC24" s="320">
        <v>106.52189255778558</v>
      </c>
      <c r="AD24" s="320">
        <v>106.52189255778558</v>
      </c>
      <c r="AE24" s="320">
        <v>106.52189255778558</v>
      </c>
    </row>
    <row r="25" spans="1:31" ht="20.25" customHeight="1" x14ac:dyDescent="0.25">
      <c r="A25" s="357"/>
      <c r="B25" s="310" t="s">
        <v>749</v>
      </c>
      <c r="C25" s="308">
        <v>1</v>
      </c>
      <c r="D25" s="320">
        <v>103.5668463534292</v>
      </c>
      <c r="E25" s="320">
        <v>104.22649724404747</v>
      </c>
      <c r="F25" s="320">
        <v>106.75678146316726</v>
      </c>
      <c r="G25" s="320">
        <v>106.75678146316726</v>
      </c>
      <c r="H25" s="320">
        <v>106.75678146316726</v>
      </c>
      <c r="I25" s="320">
        <v>106.18124042414254</v>
      </c>
      <c r="J25" s="320">
        <v>106.18124042414254</v>
      </c>
      <c r="K25" s="320">
        <v>108.03313272436044</v>
      </c>
      <c r="L25" s="320">
        <v>108.03313272436044</v>
      </c>
      <c r="M25" s="320">
        <v>109.47105868657718</v>
      </c>
      <c r="N25" s="320">
        <v>109.47105868657718</v>
      </c>
      <c r="O25" s="320">
        <v>110.45916672869942</v>
      </c>
      <c r="P25" s="320">
        <v>111.0169949122308</v>
      </c>
      <c r="Q25" s="320">
        <v>110.40730978365629</v>
      </c>
      <c r="R25" s="320">
        <v>110.40730978365629</v>
      </c>
      <c r="S25" s="320">
        <v>110.40730978365629</v>
      </c>
      <c r="T25" s="320">
        <v>110.40730978365629</v>
      </c>
      <c r="U25" s="320">
        <v>110.40730978365629</v>
      </c>
      <c r="V25" s="320">
        <v>110.40730978365629</v>
      </c>
      <c r="W25" s="320">
        <v>111.68671699291714</v>
      </c>
      <c r="X25" s="320">
        <v>111.68671699291714</v>
      </c>
      <c r="Y25" s="320">
        <v>111.68671699291714</v>
      </c>
      <c r="Z25" s="320">
        <v>111.68671699291714</v>
      </c>
      <c r="AA25" s="320">
        <v>112.53133555010997</v>
      </c>
      <c r="AB25" s="320">
        <v>112.53133555010997</v>
      </c>
      <c r="AC25" s="320">
        <v>112.53133555010997</v>
      </c>
      <c r="AD25" s="320">
        <v>112.53133555010997</v>
      </c>
      <c r="AE25" s="320">
        <v>112.53133555010997</v>
      </c>
    </row>
    <row r="26" spans="1:31" ht="20.25" customHeight="1" x14ac:dyDescent="0.25">
      <c r="A26" s="357"/>
      <c r="B26" s="310" t="s">
        <v>750</v>
      </c>
      <c r="C26" s="308">
        <v>1</v>
      </c>
      <c r="D26" s="320">
        <v>100.92426200171963</v>
      </c>
      <c r="E26" s="320">
        <v>101.12801435622661</v>
      </c>
      <c r="F26" s="320">
        <v>101.12801435622661</v>
      </c>
      <c r="G26" s="320">
        <v>101.12801435622661</v>
      </c>
      <c r="H26" s="320">
        <v>101.12801435622661</v>
      </c>
      <c r="I26" s="320">
        <v>101.80283681240529</v>
      </c>
      <c r="J26" s="320">
        <v>104.65828643933126</v>
      </c>
      <c r="K26" s="320">
        <v>109.10128805145756</v>
      </c>
      <c r="L26" s="320">
        <v>109.10128805145756</v>
      </c>
      <c r="M26" s="320">
        <v>109.62710472026076</v>
      </c>
      <c r="N26" s="320">
        <v>109.62710472026076</v>
      </c>
      <c r="O26" s="320">
        <v>110.41389085821929</v>
      </c>
      <c r="P26" s="320">
        <v>110.17566909069816</v>
      </c>
      <c r="Q26" s="320">
        <v>110.17566909069816</v>
      </c>
      <c r="R26" s="320">
        <v>110.17566909069816</v>
      </c>
      <c r="S26" s="320">
        <v>111.92303626255446</v>
      </c>
      <c r="T26" s="320">
        <v>111.92303626255446</v>
      </c>
      <c r="U26" s="320">
        <v>112.34413394995921</v>
      </c>
      <c r="V26" s="320">
        <v>112.16373766299972</v>
      </c>
      <c r="W26" s="320">
        <v>112.16373766299972</v>
      </c>
      <c r="X26" s="320">
        <v>112.16373766299972</v>
      </c>
      <c r="Y26" s="320">
        <v>112.52170665466491</v>
      </c>
      <c r="Z26" s="320">
        <v>112.52170665466491</v>
      </c>
      <c r="AA26" s="320">
        <v>112.76876092589343</v>
      </c>
      <c r="AB26" s="320">
        <v>112.76876092589343</v>
      </c>
      <c r="AC26" s="320">
        <v>112.45085683107916</v>
      </c>
      <c r="AD26" s="320">
        <v>112.45085683107916</v>
      </c>
      <c r="AE26" s="320">
        <v>112.45085683107916</v>
      </c>
    </row>
    <row r="27" spans="1:31" ht="20.25" customHeight="1" x14ac:dyDescent="0.25">
      <c r="A27" s="357"/>
      <c r="B27" s="310" t="s">
        <v>922</v>
      </c>
      <c r="C27" s="308">
        <v>1</v>
      </c>
      <c r="D27" s="320">
        <v>100</v>
      </c>
      <c r="E27" s="320">
        <v>100</v>
      </c>
      <c r="F27" s="320">
        <v>100</v>
      </c>
      <c r="G27" s="320">
        <v>100</v>
      </c>
      <c r="H27" s="320">
        <v>100</v>
      </c>
      <c r="I27" s="320">
        <v>100</v>
      </c>
      <c r="J27" s="320">
        <v>100</v>
      </c>
      <c r="K27" s="320">
        <v>102.99153694522249</v>
      </c>
      <c r="L27" s="320">
        <v>102.99153694522249</v>
      </c>
      <c r="M27" s="320">
        <v>102.99153694522249</v>
      </c>
      <c r="N27" s="320">
        <v>102.99153694522249</v>
      </c>
      <c r="O27" s="320">
        <v>102.99153694522249</v>
      </c>
      <c r="P27" s="320">
        <v>102.99153694522249</v>
      </c>
      <c r="Q27" s="320">
        <v>102.99153694522249</v>
      </c>
      <c r="R27" s="320">
        <v>102.99153694522249</v>
      </c>
      <c r="S27" s="320">
        <v>102.99153694522249</v>
      </c>
      <c r="T27" s="320">
        <v>102.99153694522249</v>
      </c>
      <c r="U27" s="320">
        <v>102.99153694522249</v>
      </c>
      <c r="V27" s="320">
        <v>102.99153694522249</v>
      </c>
      <c r="W27" s="320">
        <v>102.99153694522249</v>
      </c>
      <c r="X27" s="320">
        <v>102.99153694522249</v>
      </c>
      <c r="Y27" s="320">
        <v>102.99153694522249</v>
      </c>
      <c r="Z27" s="320">
        <v>102.99153694522249</v>
      </c>
      <c r="AA27" s="320">
        <v>102.99153694522249</v>
      </c>
      <c r="AB27" s="320">
        <v>102.99153694522249</v>
      </c>
      <c r="AC27" s="320">
        <v>102.99153694522249</v>
      </c>
      <c r="AD27" s="320">
        <v>102.99153694522249</v>
      </c>
      <c r="AE27" s="320">
        <v>102.99153694522249</v>
      </c>
    </row>
    <row r="28" spans="1:31" ht="20.25" customHeight="1" x14ac:dyDescent="0.25">
      <c r="A28" s="357"/>
      <c r="B28" s="312" t="s">
        <v>752</v>
      </c>
      <c r="C28" s="308">
        <v>1</v>
      </c>
      <c r="D28" s="320">
        <v>103.8730453386584</v>
      </c>
      <c r="E28" s="320">
        <v>103.8730453386584</v>
      </c>
      <c r="F28" s="320">
        <v>103.8730453386584</v>
      </c>
      <c r="G28" s="320">
        <v>103.80521179849237</v>
      </c>
      <c r="H28" s="320">
        <v>103.80521179849237</v>
      </c>
      <c r="I28" s="320">
        <v>105.57414205435458</v>
      </c>
      <c r="J28" s="320">
        <v>108.54579153631367</v>
      </c>
      <c r="K28" s="320">
        <v>112.4396315939573</v>
      </c>
      <c r="L28" s="320">
        <v>115.08919859959646</v>
      </c>
      <c r="M28" s="320">
        <v>115.08919859959646</v>
      </c>
      <c r="N28" s="320">
        <v>117.62806928929191</v>
      </c>
      <c r="O28" s="320">
        <v>117.62806928929191</v>
      </c>
      <c r="P28" s="320">
        <v>117.62806928929191</v>
      </c>
      <c r="Q28" s="320">
        <v>117.62806928929191</v>
      </c>
      <c r="R28" s="320">
        <v>117.62806928929191</v>
      </c>
      <c r="S28" s="320">
        <v>118.73299249024504</v>
      </c>
      <c r="T28" s="320">
        <v>118.73299249024504</v>
      </c>
      <c r="U28" s="320">
        <v>118.73299249024504</v>
      </c>
      <c r="V28" s="320">
        <v>118.73299249024504</v>
      </c>
      <c r="W28" s="320">
        <v>119.27637562335053</v>
      </c>
      <c r="X28" s="320">
        <v>119.27637562335053</v>
      </c>
      <c r="Y28" s="320">
        <v>119.27637562335053</v>
      </c>
      <c r="Z28" s="320">
        <v>119.27637562335053</v>
      </c>
      <c r="AA28" s="320">
        <v>120.57913567704944</v>
      </c>
      <c r="AB28" s="320">
        <v>120.57913567704944</v>
      </c>
      <c r="AC28" s="320">
        <v>120.57913567704944</v>
      </c>
      <c r="AD28" s="320">
        <v>120.57913567704944</v>
      </c>
      <c r="AE28" s="320">
        <v>120.57913567704944</v>
      </c>
    </row>
    <row r="29" spans="1:31" ht="20.25" customHeight="1" x14ac:dyDescent="0.25">
      <c r="A29" s="352" t="s">
        <v>78</v>
      </c>
      <c r="B29" s="312"/>
      <c r="C29" s="308">
        <v>9</v>
      </c>
      <c r="D29" s="320">
        <v>113.94771893607071</v>
      </c>
      <c r="E29" s="320">
        <v>113.94771893607071</v>
      </c>
      <c r="F29" s="320">
        <v>113.94771893607071</v>
      </c>
      <c r="G29" s="320">
        <v>113.94771893607071</v>
      </c>
      <c r="H29" s="320">
        <v>113.94771893607071</v>
      </c>
      <c r="I29" s="320">
        <v>113.94771893607071</v>
      </c>
      <c r="J29" s="320">
        <v>113.94771893607071</v>
      </c>
      <c r="K29" s="320">
        <v>113.94771893607071</v>
      </c>
      <c r="L29" s="320">
        <v>113.94771893607071</v>
      </c>
      <c r="M29" s="320">
        <v>136.11270561750803</v>
      </c>
      <c r="N29" s="320">
        <v>136.11270561750803</v>
      </c>
      <c r="O29" s="320">
        <v>136.11270561750803</v>
      </c>
      <c r="P29" s="320">
        <v>136.11270561750803</v>
      </c>
      <c r="Q29" s="320">
        <v>136.11270561750803</v>
      </c>
      <c r="R29" s="320">
        <v>136.11270561750803</v>
      </c>
      <c r="S29" s="320">
        <v>136.11270561750803</v>
      </c>
      <c r="T29" s="320">
        <v>136.11270561750803</v>
      </c>
      <c r="U29" s="320">
        <v>136.11270561750803</v>
      </c>
      <c r="V29" s="320">
        <v>136.11270561750803</v>
      </c>
      <c r="W29" s="320">
        <v>136.11270561750803</v>
      </c>
      <c r="X29" s="320">
        <v>136.11270561750803</v>
      </c>
      <c r="Y29" s="320">
        <v>158.78366617379052</v>
      </c>
      <c r="Z29" s="320">
        <v>158.78366617379052</v>
      </c>
      <c r="AA29" s="320">
        <v>158.78366617379052</v>
      </c>
      <c r="AB29" s="320">
        <v>158.78366617379052</v>
      </c>
      <c r="AC29" s="320">
        <v>158.78366617379052</v>
      </c>
      <c r="AD29" s="320">
        <v>158.78366617379052</v>
      </c>
      <c r="AE29" s="320">
        <v>158.78366617379052</v>
      </c>
    </row>
    <row r="30" spans="1:31" ht="20.25" customHeight="1" x14ac:dyDescent="0.25">
      <c r="A30" s="357"/>
      <c r="B30" s="312" t="s">
        <v>753</v>
      </c>
      <c r="C30" s="308">
        <v>9</v>
      </c>
      <c r="D30" s="320">
        <v>113.94771893607071</v>
      </c>
      <c r="E30" s="320">
        <v>113.94771893607071</v>
      </c>
      <c r="F30" s="320">
        <v>113.94771893607071</v>
      </c>
      <c r="G30" s="320">
        <v>113.94771893607071</v>
      </c>
      <c r="H30" s="320">
        <v>113.94771893607071</v>
      </c>
      <c r="I30" s="320">
        <v>113.94771893607071</v>
      </c>
      <c r="J30" s="320">
        <v>113.94771893607071</v>
      </c>
      <c r="K30" s="320">
        <v>113.94771893607071</v>
      </c>
      <c r="L30" s="320">
        <v>113.94771893607071</v>
      </c>
      <c r="M30" s="320">
        <v>136.11270561750803</v>
      </c>
      <c r="N30" s="320">
        <v>136.11270561750803</v>
      </c>
      <c r="O30" s="320">
        <v>136.11270561750803</v>
      </c>
      <c r="P30" s="320">
        <v>136.11270561750803</v>
      </c>
      <c r="Q30" s="320">
        <v>136.11270561750803</v>
      </c>
      <c r="R30" s="320">
        <v>136.11270561750803</v>
      </c>
      <c r="S30" s="320">
        <v>136.11270561750803</v>
      </c>
      <c r="T30" s="320">
        <v>136.11270561750803</v>
      </c>
      <c r="U30" s="320">
        <v>136.11270561750803</v>
      </c>
      <c r="V30" s="320">
        <v>136.11270561750803</v>
      </c>
      <c r="W30" s="320">
        <v>136.11270561750803</v>
      </c>
      <c r="X30" s="320">
        <v>136.11270561750803</v>
      </c>
      <c r="Y30" s="320">
        <v>158.78366617379052</v>
      </c>
      <c r="Z30" s="320">
        <v>158.78366617379052</v>
      </c>
      <c r="AA30" s="320">
        <v>158.78366617379052</v>
      </c>
      <c r="AB30" s="320">
        <v>158.78366617379052</v>
      </c>
      <c r="AC30" s="320">
        <v>158.78366617379052</v>
      </c>
      <c r="AD30" s="320">
        <v>158.78366617379052</v>
      </c>
      <c r="AE30" s="320">
        <v>158.78366617379052</v>
      </c>
    </row>
    <row r="31" spans="1:31" ht="30" customHeight="1" x14ac:dyDescent="0.25">
      <c r="A31" s="357"/>
      <c r="B31" s="322" t="s">
        <v>79</v>
      </c>
      <c r="C31" s="308">
        <v>7</v>
      </c>
      <c r="D31" s="308">
        <v>103.2</v>
      </c>
      <c r="E31" s="308">
        <v>103.2</v>
      </c>
      <c r="F31" s="308">
        <v>103.2</v>
      </c>
      <c r="G31" s="308">
        <v>103.2</v>
      </c>
      <c r="H31" s="308">
        <v>103.2</v>
      </c>
      <c r="I31" s="308">
        <v>103.2</v>
      </c>
      <c r="J31" s="308">
        <v>103.2</v>
      </c>
      <c r="K31" s="308">
        <v>103.2</v>
      </c>
      <c r="L31" s="308">
        <v>103.2</v>
      </c>
      <c r="M31" s="308">
        <v>103.2</v>
      </c>
      <c r="N31" s="308">
        <v>103.2</v>
      </c>
      <c r="O31" s="308">
        <v>103.2</v>
      </c>
      <c r="P31" s="308">
        <v>103.2</v>
      </c>
      <c r="Q31" s="308">
        <v>103.2</v>
      </c>
      <c r="R31" s="308">
        <v>103.2</v>
      </c>
      <c r="S31" s="308">
        <v>103.2</v>
      </c>
      <c r="T31" s="308">
        <v>103.2</v>
      </c>
      <c r="U31" s="308">
        <v>103.2</v>
      </c>
      <c r="V31" s="308">
        <v>103.2</v>
      </c>
      <c r="W31" s="308">
        <v>103.2</v>
      </c>
      <c r="X31" s="308">
        <v>103.2</v>
      </c>
      <c r="Y31" s="308">
        <v>103.2</v>
      </c>
      <c r="Z31" s="308">
        <v>103.2</v>
      </c>
      <c r="AA31" s="308">
        <v>103.2</v>
      </c>
      <c r="AB31" s="308">
        <v>103.2</v>
      </c>
      <c r="AC31" s="308">
        <v>103.2</v>
      </c>
      <c r="AD31" s="308">
        <v>103.2</v>
      </c>
      <c r="AE31" s="308">
        <v>103.2</v>
      </c>
    </row>
    <row r="32" spans="1:31" ht="20.25" customHeight="1" x14ac:dyDescent="0.25">
      <c r="A32" s="352" t="s">
        <v>80</v>
      </c>
      <c r="B32" s="312"/>
      <c r="C32" s="308">
        <v>5</v>
      </c>
      <c r="D32" s="320">
        <v>100</v>
      </c>
      <c r="E32" s="320">
        <v>100</v>
      </c>
      <c r="F32" s="320">
        <v>100</v>
      </c>
      <c r="G32" s="320">
        <v>100</v>
      </c>
      <c r="H32" s="320">
        <v>100</v>
      </c>
      <c r="I32" s="320">
        <v>100</v>
      </c>
      <c r="J32" s="320">
        <v>100</v>
      </c>
      <c r="K32" s="320">
        <v>100</v>
      </c>
      <c r="L32" s="320">
        <v>100</v>
      </c>
      <c r="M32" s="320">
        <v>100</v>
      </c>
      <c r="N32" s="320">
        <v>100</v>
      </c>
      <c r="O32" s="320">
        <v>100</v>
      </c>
      <c r="P32" s="320">
        <v>100</v>
      </c>
      <c r="Q32" s="320">
        <v>100</v>
      </c>
      <c r="R32" s="320">
        <v>100</v>
      </c>
      <c r="S32" s="320">
        <v>100</v>
      </c>
      <c r="T32" s="320">
        <v>100</v>
      </c>
      <c r="U32" s="320">
        <v>100</v>
      </c>
      <c r="V32" s="320">
        <v>100</v>
      </c>
      <c r="W32" s="320">
        <v>100</v>
      </c>
      <c r="X32" s="320">
        <v>100</v>
      </c>
      <c r="Y32" s="320">
        <v>100</v>
      </c>
      <c r="Z32" s="320">
        <v>100</v>
      </c>
      <c r="AA32" s="320">
        <v>100</v>
      </c>
      <c r="AB32" s="320">
        <v>100</v>
      </c>
      <c r="AC32" s="320">
        <v>100</v>
      </c>
      <c r="AD32" s="320">
        <v>100</v>
      </c>
      <c r="AE32" s="320">
        <v>100</v>
      </c>
    </row>
    <row r="33" spans="1:31" ht="20.25" customHeight="1" x14ac:dyDescent="0.25">
      <c r="A33" s="357"/>
      <c r="B33" s="312" t="s">
        <v>754</v>
      </c>
      <c r="C33" s="308">
        <v>5</v>
      </c>
      <c r="D33" s="320">
        <v>100</v>
      </c>
      <c r="E33" s="320">
        <v>100</v>
      </c>
      <c r="F33" s="320">
        <v>100</v>
      </c>
      <c r="G33" s="320">
        <v>100</v>
      </c>
      <c r="H33" s="320">
        <v>100</v>
      </c>
      <c r="I33" s="320">
        <v>100</v>
      </c>
      <c r="J33" s="320">
        <v>100</v>
      </c>
      <c r="K33" s="320">
        <v>100</v>
      </c>
      <c r="L33" s="320">
        <v>100</v>
      </c>
      <c r="M33" s="320">
        <v>100</v>
      </c>
      <c r="N33" s="320">
        <v>100</v>
      </c>
      <c r="O33" s="320">
        <v>100</v>
      </c>
      <c r="P33" s="320">
        <v>100</v>
      </c>
      <c r="Q33" s="320">
        <v>100</v>
      </c>
      <c r="R33" s="320">
        <v>100</v>
      </c>
      <c r="S33" s="320">
        <v>100</v>
      </c>
      <c r="T33" s="320">
        <v>100</v>
      </c>
      <c r="U33" s="320">
        <v>100</v>
      </c>
      <c r="V33" s="320">
        <v>100</v>
      </c>
      <c r="W33" s="320">
        <v>100</v>
      </c>
      <c r="X33" s="320">
        <v>100</v>
      </c>
      <c r="Y33" s="320">
        <v>100</v>
      </c>
      <c r="Z33" s="320">
        <v>100</v>
      </c>
      <c r="AA33" s="320">
        <v>100</v>
      </c>
      <c r="AB33" s="320">
        <v>100</v>
      </c>
      <c r="AC33" s="320">
        <v>100</v>
      </c>
      <c r="AD33" s="320">
        <v>100</v>
      </c>
      <c r="AE33" s="320">
        <v>100</v>
      </c>
    </row>
    <row r="34" spans="1:31" ht="20.25" customHeight="1" x14ac:dyDescent="0.25">
      <c r="A34" s="352" t="s">
        <v>81</v>
      </c>
      <c r="B34" s="312"/>
      <c r="C34" s="308">
        <v>1</v>
      </c>
      <c r="D34" s="320">
        <v>100</v>
      </c>
      <c r="E34" s="320">
        <v>100</v>
      </c>
      <c r="F34" s="320">
        <v>100</v>
      </c>
      <c r="G34" s="320">
        <v>100</v>
      </c>
      <c r="H34" s="320">
        <v>100</v>
      </c>
      <c r="I34" s="320">
        <v>100</v>
      </c>
      <c r="J34" s="320">
        <v>100</v>
      </c>
      <c r="K34" s="320">
        <v>100</v>
      </c>
      <c r="L34" s="320">
        <v>100</v>
      </c>
      <c r="M34" s="320">
        <v>100</v>
      </c>
      <c r="N34" s="320">
        <v>100</v>
      </c>
      <c r="O34" s="320">
        <v>100</v>
      </c>
      <c r="P34" s="320">
        <v>100</v>
      </c>
      <c r="Q34" s="320">
        <v>100</v>
      </c>
      <c r="R34" s="320">
        <v>100</v>
      </c>
      <c r="S34" s="320">
        <v>100</v>
      </c>
      <c r="T34" s="320">
        <v>100</v>
      </c>
      <c r="U34" s="320">
        <v>100</v>
      </c>
      <c r="V34" s="320">
        <v>100</v>
      </c>
      <c r="W34" s="320">
        <v>100</v>
      </c>
      <c r="X34" s="320">
        <v>100</v>
      </c>
      <c r="Y34" s="320">
        <v>100</v>
      </c>
      <c r="Z34" s="320">
        <v>100</v>
      </c>
      <c r="AA34" s="320">
        <v>100</v>
      </c>
      <c r="AB34" s="320">
        <v>100</v>
      </c>
      <c r="AC34" s="320">
        <v>100</v>
      </c>
      <c r="AD34" s="320">
        <v>100</v>
      </c>
      <c r="AE34" s="320">
        <v>100</v>
      </c>
    </row>
    <row r="35" spans="1:31" ht="20.25" customHeight="1" x14ac:dyDescent="0.25">
      <c r="A35" s="357"/>
      <c r="B35" s="310" t="s">
        <v>755</v>
      </c>
      <c r="C35" s="308">
        <v>1</v>
      </c>
      <c r="D35" s="320">
        <v>100</v>
      </c>
      <c r="E35" s="320">
        <v>100</v>
      </c>
      <c r="F35" s="320">
        <v>100</v>
      </c>
      <c r="G35" s="320">
        <v>100</v>
      </c>
      <c r="H35" s="320">
        <v>100</v>
      </c>
      <c r="I35" s="320">
        <v>100</v>
      </c>
      <c r="J35" s="320">
        <v>100</v>
      </c>
      <c r="K35" s="320">
        <v>100</v>
      </c>
      <c r="L35" s="320">
        <v>100</v>
      </c>
      <c r="M35" s="320">
        <v>100</v>
      </c>
      <c r="N35" s="320">
        <v>100</v>
      </c>
      <c r="O35" s="320">
        <v>100</v>
      </c>
      <c r="P35" s="320">
        <v>100</v>
      </c>
      <c r="Q35" s="320">
        <v>100</v>
      </c>
      <c r="R35" s="320">
        <v>100</v>
      </c>
      <c r="S35" s="320">
        <v>100</v>
      </c>
      <c r="T35" s="320">
        <v>100</v>
      </c>
      <c r="U35" s="320">
        <v>100</v>
      </c>
      <c r="V35" s="320">
        <v>100</v>
      </c>
      <c r="W35" s="320">
        <v>100</v>
      </c>
      <c r="X35" s="320">
        <v>100</v>
      </c>
      <c r="Y35" s="320">
        <v>100</v>
      </c>
      <c r="Z35" s="320">
        <v>100</v>
      </c>
      <c r="AA35" s="320">
        <v>100</v>
      </c>
      <c r="AB35" s="320">
        <v>100</v>
      </c>
      <c r="AC35" s="320">
        <v>100</v>
      </c>
      <c r="AD35" s="320">
        <v>100</v>
      </c>
      <c r="AE35" s="320">
        <v>100</v>
      </c>
    </row>
    <row r="36" spans="1:31" ht="28.5" customHeight="1" x14ac:dyDescent="0.25">
      <c r="A36" s="407" t="s">
        <v>756</v>
      </c>
      <c r="B36" s="407"/>
      <c r="C36" s="308">
        <v>1</v>
      </c>
      <c r="D36" s="320">
        <v>128</v>
      </c>
      <c r="E36" s="320">
        <v>128</v>
      </c>
      <c r="F36" s="320">
        <v>128</v>
      </c>
      <c r="G36" s="320">
        <v>128</v>
      </c>
      <c r="H36" s="320">
        <v>128</v>
      </c>
      <c r="I36" s="320">
        <v>128</v>
      </c>
      <c r="J36" s="320">
        <v>128</v>
      </c>
      <c r="K36" s="320">
        <v>128</v>
      </c>
      <c r="L36" s="320">
        <v>128</v>
      </c>
      <c r="M36" s="320">
        <v>128</v>
      </c>
      <c r="N36" s="320">
        <v>128</v>
      </c>
      <c r="O36" s="320">
        <v>128</v>
      </c>
      <c r="P36" s="320">
        <v>128</v>
      </c>
      <c r="Q36" s="320">
        <v>128</v>
      </c>
      <c r="R36" s="320">
        <v>128</v>
      </c>
      <c r="S36" s="320">
        <v>128</v>
      </c>
      <c r="T36" s="320">
        <v>128</v>
      </c>
      <c r="U36" s="320">
        <v>128</v>
      </c>
      <c r="V36" s="320">
        <v>128</v>
      </c>
      <c r="W36" s="320">
        <v>128</v>
      </c>
      <c r="X36" s="320">
        <v>128</v>
      </c>
      <c r="Y36" s="320">
        <v>128</v>
      </c>
      <c r="Z36" s="320">
        <v>128</v>
      </c>
      <c r="AA36" s="320">
        <v>128</v>
      </c>
      <c r="AB36" s="320">
        <v>128</v>
      </c>
      <c r="AC36" s="320">
        <v>128</v>
      </c>
      <c r="AD36" s="320">
        <v>128</v>
      </c>
      <c r="AE36" s="320">
        <v>128</v>
      </c>
    </row>
    <row r="37" spans="1:31" ht="20.25" customHeight="1" x14ac:dyDescent="0.25">
      <c r="A37" s="357"/>
      <c r="B37" s="353" t="s">
        <v>757</v>
      </c>
      <c r="C37" s="308">
        <v>1</v>
      </c>
      <c r="D37" s="320">
        <v>128</v>
      </c>
      <c r="E37" s="320">
        <v>128</v>
      </c>
      <c r="F37" s="320">
        <v>128</v>
      </c>
      <c r="G37" s="320">
        <v>128</v>
      </c>
      <c r="H37" s="320">
        <v>128</v>
      </c>
      <c r="I37" s="320">
        <v>128</v>
      </c>
      <c r="J37" s="320">
        <v>128</v>
      </c>
      <c r="K37" s="320">
        <v>128</v>
      </c>
      <c r="L37" s="320">
        <v>128</v>
      </c>
      <c r="M37" s="320">
        <v>128</v>
      </c>
      <c r="N37" s="320">
        <v>128</v>
      </c>
      <c r="O37" s="320">
        <v>128</v>
      </c>
      <c r="P37" s="320">
        <v>128</v>
      </c>
      <c r="Q37" s="320">
        <v>128</v>
      </c>
      <c r="R37" s="320">
        <v>128</v>
      </c>
      <c r="S37" s="320">
        <v>128</v>
      </c>
      <c r="T37" s="320">
        <v>128</v>
      </c>
      <c r="U37" s="320">
        <v>128</v>
      </c>
      <c r="V37" s="320">
        <v>128</v>
      </c>
      <c r="W37" s="320">
        <v>128</v>
      </c>
      <c r="X37" s="320">
        <v>128</v>
      </c>
      <c r="Y37" s="320">
        <v>128</v>
      </c>
      <c r="Z37" s="320">
        <v>128</v>
      </c>
      <c r="AA37" s="320">
        <v>128</v>
      </c>
      <c r="AB37" s="320">
        <v>128</v>
      </c>
      <c r="AC37" s="320">
        <v>128</v>
      </c>
      <c r="AD37" s="320">
        <v>128</v>
      </c>
      <c r="AE37" s="320">
        <v>128</v>
      </c>
    </row>
    <row r="38" spans="1:31" ht="20.25" customHeight="1" x14ac:dyDescent="0.25">
      <c r="A38" s="357"/>
      <c r="B38" s="323" t="s">
        <v>83</v>
      </c>
      <c r="C38" s="308">
        <v>39</v>
      </c>
      <c r="D38" s="308">
        <v>100</v>
      </c>
      <c r="E38" s="308">
        <v>100</v>
      </c>
      <c r="F38" s="308">
        <v>96.351048119890322</v>
      </c>
      <c r="G38" s="308">
        <v>95.240195994988994</v>
      </c>
      <c r="H38" s="308">
        <v>95.240195994988994</v>
      </c>
      <c r="I38" s="308">
        <v>95.240195994988994</v>
      </c>
      <c r="J38" s="308">
        <v>95.240195994988994</v>
      </c>
      <c r="K38" s="308">
        <v>95.240195994988994</v>
      </c>
      <c r="L38" s="308">
        <v>95.240195994988994</v>
      </c>
      <c r="M38" s="308">
        <v>95.240195994988994</v>
      </c>
      <c r="N38" s="308">
        <v>95.240195994988994</v>
      </c>
      <c r="O38" s="308">
        <v>95.240195994988994</v>
      </c>
      <c r="P38" s="308">
        <v>95.240195994988994</v>
      </c>
      <c r="Q38" s="308">
        <v>95.240195994988994</v>
      </c>
      <c r="R38" s="308">
        <v>95.240195994988994</v>
      </c>
      <c r="S38" s="308">
        <v>95.240195994988994</v>
      </c>
      <c r="T38" s="308">
        <v>95.240195994988994</v>
      </c>
      <c r="U38" s="308">
        <v>95.240195994988994</v>
      </c>
      <c r="V38" s="308">
        <v>95.240195994988994</v>
      </c>
      <c r="W38" s="308">
        <v>95.240195994988994</v>
      </c>
      <c r="X38" s="308">
        <v>95.240195994988994</v>
      </c>
      <c r="Y38" s="308">
        <v>95.240195994988994</v>
      </c>
      <c r="Z38" s="308">
        <v>95.240195994988994</v>
      </c>
      <c r="AA38" s="308">
        <v>95.984720390133333</v>
      </c>
      <c r="AB38" s="308">
        <v>101.00947182324323</v>
      </c>
      <c r="AC38" s="308">
        <v>112.09818977196119</v>
      </c>
      <c r="AD38" s="308">
        <v>112.09818977196119</v>
      </c>
      <c r="AE38" s="308">
        <v>112.09818977196119</v>
      </c>
    </row>
    <row r="39" spans="1:31" ht="20.25" customHeight="1" x14ac:dyDescent="0.25">
      <c r="A39" s="352" t="s">
        <v>84</v>
      </c>
      <c r="B39" s="353"/>
      <c r="C39" s="308">
        <v>30</v>
      </c>
      <c r="D39" s="320">
        <v>100</v>
      </c>
      <c r="E39" s="320">
        <v>100</v>
      </c>
      <c r="F39" s="320">
        <v>100</v>
      </c>
      <c r="G39" s="320">
        <v>100</v>
      </c>
      <c r="H39" s="320">
        <v>100</v>
      </c>
      <c r="I39" s="320">
        <v>100</v>
      </c>
      <c r="J39" s="320">
        <v>100</v>
      </c>
      <c r="K39" s="320">
        <v>100</v>
      </c>
      <c r="L39" s="320">
        <v>100</v>
      </c>
      <c r="M39" s="320">
        <v>100</v>
      </c>
      <c r="N39" s="320">
        <v>100</v>
      </c>
      <c r="O39" s="320">
        <v>100</v>
      </c>
      <c r="P39" s="320">
        <v>100</v>
      </c>
      <c r="Q39" s="320">
        <v>100</v>
      </c>
      <c r="R39" s="320">
        <v>100</v>
      </c>
      <c r="S39" s="320">
        <v>100</v>
      </c>
      <c r="T39" s="320">
        <v>100</v>
      </c>
      <c r="U39" s="320">
        <v>100</v>
      </c>
      <c r="V39" s="320">
        <v>100</v>
      </c>
      <c r="W39" s="320">
        <v>100</v>
      </c>
      <c r="X39" s="320">
        <v>100</v>
      </c>
      <c r="Y39" s="320">
        <v>100</v>
      </c>
      <c r="Z39" s="320">
        <v>100</v>
      </c>
      <c r="AA39" s="320">
        <v>100</v>
      </c>
      <c r="AB39" s="320">
        <v>100</v>
      </c>
      <c r="AC39" s="320">
        <v>114.41533333333335</v>
      </c>
      <c r="AD39" s="320">
        <v>114.41533333333335</v>
      </c>
      <c r="AE39" s="320">
        <v>114.41533333333335</v>
      </c>
    </row>
    <row r="40" spans="1:31" ht="20.25" customHeight="1" x14ac:dyDescent="0.25">
      <c r="A40" s="357"/>
      <c r="B40" s="312" t="s">
        <v>528</v>
      </c>
      <c r="C40" s="308">
        <v>30</v>
      </c>
      <c r="D40" s="320">
        <v>100</v>
      </c>
      <c r="E40" s="320">
        <v>100</v>
      </c>
      <c r="F40" s="320">
        <v>100</v>
      </c>
      <c r="G40" s="320">
        <v>100</v>
      </c>
      <c r="H40" s="320">
        <v>100</v>
      </c>
      <c r="I40" s="320">
        <v>100</v>
      </c>
      <c r="J40" s="320">
        <v>100</v>
      </c>
      <c r="K40" s="320">
        <v>100</v>
      </c>
      <c r="L40" s="320">
        <v>100</v>
      </c>
      <c r="M40" s="320">
        <v>100</v>
      </c>
      <c r="N40" s="320">
        <v>100</v>
      </c>
      <c r="O40" s="320">
        <v>100</v>
      </c>
      <c r="P40" s="320">
        <v>100</v>
      </c>
      <c r="Q40" s="320">
        <v>100</v>
      </c>
      <c r="R40" s="320">
        <v>100</v>
      </c>
      <c r="S40" s="320">
        <v>100</v>
      </c>
      <c r="T40" s="320">
        <v>100</v>
      </c>
      <c r="U40" s="320">
        <v>100</v>
      </c>
      <c r="V40" s="320">
        <v>100</v>
      </c>
      <c r="W40" s="320">
        <v>100</v>
      </c>
      <c r="X40" s="320">
        <v>100</v>
      </c>
      <c r="Y40" s="320">
        <v>100</v>
      </c>
      <c r="Z40" s="320">
        <v>100</v>
      </c>
      <c r="AA40" s="320">
        <v>100</v>
      </c>
      <c r="AB40" s="320">
        <v>100</v>
      </c>
      <c r="AC40" s="320">
        <v>114.41533333333335</v>
      </c>
      <c r="AD40" s="320">
        <v>114.41533333333335</v>
      </c>
      <c r="AE40" s="320">
        <v>114.41533333333335</v>
      </c>
    </row>
    <row r="41" spans="1:31" ht="20.25" customHeight="1" x14ac:dyDescent="0.25">
      <c r="A41" s="352" t="s">
        <v>85</v>
      </c>
      <c r="B41" s="312"/>
      <c r="C41" s="308">
        <v>9</v>
      </c>
      <c r="D41" s="320">
        <v>100</v>
      </c>
      <c r="E41" s="320">
        <v>100</v>
      </c>
      <c r="F41" s="320">
        <v>84.187875186191363</v>
      </c>
      <c r="G41" s="320">
        <v>79.374182644952327</v>
      </c>
      <c r="H41" s="320">
        <v>79.374182644952327</v>
      </c>
      <c r="I41" s="320">
        <v>79.374182644952327</v>
      </c>
      <c r="J41" s="320">
        <v>79.374182644952327</v>
      </c>
      <c r="K41" s="320">
        <v>79.374182644952327</v>
      </c>
      <c r="L41" s="320">
        <v>79.374182644952327</v>
      </c>
      <c r="M41" s="320">
        <v>79.374182644952327</v>
      </c>
      <c r="N41" s="320">
        <v>79.374182644952327</v>
      </c>
      <c r="O41" s="320">
        <v>79.374182644952327</v>
      </c>
      <c r="P41" s="320">
        <v>79.374182644952327</v>
      </c>
      <c r="Q41" s="320">
        <v>79.374182644952327</v>
      </c>
      <c r="R41" s="320">
        <v>79.374182644952327</v>
      </c>
      <c r="S41" s="320">
        <v>79.374182644952327</v>
      </c>
      <c r="T41" s="320">
        <v>79.374182644952327</v>
      </c>
      <c r="U41" s="320">
        <v>79.374182644952327</v>
      </c>
      <c r="V41" s="320">
        <v>79.374182644952327</v>
      </c>
      <c r="W41" s="320">
        <v>79.374182644952327</v>
      </c>
      <c r="X41" s="320">
        <v>79.374182644952327</v>
      </c>
      <c r="Y41" s="320">
        <v>79.374182644952327</v>
      </c>
      <c r="Z41" s="320">
        <v>79.374182644952327</v>
      </c>
      <c r="AA41" s="320">
        <v>82.60045502391111</v>
      </c>
      <c r="AB41" s="320">
        <v>104.37437790072065</v>
      </c>
      <c r="AC41" s="320">
        <v>104.37437790072065</v>
      </c>
      <c r="AD41" s="320">
        <v>104.37437790072065</v>
      </c>
      <c r="AE41" s="320">
        <v>104.37437790072065</v>
      </c>
    </row>
    <row r="42" spans="1:31" ht="20.25" customHeight="1" x14ac:dyDescent="0.25">
      <c r="A42" s="357"/>
      <c r="B42" s="312" t="s">
        <v>758</v>
      </c>
      <c r="C42" s="308">
        <v>9</v>
      </c>
      <c r="D42" s="320">
        <v>100</v>
      </c>
      <c r="E42" s="320">
        <v>100</v>
      </c>
      <c r="F42" s="320">
        <v>84.187875186191363</v>
      </c>
      <c r="G42" s="320">
        <v>79.374182644952327</v>
      </c>
      <c r="H42" s="320">
        <v>79.374182644952327</v>
      </c>
      <c r="I42" s="320">
        <v>79.374182644952327</v>
      </c>
      <c r="J42" s="320">
        <v>79.374182644952327</v>
      </c>
      <c r="K42" s="320">
        <v>79.374182644952327</v>
      </c>
      <c r="L42" s="320">
        <v>79.374182644952327</v>
      </c>
      <c r="M42" s="320">
        <v>79.374182644952327</v>
      </c>
      <c r="N42" s="320">
        <v>79.374182644952327</v>
      </c>
      <c r="O42" s="320">
        <v>79.374182644952327</v>
      </c>
      <c r="P42" s="320">
        <v>79.374182644952327</v>
      </c>
      <c r="Q42" s="320">
        <v>79.374182644952327</v>
      </c>
      <c r="R42" s="320">
        <v>79.374182644952327</v>
      </c>
      <c r="S42" s="320">
        <v>79.374182644952327</v>
      </c>
      <c r="T42" s="320">
        <v>79.374182644952327</v>
      </c>
      <c r="U42" s="320">
        <v>79.374182644952327</v>
      </c>
      <c r="V42" s="320">
        <v>79.374182644952327</v>
      </c>
      <c r="W42" s="320">
        <v>79.374182644952327</v>
      </c>
      <c r="X42" s="320">
        <v>79.374182644952327</v>
      </c>
      <c r="Y42" s="320">
        <v>79.374182644952327</v>
      </c>
      <c r="Z42" s="320">
        <v>79.374182644952327</v>
      </c>
      <c r="AA42" s="320">
        <v>82.60045502391111</v>
      </c>
      <c r="AB42" s="320">
        <v>104.37437790072065</v>
      </c>
      <c r="AC42" s="320">
        <v>104.37437790072065</v>
      </c>
      <c r="AD42" s="320">
        <v>104.37437790072065</v>
      </c>
      <c r="AE42" s="320">
        <v>104.37437790072065</v>
      </c>
    </row>
    <row r="43" spans="1:31" ht="20.25" customHeight="1" x14ac:dyDescent="0.25">
      <c r="A43" s="357"/>
      <c r="B43" s="314"/>
      <c r="C43" s="308"/>
      <c r="D43" s="320"/>
      <c r="E43" s="320"/>
      <c r="F43" s="320"/>
      <c r="G43" s="320"/>
      <c r="H43" s="320"/>
      <c r="I43" s="320"/>
      <c r="J43" s="320"/>
      <c r="K43" s="320"/>
      <c r="L43" s="320"/>
      <c r="M43" s="320"/>
      <c r="N43" s="320"/>
      <c r="O43" s="320"/>
      <c r="P43" s="320"/>
      <c r="Q43" s="320"/>
      <c r="R43" s="320"/>
      <c r="S43" s="320"/>
      <c r="T43" s="320"/>
      <c r="U43" s="320"/>
      <c r="V43" s="320"/>
      <c r="W43" s="320"/>
      <c r="X43" s="320"/>
      <c r="Y43" s="320"/>
      <c r="Z43" s="320"/>
      <c r="AA43" s="320"/>
      <c r="AB43" s="320"/>
      <c r="AC43" s="320"/>
      <c r="AD43" s="320"/>
      <c r="AE43" s="320"/>
    </row>
    <row r="44" spans="1:31" customFormat="1" ht="39" customHeight="1" x14ac:dyDescent="0.25">
      <c r="A44" s="405" t="s">
        <v>759</v>
      </c>
      <c r="B44" s="406"/>
      <c r="C44" s="350">
        <v>48</v>
      </c>
      <c r="D44" s="350">
        <v>103.40049158753823</v>
      </c>
      <c r="E44" s="350">
        <v>103.65216998994697</v>
      </c>
      <c r="F44" s="350">
        <v>104.10572983794036</v>
      </c>
      <c r="G44" s="350">
        <v>103.39406002406635</v>
      </c>
      <c r="H44" s="350">
        <v>105.10479341829144</v>
      </c>
      <c r="I44" s="350">
        <v>105.04870106826077</v>
      </c>
      <c r="J44" s="350">
        <v>105.56064889056388</v>
      </c>
      <c r="K44" s="350">
        <v>106.42062647864168</v>
      </c>
      <c r="L44" s="350">
        <v>105.25628876374022</v>
      </c>
      <c r="M44" s="350">
        <v>109.67230159188244</v>
      </c>
      <c r="N44" s="350">
        <v>109.81271068405653</v>
      </c>
      <c r="O44" s="350">
        <v>110.11175831958877</v>
      </c>
      <c r="P44" s="350">
        <v>109.75969968027509</v>
      </c>
      <c r="Q44" s="350">
        <v>109.10529786025988</v>
      </c>
      <c r="R44" s="350">
        <v>109.80407456293632</v>
      </c>
      <c r="S44" s="350">
        <v>109.26217073114087</v>
      </c>
      <c r="T44" s="350">
        <v>109.81260848371512</v>
      </c>
      <c r="U44" s="350">
        <v>109.83953220682287</v>
      </c>
      <c r="V44" s="350">
        <v>109.74618047440028</v>
      </c>
      <c r="W44" s="350">
        <v>110.64680569440709</v>
      </c>
      <c r="X44" s="350">
        <v>110.6453624203001</v>
      </c>
      <c r="Y44" s="350">
        <v>111.57390199943825</v>
      </c>
      <c r="Z44" s="350">
        <v>111.30232726829551</v>
      </c>
      <c r="AA44" s="350">
        <v>112.03129608550047</v>
      </c>
      <c r="AB44" s="350">
        <v>112.28155891344655</v>
      </c>
      <c r="AC44" s="350">
        <v>113.33319116263085</v>
      </c>
      <c r="AD44" s="350">
        <v>113.62023024482214</v>
      </c>
      <c r="AE44" s="350">
        <v>113.91677748084453</v>
      </c>
    </row>
    <row r="45" spans="1:31" ht="27" customHeight="1" x14ac:dyDescent="0.25">
      <c r="A45" s="357"/>
      <c r="B45" s="322" t="s">
        <v>86</v>
      </c>
      <c r="C45" s="308">
        <v>9</v>
      </c>
      <c r="D45" s="308">
        <v>99.849555814587589</v>
      </c>
      <c r="E45" s="308">
        <v>98.098730114230165</v>
      </c>
      <c r="F45" s="308">
        <v>99.9437076546225</v>
      </c>
      <c r="G45" s="308">
        <v>99.9437076546225</v>
      </c>
      <c r="H45" s="308">
        <v>102.65236636180472</v>
      </c>
      <c r="I45" s="308">
        <v>103.28956754831043</v>
      </c>
      <c r="J45" s="308">
        <v>105.75298960044762</v>
      </c>
      <c r="K45" s="308">
        <v>105.75298960044762</v>
      </c>
      <c r="L45" s="308">
        <v>103.48842611800248</v>
      </c>
      <c r="M45" s="308">
        <v>105.46069621608507</v>
      </c>
      <c r="N45" s="308">
        <v>105.46069621608507</v>
      </c>
      <c r="O45" s="308">
        <v>105.61333470815885</v>
      </c>
      <c r="P45" s="308">
        <v>106.00014967650537</v>
      </c>
      <c r="Q45" s="308">
        <v>106.11144565960562</v>
      </c>
      <c r="R45" s="308">
        <v>105.71295477185242</v>
      </c>
      <c r="S45" s="308">
        <v>105.51830419192095</v>
      </c>
      <c r="T45" s="308">
        <v>107.77262921813291</v>
      </c>
      <c r="U45" s="308">
        <v>109.41018255743521</v>
      </c>
      <c r="V45" s="308">
        <v>109.40015667659367</v>
      </c>
      <c r="W45" s="308">
        <v>109.9019530182747</v>
      </c>
      <c r="X45" s="308">
        <v>109.9019530182747</v>
      </c>
      <c r="Y45" s="308">
        <v>109.10900771361814</v>
      </c>
      <c r="Z45" s="308">
        <v>106.6280109744788</v>
      </c>
      <c r="AA45" s="308">
        <v>106.51810947090614</v>
      </c>
      <c r="AB45" s="308">
        <v>107.25947491520384</v>
      </c>
      <c r="AC45" s="308">
        <v>107.74097131274914</v>
      </c>
      <c r="AD45" s="308">
        <v>107.16023094067971</v>
      </c>
      <c r="AE45" s="308">
        <v>107.19685816368565</v>
      </c>
    </row>
    <row r="46" spans="1:31" ht="20.25" customHeight="1" x14ac:dyDescent="0.25">
      <c r="A46" s="352" t="s">
        <v>87</v>
      </c>
      <c r="B46" s="312"/>
      <c r="C46" s="308">
        <v>9</v>
      </c>
      <c r="D46" s="320">
        <v>99.849555814587589</v>
      </c>
      <c r="E46" s="320">
        <v>98.098730114230165</v>
      </c>
      <c r="F46" s="320">
        <v>99.9437076546225</v>
      </c>
      <c r="G46" s="320">
        <v>99.9437076546225</v>
      </c>
      <c r="H46" s="320">
        <v>102.65236636180472</v>
      </c>
      <c r="I46" s="320">
        <v>103.28956754831043</v>
      </c>
      <c r="J46" s="320">
        <v>105.75298960044762</v>
      </c>
      <c r="K46" s="320">
        <v>105.75298960044762</v>
      </c>
      <c r="L46" s="320">
        <v>103.48842611800248</v>
      </c>
      <c r="M46" s="320">
        <v>105.46069621608507</v>
      </c>
      <c r="N46" s="320">
        <v>105.46069621608507</v>
      </c>
      <c r="O46" s="320">
        <v>105.61333470815885</v>
      </c>
      <c r="P46" s="320">
        <v>106.00014967650537</v>
      </c>
      <c r="Q46" s="320">
        <v>106.11144565960562</v>
      </c>
      <c r="R46" s="320">
        <v>105.71295477185242</v>
      </c>
      <c r="S46" s="320">
        <v>105.51830419192095</v>
      </c>
      <c r="T46" s="320">
        <v>107.77262921813291</v>
      </c>
      <c r="U46" s="320">
        <v>109.41018255743521</v>
      </c>
      <c r="V46" s="320">
        <v>109.40015667659367</v>
      </c>
      <c r="W46" s="320">
        <v>109.9019530182747</v>
      </c>
      <c r="X46" s="320">
        <v>109.9019530182747</v>
      </c>
      <c r="Y46" s="320">
        <v>109.10900771361814</v>
      </c>
      <c r="Z46" s="320">
        <v>106.6280109744788</v>
      </c>
      <c r="AA46" s="320">
        <v>106.51810947090614</v>
      </c>
      <c r="AB46" s="320">
        <v>107.25947491520384</v>
      </c>
      <c r="AC46" s="320">
        <v>107.74097131274914</v>
      </c>
      <c r="AD46" s="320">
        <v>107.16023094067971</v>
      </c>
      <c r="AE46" s="320">
        <v>107.19685816368565</v>
      </c>
    </row>
    <row r="47" spans="1:31" ht="20.25" customHeight="1" x14ac:dyDescent="0.25">
      <c r="A47" s="357"/>
      <c r="B47" s="312" t="s">
        <v>532</v>
      </c>
      <c r="C47" s="308">
        <v>8</v>
      </c>
      <c r="D47" s="320">
        <v>99.538660833317209</v>
      </c>
      <c r="E47" s="320">
        <v>97.544049275947998</v>
      </c>
      <c r="F47" s="320">
        <v>99.541958708812658</v>
      </c>
      <c r="G47" s="320">
        <v>99.541958708812658</v>
      </c>
      <c r="H47" s="320">
        <v>102.78233343771808</v>
      </c>
      <c r="I47" s="320">
        <v>103.50825884006635</v>
      </c>
      <c r="J47" s="320">
        <v>106.17009919916866</v>
      </c>
      <c r="K47" s="320">
        <v>106.17009919916866</v>
      </c>
      <c r="L47" s="320">
        <v>103.72786463193911</v>
      </c>
      <c r="M47" s="320">
        <v>105.97475461709649</v>
      </c>
      <c r="N47" s="320">
        <v>105.97475461709649</v>
      </c>
      <c r="O47" s="320">
        <v>106.14864657009194</v>
      </c>
      <c r="P47" s="320">
        <v>106.58932185048673</v>
      </c>
      <c r="Q47" s="320">
        <v>106.58932185048673</v>
      </c>
      <c r="R47" s="320">
        <v>106.12044692465162</v>
      </c>
      <c r="S47" s="320">
        <v>105.75916397395798</v>
      </c>
      <c r="T47" s="320">
        <v>108.25608817747565</v>
      </c>
      <c r="U47" s="320">
        <v>110.0109112393981</v>
      </c>
      <c r="V47" s="320">
        <v>109.40725306963773</v>
      </c>
      <c r="W47" s="320">
        <v>109.97891978800854</v>
      </c>
      <c r="X47" s="320">
        <v>109.97891978800854</v>
      </c>
      <c r="Y47" s="320">
        <v>108.99466148792729</v>
      </c>
      <c r="Z47" s="320">
        <v>106.16820950662931</v>
      </c>
      <c r="AA47" s="320">
        <v>105.71449182714861</v>
      </c>
      <c r="AB47" s="320">
        <v>106.37771008228107</v>
      </c>
      <c r="AC47" s="320">
        <v>106.77258031511319</v>
      </c>
      <c r="AD47" s="320">
        <v>105.84527516441001</v>
      </c>
      <c r="AE47" s="320">
        <v>105.87836297971432</v>
      </c>
    </row>
    <row r="48" spans="1:31" ht="20.25" customHeight="1" x14ac:dyDescent="0.25">
      <c r="A48" s="357"/>
      <c r="B48" s="312" t="s">
        <v>760</v>
      </c>
      <c r="C48" s="308">
        <v>1</v>
      </c>
      <c r="D48" s="320">
        <v>102.08234704371118</v>
      </c>
      <c r="E48" s="320">
        <v>102.08234704371118</v>
      </c>
      <c r="F48" s="320">
        <v>102.82899553816584</v>
      </c>
      <c r="G48" s="320">
        <v>102.82899553816584</v>
      </c>
      <c r="H48" s="320">
        <v>101.71896645297237</v>
      </c>
      <c r="I48" s="320">
        <v>101.71896645297237</v>
      </c>
      <c r="J48" s="320">
        <v>102.75738430054191</v>
      </c>
      <c r="K48" s="320">
        <v>102.75738430054191</v>
      </c>
      <c r="L48" s="320">
        <v>101.76882224518477</v>
      </c>
      <c r="M48" s="320">
        <v>101.76882224518477</v>
      </c>
      <c r="N48" s="320">
        <v>101.76882224518477</v>
      </c>
      <c r="O48" s="320">
        <v>101.76882224518477</v>
      </c>
      <c r="P48" s="320">
        <v>101.76882224518477</v>
      </c>
      <c r="Q48" s="320">
        <v>102.67942574327765</v>
      </c>
      <c r="R48" s="320">
        <v>102.78642021993087</v>
      </c>
      <c r="S48" s="320">
        <v>103.78849303001856</v>
      </c>
      <c r="T48" s="320">
        <v>104.30051487376227</v>
      </c>
      <c r="U48" s="320">
        <v>105.09585838697436</v>
      </c>
      <c r="V48" s="320">
        <v>109.34919167200438</v>
      </c>
      <c r="W48" s="320">
        <v>109.34919167200438</v>
      </c>
      <c r="X48" s="320">
        <v>109.34919167200438</v>
      </c>
      <c r="Y48" s="320">
        <v>109.93022151630696</v>
      </c>
      <c r="Z48" s="320">
        <v>109.93022151630696</v>
      </c>
      <c r="AA48" s="320">
        <v>112.28954527607377</v>
      </c>
      <c r="AB48" s="320">
        <v>113.59214962437633</v>
      </c>
      <c r="AC48" s="320">
        <v>114.69577938668007</v>
      </c>
      <c r="AD48" s="320">
        <v>116.60400424298022</v>
      </c>
      <c r="AE48" s="320">
        <v>116.66605084857052</v>
      </c>
    </row>
    <row r="49" spans="1:31" ht="20.25" customHeight="1" x14ac:dyDescent="0.25">
      <c r="A49" s="357"/>
      <c r="B49" s="323" t="s">
        <v>88</v>
      </c>
      <c r="C49" s="308">
        <v>3</v>
      </c>
      <c r="D49" s="308">
        <v>103.59983122079949</v>
      </c>
      <c r="E49" s="308">
        <v>104.30168236092059</v>
      </c>
      <c r="F49" s="308">
        <v>104.30168236092059</v>
      </c>
      <c r="G49" s="308">
        <v>104.30168236092059</v>
      </c>
      <c r="H49" s="308">
        <v>104.30168236092059</v>
      </c>
      <c r="I49" s="308">
        <v>104.43076699190249</v>
      </c>
      <c r="J49" s="308">
        <v>105.17295300066313</v>
      </c>
      <c r="K49" s="308">
        <v>105.17295300066313</v>
      </c>
      <c r="L49" s="308">
        <v>105.26301783014189</v>
      </c>
      <c r="M49" s="308">
        <v>105.58357297512426</v>
      </c>
      <c r="N49" s="308">
        <v>105.58357297512426</v>
      </c>
      <c r="O49" s="308">
        <v>106.02466968162514</v>
      </c>
      <c r="P49" s="308">
        <v>106.02466968162514</v>
      </c>
      <c r="Q49" s="308">
        <v>106.02466968162514</v>
      </c>
      <c r="R49" s="308">
        <v>106.02466968162514</v>
      </c>
      <c r="S49" s="308">
        <v>106.02466968162514</v>
      </c>
      <c r="T49" s="308">
        <v>107.05404387830278</v>
      </c>
      <c r="U49" s="308">
        <v>108.52407087924659</v>
      </c>
      <c r="V49" s="308">
        <v>108.65058958402079</v>
      </c>
      <c r="W49" s="308">
        <v>109.73826770678563</v>
      </c>
      <c r="X49" s="308">
        <v>109.73826770678563</v>
      </c>
      <c r="Y49" s="308">
        <v>109.73826770678563</v>
      </c>
      <c r="Z49" s="308">
        <v>109.73826770678563</v>
      </c>
      <c r="AA49" s="308">
        <v>109.73826770678563</v>
      </c>
      <c r="AB49" s="308">
        <v>109.73826770678563</v>
      </c>
      <c r="AC49" s="308">
        <v>110.30929894094088</v>
      </c>
      <c r="AD49" s="308">
        <v>110.30929894094088</v>
      </c>
      <c r="AE49" s="308">
        <v>110.30929894094088</v>
      </c>
    </row>
    <row r="50" spans="1:31" ht="20.25" customHeight="1" x14ac:dyDescent="0.25">
      <c r="A50" s="352" t="s">
        <v>761</v>
      </c>
      <c r="B50" s="312"/>
      <c r="C50" s="308">
        <v>3</v>
      </c>
      <c r="D50" s="320">
        <v>103.59983122079949</v>
      </c>
      <c r="E50" s="320">
        <v>104.30168236092059</v>
      </c>
      <c r="F50" s="320">
        <v>104.30168236092059</v>
      </c>
      <c r="G50" s="320">
        <v>104.30168236092059</v>
      </c>
      <c r="H50" s="320">
        <v>104.30168236092059</v>
      </c>
      <c r="I50" s="320">
        <v>104.43076699190249</v>
      </c>
      <c r="J50" s="320">
        <v>105.17295300066313</v>
      </c>
      <c r="K50" s="320">
        <v>105.17295300066313</v>
      </c>
      <c r="L50" s="320">
        <v>105.26301783014189</v>
      </c>
      <c r="M50" s="320">
        <v>105.58357297512426</v>
      </c>
      <c r="N50" s="320">
        <v>105.58357297512426</v>
      </c>
      <c r="O50" s="320">
        <v>106.02466968162514</v>
      </c>
      <c r="P50" s="320">
        <v>106.02466968162514</v>
      </c>
      <c r="Q50" s="320">
        <v>106.02466968162514</v>
      </c>
      <c r="R50" s="320">
        <v>106.02466968162514</v>
      </c>
      <c r="S50" s="320">
        <v>106.02466968162514</v>
      </c>
      <c r="T50" s="320">
        <v>107.05404387830278</v>
      </c>
      <c r="U50" s="320">
        <v>108.52407087924659</v>
      </c>
      <c r="V50" s="320">
        <v>108.65058958402079</v>
      </c>
      <c r="W50" s="320">
        <v>109.73826770678563</v>
      </c>
      <c r="X50" s="320">
        <v>109.73826770678563</v>
      </c>
      <c r="Y50" s="320">
        <v>109.73826770678563</v>
      </c>
      <c r="Z50" s="320">
        <v>109.73826770678563</v>
      </c>
      <c r="AA50" s="320">
        <v>109.73826770678563</v>
      </c>
      <c r="AB50" s="320">
        <v>109.73826770678563</v>
      </c>
      <c r="AC50" s="320">
        <v>110.30929894094088</v>
      </c>
      <c r="AD50" s="320">
        <v>110.30929894094088</v>
      </c>
      <c r="AE50" s="320">
        <v>110.30929894094088</v>
      </c>
    </row>
    <row r="51" spans="1:31" ht="20.25" customHeight="1" x14ac:dyDescent="0.25">
      <c r="A51" s="357"/>
      <c r="B51" s="315" t="s">
        <v>762</v>
      </c>
      <c r="C51" s="308">
        <v>1</v>
      </c>
      <c r="D51" s="320">
        <v>99.462050301308821</v>
      </c>
      <c r="E51" s="320">
        <v>99.462050301308821</v>
      </c>
      <c r="F51" s="320">
        <v>99.462050301308821</v>
      </c>
      <c r="G51" s="320">
        <v>99.462050301308821</v>
      </c>
      <c r="H51" s="320">
        <v>99.462050301308821</v>
      </c>
      <c r="I51" s="320">
        <v>99.462050301308821</v>
      </c>
      <c r="J51" s="320">
        <v>101.68860832759071</v>
      </c>
      <c r="K51" s="320">
        <v>101.68860832759071</v>
      </c>
      <c r="L51" s="320">
        <v>101.68860832759071</v>
      </c>
      <c r="M51" s="320">
        <v>101.88330117943826</v>
      </c>
      <c r="N51" s="320">
        <v>101.88330117943826</v>
      </c>
      <c r="O51" s="320">
        <v>101.88330117943826</v>
      </c>
      <c r="P51" s="320">
        <v>101.88330117943826</v>
      </c>
      <c r="Q51" s="320">
        <v>101.88330117943826</v>
      </c>
      <c r="R51" s="320">
        <v>101.88330117943826</v>
      </c>
      <c r="S51" s="320">
        <v>101.88330117943826</v>
      </c>
      <c r="T51" s="320">
        <v>101.88330117943826</v>
      </c>
      <c r="U51" s="320">
        <v>104.01457088295339</v>
      </c>
      <c r="V51" s="320">
        <v>104.01457088295339</v>
      </c>
      <c r="W51" s="320">
        <v>105.66986504640909</v>
      </c>
      <c r="X51" s="320">
        <v>105.66986504640909</v>
      </c>
      <c r="Y51" s="320">
        <v>105.66986504640909</v>
      </c>
      <c r="Z51" s="320">
        <v>105.66986504640909</v>
      </c>
      <c r="AA51" s="320">
        <v>105.66986504640909</v>
      </c>
      <c r="AB51" s="320">
        <v>105.66986504640909</v>
      </c>
      <c r="AC51" s="320">
        <v>105.66986504640909</v>
      </c>
      <c r="AD51" s="320">
        <v>105.66986504640909</v>
      </c>
      <c r="AE51" s="320">
        <v>105.66986504640909</v>
      </c>
    </row>
    <row r="52" spans="1:31" ht="20.25" customHeight="1" x14ac:dyDescent="0.25">
      <c r="A52" s="357"/>
      <c r="B52" s="315" t="s">
        <v>763</v>
      </c>
      <c r="C52" s="308">
        <v>1</v>
      </c>
      <c r="D52" s="320">
        <v>101.85135601261989</v>
      </c>
      <c r="E52" s="320">
        <v>101.85135601261989</v>
      </c>
      <c r="F52" s="320">
        <v>101.85135601261989</v>
      </c>
      <c r="G52" s="320">
        <v>101.85135601261989</v>
      </c>
      <c r="H52" s="320">
        <v>101.85135601261989</v>
      </c>
      <c r="I52" s="320">
        <v>101.85135601261989</v>
      </c>
      <c r="J52" s="320">
        <v>101.85135601261989</v>
      </c>
      <c r="K52" s="320">
        <v>101.85135601261989</v>
      </c>
      <c r="L52" s="320">
        <v>101.85135601261989</v>
      </c>
      <c r="M52" s="320">
        <v>102.61832859571946</v>
      </c>
      <c r="N52" s="320">
        <v>102.61832859571946</v>
      </c>
      <c r="O52" s="320">
        <v>102.61832859571946</v>
      </c>
      <c r="P52" s="320">
        <v>102.61832859571946</v>
      </c>
      <c r="Q52" s="320">
        <v>102.61832859571946</v>
      </c>
      <c r="R52" s="320">
        <v>102.61832859571946</v>
      </c>
      <c r="S52" s="320">
        <v>102.61832859571946</v>
      </c>
      <c r="T52" s="320">
        <v>105.70645118575236</v>
      </c>
      <c r="U52" s="320">
        <v>106.31078157978246</v>
      </c>
      <c r="V52" s="320">
        <v>106.69033769410507</v>
      </c>
      <c r="W52" s="320">
        <v>107.38651930094504</v>
      </c>
      <c r="X52" s="320">
        <v>107.38651930094504</v>
      </c>
      <c r="Y52" s="320">
        <v>107.38651930094504</v>
      </c>
      <c r="Z52" s="320">
        <v>107.38651930094504</v>
      </c>
      <c r="AA52" s="320">
        <v>107.38651930094504</v>
      </c>
      <c r="AB52" s="320">
        <v>107.38651930094504</v>
      </c>
      <c r="AC52" s="320">
        <v>107.81206597802067</v>
      </c>
      <c r="AD52" s="320">
        <v>107.81206597802067</v>
      </c>
      <c r="AE52" s="320">
        <v>107.81206597802067</v>
      </c>
    </row>
    <row r="53" spans="1:31" ht="20.25" customHeight="1" x14ac:dyDescent="0.25">
      <c r="A53" s="357"/>
      <c r="B53" s="315" t="s">
        <v>924</v>
      </c>
      <c r="C53" s="308">
        <v>1</v>
      </c>
      <c r="D53" s="320">
        <v>109.48608734846974</v>
      </c>
      <c r="E53" s="320">
        <v>111.59164076883306</v>
      </c>
      <c r="F53" s="320">
        <v>111.59164076883306</v>
      </c>
      <c r="G53" s="320">
        <v>111.59164076883306</v>
      </c>
      <c r="H53" s="320">
        <v>111.59164076883306</v>
      </c>
      <c r="I53" s="320">
        <v>111.97889466177877</v>
      </c>
      <c r="J53" s="320">
        <v>111.97889466177877</v>
      </c>
      <c r="K53" s="320">
        <v>111.97889466177877</v>
      </c>
      <c r="L53" s="320">
        <v>112.24908915021506</v>
      </c>
      <c r="M53" s="320">
        <v>112.24908915021506</v>
      </c>
      <c r="N53" s="320">
        <v>112.24908915021506</v>
      </c>
      <c r="O53" s="320">
        <v>113.57237926971771</v>
      </c>
      <c r="P53" s="320">
        <v>113.57237926971771</v>
      </c>
      <c r="Q53" s="320">
        <v>113.57237926971771</v>
      </c>
      <c r="R53" s="320">
        <v>113.57237926971771</v>
      </c>
      <c r="S53" s="320">
        <v>113.57237926971771</v>
      </c>
      <c r="T53" s="320">
        <v>113.57237926971771</v>
      </c>
      <c r="U53" s="320">
        <v>115.2468601750039</v>
      </c>
      <c r="V53" s="320">
        <v>115.2468601750039</v>
      </c>
      <c r="W53" s="320">
        <v>116.15841877300275</v>
      </c>
      <c r="X53" s="320">
        <v>116.15841877300275</v>
      </c>
      <c r="Y53" s="320">
        <v>116.15841877300275</v>
      </c>
      <c r="Z53" s="320">
        <v>116.15841877300275</v>
      </c>
      <c r="AA53" s="320">
        <v>116.15841877300275</v>
      </c>
      <c r="AB53" s="320">
        <v>116.15841877300275</v>
      </c>
      <c r="AC53" s="320">
        <v>117.4459657983929</v>
      </c>
      <c r="AD53" s="320">
        <v>117.4459657983929</v>
      </c>
      <c r="AE53" s="320">
        <v>117.4459657983929</v>
      </c>
    </row>
    <row r="54" spans="1:31" ht="20.25" customHeight="1" x14ac:dyDescent="0.25">
      <c r="A54" s="357"/>
      <c r="B54" s="323" t="s">
        <v>90</v>
      </c>
      <c r="C54" s="308">
        <v>9</v>
      </c>
      <c r="D54" s="308">
        <v>100.89117184780233</v>
      </c>
      <c r="E54" s="308">
        <v>99.665642726443252</v>
      </c>
      <c r="F54" s="308">
        <v>100.06165761997173</v>
      </c>
      <c r="G54" s="308">
        <v>100.5155046358358</v>
      </c>
      <c r="H54" s="308">
        <v>102.37438557284179</v>
      </c>
      <c r="I54" s="308">
        <v>101.39487462580054</v>
      </c>
      <c r="J54" s="308">
        <v>100.42945861254169</v>
      </c>
      <c r="K54" s="308">
        <v>102.7867388058779</v>
      </c>
      <c r="L54" s="308">
        <v>104.01186924324979</v>
      </c>
      <c r="M54" s="308">
        <v>104.8409248234729</v>
      </c>
      <c r="N54" s="308">
        <v>104.59837021623463</v>
      </c>
      <c r="O54" s="308">
        <v>104.58450168666469</v>
      </c>
      <c r="P54" s="308">
        <v>104.83806926664595</v>
      </c>
      <c r="Q54" s="308">
        <v>103.61370581231434</v>
      </c>
      <c r="R54" s="308">
        <v>103.33144028149017</v>
      </c>
      <c r="S54" s="308">
        <v>102.82861862452972</v>
      </c>
      <c r="T54" s="308">
        <v>103.53617106911935</v>
      </c>
      <c r="U54" s="308">
        <v>102.14567805589692</v>
      </c>
      <c r="V54" s="308">
        <v>102.37058064720604</v>
      </c>
      <c r="W54" s="308">
        <v>102.37776222641918</v>
      </c>
      <c r="X54" s="308">
        <v>102.12180480056821</v>
      </c>
      <c r="Y54" s="308">
        <v>102.93909841099304</v>
      </c>
      <c r="Z54" s="308">
        <v>102.87376668280922</v>
      </c>
      <c r="AA54" s="308">
        <v>101.64143603386248</v>
      </c>
      <c r="AB54" s="308">
        <v>101.95718500814658</v>
      </c>
      <c r="AC54" s="308">
        <v>100.22155183915648</v>
      </c>
      <c r="AD54" s="308">
        <v>102.19495338557742</v>
      </c>
      <c r="AE54" s="308">
        <v>102.63276504452041</v>
      </c>
    </row>
    <row r="55" spans="1:31" ht="20.25" customHeight="1" x14ac:dyDescent="0.25">
      <c r="A55" s="352" t="s">
        <v>91</v>
      </c>
      <c r="B55" s="315"/>
      <c r="C55" s="308">
        <v>7</v>
      </c>
      <c r="D55" s="320">
        <v>100.63249100395069</v>
      </c>
      <c r="E55" s="320">
        <v>99.553844955855894</v>
      </c>
      <c r="F55" s="320">
        <v>99.918640751776522</v>
      </c>
      <c r="G55" s="320">
        <v>100.55067644949243</v>
      </c>
      <c r="H55" s="320">
        <v>102.68897964031375</v>
      </c>
      <c r="I55" s="320">
        <v>101.42960842268928</v>
      </c>
      <c r="J55" s="320">
        <v>100.125100607091</v>
      </c>
      <c r="K55" s="320">
        <v>103.15588942709471</v>
      </c>
      <c r="L55" s="320">
        <v>104.85478488351593</v>
      </c>
      <c r="M55" s="320">
        <v>105.73858991258496</v>
      </c>
      <c r="N55" s="320">
        <v>105.59868540461184</v>
      </c>
      <c r="O55" s="320">
        <v>105.49106495382931</v>
      </c>
      <c r="P55" s="320">
        <v>105.62513672277865</v>
      </c>
      <c r="Q55" s="320">
        <v>104.07631121058004</v>
      </c>
      <c r="R55" s="320">
        <v>103.86201939496735</v>
      </c>
      <c r="S55" s="320">
        <v>103.51561404120021</v>
      </c>
      <c r="T55" s="320">
        <v>104.36458524133047</v>
      </c>
      <c r="U55" s="320">
        <v>102.54590316981988</v>
      </c>
      <c r="V55" s="320">
        <v>102.92442357959727</v>
      </c>
      <c r="W55" s="320">
        <v>102.89702434468646</v>
      </c>
      <c r="X55" s="320">
        <v>102.56793622573521</v>
      </c>
      <c r="Y55" s="320">
        <v>103.76410070902155</v>
      </c>
      <c r="Z55" s="320">
        <v>103.82476016685133</v>
      </c>
      <c r="AA55" s="320">
        <v>102.01329540352934</v>
      </c>
      <c r="AB55" s="320">
        <v>102.53458306655567</v>
      </c>
      <c r="AC55" s="320">
        <v>100.78237739690599</v>
      </c>
      <c r="AD55" s="320">
        <v>103.15315823874433</v>
      </c>
      <c r="AE55" s="320">
        <v>103.84635600438196</v>
      </c>
    </row>
    <row r="56" spans="1:31" ht="20.25" customHeight="1" x14ac:dyDescent="0.25">
      <c r="A56" s="357"/>
      <c r="B56" s="312" t="s">
        <v>764</v>
      </c>
      <c r="C56" s="308">
        <v>4</v>
      </c>
      <c r="D56" s="320">
        <v>99.784056709971694</v>
      </c>
      <c r="E56" s="320">
        <v>98.63594535566331</v>
      </c>
      <c r="F56" s="320">
        <v>98.993415000616807</v>
      </c>
      <c r="G56" s="320">
        <v>99.91066467183272</v>
      </c>
      <c r="H56" s="320">
        <v>103.39289806105201</v>
      </c>
      <c r="I56" s="320">
        <v>101.18899843020918</v>
      </c>
      <c r="J56" s="320">
        <v>99.682618632302024</v>
      </c>
      <c r="K56" s="320">
        <v>102.44014158975621</v>
      </c>
      <c r="L56" s="320">
        <v>105.41320863849337</v>
      </c>
      <c r="M56" s="320">
        <v>108.06062989519937</v>
      </c>
      <c r="N56" s="320">
        <v>107.81579700624643</v>
      </c>
      <c r="O56" s="320">
        <v>108.08325314969173</v>
      </c>
      <c r="P56" s="320">
        <v>108.26562104095026</v>
      </c>
      <c r="Q56" s="320">
        <v>105.68300158695929</v>
      </c>
      <c r="R56" s="320">
        <v>106.74897766029451</v>
      </c>
      <c r="S56" s="320">
        <v>105.76133147792054</v>
      </c>
      <c r="T56" s="320">
        <v>106.45322125243804</v>
      </c>
      <c r="U56" s="320">
        <v>106.33788304169833</v>
      </c>
      <c r="V56" s="320">
        <v>108.08803762361337</v>
      </c>
      <c r="W56" s="320">
        <v>108.47926193101392</v>
      </c>
      <c r="X56" s="320">
        <v>107.19791787759785</v>
      </c>
      <c r="Y56" s="320">
        <v>106.75967657965936</v>
      </c>
      <c r="Z56" s="320">
        <v>106.50878770920511</v>
      </c>
      <c r="AA56" s="320">
        <v>106.54353404225593</v>
      </c>
      <c r="AB56" s="320">
        <v>106.21694277789246</v>
      </c>
      <c r="AC56" s="320">
        <v>104.03557602182438</v>
      </c>
      <c r="AD56" s="320">
        <v>106.45099864126249</v>
      </c>
      <c r="AE56" s="320">
        <v>107.5990076145813</v>
      </c>
    </row>
    <row r="57" spans="1:31" ht="20.25" customHeight="1" x14ac:dyDescent="0.25">
      <c r="A57" s="357"/>
      <c r="B57" s="312" t="s">
        <v>765</v>
      </c>
      <c r="C57" s="308">
        <v>1</v>
      </c>
      <c r="D57" s="320">
        <v>99.433304088974154</v>
      </c>
      <c r="E57" s="320">
        <v>99.433304088974154</v>
      </c>
      <c r="F57" s="320">
        <v>99.433304088974154</v>
      </c>
      <c r="G57" s="320">
        <v>99.705066378309994</v>
      </c>
      <c r="H57" s="320">
        <v>100.7442551571821</v>
      </c>
      <c r="I57" s="320">
        <v>100.7442551571821</v>
      </c>
      <c r="J57" s="320">
        <v>101.42669872170637</v>
      </c>
      <c r="K57" s="320">
        <v>106.657107525562</v>
      </c>
      <c r="L57" s="320">
        <v>106.657107525562</v>
      </c>
      <c r="M57" s="320">
        <v>106.657107525562</v>
      </c>
      <c r="N57" s="320">
        <v>106.657107525562</v>
      </c>
      <c r="O57" s="320">
        <v>106.657107525562</v>
      </c>
      <c r="P57" s="320">
        <v>106.657107525562</v>
      </c>
      <c r="Q57" s="320">
        <v>106.657107525562</v>
      </c>
      <c r="R57" s="320">
        <v>103.9052158750055</v>
      </c>
      <c r="S57" s="320">
        <v>103.9052158750055</v>
      </c>
      <c r="T57" s="320">
        <v>103.9052158750055</v>
      </c>
      <c r="U57" s="320">
        <v>102.87441417609935</v>
      </c>
      <c r="V57" s="320">
        <v>102.87441417609935</v>
      </c>
      <c r="W57" s="320">
        <v>103.97860867084131</v>
      </c>
      <c r="X57" s="320">
        <v>103.97860867084131</v>
      </c>
      <c r="Y57" s="320">
        <v>103.97860867084131</v>
      </c>
      <c r="Z57" s="320">
        <v>103.97860867084131</v>
      </c>
      <c r="AA57" s="320">
        <v>103.97860867084131</v>
      </c>
      <c r="AB57" s="320">
        <v>103.97860867084131</v>
      </c>
      <c r="AC57" s="320">
        <v>100.43863600756572</v>
      </c>
      <c r="AD57" s="320">
        <v>103.97860867084131</v>
      </c>
      <c r="AE57" s="320">
        <v>105.22899556147399</v>
      </c>
    </row>
    <row r="58" spans="1:31" ht="20.25" customHeight="1" x14ac:dyDescent="0.25">
      <c r="A58" s="357"/>
      <c r="B58" s="312" t="s">
        <v>766</v>
      </c>
      <c r="C58" s="308">
        <v>2</v>
      </c>
      <c r="D58" s="320">
        <v>102.92895304939698</v>
      </c>
      <c r="E58" s="320">
        <v>101.44991458968192</v>
      </c>
      <c r="F58" s="320">
        <v>102.01176058549717</v>
      </c>
      <c r="G58" s="320">
        <v>102.25350504040307</v>
      </c>
      <c r="H58" s="320">
        <v>102.25350504040307</v>
      </c>
      <c r="I58" s="320">
        <v>102.25350504040307</v>
      </c>
      <c r="J58" s="320">
        <v>100.35926549936126</v>
      </c>
      <c r="K58" s="320">
        <v>102.83677605253806</v>
      </c>
      <c r="L58" s="320">
        <v>102.83677605253806</v>
      </c>
      <c r="M58" s="320">
        <v>100.6352511408676</v>
      </c>
      <c r="N58" s="320">
        <v>100.6352511408676</v>
      </c>
      <c r="O58" s="320">
        <v>99.723667276238103</v>
      </c>
      <c r="P58" s="320">
        <v>99.828182685043771</v>
      </c>
      <c r="Q58" s="320">
        <v>99.572532300330593</v>
      </c>
      <c r="R58" s="320">
        <v>98.066504624293913</v>
      </c>
      <c r="S58" s="320">
        <v>98.829378250856905</v>
      </c>
      <c r="T58" s="320">
        <v>100.41699790227784</v>
      </c>
      <c r="U58" s="320">
        <v>94.797687922923217</v>
      </c>
      <c r="V58" s="320">
        <v>92.622200193314029</v>
      </c>
      <c r="W58" s="320">
        <v>91.191757008954099</v>
      </c>
      <c r="X58" s="320">
        <v>92.60263669945688</v>
      </c>
      <c r="Y58" s="320">
        <v>97.665694986835973</v>
      </c>
      <c r="Z58" s="320">
        <v>98.379780830148817</v>
      </c>
      <c r="AA58" s="320">
        <v>91.970161492420161</v>
      </c>
      <c r="AB58" s="320">
        <v>94.447850841739282</v>
      </c>
      <c r="AC58" s="320">
        <v>94.447850841739282</v>
      </c>
      <c r="AD58" s="320">
        <v>96.144752217659544</v>
      </c>
      <c r="AE58" s="320">
        <v>95.649733005437298</v>
      </c>
    </row>
    <row r="59" spans="1:31" ht="20.25" customHeight="1" x14ac:dyDescent="0.25">
      <c r="A59" s="352" t="s">
        <v>92</v>
      </c>
      <c r="B59" s="312"/>
      <c r="C59" s="308">
        <v>2</v>
      </c>
      <c r="D59" s="320">
        <v>101.79655480128307</v>
      </c>
      <c r="E59" s="320">
        <v>100.05693492349901</v>
      </c>
      <c r="F59" s="320">
        <v>100.56221665865489</v>
      </c>
      <c r="G59" s="320">
        <v>100.39240328803761</v>
      </c>
      <c r="H59" s="320">
        <v>101.27330633668994</v>
      </c>
      <c r="I59" s="320">
        <v>101.27330633668994</v>
      </c>
      <c r="J59" s="320">
        <v>101.49471163161911</v>
      </c>
      <c r="K59" s="320">
        <v>101.49471163161911</v>
      </c>
      <c r="L59" s="320">
        <v>101.06166450231827</v>
      </c>
      <c r="M59" s="320">
        <v>101.6990970115807</v>
      </c>
      <c r="N59" s="320">
        <v>101.09726705691433</v>
      </c>
      <c r="O59" s="320">
        <v>101.41153025158854</v>
      </c>
      <c r="P59" s="320">
        <v>102.08333317018148</v>
      </c>
      <c r="Q59" s="320">
        <v>101.99458691838437</v>
      </c>
      <c r="R59" s="320">
        <v>101.47441338432004</v>
      </c>
      <c r="S59" s="320">
        <v>100.42413466618309</v>
      </c>
      <c r="T59" s="320">
        <v>100.63672146638039</v>
      </c>
      <c r="U59" s="320">
        <v>100.74489015716658</v>
      </c>
      <c r="V59" s="320">
        <v>100.43213038383671</v>
      </c>
      <c r="W59" s="320">
        <v>100.56034481248372</v>
      </c>
      <c r="X59" s="320">
        <v>100.56034481248372</v>
      </c>
      <c r="Y59" s="320">
        <v>100.05159036789325</v>
      </c>
      <c r="Z59" s="320">
        <v>99.545289488661822</v>
      </c>
      <c r="AA59" s="320">
        <v>100.33992824002843</v>
      </c>
      <c r="AB59" s="320">
        <v>99.936291803714767</v>
      </c>
      <c r="AC59" s="320">
        <v>98.258662387033212</v>
      </c>
      <c r="AD59" s="320">
        <v>98.841236399493241</v>
      </c>
      <c r="AE59" s="320">
        <v>98.385196685005013</v>
      </c>
    </row>
    <row r="60" spans="1:31" ht="20.25" customHeight="1" x14ac:dyDescent="0.25">
      <c r="A60" s="357"/>
      <c r="B60" s="312" t="s">
        <v>539</v>
      </c>
      <c r="C60" s="308">
        <v>2</v>
      </c>
      <c r="D60" s="320">
        <v>101.79655480128307</v>
      </c>
      <c r="E60" s="320">
        <v>100.05693492349901</v>
      </c>
      <c r="F60" s="320">
        <v>100.56221665865489</v>
      </c>
      <c r="G60" s="320">
        <v>100.39240328803761</v>
      </c>
      <c r="H60" s="320">
        <v>101.27330633668994</v>
      </c>
      <c r="I60" s="320">
        <v>101.27330633668994</v>
      </c>
      <c r="J60" s="320">
        <v>101.49471163161911</v>
      </c>
      <c r="K60" s="320">
        <v>101.49471163161911</v>
      </c>
      <c r="L60" s="320">
        <v>101.06166450231827</v>
      </c>
      <c r="M60" s="320">
        <v>101.6990970115807</v>
      </c>
      <c r="N60" s="320">
        <v>101.09726705691433</v>
      </c>
      <c r="O60" s="320">
        <v>101.41153025158854</v>
      </c>
      <c r="P60" s="320">
        <v>102.08333317018148</v>
      </c>
      <c r="Q60" s="320">
        <v>101.99458691838437</v>
      </c>
      <c r="R60" s="320">
        <v>101.47441338432004</v>
      </c>
      <c r="S60" s="320">
        <v>100.42413466618309</v>
      </c>
      <c r="T60" s="320">
        <v>100.63672146638039</v>
      </c>
      <c r="U60" s="320">
        <v>100.74489015716658</v>
      </c>
      <c r="V60" s="320">
        <v>100.43213038383671</v>
      </c>
      <c r="W60" s="320">
        <v>100.56034481248372</v>
      </c>
      <c r="X60" s="320">
        <v>100.56034481248372</v>
      </c>
      <c r="Y60" s="320">
        <v>100.05159036789325</v>
      </c>
      <c r="Z60" s="320">
        <v>99.545289488661822</v>
      </c>
      <c r="AA60" s="320">
        <v>100.33992824002843</v>
      </c>
      <c r="AB60" s="320">
        <v>99.936291803714767</v>
      </c>
      <c r="AC60" s="320">
        <v>98.258662387033212</v>
      </c>
      <c r="AD60" s="320">
        <v>98.841236399493241</v>
      </c>
      <c r="AE60" s="320">
        <v>98.385196685005013</v>
      </c>
    </row>
    <row r="61" spans="1:31" ht="20.25" customHeight="1" x14ac:dyDescent="0.25">
      <c r="A61" s="357"/>
      <c r="B61" s="323" t="s">
        <v>94</v>
      </c>
      <c r="C61" s="308">
        <v>2</v>
      </c>
      <c r="D61" s="308">
        <v>103.41861298341966</v>
      </c>
      <c r="E61" s="308">
        <v>103.75581908169812</v>
      </c>
      <c r="F61" s="308">
        <v>103.902167526867</v>
      </c>
      <c r="G61" s="308">
        <v>103.902167526867</v>
      </c>
      <c r="H61" s="308">
        <v>103.22038353611694</v>
      </c>
      <c r="I61" s="308">
        <v>103.38335616875401</v>
      </c>
      <c r="J61" s="308">
        <v>103.38335616875401</v>
      </c>
      <c r="K61" s="308">
        <v>103.38335616875401</v>
      </c>
      <c r="L61" s="308">
        <v>103.04566045624449</v>
      </c>
      <c r="M61" s="308">
        <v>102.86591063480196</v>
      </c>
      <c r="N61" s="308">
        <v>103.37392237503983</v>
      </c>
      <c r="O61" s="308">
        <v>104.20290643731965</v>
      </c>
      <c r="P61" s="308">
        <v>104.18016223601836</v>
      </c>
      <c r="Q61" s="308">
        <v>104.07661482349371</v>
      </c>
      <c r="R61" s="308">
        <v>104.67789540233616</v>
      </c>
      <c r="S61" s="308">
        <v>105.43965622003007</v>
      </c>
      <c r="T61" s="308">
        <v>105.43965622003007</v>
      </c>
      <c r="U61" s="308">
        <v>106.25416635084748</v>
      </c>
      <c r="V61" s="308">
        <v>106.8800257855977</v>
      </c>
      <c r="W61" s="308">
        <v>106.51111655908997</v>
      </c>
      <c r="X61" s="308">
        <v>106.51111655908997</v>
      </c>
      <c r="Y61" s="308">
        <v>106.8800257855977</v>
      </c>
      <c r="Z61" s="308">
        <v>106.8800257855977</v>
      </c>
      <c r="AA61" s="308">
        <v>106.8800257855977</v>
      </c>
      <c r="AB61" s="308">
        <v>106.8800257855977</v>
      </c>
      <c r="AC61" s="308">
        <v>106.51111655908997</v>
      </c>
      <c r="AD61" s="308">
        <v>107.16541139404075</v>
      </c>
      <c r="AE61" s="308">
        <v>106.7782110667485</v>
      </c>
    </row>
    <row r="62" spans="1:31" ht="20.25" customHeight="1" x14ac:dyDescent="0.25">
      <c r="A62" s="352" t="s">
        <v>95</v>
      </c>
      <c r="B62" s="312"/>
      <c r="C62" s="308">
        <v>2</v>
      </c>
      <c r="D62" s="320">
        <v>103.41861298341966</v>
      </c>
      <c r="E62" s="320">
        <v>103.75581908169812</v>
      </c>
      <c r="F62" s="320">
        <v>103.902167526867</v>
      </c>
      <c r="G62" s="320">
        <v>103.902167526867</v>
      </c>
      <c r="H62" s="320">
        <v>103.22038353611694</v>
      </c>
      <c r="I62" s="320">
        <v>103.38335616875401</v>
      </c>
      <c r="J62" s="320">
        <v>103.38335616875401</v>
      </c>
      <c r="K62" s="320">
        <v>103.38335616875401</v>
      </c>
      <c r="L62" s="320">
        <v>103.04566045624449</v>
      </c>
      <c r="M62" s="320">
        <v>102.86591063480196</v>
      </c>
      <c r="N62" s="320">
        <v>103.37392237503983</v>
      </c>
      <c r="O62" s="320">
        <v>104.20290643731965</v>
      </c>
      <c r="P62" s="320">
        <v>104.18016223601836</v>
      </c>
      <c r="Q62" s="320">
        <v>104.07661482349371</v>
      </c>
      <c r="R62" s="320">
        <v>104.67789540233616</v>
      </c>
      <c r="S62" s="320">
        <v>105.43965622003007</v>
      </c>
      <c r="T62" s="320">
        <v>105.43965622003007</v>
      </c>
      <c r="U62" s="320">
        <v>106.25416635084748</v>
      </c>
      <c r="V62" s="320">
        <v>106.8800257855977</v>
      </c>
      <c r="W62" s="320">
        <v>106.51111655908997</v>
      </c>
      <c r="X62" s="320">
        <v>106.51111655908997</v>
      </c>
      <c r="Y62" s="320">
        <v>106.8800257855977</v>
      </c>
      <c r="Z62" s="320">
        <v>106.8800257855977</v>
      </c>
      <c r="AA62" s="320">
        <v>106.8800257855977</v>
      </c>
      <c r="AB62" s="320">
        <v>106.8800257855977</v>
      </c>
      <c r="AC62" s="320">
        <v>106.51111655908997</v>
      </c>
      <c r="AD62" s="320">
        <v>107.16541139404075</v>
      </c>
      <c r="AE62" s="320">
        <v>106.7782110667485</v>
      </c>
    </row>
    <row r="63" spans="1:31" ht="20.25" customHeight="1" x14ac:dyDescent="0.25">
      <c r="A63" s="357"/>
      <c r="B63" s="312" t="s">
        <v>541</v>
      </c>
      <c r="C63" s="308">
        <v>1</v>
      </c>
      <c r="D63" s="320">
        <v>106.48225699588892</v>
      </c>
      <c r="E63" s="320">
        <v>107.32527224158505</v>
      </c>
      <c r="F63" s="320">
        <v>107.69114335450726</v>
      </c>
      <c r="G63" s="320">
        <v>107.69114335450726</v>
      </c>
      <c r="H63" s="320">
        <v>108.12015939313173</v>
      </c>
      <c r="I63" s="320">
        <v>108.52759097472438</v>
      </c>
      <c r="J63" s="320">
        <v>108.52759097472438</v>
      </c>
      <c r="K63" s="320">
        <v>108.52759097472438</v>
      </c>
      <c r="L63" s="320">
        <v>108.52759097472438</v>
      </c>
      <c r="M63" s="320">
        <v>108.52759097472438</v>
      </c>
      <c r="N63" s="320">
        <v>109.79762032531902</v>
      </c>
      <c r="O63" s="320">
        <v>111.87008048101859</v>
      </c>
      <c r="P63" s="320">
        <v>111.87008048101859</v>
      </c>
      <c r="Q63" s="320">
        <v>111.87008048101859</v>
      </c>
      <c r="R63" s="320">
        <v>113.37328192812471</v>
      </c>
      <c r="S63" s="320">
        <v>113.37328192812471</v>
      </c>
      <c r="T63" s="320">
        <v>113.37328192812471</v>
      </c>
      <c r="U63" s="320">
        <v>113.72532758140831</v>
      </c>
      <c r="V63" s="320">
        <v>114.77144332158591</v>
      </c>
      <c r="W63" s="320">
        <v>114.77144332158591</v>
      </c>
      <c r="X63" s="320">
        <v>114.77144332158591</v>
      </c>
      <c r="Y63" s="320">
        <v>114.77144332158591</v>
      </c>
      <c r="Z63" s="320">
        <v>114.77144332158591</v>
      </c>
      <c r="AA63" s="320">
        <v>114.77144332158591</v>
      </c>
      <c r="AB63" s="320">
        <v>114.77144332158591</v>
      </c>
      <c r="AC63" s="320">
        <v>114.77144332158591</v>
      </c>
      <c r="AD63" s="320">
        <v>114.77144332158591</v>
      </c>
      <c r="AE63" s="320">
        <v>114.77144332158591</v>
      </c>
    </row>
    <row r="64" spans="1:31" ht="20.25" customHeight="1" x14ac:dyDescent="0.25">
      <c r="A64" s="357"/>
      <c r="B64" s="310" t="s">
        <v>767</v>
      </c>
      <c r="C64" s="308">
        <v>1</v>
      </c>
      <c r="D64" s="320">
        <v>101.37618364177348</v>
      </c>
      <c r="E64" s="320">
        <v>101.37618364177348</v>
      </c>
      <c r="F64" s="320">
        <v>101.37618364177348</v>
      </c>
      <c r="G64" s="320">
        <v>101.37618364177348</v>
      </c>
      <c r="H64" s="320">
        <v>99.953866298107059</v>
      </c>
      <c r="I64" s="320">
        <v>99.953866298107059</v>
      </c>
      <c r="J64" s="320">
        <v>99.953866298107059</v>
      </c>
      <c r="K64" s="320">
        <v>99.953866298107059</v>
      </c>
      <c r="L64" s="320">
        <v>99.391040110591206</v>
      </c>
      <c r="M64" s="320">
        <v>99.091457074853679</v>
      </c>
      <c r="N64" s="320">
        <v>99.091457074853679</v>
      </c>
      <c r="O64" s="320">
        <v>99.091457074853679</v>
      </c>
      <c r="P64" s="320">
        <v>99.053550072684857</v>
      </c>
      <c r="Q64" s="320">
        <v>98.880971051810434</v>
      </c>
      <c r="R64" s="320">
        <v>98.880971051810434</v>
      </c>
      <c r="S64" s="320">
        <v>100.15057241463363</v>
      </c>
      <c r="T64" s="320">
        <v>100.15057241463363</v>
      </c>
      <c r="U64" s="320">
        <v>101.27339219714025</v>
      </c>
      <c r="V64" s="320">
        <v>101.61908076160555</v>
      </c>
      <c r="W64" s="320">
        <v>101.00423205075933</v>
      </c>
      <c r="X64" s="320">
        <v>101.00423205075933</v>
      </c>
      <c r="Y64" s="320">
        <v>101.61908076160555</v>
      </c>
      <c r="Z64" s="320">
        <v>101.61908076160555</v>
      </c>
      <c r="AA64" s="320">
        <v>101.61908076160555</v>
      </c>
      <c r="AB64" s="320">
        <v>101.61908076160555</v>
      </c>
      <c r="AC64" s="320">
        <v>101.00423205075933</v>
      </c>
      <c r="AD64" s="320">
        <v>102.09472344234395</v>
      </c>
      <c r="AE64" s="320">
        <v>101.44938956352354</v>
      </c>
    </row>
    <row r="65" spans="1:31" ht="20.25" customHeight="1" x14ac:dyDescent="0.25">
      <c r="A65" s="357"/>
      <c r="B65" s="323" t="s">
        <v>96</v>
      </c>
      <c r="C65" s="308">
        <v>2</v>
      </c>
      <c r="D65" s="308">
        <v>101.43126037971339</v>
      </c>
      <c r="E65" s="308">
        <v>101.73703950225986</v>
      </c>
      <c r="F65" s="308">
        <v>101.80136215943517</v>
      </c>
      <c r="G65" s="308">
        <v>101.79636968302387</v>
      </c>
      <c r="H65" s="308">
        <v>101.79636968302387</v>
      </c>
      <c r="I65" s="308">
        <v>101.79636968302387</v>
      </c>
      <c r="J65" s="308">
        <v>104.04381839693977</v>
      </c>
      <c r="K65" s="308">
        <v>104.04381839693977</v>
      </c>
      <c r="L65" s="308">
        <v>104.04381839693977</v>
      </c>
      <c r="M65" s="308">
        <v>104.27382161060928</v>
      </c>
      <c r="N65" s="308">
        <v>105.16032598106315</v>
      </c>
      <c r="O65" s="308">
        <v>105.33950349509956</v>
      </c>
      <c r="P65" s="308">
        <v>105.33950349509956</v>
      </c>
      <c r="Q65" s="308">
        <v>105.33950349509956</v>
      </c>
      <c r="R65" s="308">
        <v>106.00669374127366</v>
      </c>
      <c r="S65" s="308">
        <v>106.00669374127366</v>
      </c>
      <c r="T65" s="308">
        <v>106.00669374127366</v>
      </c>
      <c r="U65" s="308">
        <v>106.00669374127366</v>
      </c>
      <c r="V65" s="308">
        <v>106.07125160299293</v>
      </c>
      <c r="W65" s="308">
        <v>106.07125160299293</v>
      </c>
      <c r="X65" s="308">
        <v>106.07125160299293</v>
      </c>
      <c r="Y65" s="308">
        <v>106.28007553742538</v>
      </c>
      <c r="Z65" s="308">
        <v>106.34004567562155</v>
      </c>
      <c r="AA65" s="308">
        <v>106.53314961887146</v>
      </c>
      <c r="AB65" s="308">
        <v>106.60320356793606</v>
      </c>
      <c r="AC65" s="308">
        <v>106.60320356793606</v>
      </c>
      <c r="AD65" s="308">
        <v>106.6995796415095</v>
      </c>
      <c r="AE65" s="308">
        <v>106.59625506099367</v>
      </c>
    </row>
    <row r="66" spans="1:31" ht="20.25" customHeight="1" x14ac:dyDescent="0.25">
      <c r="A66" s="352" t="s">
        <v>97</v>
      </c>
      <c r="B66" s="310"/>
      <c r="C66" s="308">
        <v>1</v>
      </c>
      <c r="D66" s="320">
        <v>102.17480914933734</v>
      </c>
      <c r="E66" s="320">
        <v>102.78636739443027</v>
      </c>
      <c r="F66" s="320">
        <v>102.78636739443027</v>
      </c>
      <c r="G66" s="320">
        <v>102.78636739443027</v>
      </c>
      <c r="H66" s="320">
        <v>102.78636739443027</v>
      </c>
      <c r="I66" s="320">
        <v>102.78636739443027</v>
      </c>
      <c r="J66" s="320">
        <v>107.28126482226206</v>
      </c>
      <c r="K66" s="320">
        <v>107.28126482226206</v>
      </c>
      <c r="L66" s="320">
        <v>107.28126482226206</v>
      </c>
      <c r="M66" s="320">
        <v>107.67478322893039</v>
      </c>
      <c r="N66" s="320">
        <v>107.67478322893039</v>
      </c>
      <c r="O66" s="320">
        <v>107.67478322893039</v>
      </c>
      <c r="P66" s="320">
        <v>107.67478322893039</v>
      </c>
      <c r="Q66" s="320">
        <v>107.67478322893039</v>
      </c>
      <c r="R66" s="320">
        <v>109.00916372127863</v>
      </c>
      <c r="S66" s="320">
        <v>109.00916372127863</v>
      </c>
      <c r="T66" s="320">
        <v>109.00916372127863</v>
      </c>
      <c r="U66" s="320">
        <v>109.00916372127863</v>
      </c>
      <c r="V66" s="320">
        <v>109.00916372127863</v>
      </c>
      <c r="W66" s="320">
        <v>109.00916372127863</v>
      </c>
      <c r="X66" s="320">
        <v>109.00916372127863</v>
      </c>
      <c r="Y66" s="320">
        <v>109.4267565681332</v>
      </c>
      <c r="Z66" s="320">
        <v>109.4267565681332</v>
      </c>
      <c r="AA66" s="320">
        <v>109.4267565681332</v>
      </c>
      <c r="AB66" s="320">
        <v>109.4267565681332</v>
      </c>
      <c r="AC66" s="320">
        <v>109.4267565681332</v>
      </c>
      <c r="AD66" s="320">
        <v>109.4267565681332</v>
      </c>
      <c r="AE66" s="320">
        <v>109.22010740710154</v>
      </c>
    </row>
    <row r="67" spans="1:31" ht="20.25" customHeight="1" x14ac:dyDescent="0.25">
      <c r="A67" s="357"/>
      <c r="B67" s="312" t="s">
        <v>925</v>
      </c>
      <c r="C67" s="308">
        <v>1</v>
      </c>
      <c r="D67" s="320">
        <v>102.17480914933734</v>
      </c>
      <c r="E67" s="320">
        <v>102.78636739443027</v>
      </c>
      <c r="F67" s="320">
        <v>102.78636739443027</v>
      </c>
      <c r="G67" s="320">
        <v>102.78636739443027</v>
      </c>
      <c r="H67" s="320">
        <v>102.78636739443027</v>
      </c>
      <c r="I67" s="320">
        <v>102.78636739443027</v>
      </c>
      <c r="J67" s="320">
        <v>107.28126482226206</v>
      </c>
      <c r="K67" s="320">
        <v>107.28126482226206</v>
      </c>
      <c r="L67" s="320">
        <v>107.28126482226206</v>
      </c>
      <c r="M67" s="320">
        <v>107.67478322893039</v>
      </c>
      <c r="N67" s="320">
        <v>107.67478322893039</v>
      </c>
      <c r="O67" s="320">
        <v>107.67478322893039</v>
      </c>
      <c r="P67" s="320">
        <v>107.67478322893039</v>
      </c>
      <c r="Q67" s="320">
        <v>107.67478322893039</v>
      </c>
      <c r="R67" s="320">
        <v>109.00916372127863</v>
      </c>
      <c r="S67" s="320">
        <v>109.00916372127863</v>
      </c>
      <c r="T67" s="320">
        <v>109.00916372127863</v>
      </c>
      <c r="U67" s="320">
        <v>109.00916372127863</v>
      </c>
      <c r="V67" s="320">
        <v>109.00916372127863</v>
      </c>
      <c r="W67" s="320">
        <v>109.00916372127863</v>
      </c>
      <c r="X67" s="320">
        <v>109.00916372127863</v>
      </c>
      <c r="Y67" s="320">
        <v>109.4267565681332</v>
      </c>
      <c r="Z67" s="320">
        <v>109.4267565681332</v>
      </c>
      <c r="AA67" s="320">
        <v>109.4267565681332</v>
      </c>
      <c r="AB67" s="320">
        <v>109.4267565681332</v>
      </c>
      <c r="AC67" s="320">
        <v>109.4267565681332</v>
      </c>
      <c r="AD67" s="320">
        <v>109.4267565681332</v>
      </c>
      <c r="AE67" s="320">
        <v>109.22010740710154</v>
      </c>
    </row>
    <row r="68" spans="1:31" ht="20.25" customHeight="1" x14ac:dyDescent="0.25">
      <c r="A68" s="352" t="s">
        <v>98</v>
      </c>
      <c r="B68" s="312"/>
      <c r="C68" s="308">
        <v>1</v>
      </c>
      <c r="D68" s="320">
        <v>100.68771161008945</v>
      </c>
      <c r="E68" s="320">
        <v>100.68771161008945</v>
      </c>
      <c r="F68" s="320">
        <v>100.81635692444007</v>
      </c>
      <c r="G68" s="320">
        <v>100.80637197161748</v>
      </c>
      <c r="H68" s="320">
        <v>100.80637197161748</v>
      </c>
      <c r="I68" s="320">
        <v>100.80637197161748</v>
      </c>
      <c r="J68" s="320">
        <v>100.80637197161748</v>
      </c>
      <c r="K68" s="320">
        <v>100.80637197161748</v>
      </c>
      <c r="L68" s="320">
        <v>100.80637197161748</v>
      </c>
      <c r="M68" s="320">
        <v>100.87285999228814</v>
      </c>
      <c r="N68" s="320">
        <v>102.64586873319591</v>
      </c>
      <c r="O68" s="320">
        <v>103.00422376126872</v>
      </c>
      <c r="P68" s="320">
        <v>103.00422376126872</v>
      </c>
      <c r="Q68" s="320">
        <v>103.00422376126872</v>
      </c>
      <c r="R68" s="320">
        <v>103.00422376126872</v>
      </c>
      <c r="S68" s="320">
        <v>103.00422376126872</v>
      </c>
      <c r="T68" s="320">
        <v>103.00422376126872</v>
      </c>
      <c r="U68" s="320">
        <v>103.00422376126872</v>
      </c>
      <c r="V68" s="320">
        <v>103.13333948470724</v>
      </c>
      <c r="W68" s="320">
        <v>103.13333948470724</v>
      </c>
      <c r="X68" s="320">
        <v>103.13333948470724</v>
      </c>
      <c r="Y68" s="320">
        <v>103.13339450671754</v>
      </c>
      <c r="Z68" s="320">
        <v>103.25333478310989</v>
      </c>
      <c r="AA68" s="320">
        <v>103.63954266960972</v>
      </c>
      <c r="AB68" s="320">
        <v>103.77965056773893</v>
      </c>
      <c r="AC68" s="320">
        <v>103.77965056773893</v>
      </c>
      <c r="AD68" s="320">
        <v>103.9724027148858</v>
      </c>
      <c r="AE68" s="320">
        <v>103.9724027148858</v>
      </c>
    </row>
    <row r="69" spans="1:31" ht="20.25" customHeight="1" x14ac:dyDescent="0.25">
      <c r="A69" s="357"/>
      <c r="B69" s="312" t="s">
        <v>545</v>
      </c>
      <c r="C69" s="308">
        <v>1</v>
      </c>
      <c r="D69" s="320">
        <v>100.68771161008945</v>
      </c>
      <c r="E69" s="320">
        <v>100.68771161008945</v>
      </c>
      <c r="F69" s="320">
        <v>100.81635692444007</v>
      </c>
      <c r="G69" s="320">
        <v>100.80637197161748</v>
      </c>
      <c r="H69" s="320">
        <v>100.80637197161748</v>
      </c>
      <c r="I69" s="320">
        <v>100.80637197161748</v>
      </c>
      <c r="J69" s="320">
        <v>100.80637197161748</v>
      </c>
      <c r="K69" s="320">
        <v>100.80637197161748</v>
      </c>
      <c r="L69" s="320">
        <v>100.80637197161748</v>
      </c>
      <c r="M69" s="320">
        <v>100.87285999228814</v>
      </c>
      <c r="N69" s="320">
        <v>102.64586873319591</v>
      </c>
      <c r="O69" s="320">
        <v>103.00422376126872</v>
      </c>
      <c r="P69" s="320">
        <v>103.00422376126872</v>
      </c>
      <c r="Q69" s="320">
        <v>103.00422376126872</v>
      </c>
      <c r="R69" s="320">
        <v>103.00422376126872</v>
      </c>
      <c r="S69" s="320">
        <v>103.00422376126872</v>
      </c>
      <c r="T69" s="320">
        <v>103.00422376126872</v>
      </c>
      <c r="U69" s="320">
        <v>103.00422376126872</v>
      </c>
      <c r="V69" s="320">
        <v>103.13333948470724</v>
      </c>
      <c r="W69" s="320">
        <v>103.13333948470724</v>
      </c>
      <c r="X69" s="320">
        <v>103.13333948470724</v>
      </c>
      <c r="Y69" s="320">
        <v>103.13339450671754</v>
      </c>
      <c r="Z69" s="320">
        <v>103.25333478310989</v>
      </c>
      <c r="AA69" s="320">
        <v>103.63954266960972</v>
      </c>
      <c r="AB69" s="320">
        <v>103.77965056773893</v>
      </c>
      <c r="AC69" s="320">
        <v>103.77965056773893</v>
      </c>
      <c r="AD69" s="320">
        <v>103.9724027148858</v>
      </c>
      <c r="AE69" s="320">
        <v>103.9724027148858</v>
      </c>
    </row>
    <row r="70" spans="1:31" ht="20.25" customHeight="1" x14ac:dyDescent="0.25">
      <c r="A70" s="357"/>
      <c r="B70" s="323" t="s">
        <v>99</v>
      </c>
      <c r="C70" s="308">
        <v>23</v>
      </c>
      <c r="D70" s="308">
        <v>105.91555681963744</v>
      </c>
      <c r="E70" s="308">
        <v>107.45800172611807</v>
      </c>
      <c r="F70" s="308">
        <v>107.5093320997575</v>
      </c>
      <c r="G70" s="308">
        <v>105.84694995819639</v>
      </c>
      <c r="H70" s="308">
        <v>107.68916361500554</v>
      </c>
      <c r="I70" s="308">
        <v>107.67503995783721</v>
      </c>
      <c r="J70" s="308">
        <v>107.86503933464287</v>
      </c>
      <c r="K70" s="308">
        <v>108.73736118193449</v>
      </c>
      <c r="L70" s="308">
        <v>106.73179092223769</v>
      </c>
      <c r="M70" s="308">
        <v>114.8054653755713</v>
      </c>
      <c r="N70" s="308">
        <v>115.07214344809812</v>
      </c>
      <c r="O70" s="308">
        <v>115.49674099465807</v>
      </c>
      <c r="P70" s="308">
        <v>114.51340320251003</v>
      </c>
      <c r="Q70" s="308">
        <v>113.59224732013618</v>
      </c>
      <c r="R70" s="308">
        <v>115.206645052555</v>
      </c>
      <c r="S70" s="308">
        <v>114.28239916431401</v>
      </c>
      <c r="T70" s="308">
        <v>114.13787709024085</v>
      </c>
      <c r="U70" s="308">
        <v>113.83482032980547</v>
      </c>
      <c r="V70" s="308">
        <v>113.47937840555531</v>
      </c>
      <c r="W70" s="308">
        <v>115.04998681238142</v>
      </c>
      <c r="X70" s="308">
        <v>115.14713201566501</v>
      </c>
      <c r="Y70" s="308">
        <v>117.02518848196225</v>
      </c>
      <c r="Z70" s="308">
        <v>117.44959843129554</v>
      </c>
      <c r="AA70" s="308">
        <v>119.47935428833958</v>
      </c>
      <c r="AB70" s="308">
        <v>119.58189681338504</v>
      </c>
      <c r="AC70" s="308">
        <v>122.22495349401115</v>
      </c>
      <c r="AD70" s="308">
        <v>122.21376147483589</v>
      </c>
      <c r="AE70" s="308">
        <v>122.68964700558153</v>
      </c>
    </row>
    <row r="71" spans="1:31" ht="20.25" customHeight="1" x14ac:dyDescent="0.25">
      <c r="A71" s="352" t="s">
        <v>100</v>
      </c>
      <c r="B71" s="312"/>
      <c r="C71" s="308">
        <v>15</v>
      </c>
      <c r="D71" s="320">
        <v>101.65377215689202</v>
      </c>
      <c r="E71" s="320">
        <v>104.01885434682897</v>
      </c>
      <c r="F71" s="320">
        <v>104.09756091974278</v>
      </c>
      <c r="G71" s="320">
        <v>101.54857496934908</v>
      </c>
      <c r="H71" s="320">
        <v>104.37330257645642</v>
      </c>
      <c r="I71" s="320">
        <v>104.35164630213166</v>
      </c>
      <c r="J71" s="320">
        <v>104.64297867990035</v>
      </c>
      <c r="K71" s="320">
        <v>105.9805388457475</v>
      </c>
      <c r="L71" s="320">
        <v>102.90533111421239</v>
      </c>
      <c r="M71" s="320">
        <v>106.85988625040746</v>
      </c>
      <c r="N71" s="320">
        <v>107.26879262828191</v>
      </c>
      <c r="O71" s="320">
        <v>107.91984219967387</v>
      </c>
      <c r="P71" s="320">
        <v>106.41205758504685</v>
      </c>
      <c r="Q71" s="320">
        <v>104.99961856540696</v>
      </c>
      <c r="R71" s="320">
        <v>107.4750284217825</v>
      </c>
      <c r="S71" s="320">
        <v>106.05785139314631</v>
      </c>
      <c r="T71" s="320">
        <v>105.83625087956744</v>
      </c>
      <c r="U71" s="320">
        <v>105.37156384689985</v>
      </c>
      <c r="V71" s="320">
        <v>104.82655289638295</v>
      </c>
      <c r="W71" s="320">
        <v>107.23481912018296</v>
      </c>
      <c r="X71" s="320">
        <v>107.38377509855117</v>
      </c>
      <c r="Y71" s="320">
        <v>105.26502633504849</v>
      </c>
      <c r="Z71" s="320">
        <v>105.91578825735955</v>
      </c>
      <c r="AA71" s="320">
        <v>109.02808057149372</v>
      </c>
      <c r="AB71" s="320">
        <v>109.18531244323009</v>
      </c>
      <c r="AC71" s="320">
        <v>113.23799935352345</v>
      </c>
      <c r="AD71" s="320">
        <v>113.22083825745473</v>
      </c>
      <c r="AE71" s="320">
        <v>113.95052940459806</v>
      </c>
    </row>
    <row r="72" spans="1:31" ht="20.25" customHeight="1" x14ac:dyDescent="0.25">
      <c r="A72" s="357"/>
      <c r="B72" s="316" t="s">
        <v>768</v>
      </c>
      <c r="C72" s="308">
        <v>1</v>
      </c>
      <c r="D72" s="320">
        <v>101.0862348488789</v>
      </c>
      <c r="E72" s="320">
        <v>98.441291435924867</v>
      </c>
      <c r="F72" s="320">
        <v>100.99415021562513</v>
      </c>
      <c r="G72" s="320">
        <v>100.00230301439763</v>
      </c>
      <c r="H72" s="320">
        <v>103.10702347602634</v>
      </c>
      <c r="I72" s="320">
        <v>100.42915780681432</v>
      </c>
      <c r="J72" s="320">
        <v>107.56962779363391</v>
      </c>
      <c r="K72" s="320">
        <v>108.9658595677266</v>
      </c>
      <c r="L72" s="320">
        <v>103.06749398739255</v>
      </c>
      <c r="M72" s="320">
        <v>110.33832064040392</v>
      </c>
      <c r="N72" s="320">
        <v>111.86856941158783</v>
      </c>
      <c r="O72" s="320">
        <v>110.47124519488696</v>
      </c>
      <c r="P72" s="320">
        <v>106.17398598174746</v>
      </c>
      <c r="Q72" s="320">
        <v>108.66097605072972</v>
      </c>
      <c r="R72" s="320">
        <v>111.27630011731725</v>
      </c>
      <c r="S72" s="320">
        <v>113.19699728579039</v>
      </c>
      <c r="T72" s="320">
        <v>108.9977425626619</v>
      </c>
      <c r="U72" s="320">
        <v>106.69468894395371</v>
      </c>
      <c r="V72" s="320">
        <v>106.66385181471706</v>
      </c>
      <c r="W72" s="320">
        <v>109.97773280191778</v>
      </c>
      <c r="X72" s="320">
        <v>106.82477848488617</v>
      </c>
      <c r="Y72" s="320">
        <v>100.73400283074498</v>
      </c>
      <c r="Z72" s="320">
        <v>106.28798566287202</v>
      </c>
      <c r="AA72" s="320">
        <v>105.43817717117049</v>
      </c>
      <c r="AB72" s="320">
        <v>105.54843250259543</v>
      </c>
      <c r="AC72" s="320">
        <v>103.95157712578053</v>
      </c>
      <c r="AD72" s="320">
        <v>102.43559600792867</v>
      </c>
      <c r="AE72" s="320">
        <v>102.23088365884796</v>
      </c>
    </row>
    <row r="73" spans="1:31" ht="20.25" customHeight="1" x14ac:dyDescent="0.25">
      <c r="A73" s="357"/>
      <c r="B73" s="312" t="s">
        <v>769</v>
      </c>
      <c r="C73" s="308">
        <v>6</v>
      </c>
      <c r="D73" s="320">
        <v>101.46930193209437</v>
      </c>
      <c r="E73" s="320">
        <v>105.17422101185775</v>
      </c>
      <c r="F73" s="320">
        <v>104.65541327282777</v>
      </c>
      <c r="G73" s="320">
        <v>101.4308093655452</v>
      </c>
      <c r="H73" s="320">
        <v>103.97860443821607</v>
      </c>
      <c r="I73" s="320">
        <v>103.80187045164104</v>
      </c>
      <c r="J73" s="320">
        <v>104.17767125860561</v>
      </c>
      <c r="K73" s="320">
        <v>103.68783097351908</v>
      </c>
      <c r="L73" s="320">
        <v>98.752204409751144</v>
      </c>
      <c r="M73" s="320">
        <v>103.61471648259091</v>
      </c>
      <c r="N73" s="320">
        <v>104.2958849715322</v>
      </c>
      <c r="O73" s="320">
        <v>105.05079262577721</v>
      </c>
      <c r="P73" s="320">
        <v>105.47169636113382</v>
      </c>
      <c r="Q73" s="320">
        <v>99.800198905768099</v>
      </c>
      <c r="R73" s="320">
        <v>103.61742513831517</v>
      </c>
      <c r="S73" s="320">
        <v>101.5240571969277</v>
      </c>
      <c r="T73" s="320">
        <v>101.94982637531164</v>
      </c>
      <c r="U73" s="320">
        <v>99.048506103818895</v>
      </c>
      <c r="V73" s="320">
        <v>98.821105054985694</v>
      </c>
      <c r="W73" s="320">
        <v>104.13676937969367</v>
      </c>
      <c r="X73" s="320">
        <v>103.20451171189004</v>
      </c>
      <c r="Y73" s="320">
        <v>101.33538007493554</v>
      </c>
      <c r="Z73" s="320">
        <v>103.07683834692592</v>
      </c>
      <c r="AA73" s="320">
        <v>106.24454161991349</v>
      </c>
      <c r="AB73" s="320">
        <v>104.10266516599759</v>
      </c>
      <c r="AC73" s="320">
        <v>107.93366456384715</v>
      </c>
      <c r="AD73" s="320">
        <v>108.67132361851337</v>
      </c>
      <c r="AE73" s="320">
        <v>107.87518378382994</v>
      </c>
    </row>
    <row r="74" spans="1:31" ht="20.25" customHeight="1" x14ac:dyDescent="0.25">
      <c r="A74" s="357"/>
      <c r="B74" s="312" t="s">
        <v>549</v>
      </c>
      <c r="C74" s="308">
        <v>4</v>
      </c>
      <c r="D74" s="320">
        <v>102.42832538586464</v>
      </c>
      <c r="E74" s="320">
        <v>105.73135839060596</v>
      </c>
      <c r="F74" s="320">
        <v>106.15115504816225</v>
      </c>
      <c r="G74" s="320">
        <v>101.76492666319977</v>
      </c>
      <c r="H74" s="320">
        <v>106.62349036670486</v>
      </c>
      <c r="I74" s="320">
        <v>105.89040896838421</v>
      </c>
      <c r="J74" s="320">
        <v>105.01219593893394</v>
      </c>
      <c r="K74" s="320">
        <v>107.60144529648345</v>
      </c>
      <c r="L74" s="320">
        <v>103.80489946561607</v>
      </c>
      <c r="M74" s="320">
        <v>109.03486318345595</v>
      </c>
      <c r="N74" s="320">
        <v>108.62500591049341</v>
      </c>
      <c r="O74" s="320">
        <v>110.37254020002462</v>
      </c>
      <c r="P74" s="320">
        <v>107.17979859902582</v>
      </c>
      <c r="Q74" s="320">
        <v>109.27654751431645</v>
      </c>
      <c r="R74" s="320">
        <v>110.61285221085058</v>
      </c>
      <c r="S74" s="320">
        <v>108.36342343244033</v>
      </c>
      <c r="T74" s="320">
        <v>107.30184508444769</v>
      </c>
      <c r="U74" s="320">
        <v>108.67528849896401</v>
      </c>
      <c r="V74" s="320">
        <v>109.72399557075067</v>
      </c>
      <c r="W74" s="320">
        <v>109.873599895026</v>
      </c>
      <c r="X74" s="320">
        <v>112.75282306687447</v>
      </c>
      <c r="Y74" s="320">
        <v>109.92224789275507</v>
      </c>
      <c r="Z74" s="320">
        <v>109.4541084638462</v>
      </c>
      <c r="AA74" s="320">
        <v>112.86092445861296</v>
      </c>
      <c r="AB74" s="320">
        <v>116.25868685123781</v>
      </c>
      <c r="AC74" s="320">
        <v>121.51020375904412</v>
      </c>
      <c r="AD74" s="320">
        <v>121.65591203492082</v>
      </c>
      <c r="AE74" s="320">
        <v>121.93474302335056</v>
      </c>
    </row>
    <row r="75" spans="1:31" ht="20.25" customHeight="1" x14ac:dyDescent="0.25">
      <c r="A75" s="357"/>
      <c r="B75" s="316" t="s">
        <v>770</v>
      </c>
      <c r="C75" s="308">
        <v>4</v>
      </c>
      <c r="D75" s="320">
        <v>101.11316946235368</v>
      </c>
      <c r="E75" s="320">
        <v>102.18594581904749</v>
      </c>
      <c r="F75" s="320">
        <v>101.8482589633268</v>
      </c>
      <c r="G75" s="320">
        <v>101.89586506174786</v>
      </c>
      <c r="H75" s="320">
        <v>102.51327255698168</v>
      </c>
      <c r="I75" s="320">
        <v>104.34299073287771</v>
      </c>
      <c r="J75" s="320">
        <v>103.89312595305427</v>
      </c>
      <c r="K75" s="320">
        <v>105.95681954951911</v>
      </c>
      <c r="L75" s="320">
        <v>106.90544992295207</v>
      </c>
      <c r="M75" s="320">
        <v>107.19509398976018</v>
      </c>
      <c r="N75" s="320">
        <v>107.92342421383644</v>
      </c>
      <c r="O75" s="320">
        <v>107.73097382338179</v>
      </c>
      <c r="P75" s="320">
        <v>106.71629010117952</v>
      </c>
      <c r="Q75" s="320">
        <v>105.1497167980604</v>
      </c>
      <c r="R75" s="320">
        <v>107.30381963216777</v>
      </c>
      <c r="S75" s="320">
        <v>106.73117184552954</v>
      </c>
      <c r="T75" s="320">
        <v>107.92022072523837</v>
      </c>
      <c r="U75" s="320">
        <v>108.79364413421851</v>
      </c>
      <c r="V75" s="320">
        <v>105.76895568194089</v>
      </c>
      <c r="W75" s="320">
        <v>107.04625988002081</v>
      </c>
      <c r="X75" s="320">
        <v>106.21334186205178</v>
      </c>
      <c r="Y75" s="320">
        <v>105.84038949451008</v>
      </c>
      <c r="Z75" s="320">
        <v>105.02711629950232</v>
      </c>
      <c r="AA75" s="320">
        <v>108.90235783103915</v>
      </c>
      <c r="AB75" s="320">
        <v>107.98968596128633</v>
      </c>
      <c r="AC75" s="320">
        <v>112.5579924823769</v>
      </c>
      <c r="AD75" s="320">
        <v>111.85890834282489</v>
      </c>
      <c r="AE75" s="320">
        <v>115.30380432128621</v>
      </c>
    </row>
    <row r="76" spans="1:31" ht="20.25" customHeight="1" x14ac:dyDescent="0.25">
      <c r="A76" s="352" t="s">
        <v>101</v>
      </c>
      <c r="B76" s="316"/>
      <c r="C76" s="308">
        <v>8</v>
      </c>
      <c r="D76" s="320">
        <v>113.90640306228512</v>
      </c>
      <c r="E76" s="320">
        <v>113.90640306228512</v>
      </c>
      <c r="F76" s="320">
        <v>113.90640306228512</v>
      </c>
      <c r="G76" s="320">
        <v>113.90640306228512</v>
      </c>
      <c r="H76" s="320">
        <v>113.90640306228512</v>
      </c>
      <c r="I76" s="320">
        <v>113.90640306228512</v>
      </c>
      <c r="J76" s="320">
        <v>113.90640306228512</v>
      </c>
      <c r="K76" s="320">
        <v>113.90640306228512</v>
      </c>
      <c r="L76" s="320">
        <v>113.90640306228512</v>
      </c>
      <c r="M76" s="320">
        <v>129.70342623525349</v>
      </c>
      <c r="N76" s="320">
        <v>129.70342623525349</v>
      </c>
      <c r="O76" s="320">
        <v>129.70342623525349</v>
      </c>
      <c r="P76" s="320">
        <v>129.70342623525349</v>
      </c>
      <c r="Q76" s="320">
        <v>129.70342623525349</v>
      </c>
      <c r="R76" s="320">
        <v>129.70342623525349</v>
      </c>
      <c r="S76" s="320">
        <v>129.70342623525349</v>
      </c>
      <c r="T76" s="320">
        <v>129.70342623525349</v>
      </c>
      <c r="U76" s="320">
        <v>129.70342623525349</v>
      </c>
      <c r="V76" s="320">
        <v>129.70342623525349</v>
      </c>
      <c r="W76" s="320">
        <v>129.70342623525349</v>
      </c>
      <c r="X76" s="320">
        <v>129.70342623525349</v>
      </c>
      <c r="Y76" s="320">
        <v>139.07549250742557</v>
      </c>
      <c r="Z76" s="320">
        <v>139.07549250742557</v>
      </c>
      <c r="AA76" s="320">
        <v>139.07549250742557</v>
      </c>
      <c r="AB76" s="320">
        <v>139.07549250742557</v>
      </c>
      <c r="AC76" s="320">
        <v>139.07549250742557</v>
      </c>
      <c r="AD76" s="320">
        <v>139.07549250742557</v>
      </c>
      <c r="AE76" s="320">
        <v>139.07549250742557</v>
      </c>
    </row>
    <row r="77" spans="1:31" ht="20.25" customHeight="1" x14ac:dyDescent="0.25">
      <c r="A77" s="357"/>
      <c r="B77" s="315" t="s">
        <v>771</v>
      </c>
      <c r="C77" s="308">
        <v>6</v>
      </c>
      <c r="D77" s="320">
        <v>114.83385035264291</v>
      </c>
      <c r="E77" s="320">
        <v>114.83385035264291</v>
      </c>
      <c r="F77" s="320">
        <v>114.83385035264291</v>
      </c>
      <c r="G77" s="320">
        <v>114.83385035264291</v>
      </c>
      <c r="H77" s="320">
        <v>114.83385035264291</v>
      </c>
      <c r="I77" s="320">
        <v>114.83385035264291</v>
      </c>
      <c r="J77" s="320">
        <v>114.83385035264291</v>
      </c>
      <c r="K77" s="320">
        <v>114.83385035264291</v>
      </c>
      <c r="L77" s="320">
        <v>114.83385035264291</v>
      </c>
      <c r="M77" s="320">
        <v>129.66567322613497</v>
      </c>
      <c r="N77" s="320">
        <v>129.66567322613497</v>
      </c>
      <c r="O77" s="320">
        <v>129.66567322613497</v>
      </c>
      <c r="P77" s="320">
        <v>129.66567322613497</v>
      </c>
      <c r="Q77" s="320">
        <v>129.66567322613497</v>
      </c>
      <c r="R77" s="320">
        <v>129.66567322613497</v>
      </c>
      <c r="S77" s="320">
        <v>129.66567322613497</v>
      </c>
      <c r="T77" s="320">
        <v>129.66567322613497</v>
      </c>
      <c r="U77" s="320">
        <v>129.66567322613497</v>
      </c>
      <c r="V77" s="320">
        <v>129.66567322613497</v>
      </c>
      <c r="W77" s="320">
        <v>129.66567322613497</v>
      </c>
      <c r="X77" s="320">
        <v>129.66567322613497</v>
      </c>
      <c r="Y77" s="320">
        <v>137.0810300195063</v>
      </c>
      <c r="Z77" s="320">
        <v>137.0810300195063</v>
      </c>
      <c r="AA77" s="320">
        <v>137.0810300195063</v>
      </c>
      <c r="AB77" s="320">
        <v>137.0810300195063</v>
      </c>
      <c r="AC77" s="320">
        <v>137.0810300195063</v>
      </c>
      <c r="AD77" s="320">
        <v>137.0810300195063</v>
      </c>
      <c r="AE77" s="320">
        <v>137.0810300195063</v>
      </c>
    </row>
    <row r="78" spans="1:31" ht="20.25" customHeight="1" x14ac:dyDescent="0.25">
      <c r="A78" s="357"/>
      <c r="B78" s="315" t="s">
        <v>772</v>
      </c>
      <c r="C78" s="308">
        <v>1</v>
      </c>
      <c r="D78" s="320">
        <v>111.78734947451589</v>
      </c>
      <c r="E78" s="320">
        <v>111.78734947451589</v>
      </c>
      <c r="F78" s="320">
        <v>111.78734947451589</v>
      </c>
      <c r="G78" s="320">
        <v>111.78734947451589</v>
      </c>
      <c r="H78" s="320">
        <v>111.78734947451589</v>
      </c>
      <c r="I78" s="320">
        <v>111.78734947451589</v>
      </c>
      <c r="J78" s="320">
        <v>111.78734947451589</v>
      </c>
      <c r="K78" s="320">
        <v>111.78734947451589</v>
      </c>
      <c r="L78" s="320">
        <v>111.78734947451589</v>
      </c>
      <c r="M78" s="320">
        <v>125.52537053295886</v>
      </c>
      <c r="N78" s="320">
        <v>125.52537053295886</v>
      </c>
      <c r="O78" s="320">
        <v>125.52537053295886</v>
      </c>
      <c r="P78" s="320">
        <v>125.52537053295886</v>
      </c>
      <c r="Q78" s="320">
        <v>125.52537053295886</v>
      </c>
      <c r="R78" s="320">
        <v>125.52537053295886</v>
      </c>
      <c r="S78" s="320">
        <v>125.52537053295886</v>
      </c>
      <c r="T78" s="320">
        <v>125.52537053295886</v>
      </c>
      <c r="U78" s="320">
        <v>125.52537053295886</v>
      </c>
      <c r="V78" s="320">
        <v>125.52537053295886</v>
      </c>
      <c r="W78" s="320">
        <v>125.52537053295886</v>
      </c>
      <c r="X78" s="320">
        <v>125.52537053295886</v>
      </c>
      <c r="Y78" s="320">
        <v>132.3940316764722</v>
      </c>
      <c r="Z78" s="320">
        <v>132.3940316764722</v>
      </c>
      <c r="AA78" s="320">
        <v>132.3940316764722</v>
      </c>
      <c r="AB78" s="320">
        <v>132.3940316764722</v>
      </c>
      <c r="AC78" s="320">
        <v>132.3940316764722</v>
      </c>
      <c r="AD78" s="320">
        <v>132.3940316764722</v>
      </c>
      <c r="AE78" s="320">
        <v>132.3940316764722</v>
      </c>
    </row>
    <row r="79" spans="1:31" ht="20.25" customHeight="1" x14ac:dyDescent="0.25">
      <c r="A79" s="357"/>
      <c r="B79" s="315" t="s">
        <v>773</v>
      </c>
      <c r="C79" s="308">
        <v>1</v>
      </c>
      <c r="D79" s="320">
        <v>110.46077290790761</v>
      </c>
      <c r="E79" s="320">
        <v>110.46077290790761</v>
      </c>
      <c r="F79" s="320">
        <v>110.46077290790761</v>
      </c>
      <c r="G79" s="320">
        <v>110.46077290790761</v>
      </c>
      <c r="H79" s="320">
        <v>110.46077290790761</v>
      </c>
      <c r="I79" s="320">
        <v>110.46077290790761</v>
      </c>
      <c r="J79" s="320">
        <v>110.46077290790761</v>
      </c>
      <c r="K79" s="320">
        <v>110.46077290790761</v>
      </c>
      <c r="L79" s="320">
        <v>110.46077290790761</v>
      </c>
      <c r="M79" s="320">
        <v>134.10799999225927</v>
      </c>
      <c r="N79" s="320">
        <v>134.10799999225927</v>
      </c>
      <c r="O79" s="320">
        <v>134.10799999225927</v>
      </c>
      <c r="P79" s="320">
        <v>134.10799999225927</v>
      </c>
      <c r="Q79" s="320">
        <v>134.10799999225927</v>
      </c>
      <c r="R79" s="320">
        <v>134.10799999225927</v>
      </c>
      <c r="S79" s="320">
        <v>134.10799999225927</v>
      </c>
      <c r="T79" s="320">
        <v>134.10799999225927</v>
      </c>
      <c r="U79" s="320">
        <v>134.10799999225927</v>
      </c>
      <c r="V79" s="320">
        <v>134.10799999225927</v>
      </c>
      <c r="W79" s="320">
        <v>134.10799999225927</v>
      </c>
      <c r="X79" s="320">
        <v>134.10799999225927</v>
      </c>
      <c r="Y79" s="320">
        <v>157.72372826589447</v>
      </c>
      <c r="Z79" s="320">
        <v>157.72372826589447</v>
      </c>
      <c r="AA79" s="320">
        <v>157.72372826589447</v>
      </c>
      <c r="AB79" s="320">
        <v>157.72372826589447</v>
      </c>
      <c r="AC79" s="320">
        <v>157.72372826589447</v>
      </c>
      <c r="AD79" s="320">
        <v>157.72372826589447</v>
      </c>
      <c r="AE79" s="320">
        <v>157.72372826589447</v>
      </c>
    </row>
    <row r="80" spans="1:31" ht="20.25" customHeight="1" x14ac:dyDescent="0.25">
      <c r="A80" s="357"/>
      <c r="B80" s="315"/>
      <c r="C80" s="308"/>
      <c r="D80" s="320"/>
      <c r="E80" s="320"/>
      <c r="F80" s="320"/>
      <c r="G80" s="320"/>
      <c r="H80" s="320"/>
      <c r="I80" s="320"/>
      <c r="J80" s="320"/>
      <c r="K80" s="320"/>
      <c r="L80" s="320"/>
      <c r="M80" s="320"/>
      <c r="N80" s="320"/>
      <c r="O80" s="320"/>
      <c r="P80" s="320"/>
      <c r="Q80" s="320"/>
      <c r="R80" s="320"/>
      <c r="S80" s="320"/>
      <c r="T80" s="320"/>
      <c r="U80" s="320"/>
      <c r="V80" s="320"/>
      <c r="W80" s="320"/>
      <c r="X80" s="320"/>
      <c r="Y80" s="320"/>
      <c r="Z80" s="320"/>
      <c r="AA80" s="320"/>
      <c r="AB80" s="320"/>
      <c r="AC80" s="320"/>
      <c r="AD80" s="320"/>
      <c r="AE80" s="320"/>
    </row>
    <row r="81" spans="1:31" ht="20.25" customHeight="1" x14ac:dyDescent="0.25">
      <c r="A81" s="405" t="s">
        <v>102</v>
      </c>
      <c r="B81" s="406"/>
      <c r="C81" s="350">
        <v>49</v>
      </c>
      <c r="D81" s="350">
        <v>104.92119064185783</v>
      </c>
      <c r="E81" s="350">
        <v>104.9405188824169</v>
      </c>
      <c r="F81" s="350">
        <v>105.22266813655365</v>
      </c>
      <c r="G81" s="350">
        <v>105.45414931151277</v>
      </c>
      <c r="H81" s="350">
        <v>105.698237886364</v>
      </c>
      <c r="I81" s="350">
        <v>106.08478254453486</v>
      </c>
      <c r="J81" s="350">
        <v>107.53459983636634</v>
      </c>
      <c r="K81" s="350">
        <v>108.24556605339228</v>
      </c>
      <c r="L81" s="350">
        <v>108.36315610049671</v>
      </c>
      <c r="M81" s="350">
        <v>110.7264809325973</v>
      </c>
      <c r="N81" s="350">
        <v>110.52839720999869</v>
      </c>
      <c r="O81" s="350">
        <v>110.71316207499294</v>
      </c>
      <c r="P81" s="350">
        <v>111.00209040978481</v>
      </c>
      <c r="Q81" s="350">
        <v>111.04021071685135</v>
      </c>
      <c r="R81" s="350">
        <v>111.06197382019606</v>
      </c>
      <c r="S81" s="350">
        <v>114.04024808866794</v>
      </c>
      <c r="T81" s="350">
        <v>114.21282100542606</v>
      </c>
      <c r="U81" s="350">
        <v>114.65725587825219</v>
      </c>
      <c r="V81" s="350">
        <v>114.82290583631406</v>
      </c>
      <c r="W81" s="350">
        <v>116.65630084883124</v>
      </c>
      <c r="X81" s="350">
        <v>116.72150326346194</v>
      </c>
      <c r="Y81" s="350">
        <v>118.18189222004764</v>
      </c>
      <c r="Z81" s="350">
        <v>118.14645817116477</v>
      </c>
      <c r="AA81" s="350">
        <v>118.1207398008559</v>
      </c>
      <c r="AB81" s="350">
        <v>118.26533949404238</v>
      </c>
      <c r="AC81" s="350">
        <v>118.24964957183685</v>
      </c>
      <c r="AD81" s="350">
        <v>118.4710559964486</v>
      </c>
      <c r="AE81" s="350">
        <v>119.40289840355462</v>
      </c>
    </row>
    <row r="82" spans="1:31" ht="20.25" customHeight="1" x14ac:dyDescent="0.25">
      <c r="A82" s="357"/>
      <c r="B82" s="323" t="s">
        <v>103</v>
      </c>
      <c r="C82" s="308">
        <v>20</v>
      </c>
      <c r="D82" s="308">
        <v>103.62496361457802</v>
      </c>
      <c r="E82" s="308">
        <v>103.67231780394775</v>
      </c>
      <c r="F82" s="308">
        <v>104.36358347658282</v>
      </c>
      <c r="G82" s="308">
        <v>104.93071235523266</v>
      </c>
      <c r="H82" s="308">
        <v>105.52872936361818</v>
      </c>
      <c r="I82" s="308">
        <v>106.47576377613677</v>
      </c>
      <c r="J82" s="308">
        <v>107.3025393174518</v>
      </c>
      <c r="K82" s="308">
        <v>109.04440654916534</v>
      </c>
      <c r="L82" s="308">
        <v>109.33250216457118</v>
      </c>
      <c r="M82" s="308">
        <v>111.32163485825268</v>
      </c>
      <c r="N82" s="308">
        <v>110.83632973788613</v>
      </c>
      <c r="O82" s="308">
        <v>111.28900365712202</v>
      </c>
      <c r="P82" s="308">
        <v>111.99687807736208</v>
      </c>
      <c r="Q82" s="308">
        <v>112.09027282967506</v>
      </c>
      <c r="R82" s="308">
        <v>111.94036155824267</v>
      </c>
      <c r="S82" s="308">
        <v>111.72073705779856</v>
      </c>
      <c r="T82" s="308">
        <v>112.14354070385602</v>
      </c>
      <c r="U82" s="308">
        <v>113.23240614227998</v>
      </c>
      <c r="V82" s="308">
        <v>113.63824853953159</v>
      </c>
      <c r="W82" s="308">
        <v>113.69578731953075</v>
      </c>
      <c r="X82" s="308">
        <v>113.85553323537594</v>
      </c>
      <c r="Y82" s="308">
        <v>114.01643868411199</v>
      </c>
      <c r="Z82" s="308">
        <v>112.86057859443019</v>
      </c>
      <c r="AA82" s="308">
        <v>112.79756858717352</v>
      </c>
      <c r="AB82" s="308">
        <v>113.15183783548036</v>
      </c>
      <c r="AC82" s="308">
        <v>113.11339752607682</v>
      </c>
      <c r="AD82" s="308">
        <v>113.65584326637558</v>
      </c>
      <c r="AE82" s="308">
        <v>114.24471368662148</v>
      </c>
    </row>
    <row r="83" spans="1:31" customFormat="1" x14ac:dyDescent="0.25">
      <c r="A83" s="352" t="s">
        <v>104</v>
      </c>
      <c r="B83" s="323"/>
      <c r="C83" s="308">
        <v>16</v>
      </c>
      <c r="D83" s="320">
        <v>105.23242658566814</v>
      </c>
      <c r="E83" s="320">
        <v>105.26410932719806</v>
      </c>
      <c r="F83" s="320">
        <v>105.92236258412481</v>
      </c>
      <c r="G83" s="320">
        <v>106.59460316758684</v>
      </c>
      <c r="H83" s="320">
        <v>107.35319264655803</v>
      </c>
      <c r="I83" s="320">
        <v>108.2184181151889</v>
      </c>
      <c r="J83" s="320">
        <v>108.94339331512984</v>
      </c>
      <c r="K83" s="320">
        <v>111.15036724197806</v>
      </c>
      <c r="L83" s="320">
        <v>111.54073640252277</v>
      </c>
      <c r="M83" s="320">
        <v>113.68046970200206</v>
      </c>
      <c r="N83" s="320">
        <v>113.06357641751313</v>
      </c>
      <c r="O83" s="320">
        <v>113.66142328371487</v>
      </c>
      <c r="P83" s="320">
        <v>114.31993373264083</v>
      </c>
      <c r="Q83" s="320">
        <v>114.45801594472391</v>
      </c>
      <c r="R83" s="320">
        <v>114.55767405967839</v>
      </c>
      <c r="S83" s="320">
        <v>114.35473416995356</v>
      </c>
      <c r="T83" s="320">
        <v>114.84814725459903</v>
      </c>
      <c r="U83" s="320">
        <v>116.09186018650651</v>
      </c>
      <c r="V83" s="320">
        <v>116.52954254424044</v>
      </c>
      <c r="W83" s="320">
        <v>116.52292819586198</v>
      </c>
      <c r="X83" s="320">
        <v>116.6340308972738</v>
      </c>
      <c r="Y83" s="320">
        <v>116.66381563105548</v>
      </c>
      <c r="Z83" s="320">
        <v>115.76920519852003</v>
      </c>
      <c r="AA83" s="320">
        <v>115.93868174478278</v>
      </c>
      <c r="AB83" s="320">
        <v>116.26478549787348</v>
      </c>
      <c r="AC83" s="320">
        <v>116.43986806361528</v>
      </c>
      <c r="AD83" s="320">
        <v>116.91995846442541</v>
      </c>
      <c r="AE83" s="384">
        <v>117.24849521660953</v>
      </c>
    </row>
    <row r="84" spans="1:31" ht="20.25" customHeight="1" x14ac:dyDescent="0.25">
      <c r="A84" s="357"/>
      <c r="B84" s="310" t="s">
        <v>552</v>
      </c>
      <c r="C84" s="308">
        <v>3</v>
      </c>
      <c r="D84" s="320">
        <v>102.1798279313462</v>
      </c>
      <c r="E84" s="320">
        <v>102.42619144533344</v>
      </c>
      <c r="F84" s="320">
        <v>103.38916367903907</v>
      </c>
      <c r="G84" s="320">
        <v>103.36386422570811</v>
      </c>
      <c r="H84" s="320">
        <v>103.4586207175573</v>
      </c>
      <c r="I84" s="320">
        <v>103.80475965264786</v>
      </c>
      <c r="J84" s="320">
        <v>103.41179029977586</v>
      </c>
      <c r="K84" s="320">
        <v>103.55202851530572</v>
      </c>
      <c r="L84" s="320">
        <v>103.65434999201925</v>
      </c>
      <c r="M84" s="320">
        <v>103.60326736125631</v>
      </c>
      <c r="N84" s="320">
        <v>103.81255700285325</v>
      </c>
      <c r="O84" s="320">
        <v>104.94697781925088</v>
      </c>
      <c r="P84" s="320">
        <v>105.42028480051297</v>
      </c>
      <c r="Q84" s="320">
        <v>105.47925273139246</v>
      </c>
      <c r="R84" s="320">
        <v>105.44063239855083</v>
      </c>
      <c r="S84" s="320">
        <v>105.43155605587714</v>
      </c>
      <c r="T84" s="320">
        <v>105.23455217168775</v>
      </c>
      <c r="U84" s="320">
        <v>104.88279403650137</v>
      </c>
      <c r="V84" s="320">
        <v>104.75139944202112</v>
      </c>
      <c r="W84" s="320">
        <v>104.88851079234101</v>
      </c>
      <c r="X84" s="320">
        <v>105.48228637583576</v>
      </c>
      <c r="Y84" s="320">
        <v>105.7539894351944</v>
      </c>
      <c r="Z84" s="320">
        <v>105.94814846207156</v>
      </c>
      <c r="AA84" s="320">
        <v>107.39307316333348</v>
      </c>
      <c r="AB84" s="320">
        <v>108.0731934056229</v>
      </c>
      <c r="AC84" s="320">
        <v>108.83214779079094</v>
      </c>
      <c r="AD84" s="320">
        <v>109.89775234030309</v>
      </c>
      <c r="AE84" s="320">
        <v>110.71867914957133</v>
      </c>
    </row>
    <row r="85" spans="1:31" ht="20.25" customHeight="1" x14ac:dyDescent="0.25">
      <c r="A85" s="357"/>
      <c r="B85" s="310" t="s">
        <v>774</v>
      </c>
      <c r="C85" s="308">
        <v>5</v>
      </c>
      <c r="D85" s="320">
        <v>110.84652858498126</v>
      </c>
      <c r="E85" s="320">
        <v>110.58979980975074</v>
      </c>
      <c r="F85" s="320">
        <v>110.55986888114515</v>
      </c>
      <c r="G85" s="320">
        <v>110.55986888114515</v>
      </c>
      <c r="H85" s="320">
        <v>112.54182664040327</v>
      </c>
      <c r="I85" s="320">
        <v>114.1431876710576</v>
      </c>
      <c r="J85" s="320">
        <v>115.02869650464845</v>
      </c>
      <c r="K85" s="320">
        <v>118.48524962160117</v>
      </c>
      <c r="L85" s="320">
        <v>119.6646324673651</v>
      </c>
      <c r="M85" s="320">
        <v>119.81384247849535</v>
      </c>
      <c r="N85" s="320">
        <v>120.03255165762053</v>
      </c>
      <c r="O85" s="320">
        <v>120.69772375439221</v>
      </c>
      <c r="P85" s="320">
        <v>121.45781105051284</v>
      </c>
      <c r="Q85" s="320">
        <v>121.71494735008633</v>
      </c>
      <c r="R85" s="320">
        <v>121.66969645124649</v>
      </c>
      <c r="S85" s="320">
        <v>120.78521910565162</v>
      </c>
      <c r="T85" s="320">
        <v>121.36155701702283</v>
      </c>
      <c r="U85" s="320">
        <v>122.24603436261772</v>
      </c>
      <c r="V85" s="320">
        <v>122.24630529706386</v>
      </c>
      <c r="W85" s="320">
        <v>122.0089483651514</v>
      </c>
      <c r="X85" s="320">
        <v>122.05141298179424</v>
      </c>
      <c r="Y85" s="320">
        <v>122.05141298179424</v>
      </c>
      <c r="Z85" s="320">
        <v>122.09411318889313</v>
      </c>
      <c r="AA85" s="320">
        <v>122.16470522426714</v>
      </c>
      <c r="AB85" s="320">
        <v>122.14980030603114</v>
      </c>
      <c r="AC85" s="320">
        <v>122.22048806160117</v>
      </c>
      <c r="AD85" s="320">
        <v>122.27853939957298</v>
      </c>
      <c r="AE85" s="320">
        <v>122.27853939957298</v>
      </c>
    </row>
    <row r="86" spans="1:31" ht="20.25" customHeight="1" x14ac:dyDescent="0.25">
      <c r="A86" s="357"/>
      <c r="B86" s="310" t="s">
        <v>775</v>
      </c>
      <c r="C86" s="308">
        <v>1</v>
      </c>
      <c r="D86" s="320">
        <v>103.83825597842268</v>
      </c>
      <c r="E86" s="320">
        <v>104.8561028409589</v>
      </c>
      <c r="F86" s="320">
        <v>106.98444866484475</v>
      </c>
      <c r="G86" s="320">
        <v>114.8986809609417</v>
      </c>
      <c r="H86" s="320">
        <v>115.46571885656283</v>
      </c>
      <c r="I86" s="320">
        <v>118.62112437931944</v>
      </c>
      <c r="J86" s="320">
        <v>123.57791900978657</v>
      </c>
      <c r="K86" s="320">
        <v>132.29911955464857</v>
      </c>
      <c r="L86" s="320">
        <v>130.31625901863487</v>
      </c>
      <c r="M86" s="320">
        <v>150.66069687460308</v>
      </c>
      <c r="N86" s="320">
        <v>136.384422312445</v>
      </c>
      <c r="O86" s="320">
        <v>137.8728979950659</v>
      </c>
      <c r="P86" s="320">
        <v>140.13390259545864</v>
      </c>
      <c r="Q86" s="320">
        <v>140.54114121023017</v>
      </c>
      <c r="R86" s="320">
        <v>141.47884253605912</v>
      </c>
      <c r="S86" s="320">
        <v>141.98329818650367</v>
      </c>
      <c r="T86" s="320">
        <v>143.35028874885788</v>
      </c>
      <c r="U86" s="320">
        <v>143.8189382871214</v>
      </c>
      <c r="V86" s="320">
        <v>146.01367897712632</v>
      </c>
      <c r="W86" s="320">
        <v>146.49632715358595</v>
      </c>
      <c r="X86" s="320">
        <v>146.3145797702841</v>
      </c>
      <c r="Y86" s="320">
        <v>145.71367300362189</v>
      </c>
      <c r="Z86" s="320">
        <v>146.54678223883872</v>
      </c>
      <c r="AA86" s="320">
        <v>146.5078830950097</v>
      </c>
      <c r="AB86" s="320">
        <v>147.33440867976685</v>
      </c>
      <c r="AC86" s="320">
        <v>147.65580188495608</v>
      </c>
      <c r="AD86" s="320">
        <v>148.68544664400187</v>
      </c>
      <c r="AE86" s="320">
        <v>149.81007823530712</v>
      </c>
    </row>
    <row r="87" spans="1:31" ht="20.25" customHeight="1" x14ac:dyDescent="0.25">
      <c r="A87" s="357"/>
      <c r="B87" s="310" t="s">
        <v>776</v>
      </c>
      <c r="C87" s="308">
        <v>2</v>
      </c>
      <c r="D87" s="320">
        <v>95.735738054557473</v>
      </c>
      <c r="E87" s="320">
        <v>96.108540132118677</v>
      </c>
      <c r="F87" s="320">
        <v>96.404284981797545</v>
      </c>
      <c r="G87" s="320">
        <v>96.74795925756132</v>
      </c>
      <c r="H87" s="320">
        <v>97.128454062612121</v>
      </c>
      <c r="I87" s="320">
        <v>97.268604878478371</v>
      </c>
      <c r="J87" s="320">
        <v>97.329164053556724</v>
      </c>
      <c r="K87" s="320">
        <v>97.268817198693867</v>
      </c>
      <c r="L87" s="320">
        <v>97.423801318125342</v>
      </c>
      <c r="M87" s="320">
        <v>97.345540641411816</v>
      </c>
      <c r="N87" s="320">
        <v>97.191309450471593</v>
      </c>
      <c r="O87" s="320">
        <v>97.201188836813174</v>
      </c>
      <c r="P87" s="320">
        <v>96.676125805688784</v>
      </c>
      <c r="Q87" s="320">
        <v>96.73077046777783</v>
      </c>
      <c r="R87" s="320">
        <v>96.95485388004731</v>
      </c>
      <c r="S87" s="320">
        <v>97.015078062278747</v>
      </c>
      <c r="T87" s="320">
        <v>97.432634169980346</v>
      </c>
      <c r="U87" s="320">
        <v>97.453431404401556</v>
      </c>
      <c r="V87" s="320">
        <v>97.969106953011632</v>
      </c>
      <c r="W87" s="320">
        <v>98.009218508662912</v>
      </c>
      <c r="X87" s="320">
        <v>98.564036253188974</v>
      </c>
      <c r="Y87" s="320">
        <v>98.824617623608361</v>
      </c>
      <c r="Z87" s="320">
        <v>92.080255263324744</v>
      </c>
      <c r="AA87" s="320">
        <v>89.59475380097858</v>
      </c>
      <c r="AB87" s="320">
        <v>90.456517344176319</v>
      </c>
      <c r="AC87" s="320">
        <v>89.624656093722649</v>
      </c>
      <c r="AD87" s="320">
        <v>89.435138766864284</v>
      </c>
      <c r="AE87" s="320">
        <v>89.955389050588764</v>
      </c>
    </row>
    <row r="88" spans="1:31" ht="20.25" customHeight="1" x14ac:dyDescent="0.25">
      <c r="A88" s="357"/>
      <c r="B88" s="310" t="s">
        <v>777</v>
      </c>
      <c r="C88" s="308">
        <v>2</v>
      </c>
      <c r="D88" s="320">
        <v>109.92420315341921</v>
      </c>
      <c r="E88" s="320">
        <v>109.77399880779782</v>
      </c>
      <c r="F88" s="320">
        <v>110.69485937623068</v>
      </c>
      <c r="G88" s="320">
        <v>110.73887657845147</v>
      </c>
      <c r="H88" s="320">
        <v>110.77153744696543</v>
      </c>
      <c r="I88" s="320">
        <v>110.90698403785669</v>
      </c>
      <c r="J88" s="320">
        <v>111.14957234734901</v>
      </c>
      <c r="K88" s="320">
        <v>111.33093276481071</v>
      </c>
      <c r="L88" s="320">
        <v>111.49280424222746</v>
      </c>
      <c r="M88" s="320">
        <v>111.47520162072286</v>
      </c>
      <c r="N88" s="320">
        <v>111.47520162072286</v>
      </c>
      <c r="O88" s="320">
        <v>111.97130176433561</v>
      </c>
      <c r="P88" s="320">
        <v>113.6760991725165</v>
      </c>
      <c r="Q88" s="320">
        <v>113.6760991725165</v>
      </c>
      <c r="R88" s="320">
        <v>113.60513392926103</v>
      </c>
      <c r="S88" s="320">
        <v>113.45064428052873</v>
      </c>
      <c r="T88" s="320">
        <v>113.58860681380808</v>
      </c>
      <c r="U88" s="320">
        <v>113.5635376298758</v>
      </c>
      <c r="V88" s="320">
        <v>113.51637920896881</v>
      </c>
      <c r="W88" s="320">
        <v>113.53818709871115</v>
      </c>
      <c r="X88" s="320">
        <v>113.3394440420239</v>
      </c>
      <c r="Y88" s="320">
        <v>113.3104023974591</v>
      </c>
      <c r="Z88" s="320">
        <v>111.64861149790758</v>
      </c>
      <c r="AA88" s="320">
        <v>111.59283505187807</v>
      </c>
      <c r="AB88" s="320">
        <v>111.56867320505032</v>
      </c>
      <c r="AC88" s="320">
        <v>111.56867320505032</v>
      </c>
      <c r="AD88" s="320">
        <v>112.04534999264061</v>
      </c>
      <c r="AE88" s="320">
        <v>112.04534999264061</v>
      </c>
    </row>
    <row r="89" spans="1:31" ht="20.25" customHeight="1" x14ac:dyDescent="0.25">
      <c r="A89" s="357"/>
      <c r="B89" s="310" t="s">
        <v>927</v>
      </c>
      <c r="C89" s="308">
        <v>2</v>
      </c>
      <c r="D89" s="320">
        <v>103.13886362153191</v>
      </c>
      <c r="E89" s="320">
        <v>102.69410897995643</v>
      </c>
      <c r="F89" s="320">
        <v>103.36398862356629</v>
      </c>
      <c r="G89" s="320">
        <v>104.79293135274489</v>
      </c>
      <c r="H89" s="320">
        <v>104.81283990495898</v>
      </c>
      <c r="I89" s="320">
        <v>104.91679877284534</v>
      </c>
      <c r="J89" s="320">
        <v>106.38841868859376</v>
      </c>
      <c r="K89" s="320">
        <v>108.29614170286492</v>
      </c>
      <c r="L89" s="320">
        <v>108.37432827482971</v>
      </c>
      <c r="M89" s="320">
        <v>115.72815147988322</v>
      </c>
      <c r="N89" s="320">
        <v>115.71581944674648</v>
      </c>
      <c r="O89" s="320">
        <v>116.25309463746737</v>
      </c>
      <c r="P89" s="320">
        <v>116.74826016958572</v>
      </c>
      <c r="Q89" s="320">
        <v>116.84711414896054</v>
      </c>
      <c r="R89" s="320">
        <v>117.23283742604114</v>
      </c>
      <c r="S89" s="320">
        <v>117.91109980075474</v>
      </c>
      <c r="T89" s="320">
        <v>119.40588198980808</v>
      </c>
      <c r="U89" s="320">
        <v>126.76179858549811</v>
      </c>
      <c r="V89" s="320">
        <v>128.46870302750858</v>
      </c>
      <c r="W89" s="320">
        <v>128.55534323211921</v>
      </c>
      <c r="X89" s="320">
        <v>128.27565912428724</v>
      </c>
      <c r="Y89" s="320">
        <v>128.15287896909476</v>
      </c>
      <c r="Z89" s="320">
        <v>128.55787519095117</v>
      </c>
      <c r="AA89" s="320">
        <v>129.83680509174425</v>
      </c>
      <c r="AB89" s="320">
        <v>130.25100954199243</v>
      </c>
      <c r="AC89" s="320">
        <v>130.98519509658976</v>
      </c>
      <c r="AD89" s="320">
        <v>131.62516984584647</v>
      </c>
      <c r="AE89" s="320">
        <v>131.99373759953022</v>
      </c>
    </row>
    <row r="90" spans="1:31" ht="20.25" customHeight="1" x14ac:dyDescent="0.25">
      <c r="A90" s="357"/>
      <c r="B90" s="312" t="s">
        <v>559</v>
      </c>
      <c r="C90" s="308">
        <v>1</v>
      </c>
      <c r="D90" s="320">
        <v>98.56257041633387</v>
      </c>
      <c r="E90" s="320">
        <v>99.44305943200618</v>
      </c>
      <c r="F90" s="320">
        <v>102.0832160916468</v>
      </c>
      <c r="G90" s="320">
        <v>102.0832160916468</v>
      </c>
      <c r="H90" s="320">
        <v>102.14095559037477</v>
      </c>
      <c r="I90" s="320">
        <v>103.13486355369989</v>
      </c>
      <c r="J90" s="320">
        <v>103.13486355369989</v>
      </c>
      <c r="K90" s="320">
        <v>109.00299869154281</v>
      </c>
      <c r="L90" s="320">
        <v>109.89540051613055</v>
      </c>
      <c r="M90" s="320">
        <v>110.20895645408999</v>
      </c>
      <c r="N90" s="320">
        <v>112.03895308282007</v>
      </c>
      <c r="O90" s="320">
        <v>111.05994671904959</v>
      </c>
      <c r="P90" s="320">
        <v>110.70921434725898</v>
      </c>
      <c r="Q90" s="320">
        <v>110.70921434725898</v>
      </c>
      <c r="R90" s="320">
        <v>110.70921434725898</v>
      </c>
      <c r="S90" s="320">
        <v>110.40646009201767</v>
      </c>
      <c r="T90" s="320">
        <v>110.40646009201767</v>
      </c>
      <c r="U90" s="320">
        <v>111.0697815185835</v>
      </c>
      <c r="V90" s="320">
        <v>112.24807350078353</v>
      </c>
      <c r="W90" s="320">
        <v>112.24807350078353</v>
      </c>
      <c r="X90" s="320">
        <v>112.02447871300905</v>
      </c>
      <c r="Y90" s="320">
        <v>112.02447871300905</v>
      </c>
      <c r="Z90" s="320">
        <v>112.02447871300905</v>
      </c>
      <c r="AA90" s="320">
        <v>112.58881966062756</v>
      </c>
      <c r="AB90" s="320">
        <v>112.58881966062756</v>
      </c>
      <c r="AC90" s="320">
        <v>112.58881966062756</v>
      </c>
      <c r="AD90" s="320">
        <v>114.31384907964301</v>
      </c>
      <c r="AE90" s="320">
        <v>114.31384907964301</v>
      </c>
    </row>
    <row r="91" spans="1:31" ht="20.25" customHeight="1" x14ac:dyDescent="0.25">
      <c r="A91" s="352" t="s">
        <v>778</v>
      </c>
      <c r="B91" s="312"/>
      <c r="C91" s="308">
        <v>1</v>
      </c>
      <c r="D91" s="320">
        <v>99.470804922715828</v>
      </c>
      <c r="E91" s="320">
        <v>99.470804922715828</v>
      </c>
      <c r="F91" s="320">
        <v>100.10462954537556</v>
      </c>
      <c r="G91" s="320">
        <v>100.20621577333527</v>
      </c>
      <c r="H91" s="320">
        <v>100.20621577333527</v>
      </c>
      <c r="I91" s="320">
        <v>100.20621577333527</v>
      </c>
      <c r="J91" s="320">
        <v>100.20621577333527</v>
      </c>
      <c r="K91" s="320">
        <v>100.20621577333527</v>
      </c>
      <c r="L91" s="320">
        <v>100.20621577333527</v>
      </c>
      <c r="M91" s="320">
        <v>100.20621577333527</v>
      </c>
      <c r="N91" s="320">
        <v>100.20621577333527</v>
      </c>
      <c r="O91" s="320">
        <v>100.20621577333527</v>
      </c>
      <c r="P91" s="320">
        <v>101.14692584435684</v>
      </c>
      <c r="Q91" s="320">
        <v>101.14692584435684</v>
      </c>
      <c r="R91" s="320">
        <v>101.14692584435684</v>
      </c>
      <c r="S91" s="320">
        <v>101.73487445783289</v>
      </c>
      <c r="T91" s="320">
        <v>103.12662562231912</v>
      </c>
      <c r="U91" s="320">
        <v>103.69970528395321</v>
      </c>
      <c r="V91" s="320">
        <v>103.69970528395321</v>
      </c>
      <c r="W91" s="320">
        <v>103.69973024749989</v>
      </c>
      <c r="X91" s="320">
        <v>103.69973024749989</v>
      </c>
      <c r="Y91" s="320">
        <v>103.69973024749989</v>
      </c>
      <c r="Z91" s="320">
        <v>105.71616743273653</v>
      </c>
      <c r="AA91" s="320">
        <v>105.71616364562679</v>
      </c>
      <c r="AB91" s="320">
        <v>105.71616364562679</v>
      </c>
      <c r="AC91" s="320">
        <v>105.71616364562679</v>
      </c>
      <c r="AD91" s="320">
        <v>106.00500112418541</v>
      </c>
      <c r="AE91" s="320">
        <v>106.00500112418541</v>
      </c>
    </row>
    <row r="92" spans="1:31" ht="20.25" customHeight="1" x14ac:dyDescent="0.25">
      <c r="A92" s="357"/>
      <c r="B92" s="312" t="s">
        <v>928</v>
      </c>
      <c r="C92" s="308">
        <v>1</v>
      </c>
      <c r="D92" s="320">
        <v>99.470804922715828</v>
      </c>
      <c r="E92" s="320">
        <v>99.470804922715828</v>
      </c>
      <c r="F92" s="320">
        <v>100.10462954537556</v>
      </c>
      <c r="G92" s="320">
        <v>100.20621577333527</v>
      </c>
      <c r="H92" s="320">
        <v>100.20621577333527</v>
      </c>
      <c r="I92" s="320">
        <v>100.20621577333527</v>
      </c>
      <c r="J92" s="320">
        <v>100.20621577333527</v>
      </c>
      <c r="K92" s="320">
        <v>100.20621577333527</v>
      </c>
      <c r="L92" s="320">
        <v>100.20621577333527</v>
      </c>
      <c r="M92" s="320">
        <v>100.20621577333527</v>
      </c>
      <c r="N92" s="320">
        <v>100.20621577333527</v>
      </c>
      <c r="O92" s="320">
        <v>100.20621577333527</v>
      </c>
      <c r="P92" s="320">
        <v>101.14692584435684</v>
      </c>
      <c r="Q92" s="320">
        <v>101.14692584435684</v>
      </c>
      <c r="R92" s="320">
        <v>101.14692584435684</v>
      </c>
      <c r="S92" s="320">
        <v>101.73487445783289</v>
      </c>
      <c r="T92" s="320">
        <v>103.12662562231912</v>
      </c>
      <c r="U92" s="320">
        <v>103.69970528395321</v>
      </c>
      <c r="V92" s="320">
        <v>103.69970528395321</v>
      </c>
      <c r="W92" s="320">
        <v>103.69973024749989</v>
      </c>
      <c r="X92" s="320">
        <v>103.69973024749989</v>
      </c>
      <c r="Y92" s="320">
        <v>103.69973024749989</v>
      </c>
      <c r="Z92" s="320">
        <v>105.71616743273653</v>
      </c>
      <c r="AA92" s="320">
        <v>105.71616364562679</v>
      </c>
      <c r="AB92" s="320">
        <v>105.71616364562679</v>
      </c>
      <c r="AC92" s="320">
        <v>105.71616364562679</v>
      </c>
      <c r="AD92" s="320">
        <v>106.00500112418541</v>
      </c>
      <c r="AE92" s="320">
        <v>106.00500112418541</v>
      </c>
    </row>
    <row r="93" spans="1:31" ht="20.25" customHeight="1" x14ac:dyDescent="0.25">
      <c r="A93" s="352" t="s">
        <v>779</v>
      </c>
      <c r="B93" s="312"/>
      <c r="C93" s="308">
        <v>3</v>
      </c>
      <c r="D93" s="320">
        <v>96.244493277286338</v>
      </c>
      <c r="E93" s="320">
        <v>96.390157160207366</v>
      </c>
      <c r="F93" s="320">
        <v>97.275821778802865</v>
      </c>
      <c r="G93" s="320">
        <v>97.418513970167751</v>
      </c>
      <c r="H93" s="320">
        <v>97.334197155592548</v>
      </c>
      <c r="I93" s="320">
        <v>99.004383224063986</v>
      </c>
      <c r="J93" s="320">
        <v>100.62551992648132</v>
      </c>
      <c r="K93" s="320">
        <v>100.39387473048605</v>
      </c>
      <c r="L93" s="320">
        <v>100.21953100493495</v>
      </c>
      <c r="M93" s="320">
        <v>101.99718025560607</v>
      </c>
      <c r="N93" s="320">
        <v>102.07247341325306</v>
      </c>
      <c r="O93" s="320">
        <v>101.88185469287635</v>
      </c>
      <c r="P93" s="320">
        <v>102.78479839726758</v>
      </c>
      <c r="Q93" s="320">
        <v>102.66638887450834</v>
      </c>
      <c r="R93" s="320">
        <v>101.13214851470336</v>
      </c>
      <c r="S93" s="320">
        <v>100.5807113358896</v>
      </c>
      <c r="T93" s="320">
        <v>100.33389340599628</v>
      </c>
      <c r="U93" s="320">
        <v>100.74647969576216</v>
      </c>
      <c r="V93" s="320">
        <v>101.10320035760088</v>
      </c>
      <c r="W93" s="320">
        <v>101.52228173816233</v>
      </c>
      <c r="X93" s="320">
        <v>101.99100334622021</v>
      </c>
      <c r="Y93" s="320">
        <v>102.9038615998321</v>
      </c>
      <c r="Z93" s="320">
        <v>99.394272500989473</v>
      </c>
      <c r="AA93" s="320">
        <v>98.064682790467657</v>
      </c>
      <c r="AB93" s="320">
        <v>98.676387637593294</v>
      </c>
      <c r="AC93" s="320">
        <v>97.480509138755451</v>
      </c>
      <c r="AD93" s="320">
        <v>98.433677679498544</v>
      </c>
      <c r="AE93" s="320">
        <v>100.5963332444165</v>
      </c>
    </row>
    <row r="94" spans="1:31" ht="20.25" customHeight="1" x14ac:dyDescent="0.25">
      <c r="A94" s="357"/>
      <c r="B94" s="312" t="s">
        <v>561</v>
      </c>
      <c r="C94" s="308">
        <v>2</v>
      </c>
      <c r="D94" s="320">
        <v>101.31643899186881</v>
      </c>
      <c r="E94" s="320">
        <v>101.31643899186881</v>
      </c>
      <c r="F94" s="320">
        <v>102.40115080376872</v>
      </c>
      <c r="G94" s="320">
        <v>102.40115080376872</v>
      </c>
      <c r="H94" s="320">
        <v>102.40115080376872</v>
      </c>
      <c r="I94" s="320">
        <v>102.40115080376872</v>
      </c>
      <c r="J94" s="320">
        <v>102.40115080376872</v>
      </c>
      <c r="K94" s="320">
        <v>102.40115080376872</v>
      </c>
      <c r="L94" s="320">
        <v>102.40115080376872</v>
      </c>
      <c r="M94" s="320">
        <v>102.40115080376872</v>
      </c>
      <c r="N94" s="320">
        <v>102.40115080376872</v>
      </c>
      <c r="O94" s="320">
        <v>102.40115080376872</v>
      </c>
      <c r="P94" s="320">
        <v>103.90671275834586</v>
      </c>
      <c r="Q94" s="320">
        <v>103.90671275834586</v>
      </c>
      <c r="R94" s="320">
        <v>104.26142072862639</v>
      </c>
      <c r="S94" s="320">
        <v>104.26142072862639</v>
      </c>
      <c r="T94" s="320">
        <v>104.26142072862639</v>
      </c>
      <c r="U94" s="320">
        <v>104.26142072862639</v>
      </c>
      <c r="V94" s="320">
        <v>104.26142072862639</v>
      </c>
      <c r="W94" s="320">
        <v>105.14779380453443</v>
      </c>
      <c r="X94" s="320">
        <v>105.14779380453443</v>
      </c>
      <c r="Y94" s="320">
        <v>106.79214142145952</v>
      </c>
      <c r="Z94" s="320">
        <v>107.59972099251308</v>
      </c>
      <c r="AA94" s="320">
        <v>107.59972099251308</v>
      </c>
      <c r="AB94" s="320">
        <v>107.59972099251308</v>
      </c>
      <c r="AC94" s="320">
        <v>107.59972099251308</v>
      </c>
      <c r="AD94" s="320">
        <v>108.54405342572491</v>
      </c>
      <c r="AE94" s="320">
        <v>108.54405342572491</v>
      </c>
    </row>
    <row r="95" spans="1:31" ht="20.25" customHeight="1" x14ac:dyDescent="0.25">
      <c r="A95" s="357"/>
      <c r="B95" s="310" t="s">
        <v>780</v>
      </c>
      <c r="C95" s="308">
        <v>1</v>
      </c>
      <c r="D95" s="320">
        <v>86.1006018481214</v>
      </c>
      <c r="E95" s="320">
        <v>86.537593496884497</v>
      </c>
      <c r="F95" s="320">
        <v>87.025163728871135</v>
      </c>
      <c r="G95" s="320">
        <v>87.453240302965852</v>
      </c>
      <c r="H95" s="320">
        <v>87.200289859240172</v>
      </c>
      <c r="I95" s="320">
        <v>92.210848064654556</v>
      </c>
      <c r="J95" s="320">
        <v>97.074258171906493</v>
      </c>
      <c r="K95" s="320">
        <v>96.379322583920725</v>
      </c>
      <c r="L95" s="320">
        <v>95.856291407267435</v>
      </c>
      <c r="M95" s="320">
        <v>101.1892391592808</v>
      </c>
      <c r="N95" s="320">
        <v>101.41511863222175</v>
      </c>
      <c r="O95" s="320">
        <v>100.84326247109162</v>
      </c>
      <c r="P95" s="320">
        <v>100.54096967511097</v>
      </c>
      <c r="Q95" s="320">
        <v>100.18574110683331</v>
      </c>
      <c r="R95" s="320">
        <v>94.873604086857256</v>
      </c>
      <c r="S95" s="320">
        <v>93.219292550416043</v>
      </c>
      <c r="T95" s="320">
        <v>92.478838760736053</v>
      </c>
      <c r="U95" s="320">
        <v>93.716597630033704</v>
      </c>
      <c r="V95" s="320">
        <v>94.786759615549855</v>
      </c>
      <c r="W95" s="320">
        <v>94.271257605418128</v>
      </c>
      <c r="X95" s="320">
        <v>95.677422429591743</v>
      </c>
      <c r="Y95" s="320">
        <v>95.127301956577242</v>
      </c>
      <c r="Z95" s="320">
        <v>82.98337551794225</v>
      </c>
      <c r="AA95" s="320">
        <v>78.994606386376816</v>
      </c>
      <c r="AB95" s="320">
        <v>80.829720927753741</v>
      </c>
      <c r="AC95" s="320">
        <v>77.242085431240199</v>
      </c>
      <c r="AD95" s="320">
        <v>78.212926187045824</v>
      </c>
      <c r="AE95" s="320">
        <v>84.70089288179966</v>
      </c>
    </row>
    <row r="96" spans="1:31" ht="20.25" customHeight="1" x14ac:dyDescent="0.25">
      <c r="A96" s="357"/>
      <c r="B96" s="323" t="s">
        <v>106</v>
      </c>
      <c r="C96" s="308">
        <v>11</v>
      </c>
      <c r="D96" s="308">
        <v>108.49351665256158</v>
      </c>
      <c r="E96" s="308">
        <v>108.49351665256158</v>
      </c>
      <c r="F96" s="308">
        <v>108.49351665256158</v>
      </c>
      <c r="G96" s="308">
        <v>108.49351665256158</v>
      </c>
      <c r="H96" s="308">
        <v>108.49351665256158</v>
      </c>
      <c r="I96" s="308">
        <v>108.49351665256158</v>
      </c>
      <c r="J96" s="308">
        <v>108.49351665256158</v>
      </c>
      <c r="K96" s="308">
        <v>108.49351665256158</v>
      </c>
      <c r="L96" s="308">
        <v>108.49351665256158</v>
      </c>
      <c r="M96" s="308">
        <v>112.86627547785059</v>
      </c>
      <c r="N96" s="308">
        <v>112.86627547785059</v>
      </c>
      <c r="O96" s="308">
        <v>112.86627547785059</v>
      </c>
      <c r="P96" s="308">
        <v>112.86627547785059</v>
      </c>
      <c r="Q96" s="308">
        <v>112.86627547785059</v>
      </c>
      <c r="R96" s="308">
        <v>112.86627547785059</v>
      </c>
      <c r="S96" s="308">
        <v>112.86627547785059</v>
      </c>
      <c r="T96" s="308">
        <v>112.86627547785059</v>
      </c>
      <c r="U96" s="308">
        <v>112.86627547785059</v>
      </c>
      <c r="V96" s="308">
        <v>112.86627547785059</v>
      </c>
      <c r="W96" s="308">
        <v>112.86627547785059</v>
      </c>
      <c r="X96" s="308">
        <v>112.86627547785059</v>
      </c>
      <c r="Y96" s="308">
        <v>118.34987772494566</v>
      </c>
      <c r="Z96" s="308">
        <v>118.34987772494566</v>
      </c>
      <c r="AA96" s="308">
        <v>118.34987772494566</v>
      </c>
      <c r="AB96" s="308">
        <v>118.34987772494566</v>
      </c>
      <c r="AC96" s="308">
        <v>118.34987772494566</v>
      </c>
      <c r="AD96" s="308">
        <v>118.34987772494566</v>
      </c>
      <c r="AE96" s="308">
        <v>118.34987772494566</v>
      </c>
    </row>
    <row r="97" spans="1:31" ht="20.25" customHeight="1" x14ac:dyDescent="0.25">
      <c r="A97" s="352" t="s">
        <v>108</v>
      </c>
      <c r="B97" s="310"/>
      <c r="C97" s="308">
        <v>2</v>
      </c>
      <c r="D97" s="320">
        <v>106.52803404235654</v>
      </c>
      <c r="E97" s="320">
        <v>106.52803404235654</v>
      </c>
      <c r="F97" s="320">
        <v>106.52803404235654</v>
      </c>
      <c r="G97" s="320">
        <v>106.52803404235654</v>
      </c>
      <c r="H97" s="320">
        <v>106.52803404235654</v>
      </c>
      <c r="I97" s="320">
        <v>106.52803404235654</v>
      </c>
      <c r="J97" s="320">
        <v>106.52803404235654</v>
      </c>
      <c r="K97" s="320">
        <v>106.52803404235654</v>
      </c>
      <c r="L97" s="320">
        <v>106.52803404235654</v>
      </c>
      <c r="M97" s="320">
        <v>106.52803404235654</v>
      </c>
      <c r="N97" s="320">
        <v>106.52803404235654</v>
      </c>
      <c r="O97" s="320">
        <v>106.52803404235654</v>
      </c>
      <c r="P97" s="320">
        <v>106.52803404235654</v>
      </c>
      <c r="Q97" s="320">
        <v>106.52803404235654</v>
      </c>
      <c r="R97" s="320">
        <v>106.52803404235654</v>
      </c>
      <c r="S97" s="320">
        <v>106.52803404235654</v>
      </c>
      <c r="T97" s="320">
        <v>106.52803404235654</v>
      </c>
      <c r="U97" s="320">
        <v>106.52803404235654</v>
      </c>
      <c r="V97" s="320">
        <v>106.52803404235654</v>
      </c>
      <c r="W97" s="320">
        <v>106.52803404235654</v>
      </c>
      <c r="X97" s="320">
        <v>106.52803404235654</v>
      </c>
      <c r="Y97" s="320">
        <v>106.52803404235654</v>
      </c>
      <c r="Z97" s="320">
        <v>106.52803404235654</v>
      </c>
      <c r="AA97" s="320">
        <v>106.52803404235654</v>
      </c>
      <c r="AB97" s="320">
        <v>106.52803404235654</v>
      </c>
      <c r="AC97" s="320">
        <v>106.52803404235654</v>
      </c>
      <c r="AD97" s="320">
        <v>106.52803404235654</v>
      </c>
      <c r="AE97" s="320">
        <v>106.52803404235654</v>
      </c>
    </row>
    <row r="98" spans="1:31" ht="20.25" customHeight="1" x14ac:dyDescent="0.25">
      <c r="A98" s="357"/>
      <c r="B98" s="310" t="s">
        <v>929</v>
      </c>
      <c r="C98" s="308">
        <v>2</v>
      </c>
      <c r="D98" s="320">
        <v>106.52803404235654</v>
      </c>
      <c r="E98" s="320">
        <v>106.52803404235654</v>
      </c>
      <c r="F98" s="320">
        <v>106.52803404235654</v>
      </c>
      <c r="G98" s="320">
        <v>106.52803404235654</v>
      </c>
      <c r="H98" s="320">
        <v>106.52803404235654</v>
      </c>
      <c r="I98" s="320">
        <v>106.52803404235654</v>
      </c>
      <c r="J98" s="320">
        <v>106.52803404235654</v>
      </c>
      <c r="K98" s="320">
        <v>106.52803404235654</v>
      </c>
      <c r="L98" s="320">
        <v>106.52803404235654</v>
      </c>
      <c r="M98" s="320">
        <v>106.52803404235654</v>
      </c>
      <c r="N98" s="320">
        <v>106.52803404235654</v>
      </c>
      <c r="O98" s="320">
        <v>106.52803404235654</v>
      </c>
      <c r="P98" s="320">
        <v>106.52803404235654</v>
      </c>
      <c r="Q98" s="320">
        <v>106.52803404235654</v>
      </c>
      <c r="R98" s="320">
        <v>106.52803404235654</v>
      </c>
      <c r="S98" s="320">
        <v>106.52803404235654</v>
      </c>
      <c r="T98" s="320">
        <v>106.52803404235654</v>
      </c>
      <c r="U98" s="320">
        <v>106.52803404235654</v>
      </c>
      <c r="V98" s="320">
        <v>106.52803404235654</v>
      </c>
      <c r="W98" s="320">
        <v>106.52803404235654</v>
      </c>
      <c r="X98" s="320">
        <v>106.52803404235654</v>
      </c>
      <c r="Y98" s="320">
        <v>106.52803404235654</v>
      </c>
      <c r="Z98" s="320">
        <v>106.52803404235654</v>
      </c>
      <c r="AA98" s="320">
        <v>106.52803404235654</v>
      </c>
      <c r="AB98" s="320">
        <v>106.52803404235654</v>
      </c>
      <c r="AC98" s="320">
        <v>106.52803404235654</v>
      </c>
      <c r="AD98" s="320">
        <v>106.52803404235654</v>
      </c>
      <c r="AE98" s="320">
        <v>106.52803404235654</v>
      </c>
    </row>
    <row r="99" spans="1:31" ht="20.25" customHeight="1" x14ac:dyDescent="0.25">
      <c r="A99" s="352" t="s">
        <v>781</v>
      </c>
      <c r="B99" s="310"/>
      <c r="C99" s="308">
        <v>9</v>
      </c>
      <c r="D99" s="320">
        <v>108.93029056594047</v>
      </c>
      <c r="E99" s="320">
        <v>108.93029056594047</v>
      </c>
      <c r="F99" s="320">
        <v>108.93029056594047</v>
      </c>
      <c r="G99" s="320">
        <v>108.93029056594047</v>
      </c>
      <c r="H99" s="320">
        <v>108.93029056594047</v>
      </c>
      <c r="I99" s="320">
        <v>108.93029056594047</v>
      </c>
      <c r="J99" s="320">
        <v>108.93029056594047</v>
      </c>
      <c r="K99" s="320">
        <v>108.93029056594047</v>
      </c>
      <c r="L99" s="320">
        <v>108.93029056594047</v>
      </c>
      <c r="M99" s="320">
        <v>114.27477357462703</v>
      </c>
      <c r="N99" s="320">
        <v>114.27477357462703</v>
      </c>
      <c r="O99" s="320">
        <v>114.27477357462703</v>
      </c>
      <c r="P99" s="320">
        <v>114.27477357462703</v>
      </c>
      <c r="Q99" s="320">
        <v>114.27477357462703</v>
      </c>
      <c r="R99" s="320">
        <v>114.27477357462703</v>
      </c>
      <c r="S99" s="320">
        <v>114.27477357462703</v>
      </c>
      <c r="T99" s="320">
        <v>114.27477357462703</v>
      </c>
      <c r="U99" s="320">
        <v>114.27477357462703</v>
      </c>
      <c r="V99" s="320">
        <v>114.27477357462703</v>
      </c>
      <c r="W99" s="320">
        <v>114.27477357462703</v>
      </c>
      <c r="X99" s="320">
        <v>114.27477357462703</v>
      </c>
      <c r="Y99" s="320">
        <v>120.97695409885435</v>
      </c>
      <c r="Z99" s="320">
        <v>120.97695409885435</v>
      </c>
      <c r="AA99" s="320">
        <v>120.97695409885435</v>
      </c>
      <c r="AB99" s="320">
        <v>120.97695409885435</v>
      </c>
      <c r="AC99" s="320">
        <v>120.97695409885435</v>
      </c>
      <c r="AD99" s="320">
        <v>120.97695409885435</v>
      </c>
      <c r="AE99" s="320">
        <v>120.97695409885435</v>
      </c>
    </row>
    <row r="100" spans="1:31" ht="20.25" customHeight="1" x14ac:dyDescent="0.25">
      <c r="A100" s="357"/>
      <c r="B100" s="312" t="s">
        <v>901</v>
      </c>
      <c r="C100" s="308">
        <v>9</v>
      </c>
      <c r="D100" s="320">
        <v>108.93029056594047</v>
      </c>
      <c r="E100" s="320">
        <v>108.93029056594047</v>
      </c>
      <c r="F100" s="320">
        <v>108.93029056594047</v>
      </c>
      <c r="G100" s="320">
        <v>108.93029056594047</v>
      </c>
      <c r="H100" s="320">
        <v>108.93029056594047</v>
      </c>
      <c r="I100" s="320">
        <v>108.93029056594047</v>
      </c>
      <c r="J100" s="320">
        <v>108.93029056594047</v>
      </c>
      <c r="K100" s="320">
        <v>108.93029056594047</v>
      </c>
      <c r="L100" s="320">
        <v>108.93029056594047</v>
      </c>
      <c r="M100" s="320">
        <v>114.27477357462703</v>
      </c>
      <c r="N100" s="320">
        <v>114.27477357462703</v>
      </c>
      <c r="O100" s="320">
        <v>114.27477357462703</v>
      </c>
      <c r="P100" s="320">
        <v>114.27477357462703</v>
      </c>
      <c r="Q100" s="320">
        <v>114.27477357462703</v>
      </c>
      <c r="R100" s="320">
        <v>114.27477357462703</v>
      </c>
      <c r="S100" s="320">
        <v>114.27477357462703</v>
      </c>
      <c r="T100" s="320">
        <v>114.27477357462703</v>
      </c>
      <c r="U100" s="320">
        <v>114.27477357462703</v>
      </c>
      <c r="V100" s="320">
        <v>114.27477357462703</v>
      </c>
      <c r="W100" s="320">
        <v>114.27477357462703</v>
      </c>
      <c r="X100" s="320">
        <v>114.27477357462703</v>
      </c>
      <c r="Y100" s="320">
        <v>120.97695409885435</v>
      </c>
      <c r="Z100" s="320">
        <v>120.97695409885435</v>
      </c>
      <c r="AA100" s="320">
        <v>120.97695409885435</v>
      </c>
      <c r="AB100" s="320">
        <v>120.97695409885435</v>
      </c>
      <c r="AC100" s="320">
        <v>120.97695409885435</v>
      </c>
      <c r="AD100" s="320">
        <v>120.97695409885435</v>
      </c>
      <c r="AE100" s="320">
        <v>120.97695409885435</v>
      </c>
    </row>
    <row r="101" spans="1:31" ht="20.25" customHeight="1" x14ac:dyDescent="0.25">
      <c r="A101" s="357"/>
      <c r="B101" s="323" t="s">
        <v>110</v>
      </c>
      <c r="C101" s="308">
        <v>15</v>
      </c>
      <c r="D101" s="308">
        <v>104.49629624240336</v>
      </c>
      <c r="E101" s="308">
        <v>104.49629624240336</v>
      </c>
      <c r="F101" s="308">
        <v>104.49629624240336</v>
      </c>
      <c r="G101" s="308">
        <v>104.49629624240336</v>
      </c>
      <c r="H101" s="308">
        <v>104.49629624240336</v>
      </c>
      <c r="I101" s="308">
        <v>104.49629624240336</v>
      </c>
      <c r="J101" s="308">
        <v>108.02637169195523</v>
      </c>
      <c r="K101" s="308">
        <v>108.02637169195523</v>
      </c>
      <c r="L101" s="308">
        <v>108.02637169195523</v>
      </c>
      <c r="M101" s="308">
        <v>109.88769941336325</v>
      </c>
      <c r="N101" s="308">
        <v>109.88769941336325</v>
      </c>
      <c r="O101" s="308">
        <v>109.88769941336325</v>
      </c>
      <c r="P101" s="308">
        <v>109.88769941336325</v>
      </c>
      <c r="Q101" s="308">
        <v>109.88769941336325</v>
      </c>
      <c r="R101" s="308">
        <v>109.88769941336325</v>
      </c>
      <c r="S101" s="308">
        <v>119.90956135763024</v>
      </c>
      <c r="T101" s="308">
        <v>119.90956135763024</v>
      </c>
      <c r="U101" s="308">
        <v>119.90956135763024</v>
      </c>
      <c r="V101" s="308">
        <v>119.90956135763024</v>
      </c>
      <c r="W101" s="308">
        <v>125.19896663486301</v>
      </c>
      <c r="X101" s="308">
        <v>125.19896663486301</v>
      </c>
      <c r="Y101" s="308">
        <v>125.19896663486301</v>
      </c>
      <c r="Z101" s="308">
        <v>125.19896663486301</v>
      </c>
      <c r="AA101" s="308">
        <v>125.19896663486301</v>
      </c>
      <c r="AB101" s="308">
        <v>125.19896663486301</v>
      </c>
      <c r="AC101" s="308">
        <v>125.19896663486301</v>
      </c>
      <c r="AD101" s="308">
        <v>125.19896663486301</v>
      </c>
      <c r="AE101" s="308">
        <v>127.45782460441485</v>
      </c>
    </row>
    <row r="102" spans="1:31" ht="20.25" customHeight="1" x14ac:dyDescent="0.25">
      <c r="A102" s="352" t="s">
        <v>782</v>
      </c>
      <c r="B102" s="312"/>
      <c r="C102" s="308">
        <v>15</v>
      </c>
      <c r="D102" s="320">
        <v>104.49629624240336</v>
      </c>
      <c r="E102" s="320">
        <v>104.49629624240336</v>
      </c>
      <c r="F102" s="320">
        <v>104.49629624240336</v>
      </c>
      <c r="G102" s="320">
        <v>104.49629624240336</v>
      </c>
      <c r="H102" s="320">
        <v>104.49629624240336</v>
      </c>
      <c r="I102" s="320">
        <v>104.49629624240336</v>
      </c>
      <c r="J102" s="320">
        <v>108.02637169195523</v>
      </c>
      <c r="K102" s="320">
        <v>108.02637169195523</v>
      </c>
      <c r="L102" s="320">
        <v>108.02637169195523</v>
      </c>
      <c r="M102" s="320">
        <v>109.88769941336325</v>
      </c>
      <c r="N102" s="320">
        <v>109.88769941336325</v>
      </c>
      <c r="O102" s="320">
        <v>109.88769941336325</v>
      </c>
      <c r="P102" s="320">
        <v>109.88769941336325</v>
      </c>
      <c r="Q102" s="320">
        <v>109.88769941336325</v>
      </c>
      <c r="R102" s="320">
        <v>109.88769941336325</v>
      </c>
      <c r="S102" s="320">
        <v>119.90956135763024</v>
      </c>
      <c r="T102" s="320">
        <v>119.90956135763024</v>
      </c>
      <c r="U102" s="320">
        <v>119.90956135763024</v>
      </c>
      <c r="V102" s="320">
        <v>119.90956135763024</v>
      </c>
      <c r="W102" s="320">
        <v>125.19896663486301</v>
      </c>
      <c r="X102" s="320">
        <v>125.19896663486301</v>
      </c>
      <c r="Y102" s="320">
        <v>125.19896663486301</v>
      </c>
      <c r="Z102" s="320">
        <v>125.19896663486301</v>
      </c>
      <c r="AA102" s="320">
        <v>125.19896663486301</v>
      </c>
      <c r="AB102" s="320">
        <v>125.19896663486301</v>
      </c>
      <c r="AC102" s="320">
        <v>125.19896663486301</v>
      </c>
      <c r="AD102" s="320">
        <v>125.19896663486301</v>
      </c>
      <c r="AE102" s="320">
        <v>127.45782460441485</v>
      </c>
    </row>
    <row r="103" spans="1:31" ht="20.25" customHeight="1" x14ac:dyDescent="0.25">
      <c r="A103" s="357"/>
      <c r="B103" s="312" t="s">
        <v>566</v>
      </c>
      <c r="C103" s="308">
        <v>15</v>
      </c>
      <c r="D103" s="320">
        <v>104.49629624240336</v>
      </c>
      <c r="E103" s="320">
        <v>104.49629624240336</v>
      </c>
      <c r="F103" s="320">
        <v>104.49629624240336</v>
      </c>
      <c r="G103" s="320">
        <v>104.49629624240336</v>
      </c>
      <c r="H103" s="320">
        <v>104.49629624240336</v>
      </c>
      <c r="I103" s="320">
        <v>104.49629624240336</v>
      </c>
      <c r="J103" s="320">
        <v>108.02637169195523</v>
      </c>
      <c r="K103" s="320">
        <v>108.02637169195523</v>
      </c>
      <c r="L103" s="320">
        <v>108.02637169195523</v>
      </c>
      <c r="M103" s="320">
        <v>109.88769941336325</v>
      </c>
      <c r="N103" s="320">
        <v>109.88769941336325</v>
      </c>
      <c r="O103" s="320">
        <v>109.88769941336325</v>
      </c>
      <c r="P103" s="320">
        <v>109.88769941336325</v>
      </c>
      <c r="Q103" s="320">
        <v>109.88769941336325</v>
      </c>
      <c r="R103" s="320">
        <v>109.88769941336325</v>
      </c>
      <c r="S103" s="320">
        <v>119.90956135763024</v>
      </c>
      <c r="T103" s="320">
        <v>119.90956135763024</v>
      </c>
      <c r="U103" s="320">
        <v>119.90956135763024</v>
      </c>
      <c r="V103" s="320">
        <v>119.90956135763024</v>
      </c>
      <c r="W103" s="320">
        <v>125.19896663486301</v>
      </c>
      <c r="X103" s="320">
        <v>125.19896663486301</v>
      </c>
      <c r="Y103" s="320">
        <v>125.19896663486301</v>
      </c>
      <c r="Z103" s="320">
        <v>125.19896663486301</v>
      </c>
      <c r="AA103" s="320">
        <v>125.19896663486301</v>
      </c>
      <c r="AB103" s="320">
        <v>125.19896663486301</v>
      </c>
      <c r="AC103" s="320">
        <v>125.19896663486301</v>
      </c>
      <c r="AD103" s="320">
        <v>125.19896663486301</v>
      </c>
      <c r="AE103" s="320">
        <v>127.45782460441485</v>
      </c>
    </row>
    <row r="104" spans="1:31" ht="20.25" customHeight="1" x14ac:dyDescent="0.25">
      <c r="A104" s="357"/>
      <c r="B104" s="323" t="s">
        <v>783</v>
      </c>
      <c r="C104" s="308">
        <v>3</v>
      </c>
      <c r="D104" s="308">
        <v>102.58864744841514</v>
      </c>
      <c r="E104" s="308">
        <v>102.58864744841514</v>
      </c>
      <c r="F104" s="308">
        <v>102.58864744841514</v>
      </c>
      <c r="G104" s="308">
        <v>102.58864744841514</v>
      </c>
      <c r="H104" s="308">
        <v>102.58864744841514</v>
      </c>
      <c r="I104" s="308">
        <v>102.58864744841514</v>
      </c>
      <c r="J104" s="308">
        <v>103.1067823584696</v>
      </c>
      <c r="K104" s="308">
        <v>103.1067823584696</v>
      </c>
      <c r="L104" s="308">
        <v>103.1067823584696</v>
      </c>
      <c r="M104" s="308">
        <v>103.1067823584696</v>
      </c>
      <c r="N104" s="308">
        <v>103.1067823584696</v>
      </c>
      <c r="O104" s="308">
        <v>103.1067823584696</v>
      </c>
      <c r="P104" s="308">
        <v>103.1067823584696</v>
      </c>
      <c r="Q104" s="308">
        <v>103.1067823584696</v>
      </c>
      <c r="R104" s="308">
        <v>104.46165485598249</v>
      </c>
      <c r="S104" s="308">
        <v>104.46165485598249</v>
      </c>
      <c r="T104" s="308">
        <v>104.46165485598249</v>
      </c>
      <c r="U104" s="308">
        <v>104.46165485598249</v>
      </c>
      <c r="V104" s="308">
        <v>104.46165485598249</v>
      </c>
      <c r="W104" s="308">
        <v>107.57648847427156</v>
      </c>
      <c r="X104" s="308">
        <v>107.57648847427156</v>
      </c>
      <c r="Y104" s="308">
        <v>110.25026353424903</v>
      </c>
      <c r="Z104" s="308">
        <v>117.37724133370749</v>
      </c>
      <c r="AA104" s="308">
        <v>117.37724133370749</v>
      </c>
      <c r="AB104" s="308">
        <v>117.37724133370749</v>
      </c>
      <c r="AC104" s="308">
        <v>117.37724133370749</v>
      </c>
      <c r="AD104" s="308">
        <v>117.37724133370749</v>
      </c>
      <c r="AE104" s="308">
        <v>117.37724133370749</v>
      </c>
    </row>
    <row r="105" spans="1:31" ht="20.25" customHeight="1" x14ac:dyDescent="0.25">
      <c r="A105" s="352" t="s">
        <v>784</v>
      </c>
      <c r="B105" s="312"/>
      <c r="C105" s="308">
        <v>3</v>
      </c>
      <c r="D105" s="320">
        <v>102.58864744841514</v>
      </c>
      <c r="E105" s="320">
        <v>102.58864744841514</v>
      </c>
      <c r="F105" s="320">
        <v>102.58864744841514</v>
      </c>
      <c r="G105" s="320">
        <v>102.58864744841514</v>
      </c>
      <c r="H105" s="320">
        <v>102.58864744841514</v>
      </c>
      <c r="I105" s="320">
        <v>102.58864744841514</v>
      </c>
      <c r="J105" s="320">
        <v>103.1067823584696</v>
      </c>
      <c r="K105" s="320">
        <v>103.1067823584696</v>
      </c>
      <c r="L105" s="320">
        <v>103.1067823584696</v>
      </c>
      <c r="M105" s="320">
        <v>103.1067823584696</v>
      </c>
      <c r="N105" s="320">
        <v>103.1067823584696</v>
      </c>
      <c r="O105" s="320">
        <v>103.1067823584696</v>
      </c>
      <c r="P105" s="320">
        <v>103.1067823584696</v>
      </c>
      <c r="Q105" s="320">
        <v>103.1067823584696</v>
      </c>
      <c r="R105" s="320">
        <v>104.46165485598249</v>
      </c>
      <c r="S105" s="320">
        <v>104.46165485598249</v>
      </c>
      <c r="T105" s="320">
        <v>104.46165485598249</v>
      </c>
      <c r="U105" s="320">
        <v>104.46165485598249</v>
      </c>
      <c r="V105" s="320">
        <v>104.46165485598249</v>
      </c>
      <c r="W105" s="320">
        <v>107.57648847427156</v>
      </c>
      <c r="X105" s="320">
        <v>107.57648847427156</v>
      </c>
      <c r="Y105" s="320">
        <v>110.25026353424903</v>
      </c>
      <c r="Z105" s="320">
        <v>117.37724133370749</v>
      </c>
      <c r="AA105" s="320">
        <v>117.37724133370749</v>
      </c>
      <c r="AB105" s="320">
        <v>117.37724133370749</v>
      </c>
      <c r="AC105" s="320">
        <v>117.37724133370749</v>
      </c>
      <c r="AD105" s="320">
        <v>117.37724133370749</v>
      </c>
      <c r="AE105" s="320">
        <v>117.37724133370749</v>
      </c>
    </row>
    <row r="106" spans="1:31" ht="20.25" customHeight="1" x14ac:dyDescent="0.25">
      <c r="A106" s="357"/>
      <c r="B106" s="312" t="s">
        <v>930</v>
      </c>
      <c r="C106" s="308">
        <v>3</v>
      </c>
      <c r="D106" s="320">
        <v>102.58864744841514</v>
      </c>
      <c r="E106" s="320">
        <v>102.58864744841514</v>
      </c>
      <c r="F106" s="320">
        <v>102.58864744841514</v>
      </c>
      <c r="G106" s="320">
        <v>102.58864744841514</v>
      </c>
      <c r="H106" s="320">
        <v>102.58864744841514</v>
      </c>
      <c r="I106" s="320">
        <v>102.58864744841514</v>
      </c>
      <c r="J106" s="320">
        <v>103.1067823584696</v>
      </c>
      <c r="K106" s="320">
        <v>103.1067823584696</v>
      </c>
      <c r="L106" s="320">
        <v>103.1067823584696</v>
      </c>
      <c r="M106" s="320">
        <v>103.1067823584696</v>
      </c>
      <c r="N106" s="320">
        <v>103.1067823584696</v>
      </c>
      <c r="O106" s="320">
        <v>103.1067823584696</v>
      </c>
      <c r="P106" s="320">
        <v>103.1067823584696</v>
      </c>
      <c r="Q106" s="320">
        <v>103.1067823584696</v>
      </c>
      <c r="R106" s="320">
        <v>104.46165485598249</v>
      </c>
      <c r="S106" s="320">
        <v>104.46165485598249</v>
      </c>
      <c r="T106" s="320">
        <v>104.46165485598249</v>
      </c>
      <c r="U106" s="320">
        <v>104.46165485598249</v>
      </c>
      <c r="V106" s="320">
        <v>104.46165485598249</v>
      </c>
      <c r="W106" s="320">
        <v>107.57648847427156</v>
      </c>
      <c r="X106" s="320">
        <v>107.57648847427156</v>
      </c>
      <c r="Y106" s="320">
        <v>110.25026353424903</v>
      </c>
      <c r="Z106" s="320">
        <v>117.37724133370749</v>
      </c>
      <c r="AA106" s="320">
        <v>117.37724133370749</v>
      </c>
      <c r="AB106" s="320">
        <v>117.37724133370749</v>
      </c>
      <c r="AC106" s="320">
        <v>117.37724133370749</v>
      </c>
      <c r="AD106" s="320">
        <v>117.37724133370749</v>
      </c>
      <c r="AE106" s="320">
        <v>117.37724133370749</v>
      </c>
    </row>
    <row r="107" spans="1:31" ht="20.25" customHeight="1" x14ac:dyDescent="0.25">
      <c r="A107" s="357"/>
      <c r="B107" s="312"/>
      <c r="C107" s="308"/>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0"/>
      <c r="AB107" s="320"/>
      <c r="AC107" s="320"/>
      <c r="AD107" s="320"/>
      <c r="AE107" s="320"/>
    </row>
    <row r="108" spans="1:31" ht="20.25" customHeight="1" x14ac:dyDescent="0.25">
      <c r="A108" s="405" t="s">
        <v>112</v>
      </c>
      <c r="B108" s="406"/>
      <c r="C108" s="350">
        <v>159</v>
      </c>
      <c r="D108" s="350">
        <v>98.435950091026925</v>
      </c>
      <c r="E108" s="350">
        <v>98.622375272372821</v>
      </c>
      <c r="F108" s="350">
        <v>98.71078942995166</v>
      </c>
      <c r="G108" s="350">
        <v>98.861848023621135</v>
      </c>
      <c r="H108" s="350">
        <v>98.97789586764064</v>
      </c>
      <c r="I108" s="350">
        <v>99.296136400885558</v>
      </c>
      <c r="J108" s="350">
        <v>100.00643855279139</v>
      </c>
      <c r="K108" s="350">
        <v>100.13096141891795</v>
      </c>
      <c r="L108" s="350">
        <v>98.36244592418268</v>
      </c>
      <c r="M108" s="350">
        <v>97.391287792326892</v>
      </c>
      <c r="N108" s="350">
        <v>97.444836367000789</v>
      </c>
      <c r="O108" s="350">
        <v>97.629484154452129</v>
      </c>
      <c r="P108" s="350">
        <v>97.543030420340131</v>
      </c>
      <c r="Q108" s="350">
        <v>97.539034328574402</v>
      </c>
      <c r="R108" s="350">
        <v>97.841849767604785</v>
      </c>
      <c r="S108" s="350">
        <v>102.42489090703742</v>
      </c>
      <c r="T108" s="350">
        <v>102.93928838603678</v>
      </c>
      <c r="U108" s="350">
        <v>103.21418635750952</v>
      </c>
      <c r="V108" s="350">
        <v>103.52196633013962</v>
      </c>
      <c r="W108" s="350">
        <v>102.08959766862337</v>
      </c>
      <c r="X108" s="350">
        <v>102.23765049732867</v>
      </c>
      <c r="Y108" s="350">
        <v>102.24134648237113</v>
      </c>
      <c r="Z108" s="350">
        <v>102.00167738646753</v>
      </c>
      <c r="AA108" s="350">
        <v>102.27386379168317</v>
      </c>
      <c r="AB108" s="350">
        <v>104.83880182272486</v>
      </c>
      <c r="AC108" s="350">
        <v>106.85826832325112</v>
      </c>
      <c r="AD108" s="350">
        <v>107.13207659602313</v>
      </c>
      <c r="AE108" s="350">
        <v>107.18361350430773</v>
      </c>
    </row>
    <row r="109" spans="1:31" ht="20.25" customHeight="1" x14ac:dyDescent="0.25">
      <c r="A109" s="357"/>
      <c r="B109" s="323" t="s">
        <v>113</v>
      </c>
      <c r="C109" s="308">
        <v>44</v>
      </c>
      <c r="D109" s="308">
        <v>102.31123071839752</v>
      </c>
      <c r="E109" s="308">
        <v>102.62745223901371</v>
      </c>
      <c r="F109" s="308">
        <v>102.44554886558836</v>
      </c>
      <c r="G109" s="308">
        <v>102.72194621940447</v>
      </c>
      <c r="H109" s="308">
        <v>102.88660053124744</v>
      </c>
      <c r="I109" s="308">
        <v>103.2587498086698</v>
      </c>
      <c r="J109" s="308">
        <v>103.80644966279688</v>
      </c>
      <c r="K109" s="308">
        <v>103.80644966279688</v>
      </c>
      <c r="L109" s="308">
        <v>103.75896768056333</v>
      </c>
      <c r="M109" s="308">
        <v>103.83068588008206</v>
      </c>
      <c r="N109" s="308">
        <v>104.35996434842133</v>
      </c>
      <c r="O109" s="308">
        <v>104.77822902320366</v>
      </c>
      <c r="P109" s="308">
        <v>104.83645903397911</v>
      </c>
      <c r="Q109" s="308">
        <v>105.08192795434996</v>
      </c>
      <c r="R109" s="308">
        <v>105.47571255183925</v>
      </c>
      <c r="S109" s="308">
        <v>118.63837425560979</v>
      </c>
      <c r="T109" s="308">
        <v>119.97104429540367</v>
      </c>
      <c r="U109" s="308">
        <v>120.64376374303457</v>
      </c>
      <c r="V109" s="308">
        <v>120.66358623933274</v>
      </c>
      <c r="W109" s="308">
        <v>120.82577292663076</v>
      </c>
      <c r="X109" s="308">
        <v>120.82577292663076</v>
      </c>
      <c r="Y109" s="308">
        <v>120.71264134676539</v>
      </c>
      <c r="Z109" s="308">
        <v>119.7858833300637</v>
      </c>
      <c r="AA109" s="308">
        <v>119.62445971712278</v>
      </c>
      <c r="AB109" s="308">
        <v>119.85863636965742</v>
      </c>
      <c r="AC109" s="308">
        <v>119.22259368082941</v>
      </c>
      <c r="AD109" s="308">
        <v>119.38396020888858</v>
      </c>
      <c r="AE109" s="308">
        <v>119.00069939458855</v>
      </c>
    </row>
    <row r="110" spans="1:31" ht="20.25" customHeight="1" x14ac:dyDescent="0.25">
      <c r="A110" s="352" t="s">
        <v>785</v>
      </c>
      <c r="B110" s="323"/>
      <c r="C110" s="308">
        <v>44</v>
      </c>
      <c r="D110" s="320">
        <v>102.31123071839752</v>
      </c>
      <c r="E110" s="320">
        <v>102.62745223901371</v>
      </c>
      <c r="F110" s="320">
        <v>102.44554886558836</v>
      </c>
      <c r="G110" s="320">
        <v>102.72194621940447</v>
      </c>
      <c r="H110" s="320">
        <v>102.88660053124744</v>
      </c>
      <c r="I110" s="320">
        <v>103.2587498086698</v>
      </c>
      <c r="J110" s="320">
        <v>103.80644966279688</v>
      </c>
      <c r="K110" s="320">
        <v>103.80644966279688</v>
      </c>
      <c r="L110" s="320">
        <v>103.75896768056333</v>
      </c>
      <c r="M110" s="320">
        <v>103.83068588008206</v>
      </c>
      <c r="N110" s="320">
        <v>104.35996434842133</v>
      </c>
      <c r="O110" s="320">
        <v>104.77822902320366</v>
      </c>
      <c r="P110" s="320">
        <v>104.83645903397911</v>
      </c>
      <c r="Q110" s="320">
        <v>105.08192795434996</v>
      </c>
      <c r="R110" s="320">
        <v>105.47571255183925</v>
      </c>
      <c r="S110" s="320">
        <v>118.63837425560979</v>
      </c>
      <c r="T110" s="320">
        <v>119.97104429540367</v>
      </c>
      <c r="U110" s="320">
        <v>120.64376374303457</v>
      </c>
      <c r="V110" s="320">
        <v>120.66358623933274</v>
      </c>
      <c r="W110" s="320">
        <v>120.82577292663076</v>
      </c>
      <c r="X110" s="320">
        <v>120.82577292663076</v>
      </c>
      <c r="Y110" s="320">
        <v>120.71264134676539</v>
      </c>
      <c r="Z110" s="320">
        <v>119.7858833300637</v>
      </c>
      <c r="AA110" s="320">
        <v>119.62445971712278</v>
      </c>
      <c r="AB110" s="320">
        <v>119.85863636965742</v>
      </c>
      <c r="AC110" s="320">
        <v>119.22259368082941</v>
      </c>
      <c r="AD110" s="320">
        <v>119.38396020888858</v>
      </c>
      <c r="AE110" s="320">
        <v>119.00069939458855</v>
      </c>
    </row>
    <row r="111" spans="1:31" customFormat="1" x14ac:dyDescent="0.25">
      <c r="A111" s="357"/>
      <c r="B111" s="312" t="s">
        <v>786</v>
      </c>
      <c r="C111" s="308">
        <v>44</v>
      </c>
      <c r="D111" s="320">
        <v>102.31123071839752</v>
      </c>
      <c r="E111" s="320">
        <v>102.62745223901371</v>
      </c>
      <c r="F111" s="320">
        <v>102.44554886558836</v>
      </c>
      <c r="G111" s="320">
        <v>102.72194621940447</v>
      </c>
      <c r="H111" s="320">
        <v>102.88660053124744</v>
      </c>
      <c r="I111" s="320">
        <v>103.2587498086698</v>
      </c>
      <c r="J111" s="320">
        <v>103.80644966279688</v>
      </c>
      <c r="K111" s="320">
        <v>103.80644966279688</v>
      </c>
      <c r="L111" s="320">
        <v>103.75896768056333</v>
      </c>
      <c r="M111" s="320">
        <v>103.83068588008206</v>
      </c>
      <c r="N111" s="320">
        <v>104.35996434842133</v>
      </c>
      <c r="O111" s="320">
        <v>104.77822902320366</v>
      </c>
      <c r="P111" s="320">
        <v>104.83645903397911</v>
      </c>
      <c r="Q111" s="320">
        <v>105.08192795434996</v>
      </c>
      <c r="R111" s="320">
        <v>105.47571255183925</v>
      </c>
      <c r="S111" s="320">
        <v>118.63837425560979</v>
      </c>
      <c r="T111" s="320">
        <v>119.97104429540367</v>
      </c>
      <c r="U111" s="320">
        <v>120.64376374303457</v>
      </c>
      <c r="V111" s="320">
        <v>120.66358623933274</v>
      </c>
      <c r="W111" s="320">
        <v>120.82577292663076</v>
      </c>
      <c r="X111" s="320">
        <v>120.82577292663076</v>
      </c>
      <c r="Y111" s="320">
        <v>120.71264134676539</v>
      </c>
      <c r="Z111" s="320">
        <v>119.7858833300637</v>
      </c>
      <c r="AA111" s="320">
        <v>119.62445971712278</v>
      </c>
      <c r="AB111" s="320">
        <v>119.85863636965742</v>
      </c>
      <c r="AC111" s="320">
        <v>119.22259368082941</v>
      </c>
      <c r="AD111" s="320">
        <v>119.38396020888858</v>
      </c>
      <c r="AE111" s="384">
        <v>119.00069939458855</v>
      </c>
    </row>
    <row r="112" spans="1:31" ht="20.25" customHeight="1" x14ac:dyDescent="0.25">
      <c r="A112" s="357"/>
      <c r="B112" s="323" t="s">
        <v>114</v>
      </c>
      <c r="C112" s="308">
        <v>85</v>
      </c>
      <c r="D112" s="308">
        <v>95.911563459106745</v>
      </c>
      <c r="E112" s="308">
        <v>96.04228241335511</v>
      </c>
      <c r="F112" s="308">
        <v>96.059488314475402</v>
      </c>
      <c r="G112" s="308">
        <v>96.127273180145394</v>
      </c>
      <c r="H112" s="308">
        <v>96.127273180145394</v>
      </c>
      <c r="I112" s="308">
        <v>96.311450235027294</v>
      </c>
      <c r="J112" s="308">
        <v>97.140762748548838</v>
      </c>
      <c r="K112" s="308">
        <v>97.140762748548838</v>
      </c>
      <c r="L112" s="308">
        <v>93.758020216301318</v>
      </c>
      <c r="M112" s="308">
        <v>91.792738511981554</v>
      </c>
      <c r="N112" s="308">
        <v>91.792738511981554</v>
      </c>
      <c r="O112" s="308">
        <v>92.043968190075717</v>
      </c>
      <c r="P112" s="308">
        <v>92.043968190075717</v>
      </c>
      <c r="Q112" s="308">
        <v>92.064664397440268</v>
      </c>
      <c r="R112" s="308">
        <v>92.172654240809621</v>
      </c>
      <c r="S112" s="308">
        <v>93.564948358456675</v>
      </c>
      <c r="T112" s="308">
        <v>93.564948358456675</v>
      </c>
      <c r="U112" s="308">
        <v>93.564948358456675</v>
      </c>
      <c r="V112" s="308">
        <v>93.564948358456675</v>
      </c>
      <c r="W112" s="308">
        <v>90.656001694654861</v>
      </c>
      <c r="X112" s="308">
        <v>90.806628743741598</v>
      </c>
      <c r="Y112" s="308">
        <v>91.314876366241606</v>
      </c>
      <c r="Z112" s="308">
        <v>91.371491626778905</v>
      </c>
      <c r="AA112" s="308">
        <v>91.906397383061659</v>
      </c>
      <c r="AB112" s="308">
        <v>95.817247710151236</v>
      </c>
      <c r="AC112" s="308">
        <v>99.302950789192749</v>
      </c>
      <c r="AD112" s="308">
        <v>99.388304980243433</v>
      </c>
      <c r="AE112" s="308">
        <v>99.437446184640777</v>
      </c>
    </row>
    <row r="113" spans="1:31" ht="20.25" customHeight="1" x14ac:dyDescent="0.25">
      <c r="A113" s="407" t="s">
        <v>115</v>
      </c>
      <c r="B113" s="407"/>
      <c r="C113" s="308">
        <v>4</v>
      </c>
      <c r="D113" s="320">
        <v>100.61914765354791</v>
      </c>
      <c r="E113" s="320">
        <v>100.61914765354791</v>
      </c>
      <c r="F113" s="320">
        <v>100.61914765354791</v>
      </c>
      <c r="G113" s="320">
        <v>102.05957604903553</v>
      </c>
      <c r="H113" s="320">
        <v>102.05957604903553</v>
      </c>
      <c r="I113" s="320">
        <v>102.05957604903553</v>
      </c>
      <c r="J113" s="320">
        <v>115.31369227478086</v>
      </c>
      <c r="K113" s="320">
        <v>115.31369227478086</v>
      </c>
      <c r="L113" s="320">
        <v>115.31369227478086</v>
      </c>
      <c r="M113" s="320">
        <v>119.59940656049514</v>
      </c>
      <c r="N113" s="320">
        <v>119.59940656049514</v>
      </c>
      <c r="O113" s="320">
        <v>119.59940656049514</v>
      </c>
      <c r="P113" s="320">
        <v>119.59940656049514</v>
      </c>
      <c r="Q113" s="320">
        <v>120.03920096699184</v>
      </c>
      <c r="R113" s="320">
        <v>122.33398513859059</v>
      </c>
      <c r="S113" s="320">
        <v>122.33398513859059</v>
      </c>
      <c r="T113" s="320">
        <v>122.33398513859059</v>
      </c>
      <c r="U113" s="320">
        <v>122.33398513859059</v>
      </c>
      <c r="V113" s="320">
        <v>122.33398513859059</v>
      </c>
      <c r="W113" s="320">
        <v>122.33398513859059</v>
      </c>
      <c r="X113" s="320">
        <v>122.33398513859059</v>
      </c>
      <c r="Y113" s="320">
        <v>125.3339881385936</v>
      </c>
      <c r="Z113" s="320">
        <v>125.3339881385936</v>
      </c>
      <c r="AA113" s="320">
        <v>132.54159479184071</v>
      </c>
      <c r="AB113" s="320">
        <v>132.54159479184071</v>
      </c>
      <c r="AC113" s="320">
        <v>132.54159479184071</v>
      </c>
      <c r="AD113" s="320">
        <v>132.54159479184071</v>
      </c>
      <c r="AE113" s="320">
        <v>131.60409385433979</v>
      </c>
    </row>
    <row r="114" spans="1:31" ht="20.25" customHeight="1" x14ac:dyDescent="0.25">
      <c r="A114" s="357"/>
      <c r="B114" s="310" t="s">
        <v>787</v>
      </c>
      <c r="C114" s="308">
        <v>1</v>
      </c>
      <c r="D114" s="320">
        <v>98.807300257443075</v>
      </c>
      <c r="E114" s="320">
        <v>98.807300257443075</v>
      </c>
      <c r="F114" s="320">
        <v>98.807300257443075</v>
      </c>
      <c r="G114" s="320">
        <v>102.66425193463158</v>
      </c>
      <c r="H114" s="320">
        <v>102.66425193463158</v>
      </c>
      <c r="I114" s="320">
        <v>102.66425193463158</v>
      </c>
      <c r="J114" s="320">
        <v>123.48284713974323</v>
      </c>
      <c r="K114" s="320">
        <v>123.48284713974323</v>
      </c>
      <c r="L114" s="320">
        <v>123.48284713974323</v>
      </c>
      <c r="M114" s="320">
        <v>123.48284713974323</v>
      </c>
      <c r="N114" s="320">
        <v>123.48284713974323</v>
      </c>
      <c r="O114" s="320">
        <v>123.48284713974323</v>
      </c>
      <c r="P114" s="320">
        <v>123.48284713974323</v>
      </c>
      <c r="Q114" s="320">
        <v>120.6965702202755</v>
      </c>
      <c r="R114" s="320">
        <v>129.87570690667047</v>
      </c>
      <c r="S114" s="320">
        <v>129.87570690667047</v>
      </c>
      <c r="T114" s="320">
        <v>129.87570690667047</v>
      </c>
      <c r="U114" s="320">
        <v>129.87570690667047</v>
      </c>
      <c r="V114" s="320">
        <v>129.87570690667047</v>
      </c>
      <c r="W114" s="320">
        <v>129.87570690667047</v>
      </c>
      <c r="X114" s="320">
        <v>129.87570690667047</v>
      </c>
      <c r="Y114" s="320">
        <v>129.87570690667047</v>
      </c>
      <c r="Z114" s="320">
        <v>129.87570690667047</v>
      </c>
      <c r="AA114" s="320">
        <v>132.99184780537328</v>
      </c>
      <c r="AB114" s="320">
        <v>132.99184780537328</v>
      </c>
      <c r="AC114" s="320">
        <v>132.99184780537328</v>
      </c>
      <c r="AD114" s="320">
        <v>132.99184780537328</v>
      </c>
      <c r="AE114" s="320">
        <v>132.99184780537328</v>
      </c>
    </row>
    <row r="115" spans="1:31" ht="20.25" customHeight="1" x14ac:dyDescent="0.25">
      <c r="A115" s="357"/>
      <c r="B115" s="312" t="s">
        <v>931</v>
      </c>
      <c r="C115" s="308">
        <v>3.0000000000000004</v>
      </c>
      <c r="D115" s="320">
        <v>101.22309678558285</v>
      </c>
      <c r="E115" s="320">
        <v>101.22309678558285</v>
      </c>
      <c r="F115" s="320">
        <v>101.22309678558285</v>
      </c>
      <c r="G115" s="320">
        <v>101.8580174205035</v>
      </c>
      <c r="H115" s="320">
        <v>101.8580174205035</v>
      </c>
      <c r="I115" s="320">
        <v>101.8580174205035</v>
      </c>
      <c r="J115" s="320">
        <v>112.59064065312673</v>
      </c>
      <c r="K115" s="320">
        <v>112.59064065312673</v>
      </c>
      <c r="L115" s="320">
        <v>112.59064065312673</v>
      </c>
      <c r="M115" s="320">
        <v>118.30492636741242</v>
      </c>
      <c r="N115" s="320">
        <v>118.30492636741242</v>
      </c>
      <c r="O115" s="320">
        <v>118.30492636741242</v>
      </c>
      <c r="P115" s="320">
        <v>118.30492636741242</v>
      </c>
      <c r="Q115" s="320">
        <v>119.82007788256395</v>
      </c>
      <c r="R115" s="320">
        <v>119.82007788256395</v>
      </c>
      <c r="S115" s="320">
        <v>119.82007788256395</v>
      </c>
      <c r="T115" s="320">
        <v>119.82007788256395</v>
      </c>
      <c r="U115" s="320">
        <v>119.82007788256395</v>
      </c>
      <c r="V115" s="320">
        <v>119.82007788256395</v>
      </c>
      <c r="W115" s="320">
        <v>119.82007788256395</v>
      </c>
      <c r="X115" s="320">
        <v>119.82007788256395</v>
      </c>
      <c r="Y115" s="320">
        <v>123.82008188256795</v>
      </c>
      <c r="Z115" s="320">
        <v>123.82008188256795</v>
      </c>
      <c r="AA115" s="320">
        <v>132.39151045399652</v>
      </c>
      <c r="AB115" s="320">
        <v>132.39151045399652</v>
      </c>
      <c r="AC115" s="320">
        <v>132.39151045399652</v>
      </c>
      <c r="AD115" s="320">
        <v>132.39151045399652</v>
      </c>
      <c r="AE115" s="320">
        <v>131.14150920399527</v>
      </c>
    </row>
    <row r="116" spans="1:31" ht="25.5" customHeight="1" x14ac:dyDescent="0.25">
      <c r="A116" s="352" t="s">
        <v>116</v>
      </c>
      <c r="B116" s="312"/>
      <c r="C116" s="308">
        <v>70</v>
      </c>
      <c r="D116" s="320">
        <v>94.66392031012775</v>
      </c>
      <c r="E116" s="320">
        <v>94.822650468857915</v>
      </c>
      <c r="F116" s="320">
        <v>94.795050557177632</v>
      </c>
      <c r="G116" s="320">
        <v>94.795050557177632</v>
      </c>
      <c r="H116" s="320">
        <v>94.795050557177632</v>
      </c>
      <c r="I116" s="320">
        <v>94.795050557177632</v>
      </c>
      <c r="J116" s="320">
        <v>95.044694824982642</v>
      </c>
      <c r="K116" s="320">
        <v>95.044694824982642</v>
      </c>
      <c r="L116" s="320">
        <v>90.93707889296779</v>
      </c>
      <c r="M116" s="320">
        <v>87.962598390474298</v>
      </c>
      <c r="N116" s="320">
        <v>87.962598390474298</v>
      </c>
      <c r="O116" s="320">
        <v>88.086797993035574</v>
      </c>
      <c r="P116" s="320">
        <v>88.086797993035574</v>
      </c>
      <c r="Q116" s="320">
        <v>88.086797993035574</v>
      </c>
      <c r="R116" s="320">
        <v>88.086797993035574</v>
      </c>
      <c r="S116" s="320">
        <v>88.086797993035574</v>
      </c>
      <c r="T116" s="320">
        <v>88.086797993035574</v>
      </c>
      <c r="U116" s="320">
        <v>88.086797993035574</v>
      </c>
      <c r="V116" s="320">
        <v>88.086797993035574</v>
      </c>
      <c r="W116" s="320">
        <v>84.554505615561951</v>
      </c>
      <c r="X116" s="320">
        <v>84.554505615561951</v>
      </c>
      <c r="Y116" s="320">
        <v>84.554505615561951</v>
      </c>
      <c r="Z116" s="320">
        <v>84.554505615561951</v>
      </c>
      <c r="AA116" s="320">
        <v>84.792170796576897</v>
      </c>
      <c r="AB116" s="320">
        <v>89.541060479471383</v>
      </c>
      <c r="AC116" s="320">
        <v>93.773699932593217</v>
      </c>
      <c r="AD116" s="320">
        <v>93.773699932593217</v>
      </c>
      <c r="AE116" s="320">
        <v>93.773699932593217</v>
      </c>
    </row>
    <row r="117" spans="1:31" ht="20.25" customHeight="1" x14ac:dyDescent="0.25">
      <c r="A117" s="357"/>
      <c r="B117" s="312" t="s">
        <v>570</v>
      </c>
      <c r="C117" s="308">
        <v>5</v>
      </c>
      <c r="D117" s="320">
        <v>112.50879662209711</v>
      </c>
      <c r="E117" s="320">
        <v>112.50879662209711</v>
      </c>
      <c r="F117" s="320">
        <v>112.50879662209711</v>
      </c>
      <c r="G117" s="320">
        <v>112.50879662209711</v>
      </c>
      <c r="H117" s="320">
        <v>112.50879662209711</v>
      </c>
      <c r="I117" s="320">
        <v>112.50879662209711</v>
      </c>
      <c r="J117" s="320">
        <v>112.50879662209711</v>
      </c>
      <c r="K117" s="320">
        <v>112.50879662209711</v>
      </c>
      <c r="L117" s="320">
        <v>107.40675580577057</v>
      </c>
      <c r="M117" s="320">
        <v>103.7121745249824</v>
      </c>
      <c r="N117" s="320">
        <v>103.7121745249824</v>
      </c>
      <c r="O117" s="320">
        <v>103.7121745249824</v>
      </c>
      <c r="P117" s="320">
        <v>103.7121745249824</v>
      </c>
      <c r="Q117" s="320">
        <v>103.7121745249824</v>
      </c>
      <c r="R117" s="320">
        <v>103.7121745249824</v>
      </c>
      <c r="S117" s="320">
        <v>103.7121745249824</v>
      </c>
      <c r="T117" s="320">
        <v>103.7121745249824</v>
      </c>
      <c r="U117" s="320">
        <v>103.7121745249824</v>
      </c>
      <c r="V117" s="320">
        <v>103.7121745249824</v>
      </c>
      <c r="W117" s="320">
        <v>103.7121745249824</v>
      </c>
      <c r="X117" s="320">
        <v>103.7121745249824</v>
      </c>
      <c r="Y117" s="320">
        <v>103.7121745249824</v>
      </c>
      <c r="Z117" s="320">
        <v>103.7121745249824</v>
      </c>
      <c r="AA117" s="320">
        <v>106.03448275862068</v>
      </c>
      <c r="AB117" s="320">
        <v>119.68684025334271</v>
      </c>
      <c r="AC117" s="320">
        <v>125.3518648838846</v>
      </c>
      <c r="AD117" s="320">
        <v>125.3518648838846</v>
      </c>
      <c r="AE117" s="320">
        <v>125.3518648838846</v>
      </c>
    </row>
    <row r="118" spans="1:31" ht="20.25" customHeight="1" x14ac:dyDescent="0.25">
      <c r="A118" s="357"/>
      <c r="B118" s="312" t="s">
        <v>569</v>
      </c>
      <c r="C118" s="308">
        <v>64</v>
      </c>
      <c r="D118" s="320">
        <v>93.003652711435791</v>
      </c>
      <c r="E118" s="320">
        <v>93.003652711435791</v>
      </c>
      <c r="F118" s="320">
        <v>93.003652711435791</v>
      </c>
      <c r="G118" s="320">
        <v>93.003652711435791</v>
      </c>
      <c r="H118" s="320">
        <v>93.003652711435791</v>
      </c>
      <c r="I118" s="320">
        <v>93.003652711435791</v>
      </c>
      <c r="J118" s="320">
        <v>93.003652711435791</v>
      </c>
      <c r="K118" s="320">
        <v>93.003652711435791</v>
      </c>
      <c r="L118" s="320">
        <v>88.929474571508834</v>
      </c>
      <c r="M118" s="320">
        <v>85.979207642596236</v>
      </c>
      <c r="N118" s="320">
        <v>85.979207642596236</v>
      </c>
      <c r="O118" s="320">
        <v>85.979207642596236</v>
      </c>
      <c r="P118" s="320">
        <v>85.979207642596236</v>
      </c>
      <c r="Q118" s="320">
        <v>85.979207642596236</v>
      </c>
      <c r="R118" s="320">
        <v>85.979207642596236</v>
      </c>
      <c r="S118" s="320">
        <v>85.979207642596236</v>
      </c>
      <c r="T118" s="320">
        <v>85.979207642596236</v>
      </c>
      <c r="U118" s="320">
        <v>85.979207642596236</v>
      </c>
      <c r="V118" s="320">
        <v>85.979207642596236</v>
      </c>
      <c r="W118" s="320">
        <v>82.11576285473447</v>
      </c>
      <c r="X118" s="320">
        <v>82.11576285473447</v>
      </c>
      <c r="Y118" s="320">
        <v>82.11576285473447</v>
      </c>
      <c r="Z118" s="320">
        <v>82.11576285473447</v>
      </c>
      <c r="AA118" s="320">
        <v>82.11576285473447</v>
      </c>
      <c r="AB118" s="320">
        <v>86.189940994661413</v>
      </c>
      <c r="AC118" s="320">
        <v>90.264119134588356</v>
      </c>
      <c r="AD118" s="320">
        <v>90.264119134588356</v>
      </c>
      <c r="AE118" s="320">
        <v>90.264119134588356</v>
      </c>
    </row>
    <row r="119" spans="1:31" ht="20.25" customHeight="1" x14ac:dyDescent="0.25">
      <c r="A119" s="357"/>
      <c r="B119" s="312" t="s">
        <v>788</v>
      </c>
      <c r="C119" s="308">
        <v>1</v>
      </c>
      <c r="D119" s="320">
        <v>111.42595454805655</v>
      </c>
      <c r="E119" s="320">
        <v>126.24076936287138</v>
      </c>
      <c r="F119" s="320">
        <v>123.66477760604498</v>
      </c>
      <c r="G119" s="320">
        <v>123.66477760604498</v>
      </c>
      <c r="H119" s="320">
        <v>123.66477760604498</v>
      </c>
      <c r="I119" s="320">
        <v>123.66477760604498</v>
      </c>
      <c r="J119" s="320">
        <v>146.96490926784591</v>
      </c>
      <c r="K119" s="320">
        <v>146.96490926784591</v>
      </c>
      <c r="L119" s="320">
        <v>146.96490926784591</v>
      </c>
      <c r="M119" s="320">
        <v>146.96490926784591</v>
      </c>
      <c r="N119" s="320">
        <v>146.96490926784591</v>
      </c>
      <c r="O119" s="320">
        <v>158.55687217356461</v>
      </c>
      <c r="P119" s="320">
        <v>158.55687217356461</v>
      </c>
      <c r="Q119" s="320">
        <v>158.55687217356461</v>
      </c>
      <c r="R119" s="320">
        <v>158.55687217356461</v>
      </c>
      <c r="S119" s="320">
        <v>158.55687217356461</v>
      </c>
      <c r="T119" s="320">
        <v>158.55687217356461</v>
      </c>
      <c r="U119" s="320">
        <v>158.55687217356461</v>
      </c>
      <c r="V119" s="320">
        <v>158.55687217356461</v>
      </c>
      <c r="W119" s="320">
        <v>158.55687217356461</v>
      </c>
      <c r="X119" s="320">
        <v>158.55687217356461</v>
      </c>
      <c r="Y119" s="320">
        <v>158.55687217356461</v>
      </c>
      <c r="Z119" s="320">
        <v>158.55687217356461</v>
      </c>
      <c r="AA119" s="320">
        <v>164.48279809949051</v>
      </c>
      <c r="AB119" s="320">
        <v>164.48279809949051</v>
      </c>
      <c r="AC119" s="320">
        <v>172.21077336996964</v>
      </c>
      <c r="AD119" s="320">
        <v>172.21077336996964</v>
      </c>
      <c r="AE119" s="320">
        <v>172.21077336996964</v>
      </c>
    </row>
    <row r="120" spans="1:31" ht="20.25" customHeight="1" x14ac:dyDescent="0.25">
      <c r="A120" s="352" t="s">
        <v>117</v>
      </c>
      <c r="B120" s="312"/>
      <c r="C120" s="308">
        <v>5</v>
      </c>
      <c r="D120" s="320">
        <v>101.85324851883719</v>
      </c>
      <c r="E120" s="320">
        <v>101.85324851883719</v>
      </c>
      <c r="F120" s="320">
        <v>102.47042950299064</v>
      </c>
      <c r="G120" s="320">
        <v>102.47042950299064</v>
      </c>
      <c r="H120" s="320">
        <v>102.47042950299064</v>
      </c>
      <c r="I120" s="320">
        <v>105.31680216934724</v>
      </c>
      <c r="J120" s="320">
        <v>105.31680216934724</v>
      </c>
      <c r="K120" s="320">
        <v>105.31680216934724</v>
      </c>
      <c r="L120" s="320">
        <v>105.31680216934724</v>
      </c>
      <c r="M120" s="320">
        <v>109.03115908503356</v>
      </c>
      <c r="N120" s="320">
        <v>109.03115908503356</v>
      </c>
      <c r="O120" s="320">
        <v>111.33307735025458</v>
      </c>
      <c r="P120" s="320">
        <v>111.33307735025458</v>
      </c>
      <c r="Q120" s="320">
        <v>111.33307735025458</v>
      </c>
      <c r="R120" s="320">
        <v>111.33307735025458</v>
      </c>
      <c r="S120" s="320">
        <v>111.33307735025458</v>
      </c>
      <c r="T120" s="320">
        <v>111.33307735025458</v>
      </c>
      <c r="U120" s="320">
        <v>111.33307735025458</v>
      </c>
      <c r="V120" s="320">
        <v>111.33307735025458</v>
      </c>
      <c r="W120" s="320">
        <v>111.33307735025458</v>
      </c>
      <c r="X120" s="320">
        <v>113.66094992704937</v>
      </c>
      <c r="Y120" s="320">
        <v>119.333865547502</v>
      </c>
      <c r="Z120" s="320">
        <v>119.333865547502</v>
      </c>
      <c r="AA120" s="320">
        <v>119.333865547502</v>
      </c>
      <c r="AB120" s="320">
        <v>119.333865547502</v>
      </c>
      <c r="AC120" s="320">
        <v>119.333865547502</v>
      </c>
      <c r="AD120" s="320">
        <v>120.65297577283077</v>
      </c>
      <c r="AE120" s="320">
        <v>122.09424961351729</v>
      </c>
    </row>
    <row r="121" spans="1:31" ht="20.25" customHeight="1" x14ac:dyDescent="0.25">
      <c r="A121" s="357"/>
      <c r="B121" s="312" t="s">
        <v>789</v>
      </c>
      <c r="C121" s="308">
        <v>5</v>
      </c>
      <c r="D121" s="320">
        <v>101.85324851883719</v>
      </c>
      <c r="E121" s="320">
        <v>101.85324851883719</v>
      </c>
      <c r="F121" s="320">
        <v>102.47042950299064</v>
      </c>
      <c r="G121" s="320">
        <v>102.47042950299064</v>
      </c>
      <c r="H121" s="320">
        <v>102.47042950299064</v>
      </c>
      <c r="I121" s="320">
        <v>105.31680216934724</v>
      </c>
      <c r="J121" s="320">
        <v>105.31680216934724</v>
      </c>
      <c r="K121" s="320">
        <v>105.31680216934724</v>
      </c>
      <c r="L121" s="320">
        <v>105.31680216934724</v>
      </c>
      <c r="M121" s="320">
        <v>109.03115908503356</v>
      </c>
      <c r="N121" s="320">
        <v>109.03115908503356</v>
      </c>
      <c r="O121" s="320">
        <v>111.33307735025458</v>
      </c>
      <c r="P121" s="320">
        <v>111.33307735025458</v>
      </c>
      <c r="Q121" s="320">
        <v>111.33307735025458</v>
      </c>
      <c r="R121" s="320">
        <v>111.33307735025458</v>
      </c>
      <c r="S121" s="320">
        <v>111.33307735025458</v>
      </c>
      <c r="T121" s="320">
        <v>111.33307735025458</v>
      </c>
      <c r="U121" s="320">
        <v>111.33307735025458</v>
      </c>
      <c r="V121" s="320">
        <v>111.33307735025458</v>
      </c>
      <c r="W121" s="320">
        <v>111.33307735025458</v>
      </c>
      <c r="X121" s="320">
        <v>113.66094992704937</v>
      </c>
      <c r="Y121" s="320">
        <v>119.333865547502</v>
      </c>
      <c r="Z121" s="320">
        <v>119.333865547502</v>
      </c>
      <c r="AA121" s="320">
        <v>119.333865547502</v>
      </c>
      <c r="AB121" s="320">
        <v>119.333865547502</v>
      </c>
      <c r="AC121" s="320">
        <v>119.333865547502</v>
      </c>
      <c r="AD121" s="320">
        <v>120.65297577283077</v>
      </c>
      <c r="AE121" s="320">
        <v>122.09424961351729</v>
      </c>
    </row>
    <row r="122" spans="1:31" ht="20.25" customHeight="1" x14ac:dyDescent="0.25">
      <c r="A122" s="407" t="s">
        <v>118</v>
      </c>
      <c r="B122" s="407"/>
      <c r="C122" s="308">
        <v>6</v>
      </c>
      <c r="D122" s="320">
        <v>102.42527542678789</v>
      </c>
      <c r="E122" s="320">
        <v>102.42527542678789</v>
      </c>
      <c r="F122" s="320">
        <v>102.42527542678789</v>
      </c>
      <c r="G122" s="320">
        <v>102.42527542678789</v>
      </c>
      <c r="H122" s="320">
        <v>102.42527542678789</v>
      </c>
      <c r="I122" s="320">
        <v>102.42527542678789</v>
      </c>
      <c r="J122" s="320">
        <v>102.42527542678789</v>
      </c>
      <c r="K122" s="320">
        <v>102.42527542678789</v>
      </c>
      <c r="L122" s="320">
        <v>102.42527542678789</v>
      </c>
      <c r="M122" s="320">
        <v>103.07852454101186</v>
      </c>
      <c r="N122" s="320">
        <v>103.07852454101186</v>
      </c>
      <c r="O122" s="320">
        <v>103.07852454101186</v>
      </c>
      <c r="P122" s="320">
        <v>103.07852454101186</v>
      </c>
      <c r="Q122" s="320">
        <v>103.07852454101186</v>
      </c>
      <c r="R122" s="320">
        <v>103.07852454101186</v>
      </c>
      <c r="S122" s="320">
        <v>124.59579726828456</v>
      </c>
      <c r="T122" s="320">
        <v>124.59579726828456</v>
      </c>
      <c r="U122" s="320">
        <v>124.59579726828456</v>
      </c>
      <c r="V122" s="320">
        <v>124.59579726828456</v>
      </c>
      <c r="W122" s="320">
        <v>124.59579726828456</v>
      </c>
      <c r="X122" s="320">
        <v>124.59579726828456</v>
      </c>
      <c r="Y122" s="320">
        <v>124.59579726828456</v>
      </c>
      <c r="Z122" s="320">
        <v>125.47076038567913</v>
      </c>
      <c r="AA122" s="320">
        <v>125.47076038567913</v>
      </c>
      <c r="AB122" s="320">
        <v>125.47076038567913</v>
      </c>
      <c r="AC122" s="320">
        <v>125.47076038567913</v>
      </c>
      <c r="AD122" s="320">
        <v>125.47076038567913</v>
      </c>
      <c r="AE122" s="320">
        <v>125.47076038567913</v>
      </c>
    </row>
    <row r="123" spans="1:31" ht="20.25" customHeight="1" x14ac:dyDescent="0.25">
      <c r="A123" s="357"/>
      <c r="B123" s="312" t="s">
        <v>790</v>
      </c>
      <c r="C123" s="308">
        <v>5</v>
      </c>
      <c r="D123" s="320">
        <v>100.06670706561013</v>
      </c>
      <c r="E123" s="320">
        <v>100.06670706561013</v>
      </c>
      <c r="F123" s="320">
        <v>100.06670706561013</v>
      </c>
      <c r="G123" s="320">
        <v>100.06670706561013</v>
      </c>
      <c r="H123" s="320">
        <v>100.06670706561013</v>
      </c>
      <c r="I123" s="320">
        <v>100.06670706561013</v>
      </c>
      <c r="J123" s="320">
        <v>100.06670706561013</v>
      </c>
      <c r="K123" s="320">
        <v>100.06670706561013</v>
      </c>
      <c r="L123" s="320">
        <v>100.06670706561013</v>
      </c>
      <c r="M123" s="320">
        <v>100.86512264966164</v>
      </c>
      <c r="N123" s="320">
        <v>100.86512264966164</v>
      </c>
      <c r="O123" s="320">
        <v>100.86512264966164</v>
      </c>
      <c r="P123" s="320">
        <v>100.86512264966164</v>
      </c>
      <c r="Q123" s="320">
        <v>100.86512264966164</v>
      </c>
      <c r="R123" s="320">
        <v>100.86512264966164</v>
      </c>
      <c r="S123" s="320">
        <v>127.16401153855051</v>
      </c>
      <c r="T123" s="320">
        <v>127.16401153855051</v>
      </c>
      <c r="U123" s="320">
        <v>127.16401153855051</v>
      </c>
      <c r="V123" s="320">
        <v>127.16401153855051</v>
      </c>
      <c r="W123" s="320">
        <v>127.16401153855051</v>
      </c>
      <c r="X123" s="320">
        <v>127.16401153855051</v>
      </c>
      <c r="Y123" s="320">
        <v>127.16401153855051</v>
      </c>
      <c r="Z123" s="320">
        <v>127.16401153855051</v>
      </c>
      <c r="AA123" s="320">
        <v>127.16401153855051</v>
      </c>
      <c r="AB123" s="320">
        <v>127.16401153855051</v>
      </c>
      <c r="AC123" s="320">
        <v>127.16401153855051</v>
      </c>
      <c r="AD123" s="320">
        <v>127.16401153855051</v>
      </c>
      <c r="AE123" s="320">
        <v>127.16401153855051</v>
      </c>
    </row>
    <row r="124" spans="1:31" ht="20.25" customHeight="1" x14ac:dyDescent="0.25">
      <c r="A124" s="357"/>
      <c r="B124" s="312" t="s">
        <v>791</v>
      </c>
      <c r="C124" s="308">
        <v>1</v>
      </c>
      <c r="D124" s="320">
        <v>113.0388330520878</v>
      </c>
      <c r="E124" s="320">
        <v>113.0388330520878</v>
      </c>
      <c r="F124" s="320">
        <v>113.0388330520878</v>
      </c>
      <c r="G124" s="320">
        <v>113.0388330520878</v>
      </c>
      <c r="H124" s="320">
        <v>113.0388330520878</v>
      </c>
      <c r="I124" s="320">
        <v>113.0388330520878</v>
      </c>
      <c r="J124" s="320">
        <v>113.0388330520878</v>
      </c>
      <c r="K124" s="320">
        <v>113.0388330520878</v>
      </c>
      <c r="L124" s="320">
        <v>113.0388330520878</v>
      </c>
      <c r="M124" s="320">
        <v>113.0388330520878</v>
      </c>
      <c r="N124" s="320">
        <v>113.0388330520878</v>
      </c>
      <c r="O124" s="320">
        <v>113.0388330520878</v>
      </c>
      <c r="P124" s="320">
        <v>113.0388330520878</v>
      </c>
      <c r="Q124" s="320">
        <v>113.0388330520878</v>
      </c>
      <c r="R124" s="320">
        <v>113.0388330520878</v>
      </c>
      <c r="S124" s="320">
        <v>113.0388330520878</v>
      </c>
      <c r="T124" s="320">
        <v>113.0388330520878</v>
      </c>
      <c r="U124" s="320">
        <v>113.0388330520878</v>
      </c>
      <c r="V124" s="320">
        <v>113.0388330520878</v>
      </c>
      <c r="W124" s="320">
        <v>113.0388330520878</v>
      </c>
      <c r="X124" s="320">
        <v>113.0388330520878</v>
      </c>
      <c r="Y124" s="320">
        <v>113.0388330520878</v>
      </c>
      <c r="Z124" s="320">
        <v>117.85113019775793</v>
      </c>
      <c r="AA124" s="320">
        <v>117.85113019775793</v>
      </c>
      <c r="AB124" s="320">
        <v>117.85113019775793</v>
      </c>
      <c r="AC124" s="320">
        <v>117.85113019775793</v>
      </c>
      <c r="AD124" s="320">
        <v>117.85113019775793</v>
      </c>
      <c r="AE124" s="320">
        <v>117.85113019775793</v>
      </c>
    </row>
    <row r="125" spans="1:31" ht="29.25" customHeight="1" x14ac:dyDescent="0.25">
      <c r="A125" s="357"/>
      <c r="B125" s="323" t="s">
        <v>119</v>
      </c>
      <c r="C125" s="308">
        <v>30</v>
      </c>
      <c r="D125" s="308">
        <v>99.904633961323881</v>
      </c>
      <c r="E125" s="308">
        <v>100.05852548851637</v>
      </c>
      <c r="F125" s="308">
        <v>100.74516208486722</v>
      </c>
      <c r="G125" s="308">
        <v>100.94833272632017</v>
      </c>
      <c r="H125" s="308">
        <v>101.32189330892052</v>
      </c>
      <c r="I125" s="308">
        <v>101.94091420606706</v>
      </c>
      <c r="J125" s="308">
        <v>102.55250370347063</v>
      </c>
      <c r="K125" s="308">
        <v>103.21247489394138</v>
      </c>
      <c r="L125" s="308">
        <v>103.49342018715488</v>
      </c>
      <c r="M125" s="308">
        <v>103.80939355793106</v>
      </c>
      <c r="N125" s="308">
        <v>103.3169259168051</v>
      </c>
      <c r="O125" s="308">
        <v>102.97028691268299</v>
      </c>
      <c r="P125" s="308">
        <v>102.42667810608546</v>
      </c>
      <c r="Q125" s="308">
        <v>101.98683848231697</v>
      </c>
      <c r="R125" s="308">
        <v>102.70823834331382</v>
      </c>
      <c r="S125" s="308">
        <v>103.74828588344342</v>
      </c>
      <c r="T125" s="308">
        <v>104.52000979710901</v>
      </c>
      <c r="U125" s="308">
        <v>104.99031385605583</v>
      </c>
      <c r="V125" s="308">
        <v>106.59247471642468</v>
      </c>
      <c r="W125" s="308">
        <v>107.00506254978997</v>
      </c>
      <c r="X125" s="308">
        <v>107.36296590284897</v>
      </c>
      <c r="Y125" s="308">
        <v>106.10844601029309</v>
      </c>
      <c r="Z125" s="308">
        <v>106.03703498831088</v>
      </c>
      <c r="AA125" s="308">
        <v>106.20081125879932</v>
      </c>
      <c r="AB125" s="308">
        <v>108.37078113951571</v>
      </c>
      <c r="AC125" s="308">
        <v>110.13065747863494</v>
      </c>
      <c r="AD125" s="308">
        <v>111.10333354186292</v>
      </c>
      <c r="AE125" s="308">
        <v>111.79936160428556</v>
      </c>
    </row>
    <row r="126" spans="1:31" ht="20.25" customHeight="1" x14ac:dyDescent="0.25">
      <c r="A126" s="352" t="s">
        <v>792</v>
      </c>
      <c r="B126" s="312"/>
      <c r="C126" s="308">
        <v>12</v>
      </c>
      <c r="D126" s="320">
        <v>100</v>
      </c>
      <c r="E126" s="320">
        <v>100</v>
      </c>
      <c r="F126" s="320">
        <v>100</v>
      </c>
      <c r="G126" s="320">
        <v>100</v>
      </c>
      <c r="H126" s="320">
        <v>100</v>
      </c>
      <c r="I126" s="320">
        <v>100.33333333333333</v>
      </c>
      <c r="J126" s="320">
        <v>100.33333333333333</v>
      </c>
      <c r="K126" s="320">
        <v>100.33333333333333</v>
      </c>
      <c r="L126" s="320">
        <v>100.33333333333333</v>
      </c>
      <c r="M126" s="320">
        <v>103.31724829081595</v>
      </c>
      <c r="N126" s="320">
        <v>103.31724829081595</v>
      </c>
      <c r="O126" s="320">
        <v>103.31724829081595</v>
      </c>
      <c r="P126" s="320">
        <v>103.31724829081595</v>
      </c>
      <c r="Q126" s="320">
        <v>103.31724829081595</v>
      </c>
      <c r="R126" s="320">
        <v>103.31724829081595</v>
      </c>
      <c r="S126" s="320">
        <v>103.31724829081595</v>
      </c>
      <c r="T126" s="320">
        <v>103.31724829081595</v>
      </c>
      <c r="U126" s="320">
        <v>103.31724829081595</v>
      </c>
      <c r="V126" s="320">
        <v>103.31724829081595</v>
      </c>
      <c r="W126" s="320">
        <v>103.31724829081595</v>
      </c>
      <c r="X126" s="320">
        <v>103.31724829081595</v>
      </c>
      <c r="Y126" s="320">
        <v>103.31724829081595</v>
      </c>
      <c r="Z126" s="320">
        <v>103.31724829081595</v>
      </c>
      <c r="AA126" s="320">
        <v>103.31724829081595</v>
      </c>
      <c r="AB126" s="320">
        <v>106.65858963376179</v>
      </c>
      <c r="AC126" s="320">
        <v>108.35267423873954</v>
      </c>
      <c r="AD126" s="320">
        <v>108.35267423873954</v>
      </c>
      <c r="AE126" s="320">
        <v>108.35267423873954</v>
      </c>
    </row>
    <row r="127" spans="1:31" ht="20.25" customHeight="1" x14ac:dyDescent="0.25">
      <c r="A127" s="357"/>
      <c r="B127" s="312" t="s">
        <v>793</v>
      </c>
      <c r="C127" s="308">
        <v>1</v>
      </c>
      <c r="D127" s="320">
        <v>100</v>
      </c>
      <c r="E127" s="320">
        <v>100</v>
      </c>
      <c r="F127" s="320">
        <v>100</v>
      </c>
      <c r="G127" s="320">
        <v>100</v>
      </c>
      <c r="H127" s="320">
        <v>100</v>
      </c>
      <c r="I127" s="320">
        <v>100</v>
      </c>
      <c r="J127" s="320">
        <v>100</v>
      </c>
      <c r="K127" s="320">
        <v>100</v>
      </c>
      <c r="L127" s="320">
        <v>100</v>
      </c>
      <c r="M127" s="320">
        <v>100</v>
      </c>
      <c r="N127" s="320">
        <v>100</v>
      </c>
      <c r="O127" s="320">
        <v>100</v>
      </c>
      <c r="P127" s="320">
        <v>100</v>
      </c>
      <c r="Q127" s="320">
        <v>100</v>
      </c>
      <c r="R127" s="320">
        <v>100</v>
      </c>
      <c r="S127" s="320">
        <v>100</v>
      </c>
      <c r="T127" s="320">
        <v>100</v>
      </c>
      <c r="U127" s="320">
        <v>100</v>
      </c>
      <c r="V127" s="320">
        <v>100</v>
      </c>
      <c r="W127" s="320">
        <v>100</v>
      </c>
      <c r="X127" s="320">
        <v>100</v>
      </c>
      <c r="Y127" s="320">
        <v>100</v>
      </c>
      <c r="Z127" s="320">
        <v>100</v>
      </c>
      <c r="AA127" s="320">
        <v>100</v>
      </c>
      <c r="AB127" s="320">
        <v>100</v>
      </c>
      <c r="AC127" s="320">
        <v>100</v>
      </c>
      <c r="AD127" s="320">
        <v>100</v>
      </c>
      <c r="AE127" s="320">
        <v>100</v>
      </c>
    </row>
    <row r="128" spans="1:31" ht="20.25" customHeight="1" x14ac:dyDescent="0.25">
      <c r="A128" s="357"/>
      <c r="B128" s="312" t="s">
        <v>576</v>
      </c>
      <c r="C128" s="308">
        <v>6</v>
      </c>
      <c r="D128" s="320">
        <v>100</v>
      </c>
      <c r="E128" s="320">
        <v>100</v>
      </c>
      <c r="F128" s="320">
        <v>100</v>
      </c>
      <c r="G128" s="320">
        <v>100</v>
      </c>
      <c r="H128" s="320">
        <v>100</v>
      </c>
      <c r="I128" s="320">
        <v>100</v>
      </c>
      <c r="J128" s="320">
        <v>100</v>
      </c>
      <c r="K128" s="320">
        <v>100</v>
      </c>
      <c r="L128" s="320">
        <v>100</v>
      </c>
      <c r="M128" s="320">
        <v>105.96782991496526</v>
      </c>
      <c r="N128" s="320">
        <v>105.96782991496526</v>
      </c>
      <c r="O128" s="320">
        <v>105.96782991496526</v>
      </c>
      <c r="P128" s="320">
        <v>105.96782991496526</v>
      </c>
      <c r="Q128" s="320">
        <v>105.96782991496526</v>
      </c>
      <c r="R128" s="320">
        <v>105.96782991496526</v>
      </c>
      <c r="S128" s="320">
        <v>105.96782991496526</v>
      </c>
      <c r="T128" s="320">
        <v>105.96782991496526</v>
      </c>
      <c r="U128" s="320">
        <v>105.96782991496526</v>
      </c>
      <c r="V128" s="320">
        <v>105.96782991496526</v>
      </c>
      <c r="W128" s="320">
        <v>105.96782991496526</v>
      </c>
      <c r="X128" s="320">
        <v>105.96782991496526</v>
      </c>
      <c r="Y128" s="320">
        <v>105.96782991496526</v>
      </c>
      <c r="Z128" s="320">
        <v>105.96782991496526</v>
      </c>
      <c r="AA128" s="320">
        <v>105.96782991496526</v>
      </c>
      <c r="AB128" s="320">
        <v>105.96782991496526</v>
      </c>
      <c r="AC128" s="320">
        <v>105.96782991496526</v>
      </c>
      <c r="AD128" s="320">
        <v>105.96782991496526</v>
      </c>
      <c r="AE128" s="320">
        <v>105.96782991496526</v>
      </c>
    </row>
    <row r="129" spans="1:31" ht="20.25" customHeight="1" x14ac:dyDescent="0.25">
      <c r="A129" s="357"/>
      <c r="B129" s="310" t="s">
        <v>577</v>
      </c>
      <c r="C129" s="308">
        <v>5</v>
      </c>
      <c r="D129" s="320">
        <v>100</v>
      </c>
      <c r="E129" s="320">
        <v>100</v>
      </c>
      <c r="F129" s="320">
        <v>100</v>
      </c>
      <c r="G129" s="320">
        <v>100</v>
      </c>
      <c r="H129" s="320">
        <v>100</v>
      </c>
      <c r="I129" s="320">
        <v>100.8</v>
      </c>
      <c r="J129" s="320">
        <v>100.8</v>
      </c>
      <c r="K129" s="320">
        <v>100.8</v>
      </c>
      <c r="L129" s="320">
        <v>100.8</v>
      </c>
      <c r="M129" s="320">
        <v>100.8</v>
      </c>
      <c r="N129" s="320">
        <v>100.8</v>
      </c>
      <c r="O129" s="320">
        <v>100.8</v>
      </c>
      <c r="P129" s="320">
        <v>100.8</v>
      </c>
      <c r="Q129" s="320">
        <v>100.8</v>
      </c>
      <c r="R129" s="320">
        <v>100.8</v>
      </c>
      <c r="S129" s="320">
        <v>100.8</v>
      </c>
      <c r="T129" s="320">
        <v>100.8</v>
      </c>
      <c r="U129" s="320">
        <v>100.8</v>
      </c>
      <c r="V129" s="320">
        <v>100.8</v>
      </c>
      <c r="W129" s="320">
        <v>100.8</v>
      </c>
      <c r="X129" s="320">
        <v>100.8</v>
      </c>
      <c r="Y129" s="320">
        <v>100.8</v>
      </c>
      <c r="Z129" s="320">
        <v>100.8</v>
      </c>
      <c r="AA129" s="320">
        <v>100.8</v>
      </c>
      <c r="AB129" s="320">
        <v>108.81921922306999</v>
      </c>
      <c r="AC129" s="320">
        <v>112.88502227501658</v>
      </c>
      <c r="AD129" s="320">
        <v>112.88502227501658</v>
      </c>
      <c r="AE129" s="320">
        <v>112.88502227501658</v>
      </c>
    </row>
    <row r="130" spans="1:31" ht="20.25" customHeight="1" x14ac:dyDescent="0.25">
      <c r="A130" s="352" t="s">
        <v>121</v>
      </c>
      <c r="B130" s="310"/>
      <c r="C130" s="308">
        <v>18</v>
      </c>
      <c r="D130" s="320">
        <v>99.841056602206478</v>
      </c>
      <c r="E130" s="320">
        <v>100.09754248086061</v>
      </c>
      <c r="F130" s="320">
        <v>101.24193680811203</v>
      </c>
      <c r="G130" s="320">
        <v>101.58055454386697</v>
      </c>
      <c r="H130" s="320">
        <v>102.20315551486753</v>
      </c>
      <c r="I130" s="320">
        <v>103.01263478788957</v>
      </c>
      <c r="J130" s="320">
        <v>104.03195061689549</v>
      </c>
      <c r="K130" s="320">
        <v>105.13190260101341</v>
      </c>
      <c r="L130" s="320">
        <v>105.60014475636925</v>
      </c>
      <c r="M130" s="320">
        <v>104.13749040267446</v>
      </c>
      <c r="N130" s="320">
        <v>103.31671100079787</v>
      </c>
      <c r="O130" s="320">
        <v>102.73897932726103</v>
      </c>
      <c r="P130" s="320">
        <v>101.83296464959845</v>
      </c>
      <c r="Q130" s="320">
        <v>101.09989860998431</v>
      </c>
      <c r="R130" s="320">
        <v>102.30223171164575</v>
      </c>
      <c r="S130" s="320">
        <v>104.03564427852837</v>
      </c>
      <c r="T130" s="320">
        <v>105.32185080130438</v>
      </c>
      <c r="U130" s="320">
        <v>106.10569089954909</v>
      </c>
      <c r="V130" s="320">
        <v>108.77595900016382</v>
      </c>
      <c r="W130" s="320">
        <v>109.46360538910596</v>
      </c>
      <c r="X130" s="320">
        <v>110.06011097753763</v>
      </c>
      <c r="Y130" s="320">
        <v>107.96924448994451</v>
      </c>
      <c r="Z130" s="320">
        <v>107.85022611997415</v>
      </c>
      <c r="AA130" s="320">
        <v>108.12318657078822</v>
      </c>
      <c r="AB130" s="320">
        <v>109.51224214335167</v>
      </c>
      <c r="AC130" s="320">
        <v>111.31597963856522</v>
      </c>
      <c r="AD130" s="320">
        <v>112.93710641061186</v>
      </c>
      <c r="AE130" s="320">
        <v>114.09715318131624</v>
      </c>
    </row>
    <row r="131" spans="1:31" ht="20.25" customHeight="1" x14ac:dyDescent="0.25">
      <c r="A131" s="357"/>
      <c r="B131" s="312" t="s">
        <v>932</v>
      </c>
      <c r="C131" s="308">
        <v>2</v>
      </c>
      <c r="D131" s="320">
        <v>99.704249468167902</v>
      </c>
      <c r="E131" s="320">
        <v>99.797644372956981</v>
      </c>
      <c r="F131" s="320">
        <v>102.04949929953821</v>
      </c>
      <c r="G131" s="320">
        <v>101.92497275981944</v>
      </c>
      <c r="H131" s="320">
        <v>102.48534218855394</v>
      </c>
      <c r="I131" s="320">
        <v>103.38815960151508</v>
      </c>
      <c r="J131" s="320">
        <v>103.1702381570072</v>
      </c>
      <c r="K131" s="320">
        <v>102.8070357494941</v>
      </c>
      <c r="L131" s="320">
        <v>103.26363306179628</v>
      </c>
      <c r="M131" s="320">
        <v>102.3711928604784</v>
      </c>
      <c r="N131" s="320">
        <v>102.31930680226222</v>
      </c>
      <c r="O131" s="320">
        <v>102.31930680226222</v>
      </c>
      <c r="P131" s="320">
        <v>102.31930680226222</v>
      </c>
      <c r="Q131" s="320">
        <v>101.83157785503036</v>
      </c>
      <c r="R131" s="320">
        <v>103.05608882893166</v>
      </c>
      <c r="S131" s="320">
        <v>109.56260052923778</v>
      </c>
      <c r="T131" s="320">
        <v>109.56260052923778</v>
      </c>
      <c r="U131" s="320">
        <v>109.80127639703213</v>
      </c>
      <c r="V131" s="320">
        <v>109.84278524360505</v>
      </c>
      <c r="W131" s="320">
        <v>109.84278524360505</v>
      </c>
      <c r="X131" s="320">
        <v>117.03419291236446</v>
      </c>
      <c r="Y131" s="320">
        <v>117.03419291236446</v>
      </c>
      <c r="Z131" s="320">
        <v>117.72946609246095</v>
      </c>
      <c r="AA131" s="320">
        <v>119.42095159030768</v>
      </c>
      <c r="AB131" s="320">
        <v>119.42095159030768</v>
      </c>
      <c r="AC131" s="320">
        <v>118.57002023556271</v>
      </c>
      <c r="AD131" s="320">
        <v>118.57002023556271</v>
      </c>
      <c r="AE131" s="320">
        <v>120.58319929434961</v>
      </c>
    </row>
    <row r="132" spans="1:31" ht="20.25" customHeight="1" x14ac:dyDescent="0.25">
      <c r="A132" s="357"/>
      <c r="B132" s="312" t="s">
        <v>933</v>
      </c>
      <c r="C132" s="308">
        <v>16</v>
      </c>
      <c r="D132" s="320">
        <v>99.858157493961301</v>
      </c>
      <c r="E132" s="320">
        <v>100.13502974434857</v>
      </c>
      <c r="F132" s="320">
        <v>101.14099149668377</v>
      </c>
      <c r="G132" s="320">
        <v>101.53750226687291</v>
      </c>
      <c r="H132" s="320">
        <v>102.16788218065672</v>
      </c>
      <c r="I132" s="320">
        <v>102.96569418618638</v>
      </c>
      <c r="J132" s="320">
        <v>104.13966467438152</v>
      </c>
      <c r="K132" s="320">
        <v>105.42251095745331</v>
      </c>
      <c r="L132" s="320">
        <v>105.89220871819086</v>
      </c>
      <c r="M132" s="320">
        <v>104.35827759544895</v>
      </c>
      <c r="N132" s="320">
        <v>103.44138652561483</v>
      </c>
      <c r="O132" s="320">
        <v>102.79143839288589</v>
      </c>
      <c r="P132" s="320">
        <v>101.77217188051549</v>
      </c>
      <c r="Q132" s="320">
        <v>101.00843870435355</v>
      </c>
      <c r="R132" s="320">
        <v>102.207999571985</v>
      </c>
      <c r="S132" s="320">
        <v>103.34477474718969</v>
      </c>
      <c r="T132" s="320">
        <v>104.7917570853127</v>
      </c>
      <c r="U132" s="320">
        <v>105.64374271236372</v>
      </c>
      <c r="V132" s="320">
        <v>108.64260571973367</v>
      </c>
      <c r="W132" s="320">
        <v>109.41620790729358</v>
      </c>
      <c r="X132" s="320">
        <v>109.18835073568428</v>
      </c>
      <c r="Y132" s="320">
        <v>106.83612593714201</v>
      </c>
      <c r="Z132" s="320">
        <v>106.61532112341331</v>
      </c>
      <c r="AA132" s="320">
        <v>106.71096594334828</v>
      </c>
      <c r="AB132" s="320">
        <v>108.27365346248217</v>
      </c>
      <c r="AC132" s="320">
        <v>110.40922456394054</v>
      </c>
      <c r="AD132" s="320">
        <v>112.23299218249299</v>
      </c>
      <c r="AE132" s="320">
        <v>113.28639741718706</v>
      </c>
    </row>
    <row r="133" spans="1:31" ht="20.25" customHeight="1" x14ac:dyDescent="0.25">
      <c r="A133" s="357"/>
      <c r="B133" s="312"/>
      <c r="C133" s="308"/>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c r="AE133" s="320"/>
    </row>
    <row r="134" spans="1:31" ht="20.25" customHeight="1" x14ac:dyDescent="0.25">
      <c r="A134" s="405" t="s">
        <v>794</v>
      </c>
      <c r="B134" s="406"/>
      <c r="C134" s="350">
        <v>70</v>
      </c>
      <c r="D134" s="350">
        <v>99.962892781518576</v>
      </c>
      <c r="E134" s="350">
        <v>99.948290058138213</v>
      </c>
      <c r="F134" s="350">
        <v>99.948937176767259</v>
      </c>
      <c r="G134" s="350">
        <v>100.52126541964383</v>
      </c>
      <c r="H134" s="350">
        <v>100.52126541964383</v>
      </c>
      <c r="I134" s="350">
        <v>100.5439281741799</v>
      </c>
      <c r="J134" s="350">
        <v>100.61833419502959</v>
      </c>
      <c r="K134" s="350">
        <v>100.6201855719049</v>
      </c>
      <c r="L134" s="350">
        <v>100.61396671047348</v>
      </c>
      <c r="M134" s="350">
        <v>100.67015330917542</v>
      </c>
      <c r="N134" s="350">
        <v>100.67015330917542</v>
      </c>
      <c r="O134" s="350">
        <v>100.72265636979667</v>
      </c>
      <c r="P134" s="350">
        <v>100.72265636979667</v>
      </c>
      <c r="Q134" s="350">
        <v>100.72019013574642</v>
      </c>
      <c r="R134" s="350">
        <v>100.63315192782318</v>
      </c>
      <c r="S134" s="350">
        <v>100.6071636407258</v>
      </c>
      <c r="T134" s="350">
        <v>100.59967246330194</v>
      </c>
      <c r="U134" s="350">
        <v>100.61222113689072</v>
      </c>
      <c r="V134" s="350">
        <v>100.7437510402858</v>
      </c>
      <c r="W134" s="350">
        <v>100.75296895155384</v>
      </c>
      <c r="X134" s="350">
        <v>100.69279370355028</v>
      </c>
      <c r="Y134" s="350">
        <v>100.70851557458074</v>
      </c>
      <c r="Z134" s="350">
        <v>100.68104445572028</v>
      </c>
      <c r="AA134" s="350">
        <v>100.69308945893226</v>
      </c>
      <c r="AB134" s="350">
        <v>100.6824458662603</v>
      </c>
      <c r="AC134" s="350">
        <v>99.032879711378399</v>
      </c>
      <c r="AD134" s="350">
        <v>99.082858552061637</v>
      </c>
      <c r="AE134" s="350">
        <v>99.079460326454466</v>
      </c>
    </row>
    <row r="135" spans="1:31" ht="20.25" customHeight="1" x14ac:dyDescent="0.25">
      <c r="A135" s="357"/>
      <c r="B135" s="323" t="s">
        <v>795</v>
      </c>
      <c r="C135" s="308">
        <v>6</v>
      </c>
      <c r="D135" s="308">
        <v>98.688386769200122</v>
      </c>
      <c r="E135" s="308">
        <v>98.518021663095752</v>
      </c>
      <c r="F135" s="308">
        <v>98.52557138043467</v>
      </c>
      <c r="G135" s="308">
        <v>98.550669302875349</v>
      </c>
      <c r="H135" s="308">
        <v>98.550669302875349</v>
      </c>
      <c r="I135" s="308">
        <v>98.815068105796172</v>
      </c>
      <c r="J135" s="308">
        <v>99.683138349042494</v>
      </c>
      <c r="K135" s="308">
        <v>99.70473774592125</v>
      </c>
      <c r="L135" s="308">
        <v>99.632184362554725</v>
      </c>
      <c r="M135" s="308">
        <v>100.28769468074397</v>
      </c>
      <c r="N135" s="308">
        <v>100.28769468074397</v>
      </c>
      <c r="O135" s="308">
        <v>100.90023038799181</v>
      </c>
      <c r="P135" s="308">
        <v>100.90023038799181</v>
      </c>
      <c r="Q135" s="308">
        <v>100.87145765740574</v>
      </c>
      <c r="R135" s="308">
        <v>99.856011898301176</v>
      </c>
      <c r="S135" s="308">
        <v>99.552815215498484</v>
      </c>
      <c r="T135" s="308">
        <v>99.465418145553372</v>
      </c>
      <c r="U135" s="308">
        <v>99.611819337422503</v>
      </c>
      <c r="V135" s="308">
        <v>101.14633487703163</v>
      </c>
      <c r="W135" s="308">
        <v>101.25387717515893</v>
      </c>
      <c r="X135" s="308">
        <v>100.55183261511728</v>
      </c>
      <c r="Y135" s="308">
        <v>100.73570969999521</v>
      </c>
      <c r="Z135" s="308">
        <v>100.41521331328998</v>
      </c>
      <c r="AA135" s="308">
        <v>100.55573835076298</v>
      </c>
      <c r="AB135" s="308">
        <v>100.43156310292335</v>
      </c>
      <c r="AC135" s="308">
        <v>100.48951264060163</v>
      </c>
      <c r="AD135" s="308">
        <v>101.07259911523947</v>
      </c>
      <c r="AE135" s="320">
        <v>101.03295314982235</v>
      </c>
    </row>
    <row r="136" spans="1:31" ht="20.25" customHeight="1" x14ac:dyDescent="0.25">
      <c r="A136" s="352" t="s">
        <v>796</v>
      </c>
      <c r="B136" s="312"/>
      <c r="C136" s="308">
        <v>2</v>
      </c>
      <c r="D136" s="320">
        <v>96.363012672571102</v>
      </c>
      <c r="E136" s="320">
        <v>95.851917354258035</v>
      </c>
      <c r="F136" s="320">
        <v>95.851917354258035</v>
      </c>
      <c r="G136" s="320">
        <v>95.927211121580058</v>
      </c>
      <c r="H136" s="320">
        <v>95.927211121580058</v>
      </c>
      <c r="I136" s="320">
        <v>95.927211121580058</v>
      </c>
      <c r="J136" s="320">
        <v>95.927211121580058</v>
      </c>
      <c r="K136" s="320">
        <v>95.927211121580058</v>
      </c>
      <c r="L136" s="320">
        <v>95.927211121580058</v>
      </c>
      <c r="M136" s="320">
        <v>95.927211121580058</v>
      </c>
      <c r="N136" s="320">
        <v>95.927211121580058</v>
      </c>
      <c r="O136" s="320">
        <v>96.384281011432449</v>
      </c>
      <c r="P136" s="320">
        <v>96.384281011432449</v>
      </c>
      <c r="Q136" s="320">
        <v>96.384281011432449</v>
      </c>
      <c r="R136" s="320">
        <v>96.384281011432449</v>
      </c>
      <c r="S136" s="320">
        <v>96.384281011432449</v>
      </c>
      <c r="T136" s="320">
        <v>96.122089801597127</v>
      </c>
      <c r="U136" s="320">
        <v>96.305730806249471</v>
      </c>
      <c r="V136" s="320">
        <v>95.730946427250259</v>
      </c>
      <c r="W136" s="320">
        <v>95.638604733164101</v>
      </c>
      <c r="X136" s="320">
        <v>96.043109329048235</v>
      </c>
      <c r="Y136" s="320">
        <v>97.893718422167723</v>
      </c>
      <c r="Z136" s="320">
        <v>96.932229262051976</v>
      </c>
      <c r="AA136" s="320">
        <v>96.854100689230648</v>
      </c>
      <c r="AB136" s="320">
        <v>96.854100689230648</v>
      </c>
      <c r="AC136" s="320">
        <v>96.533083706790805</v>
      </c>
      <c r="AD136" s="320">
        <v>97.405670411017809</v>
      </c>
      <c r="AE136" s="320">
        <v>96.533083610856266</v>
      </c>
    </row>
    <row r="137" spans="1:31" ht="20.25" customHeight="1" x14ac:dyDescent="0.25">
      <c r="A137" s="357"/>
      <c r="B137" s="312" t="s">
        <v>934</v>
      </c>
      <c r="C137" s="308">
        <v>2</v>
      </c>
      <c r="D137" s="320">
        <v>96.363012672571102</v>
      </c>
      <c r="E137" s="320">
        <v>95.851917354258035</v>
      </c>
      <c r="F137" s="320">
        <v>95.851917354258035</v>
      </c>
      <c r="G137" s="320">
        <v>95.927211121580058</v>
      </c>
      <c r="H137" s="320">
        <v>95.927211121580058</v>
      </c>
      <c r="I137" s="320">
        <v>95.927211121580058</v>
      </c>
      <c r="J137" s="320">
        <v>95.927211121580058</v>
      </c>
      <c r="K137" s="320">
        <v>95.927211121580058</v>
      </c>
      <c r="L137" s="320">
        <v>95.927211121580058</v>
      </c>
      <c r="M137" s="320">
        <v>95.927211121580058</v>
      </c>
      <c r="N137" s="320">
        <v>95.927211121580058</v>
      </c>
      <c r="O137" s="320">
        <v>96.384281011432449</v>
      </c>
      <c r="P137" s="320">
        <v>96.384281011432449</v>
      </c>
      <c r="Q137" s="320">
        <v>96.384281011432449</v>
      </c>
      <c r="R137" s="320">
        <v>96.384281011432449</v>
      </c>
      <c r="S137" s="320">
        <v>96.384281011432449</v>
      </c>
      <c r="T137" s="320">
        <v>96.122089801597127</v>
      </c>
      <c r="U137" s="320">
        <v>96.305730806249471</v>
      </c>
      <c r="V137" s="320">
        <v>95.730946427250259</v>
      </c>
      <c r="W137" s="320">
        <v>95.638604733164101</v>
      </c>
      <c r="X137" s="320">
        <v>96.043109329048235</v>
      </c>
      <c r="Y137" s="320">
        <v>97.893718422167723</v>
      </c>
      <c r="Z137" s="320">
        <v>96.932229262051976</v>
      </c>
      <c r="AA137" s="320">
        <v>96.854100689230648</v>
      </c>
      <c r="AB137" s="320">
        <v>96.854100689230648</v>
      </c>
      <c r="AC137" s="320">
        <v>96.533083706790805</v>
      </c>
      <c r="AD137" s="320">
        <v>97.405670411017809</v>
      </c>
      <c r="AE137" s="320">
        <v>96.533083610856266</v>
      </c>
    </row>
    <row r="138" spans="1:31" customFormat="1" x14ac:dyDescent="0.25">
      <c r="A138" s="352" t="s">
        <v>797</v>
      </c>
      <c r="B138" s="312"/>
      <c r="C138" s="308">
        <v>2</v>
      </c>
      <c r="D138" s="320">
        <v>96.455837540909471</v>
      </c>
      <c r="E138" s="320">
        <v>96.455837540909471</v>
      </c>
      <c r="F138" s="320">
        <v>96.455837540909471</v>
      </c>
      <c r="G138" s="320">
        <v>96.455837540909471</v>
      </c>
      <c r="H138" s="320">
        <v>96.455837540909471</v>
      </c>
      <c r="I138" s="320">
        <v>96.116447648750579</v>
      </c>
      <c r="J138" s="320">
        <v>95.307743232479694</v>
      </c>
      <c r="K138" s="320">
        <v>95.307743232479694</v>
      </c>
      <c r="L138" s="320">
        <v>95.195254149460553</v>
      </c>
      <c r="M138" s="320">
        <v>94.843779187396834</v>
      </c>
      <c r="N138" s="320">
        <v>94.843779187396834</v>
      </c>
      <c r="O138" s="320">
        <v>95.62399182608597</v>
      </c>
      <c r="P138" s="320">
        <v>95.62399182608597</v>
      </c>
      <c r="Q138" s="320">
        <v>95.62399182608597</v>
      </c>
      <c r="R138" s="320">
        <v>95.62399182608597</v>
      </c>
      <c r="S138" s="320">
        <v>95.62399182608597</v>
      </c>
      <c r="T138" s="320">
        <v>95.62399182608597</v>
      </c>
      <c r="U138" s="320">
        <v>95.879554397040962</v>
      </c>
      <c r="V138" s="320">
        <v>95.04416327115446</v>
      </c>
      <c r="W138" s="320">
        <v>95.459131859622488</v>
      </c>
      <c r="X138" s="320">
        <v>94.557477567752073</v>
      </c>
      <c r="Y138" s="320">
        <v>94.557477567752073</v>
      </c>
      <c r="Z138" s="320">
        <v>94.557477567752073</v>
      </c>
      <c r="AA138" s="320">
        <v>95.55204689806861</v>
      </c>
      <c r="AB138" s="320">
        <v>95.55204689806861</v>
      </c>
      <c r="AC138" s="320">
        <v>95.55204689806861</v>
      </c>
      <c r="AD138" s="320">
        <v>96.428719617755064</v>
      </c>
      <c r="AE138" s="384">
        <v>96.211941792431332</v>
      </c>
    </row>
    <row r="139" spans="1:31" ht="20.25" customHeight="1" x14ac:dyDescent="0.25">
      <c r="A139" s="357"/>
      <c r="B139" s="310" t="s">
        <v>798</v>
      </c>
      <c r="C139" s="308">
        <v>2</v>
      </c>
      <c r="D139" s="320">
        <v>96.455837540909471</v>
      </c>
      <c r="E139" s="320">
        <v>96.455837540909471</v>
      </c>
      <c r="F139" s="320">
        <v>96.455837540909471</v>
      </c>
      <c r="G139" s="320">
        <v>96.455837540909471</v>
      </c>
      <c r="H139" s="320">
        <v>96.455837540909471</v>
      </c>
      <c r="I139" s="320">
        <v>96.116447648750579</v>
      </c>
      <c r="J139" s="320">
        <v>95.307743232479694</v>
      </c>
      <c r="K139" s="320">
        <v>95.307743232479694</v>
      </c>
      <c r="L139" s="320">
        <v>95.195254149460553</v>
      </c>
      <c r="M139" s="320">
        <v>94.843779187396834</v>
      </c>
      <c r="N139" s="320">
        <v>94.843779187396834</v>
      </c>
      <c r="O139" s="320">
        <v>95.62399182608597</v>
      </c>
      <c r="P139" s="320">
        <v>95.62399182608597</v>
      </c>
      <c r="Q139" s="320">
        <v>95.62399182608597</v>
      </c>
      <c r="R139" s="320">
        <v>95.62399182608597</v>
      </c>
      <c r="S139" s="320">
        <v>95.62399182608597</v>
      </c>
      <c r="T139" s="320">
        <v>95.62399182608597</v>
      </c>
      <c r="U139" s="320">
        <v>95.879554397040962</v>
      </c>
      <c r="V139" s="320">
        <v>95.04416327115446</v>
      </c>
      <c r="W139" s="320">
        <v>95.459131859622488</v>
      </c>
      <c r="X139" s="320">
        <v>94.557477567752073</v>
      </c>
      <c r="Y139" s="320">
        <v>94.557477567752073</v>
      </c>
      <c r="Z139" s="320">
        <v>94.557477567752073</v>
      </c>
      <c r="AA139" s="320">
        <v>95.55204689806861</v>
      </c>
      <c r="AB139" s="320">
        <v>95.55204689806861</v>
      </c>
      <c r="AC139" s="320">
        <v>95.55204689806861</v>
      </c>
      <c r="AD139" s="320">
        <v>96.428719617755064</v>
      </c>
      <c r="AE139" s="320">
        <v>96.211941792431332</v>
      </c>
    </row>
    <row r="140" spans="1:31" ht="26.25" customHeight="1" x14ac:dyDescent="0.25">
      <c r="A140" s="407" t="s">
        <v>799</v>
      </c>
      <c r="B140" s="408"/>
      <c r="C140" s="308">
        <v>2</v>
      </c>
      <c r="D140" s="320">
        <v>103.24631009411978</v>
      </c>
      <c r="E140" s="320">
        <v>103.24631009411978</v>
      </c>
      <c r="F140" s="320">
        <v>103.26895924613652</v>
      </c>
      <c r="G140" s="320">
        <v>103.26895924613652</v>
      </c>
      <c r="H140" s="320">
        <v>103.26895924613652</v>
      </c>
      <c r="I140" s="320">
        <v>104.40154554705788</v>
      </c>
      <c r="J140" s="320">
        <v>107.81446069306773</v>
      </c>
      <c r="K140" s="320">
        <v>107.87925888370398</v>
      </c>
      <c r="L140" s="320">
        <v>107.77408781662359</v>
      </c>
      <c r="M140" s="320">
        <v>110.09209373325504</v>
      </c>
      <c r="N140" s="320">
        <v>110.09209373325504</v>
      </c>
      <c r="O140" s="320">
        <v>110.69241832645704</v>
      </c>
      <c r="P140" s="320">
        <v>110.69241832645704</v>
      </c>
      <c r="Q140" s="320">
        <v>110.60610013469878</v>
      </c>
      <c r="R140" s="320">
        <v>107.55976285738512</v>
      </c>
      <c r="S140" s="320">
        <v>106.65017280897703</v>
      </c>
      <c r="T140" s="320">
        <v>106.65017280897703</v>
      </c>
      <c r="U140" s="320">
        <v>106.65017280897703</v>
      </c>
      <c r="V140" s="320">
        <v>112.66389493269018</v>
      </c>
      <c r="W140" s="320">
        <v>112.66389493269018</v>
      </c>
      <c r="X140" s="320">
        <v>111.05491094855152</v>
      </c>
      <c r="Y140" s="320">
        <v>109.75593311006587</v>
      </c>
      <c r="Z140" s="320">
        <v>109.75593311006587</v>
      </c>
      <c r="AA140" s="320">
        <v>109.26106746498971</v>
      </c>
      <c r="AB140" s="320">
        <v>108.88854172147082</v>
      </c>
      <c r="AC140" s="320">
        <v>109.38340731694552</v>
      </c>
      <c r="AD140" s="320">
        <v>109.38340731694552</v>
      </c>
      <c r="AE140" s="320">
        <v>110.35383404617946</v>
      </c>
    </row>
    <row r="141" spans="1:31" ht="20.25" customHeight="1" x14ac:dyDescent="0.25">
      <c r="A141" s="357"/>
      <c r="B141" s="316" t="s">
        <v>584</v>
      </c>
      <c r="C141" s="308">
        <v>2</v>
      </c>
      <c r="D141" s="320">
        <v>103.24631009411978</v>
      </c>
      <c r="E141" s="320">
        <v>103.24631009411978</v>
      </c>
      <c r="F141" s="320">
        <v>103.26895924613652</v>
      </c>
      <c r="G141" s="320">
        <v>103.26895924613652</v>
      </c>
      <c r="H141" s="320">
        <v>103.26895924613652</v>
      </c>
      <c r="I141" s="320">
        <v>104.40154554705788</v>
      </c>
      <c r="J141" s="320">
        <v>107.81446069306773</v>
      </c>
      <c r="K141" s="320">
        <v>107.87925888370398</v>
      </c>
      <c r="L141" s="320">
        <v>107.77408781662359</v>
      </c>
      <c r="M141" s="320">
        <v>110.09209373325504</v>
      </c>
      <c r="N141" s="320">
        <v>110.09209373325504</v>
      </c>
      <c r="O141" s="320">
        <v>110.69241832645704</v>
      </c>
      <c r="P141" s="320">
        <v>110.69241832645704</v>
      </c>
      <c r="Q141" s="320">
        <v>110.60610013469878</v>
      </c>
      <c r="R141" s="320">
        <v>107.55976285738512</v>
      </c>
      <c r="S141" s="320">
        <v>106.65017280897703</v>
      </c>
      <c r="T141" s="320">
        <v>106.65017280897703</v>
      </c>
      <c r="U141" s="320">
        <v>106.65017280897703</v>
      </c>
      <c r="V141" s="320">
        <v>112.66389493269018</v>
      </c>
      <c r="W141" s="320">
        <v>112.66389493269018</v>
      </c>
      <c r="X141" s="320">
        <v>111.05491094855152</v>
      </c>
      <c r="Y141" s="320">
        <v>109.75593311006587</v>
      </c>
      <c r="Z141" s="320">
        <v>109.75593311006587</v>
      </c>
      <c r="AA141" s="320">
        <v>109.26106746498971</v>
      </c>
      <c r="AB141" s="320">
        <v>108.88854172147082</v>
      </c>
      <c r="AC141" s="320">
        <v>109.38340731694552</v>
      </c>
      <c r="AD141" s="320">
        <v>109.38340731694552</v>
      </c>
      <c r="AE141" s="320">
        <v>110.35383404617946</v>
      </c>
    </row>
    <row r="142" spans="1:31" ht="20.25" customHeight="1" x14ac:dyDescent="0.25">
      <c r="A142" s="357"/>
      <c r="B142" s="323" t="s">
        <v>800</v>
      </c>
      <c r="C142" s="308">
        <v>64</v>
      </c>
      <c r="D142" s="308">
        <v>100.08237772017344</v>
      </c>
      <c r="E142" s="308">
        <v>100.08237772017344</v>
      </c>
      <c r="F142" s="308">
        <v>100.08237772017344</v>
      </c>
      <c r="G142" s="308">
        <v>100.70600880559087</v>
      </c>
      <c r="H142" s="308">
        <v>100.70600880559087</v>
      </c>
      <c r="I142" s="308">
        <v>100.70600880559087</v>
      </c>
      <c r="J142" s="308">
        <v>100.70600880559087</v>
      </c>
      <c r="K142" s="308">
        <v>100.70600880559087</v>
      </c>
      <c r="L142" s="308">
        <v>100.70600880559087</v>
      </c>
      <c r="M142" s="308">
        <v>100.70600880559087</v>
      </c>
      <c r="N142" s="308">
        <v>100.70600880559087</v>
      </c>
      <c r="O142" s="308">
        <v>100.70600880559087</v>
      </c>
      <c r="P142" s="308">
        <v>100.70600880559087</v>
      </c>
      <c r="Q142" s="308">
        <v>100.70600880559087</v>
      </c>
      <c r="R142" s="308">
        <v>100.70600880559087</v>
      </c>
      <c r="S142" s="308">
        <v>100.70600880559087</v>
      </c>
      <c r="T142" s="308">
        <v>100.70600880559087</v>
      </c>
      <c r="U142" s="308">
        <v>100.70600880559087</v>
      </c>
      <c r="V142" s="308">
        <v>100.70600880559087</v>
      </c>
      <c r="W142" s="308">
        <v>100.70600880559087</v>
      </c>
      <c r="X142" s="308">
        <v>100.70600880559087</v>
      </c>
      <c r="Y142" s="308">
        <v>100.70596612532313</v>
      </c>
      <c r="Z142" s="308">
        <v>100.70596612532313</v>
      </c>
      <c r="AA142" s="308">
        <v>100.70596612532313</v>
      </c>
      <c r="AB142" s="308">
        <v>100.70596612532313</v>
      </c>
      <c r="AC142" s="308">
        <v>98.896320374263723</v>
      </c>
      <c r="AD142" s="308">
        <v>98.896320374263723</v>
      </c>
      <c r="AE142" s="308">
        <v>98.896320374263723</v>
      </c>
    </row>
    <row r="143" spans="1:31" ht="20.25" customHeight="1" x14ac:dyDescent="0.25">
      <c r="A143" s="352" t="s">
        <v>801</v>
      </c>
      <c r="B143" s="310"/>
      <c r="C143" s="308">
        <v>3</v>
      </c>
      <c r="D143" s="320">
        <v>100</v>
      </c>
      <c r="E143" s="320">
        <v>100</v>
      </c>
      <c r="F143" s="320">
        <v>100</v>
      </c>
      <c r="G143" s="320">
        <v>100</v>
      </c>
      <c r="H143" s="320">
        <v>100</v>
      </c>
      <c r="I143" s="320">
        <v>100</v>
      </c>
      <c r="J143" s="320">
        <v>100</v>
      </c>
      <c r="K143" s="320">
        <v>100</v>
      </c>
      <c r="L143" s="320">
        <v>100</v>
      </c>
      <c r="M143" s="320">
        <v>100</v>
      </c>
      <c r="N143" s="320">
        <v>100</v>
      </c>
      <c r="O143" s="320">
        <v>100</v>
      </c>
      <c r="P143" s="320">
        <v>100</v>
      </c>
      <c r="Q143" s="320">
        <v>100</v>
      </c>
      <c r="R143" s="320">
        <v>100</v>
      </c>
      <c r="S143" s="320">
        <v>100</v>
      </c>
      <c r="T143" s="320">
        <v>100</v>
      </c>
      <c r="U143" s="320">
        <v>100</v>
      </c>
      <c r="V143" s="320">
        <v>100</v>
      </c>
      <c r="W143" s="320">
        <v>100</v>
      </c>
      <c r="X143" s="320">
        <v>100</v>
      </c>
      <c r="Y143" s="320">
        <v>100</v>
      </c>
      <c r="Z143" s="320">
        <v>100</v>
      </c>
      <c r="AA143" s="320">
        <v>100</v>
      </c>
      <c r="AB143" s="320">
        <v>100</v>
      </c>
      <c r="AC143" s="320">
        <v>100</v>
      </c>
      <c r="AD143" s="320">
        <v>100</v>
      </c>
      <c r="AE143" s="320">
        <v>100</v>
      </c>
    </row>
    <row r="144" spans="1:31" ht="29.25" customHeight="1" x14ac:dyDescent="0.25">
      <c r="A144" s="357"/>
      <c r="B144" s="312" t="s">
        <v>935</v>
      </c>
      <c r="C144" s="308">
        <v>3</v>
      </c>
      <c r="D144" s="320">
        <v>100</v>
      </c>
      <c r="E144" s="320">
        <v>100</v>
      </c>
      <c r="F144" s="320">
        <v>100</v>
      </c>
      <c r="G144" s="320">
        <v>100</v>
      </c>
      <c r="H144" s="320">
        <v>100</v>
      </c>
      <c r="I144" s="320">
        <v>100</v>
      </c>
      <c r="J144" s="320">
        <v>100</v>
      </c>
      <c r="K144" s="320">
        <v>100</v>
      </c>
      <c r="L144" s="320">
        <v>100</v>
      </c>
      <c r="M144" s="320">
        <v>100</v>
      </c>
      <c r="N144" s="320">
        <v>100</v>
      </c>
      <c r="O144" s="320">
        <v>100</v>
      </c>
      <c r="P144" s="320">
        <v>100</v>
      </c>
      <c r="Q144" s="320">
        <v>100</v>
      </c>
      <c r="R144" s="320">
        <v>100</v>
      </c>
      <c r="S144" s="320">
        <v>100</v>
      </c>
      <c r="T144" s="320">
        <v>100</v>
      </c>
      <c r="U144" s="320">
        <v>100</v>
      </c>
      <c r="V144" s="320">
        <v>100</v>
      </c>
      <c r="W144" s="320">
        <v>100</v>
      </c>
      <c r="X144" s="320">
        <v>100</v>
      </c>
      <c r="Y144" s="320">
        <v>100</v>
      </c>
      <c r="Z144" s="320">
        <v>100</v>
      </c>
      <c r="AA144" s="320">
        <v>100</v>
      </c>
      <c r="AB144" s="320">
        <v>100</v>
      </c>
      <c r="AC144" s="320">
        <v>100</v>
      </c>
      <c r="AD144" s="320">
        <v>100</v>
      </c>
      <c r="AE144" s="320">
        <v>100</v>
      </c>
    </row>
    <row r="145" spans="1:31" ht="20.25" customHeight="1" x14ac:dyDescent="0.25">
      <c r="A145" s="352" t="s">
        <v>802</v>
      </c>
      <c r="B145" s="312"/>
      <c r="C145" s="308">
        <v>10</v>
      </c>
      <c r="D145" s="320">
        <v>100</v>
      </c>
      <c r="E145" s="320">
        <v>100</v>
      </c>
      <c r="F145" s="320">
        <v>100</v>
      </c>
      <c r="G145" s="320">
        <v>100</v>
      </c>
      <c r="H145" s="320">
        <v>100</v>
      </c>
      <c r="I145" s="320">
        <v>100</v>
      </c>
      <c r="J145" s="320">
        <v>100</v>
      </c>
      <c r="K145" s="320">
        <v>100</v>
      </c>
      <c r="L145" s="320">
        <v>100</v>
      </c>
      <c r="M145" s="320">
        <v>100</v>
      </c>
      <c r="N145" s="320">
        <v>100</v>
      </c>
      <c r="O145" s="320">
        <v>100</v>
      </c>
      <c r="P145" s="320">
        <v>100</v>
      </c>
      <c r="Q145" s="320">
        <v>100</v>
      </c>
      <c r="R145" s="320">
        <v>100</v>
      </c>
      <c r="S145" s="320">
        <v>100</v>
      </c>
      <c r="T145" s="320">
        <v>100</v>
      </c>
      <c r="U145" s="320">
        <v>100</v>
      </c>
      <c r="V145" s="320">
        <v>100</v>
      </c>
      <c r="W145" s="320">
        <v>100</v>
      </c>
      <c r="X145" s="320">
        <v>100</v>
      </c>
      <c r="Y145" s="320">
        <v>100</v>
      </c>
      <c r="Z145" s="320">
        <v>100</v>
      </c>
      <c r="AA145" s="320">
        <v>100</v>
      </c>
      <c r="AB145" s="320">
        <v>100</v>
      </c>
      <c r="AC145" s="320">
        <v>100</v>
      </c>
      <c r="AD145" s="320">
        <v>100</v>
      </c>
      <c r="AE145" s="320">
        <v>100</v>
      </c>
    </row>
    <row r="146" spans="1:31" ht="20.25" customHeight="1" x14ac:dyDescent="0.25">
      <c r="A146" s="357"/>
      <c r="B146" s="312" t="s">
        <v>936</v>
      </c>
      <c r="C146" s="308">
        <v>10</v>
      </c>
      <c r="D146" s="320">
        <v>100</v>
      </c>
      <c r="E146" s="320">
        <v>100</v>
      </c>
      <c r="F146" s="320">
        <v>100</v>
      </c>
      <c r="G146" s="320">
        <v>100</v>
      </c>
      <c r="H146" s="320">
        <v>100</v>
      </c>
      <c r="I146" s="320">
        <v>100</v>
      </c>
      <c r="J146" s="320">
        <v>100</v>
      </c>
      <c r="K146" s="320">
        <v>100</v>
      </c>
      <c r="L146" s="320">
        <v>100</v>
      </c>
      <c r="M146" s="320">
        <v>100</v>
      </c>
      <c r="N146" s="320">
        <v>100</v>
      </c>
      <c r="O146" s="320">
        <v>100</v>
      </c>
      <c r="P146" s="320">
        <v>100</v>
      </c>
      <c r="Q146" s="320">
        <v>100</v>
      </c>
      <c r="R146" s="320">
        <v>100</v>
      </c>
      <c r="S146" s="320">
        <v>100</v>
      </c>
      <c r="T146" s="320">
        <v>100</v>
      </c>
      <c r="U146" s="320">
        <v>100</v>
      </c>
      <c r="V146" s="320">
        <v>100</v>
      </c>
      <c r="W146" s="320">
        <v>100</v>
      </c>
      <c r="X146" s="320">
        <v>100</v>
      </c>
      <c r="Y146" s="320">
        <v>100</v>
      </c>
      <c r="Z146" s="320">
        <v>100</v>
      </c>
      <c r="AA146" s="320">
        <v>100</v>
      </c>
      <c r="AB146" s="320">
        <v>100</v>
      </c>
      <c r="AC146" s="320">
        <v>100</v>
      </c>
      <c r="AD146" s="320">
        <v>100</v>
      </c>
      <c r="AE146" s="320">
        <v>100</v>
      </c>
    </row>
    <row r="147" spans="1:31" ht="20.25" customHeight="1" x14ac:dyDescent="0.25">
      <c r="A147" s="352" t="s">
        <v>803</v>
      </c>
      <c r="B147" s="310"/>
      <c r="C147" s="308">
        <v>29</v>
      </c>
      <c r="D147" s="320">
        <v>100</v>
      </c>
      <c r="E147" s="320">
        <v>100</v>
      </c>
      <c r="F147" s="320">
        <v>100</v>
      </c>
      <c r="G147" s="320">
        <v>100</v>
      </c>
      <c r="H147" s="320">
        <v>100</v>
      </c>
      <c r="I147" s="320">
        <v>100</v>
      </c>
      <c r="J147" s="320">
        <v>100</v>
      </c>
      <c r="K147" s="320">
        <v>100</v>
      </c>
      <c r="L147" s="320">
        <v>100</v>
      </c>
      <c r="M147" s="320">
        <v>100</v>
      </c>
      <c r="N147" s="320">
        <v>100</v>
      </c>
      <c r="O147" s="320">
        <v>100</v>
      </c>
      <c r="P147" s="320">
        <v>100</v>
      </c>
      <c r="Q147" s="320">
        <v>100</v>
      </c>
      <c r="R147" s="320">
        <v>100</v>
      </c>
      <c r="S147" s="320">
        <v>100</v>
      </c>
      <c r="T147" s="320">
        <v>100</v>
      </c>
      <c r="U147" s="320">
        <v>100</v>
      </c>
      <c r="V147" s="320">
        <v>100</v>
      </c>
      <c r="W147" s="320">
        <v>100</v>
      </c>
      <c r="X147" s="320">
        <v>100</v>
      </c>
      <c r="Y147" s="320">
        <v>100</v>
      </c>
      <c r="Z147" s="320">
        <v>100</v>
      </c>
      <c r="AA147" s="320">
        <v>100</v>
      </c>
      <c r="AB147" s="320">
        <v>100</v>
      </c>
      <c r="AC147" s="320">
        <v>100</v>
      </c>
      <c r="AD147" s="320">
        <v>100</v>
      </c>
      <c r="AE147" s="320">
        <v>100</v>
      </c>
    </row>
    <row r="148" spans="1:31" ht="20.25" customHeight="1" x14ac:dyDescent="0.25">
      <c r="A148" s="357"/>
      <c r="B148" s="312" t="s">
        <v>804</v>
      </c>
      <c r="C148" s="308">
        <v>29</v>
      </c>
      <c r="D148" s="320">
        <v>100</v>
      </c>
      <c r="E148" s="320">
        <v>100</v>
      </c>
      <c r="F148" s="320">
        <v>100</v>
      </c>
      <c r="G148" s="320">
        <v>100</v>
      </c>
      <c r="H148" s="320">
        <v>100</v>
      </c>
      <c r="I148" s="320">
        <v>100</v>
      </c>
      <c r="J148" s="320">
        <v>100</v>
      </c>
      <c r="K148" s="320">
        <v>100</v>
      </c>
      <c r="L148" s="320">
        <v>100</v>
      </c>
      <c r="M148" s="320">
        <v>100</v>
      </c>
      <c r="N148" s="320">
        <v>100</v>
      </c>
      <c r="O148" s="320">
        <v>100</v>
      </c>
      <c r="P148" s="320">
        <v>100</v>
      </c>
      <c r="Q148" s="320">
        <v>100</v>
      </c>
      <c r="R148" s="320">
        <v>100</v>
      </c>
      <c r="S148" s="320">
        <v>100</v>
      </c>
      <c r="T148" s="320">
        <v>100</v>
      </c>
      <c r="U148" s="320">
        <v>100</v>
      </c>
      <c r="V148" s="320">
        <v>100</v>
      </c>
      <c r="W148" s="320">
        <v>100</v>
      </c>
      <c r="X148" s="320">
        <v>100</v>
      </c>
      <c r="Y148" s="320">
        <v>100</v>
      </c>
      <c r="Z148" s="320">
        <v>100</v>
      </c>
      <c r="AA148" s="320">
        <v>100</v>
      </c>
      <c r="AB148" s="320">
        <v>100</v>
      </c>
      <c r="AC148" s="320">
        <v>100</v>
      </c>
      <c r="AD148" s="320">
        <v>100</v>
      </c>
      <c r="AE148" s="320">
        <v>100</v>
      </c>
    </row>
    <row r="149" spans="1:31" ht="20.25" customHeight="1" x14ac:dyDescent="0.25">
      <c r="A149" s="352" t="s">
        <v>805</v>
      </c>
      <c r="B149" s="312"/>
      <c r="C149" s="308">
        <v>9</v>
      </c>
      <c r="D149" s="320">
        <v>100</v>
      </c>
      <c r="E149" s="320">
        <v>100</v>
      </c>
      <c r="F149" s="320">
        <v>100</v>
      </c>
      <c r="G149" s="320">
        <v>100</v>
      </c>
      <c r="H149" s="320">
        <v>100</v>
      </c>
      <c r="I149" s="320">
        <v>100</v>
      </c>
      <c r="J149" s="320">
        <v>100</v>
      </c>
      <c r="K149" s="320">
        <v>100</v>
      </c>
      <c r="L149" s="320">
        <v>100</v>
      </c>
      <c r="M149" s="320">
        <v>100</v>
      </c>
      <c r="N149" s="320">
        <v>100</v>
      </c>
      <c r="O149" s="320">
        <v>100</v>
      </c>
      <c r="P149" s="320">
        <v>100</v>
      </c>
      <c r="Q149" s="320">
        <v>100</v>
      </c>
      <c r="R149" s="320">
        <v>100</v>
      </c>
      <c r="S149" s="320">
        <v>100</v>
      </c>
      <c r="T149" s="320">
        <v>100</v>
      </c>
      <c r="U149" s="320">
        <v>100</v>
      </c>
      <c r="V149" s="320">
        <v>100</v>
      </c>
      <c r="W149" s="320">
        <v>100</v>
      </c>
      <c r="X149" s="320">
        <v>100</v>
      </c>
      <c r="Y149" s="320">
        <v>100</v>
      </c>
      <c r="Z149" s="320">
        <v>100</v>
      </c>
      <c r="AA149" s="320">
        <v>100</v>
      </c>
      <c r="AB149" s="320">
        <v>100</v>
      </c>
      <c r="AC149" s="320">
        <v>100</v>
      </c>
      <c r="AD149" s="320">
        <v>100</v>
      </c>
      <c r="AE149" s="320">
        <v>100</v>
      </c>
    </row>
    <row r="150" spans="1:31" ht="20.25" customHeight="1" x14ac:dyDescent="0.25">
      <c r="A150" s="357"/>
      <c r="B150" s="312" t="s">
        <v>937</v>
      </c>
      <c r="C150" s="308">
        <v>9</v>
      </c>
      <c r="D150" s="320">
        <v>100</v>
      </c>
      <c r="E150" s="320">
        <v>100</v>
      </c>
      <c r="F150" s="320">
        <v>100</v>
      </c>
      <c r="G150" s="320">
        <v>100</v>
      </c>
      <c r="H150" s="320">
        <v>100</v>
      </c>
      <c r="I150" s="320">
        <v>100</v>
      </c>
      <c r="J150" s="320">
        <v>100</v>
      </c>
      <c r="K150" s="320">
        <v>100</v>
      </c>
      <c r="L150" s="320">
        <v>100</v>
      </c>
      <c r="M150" s="320">
        <v>100</v>
      </c>
      <c r="N150" s="320">
        <v>100</v>
      </c>
      <c r="O150" s="320">
        <v>100</v>
      </c>
      <c r="P150" s="320">
        <v>100</v>
      </c>
      <c r="Q150" s="320">
        <v>100</v>
      </c>
      <c r="R150" s="320">
        <v>100</v>
      </c>
      <c r="S150" s="320">
        <v>100</v>
      </c>
      <c r="T150" s="320">
        <v>100</v>
      </c>
      <c r="U150" s="320">
        <v>100</v>
      </c>
      <c r="V150" s="320">
        <v>100</v>
      </c>
      <c r="W150" s="320">
        <v>100</v>
      </c>
      <c r="X150" s="320">
        <v>100</v>
      </c>
      <c r="Y150" s="320">
        <v>100</v>
      </c>
      <c r="Z150" s="320">
        <v>100</v>
      </c>
      <c r="AA150" s="320">
        <v>100</v>
      </c>
      <c r="AB150" s="320">
        <v>100</v>
      </c>
      <c r="AC150" s="320">
        <v>100</v>
      </c>
      <c r="AD150" s="320">
        <v>100</v>
      </c>
      <c r="AE150" s="320">
        <v>100</v>
      </c>
    </row>
    <row r="151" spans="1:31" ht="20.25" customHeight="1" x14ac:dyDescent="0.25">
      <c r="A151" s="352" t="s">
        <v>806</v>
      </c>
      <c r="B151" s="312"/>
      <c r="C151" s="308">
        <v>2</v>
      </c>
      <c r="D151" s="320">
        <v>100</v>
      </c>
      <c r="E151" s="320">
        <v>100</v>
      </c>
      <c r="F151" s="320">
        <v>100</v>
      </c>
      <c r="G151" s="320">
        <v>100</v>
      </c>
      <c r="H151" s="320">
        <v>100</v>
      </c>
      <c r="I151" s="320">
        <v>100</v>
      </c>
      <c r="J151" s="320">
        <v>100</v>
      </c>
      <c r="K151" s="320">
        <v>100</v>
      </c>
      <c r="L151" s="320">
        <v>100</v>
      </c>
      <c r="M151" s="320">
        <v>100</v>
      </c>
      <c r="N151" s="320">
        <v>100</v>
      </c>
      <c r="O151" s="320">
        <v>100</v>
      </c>
      <c r="P151" s="320">
        <v>100</v>
      </c>
      <c r="Q151" s="320">
        <v>100</v>
      </c>
      <c r="R151" s="320">
        <v>100</v>
      </c>
      <c r="S151" s="320">
        <v>100</v>
      </c>
      <c r="T151" s="320">
        <v>100</v>
      </c>
      <c r="U151" s="320">
        <v>100</v>
      </c>
      <c r="V151" s="320">
        <v>100</v>
      </c>
      <c r="W151" s="320">
        <v>100</v>
      </c>
      <c r="X151" s="320">
        <v>100</v>
      </c>
      <c r="Y151" s="320">
        <v>100</v>
      </c>
      <c r="Z151" s="320">
        <v>100</v>
      </c>
      <c r="AA151" s="320">
        <v>100</v>
      </c>
      <c r="AB151" s="320">
        <v>100</v>
      </c>
      <c r="AC151" s="320">
        <v>100</v>
      </c>
      <c r="AD151" s="320">
        <v>100</v>
      </c>
      <c r="AE151" s="320">
        <v>100</v>
      </c>
    </row>
    <row r="152" spans="1:31" ht="20.25" customHeight="1" x14ac:dyDescent="0.25">
      <c r="A152" s="357"/>
      <c r="B152" s="312" t="s">
        <v>807</v>
      </c>
      <c r="C152" s="308">
        <v>2</v>
      </c>
      <c r="D152" s="320">
        <v>100</v>
      </c>
      <c r="E152" s="320">
        <v>100</v>
      </c>
      <c r="F152" s="320">
        <v>100</v>
      </c>
      <c r="G152" s="320">
        <v>100</v>
      </c>
      <c r="H152" s="320">
        <v>100</v>
      </c>
      <c r="I152" s="320">
        <v>100</v>
      </c>
      <c r="J152" s="320">
        <v>100</v>
      </c>
      <c r="K152" s="320">
        <v>100</v>
      </c>
      <c r="L152" s="320">
        <v>100</v>
      </c>
      <c r="M152" s="320">
        <v>100</v>
      </c>
      <c r="N152" s="320">
        <v>100</v>
      </c>
      <c r="O152" s="320">
        <v>100</v>
      </c>
      <c r="P152" s="320">
        <v>100</v>
      </c>
      <c r="Q152" s="320">
        <v>100</v>
      </c>
      <c r="R152" s="320">
        <v>100</v>
      </c>
      <c r="S152" s="320">
        <v>100</v>
      </c>
      <c r="T152" s="320">
        <v>100</v>
      </c>
      <c r="U152" s="320">
        <v>100</v>
      </c>
      <c r="V152" s="320">
        <v>100</v>
      </c>
      <c r="W152" s="320">
        <v>100</v>
      </c>
      <c r="X152" s="320">
        <v>100</v>
      </c>
      <c r="Y152" s="320">
        <v>100</v>
      </c>
      <c r="Z152" s="320">
        <v>100</v>
      </c>
      <c r="AA152" s="320">
        <v>100</v>
      </c>
      <c r="AB152" s="320">
        <v>100</v>
      </c>
      <c r="AC152" s="320">
        <v>100</v>
      </c>
      <c r="AD152" s="320">
        <v>100</v>
      </c>
      <c r="AE152" s="320">
        <v>100</v>
      </c>
    </row>
    <row r="153" spans="1:31" ht="20.25" customHeight="1" x14ac:dyDescent="0.25">
      <c r="A153" s="352" t="s">
        <v>808</v>
      </c>
      <c r="B153" s="312"/>
      <c r="C153" s="308">
        <v>11</v>
      </c>
      <c r="D153" s="320">
        <v>100.47928855373634</v>
      </c>
      <c r="E153" s="320">
        <v>100.47928855373634</v>
      </c>
      <c r="F153" s="320">
        <v>100.47928855373634</v>
      </c>
      <c r="G153" s="320">
        <v>104.10768759616502</v>
      </c>
      <c r="H153" s="320">
        <v>104.10768759616502</v>
      </c>
      <c r="I153" s="320">
        <v>104.10768759616502</v>
      </c>
      <c r="J153" s="320">
        <v>104.10768759616502</v>
      </c>
      <c r="K153" s="320">
        <v>104.10768759616502</v>
      </c>
      <c r="L153" s="320">
        <v>104.10768759616502</v>
      </c>
      <c r="M153" s="320">
        <v>104.10768759616502</v>
      </c>
      <c r="N153" s="320">
        <v>104.10768759616502</v>
      </c>
      <c r="O153" s="320">
        <v>104.10768759616502</v>
      </c>
      <c r="P153" s="320">
        <v>104.10768759616502</v>
      </c>
      <c r="Q153" s="320">
        <v>104.10768759616502</v>
      </c>
      <c r="R153" s="320">
        <v>104.10768759616502</v>
      </c>
      <c r="S153" s="320">
        <v>104.10768759616502</v>
      </c>
      <c r="T153" s="320">
        <v>104.10768759616502</v>
      </c>
      <c r="U153" s="320">
        <v>104.10768759616502</v>
      </c>
      <c r="V153" s="320">
        <v>104.10768759616502</v>
      </c>
      <c r="W153" s="320">
        <v>104.10768759616502</v>
      </c>
      <c r="X153" s="320">
        <v>104.10768759616502</v>
      </c>
      <c r="Y153" s="320">
        <v>104.10743927460732</v>
      </c>
      <c r="Z153" s="320">
        <v>104.10743927460732</v>
      </c>
      <c r="AA153" s="320">
        <v>104.10743927460732</v>
      </c>
      <c r="AB153" s="320">
        <v>104.10743927460732</v>
      </c>
      <c r="AC153" s="320">
        <v>93.578591268443446</v>
      </c>
      <c r="AD153" s="320">
        <v>93.578591268443446</v>
      </c>
      <c r="AE153" s="320">
        <v>93.578591268443446</v>
      </c>
    </row>
    <row r="154" spans="1:31" ht="20.25" customHeight="1" x14ac:dyDescent="0.25">
      <c r="A154" s="357"/>
      <c r="B154" s="310" t="s">
        <v>938</v>
      </c>
      <c r="C154" s="308">
        <v>11</v>
      </c>
      <c r="D154" s="369">
        <v>100.47928855373634</v>
      </c>
      <c r="E154" s="369">
        <v>100.47928855373634</v>
      </c>
      <c r="F154" s="369">
        <v>100.47928855373634</v>
      </c>
      <c r="G154" s="369">
        <v>104.10768759616502</v>
      </c>
      <c r="H154" s="369">
        <v>104.10768759616502</v>
      </c>
      <c r="I154" s="369">
        <v>104.10768759616502</v>
      </c>
      <c r="J154" s="369">
        <v>104.10768759616502</v>
      </c>
      <c r="K154" s="369">
        <v>104.10768759616502</v>
      </c>
      <c r="L154" s="369">
        <v>104.10768759616502</v>
      </c>
      <c r="M154" s="369">
        <v>104.10768759616502</v>
      </c>
      <c r="N154" s="369">
        <v>104.10768759616502</v>
      </c>
      <c r="O154" s="369">
        <v>104.10768759616502</v>
      </c>
      <c r="P154" s="369">
        <v>104.10768759616502</v>
      </c>
      <c r="Q154" s="369">
        <v>104.10768759616502</v>
      </c>
      <c r="R154" s="369">
        <v>104.10768759616502</v>
      </c>
      <c r="S154" s="369">
        <v>104.10768759616502</v>
      </c>
      <c r="T154" s="369">
        <v>104.10768759616502</v>
      </c>
      <c r="U154" s="369">
        <v>104.10768759616502</v>
      </c>
      <c r="V154" s="369">
        <v>104.10768759616502</v>
      </c>
      <c r="W154" s="369">
        <v>104.10768759616502</v>
      </c>
      <c r="X154" s="369">
        <v>104.10768759616502</v>
      </c>
      <c r="Y154" s="369">
        <v>104.10743927460732</v>
      </c>
      <c r="Z154" s="369">
        <v>104.10743927460732</v>
      </c>
      <c r="AA154" s="369">
        <v>104.10743927460732</v>
      </c>
      <c r="AB154" s="369">
        <v>104.10743927460732</v>
      </c>
      <c r="AC154" s="369">
        <v>93.578591268443446</v>
      </c>
      <c r="AD154" s="369">
        <v>93.578591268443446</v>
      </c>
      <c r="AE154" s="320">
        <v>93.578591268443446</v>
      </c>
    </row>
    <row r="155" spans="1:31" ht="20.25" customHeight="1" x14ac:dyDescent="0.25">
      <c r="A155" s="357"/>
      <c r="B155" s="312"/>
      <c r="C155" s="308"/>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c r="AA155" s="320"/>
      <c r="AB155" s="320"/>
      <c r="AC155" s="320"/>
      <c r="AD155" s="320"/>
      <c r="AE155" s="320"/>
    </row>
    <row r="156" spans="1:31" ht="20.25" customHeight="1" x14ac:dyDescent="0.25">
      <c r="A156" s="405" t="s">
        <v>810</v>
      </c>
      <c r="B156" s="406"/>
      <c r="C156" s="350">
        <v>20</v>
      </c>
      <c r="D156" s="350">
        <v>103.42301859881195</v>
      </c>
      <c r="E156" s="350">
        <v>103.48645860891607</v>
      </c>
      <c r="F156" s="350">
        <v>103.90460421957987</v>
      </c>
      <c r="G156" s="350">
        <v>104.02274930781122</v>
      </c>
      <c r="H156" s="350">
        <v>104.13906244848044</v>
      </c>
      <c r="I156" s="350">
        <v>104.45175061612534</v>
      </c>
      <c r="J156" s="350">
        <v>104.82792665960206</v>
      </c>
      <c r="K156" s="350">
        <v>104.53108353030413</v>
      </c>
      <c r="L156" s="350">
        <v>104.4021670473206</v>
      </c>
      <c r="M156" s="350">
        <v>105.61057672623126</v>
      </c>
      <c r="N156" s="350">
        <v>106.74947507810971</v>
      </c>
      <c r="O156" s="350">
        <v>107.05833526749468</v>
      </c>
      <c r="P156" s="350">
        <v>107.05526706584151</v>
      </c>
      <c r="Q156" s="350">
        <v>107.01707689893351</v>
      </c>
      <c r="R156" s="350">
        <v>107.36680271309588</v>
      </c>
      <c r="S156" s="350">
        <v>107.18890067477832</v>
      </c>
      <c r="T156" s="350">
        <v>107.30905588628482</v>
      </c>
      <c r="U156" s="350">
        <v>107.67909990773441</v>
      </c>
      <c r="V156" s="350">
        <v>108.19422665382433</v>
      </c>
      <c r="W156" s="350">
        <v>108.53055104686526</v>
      </c>
      <c r="X156" s="350">
        <v>108.76662398711073</v>
      </c>
      <c r="Y156" s="350">
        <v>108.80622908869559</v>
      </c>
      <c r="Z156" s="350">
        <v>109.012303541132</v>
      </c>
      <c r="AA156" s="350">
        <v>109.2727327628816</v>
      </c>
      <c r="AB156" s="350">
        <v>110.10200057384361</v>
      </c>
      <c r="AC156" s="350">
        <v>109.93806840120737</v>
      </c>
      <c r="AD156" s="350">
        <v>109.80309404713998</v>
      </c>
      <c r="AE156" s="350">
        <v>109.84454581420141</v>
      </c>
    </row>
    <row r="157" spans="1:31" ht="20.25" customHeight="1" x14ac:dyDescent="0.25">
      <c r="A157" s="357"/>
      <c r="B157" s="323" t="s">
        <v>811</v>
      </c>
      <c r="C157" s="308">
        <v>6</v>
      </c>
      <c r="D157" s="308">
        <v>100.31201154808808</v>
      </c>
      <c r="E157" s="308">
        <v>100.73052307950165</v>
      </c>
      <c r="F157" s="308">
        <v>100.83999034867202</v>
      </c>
      <c r="G157" s="308">
        <v>100.85960081200771</v>
      </c>
      <c r="H157" s="308">
        <v>101.35527927777389</v>
      </c>
      <c r="I157" s="308">
        <v>101.4535791528715</v>
      </c>
      <c r="J157" s="308">
        <v>101.79932120896721</v>
      </c>
      <c r="K157" s="308">
        <v>100.29793861132937</v>
      </c>
      <c r="L157" s="308">
        <v>100.11937940198101</v>
      </c>
      <c r="M157" s="308">
        <v>100.63319593674822</v>
      </c>
      <c r="N157" s="308">
        <v>101.93874651200342</v>
      </c>
      <c r="O157" s="308">
        <v>102.66806452141755</v>
      </c>
      <c r="P157" s="308">
        <v>102.2135317782305</v>
      </c>
      <c r="Q157" s="308">
        <v>102.30829871836367</v>
      </c>
      <c r="R157" s="308">
        <v>102.60006335758486</v>
      </c>
      <c r="S157" s="308">
        <v>101.45641795126248</v>
      </c>
      <c r="T157" s="308">
        <v>101.73325132049236</v>
      </c>
      <c r="U157" s="308">
        <v>101.73325132049236</v>
      </c>
      <c r="V157" s="308">
        <v>102.05584851847907</v>
      </c>
      <c r="W157" s="308">
        <v>101.73123425030417</v>
      </c>
      <c r="X157" s="308">
        <v>101.95360702096724</v>
      </c>
      <c r="Y157" s="308">
        <v>101.95360702096724</v>
      </c>
      <c r="Z157" s="308">
        <v>101.63653125603606</v>
      </c>
      <c r="AA157" s="308">
        <v>102.44010502746596</v>
      </c>
      <c r="AB157" s="308">
        <v>104.69117098284357</v>
      </c>
      <c r="AC157" s="308">
        <v>104.23322843236947</v>
      </c>
      <c r="AD157" s="308">
        <v>104.7341683184618</v>
      </c>
      <c r="AE157" s="308">
        <v>104.56963478911867</v>
      </c>
    </row>
    <row r="158" spans="1:31" ht="20.25" customHeight="1" x14ac:dyDescent="0.25">
      <c r="A158" s="352" t="s">
        <v>812</v>
      </c>
      <c r="B158" s="312"/>
      <c r="C158" s="308">
        <v>4</v>
      </c>
      <c r="D158" s="320">
        <v>100.39870507756584</v>
      </c>
      <c r="E158" s="320">
        <v>101.02647237468619</v>
      </c>
      <c r="F158" s="320">
        <v>101.19067327844174</v>
      </c>
      <c r="G158" s="320">
        <v>101.22008897344527</v>
      </c>
      <c r="H158" s="320">
        <v>101.96360667209457</v>
      </c>
      <c r="I158" s="320">
        <v>102.11105648474096</v>
      </c>
      <c r="J158" s="320">
        <v>102.62966956888455</v>
      </c>
      <c r="K158" s="320">
        <v>100.37759567242779</v>
      </c>
      <c r="L158" s="320">
        <v>100.10975685840523</v>
      </c>
      <c r="M158" s="320">
        <v>100.88048166055606</v>
      </c>
      <c r="N158" s="320">
        <v>102.83880752343885</v>
      </c>
      <c r="O158" s="320">
        <v>103.58494285785082</v>
      </c>
      <c r="P158" s="320">
        <v>102.90314374307025</v>
      </c>
      <c r="Q158" s="320">
        <v>103.04529415326999</v>
      </c>
      <c r="R158" s="320">
        <v>103.48294111210176</v>
      </c>
      <c r="S158" s="320">
        <v>101.7674730026182</v>
      </c>
      <c r="T158" s="320">
        <v>102.18272305646303</v>
      </c>
      <c r="U158" s="320">
        <v>102.18272305646303</v>
      </c>
      <c r="V158" s="320">
        <v>102.66661885344307</v>
      </c>
      <c r="W158" s="320">
        <v>102.38357874048921</v>
      </c>
      <c r="X158" s="320">
        <v>102.71713789648382</v>
      </c>
      <c r="Y158" s="320">
        <v>102.71713789648382</v>
      </c>
      <c r="Z158" s="320">
        <v>102.24152424908706</v>
      </c>
      <c r="AA158" s="320">
        <v>102.81563966281027</v>
      </c>
      <c r="AB158" s="320">
        <v>106.19223859587669</v>
      </c>
      <c r="AC158" s="320">
        <v>105.50532477016552</v>
      </c>
      <c r="AD158" s="320">
        <v>105.5985538201875</v>
      </c>
      <c r="AE158" s="320">
        <v>105.35175352617281</v>
      </c>
    </row>
    <row r="159" spans="1:31" ht="20.25" customHeight="1" x14ac:dyDescent="0.25">
      <c r="A159" s="357"/>
      <c r="B159" s="310" t="s">
        <v>939</v>
      </c>
      <c r="C159" s="308">
        <v>2</v>
      </c>
      <c r="D159" s="320">
        <v>100</v>
      </c>
      <c r="E159" s="320">
        <v>99.321747784108268</v>
      </c>
      <c r="F159" s="320">
        <v>99.321747784108268</v>
      </c>
      <c r="G159" s="320">
        <v>99.321747784108268</v>
      </c>
      <c r="H159" s="320">
        <v>100</v>
      </c>
      <c r="I159" s="320">
        <v>100</v>
      </c>
      <c r="J159" s="320">
        <v>100</v>
      </c>
      <c r="K159" s="320">
        <v>95.368992840330421</v>
      </c>
      <c r="L159" s="320">
        <v>94.364414094412751</v>
      </c>
      <c r="M159" s="320">
        <v>94.979410307519416</v>
      </c>
      <c r="N159" s="320">
        <v>94.979410307519416</v>
      </c>
      <c r="O159" s="320">
        <v>96.071995195472496</v>
      </c>
      <c r="P159" s="320">
        <v>94.59783494729831</v>
      </c>
      <c r="Q159" s="320">
        <v>94.59783494729831</v>
      </c>
      <c r="R159" s="320">
        <v>94.59783494729831</v>
      </c>
      <c r="S159" s="320">
        <v>90.587050727395408</v>
      </c>
      <c r="T159" s="320">
        <v>90.952447953789957</v>
      </c>
      <c r="U159" s="320">
        <v>90.952447953789957</v>
      </c>
      <c r="V159" s="320">
        <v>91.998709136449492</v>
      </c>
      <c r="W159" s="320">
        <v>91.386730513846558</v>
      </c>
      <c r="X159" s="320">
        <v>90.4240993231532</v>
      </c>
      <c r="Y159" s="320">
        <v>90.4240993231532</v>
      </c>
      <c r="Z159" s="320">
        <v>89.395745490944009</v>
      </c>
      <c r="AA159" s="320">
        <v>88.059931277512234</v>
      </c>
      <c r="AB159" s="320">
        <v>91.768474404442287</v>
      </c>
      <c r="AC159" s="320">
        <v>90.769341799435026</v>
      </c>
      <c r="AD159" s="320">
        <v>90.433053374237261</v>
      </c>
      <c r="AE159" s="320">
        <v>89.899431116908204</v>
      </c>
    </row>
    <row r="160" spans="1:31" ht="20.25" customHeight="1" x14ac:dyDescent="0.25">
      <c r="A160" s="357"/>
      <c r="B160" s="310" t="s">
        <v>813</v>
      </c>
      <c r="C160" s="308">
        <v>1</v>
      </c>
      <c r="D160" s="320">
        <v>101.27585624821066</v>
      </c>
      <c r="E160" s="320">
        <v>101.27585624821066</v>
      </c>
      <c r="F160" s="320">
        <v>101.27585624821066</v>
      </c>
      <c r="G160" s="320">
        <v>101.27585624821066</v>
      </c>
      <c r="H160" s="320">
        <v>101.27585624821066</v>
      </c>
      <c r="I160" s="320">
        <v>101.27585624821066</v>
      </c>
      <c r="J160" s="320">
        <v>101.27585624821066</v>
      </c>
      <c r="K160" s="320">
        <v>101.27585624821066</v>
      </c>
      <c r="L160" s="320">
        <v>101.27585624821066</v>
      </c>
      <c r="M160" s="320">
        <v>101.27585624821066</v>
      </c>
      <c r="N160" s="320">
        <v>106.97691917139734</v>
      </c>
      <c r="O160" s="320">
        <v>107.54277692129908</v>
      </c>
      <c r="P160" s="320">
        <v>107.54277692129908</v>
      </c>
      <c r="Q160" s="320">
        <v>107.54277692129908</v>
      </c>
      <c r="R160" s="320">
        <v>107.54277692129908</v>
      </c>
      <c r="S160" s="320">
        <v>107.54277692129908</v>
      </c>
      <c r="T160" s="320">
        <v>108.33078919853861</v>
      </c>
      <c r="U160" s="320">
        <v>108.33078919853861</v>
      </c>
      <c r="V160" s="320">
        <v>108.33078919853861</v>
      </c>
      <c r="W160" s="320">
        <v>108.33078919853861</v>
      </c>
      <c r="X160" s="320">
        <v>109.39093453881844</v>
      </c>
      <c r="Y160" s="320">
        <v>109.39093453881844</v>
      </c>
      <c r="Z160" s="320">
        <v>109.39093453881844</v>
      </c>
      <c r="AA160" s="320">
        <v>112.74201004451467</v>
      </c>
      <c r="AB160" s="320">
        <v>118.05848280247073</v>
      </c>
      <c r="AC160" s="320">
        <v>118.05848280247073</v>
      </c>
      <c r="AD160" s="320">
        <v>118.05848280247073</v>
      </c>
      <c r="AE160" s="320">
        <v>118.05848280247073</v>
      </c>
    </row>
    <row r="161" spans="1:31" customFormat="1" x14ac:dyDescent="0.25">
      <c r="A161" s="357"/>
      <c r="B161" s="310" t="s">
        <v>814</v>
      </c>
      <c r="C161" s="308">
        <v>1</v>
      </c>
      <c r="D161" s="320">
        <v>100</v>
      </c>
      <c r="E161" s="320">
        <v>104.18426198653461</v>
      </c>
      <c r="F161" s="320">
        <v>104.91404378100368</v>
      </c>
      <c r="G161" s="320">
        <v>105.04478020324161</v>
      </c>
      <c r="H161" s="320">
        <v>106.95511819790548</v>
      </c>
      <c r="I161" s="320">
        <v>107.61045069855609</v>
      </c>
      <c r="J161" s="320">
        <v>109.91539773919428</v>
      </c>
      <c r="K161" s="320">
        <v>109.42547291648506</v>
      </c>
      <c r="L161" s="320">
        <v>110.30004560965999</v>
      </c>
      <c r="M161" s="320">
        <v>112.46133029227776</v>
      </c>
      <c r="N161" s="320">
        <v>113.24685784510861</v>
      </c>
      <c r="O161" s="320">
        <v>113.53123240906146</v>
      </c>
      <c r="P161" s="320">
        <v>113.53123240906146</v>
      </c>
      <c r="Q161" s="320">
        <v>114.16301200994916</v>
      </c>
      <c r="R161" s="320">
        <v>116.10810960475705</v>
      </c>
      <c r="S161" s="320">
        <v>116.72819668129718</v>
      </c>
      <c r="T161" s="320">
        <v>116.72819668129718</v>
      </c>
      <c r="U161" s="320">
        <v>116.72819668129718</v>
      </c>
      <c r="V161" s="320">
        <v>116.72819668129718</v>
      </c>
      <c r="W161" s="320">
        <v>116.72819668129718</v>
      </c>
      <c r="X161" s="320">
        <v>118.71699962730973</v>
      </c>
      <c r="Y161" s="320">
        <v>118.71699962730973</v>
      </c>
      <c r="Z161" s="320">
        <v>118.71699962730973</v>
      </c>
      <c r="AA161" s="320">
        <v>119.36019248022239</v>
      </c>
      <c r="AB161" s="320">
        <v>119.36019248022239</v>
      </c>
      <c r="AC161" s="320">
        <v>118.36101472068762</v>
      </c>
      <c r="AD161" s="320">
        <v>119.46662559480296</v>
      </c>
      <c r="AE161" s="384">
        <v>119.46662559480296</v>
      </c>
    </row>
    <row r="162" spans="1:31" ht="20.25" customHeight="1" x14ac:dyDescent="0.25">
      <c r="A162" s="352" t="s">
        <v>132</v>
      </c>
      <c r="B162" s="310"/>
      <c r="C162" s="308">
        <v>2</v>
      </c>
      <c r="D162" s="320">
        <v>100.13862448913255</v>
      </c>
      <c r="E162" s="320">
        <v>100.13862448913255</v>
      </c>
      <c r="F162" s="320">
        <v>100.13862448913255</v>
      </c>
      <c r="G162" s="320">
        <v>100.13862448913255</v>
      </c>
      <c r="H162" s="320">
        <v>100.13862448913255</v>
      </c>
      <c r="I162" s="320">
        <v>100.13862448913255</v>
      </c>
      <c r="J162" s="320">
        <v>100.13862448913255</v>
      </c>
      <c r="K162" s="320">
        <v>100.13862448913255</v>
      </c>
      <c r="L162" s="320">
        <v>100.13862448913255</v>
      </c>
      <c r="M162" s="320">
        <v>100.13862448913255</v>
      </c>
      <c r="N162" s="320">
        <v>100.13862448913255</v>
      </c>
      <c r="O162" s="320">
        <v>100.83430784855105</v>
      </c>
      <c r="P162" s="320">
        <v>100.83430784855105</v>
      </c>
      <c r="Q162" s="320">
        <v>100.83430784855105</v>
      </c>
      <c r="R162" s="320">
        <v>100.83430784855105</v>
      </c>
      <c r="S162" s="320">
        <v>100.83430784855105</v>
      </c>
      <c r="T162" s="320">
        <v>100.83430784855105</v>
      </c>
      <c r="U162" s="320">
        <v>100.83430784855105</v>
      </c>
      <c r="V162" s="320">
        <v>100.83430784855105</v>
      </c>
      <c r="W162" s="320">
        <v>100.4265452699341</v>
      </c>
      <c r="X162" s="320">
        <v>100.4265452699341</v>
      </c>
      <c r="Y162" s="320">
        <v>100.4265452699341</v>
      </c>
      <c r="Z162" s="320">
        <v>100.4265452699341</v>
      </c>
      <c r="AA162" s="320">
        <v>101.68903575677737</v>
      </c>
      <c r="AB162" s="320">
        <v>101.68903575677737</v>
      </c>
      <c r="AC162" s="320">
        <v>101.68903575677737</v>
      </c>
      <c r="AD162" s="320">
        <v>103.00539731501038</v>
      </c>
      <c r="AE162" s="320">
        <v>103.00539731501038</v>
      </c>
    </row>
    <row r="163" spans="1:31" ht="20.25" customHeight="1" x14ac:dyDescent="0.25">
      <c r="A163" s="357"/>
      <c r="B163" s="310" t="s">
        <v>591</v>
      </c>
      <c r="C163" s="308">
        <v>2</v>
      </c>
      <c r="D163" s="320">
        <v>100.13862448913255</v>
      </c>
      <c r="E163" s="320">
        <v>100.13862448913255</v>
      </c>
      <c r="F163" s="320">
        <v>100.13862448913255</v>
      </c>
      <c r="G163" s="320">
        <v>100.13862448913255</v>
      </c>
      <c r="H163" s="320">
        <v>100.13862448913255</v>
      </c>
      <c r="I163" s="320">
        <v>100.13862448913255</v>
      </c>
      <c r="J163" s="320">
        <v>100.13862448913255</v>
      </c>
      <c r="K163" s="320">
        <v>100.13862448913255</v>
      </c>
      <c r="L163" s="320">
        <v>100.13862448913255</v>
      </c>
      <c r="M163" s="320">
        <v>100.13862448913255</v>
      </c>
      <c r="N163" s="320">
        <v>100.13862448913255</v>
      </c>
      <c r="O163" s="320">
        <v>100.83430784855105</v>
      </c>
      <c r="P163" s="320">
        <v>100.83430784855105</v>
      </c>
      <c r="Q163" s="320">
        <v>100.83430784855105</v>
      </c>
      <c r="R163" s="320">
        <v>100.83430784855105</v>
      </c>
      <c r="S163" s="320">
        <v>100.83430784855105</v>
      </c>
      <c r="T163" s="320">
        <v>100.83430784855105</v>
      </c>
      <c r="U163" s="320">
        <v>100.83430784855105</v>
      </c>
      <c r="V163" s="320">
        <v>100.83430784855105</v>
      </c>
      <c r="W163" s="320">
        <v>100.4265452699341</v>
      </c>
      <c r="X163" s="320">
        <v>100.4265452699341</v>
      </c>
      <c r="Y163" s="320">
        <v>100.4265452699341</v>
      </c>
      <c r="Z163" s="320">
        <v>100.4265452699341</v>
      </c>
      <c r="AA163" s="320">
        <v>101.68903575677737</v>
      </c>
      <c r="AB163" s="320">
        <v>101.68903575677737</v>
      </c>
      <c r="AC163" s="320">
        <v>101.68903575677737</v>
      </c>
      <c r="AD163" s="320">
        <v>103.00539731501038</v>
      </c>
      <c r="AE163" s="320">
        <v>103.00539731501038</v>
      </c>
    </row>
    <row r="164" spans="1:31" ht="20.25" customHeight="1" x14ac:dyDescent="0.25">
      <c r="A164" s="357"/>
      <c r="B164" s="323" t="s">
        <v>815</v>
      </c>
      <c r="C164" s="308">
        <v>4</v>
      </c>
      <c r="D164" s="320">
        <v>102.91137415570302</v>
      </c>
      <c r="E164" s="320">
        <v>102.70774264166121</v>
      </c>
      <c r="F164" s="320">
        <v>104.56571542679484</v>
      </c>
      <c r="G164" s="320">
        <v>104.79498473833166</v>
      </c>
      <c r="H164" s="320">
        <v>104.74582704754138</v>
      </c>
      <c r="I164" s="320">
        <v>105.09624273326878</v>
      </c>
      <c r="J164" s="320">
        <v>105.09624273326878</v>
      </c>
      <c r="K164" s="320">
        <v>105.89072375633565</v>
      </c>
      <c r="L164" s="320">
        <v>105.8359987556249</v>
      </c>
      <c r="M164" s="320">
        <v>108.29307143717469</v>
      </c>
      <c r="N164" s="320">
        <v>110.2933503075859</v>
      </c>
      <c r="O164" s="320">
        <v>111.06405931525515</v>
      </c>
      <c r="P164" s="320">
        <v>111.64124303510653</v>
      </c>
      <c r="Q164" s="320">
        <v>109.89081473199568</v>
      </c>
      <c r="R164" s="320">
        <v>110.10420196502307</v>
      </c>
      <c r="S164" s="320">
        <v>109.95786698769943</v>
      </c>
      <c r="T164" s="320">
        <v>110.55484420938608</v>
      </c>
      <c r="U164" s="320">
        <v>112.08113710185873</v>
      </c>
      <c r="V164" s="320">
        <v>112.36534828470923</v>
      </c>
      <c r="W164" s="320">
        <v>112.79898149020579</v>
      </c>
      <c r="X164" s="320">
        <v>112.74335657746281</v>
      </c>
      <c r="Y164" s="320">
        <v>113.79794988422759</v>
      </c>
      <c r="Z164" s="320">
        <v>113.72513376818779</v>
      </c>
      <c r="AA164" s="320">
        <v>113.1951145477195</v>
      </c>
      <c r="AB164" s="320">
        <v>113.60364694419611</v>
      </c>
      <c r="AC164" s="320">
        <v>113.60765600292299</v>
      </c>
      <c r="AD164" s="320">
        <v>112.06076289732944</v>
      </c>
      <c r="AE164" s="320">
        <v>112.35556345790887</v>
      </c>
    </row>
    <row r="165" spans="1:31" ht="20.25" customHeight="1" x14ac:dyDescent="0.25">
      <c r="A165" s="352" t="s">
        <v>816</v>
      </c>
      <c r="B165" s="310"/>
      <c r="C165" s="308">
        <v>1</v>
      </c>
      <c r="D165" s="320">
        <v>100</v>
      </c>
      <c r="E165" s="320">
        <v>100</v>
      </c>
      <c r="F165" s="320">
        <v>100</v>
      </c>
      <c r="G165" s="320">
        <v>100</v>
      </c>
      <c r="H165" s="320">
        <v>100</v>
      </c>
      <c r="I165" s="320">
        <v>100</v>
      </c>
      <c r="J165" s="320">
        <v>100</v>
      </c>
      <c r="K165" s="320">
        <v>100</v>
      </c>
      <c r="L165" s="320">
        <v>100</v>
      </c>
      <c r="M165" s="320">
        <v>100</v>
      </c>
      <c r="N165" s="320">
        <v>100</v>
      </c>
      <c r="O165" s="320">
        <v>100</v>
      </c>
      <c r="P165" s="320">
        <v>100</v>
      </c>
      <c r="Q165" s="320">
        <v>100</v>
      </c>
      <c r="R165" s="320">
        <v>100</v>
      </c>
      <c r="S165" s="320">
        <v>100</v>
      </c>
      <c r="T165" s="320">
        <v>100</v>
      </c>
      <c r="U165" s="320">
        <v>100</v>
      </c>
      <c r="V165" s="320">
        <v>100</v>
      </c>
      <c r="W165" s="320">
        <v>100</v>
      </c>
      <c r="X165" s="320">
        <v>100</v>
      </c>
      <c r="Y165" s="320">
        <v>101.31940481285199</v>
      </c>
      <c r="Z165" s="320">
        <v>101.31940481285199</v>
      </c>
      <c r="AA165" s="320">
        <v>101.31940481285199</v>
      </c>
      <c r="AB165" s="320">
        <v>101.31940481285199</v>
      </c>
      <c r="AC165" s="320">
        <v>101.31940481285199</v>
      </c>
      <c r="AD165" s="320">
        <v>101.31940481285199</v>
      </c>
      <c r="AE165" s="320">
        <v>101.31940481285199</v>
      </c>
    </row>
    <row r="166" spans="1:31" ht="20.25" customHeight="1" x14ac:dyDescent="0.25">
      <c r="A166" s="357"/>
      <c r="B166" s="310" t="s">
        <v>902</v>
      </c>
      <c r="C166" s="308">
        <v>1</v>
      </c>
      <c r="D166" s="320">
        <v>100</v>
      </c>
      <c r="E166" s="320">
        <v>100</v>
      </c>
      <c r="F166" s="320">
        <v>100</v>
      </c>
      <c r="G166" s="320">
        <v>100</v>
      </c>
      <c r="H166" s="320">
        <v>100</v>
      </c>
      <c r="I166" s="320">
        <v>100</v>
      </c>
      <c r="J166" s="320">
        <v>100</v>
      </c>
      <c r="K166" s="320">
        <v>100</v>
      </c>
      <c r="L166" s="320">
        <v>100</v>
      </c>
      <c r="M166" s="320">
        <v>100</v>
      </c>
      <c r="N166" s="320">
        <v>100</v>
      </c>
      <c r="O166" s="320">
        <v>100</v>
      </c>
      <c r="P166" s="320">
        <v>100</v>
      </c>
      <c r="Q166" s="320">
        <v>100</v>
      </c>
      <c r="R166" s="320">
        <v>100</v>
      </c>
      <c r="S166" s="320">
        <v>100</v>
      </c>
      <c r="T166" s="320">
        <v>100</v>
      </c>
      <c r="U166" s="320">
        <v>100</v>
      </c>
      <c r="V166" s="320">
        <v>100</v>
      </c>
      <c r="W166" s="320">
        <v>100</v>
      </c>
      <c r="X166" s="320">
        <v>100</v>
      </c>
      <c r="Y166" s="320">
        <v>101.31940481285199</v>
      </c>
      <c r="Z166" s="320">
        <v>101.31940481285199</v>
      </c>
      <c r="AA166" s="320">
        <v>101.31940481285199</v>
      </c>
      <c r="AB166" s="320">
        <v>101.31940481285199</v>
      </c>
      <c r="AC166" s="320">
        <v>101.31940481285199</v>
      </c>
      <c r="AD166" s="320">
        <v>101.31940481285199</v>
      </c>
      <c r="AE166" s="320">
        <v>101.31940481285199</v>
      </c>
    </row>
    <row r="167" spans="1:31" ht="20.25" customHeight="1" x14ac:dyDescent="0.25">
      <c r="A167" s="352" t="s">
        <v>817</v>
      </c>
      <c r="B167" s="310"/>
      <c r="C167" s="308">
        <v>3</v>
      </c>
      <c r="D167" s="320">
        <v>103.88183220760402</v>
      </c>
      <c r="E167" s="320">
        <v>103.61032352221496</v>
      </c>
      <c r="F167" s="320">
        <v>106.08762056905978</v>
      </c>
      <c r="G167" s="320">
        <v>106.39331298444222</v>
      </c>
      <c r="H167" s="320">
        <v>106.32776939672185</v>
      </c>
      <c r="I167" s="320">
        <v>106.79499031102505</v>
      </c>
      <c r="J167" s="320">
        <v>106.79499031102505</v>
      </c>
      <c r="K167" s="320">
        <v>107.85429834178086</v>
      </c>
      <c r="L167" s="320">
        <v>107.78133167416654</v>
      </c>
      <c r="M167" s="320">
        <v>111.05742858289959</v>
      </c>
      <c r="N167" s="320">
        <v>113.7244670767812</v>
      </c>
      <c r="O167" s="320">
        <v>114.75207908700686</v>
      </c>
      <c r="P167" s="320">
        <v>115.52165738014203</v>
      </c>
      <c r="Q167" s="320">
        <v>113.18775297599423</v>
      </c>
      <c r="R167" s="320">
        <v>113.47226928669743</v>
      </c>
      <c r="S167" s="320">
        <v>113.27715598359924</v>
      </c>
      <c r="T167" s="320">
        <v>114.07312561251477</v>
      </c>
      <c r="U167" s="320">
        <v>116.10818280247831</v>
      </c>
      <c r="V167" s="320">
        <v>116.48713104627898</v>
      </c>
      <c r="W167" s="320">
        <v>117.06530865360772</v>
      </c>
      <c r="X167" s="320">
        <v>116.99114210328374</v>
      </c>
      <c r="Y167" s="320">
        <v>117.95746490801946</v>
      </c>
      <c r="Z167" s="320">
        <v>117.86037675329972</v>
      </c>
      <c r="AA167" s="320">
        <v>117.153684459342</v>
      </c>
      <c r="AB167" s="320">
        <v>117.69839432131083</v>
      </c>
      <c r="AC167" s="320">
        <v>117.70373973294666</v>
      </c>
      <c r="AD167" s="320">
        <v>115.64121559215526</v>
      </c>
      <c r="AE167" s="320">
        <v>116.03428300626116</v>
      </c>
    </row>
    <row r="168" spans="1:31" ht="20.25" customHeight="1" x14ac:dyDescent="0.25">
      <c r="A168" s="357"/>
      <c r="B168" s="310" t="s">
        <v>818</v>
      </c>
      <c r="C168" s="308">
        <v>3</v>
      </c>
      <c r="D168" s="320">
        <v>103.88183220760402</v>
      </c>
      <c r="E168" s="320">
        <v>103.61032352221496</v>
      </c>
      <c r="F168" s="320">
        <v>106.08762056905978</v>
      </c>
      <c r="G168" s="320">
        <v>106.39331298444222</v>
      </c>
      <c r="H168" s="320">
        <v>106.32776939672185</v>
      </c>
      <c r="I168" s="320">
        <v>106.79499031102505</v>
      </c>
      <c r="J168" s="320">
        <v>106.79499031102505</v>
      </c>
      <c r="K168" s="320">
        <v>107.85429834178086</v>
      </c>
      <c r="L168" s="320">
        <v>107.78133167416654</v>
      </c>
      <c r="M168" s="320">
        <v>111.05742858289959</v>
      </c>
      <c r="N168" s="320">
        <v>113.7244670767812</v>
      </c>
      <c r="O168" s="320">
        <v>114.75207908700686</v>
      </c>
      <c r="P168" s="320">
        <v>115.52165738014203</v>
      </c>
      <c r="Q168" s="320">
        <v>113.18775297599423</v>
      </c>
      <c r="R168" s="320">
        <v>113.47226928669743</v>
      </c>
      <c r="S168" s="320">
        <v>113.27715598359924</v>
      </c>
      <c r="T168" s="320">
        <v>114.07312561251477</v>
      </c>
      <c r="U168" s="320">
        <v>116.10818280247831</v>
      </c>
      <c r="V168" s="320">
        <v>116.48713104627898</v>
      </c>
      <c r="W168" s="320">
        <v>117.06530865360772</v>
      </c>
      <c r="X168" s="320">
        <v>116.99114210328374</v>
      </c>
      <c r="Y168" s="320">
        <v>117.95746490801946</v>
      </c>
      <c r="Z168" s="320">
        <v>117.86037675329972</v>
      </c>
      <c r="AA168" s="320">
        <v>117.153684459342</v>
      </c>
      <c r="AB168" s="320">
        <v>117.69839432131083</v>
      </c>
      <c r="AC168" s="320">
        <v>117.70373973294666</v>
      </c>
      <c r="AD168" s="320">
        <v>115.64121559215526</v>
      </c>
      <c r="AE168" s="320">
        <v>116.03428300626116</v>
      </c>
    </row>
    <row r="169" spans="1:31" ht="20.25" customHeight="1" x14ac:dyDescent="0.25">
      <c r="A169" s="357"/>
      <c r="B169" s="323" t="s">
        <v>819</v>
      </c>
      <c r="C169" s="308">
        <v>2</v>
      </c>
      <c r="D169" s="308">
        <v>112.68418574065066</v>
      </c>
      <c r="E169" s="308">
        <v>112.68418574065066</v>
      </c>
      <c r="F169" s="308">
        <v>112.68418574065066</v>
      </c>
      <c r="G169" s="308">
        <v>112.68418574065066</v>
      </c>
      <c r="H169" s="308">
        <v>112.68418574065066</v>
      </c>
      <c r="I169" s="308">
        <v>114.70763849364722</v>
      </c>
      <c r="J169" s="308">
        <v>114.70763849364722</v>
      </c>
      <c r="K169" s="308">
        <v>114.70763849364722</v>
      </c>
      <c r="L169" s="308">
        <v>114.70763849364722</v>
      </c>
      <c r="M169" s="308">
        <v>114.70763849364722</v>
      </c>
      <c r="N169" s="308">
        <v>114.70763849364722</v>
      </c>
      <c r="O169" s="308">
        <v>114.70763849364722</v>
      </c>
      <c r="P169" s="308">
        <v>114.70763849364722</v>
      </c>
      <c r="Q169" s="308">
        <v>114.70763849364722</v>
      </c>
      <c r="R169" s="308">
        <v>117.29865602926314</v>
      </c>
      <c r="S169" s="308">
        <v>117.29865602926314</v>
      </c>
      <c r="T169" s="308">
        <v>117.29865602926314</v>
      </c>
      <c r="U169" s="308">
        <v>117.29865602926314</v>
      </c>
      <c r="V169" s="308">
        <v>117.29865602926314</v>
      </c>
      <c r="W169" s="308">
        <v>119.70419054037802</v>
      </c>
      <c r="X169" s="308">
        <v>119.70419054037802</v>
      </c>
      <c r="Y169" s="308">
        <v>119.70419054037802</v>
      </c>
      <c r="Z169" s="308">
        <v>121.7355425830949</v>
      </c>
      <c r="AA169" s="308">
        <v>121.7355425830949</v>
      </c>
      <c r="AB169" s="308">
        <v>121.7355425830949</v>
      </c>
      <c r="AC169" s="308">
        <v>121.7355425830949</v>
      </c>
      <c r="AD169" s="308">
        <v>121.7355425830949</v>
      </c>
      <c r="AE169" s="308">
        <v>121.7355425830949</v>
      </c>
    </row>
    <row r="170" spans="1:31" ht="20.25" customHeight="1" x14ac:dyDescent="0.25">
      <c r="A170" s="352" t="s">
        <v>820</v>
      </c>
      <c r="B170" s="310"/>
      <c r="C170" s="308">
        <v>2</v>
      </c>
      <c r="D170" s="320">
        <v>112.68418574065066</v>
      </c>
      <c r="E170" s="320">
        <v>112.68418574065066</v>
      </c>
      <c r="F170" s="320">
        <v>112.68418574065066</v>
      </c>
      <c r="G170" s="320">
        <v>112.68418574065066</v>
      </c>
      <c r="H170" s="320">
        <v>112.68418574065066</v>
      </c>
      <c r="I170" s="320">
        <v>114.70763849364722</v>
      </c>
      <c r="J170" s="320">
        <v>114.70763849364722</v>
      </c>
      <c r="K170" s="320">
        <v>114.70763849364722</v>
      </c>
      <c r="L170" s="320">
        <v>114.70763849364722</v>
      </c>
      <c r="M170" s="320">
        <v>114.70763849364722</v>
      </c>
      <c r="N170" s="320">
        <v>114.70763849364722</v>
      </c>
      <c r="O170" s="320">
        <v>114.70763849364722</v>
      </c>
      <c r="P170" s="320">
        <v>114.70763849364722</v>
      </c>
      <c r="Q170" s="320">
        <v>114.70763849364722</v>
      </c>
      <c r="R170" s="320">
        <v>117.29865602926314</v>
      </c>
      <c r="S170" s="320">
        <v>117.29865602926314</v>
      </c>
      <c r="T170" s="320">
        <v>117.29865602926314</v>
      </c>
      <c r="U170" s="320">
        <v>117.29865602926314</v>
      </c>
      <c r="V170" s="320">
        <v>117.29865602926314</v>
      </c>
      <c r="W170" s="320">
        <v>119.70419054037802</v>
      </c>
      <c r="X170" s="320">
        <v>119.70419054037802</v>
      </c>
      <c r="Y170" s="320">
        <v>119.70419054037802</v>
      </c>
      <c r="Z170" s="320">
        <v>121.7355425830949</v>
      </c>
      <c r="AA170" s="320">
        <v>121.7355425830949</v>
      </c>
      <c r="AB170" s="320">
        <v>121.7355425830949</v>
      </c>
      <c r="AC170" s="320">
        <v>121.7355425830949</v>
      </c>
      <c r="AD170" s="320">
        <v>121.7355425830949</v>
      </c>
      <c r="AE170" s="320">
        <v>121.7355425830949</v>
      </c>
    </row>
    <row r="171" spans="1:31" ht="20.25" customHeight="1" x14ac:dyDescent="0.25">
      <c r="A171" s="357"/>
      <c r="B171" s="312" t="s">
        <v>821</v>
      </c>
      <c r="C171" s="308">
        <v>2</v>
      </c>
      <c r="D171" s="320">
        <v>112.68418574065066</v>
      </c>
      <c r="E171" s="320">
        <v>112.68418574065066</v>
      </c>
      <c r="F171" s="320">
        <v>112.68418574065066</v>
      </c>
      <c r="G171" s="320">
        <v>112.68418574065066</v>
      </c>
      <c r="H171" s="320">
        <v>112.68418574065066</v>
      </c>
      <c r="I171" s="320">
        <v>114.70763849364722</v>
      </c>
      <c r="J171" s="320">
        <v>114.70763849364722</v>
      </c>
      <c r="K171" s="320">
        <v>114.70763849364722</v>
      </c>
      <c r="L171" s="320">
        <v>114.70763849364722</v>
      </c>
      <c r="M171" s="320">
        <v>114.70763849364722</v>
      </c>
      <c r="N171" s="320">
        <v>114.70763849364722</v>
      </c>
      <c r="O171" s="320">
        <v>114.70763849364722</v>
      </c>
      <c r="P171" s="320">
        <v>114.70763849364722</v>
      </c>
      <c r="Q171" s="320">
        <v>114.70763849364722</v>
      </c>
      <c r="R171" s="320">
        <v>117.29865602926314</v>
      </c>
      <c r="S171" s="320">
        <v>117.29865602926314</v>
      </c>
      <c r="T171" s="320">
        <v>117.29865602926314</v>
      </c>
      <c r="U171" s="320">
        <v>117.29865602926314</v>
      </c>
      <c r="V171" s="320">
        <v>117.29865602926314</v>
      </c>
      <c r="W171" s="320">
        <v>119.70419054037802</v>
      </c>
      <c r="X171" s="320">
        <v>119.70419054037802</v>
      </c>
      <c r="Y171" s="320">
        <v>119.70419054037802</v>
      </c>
      <c r="Z171" s="320">
        <v>121.7355425830949</v>
      </c>
      <c r="AA171" s="320">
        <v>121.7355425830949</v>
      </c>
      <c r="AB171" s="320">
        <v>121.7355425830949</v>
      </c>
      <c r="AC171" s="320">
        <v>121.7355425830949</v>
      </c>
      <c r="AD171" s="320">
        <v>121.7355425830949</v>
      </c>
      <c r="AE171" s="320">
        <v>121.7355425830949</v>
      </c>
    </row>
    <row r="172" spans="1:31" ht="20.25" customHeight="1" x14ac:dyDescent="0.25">
      <c r="A172" s="357"/>
      <c r="B172" s="323" t="s">
        <v>822</v>
      </c>
      <c r="C172" s="308">
        <v>2</v>
      </c>
      <c r="D172" s="308">
        <v>100</v>
      </c>
      <c r="E172" s="308">
        <v>100</v>
      </c>
      <c r="F172" s="308">
        <v>100</v>
      </c>
      <c r="G172" s="308">
        <v>100.44806951098364</v>
      </c>
      <c r="H172" s="308">
        <v>100.44806951098364</v>
      </c>
      <c r="I172" s="308">
        <v>100.44806951098364</v>
      </c>
      <c r="J172" s="308">
        <v>103.81186417897798</v>
      </c>
      <c r="K172" s="308">
        <v>103.81186417897798</v>
      </c>
      <c r="L172" s="308">
        <v>103.81186417897798</v>
      </c>
      <c r="M172" s="308">
        <v>103.81186417897798</v>
      </c>
      <c r="N172" s="308">
        <v>103.81186417897798</v>
      </c>
      <c r="O172" s="308">
        <v>103.81186417897798</v>
      </c>
      <c r="P172" s="308">
        <v>103.81186417897798</v>
      </c>
      <c r="Q172" s="308">
        <v>106.14474275317573</v>
      </c>
      <c r="R172" s="308">
        <v>106.22539162461842</v>
      </c>
      <c r="S172" s="308">
        <v>107.60061351297014</v>
      </c>
      <c r="T172" s="308">
        <v>107.17520149783786</v>
      </c>
      <c r="U172" s="308">
        <v>107.17520149783786</v>
      </c>
      <c r="V172" s="308">
        <v>107.17520149783786</v>
      </c>
      <c r="W172" s="308">
        <v>108.44929268504026</v>
      </c>
      <c r="X172" s="308">
        <v>108.44929268504026</v>
      </c>
      <c r="Y172" s="308">
        <v>109.59421361797003</v>
      </c>
      <c r="Z172" s="308">
        <v>109.20788652890215</v>
      </c>
      <c r="AA172" s="308">
        <v>109.31885790243157</v>
      </c>
      <c r="AB172" s="308">
        <v>108.94603654922904</v>
      </c>
      <c r="AC172" s="308">
        <v>108.94603654922904</v>
      </c>
      <c r="AD172" s="308">
        <v>108.68186469754204</v>
      </c>
      <c r="AE172" s="308">
        <v>108.89641751932297</v>
      </c>
    </row>
    <row r="173" spans="1:31" ht="20.25" customHeight="1" x14ac:dyDescent="0.25">
      <c r="A173" s="352" t="s">
        <v>823</v>
      </c>
      <c r="B173" s="312"/>
      <c r="C173" s="308">
        <v>1</v>
      </c>
      <c r="D173" s="320">
        <v>100</v>
      </c>
      <c r="E173" s="320">
        <v>100</v>
      </c>
      <c r="F173" s="320">
        <v>100</v>
      </c>
      <c r="G173" s="320">
        <v>100.89613902196729</v>
      </c>
      <c r="H173" s="320">
        <v>100.89613902196729</v>
      </c>
      <c r="I173" s="320">
        <v>100.89613902196729</v>
      </c>
      <c r="J173" s="320">
        <v>106.62664421469992</v>
      </c>
      <c r="K173" s="320">
        <v>106.62664421469992</v>
      </c>
      <c r="L173" s="320">
        <v>106.62664421469992</v>
      </c>
      <c r="M173" s="320">
        <v>106.62664421469992</v>
      </c>
      <c r="N173" s="320">
        <v>106.62664421469992</v>
      </c>
      <c r="O173" s="320">
        <v>106.62664421469992</v>
      </c>
      <c r="P173" s="320">
        <v>106.62664421469992</v>
      </c>
      <c r="Q173" s="320">
        <v>111.29240136309544</v>
      </c>
      <c r="R173" s="320">
        <v>111.29240136309544</v>
      </c>
      <c r="S173" s="320">
        <v>115.29240136309544</v>
      </c>
      <c r="T173" s="320">
        <v>115.29240136309544</v>
      </c>
      <c r="U173" s="320">
        <v>115.29240136309544</v>
      </c>
      <c r="V173" s="320">
        <v>115.29240136309544</v>
      </c>
      <c r="W173" s="320">
        <v>115.29240136309544</v>
      </c>
      <c r="X173" s="320">
        <v>115.29240136309544</v>
      </c>
      <c r="Y173" s="320">
        <v>117.03153179787805</v>
      </c>
      <c r="Z173" s="320">
        <v>117.03153179787805</v>
      </c>
      <c r="AA173" s="320">
        <v>117.03153179787805</v>
      </c>
      <c r="AB173" s="320">
        <v>117.03153179787805</v>
      </c>
      <c r="AC173" s="320">
        <v>117.03153179787805</v>
      </c>
      <c r="AD173" s="320">
        <v>117.03153179787805</v>
      </c>
      <c r="AE173" s="320">
        <v>117.46063744143991</v>
      </c>
    </row>
    <row r="174" spans="1:31" ht="20.25" customHeight="1" x14ac:dyDescent="0.25">
      <c r="A174" s="357"/>
      <c r="B174" s="310" t="s">
        <v>941</v>
      </c>
      <c r="C174" s="308">
        <v>0.4</v>
      </c>
      <c r="D174" s="320">
        <v>100</v>
      </c>
      <c r="E174" s="320">
        <v>100</v>
      </c>
      <c r="F174" s="320">
        <v>100</v>
      </c>
      <c r="G174" s="320">
        <v>100</v>
      </c>
      <c r="H174" s="320">
        <v>100</v>
      </c>
      <c r="I174" s="320">
        <v>100</v>
      </c>
      <c r="J174" s="320">
        <v>114.32626298183159</v>
      </c>
      <c r="K174" s="320">
        <v>114.32626298183159</v>
      </c>
      <c r="L174" s="320">
        <v>114.32626298183159</v>
      </c>
      <c r="M174" s="320">
        <v>114.32626298183159</v>
      </c>
      <c r="N174" s="320">
        <v>114.32626298183159</v>
      </c>
      <c r="O174" s="320">
        <v>114.32626298183159</v>
      </c>
      <c r="P174" s="320">
        <v>114.32626298183159</v>
      </c>
      <c r="Q174" s="320">
        <v>114.32626298183159</v>
      </c>
      <c r="R174" s="320">
        <v>114.32626298183159</v>
      </c>
      <c r="S174" s="320">
        <v>114.32626298183159</v>
      </c>
      <c r="T174" s="320">
        <v>114.32626298183159</v>
      </c>
      <c r="U174" s="320">
        <v>114.32626298183159</v>
      </c>
      <c r="V174" s="320">
        <v>114.32626298183159</v>
      </c>
      <c r="W174" s="320">
        <v>114.32626298183159</v>
      </c>
      <c r="X174" s="320">
        <v>114.32626298183159</v>
      </c>
      <c r="Y174" s="320">
        <v>114.32626298183159</v>
      </c>
      <c r="Z174" s="320">
        <v>114.32626298183159</v>
      </c>
      <c r="AA174" s="320">
        <v>114.32626298183159</v>
      </c>
      <c r="AB174" s="320">
        <v>114.32626298183159</v>
      </c>
      <c r="AC174" s="320">
        <v>114.32626298183159</v>
      </c>
      <c r="AD174" s="320">
        <v>114.32626298183159</v>
      </c>
      <c r="AE174" s="320">
        <v>114.32626298183159</v>
      </c>
    </row>
    <row r="175" spans="1:31" ht="20.25" customHeight="1" x14ac:dyDescent="0.25">
      <c r="A175" s="357"/>
      <c r="B175" s="310" t="s">
        <v>824</v>
      </c>
      <c r="C175" s="308">
        <v>0.60000000000000009</v>
      </c>
      <c r="D175" s="320">
        <v>99.999999999999986</v>
      </c>
      <c r="E175" s="320">
        <v>99.999999999999986</v>
      </c>
      <c r="F175" s="320">
        <v>99.999999999999986</v>
      </c>
      <c r="G175" s="320">
        <v>101.49356503661213</v>
      </c>
      <c r="H175" s="320">
        <v>101.49356503661213</v>
      </c>
      <c r="I175" s="320">
        <v>101.49356503661213</v>
      </c>
      <c r="J175" s="320">
        <v>101.49356503661213</v>
      </c>
      <c r="K175" s="320">
        <v>101.49356503661213</v>
      </c>
      <c r="L175" s="320">
        <v>101.49356503661213</v>
      </c>
      <c r="M175" s="320">
        <v>101.49356503661213</v>
      </c>
      <c r="N175" s="320">
        <v>101.49356503661213</v>
      </c>
      <c r="O175" s="320">
        <v>101.49356503661213</v>
      </c>
      <c r="P175" s="320">
        <v>101.49356503661213</v>
      </c>
      <c r="Q175" s="320">
        <v>109.26982695060465</v>
      </c>
      <c r="R175" s="320">
        <v>109.26982695060465</v>
      </c>
      <c r="S175" s="320">
        <v>115.93649361727131</v>
      </c>
      <c r="T175" s="320">
        <v>115.93649361727131</v>
      </c>
      <c r="U175" s="320">
        <v>115.93649361727131</v>
      </c>
      <c r="V175" s="320">
        <v>115.93649361727131</v>
      </c>
      <c r="W175" s="320">
        <v>115.93649361727131</v>
      </c>
      <c r="X175" s="320">
        <v>115.93649361727131</v>
      </c>
      <c r="Y175" s="320">
        <v>118.835044341909</v>
      </c>
      <c r="Z175" s="320">
        <v>118.835044341909</v>
      </c>
      <c r="AA175" s="320">
        <v>118.835044341909</v>
      </c>
      <c r="AB175" s="320">
        <v>118.835044341909</v>
      </c>
      <c r="AC175" s="320">
        <v>118.835044341909</v>
      </c>
      <c r="AD175" s="320">
        <v>118.835044341909</v>
      </c>
      <c r="AE175" s="320">
        <v>119.55022041451211</v>
      </c>
    </row>
    <row r="176" spans="1:31" ht="20.25" customHeight="1" x14ac:dyDescent="0.25">
      <c r="A176" s="352" t="s">
        <v>825</v>
      </c>
      <c r="B176" s="310"/>
      <c r="C176" s="308">
        <v>1</v>
      </c>
      <c r="D176" s="320">
        <v>100</v>
      </c>
      <c r="E176" s="320">
        <v>100</v>
      </c>
      <c r="F176" s="320">
        <v>100</v>
      </c>
      <c r="G176" s="320">
        <v>100</v>
      </c>
      <c r="H176" s="320">
        <v>100</v>
      </c>
      <c r="I176" s="320">
        <v>100</v>
      </c>
      <c r="J176" s="320">
        <v>100.99708414325605</v>
      </c>
      <c r="K176" s="320">
        <v>100.99708414325605</v>
      </c>
      <c r="L176" s="320">
        <v>100.99708414325605</v>
      </c>
      <c r="M176" s="320">
        <v>100.99708414325605</v>
      </c>
      <c r="N176" s="320">
        <v>100.99708414325605</v>
      </c>
      <c r="O176" s="320">
        <v>100.99708414325605</v>
      </c>
      <c r="P176" s="320">
        <v>100.99708414325605</v>
      </c>
      <c r="Q176" s="320">
        <v>100.99708414325605</v>
      </c>
      <c r="R176" s="320">
        <v>101.15838188614143</v>
      </c>
      <c r="S176" s="320">
        <v>99.908825662844848</v>
      </c>
      <c r="T176" s="320">
        <v>99.0580016325803</v>
      </c>
      <c r="U176" s="320">
        <v>99.0580016325803</v>
      </c>
      <c r="V176" s="320">
        <v>99.0580016325803</v>
      </c>
      <c r="W176" s="320">
        <v>101.6061840069851</v>
      </c>
      <c r="X176" s="320">
        <v>101.6061840069851</v>
      </c>
      <c r="Y176" s="320">
        <v>102.15689543806201</v>
      </c>
      <c r="Z176" s="320">
        <v>101.38424125992627</v>
      </c>
      <c r="AA176" s="320">
        <v>101.6061840069851</v>
      </c>
      <c r="AB176" s="320">
        <v>100.86054130058004</v>
      </c>
      <c r="AC176" s="320">
        <v>100.86054130058004</v>
      </c>
      <c r="AD176" s="320">
        <v>100.33219759720603</v>
      </c>
      <c r="AE176" s="320">
        <v>100.33219759720603</v>
      </c>
    </row>
    <row r="177" spans="1:31" ht="20.25" customHeight="1" x14ac:dyDescent="0.25">
      <c r="A177" s="357"/>
      <c r="B177" s="312" t="s">
        <v>826</v>
      </c>
      <c r="C177" s="308">
        <v>1</v>
      </c>
      <c r="D177" s="320">
        <v>100</v>
      </c>
      <c r="E177" s="320">
        <v>100</v>
      </c>
      <c r="F177" s="320">
        <v>100</v>
      </c>
      <c r="G177" s="320">
        <v>100</v>
      </c>
      <c r="H177" s="320">
        <v>100</v>
      </c>
      <c r="I177" s="320">
        <v>100</v>
      </c>
      <c r="J177" s="320">
        <v>100.99708414325605</v>
      </c>
      <c r="K177" s="320">
        <v>100.99708414325605</v>
      </c>
      <c r="L177" s="320">
        <v>100.99708414325605</v>
      </c>
      <c r="M177" s="320">
        <v>100.99708414325605</v>
      </c>
      <c r="N177" s="320">
        <v>100.99708414325605</v>
      </c>
      <c r="O177" s="320">
        <v>100.99708414325605</v>
      </c>
      <c r="P177" s="320">
        <v>100.99708414325605</v>
      </c>
      <c r="Q177" s="320">
        <v>100.99708414325605</v>
      </c>
      <c r="R177" s="320">
        <v>101.15838188614143</v>
      </c>
      <c r="S177" s="320">
        <v>99.908825662844848</v>
      </c>
      <c r="T177" s="320">
        <v>99.0580016325803</v>
      </c>
      <c r="U177" s="320">
        <v>99.0580016325803</v>
      </c>
      <c r="V177" s="320">
        <v>99.0580016325803</v>
      </c>
      <c r="W177" s="320">
        <v>101.6061840069851</v>
      </c>
      <c r="X177" s="320">
        <v>101.6061840069851</v>
      </c>
      <c r="Y177" s="320">
        <v>102.15689543806201</v>
      </c>
      <c r="Z177" s="320">
        <v>101.38424125992627</v>
      </c>
      <c r="AA177" s="320">
        <v>101.6061840069851</v>
      </c>
      <c r="AB177" s="320">
        <v>100.86054130058004</v>
      </c>
      <c r="AC177" s="320">
        <v>100.86054130058004</v>
      </c>
      <c r="AD177" s="320">
        <v>100.33219759720603</v>
      </c>
      <c r="AE177" s="320">
        <v>100.33219759720603</v>
      </c>
    </row>
    <row r="178" spans="1:31" ht="20.25" customHeight="1" x14ac:dyDescent="0.25">
      <c r="A178" s="357"/>
      <c r="B178" s="323" t="s">
        <v>827</v>
      </c>
      <c r="C178" s="308">
        <v>6</v>
      </c>
      <c r="D178" s="308">
        <v>104.92907243059949</v>
      </c>
      <c r="E178" s="308">
        <v>104.85778194222758</v>
      </c>
      <c r="F178" s="308">
        <v>104.90348485184747</v>
      </c>
      <c r="G178" s="308">
        <v>104.97548863793047</v>
      </c>
      <c r="H178" s="308">
        <v>104.90029243492189</v>
      </c>
      <c r="I178" s="308">
        <v>104.93619174382349</v>
      </c>
      <c r="J178" s="308">
        <v>104.72310494331866</v>
      </c>
      <c r="K178" s="308">
        <v>104.7053564279189</v>
      </c>
      <c r="L178" s="308">
        <v>104.49067736112939</v>
      </c>
      <c r="M178" s="308">
        <v>106.36684463503114</v>
      </c>
      <c r="N178" s="308">
        <v>107.52410265242996</v>
      </c>
      <c r="O178" s="308">
        <v>107.31051260251951</v>
      </c>
      <c r="P178" s="308">
        <v>107.37002886029508</v>
      </c>
      <c r="Q178" s="308">
        <v>107.53728737447663</v>
      </c>
      <c r="R178" s="308">
        <v>107.37846182475882</v>
      </c>
      <c r="S178" s="308">
        <v>107.56824979212122</v>
      </c>
      <c r="T178" s="308">
        <v>107.43575298516599</v>
      </c>
      <c r="U178" s="308">
        <v>107.65170446168288</v>
      </c>
      <c r="V178" s="308">
        <v>108.85672229542888</v>
      </c>
      <c r="W178" s="308">
        <v>108.78678717063669</v>
      </c>
      <c r="X178" s="308">
        <v>109.38840747595384</v>
      </c>
      <c r="Y178" s="308">
        <v>108.43572196575032</v>
      </c>
      <c r="Z178" s="308">
        <v>108.93991499827973</v>
      </c>
      <c r="AA178" s="308">
        <v>109.32079432181752</v>
      </c>
      <c r="AB178" s="308">
        <v>109.68587325639642</v>
      </c>
      <c r="AC178" s="308">
        <v>109.59470252559849</v>
      </c>
      <c r="AD178" s="308">
        <v>109.76316748023953</v>
      </c>
      <c r="AE178" s="308">
        <v>109.79782225214082</v>
      </c>
    </row>
    <row r="179" spans="1:31" ht="20.25" customHeight="1" x14ac:dyDescent="0.25">
      <c r="A179" s="352" t="s">
        <v>139</v>
      </c>
      <c r="B179" s="310"/>
      <c r="C179" s="308">
        <v>3</v>
      </c>
      <c r="D179" s="320">
        <v>109.19534489578045</v>
      </c>
      <c r="E179" s="320">
        <v>109.19534489578045</v>
      </c>
      <c r="F179" s="320">
        <v>109.19534489578045</v>
      </c>
      <c r="G179" s="320">
        <v>109.19534489578045</v>
      </c>
      <c r="H179" s="320">
        <v>109.19534489578045</v>
      </c>
      <c r="I179" s="320">
        <v>109.19534489578045</v>
      </c>
      <c r="J179" s="320">
        <v>109.19534489578045</v>
      </c>
      <c r="K179" s="320">
        <v>109.19534489578045</v>
      </c>
      <c r="L179" s="320">
        <v>109.19534489578045</v>
      </c>
      <c r="M179" s="320">
        <v>116.02474625534353</v>
      </c>
      <c r="N179" s="320">
        <v>116.02474625534353</v>
      </c>
      <c r="O179" s="320">
        <v>116.02474625534353</v>
      </c>
      <c r="P179" s="320">
        <v>116.02474625534353</v>
      </c>
      <c r="Q179" s="320">
        <v>116.02474625534353</v>
      </c>
      <c r="R179" s="320">
        <v>116.02474625534353</v>
      </c>
      <c r="S179" s="320">
        <v>116.02474625534353</v>
      </c>
      <c r="T179" s="320">
        <v>116.02474625534353</v>
      </c>
      <c r="U179" s="320">
        <v>116.02474625534353</v>
      </c>
      <c r="V179" s="320">
        <v>116.02474625534353</v>
      </c>
      <c r="W179" s="320">
        <v>116.02474625534353</v>
      </c>
      <c r="X179" s="320">
        <v>117.15047054947365</v>
      </c>
      <c r="Y179" s="320">
        <v>117.15047054947365</v>
      </c>
      <c r="Z179" s="320">
        <v>117.15047054947365</v>
      </c>
      <c r="AA179" s="320">
        <v>117.15047054947365</v>
      </c>
      <c r="AB179" s="320">
        <v>117.15047054947365</v>
      </c>
      <c r="AC179" s="320">
        <v>117.15047054947365</v>
      </c>
      <c r="AD179" s="320">
        <v>117.15047054947365</v>
      </c>
      <c r="AE179" s="320">
        <v>117.15047054947365</v>
      </c>
    </row>
    <row r="180" spans="1:31" ht="20.25" customHeight="1" x14ac:dyDescent="0.25">
      <c r="A180" s="357"/>
      <c r="B180" s="310" t="s">
        <v>942</v>
      </c>
      <c r="C180" s="308">
        <v>1</v>
      </c>
      <c r="D180" s="320">
        <v>124.44230601958162</v>
      </c>
      <c r="E180" s="320">
        <v>124.44230601958162</v>
      </c>
      <c r="F180" s="320">
        <v>124.44230601958162</v>
      </c>
      <c r="G180" s="320">
        <v>124.44230601958162</v>
      </c>
      <c r="H180" s="320">
        <v>124.44230601958162</v>
      </c>
      <c r="I180" s="320">
        <v>124.44230601958162</v>
      </c>
      <c r="J180" s="320">
        <v>124.44230601958162</v>
      </c>
      <c r="K180" s="320">
        <v>124.44230601958162</v>
      </c>
      <c r="L180" s="320">
        <v>124.44230601958162</v>
      </c>
      <c r="M180" s="320">
        <v>129.42521382730317</v>
      </c>
      <c r="N180" s="320">
        <v>129.42521382730317</v>
      </c>
      <c r="O180" s="320">
        <v>129.42521382730317</v>
      </c>
      <c r="P180" s="320">
        <v>129.42521382730317</v>
      </c>
      <c r="Q180" s="320">
        <v>129.42521382730317</v>
      </c>
      <c r="R180" s="320">
        <v>129.42521382730317</v>
      </c>
      <c r="S180" s="320">
        <v>129.42521382730317</v>
      </c>
      <c r="T180" s="320">
        <v>129.42521382730317</v>
      </c>
      <c r="U180" s="320">
        <v>129.42521382730317</v>
      </c>
      <c r="V180" s="320">
        <v>129.42521382730317</v>
      </c>
      <c r="W180" s="320">
        <v>129.42521382730317</v>
      </c>
      <c r="X180" s="320">
        <v>129.42521382730317</v>
      </c>
      <c r="Y180" s="320">
        <v>129.42521382730317</v>
      </c>
      <c r="Z180" s="320">
        <v>129.42521382730317</v>
      </c>
      <c r="AA180" s="320">
        <v>129.42521382730317</v>
      </c>
      <c r="AB180" s="320">
        <v>129.42521382730317</v>
      </c>
      <c r="AC180" s="320">
        <v>129.42521382730317</v>
      </c>
      <c r="AD180" s="320">
        <v>129.42521382730317</v>
      </c>
      <c r="AE180" s="320">
        <v>129.42521382730317</v>
      </c>
    </row>
    <row r="181" spans="1:31" ht="20.25" customHeight="1" x14ac:dyDescent="0.25">
      <c r="A181" s="357"/>
      <c r="B181" s="310" t="s">
        <v>943</v>
      </c>
      <c r="C181" s="308">
        <v>2</v>
      </c>
      <c r="D181" s="320">
        <v>101.57186433387986</v>
      </c>
      <c r="E181" s="320">
        <v>101.57186433387986</v>
      </c>
      <c r="F181" s="320">
        <v>101.57186433387986</v>
      </c>
      <c r="G181" s="320">
        <v>101.57186433387986</v>
      </c>
      <c r="H181" s="320">
        <v>101.57186433387986</v>
      </c>
      <c r="I181" s="320">
        <v>101.57186433387986</v>
      </c>
      <c r="J181" s="320">
        <v>101.57186433387986</v>
      </c>
      <c r="K181" s="320">
        <v>101.57186433387986</v>
      </c>
      <c r="L181" s="320">
        <v>101.57186433387986</v>
      </c>
      <c r="M181" s="320">
        <v>109.3245124693637</v>
      </c>
      <c r="N181" s="320">
        <v>109.3245124693637</v>
      </c>
      <c r="O181" s="320">
        <v>109.3245124693637</v>
      </c>
      <c r="P181" s="320">
        <v>109.3245124693637</v>
      </c>
      <c r="Q181" s="320">
        <v>109.3245124693637</v>
      </c>
      <c r="R181" s="320">
        <v>109.3245124693637</v>
      </c>
      <c r="S181" s="320">
        <v>109.3245124693637</v>
      </c>
      <c r="T181" s="320">
        <v>109.3245124693637</v>
      </c>
      <c r="U181" s="320">
        <v>109.3245124693637</v>
      </c>
      <c r="V181" s="320">
        <v>109.3245124693637</v>
      </c>
      <c r="W181" s="320">
        <v>109.3245124693637</v>
      </c>
      <c r="X181" s="320">
        <v>111.01309891055891</v>
      </c>
      <c r="Y181" s="320">
        <v>111.01309891055891</v>
      </c>
      <c r="Z181" s="320">
        <v>111.01309891055891</v>
      </c>
      <c r="AA181" s="320">
        <v>111.01309891055891</v>
      </c>
      <c r="AB181" s="320">
        <v>111.01309891055891</v>
      </c>
      <c r="AC181" s="320">
        <v>111.01309891055891</v>
      </c>
      <c r="AD181" s="320">
        <v>111.01309891055891</v>
      </c>
      <c r="AE181" s="320">
        <v>111.01309891055891</v>
      </c>
    </row>
    <row r="182" spans="1:31" ht="20.25" customHeight="1" x14ac:dyDescent="0.25">
      <c r="A182" s="352" t="s">
        <v>140</v>
      </c>
      <c r="B182" s="312"/>
      <c r="C182" s="308">
        <v>1</v>
      </c>
      <c r="D182" s="320">
        <v>100.28215672631754</v>
      </c>
      <c r="E182" s="320">
        <v>100.28215672631754</v>
      </c>
      <c r="F182" s="320">
        <v>100.28215672631754</v>
      </c>
      <c r="G182" s="320">
        <v>100.28215672631754</v>
      </c>
      <c r="H182" s="320">
        <v>100.28215672631754</v>
      </c>
      <c r="I182" s="320">
        <v>100.28215672631754</v>
      </c>
      <c r="J182" s="320">
        <v>100.28215672631754</v>
      </c>
      <c r="K182" s="320">
        <v>100.28215672631754</v>
      </c>
      <c r="L182" s="320">
        <v>100.28215672631754</v>
      </c>
      <c r="M182" s="320">
        <v>100.28215672631754</v>
      </c>
      <c r="N182" s="320">
        <v>100.28215672631754</v>
      </c>
      <c r="O182" s="320">
        <v>100.28215672631754</v>
      </c>
      <c r="P182" s="320">
        <v>100.28215672631754</v>
      </c>
      <c r="Q182" s="320">
        <v>100.28215672631754</v>
      </c>
      <c r="R182" s="320">
        <v>100.28215672631754</v>
      </c>
      <c r="S182" s="320">
        <v>100.28215672631754</v>
      </c>
      <c r="T182" s="320">
        <v>100.28215672631754</v>
      </c>
      <c r="U182" s="320">
        <v>100.28215672631754</v>
      </c>
      <c r="V182" s="320">
        <v>107.51226372879357</v>
      </c>
      <c r="W182" s="320">
        <v>107.51226372879357</v>
      </c>
      <c r="X182" s="320">
        <v>107.51226372879357</v>
      </c>
      <c r="Y182" s="320">
        <v>107.51226372879357</v>
      </c>
      <c r="Z182" s="320">
        <v>107.51226372879357</v>
      </c>
      <c r="AA182" s="320">
        <v>107.51226372879357</v>
      </c>
      <c r="AB182" s="320">
        <v>107.51226372879357</v>
      </c>
      <c r="AC182" s="320">
        <v>107.51226372879357</v>
      </c>
      <c r="AD182" s="320">
        <v>107.51226372879357</v>
      </c>
      <c r="AE182" s="320">
        <v>107.51226372879357</v>
      </c>
    </row>
    <row r="183" spans="1:31" ht="20.25" customHeight="1" x14ac:dyDescent="0.25">
      <c r="A183" s="357"/>
      <c r="B183" s="310" t="s">
        <v>828</v>
      </c>
      <c r="C183" s="308">
        <v>1</v>
      </c>
      <c r="D183" s="320">
        <v>100.28215672631754</v>
      </c>
      <c r="E183" s="320">
        <v>100.28215672631754</v>
      </c>
      <c r="F183" s="320">
        <v>100.28215672631754</v>
      </c>
      <c r="G183" s="320">
        <v>100.28215672631754</v>
      </c>
      <c r="H183" s="320">
        <v>100.28215672631754</v>
      </c>
      <c r="I183" s="320">
        <v>100.28215672631754</v>
      </c>
      <c r="J183" s="320">
        <v>100.28215672631754</v>
      </c>
      <c r="K183" s="320">
        <v>100.28215672631754</v>
      </c>
      <c r="L183" s="320">
        <v>100.28215672631754</v>
      </c>
      <c r="M183" s="320">
        <v>100.28215672631754</v>
      </c>
      <c r="N183" s="320">
        <v>100.28215672631754</v>
      </c>
      <c r="O183" s="320">
        <v>100.28215672631754</v>
      </c>
      <c r="P183" s="320">
        <v>100.28215672631754</v>
      </c>
      <c r="Q183" s="320">
        <v>100.28215672631754</v>
      </c>
      <c r="R183" s="320">
        <v>100.28215672631754</v>
      </c>
      <c r="S183" s="320">
        <v>100.28215672631754</v>
      </c>
      <c r="T183" s="320">
        <v>100.28215672631754</v>
      </c>
      <c r="U183" s="320">
        <v>100.28215672631754</v>
      </c>
      <c r="V183" s="320">
        <v>107.51226372879357</v>
      </c>
      <c r="W183" s="320">
        <v>107.51226372879357</v>
      </c>
      <c r="X183" s="320">
        <v>107.51226372879357</v>
      </c>
      <c r="Y183" s="320">
        <v>107.51226372879357</v>
      </c>
      <c r="Z183" s="320">
        <v>107.51226372879357</v>
      </c>
      <c r="AA183" s="320">
        <v>107.51226372879357</v>
      </c>
      <c r="AB183" s="320">
        <v>107.51226372879357</v>
      </c>
      <c r="AC183" s="320">
        <v>107.51226372879357</v>
      </c>
      <c r="AD183" s="320">
        <v>107.51226372879357</v>
      </c>
      <c r="AE183" s="320">
        <v>107.51226372879357</v>
      </c>
    </row>
    <row r="184" spans="1:31" ht="20.25" customHeight="1" x14ac:dyDescent="0.25">
      <c r="A184" s="352" t="s">
        <v>141</v>
      </c>
      <c r="B184" s="310"/>
      <c r="C184" s="308">
        <v>2</v>
      </c>
      <c r="D184" s="320">
        <v>100.85312158496899</v>
      </c>
      <c r="E184" s="320">
        <v>100.6392501198533</v>
      </c>
      <c r="F184" s="320">
        <v>100.77635884871295</v>
      </c>
      <c r="G184" s="320">
        <v>100.99237020696192</v>
      </c>
      <c r="H184" s="320">
        <v>100.76678159793624</v>
      </c>
      <c r="I184" s="320">
        <v>100.874479524641</v>
      </c>
      <c r="J184" s="320">
        <v>100.23521912312648</v>
      </c>
      <c r="K184" s="320">
        <v>100.18197357692728</v>
      </c>
      <c r="L184" s="320">
        <v>99.537936376558719</v>
      </c>
      <c r="M184" s="320">
        <v>94.922336158919336</v>
      </c>
      <c r="N184" s="320">
        <v>98.394110211115787</v>
      </c>
      <c r="O184" s="320">
        <v>97.753340061384435</v>
      </c>
      <c r="P184" s="320">
        <v>97.931888834711188</v>
      </c>
      <c r="Q184" s="320">
        <v>98.433664377255838</v>
      </c>
      <c r="R184" s="320">
        <v>97.957187728102397</v>
      </c>
      <c r="S184" s="320">
        <v>98.526551630189616</v>
      </c>
      <c r="T184" s="320">
        <v>98.129061209323893</v>
      </c>
      <c r="U184" s="320">
        <v>98.776915638874584</v>
      </c>
      <c r="V184" s="320">
        <v>98.776915638874584</v>
      </c>
      <c r="W184" s="320">
        <v>98.567110264497998</v>
      </c>
      <c r="X184" s="320">
        <v>98.683384739254265</v>
      </c>
      <c r="Y184" s="320">
        <v>95.825328208643711</v>
      </c>
      <c r="Z184" s="320">
        <v>97.337907306231898</v>
      </c>
      <c r="AA184" s="320">
        <v>98.480545276845291</v>
      </c>
      <c r="AB184" s="320">
        <v>99.575782080581973</v>
      </c>
      <c r="AC184" s="320">
        <v>99.302269888188164</v>
      </c>
      <c r="AD184" s="320">
        <v>99.807664752111293</v>
      </c>
      <c r="AE184" s="320">
        <v>99.911629067815184</v>
      </c>
    </row>
    <row r="185" spans="1:31" ht="20.25" customHeight="1" x14ac:dyDescent="0.25">
      <c r="A185" s="357"/>
      <c r="B185" s="310" t="s">
        <v>829</v>
      </c>
      <c r="C185" s="308">
        <v>2</v>
      </c>
      <c r="D185" s="320">
        <v>100.85312158496899</v>
      </c>
      <c r="E185" s="320">
        <v>100.6392501198533</v>
      </c>
      <c r="F185" s="320">
        <v>100.77635884871295</v>
      </c>
      <c r="G185" s="320">
        <v>100.99237020696192</v>
      </c>
      <c r="H185" s="320">
        <v>100.76678159793624</v>
      </c>
      <c r="I185" s="320">
        <v>100.874479524641</v>
      </c>
      <c r="J185" s="320">
        <v>100.23521912312648</v>
      </c>
      <c r="K185" s="320">
        <v>100.18197357692728</v>
      </c>
      <c r="L185" s="320">
        <v>99.537936376558719</v>
      </c>
      <c r="M185" s="320">
        <v>94.922336158919336</v>
      </c>
      <c r="N185" s="320">
        <v>98.394110211115787</v>
      </c>
      <c r="O185" s="320">
        <v>97.753340061384435</v>
      </c>
      <c r="P185" s="320">
        <v>97.931888834711188</v>
      </c>
      <c r="Q185" s="320">
        <v>98.433664377255838</v>
      </c>
      <c r="R185" s="320">
        <v>97.957187728102397</v>
      </c>
      <c r="S185" s="320">
        <v>98.526551630189616</v>
      </c>
      <c r="T185" s="320">
        <v>98.129061209323893</v>
      </c>
      <c r="U185" s="320">
        <v>98.776915638874584</v>
      </c>
      <c r="V185" s="320">
        <v>98.776915638874584</v>
      </c>
      <c r="W185" s="320">
        <v>98.567110264497998</v>
      </c>
      <c r="X185" s="320">
        <v>98.683384739254265</v>
      </c>
      <c r="Y185" s="320">
        <v>95.825328208643711</v>
      </c>
      <c r="Z185" s="320">
        <v>97.337907306231898</v>
      </c>
      <c r="AA185" s="320">
        <v>98.480545276845291</v>
      </c>
      <c r="AB185" s="320">
        <v>99.575782080581973</v>
      </c>
      <c r="AC185" s="320">
        <v>99.302269888188164</v>
      </c>
      <c r="AD185" s="320">
        <v>99.807664752111293</v>
      </c>
      <c r="AE185" s="320">
        <v>99.911629067815184</v>
      </c>
    </row>
    <row r="186" spans="1:31" ht="20.25" customHeight="1" x14ac:dyDescent="0.25">
      <c r="A186" s="357"/>
      <c r="B186" s="312"/>
      <c r="C186" s="308"/>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c r="AA186" s="320"/>
      <c r="AB186" s="320"/>
      <c r="AC186" s="320"/>
      <c r="AD186" s="320"/>
      <c r="AE186" s="320"/>
    </row>
    <row r="187" spans="1:31" ht="20.25" customHeight="1" x14ac:dyDescent="0.25">
      <c r="A187" s="405" t="s">
        <v>830</v>
      </c>
      <c r="B187" s="406"/>
      <c r="C187" s="350">
        <v>32</v>
      </c>
      <c r="D187" s="350">
        <v>103.59889468115769</v>
      </c>
      <c r="E187" s="350">
        <v>103.59889468115769</v>
      </c>
      <c r="F187" s="350">
        <v>103.59889468115769</v>
      </c>
      <c r="G187" s="350">
        <v>103.68763147120418</v>
      </c>
      <c r="H187" s="350">
        <v>103.68763147120418</v>
      </c>
      <c r="I187" s="350">
        <v>104.92312869670792</v>
      </c>
      <c r="J187" s="350">
        <v>104.92312869670792</v>
      </c>
      <c r="K187" s="350">
        <v>104.92312869670792</v>
      </c>
      <c r="L187" s="350">
        <v>104.92312869670792</v>
      </c>
      <c r="M187" s="350">
        <v>109.70282221474177</v>
      </c>
      <c r="N187" s="350">
        <v>110.26573790598415</v>
      </c>
      <c r="O187" s="350">
        <v>110.26573790598415</v>
      </c>
      <c r="P187" s="350">
        <v>110.26573790598415</v>
      </c>
      <c r="Q187" s="350">
        <v>110.26573790598415</v>
      </c>
      <c r="R187" s="350">
        <v>110.26573790598415</v>
      </c>
      <c r="S187" s="350">
        <v>110.74760357309535</v>
      </c>
      <c r="T187" s="350">
        <v>110.74760357309535</v>
      </c>
      <c r="U187" s="350">
        <v>111.93553285395407</v>
      </c>
      <c r="V187" s="350">
        <v>111.93553285395407</v>
      </c>
      <c r="W187" s="350">
        <v>111.93553285395407</v>
      </c>
      <c r="X187" s="350">
        <v>111.93553285395407</v>
      </c>
      <c r="Y187" s="350">
        <v>116.1152483837385</v>
      </c>
      <c r="Z187" s="350">
        <v>116.1152483837385</v>
      </c>
      <c r="AA187" s="350">
        <v>116.1152483837385</v>
      </c>
      <c r="AB187" s="350">
        <v>116.1152483837385</v>
      </c>
      <c r="AC187" s="350">
        <v>116.1976562678624</v>
      </c>
      <c r="AD187" s="350">
        <v>116.1976562678624</v>
      </c>
      <c r="AE187" s="350">
        <v>116.76551689271163</v>
      </c>
    </row>
    <row r="188" spans="1:31" ht="20.25" customHeight="1" x14ac:dyDescent="0.25">
      <c r="A188" s="357"/>
      <c r="B188" s="323" t="s">
        <v>831</v>
      </c>
      <c r="C188" s="308">
        <v>5</v>
      </c>
      <c r="D188" s="308">
        <v>112.35108957340091</v>
      </c>
      <c r="E188" s="308">
        <v>112.35108957340091</v>
      </c>
      <c r="F188" s="308">
        <v>112.35108957340091</v>
      </c>
      <c r="G188" s="308">
        <v>112.35108957340091</v>
      </c>
      <c r="H188" s="308">
        <v>112.35108957340091</v>
      </c>
      <c r="I188" s="308">
        <v>112.35108957340091</v>
      </c>
      <c r="J188" s="308">
        <v>112.35108957340091</v>
      </c>
      <c r="K188" s="308">
        <v>112.35108957340091</v>
      </c>
      <c r="L188" s="308">
        <v>112.35108957340091</v>
      </c>
      <c r="M188" s="308">
        <v>126.39291979534615</v>
      </c>
      <c r="N188" s="308">
        <v>126.39291979534615</v>
      </c>
      <c r="O188" s="308">
        <v>126.39291979534615</v>
      </c>
      <c r="P188" s="308">
        <v>126.39291979534615</v>
      </c>
      <c r="Q188" s="308">
        <v>126.39291979534615</v>
      </c>
      <c r="R188" s="308">
        <v>126.39291979534615</v>
      </c>
      <c r="S188" s="308">
        <v>126.39291979534615</v>
      </c>
      <c r="T188" s="308">
        <v>126.39291979534615</v>
      </c>
      <c r="U188" s="308">
        <v>126.39291979534615</v>
      </c>
      <c r="V188" s="308">
        <v>126.39291979534615</v>
      </c>
      <c r="W188" s="308">
        <v>126.39291979534615</v>
      </c>
      <c r="X188" s="308">
        <v>126.39291979534615</v>
      </c>
      <c r="Y188" s="308">
        <v>137.2594483451532</v>
      </c>
      <c r="Z188" s="308">
        <v>137.2594483451532</v>
      </c>
      <c r="AA188" s="308">
        <v>137.2594483451532</v>
      </c>
      <c r="AB188" s="308">
        <v>137.2594483451532</v>
      </c>
      <c r="AC188" s="308">
        <v>137.2594483451532</v>
      </c>
      <c r="AD188" s="308">
        <v>137.2594483451532</v>
      </c>
      <c r="AE188" s="320">
        <v>137.2594483451532</v>
      </c>
    </row>
    <row r="189" spans="1:31" ht="20.25" customHeight="1" x14ac:dyDescent="0.25">
      <c r="A189" s="352" t="s">
        <v>832</v>
      </c>
      <c r="B189" s="312"/>
      <c r="C189" s="308">
        <v>5</v>
      </c>
      <c r="D189" s="320">
        <v>112.35108957340091</v>
      </c>
      <c r="E189" s="320">
        <v>112.35108957340091</v>
      </c>
      <c r="F189" s="320">
        <v>112.35108957340091</v>
      </c>
      <c r="G189" s="320">
        <v>112.35108957340091</v>
      </c>
      <c r="H189" s="320">
        <v>112.35108957340091</v>
      </c>
      <c r="I189" s="320">
        <v>112.35108957340091</v>
      </c>
      <c r="J189" s="320">
        <v>112.35108957340091</v>
      </c>
      <c r="K189" s="320">
        <v>112.35108957340091</v>
      </c>
      <c r="L189" s="320">
        <v>112.35108957340091</v>
      </c>
      <c r="M189" s="320">
        <v>126.39291979534615</v>
      </c>
      <c r="N189" s="320">
        <v>126.39291979534615</v>
      </c>
      <c r="O189" s="320">
        <v>126.39291979534615</v>
      </c>
      <c r="P189" s="320">
        <v>126.39291979534615</v>
      </c>
      <c r="Q189" s="320">
        <v>126.39291979534615</v>
      </c>
      <c r="R189" s="320">
        <v>126.39291979534615</v>
      </c>
      <c r="S189" s="320">
        <v>126.39291979534615</v>
      </c>
      <c r="T189" s="320">
        <v>126.39291979534615</v>
      </c>
      <c r="U189" s="320">
        <v>126.39291979534615</v>
      </c>
      <c r="V189" s="320">
        <v>126.39291979534615</v>
      </c>
      <c r="W189" s="320">
        <v>126.39291979534615</v>
      </c>
      <c r="X189" s="320">
        <v>126.39291979534615</v>
      </c>
      <c r="Y189" s="320">
        <v>137.2594483451532</v>
      </c>
      <c r="Z189" s="320">
        <v>137.2594483451532</v>
      </c>
      <c r="AA189" s="320">
        <v>137.2594483451532</v>
      </c>
      <c r="AB189" s="320">
        <v>137.2594483451532</v>
      </c>
      <c r="AC189" s="320">
        <v>137.2594483451532</v>
      </c>
      <c r="AD189" s="320">
        <v>137.2594483451532</v>
      </c>
      <c r="AE189" s="320">
        <v>137.2594483451532</v>
      </c>
    </row>
    <row r="190" spans="1:31" ht="20.25" customHeight="1" x14ac:dyDescent="0.25">
      <c r="A190" s="357"/>
      <c r="B190" s="310" t="s">
        <v>944</v>
      </c>
      <c r="C190" s="308">
        <v>2</v>
      </c>
      <c r="D190" s="320">
        <v>116.34833857252811</v>
      </c>
      <c r="E190" s="320">
        <v>116.34833857252811</v>
      </c>
      <c r="F190" s="320">
        <v>116.34833857252811</v>
      </c>
      <c r="G190" s="320">
        <v>116.34833857252811</v>
      </c>
      <c r="H190" s="320">
        <v>116.34833857252811</v>
      </c>
      <c r="I190" s="320">
        <v>116.34833857252811</v>
      </c>
      <c r="J190" s="320">
        <v>116.34833857252811</v>
      </c>
      <c r="K190" s="320">
        <v>116.34833857252811</v>
      </c>
      <c r="L190" s="320">
        <v>116.34833857252811</v>
      </c>
      <c r="M190" s="320">
        <v>131.42542655545722</v>
      </c>
      <c r="N190" s="320">
        <v>131.42542655545722</v>
      </c>
      <c r="O190" s="320">
        <v>131.42542655545722</v>
      </c>
      <c r="P190" s="320">
        <v>131.42542655545722</v>
      </c>
      <c r="Q190" s="320">
        <v>131.42542655545722</v>
      </c>
      <c r="R190" s="320">
        <v>131.42542655545722</v>
      </c>
      <c r="S190" s="320">
        <v>131.42542655545722</v>
      </c>
      <c r="T190" s="320">
        <v>131.42542655545722</v>
      </c>
      <c r="U190" s="320">
        <v>131.42542655545722</v>
      </c>
      <c r="V190" s="320">
        <v>131.42542655545722</v>
      </c>
      <c r="W190" s="320">
        <v>131.42542655545722</v>
      </c>
      <c r="X190" s="320">
        <v>131.42542655545722</v>
      </c>
      <c r="Y190" s="320">
        <v>138.09100541779131</v>
      </c>
      <c r="Z190" s="320">
        <v>138.09100541779131</v>
      </c>
      <c r="AA190" s="320">
        <v>138.09100541779131</v>
      </c>
      <c r="AB190" s="320">
        <v>138.09100541779131</v>
      </c>
      <c r="AC190" s="320">
        <v>138.09100541779131</v>
      </c>
      <c r="AD190" s="320">
        <v>138.09100541779131</v>
      </c>
      <c r="AE190" s="320">
        <v>138.09100541779131</v>
      </c>
    </row>
    <row r="191" spans="1:31" ht="20.25" customHeight="1" x14ac:dyDescent="0.25">
      <c r="A191" s="357"/>
      <c r="B191" s="312" t="s">
        <v>833</v>
      </c>
      <c r="C191" s="308">
        <v>3</v>
      </c>
      <c r="D191" s="320">
        <v>109.68625690731614</v>
      </c>
      <c r="E191" s="320">
        <v>109.68625690731614</v>
      </c>
      <c r="F191" s="320">
        <v>109.68625690731614</v>
      </c>
      <c r="G191" s="320">
        <v>109.68625690731614</v>
      </c>
      <c r="H191" s="320">
        <v>109.68625690731614</v>
      </c>
      <c r="I191" s="320">
        <v>109.68625690731614</v>
      </c>
      <c r="J191" s="320">
        <v>109.68625690731614</v>
      </c>
      <c r="K191" s="320">
        <v>109.68625690731614</v>
      </c>
      <c r="L191" s="320">
        <v>109.68625690731614</v>
      </c>
      <c r="M191" s="320">
        <v>123.03791528860545</v>
      </c>
      <c r="N191" s="320">
        <v>123.03791528860545</v>
      </c>
      <c r="O191" s="320">
        <v>123.03791528860545</v>
      </c>
      <c r="P191" s="320">
        <v>123.03791528860545</v>
      </c>
      <c r="Q191" s="320">
        <v>123.03791528860545</v>
      </c>
      <c r="R191" s="320">
        <v>123.03791528860545</v>
      </c>
      <c r="S191" s="320">
        <v>123.03791528860545</v>
      </c>
      <c r="T191" s="320">
        <v>123.03791528860545</v>
      </c>
      <c r="U191" s="320">
        <v>123.03791528860545</v>
      </c>
      <c r="V191" s="320">
        <v>123.03791528860545</v>
      </c>
      <c r="W191" s="320">
        <v>123.03791528860545</v>
      </c>
      <c r="X191" s="320">
        <v>123.03791528860545</v>
      </c>
      <c r="Y191" s="320">
        <v>136.7050769633945</v>
      </c>
      <c r="Z191" s="320">
        <v>136.7050769633945</v>
      </c>
      <c r="AA191" s="320">
        <v>136.7050769633945</v>
      </c>
      <c r="AB191" s="320">
        <v>136.7050769633945</v>
      </c>
      <c r="AC191" s="320">
        <v>136.7050769633945</v>
      </c>
      <c r="AD191" s="320">
        <v>136.7050769633945</v>
      </c>
      <c r="AE191" s="320">
        <v>136.7050769633945</v>
      </c>
    </row>
    <row r="192" spans="1:31" ht="20.25" customHeight="1" x14ac:dyDescent="0.25">
      <c r="A192" s="357"/>
      <c r="B192" s="323" t="s">
        <v>145</v>
      </c>
      <c r="C192" s="308">
        <v>1</v>
      </c>
      <c r="D192" s="308">
        <v>104.65903972020332</v>
      </c>
      <c r="E192" s="308">
        <v>104.65903972020332</v>
      </c>
      <c r="F192" s="308">
        <v>104.65903972020332</v>
      </c>
      <c r="G192" s="308">
        <v>104.65903972020332</v>
      </c>
      <c r="H192" s="308">
        <v>104.65903972020332</v>
      </c>
      <c r="I192" s="308">
        <v>104.65903972020332</v>
      </c>
      <c r="J192" s="308">
        <v>104.65903972020332</v>
      </c>
      <c r="K192" s="308">
        <v>104.65903972020332</v>
      </c>
      <c r="L192" s="308">
        <v>104.65903972020332</v>
      </c>
      <c r="M192" s="308">
        <v>116.03422983978921</v>
      </c>
      <c r="N192" s="308">
        <v>116.03422983978921</v>
      </c>
      <c r="O192" s="308">
        <v>116.03422983978921</v>
      </c>
      <c r="P192" s="308">
        <v>116.03422983978921</v>
      </c>
      <c r="Q192" s="308">
        <v>116.03422983978921</v>
      </c>
      <c r="R192" s="308">
        <v>116.03422983978921</v>
      </c>
      <c r="S192" s="308">
        <v>116.03422983978921</v>
      </c>
      <c r="T192" s="308">
        <v>116.03422983978921</v>
      </c>
      <c r="U192" s="308">
        <v>116.03422983978921</v>
      </c>
      <c r="V192" s="308">
        <v>116.03422983978921</v>
      </c>
      <c r="W192" s="308">
        <v>116.03422983978921</v>
      </c>
      <c r="X192" s="308">
        <v>116.03422983978921</v>
      </c>
      <c r="Y192" s="308">
        <v>119.50431600748718</v>
      </c>
      <c r="Z192" s="308">
        <v>119.50431600748718</v>
      </c>
      <c r="AA192" s="308">
        <v>119.50431600748718</v>
      </c>
      <c r="AB192" s="308">
        <v>119.50431600748718</v>
      </c>
      <c r="AC192" s="308">
        <v>119.50431600748718</v>
      </c>
      <c r="AD192" s="308">
        <v>119.50431600748718</v>
      </c>
      <c r="AE192" s="308">
        <v>119.50431600748718</v>
      </c>
    </row>
    <row r="193" spans="1:31" ht="20.25" customHeight="1" x14ac:dyDescent="0.25">
      <c r="A193" s="352" t="s">
        <v>146</v>
      </c>
      <c r="B193" s="312"/>
      <c r="C193" s="308">
        <v>1</v>
      </c>
      <c r="D193" s="320">
        <v>104.65903972020332</v>
      </c>
      <c r="E193" s="320">
        <v>104.65903972020332</v>
      </c>
      <c r="F193" s="320">
        <v>104.65903972020332</v>
      </c>
      <c r="G193" s="320">
        <v>104.65903972020332</v>
      </c>
      <c r="H193" s="320">
        <v>104.65903972020332</v>
      </c>
      <c r="I193" s="320">
        <v>104.65903972020332</v>
      </c>
      <c r="J193" s="320">
        <v>104.65903972020332</v>
      </c>
      <c r="K193" s="320">
        <v>104.65903972020332</v>
      </c>
      <c r="L193" s="320">
        <v>104.65903972020332</v>
      </c>
      <c r="M193" s="320">
        <v>116.03422983978921</v>
      </c>
      <c r="N193" s="320">
        <v>116.03422983978921</v>
      </c>
      <c r="O193" s="320">
        <v>116.03422983978921</v>
      </c>
      <c r="P193" s="320">
        <v>116.03422983978921</v>
      </c>
      <c r="Q193" s="320">
        <v>116.03422983978921</v>
      </c>
      <c r="R193" s="320">
        <v>116.03422983978921</v>
      </c>
      <c r="S193" s="320">
        <v>116.03422983978921</v>
      </c>
      <c r="T193" s="320">
        <v>116.03422983978921</v>
      </c>
      <c r="U193" s="320">
        <v>116.03422983978921</v>
      </c>
      <c r="V193" s="320">
        <v>116.03422983978921</v>
      </c>
      <c r="W193" s="320">
        <v>116.03422983978921</v>
      </c>
      <c r="X193" s="320">
        <v>116.03422983978921</v>
      </c>
      <c r="Y193" s="320">
        <v>119.50431600748718</v>
      </c>
      <c r="Z193" s="320">
        <v>119.50431600748718</v>
      </c>
      <c r="AA193" s="320">
        <v>119.50431600748718</v>
      </c>
      <c r="AB193" s="320">
        <v>119.50431600748718</v>
      </c>
      <c r="AC193" s="320">
        <v>119.50431600748718</v>
      </c>
      <c r="AD193" s="320">
        <v>119.50431600748718</v>
      </c>
      <c r="AE193" s="320">
        <v>119.50431600748718</v>
      </c>
    </row>
    <row r="194" spans="1:31" ht="20.25" customHeight="1" x14ac:dyDescent="0.25">
      <c r="A194" s="357"/>
      <c r="B194" s="312" t="s">
        <v>945</v>
      </c>
      <c r="C194" s="308">
        <v>1</v>
      </c>
      <c r="D194" s="320">
        <v>104.65903972020332</v>
      </c>
      <c r="E194" s="320">
        <v>104.65903972020332</v>
      </c>
      <c r="F194" s="320">
        <v>104.65903972020332</v>
      </c>
      <c r="G194" s="320">
        <v>104.65903972020332</v>
      </c>
      <c r="H194" s="320">
        <v>104.65903972020332</v>
      </c>
      <c r="I194" s="320">
        <v>104.65903972020332</v>
      </c>
      <c r="J194" s="320">
        <v>104.65903972020332</v>
      </c>
      <c r="K194" s="320">
        <v>104.65903972020332</v>
      </c>
      <c r="L194" s="320">
        <v>104.65903972020332</v>
      </c>
      <c r="M194" s="320">
        <v>116.03422983978921</v>
      </c>
      <c r="N194" s="320">
        <v>116.03422983978921</v>
      </c>
      <c r="O194" s="320">
        <v>116.03422983978921</v>
      </c>
      <c r="P194" s="320">
        <v>116.03422983978921</v>
      </c>
      <c r="Q194" s="320">
        <v>116.03422983978921</v>
      </c>
      <c r="R194" s="320">
        <v>116.03422983978921</v>
      </c>
      <c r="S194" s="320">
        <v>116.03422983978921</v>
      </c>
      <c r="T194" s="320">
        <v>116.03422983978921</v>
      </c>
      <c r="U194" s="320">
        <v>116.03422983978921</v>
      </c>
      <c r="V194" s="320">
        <v>116.03422983978921</v>
      </c>
      <c r="W194" s="320">
        <v>116.03422983978921</v>
      </c>
      <c r="X194" s="320">
        <v>116.03422983978921</v>
      </c>
      <c r="Y194" s="320">
        <v>119.50431600748718</v>
      </c>
      <c r="Z194" s="320">
        <v>119.50431600748718</v>
      </c>
      <c r="AA194" s="320">
        <v>119.50431600748718</v>
      </c>
      <c r="AB194" s="320">
        <v>119.50431600748718</v>
      </c>
      <c r="AC194" s="320">
        <v>119.50431600748718</v>
      </c>
      <c r="AD194" s="320">
        <v>119.50431600748718</v>
      </c>
      <c r="AE194" s="320">
        <v>119.50431600748718</v>
      </c>
    </row>
    <row r="195" spans="1:31" ht="20.25" customHeight="1" x14ac:dyDescent="0.25">
      <c r="A195" s="357"/>
      <c r="B195" s="323" t="s">
        <v>147</v>
      </c>
      <c r="C195" s="308">
        <v>1</v>
      </c>
      <c r="D195" s="308">
        <v>104.78563686321789</v>
      </c>
      <c r="E195" s="308">
        <v>104.78563686321789</v>
      </c>
      <c r="F195" s="308">
        <v>104.78563686321789</v>
      </c>
      <c r="G195" s="308">
        <v>104.78563686321789</v>
      </c>
      <c r="H195" s="308">
        <v>104.78563686321789</v>
      </c>
      <c r="I195" s="308">
        <v>104.78563686321789</v>
      </c>
      <c r="J195" s="308">
        <v>104.78563686321789</v>
      </c>
      <c r="K195" s="308">
        <v>104.78563686321789</v>
      </c>
      <c r="L195" s="308">
        <v>104.78563686321789</v>
      </c>
      <c r="M195" s="308">
        <v>104.78563686321789</v>
      </c>
      <c r="N195" s="308">
        <v>104.78563686321789</v>
      </c>
      <c r="O195" s="308">
        <v>104.78563686321789</v>
      </c>
      <c r="P195" s="308">
        <v>104.78563686321789</v>
      </c>
      <c r="Q195" s="308">
        <v>104.78563686321789</v>
      </c>
      <c r="R195" s="308">
        <v>104.78563686321789</v>
      </c>
      <c r="S195" s="308">
        <v>110.24779453618594</v>
      </c>
      <c r="T195" s="308">
        <v>110.24779453618594</v>
      </c>
      <c r="U195" s="308">
        <v>110.24779453618594</v>
      </c>
      <c r="V195" s="308">
        <v>110.24779453618594</v>
      </c>
      <c r="W195" s="308">
        <v>110.24779453618594</v>
      </c>
      <c r="X195" s="308">
        <v>110.24779453618594</v>
      </c>
      <c r="Y195" s="308">
        <v>113.10393391167131</v>
      </c>
      <c r="Z195" s="308">
        <v>113.10393391167131</v>
      </c>
      <c r="AA195" s="308">
        <v>113.10393391167131</v>
      </c>
      <c r="AB195" s="308">
        <v>113.10393391167131</v>
      </c>
      <c r="AC195" s="308">
        <v>115.74098620363569</v>
      </c>
      <c r="AD195" s="308">
        <v>115.74098620363569</v>
      </c>
      <c r="AE195" s="308">
        <v>115.74098620363569</v>
      </c>
    </row>
    <row r="196" spans="1:31" customFormat="1" x14ac:dyDescent="0.25">
      <c r="A196" s="352" t="s">
        <v>148</v>
      </c>
      <c r="B196" s="312"/>
      <c r="C196" s="308">
        <v>1</v>
      </c>
      <c r="D196" s="320">
        <v>104.78563686321789</v>
      </c>
      <c r="E196" s="320">
        <v>104.78563686321789</v>
      </c>
      <c r="F196" s="320">
        <v>104.78563686321789</v>
      </c>
      <c r="G196" s="320">
        <v>104.78563686321789</v>
      </c>
      <c r="H196" s="320">
        <v>104.78563686321789</v>
      </c>
      <c r="I196" s="320">
        <v>104.78563686321789</v>
      </c>
      <c r="J196" s="320">
        <v>104.78563686321789</v>
      </c>
      <c r="K196" s="320">
        <v>104.78563686321789</v>
      </c>
      <c r="L196" s="320">
        <v>104.78563686321789</v>
      </c>
      <c r="M196" s="320">
        <v>104.78563686321789</v>
      </c>
      <c r="N196" s="320">
        <v>104.78563686321789</v>
      </c>
      <c r="O196" s="320">
        <v>104.78563686321789</v>
      </c>
      <c r="P196" s="320">
        <v>104.78563686321789</v>
      </c>
      <c r="Q196" s="320">
        <v>104.78563686321789</v>
      </c>
      <c r="R196" s="320">
        <v>104.78563686321789</v>
      </c>
      <c r="S196" s="320">
        <v>110.24779453618594</v>
      </c>
      <c r="T196" s="320">
        <v>110.24779453618594</v>
      </c>
      <c r="U196" s="320">
        <v>110.24779453618594</v>
      </c>
      <c r="V196" s="320">
        <v>110.24779453618594</v>
      </c>
      <c r="W196" s="320">
        <v>110.24779453618594</v>
      </c>
      <c r="X196" s="320">
        <v>110.24779453618594</v>
      </c>
      <c r="Y196" s="320">
        <v>113.10393391167131</v>
      </c>
      <c r="Z196" s="320">
        <v>113.10393391167131</v>
      </c>
      <c r="AA196" s="320">
        <v>113.10393391167131</v>
      </c>
      <c r="AB196" s="320">
        <v>113.10393391167131</v>
      </c>
      <c r="AC196" s="320">
        <v>115.74098620363569</v>
      </c>
      <c r="AD196" s="320">
        <v>115.74098620363569</v>
      </c>
      <c r="AE196" s="384">
        <v>115.74098620363569</v>
      </c>
    </row>
    <row r="197" spans="1:31" ht="20.25" customHeight="1" x14ac:dyDescent="0.25">
      <c r="A197" s="357"/>
      <c r="B197" s="312" t="s">
        <v>834</v>
      </c>
      <c r="C197" s="308">
        <v>1</v>
      </c>
      <c r="D197" s="320">
        <v>104.78563686321789</v>
      </c>
      <c r="E197" s="320">
        <v>104.78563686321789</v>
      </c>
      <c r="F197" s="320">
        <v>104.78563686321789</v>
      </c>
      <c r="G197" s="320">
        <v>104.78563686321789</v>
      </c>
      <c r="H197" s="320">
        <v>104.78563686321789</v>
      </c>
      <c r="I197" s="320">
        <v>104.78563686321789</v>
      </c>
      <c r="J197" s="320">
        <v>104.78563686321789</v>
      </c>
      <c r="K197" s="320">
        <v>104.78563686321789</v>
      </c>
      <c r="L197" s="320">
        <v>104.78563686321789</v>
      </c>
      <c r="M197" s="320">
        <v>104.78563686321789</v>
      </c>
      <c r="N197" s="320">
        <v>104.78563686321789</v>
      </c>
      <c r="O197" s="320">
        <v>104.78563686321789</v>
      </c>
      <c r="P197" s="320">
        <v>104.78563686321789</v>
      </c>
      <c r="Q197" s="320">
        <v>104.78563686321789</v>
      </c>
      <c r="R197" s="320">
        <v>104.78563686321789</v>
      </c>
      <c r="S197" s="320">
        <v>110.24779453618594</v>
      </c>
      <c r="T197" s="320">
        <v>110.24779453618594</v>
      </c>
      <c r="U197" s="320">
        <v>110.24779453618594</v>
      </c>
      <c r="V197" s="320">
        <v>110.24779453618594</v>
      </c>
      <c r="W197" s="320">
        <v>110.24779453618594</v>
      </c>
      <c r="X197" s="320">
        <v>110.24779453618594</v>
      </c>
      <c r="Y197" s="320">
        <v>113.10393391167131</v>
      </c>
      <c r="Z197" s="320">
        <v>113.10393391167131</v>
      </c>
      <c r="AA197" s="320">
        <v>113.10393391167131</v>
      </c>
      <c r="AB197" s="320">
        <v>113.10393391167131</v>
      </c>
      <c r="AC197" s="320">
        <v>115.74098620363569</v>
      </c>
      <c r="AD197" s="320">
        <v>115.74098620363569</v>
      </c>
      <c r="AE197" s="320">
        <v>115.74098620363569</v>
      </c>
    </row>
    <row r="198" spans="1:31" ht="20.25" customHeight="1" x14ac:dyDescent="0.25">
      <c r="A198" s="357"/>
      <c r="B198" s="323" t="s">
        <v>149</v>
      </c>
      <c r="C198" s="308">
        <v>18</v>
      </c>
      <c r="D198" s="308">
        <v>100.99238178838115</v>
      </c>
      <c r="E198" s="308">
        <v>100.99238178838115</v>
      </c>
      <c r="F198" s="308">
        <v>100.99238178838115</v>
      </c>
      <c r="G198" s="308">
        <v>101.15013608179714</v>
      </c>
      <c r="H198" s="308">
        <v>101.15013608179714</v>
      </c>
      <c r="I198" s="308">
        <v>103.34657559380381</v>
      </c>
      <c r="J198" s="308">
        <v>103.34657559380381</v>
      </c>
      <c r="K198" s="308">
        <v>103.34657559380381</v>
      </c>
      <c r="L198" s="308">
        <v>103.34657559380381</v>
      </c>
      <c r="M198" s="308">
        <v>103.34657559380381</v>
      </c>
      <c r="N198" s="308">
        <v>104.34731460045691</v>
      </c>
      <c r="O198" s="308">
        <v>104.34731460045691</v>
      </c>
      <c r="P198" s="308">
        <v>104.34731460045691</v>
      </c>
      <c r="Q198" s="308">
        <v>104.34731460045691</v>
      </c>
      <c r="R198" s="308">
        <v>104.34731460045691</v>
      </c>
      <c r="S198" s="308">
        <v>104.90051147126749</v>
      </c>
      <c r="T198" s="308">
        <v>104.90051147126749</v>
      </c>
      <c r="U198" s="308">
        <v>107.01238574834967</v>
      </c>
      <c r="V198" s="308">
        <v>107.01238574834967</v>
      </c>
      <c r="W198" s="308">
        <v>107.01238574834967</v>
      </c>
      <c r="X198" s="308">
        <v>107.01238574834967</v>
      </c>
      <c r="Y198" s="308">
        <v>107.01238574834967</v>
      </c>
      <c r="Z198" s="308">
        <v>107.01238574834967</v>
      </c>
      <c r="AA198" s="308">
        <v>107.01238574834967</v>
      </c>
      <c r="AB198" s="308">
        <v>107.01238574834967</v>
      </c>
      <c r="AC198" s="308">
        <v>107.01238574834967</v>
      </c>
      <c r="AD198" s="308">
        <v>107.01238574834967</v>
      </c>
      <c r="AE198" s="308">
        <v>108.02191574808165</v>
      </c>
    </row>
    <row r="199" spans="1:31" ht="20.25" customHeight="1" x14ac:dyDescent="0.25">
      <c r="A199" s="352" t="s">
        <v>150</v>
      </c>
      <c r="B199" s="312"/>
      <c r="C199" s="308">
        <v>18</v>
      </c>
      <c r="D199" s="320">
        <v>100.99238178838115</v>
      </c>
      <c r="E199" s="320">
        <v>100.99238178838115</v>
      </c>
      <c r="F199" s="320">
        <v>100.99238178838115</v>
      </c>
      <c r="G199" s="320">
        <v>101.15013608179714</v>
      </c>
      <c r="H199" s="320">
        <v>101.15013608179714</v>
      </c>
      <c r="I199" s="320">
        <v>103.34657559380381</v>
      </c>
      <c r="J199" s="320">
        <v>103.34657559380381</v>
      </c>
      <c r="K199" s="320">
        <v>103.34657559380381</v>
      </c>
      <c r="L199" s="320">
        <v>103.34657559380381</v>
      </c>
      <c r="M199" s="320">
        <v>103.34657559380381</v>
      </c>
      <c r="N199" s="320">
        <v>104.34731460045691</v>
      </c>
      <c r="O199" s="320">
        <v>104.34731460045691</v>
      </c>
      <c r="P199" s="320">
        <v>104.34731460045691</v>
      </c>
      <c r="Q199" s="320">
        <v>104.34731460045691</v>
      </c>
      <c r="R199" s="320">
        <v>104.34731460045691</v>
      </c>
      <c r="S199" s="320">
        <v>104.90051147126749</v>
      </c>
      <c r="T199" s="320">
        <v>104.90051147126749</v>
      </c>
      <c r="U199" s="320">
        <v>107.01238574834967</v>
      </c>
      <c r="V199" s="320">
        <v>107.01238574834967</v>
      </c>
      <c r="W199" s="320">
        <v>107.01238574834967</v>
      </c>
      <c r="X199" s="320">
        <v>107.01238574834967</v>
      </c>
      <c r="Y199" s="320">
        <v>107.01238574834967</v>
      </c>
      <c r="Z199" s="320">
        <v>107.01238574834967</v>
      </c>
      <c r="AA199" s="320">
        <v>107.01238574834967</v>
      </c>
      <c r="AB199" s="320">
        <v>107.01238574834967</v>
      </c>
      <c r="AC199" s="320">
        <v>107.01238574834967</v>
      </c>
      <c r="AD199" s="320">
        <v>107.01238574834967</v>
      </c>
      <c r="AE199" s="320">
        <v>108.02191574808165</v>
      </c>
    </row>
    <row r="200" spans="1:31" ht="20.25" customHeight="1" x14ac:dyDescent="0.25">
      <c r="A200" s="357"/>
      <c r="B200" s="312" t="s">
        <v>946</v>
      </c>
      <c r="C200" s="308">
        <v>6</v>
      </c>
      <c r="D200" s="320">
        <v>100</v>
      </c>
      <c r="E200" s="320">
        <v>100</v>
      </c>
      <c r="F200" s="320">
        <v>100</v>
      </c>
      <c r="G200" s="320">
        <v>100</v>
      </c>
      <c r="H200" s="320">
        <v>100</v>
      </c>
      <c r="I200" s="320">
        <v>100</v>
      </c>
      <c r="J200" s="320">
        <v>100</v>
      </c>
      <c r="K200" s="320">
        <v>100</v>
      </c>
      <c r="L200" s="320">
        <v>100</v>
      </c>
      <c r="M200" s="320">
        <v>100</v>
      </c>
      <c r="N200" s="320">
        <v>101.04382825827905</v>
      </c>
      <c r="O200" s="320">
        <v>101.04382825827905</v>
      </c>
      <c r="P200" s="320">
        <v>101.04382825827905</v>
      </c>
      <c r="Q200" s="320">
        <v>101.04382825827905</v>
      </c>
      <c r="R200" s="320">
        <v>101.04382825827905</v>
      </c>
      <c r="S200" s="320">
        <v>101.04382825827905</v>
      </c>
      <c r="T200" s="320">
        <v>101.04382825827905</v>
      </c>
      <c r="U200" s="320">
        <v>101.04382825827905</v>
      </c>
      <c r="V200" s="320">
        <v>101.04382825827905</v>
      </c>
      <c r="W200" s="320">
        <v>101.04382825827905</v>
      </c>
      <c r="X200" s="320">
        <v>101.04382825827905</v>
      </c>
      <c r="Y200" s="320">
        <v>101.04382825827905</v>
      </c>
      <c r="Z200" s="320">
        <v>101.04382825827905</v>
      </c>
      <c r="AA200" s="320">
        <v>101.04382825827905</v>
      </c>
      <c r="AB200" s="320">
        <v>101.04382825827905</v>
      </c>
      <c r="AC200" s="320">
        <v>101.04382825827905</v>
      </c>
      <c r="AD200" s="320">
        <v>101.04382825827905</v>
      </c>
      <c r="AE200" s="320">
        <v>101.04382825827905</v>
      </c>
    </row>
    <row r="201" spans="1:31" ht="20.25" customHeight="1" x14ac:dyDescent="0.25">
      <c r="A201" s="357"/>
      <c r="B201" s="312" t="s">
        <v>947</v>
      </c>
      <c r="C201" s="308">
        <v>12</v>
      </c>
      <c r="D201" s="320">
        <v>101.48857268257173</v>
      </c>
      <c r="E201" s="320">
        <v>101.48857268257173</v>
      </c>
      <c r="F201" s="320">
        <v>101.48857268257173</v>
      </c>
      <c r="G201" s="320">
        <v>101.72520412269573</v>
      </c>
      <c r="H201" s="320">
        <v>101.72520412269573</v>
      </c>
      <c r="I201" s="320">
        <v>105.01986339070571</v>
      </c>
      <c r="J201" s="320">
        <v>105.01986339070571</v>
      </c>
      <c r="K201" s="320">
        <v>105.01986339070571</v>
      </c>
      <c r="L201" s="320">
        <v>105.01986339070571</v>
      </c>
      <c r="M201" s="320">
        <v>105.01986339070571</v>
      </c>
      <c r="N201" s="320">
        <v>105.99905777154585</v>
      </c>
      <c r="O201" s="320">
        <v>105.99905777154585</v>
      </c>
      <c r="P201" s="320">
        <v>105.99905777154585</v>
      </c>
      <c r="Q201" s="320">
        <v>105.99905777154585</v>
      </c>
      <c r="R201" s="320">
        <v>105.99905777154585</v>
      </c>
      <c r="S201" s="320">
        <v>106.82885307776171</v>
      </c>
      <c r="T201" s="320">
        <v>106.82885307776171</v>
      </c>
      <c r="U201" s="320">
        <v>109.99666449338498</v>
      </c>
      <c r="V201" s="320">
        <v>109.99666449338498</v>
      </c>
      <c r="W201" s="320">
        <v>109.99666449338498</v>
      </c>
      <c r="X201" s="320">
        <v>109.99666449338498</v>
      </c>
      <c r="Y201" s="320">
        <v>109.99666449338498</v>
      </c>
      <c r="Z201" s="320">
        <v>109.99666449338498</v>
      </c>
      <c r="AA201" s="320">
        <v>109.99666449338498</v>
      </c>
      <c r="AB201" s="320">
        <v>109.99666449338498</v>
      </c>
      <c r="AC201" s="320">
        <v>109.99666449338498</v>
      </c>
      <c r="AD201" s="320">
        <v>109.99666449338498</v>
      </c>
      <c r="AE201" s="320">
        <v>111.51095949298296</v>
      </c>
    </row>
    <row r="202" spans="1:31" ht="20.25" customHeight="1" x14ac:dyDescent="0.25">
      <c r="A202" s="357"/>
      <c r="B202" s="323" t="s">
        <v>835</v>
      </c>
      <c r="C202" s="308">
        <v>7</v>
      </c>
      <c r="D202" s="308">
        <v>103.72880473653706</v>
      </c>
      <c r="E202" s="308">
        <v>103.72880473653706</v>
      </c>
      <c r="F202" s="308">
        <v>103.72880473653706</v>
      </c>
      <c r="G202" s="308">
        <v>103.72880473653706</v>
      </c>
      <c r="H202" s="308">
        <v>103.72880473653706</v>
      </c>
      <c r="I202" s="308">
        <v>103.72880473653706</v>
      </c>
      <c r="J202" s="308">
        <v>103.72880473653706</v>
      </c>
      <c r="K202" s="308">
        <v>103.72880473653706</v>
      </c>
      <c r="L202" s="308">
        <v>103.72880473653706</v>
      </c>
      <c r="M202" s="308">
        <v>113.92392635764722</v>
      </c>
      <c r="N202" s="308">
        <v>113.92392635764722</v>
      </c>
      <c r="O202" s="308">
        <v>113.92392635764722</v>
      </c>
      <c r="P202" s="308">
        <v>113.92392635764722</v>
      </c>
      <c r="Q202" s="308">
        <v>113.92392635764722</v>
      </c>
      <c r="R202" s="308">
        <v>113.92392635764722</v>
      </c>
      <c r="S202" s="308">
        <v>113.92392635764722</v>
      </c>
      <c r="T202" s="308">
        <v>113.92392635764722</v>
      </c>
      <c r="U202" s="308">
        <v>113.92392635764722</v>
      </c>
      <c r="V202" s="308">
        <v>113.92392635764722</v>
      </c>
      <c r="W202" s="308">
        <v>113.92392635764722</v>
      </c>
      <c r="X202" s="308">
        <v>113.92392635764722</v>
      </c>
      <c r="Y202" s="308">
        <v>124.36564473777337</v>
      </c>
      <c r="Z202" s="308">
        <v>124.36564473777337</v>
      </c>
      <c r="AA202" s="308">
        <v>124.36564473777337</v>
      </c>
      <c r="AB202" s="308">
        <v>124.36564473777337</v>
      </c>
      <c r="AC202" s="308">
        <v>124.36564473777337</v>
      </c>
      <c r="AD202" s="308">
        <v>124.36564473777337</v>
      </c>
      <c r="AE202" s="308">
        <v>124.36564473777337</v>
      </c>
    </row>
    <row r="203" spans="1:31" ht="20.25" customHeight="1" x14ac:dyDescent="0.25">
      <c r="A203" s="352" t="s">
        <v>836</v>
      </c>
      <c r="B203" s="312"/>
      <c r="C203" s="308">
        <v>7</v>
      </c>
      <c r="D203" s="320">
        <v>103.72880473653706</v>
      </c>
      <c r="E203" s="320">
        <v>103.72880473653706</v>
      </c>
      <c r="F203" s="320">
        <v>103.72880473653706</v>
      </c>
      <c r="G203" s="320">
        <v>103.72880473653706</v>
      </c>
      <c r="H203" s="320">
        <v>103.72880473653706</v>
      </c>
      <c r="I203" s="320">
        <v>103.72880473653706</v>
      </c>
      <c r="J203" s="320">
        <v>103.72880473653706</v>
      </c>
      <c r="K203" s="320">
        <v>103.72880473653706</v>
      </c>
      <c r="L203" s="320">
        <v>103.72880473653706</v>
      </c>
      <c r="M203" s="320">
        <v>113.92392635764722</v>
      </c>
      <c r="N203" s="320">
        <v>113.92392635764722</v>
      </c>
      <c r="O203" s="320">
        <v>113.92392635764722</v>
      </c>
      <c r="P203" s="320">
        <v>113.92392635764722</v>
      </c>
      <c r="Q203" s="320">
        <v>113.92392635764722</v>
      </c>
      <c r="R203" s="320">
        <v>113.92392635764722</v>
      </c>
      <c r="S203" s="320">
        <v>113.92392635764722</v>
      </c>
      <c r="T203" s="320">
        <v>113.92392635764722</v>
      </c>
      <c r="U203" s="320">
        <v>113.92392635764722</v>
      </c>
      <c r="V203" s="320">
        <v>113.92392635764722</v>
      </c>
      <c r="W203" s="320">
        <v>113.92392635764722</v>
      </c>
      <c r="X203" s="320">
        <v>113.92392635764722</v>
      </c>
      <c r="Y203" s="320">
        <v>124.36564473777337</v>
      </c>
      <c r="Z203" s="320">
        <v>124.36564473777337</v>
      </c>
      <c r="AA203" s="320">
        <v>124.36564473777337</v>
      </c>
      <c r="AB203" s="320">
        <v>124.36564473777337</v>
      </c>
      <c r="AC203" s="320">
        <v>124.36564473777337</v>
      </c>
      <c r="AD203" s="320">
        <v>124.36564473777337</v>
      </c>
      <c r="AE203" s="320">
        <v>124.36564473777337</v>
      </c>
    </row>
    <row r="204" spans="1:31" ht="20.25" customHeight="1" x14ac:dyDescent="0.25">
      <c r="A204" s="357"/>
      <c r="B204" s="312" t="s">
        <v>948</v>
      </c>
      <c r="C204" s="308">
        <v>1</v>
      </c>
      <c r="D204" s="320">
        <v>103.66146496280776</v>
      </c>
      <c r="E204" s="320">
        <v>103.66146496280776</v>
      </c>
      <c r="F204" s="320">
        <v>103.66146496280776</v>
      </c>
      <c r="G204" s="320">
        <v>103.66146496280776</v>
      </c>
      <c r="H204" s="320">
        <v>103.66146496280776</v>
      </c>
      <c r="I204" s="320">
        <v>103.66146496280776</v>
      </c>
      <c r="J204" s="320">
        <v>103.66146496280776</v>
      </c>
      <c r="K204" s="320">
        <v>103.66146496280776</v>
      </c>
      <c r="L204" s="320">
        <v>103.66146496280776</v>
      </c>
      <c r="M204" s="320">
        <v>103.66146496280776</v>
      </c>
      <c r="N204" s="320">
        <v>103.66146496280776</v>
      </c>
      <c r="O204" s="320">
        <v>103.66146496280776</v>
      </c>
      <c r="P204" s="320">
        <v>103.66146496280776</v>
      </c>
      <c r="Q204" s="320">
        <v>103.66146496280776</v>
      </c>
      <c r="R204" s="320">
        <v>103.66146496280776</v>
      </c>
      <c r="S204" s="320">
        <v>103.66146496280776</v>
      </c>
      <c r="T204" s="320">
        <v>103.66146496280776</v>
      </c>
      <c r="U204" s="320">
        <v>103.66146496280776</v>
      </c>
      <c r="V204" s="320">
        <v>103.66146496280776</v>
      </c>
      <c r="W204" s="320">
        <v>103.66146496280776</v>
      </c>
      <c r="X204" s="320">
        <v>103.66146496280776</v>
      </c>
      <c r="Y204" s="320">
        <v>120.15084977364293</v>
      </c>
      <c r="Z204" s="320">
        <v>120.15084977364293</v>
      </c>
      <c r="AA204" s="320">
        <v>120.15084977364293</v>
      </c>
      <c r="AB204" s="320">
        <v>120.15084977364293</v>
      </c>
      <c r="AC204" s="320">
        <v>120.15084977364293</v>
      </c>
      <c r="AD204" s="320">
        <v>120.15084977364293</v>
      </c>
      <c r="AE204" s="320">
        <v>120.15084977364293</v>
      </c>
    </row>
    <row r="205" spans="1:31" ht="20.25" customHeight="1" x14ac:dyDescent="0.25">
      <c r="A205" s="357"/>
      <c r="B205" s="312" t="s">
        <v>949</v>
      </c>
      <c r="C205" s="308">
        <v>6</v>
      </c>
      <c r="D205" s="320">
        <v>103.74002803215861</v>
      </c>
      <c r="E205" s="320">
        <v>103.74002803215861</v>
      </c>
      <c r="F205" s="320">
        <v>103.74002803215861</v>
      </c>
      <c r="G205" s="320">
        <v>103.74002803215861</v>
      </c>
      <c r="H205" s="320">
        <v>103.74002803215861</v>
      </c>
      <c r="I205" s="320">
        <v>103.74002803215861</v>
      </c>
      <c r="J205" s="320">
        <v>103.74002803215861</v>
      </c>
      <c r="K205" s="320">
        <v>103.74002803215861</v>
      </c>
      <c r="L205" s="320">
        <v>103.74002803215861</v>
      </c>
      <c r="M205" s="320">
        <v>115.63433659012047</v>
      </c>
      <c r="N205" s="320">
        <v>115.63433659012047</v>
      </c>
      <c r="O205" s="320">
        <v>115.63433659012047</v>
      </c>
      <c r="P205" s="320">
        <v>115.63433659012047</v>
      </c>
      <c r="Q205" s="320">
        <v>115.63433659012047</v>
      </c>
      <c r="R205" s="320">
        <v>115.63433659012047</v>
      </c>
      <c r="S205" s="320">
        <v>115.63433659012047</v>
      </c>
      <c r="T205" s="320">
        <v>115.63433659012047</v>
      </c>
      <c r="U205" s="320">
        <v>115.63433659012047</v>
      </c>
      <c r="V205" s="320">
        <v>115.63433659012047</v>
      </c>
      <c r="W205" s="320">
        <v>115.63433659012047</v>
      </c>
      <c r="X205" s="320">
        <v>115.63433659012047</v>
      </c>
      <c r="Y205" s="320">
        <v>125.06811056512845</v>
      </c>
      <c r="Z205" s="320">
        <v>125.06811056512845</v>
      </c>
      <c r="AA205" s="320">
        <v>125.06811056512845</v>
      </c>
      <c r="AB205" s="320">
        <v>125.06811056512845</v>
      </c>
      <c r="AC205" s="320">
        <v>125.06811056512845</v>
      </c>
      <c r="AD205" s="320">
        <v>125.06811056512845</v>
      </c>
      <c r="AE205" s="320">
        <v>125.06811056512845</v>
      </c>
    </row>
    <row r="206" spans="1:31" ht="20.25" customHeight="1" x14ac:dyDescent="0.25">
      <c r="A206" s="357"/>
      <c r="B206" s="312"/>
      <c r="C206" s="308"/>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320"/>
      <c r="AC206" s="320"/>
      <c r="AD206" s="320"/>
      <c r="AE206" s="320"/>
    </row>
    <row r="207" spans="1:31" ht="36" customHeight="1" x14ac:dyDescent="0.25">
      <c r="A207" s="405" t="s">
        <v>837</v>
      </c>
      <c r="B207" s="406"/>
      <c r="C207" s="350">
        <v>52</v>
      </c>
      <c r="D207" s="350">
        <v>104.37314576315586</v>
      </c>
      <c r="E207" s="350">
        <v>104.5746956991172</v>
      </c>
      <c r="F207" s="350">
        <v>104.63175716327223</v>
      </c>
      <c r="G207" s="350">
        <v>104.66061186203193</v>
      </c>
      <c r="H207" s="350">
        <v>104.59677852428032</v>
      </c>
      <c r="I207" s="350">
        <v>105.51097848691825</v>
      </c>
      <c r="J207" s="350">
        <v>107.49405254676941</v>
      </c>
      <c r="K207" s="350">
        <v>108.26235530467056</v>
      </c>
      <c r="L207" s="350">
        <v>108.42799316877687</v>
      </c>
      <c r="M207" s="350">
        <v>110.89086095216329</v>
      </c>
      <c r="N207" s="350">
        <v>111.46304676830491</v>
      </c>
      <c r="O207" s="350">
        <v>112.41364294896283</v>
      </c>
      <c r="P207" s="350">
        <v>112.68251208254881</v>
      </c>
      <c r="Q207" s="350">
        <v>113.28660780056086</v>
      </c>
      <c r="R207" s="350">
        <v>114.85877163358352</v>
      </c>
      <c r="S207" s="350">
        <v>115.85068061024351</v>
      </c>
      <c r="T207" s="350">
        <v>117.30836847535969</v>
      </c>
      <c r="U207" s="350">
        <v>118.33135902681414</v>
      </c>
      <c r="V207" s="350">
        <v>118.17855058768258</v>
      </c>
      <c r="W207" s="350">
        <v>120.30958946112848</v>
      </c>
      <c r="X207" s="350">
        <v>120.88523190005117</v>
      </c>
      <c r="Y207" s="350">
        <v>121.44767709742062</v>
      </c>
      <c r="Z207" s="350">
        <v>122.48540746549271</v>
      </c>
      <c r="AA207" s="350">
        <v>122.72131982456651</v>
      </c>
      <c r="AB207" s="350">
        <v>125.11781470093018</v>
      </c>
      <c r="AC207" s="350">
        <v>126.35325020231977</v>
      </c>
      <c r="AD207" s="350">
        <v>126.56712638371293</v>
      </c>
      <c r="AE207" s="350">
        <v>127.30782867824524</v>
      </c>
    </row>
    <row r="208" spans="1:31" ht="20.25" customHeight="1" x14ac:dyDescent="0.25">
      <c r="A208" s="357"/>
      <c r="B208" s="323" t="s">
        <v>838</v>
      </c>
      <c r="C208" s="308">
        <v>50</v>
      </c>
      <c r="D208" s="308">
        <v>104.25602418331965</v>
      </c>
      <c r="E208" s="308">
        <v>104.46563611671945</v>
      </c>
      <c r="F208" s="308">
        <v>104.55104702317728</v>
      </c>
      <c r="G208" s="308">
        <v>104.58105590988737</v>
      </c>
      <c r="H208" s="308">
        <v>104.68693261729624</v>
      </c>
      <c r="I208" s="308">
        <v>105.63770057843969</v>
      </c>
      <c r="J208" s="308">
        <v>107.7000976006849</v>
      </c>
      <c r="K208" s="308">
        <v>108.4991324689021</v>
      </c>
      <c r="L208" s="308">
        <v>108.4991324689021</v>
      </c>
      <c r="M208" s="308">
        <v>111.06051496362397</v>
      </c>
      <c r="N208" s="308">
        <v>111.65558821241126</v>
      </c>
      <c r="O208" s="308">
        <v>112.6442082402955</v>
      </c>
      <c r="P208" s="308">
        <v>112.92383213922493</v>
      </c>
      <c r="Q208" s="308">
        <v>113.55209168595744</v>
      </c>
      <c r="R208" s="308">
        <v>115.44191729044633</v>
      </c>
      <c r="S208" s="308">
        <v>116.47350275343331</v>
      </c>
      <c r="T208" s="308">
        <v>117.69628492948334</v>
      </c>
      <c r="U208" s="308">
        <v>118.76019510299597</v>
      </c>
      <c r="V208" s="308">
        <v>118.81977208693087</v>
      </c>
      <c r="W208" s="308">
        <v>120.73136570038422</v>
      </c>
      <c r="X208" s="308">
        <v>121.33003383686381</v>
      </c>
      <c r="Y208" s="308">
        <v>121.91497684212804</v>
      </c>
      <c r="Z208" s="308">
        <v>123.14749312973014</v>
      </c>
      <c r="AA208" s="308">
        <v>123.39284198316687</v>
      </c>
      <c r="AB208" s="308">
        <v>125.8851966545851</v>
      </c>
      <c r="AC208" s="308">
        <v>127.17004957603027</v>
      </c>
      <c r="AD208" s="308">
        <v>127.27938604292332</v>
      </c>
      <c r="AE208" s="308">
        <v>128.04971642923692</v>
      </c>
    </row>
    <row r="209" spans="1:31" ht="20.25" customHeight="1" x14ac:dyDescent="0.25">
      <c r="A209" s="352" t="s">
        <v>155</v>
      </c>
      <c r="B209" s="312"/>
      <c r="C209" s="308">
        <v>50</v>
      </c>
      <c r="D209" s="320">
        <v>104.25602418331965</v>
      </c>
      <c r="E209" s="320">
        <v>104.46563611671945</v>
      </c>
      <c r="F209" s="320">
        <v>104.55104702317728</v>
      </c>
      <c r="G209" s="320">
        <v>104.58105590988737</v>
      </c>
      <c r="H209" s="320">
        <v>104.68693261729624</v>
      </c>
      <c r="I209" s="320">
        <v>105.63770057843969</v>
      </c>
      <c r="J209" s="320">
        <v>107.7000976006849</v>
      </c>
      <c r="K209" s="320">
        <v>108.4991324689021</v>
      </c>
      <c r="L209" s="320">
        <v>108.4991324689021</v>
      </c>
      <c r="M209" s="320">
        <v>111.06051496362397</v>
      </c>
      <c r="N209" s="320">
        <v>111.65558821241126</v>
      </c>
      <c r="O209" s="320">
        <v>112.6442082402955</v>
      </c>
      <c r="P209" s="320">
        <v>112.92383213922493</v>
      </c>
      <c r="Q209" s="320">
        <v>113.55209168595744</v>
      </c>
      <c r="R209" s="320">
        <v>115.44191729044633</v>
      </c>
      <c r="S209" s="320">
        <v>116.47350275343331</v>
      </c>
      <c r="T209" s="320">
        <v>117.69628492948334</v>
      </c>
      <c r="U209" s="320">
        <v>118.76019510299597</v>
      </c>
      <c r="V209" s="320">
        <v>118.81977208693087</v>
      </c>
      <c r="W209" s="320">
        <v>120.73136570038422</v>
      </c>
      <c r="X209" s="320">
        <v>121.33003383686381</v>
      </c>
      <c r="Y209" s="320">
        <v>121.91497684212804</v>
      </c>
      <c r="Z209" s="320">
        <v>123.14749312973014</v>
      </c>
      <c r="AA209" s="320">
        <v>123.39284198316687</v>
      </c>
      <c r="AB209" s="320">
        <v>125.8851966545851</v>
      </c>
      <c r="AC209" s="320">
        <v>127.17004957603027</v>
      </c>
      <c r="AD209" s="320">
        <v>127.27938604292332</v>
      </c>
      <c r="AE209" s="320">
        <v>128.04971642923692</v>
      </c>
    </row>
    <row r="210" spans="1:31" ht="20.25" customHeight="1" x14ac:dyDescent="0.25">
      <c r="A210" s="357"/>
      <c r="B210" s="310" t="s">
        <v>839</v>
      </c>
      <c r="C210" s="308">
        <v>8</v>
      </c>
      <c r="D210" s="320">
        <v>105.35065956867423</v>
      </c>
      <c r="E210" s="320">
        <v>106.35824560124615</v>
      </c>
      <c r="F210" s="320">
        <v>106.35824560124615</v>
      </c>
      <c r="G210" s="320">
        <v>106.35824560124615</v>
      </c>
      <c r="H210" s="320">
        <v>106.35824560124615</v>
      </c>
      <c r="I210" s="320">
        <v>106.62731805894516</v>
      </c>
      <c r="J210" s="320">
        <v>109.94199321395138</v>
      </c>
      <c r="K210" s="320">
        <v>109.94199321395138</v>
      </c>
      <c r="L210" s="320">
        <v>109.94199321395138</v>
      </c>
      <c r="M210" s="320">
        <v>114.47798404179471</v>
      </c>
      <c r="N210" s="320">
        <v>114.47798404179471</v>
      </c>
      <c r="O210" s="320">
        <v>114.47798404179471</v>
      </c>
      <c r="P210" s="320">
        <v>114.47798404179471</v>
      </c>
      <c r="Q210" s="320">
        <v>114.47798404179471</v>
      </c>
      <c r="R210" s="320">
        <v>119.34242041318497</v>
      </c>
      <c r="S210" s="320">
        <v>121.22156298169011</v>
      </c>
      <c r="T210" s="320">
        <v>121.24623763801836</v>
      </c>
      <c r="U210" s="320">
        <v>121.24623763801836</v>
      </c>
      <c r="V210" s="320">
        <v>121.24623763801836</v>
      </c>
      <c r="W210" s="320">
        <v>124.11495608622191</v>
      </c>
      <c r="X210" s="320">
        <v>125.99455396364084</v>
      </c>
      <c r="Y210" s="320">
        <v>128.05495480394143</v>
      </c>
      <c r="Z210" s="320">
        <v>128.05495480394143</v>
      </c>
      <c r="AA210" s="320">
        <v>128.05495480394143</v>
      </c>
      <c r="AB210" s="320">
        <v>129.91593581359479</v>
      </c>
      <c r="AC210" s="320">
        <v>130.24510815682953</v>
      </c>
      <c r="AD210" s="320">
        <v>130.74456200909535</v>
      </c>
      <c r="AE210" s="320">
        <v>133.05502713935078</v>
      </c>
    </row>
    <row r="211" spans="1:31" ht="20.25" customHeight="1" x14ac:dyDescent="0.25">
      <c r="A211" s="357"/>
      <c r="B211" s="310" t="s">
        <v>950</v>
      </c>
      <c r="C211" s="308">
        <v>18</v>
      </c>
      <c r="D211" s="320">
        <v>105.08275331939249</v>
      </c>
      <c r="E211" s="320">
        <v>105.08275331939249</v>
      </c>
      <c r="F211" s="320">
        <v>105.16529378658475</v>
      </c>
      <c r="G211" s="320">
        <v>105.24865180522391</v>
      </c>
      <c r="H211" s="320">
        <v>105.24865180522391</v>
      </c>
      <c r="I211" s="320">
        <v>105.90376911846106</v>
      </c>
      <c r="J211" s="320">
        <v>109.19565522950833</v>
      </c>
      <c r="K211" s="320">
        <v>111.24278721020221</v>
      </c>
      <c r="L211" s="320">
        <v>111.24278721020221</v>
      </c>
      <c r="M211" s="320">
        <v>113.36894978562826</v>
      </c>
      <c r="N211" s="320">
        <v>114.68172933221182</v>
      </c>
      <c r="O211" s="320">
        <v>115.43755025737457</v>
      </c>
      <c r="P211" s="320">
        <v>115.51777597098605</v>
      </c>
      <c r="Q211" s="320">
        <v>115.8503771411191</v>
      </c>
      <c r="R211" s="320">
        <v>118.57108165961384</v>
      </c>
      <c r="S211" s="320">
        <v>119.86059621002616</v>
      </c>
      <c r="T211" s="320">
        <v>119.86059621002616</v>
      </c>
      <c r="U211" s="320">
        <v>119.86059621002616</v>
      </c>
      <c r="V211" s="320">
        <v>119.86059621002616</v>
      </c>
      <c r="W211" s="320">
        <v>123.53116665858208</v>
      </c>
      <c r="X211" s="320">
        <v>123.70131900499655</v>
      </c>
      <c r="Y211" s="320">
        <v>124.41042697948579</v>
      </c>
      <c r="Z211" s="320">
        <v>124.66983551474843</v>
      </c>
      <c r="AA211" s="320">
        <v>124.75007512272967</v>
      </c>
      <c r="AB211" s="320">
        <v>128.75219297210347</v>
      </c>
      <c r="AC211" s="320">
        <v>129.79135694125202</v>
      </c>
      <c r="AD211" s="320">
        <v>129.87308985939231</v>
      </c>
      <c r="AE211" s="320">
        <v>130.98602309681661</v>
      </c>
    </row>
    <row r="212" spans="1:31" ht="20.25" customHeight="1" x14ac:dyDescent="0.25">
      <c r="A212" s="357"/>
      <c r="B212" s="310" t="s">
        <v>951</v>
      </c>
      <c r="C212" s="308">
        <v>11</v>
      </c>
      <c r="D212" s="320">
        <v>104.85628795387011</v>
      </c>
      <c r="E212" s="320">
        <v>104.85628795387011</v>
      </c>
      <c r="F212" s="320">
        <v>104.85628795387011</v>
      </c>
      <c r="G212" s="320">
        <v>104.85628795387011</v>
      </c>
      <c r="H212" s="320">
        <v>104.85628795387011</v>
      </c>
      <c r="I212" s="320">
        <v>107.48048580646626</v>
      </c>
      <c r="J212" s="320">
        <v>107.48048580646626</v>
      </c>
      <c r="K212" s="320">
        <v>107.48048580646626</v>
      </c>
      <c r="L212" s="320">
        <v>107.48048580646626</v>
      </c>
      <c r="M212" s="320">
        <v>111.81180794320295</v>
      </c>
      <c r="N212" s="320">
        <v>111.81180794320295</v>
      </c>
      <c r="O212" s="320">
        <v>115.06873746513779</v>
      </c>
      <c r="P212" s="320">
        <v>116.20847674708911</v>
      </c>
      <c r="Q212" s="320">
        <v>116.20847674708911</v>
      </c>
      <c r="R212" s="320">
        <v>116.20847674708911</v>
      </c>
      <c r="S212" s="320">
        <v>116.78439282745791</v>
      </c>
      <c r="T212" s="320">
        <v>116.78439282745791</v>
      </c>
      <c r="U212" s="320">
        <v>121.49184157920203</v>
      </c>
      <c r="V212" s="320">
        <v>121.49184157920203</v>
      </c>
      <c r="W212" s="320">
        <v>121.49184157920203</v>
      </c>
      <c r="X212" s="320">
        <v>121.49184157920203</v>
      </c>
      <c r="Y212" s="320">
        <v>121.49184157920203</v>
      </c>
      <c r="Z212" s="320">
        <v>121.49184157920203</v>
      </c>
      <c r="AA212" s="320">
        <v>121.49184157920203</v>
      </c>
      <c r="AB212" s="320">
        <v>122.10495264200354</v>
      </c>
      <c r="AC212" s="320">
        <v>122.10495264200354</v>
      </c>
      <c r="AD212" s="320">
        <v>122.10495264200354</v>
      </c>
      <c r="AE212" s="320">
        <v>122.10495264200354</v>
      </c>
    </row>
    <row r="213" spans="1:31" ht="20.25" customHeight="1" x14ac:dyDescent="0.25">
      <c r="A213" s="357"/>
      <c r="B213" s="310" t="s">
        <v>840</v>
      </c>
      <c r="C213" s="308">
        <v>3</v>
      </c>
      <c r="D213" s="320">
        <v>104.72552059336606</v>
      </c>
      <c r="E213" s="320">
        <v>104.72552059336606</v>
      </c>
      <c r="F213" s="320">
        <v>104.72552059336606</v>
      </c>
      <c r="G213" s="320">
        <v>104.72552059336606</v>
      </c>
      <c r="H213" s="320">
        <v>106.40283425806552</v>
      </c>
      <c r="I213" s="320">
        <v>108.23121797923778</v>
      </c>
      <c r="J213" s="320">
        <v>112.04734535061606</v>
      </c>
      <c r="K213" s="320">
        <v>113.94862127891798</v>
      </c>
      <c r="L213" s="320">
        <v>113.94862127891798</v>
      </c>
      <c r="M213" s="320">
        <v>114.93977741282275</v>
      </c>
      <c r="N213" s="320">
        <v>114.93977741282275</v>
      </c>
      <c r="O213" s="320">
        <v>114.93977741282275</v>
      </c>
      <c r="P213" s="320">
        <v>114.93977741282275</v>
      </c>
      <c r="Q213" s="320">
        <v>114.93977741282275</v>
      </c>
      <c r="R213" s="320">
        <v>114.93977741282275</v>
      </c>
      <c r="S213" s="320">
        <v>114.93977741282275</v>
      </c>
      <c r="T213" s="320">
        <v>114.93977741282275</v>
      </c>
      <c r="U213" s="320">
        <v>115.88215901712027</v>
      </c>
      <c r="V213" s="320">
        <v>115.88215901712027</v>
      </c>
      <c r="W213" s="320">
        <v>119.25225583286529</v>
      </c>
      <c r="X213" s="320">
        <v>119.25225583286529</v>
      </c>
      <c r="Y213" s="320">
        <v>119.25225583286529</v>
      </c>
      <c r="Z213" s="320">
        <v>119.25225583286529</v>
      </c>
      <c r="AA213" s="320">
        <v>120.52146858488193</v>
      </c>
      <c r="AB213" s="320">
        <v>121.80418968521984</v>
      </c>
      <c r="AC213" s="320">
        <v>122.70000178205542</v>
      </c>
      <c r="AD213" s="320">
        <v>122.70000178205542</v>
      </c>
      <c r="AE213" s="320">
        <v>122.70000178205542</v>
      </c>
    </row>
    <row r="214" spans="1:31" ht="20.25" customHeight="1" x14ac:dyDescent="0.25">
      <c r="A214" s="357"/>
      <c r="B214" s="310" t="s">
        <v>841</v>
      </c>
      <c r="C214" s="308">
        <v>10</v>
      </c>
      <c r="D214" s="320">
        <v>101.56512386825246</v>
      </c>
      <c r="E214" s="320">
        <v>101.7755506864624</v>
      </c>
      <c r="F214" s="320">
        <v>102.01770867893461</v>
      </c>
      <c r="G214" s="320">
        <v>102.01770867893461</v>
      </c>
      <c r="H214" s="320">
        <v>102.25926214618636</v>
      </c>
      <c r="I214" s="320">
        <v>102.43186691114246</v>
      </c>
      <c r="J214" s="320">
        <v>103.44267637342875</v>
      </c>
      <c r="K214" s="320">
        <v>103.46454192698683</v>
      </c>
      <c r="L214" s="320">
        <v>103.46454192698683</v>
      </c>
      <c r="M214" s="320">
        <v>103.84532401835349</v>
      </c>
      <c r="N214" s="320">
        <v>104.37781363581962</v>
      </c>
      <c r="O214" s="320">
        <v>104.37781363581962</v>
      </c>
      <c r="P214" s="320">
        <v>104.37781363581962</v>
      </c>
      <c r="Q214" s="320">
        <v>106.58878374662227</v>
      </c>
      <c r="R214" s="320">
        <v>107.16296704404981</v>
      </c>
      <c r="S214" s="320">
        <v>107.77164476664367</v>
      </c>
      <c r="T214" s="320">
        <v>113.07092403202418</v>
      </c>
      <c r="U214" s="320">
        <v>113.07092403202418</v>
      </c>
      <c r="V214" s="320">
        <v>113.32995439695847</v>
      </c>
      <c r="W214" s="320">
        <v>113.46078220473372</v>
      </c>
      <c r="X214" s="320">
        <v>114.48981538466134</v>
      </c>
      <c r="Y214" s="320">
        <v>114.48981538466134</v>
      </c>
      <c r="Z214" s="320">
        <v>119.44255110165072</v>
      </c>
      <c r="AA214" s="320">
        <v>120.21814332775072</v>
      </c>
      <c r="AB214" s="320">
        <v>122.74192253328398</v>
      </c>
      <c r="AC214" s="320">
        <v>126.35588755384511</v>
      </c>
      <c r="AD214" s="320">
        <v>126.35588755384511</v>
      </c>
      <c r="AE214" s="320">
        <v>126.35588755384511</v>
      </c>
    </row>
    <row r="215" spans="1:31" ht="20.25" customHeight="1" x14ac:dyDescent="0.25">
      <c r="A215" s="357"/>
      <c r="B215" s="323" t="s">
        <v>842</v>
      </c>
      <c r="C215" s="308">
        <v>2</v>
      </c>
      <c r="D215" s="308">
        <v>107.30118525906094</v>
      </c>
      <c r="E215" s="308">
        <v>107.30118525906094</v>
      </c>
      <c r="F215" s="308">
        <v>106.64951066564599</v>
      </c>
      <c r="G215" s="308">
        <v>106.64951066564599</v>
      </c>
      <c r="H215" s="308">
        <v>102.34292619888218</v>
      </c>
      <c r="I215" s="308">
        <v>102.34292619888218</v>
      </c>
      <c r="J215" s="308">
        <v>102.34292619888218</v>
      </c>
      <c r="K215" s="308">
        <v>102.34292619888218</v>
      </c>
      <c r="L215" s="308">
        <v>106.64951066564599</v>
      </c>
      <c r="M215" s="308">
        <v>106.64951066564599</v>
      </c>
      <c r="N215" s="308">
        <v>106.64951066564599</v>
      </c>
      <c r="O215" s="308">
        <v>106.64951066564599</v>
      </c>
      <c r="P215" s="308">
        <v>106.64951066564599</v>
      </c>
      <c r="Q215" s="308">
        <v>106.64951066564599</v>
      </c>
      <c r="R215" s="308">
        <v>100.2801302120132</v>
      </c>
      <c r="S215" s="308">
        <v>100.28012703049835</v>
      </c>
      <c r="T215" s="308">
        <v>107.61045712226861</v>
      </c>
      <c r="U215" s="308">
        <v>107.61045712226861</v>
      </c>
      <c r="V215" s="308">
        <v>102.14801310647522</v>
      </c>
      <c r="W215" s="308">
        <v>109.76518347973534</v>
      </c>
      <c r="X215" s="308">
        <v>109.76518347973534</v>
      </c>
      <c r="Y215" s="308">
        <v>109.76518347973534</v>
      </c>
      <c r="Z215" s="308">
        <v>105.9332658595573</v>
      </c>
      <c r="AA215" s="308">
        <v>105.9332658595573</v>
      </c>
      <c r="AB215" s="308">
        <v>105.9332658595573</v>
      </c>
      <c r="AC215" s="308">
        <v>105.9332658595573</v>
      </c>
      <c r="AD215" s="308">
        <v>108.76063490345319</v>
      </c>
      <c r="AE215" s="308">
        <v>108.76063490345319</v>
      </c>
    </row>
    <row r="216" spans="1:31" ht="20.25" customHeight="1" x14ac:dyDescent="0.25">
      <c r="A216" s="352" t="s">
        <v>843</v>
      </c>
      <c r="B216" s="310"/>
      <c r="C216" s="308">
        <v>2</v>
      </c>
      <c r="D216" s="320">
        <v>107.30118525906094</v>
      </c>
      <c r="E216" s="320">
        <v>107.30118525906094</v>
      </c>
      <c r="F216" s="320">
        <v>106.64951066564599</v>
      </c>
      <c r="G216" s="320">
        <v>106.64951066564599</v>
      </c>
      <c r="H216" s="320">
        <v>102.34292619888218</v>
      </c>
      <c r="I216" s="320">
        <v>102.34292619888218</v>
      </c>
      <c r="J216" s="320">
        <v>102.34292619888218</v>
      </c>
      <c r="K216" s="320">
        <v>102.34292619888218</v>
      </c>
      <c r="L216" s="320">
        <v>106.64951066564599</v>
      </c>
      <c r="M216" s="320">
        <v>106.64951066564599</v>
      </c>
      <c r="N216" s="320">
        <v>106.64951066564599</v>
      </c>
      <c r="O216" s="320">
        <v>106.64951066564599</v>
      </c>
      <c r="P216" s="320">
        <v>106.64951066564599</v>
      </c>
      <c r="Q216" s="320">
        <v>106.64951066564599</v>
      </c>
      <c r="R216" s="320">
        <v>100.2801302120132</v>
      </c>
      <c r="S216" s="320">
        <v>100.28012703049835</v>
      </c>
      <c r="T216" s="320">
        <v>107.61045712226861</v>
      </c>
      <c r="U216" s="320">
        <v>107.61045712226861</v>
      </c>
      <c r="V216" s="320">
        <v>102.14801310647522</v>
      </c>
      <c r="W216" s="320">
        <v>109.76518347973534</v>
      </c>
      <c r="X216" s="320">
        <v>109.76518347973534</v>
      </c>
      <c r="Y216" s="320">
        <v>109.76518347973534</v>
      </c>
      <c r="Z216" s="320">
        <v>105.9332658595573</v>
      </c>
      <c r="AA216" s="320">
        <v>105.9332658595573</v>
      </c>
      <c r="AB216" s="320">
        <v>105.9332658595573</v>
      </c>
      <c r="AC216" s="320">
        <v>105.9332658595573</v>
      </c>
      <c r="AD216" s="320">
        <v>108.76063490345319</v>
      </c>
      <c r="AE216" s="320">
        <v>108.76063490345319</v>
      </c>
    </row>
    <row r="217" spans="1:31" customFormat="1" ht="29.25" customHeight="1" x14ac:dyDescent="0.25">
      <c r="A217" s="357"/>
      <c r="B217" s="312" t="s">
        <v>952</v>
      </c>
      <c r="C217" s="308">
        <v>2</v>
      </c>
      <c r="D217" s="320">
        <v>107.30118525906094</v>
      </c>
      <c r="E217" s="320">
        <v>107.30118525906094</v>
      </c>
      <c r="F217" s="320">
        <v>106.64951066564599</v>
      </c>
      <c r="G217" s="320">
        <v>106.64951066564599</v>
      </c>
      <c r="H217" s="320">
        <v>102.34292619888218</v>
      </c>
      <c r="I217" s="320">
        <v>102.34292619888218</v>
      </c>
      <c r="J217" s="320">
        <v>102.34292619888218</v>
      </c>
      <c r="K217" s="320">
        <v>102.34292619888218</v>
      </c>
      <c r="L217" s="320">
        <v>106.64951066564599</v>
      </c>
      <c r="M217" s="320">
        <v>106.64951066564599</v>
      </c>
      <c r="N217" s="320">
        <v>106.64951066564599</v>
      </c>
      <c r="O217" s="320">
        <v>106.64951066564599</v>
      </c>
      <c r="P217" s="320">
        <v>106.64951066564599</v>
      </c>
      <c r="Q217" s="320">
        <v>106.64951066564599</v>
      </c>
      <c r="R217" s="320">
        <v>100.2801302120132</v>
      </c>
      <c r="S217" s="320">
        <v>100.28012703049835</v>
      </c>
      <c r="T217" s="320">
        <v>107.61045712226861</v>
      </c>
      <c r="U217" s="320">
        <v>107.61045712226861</v>
      </c>
      <c r="V217" s="320">
        <v>102.14801310647522</v>
      </c>
      <c r="W217" s="320">
        <v>109.76518347973534</v>
      </c>
      <c r="X217" s="320">
        <v>109.76518347973534</v>
      </c>
      <c r="Y217" s="320">
        <v>109.76518347973534</v>
      </c>
      <c r="Z217" s="320">
        <v>105.9332658595573</v>
      </c>
      <c r="AA217" s="320">
        <v>105.9332658595573</v>
      </c>
      <c r="AB217" s="320">
        <v>105.9332658595573</v>
      </c>
      <c r="AC217" s="320">
        <v>105.9332658595573</v>
      </c>
      <c r="AD217" s="320">
        <v>108.76063490345319</v>
      </c>
      <c r="AE217" s="384">
        <v>108.76063490345319</v>
      </c>
    </row>
    <row r="218" spans="1:31" ht="20.25" customHeight="1" x14ac:dyDescent="0.25">
      <c r="A218" s="357"/>
      <c r="B218" s="312"/>
      <c r="C218" s="308"/>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320"/>
      <c r="AB218" s="320"/>
      <c r="AC218" s="320"/>
      <c r="AD218" s="320"/>
      <c r="AE218" s="320"/>
    </row>
    <row r="219" spans="1:31" ht="20.25" customHeight="1" x14ac:dyDescent="0.25">
      <c r="A219" s="405" t="s">
        <v>844</v>
      </c>
      <c r="B219" s="406"/>
      <c r="C219" s="350">
        <v>41</v>
      </c>
      <c r="D219" s="350">
        <v>101.54839563108619</v>
      </c>
      <c r="E219" s="350">
        <v>101.54839563108619</v>
      </c>
      <c r="F219" s="350">
        <v>101.54839563108619</v>
      </c>
      <c r="G219" s="350">
        <v>101.54839563108619</v>
      </c>
      <c r="H219" s="350">
        <v>101.54839563108619</v>
      </c>
      <c r="I219" s="350">
        <v>101.54839563108619</v>
      </c>
      <c r="J219" s="350">
        <v>101.54839563108619</v>
      </c>
      <c r="K219" s="350">
        <v>101.54839563108619</v>
      </c>
      <c r="L219" s="350">
        <v>101.54839563108619</v>
      </c>
      <c r="M219" s="350">
        <v>111.85828480948514</v>
      </c>
      <c r="N219" s="350">
        <v>111.85828480948514</v>
      </c>
      <c r="O219" s="350">
        <v>111.85828480948514</v>
      </c>
      <c r="P219" s="350">
        <v>111.85828480948514</v>
      </c>
      <c r="Q219" s="350">
        <v>111.85828480948514</v>
      </c>
      <c r="R219" s="350">
        <v>111.858284809485</v>
      </c>
      <c r="S219" s="350">
        <v>114.98271651817923</v>
      </c>
      <c r="T219" s="350">
        <v>114.98271651817923</v>
      </c>
      <c r="U219" s="350">
        <v>114.98271651817923</v>
      </c>
      <c r="V219" s="350">
        <v>114.98271651817923</v>
      </c>
      <c r="W219" s="350">
        <v>115.06739711564965</v>
      </c>
      <c r="X219" s="350">
        <v>115.06739711564965</v>
      </c>
      <c r="Y219" s="350">
        <v>119.11827684240848</v>
      </c>
      <c r="Z219" s="350">
        <v>119.11827684240848</v>
      </c>
      <c r="AA219" s="350">
        <v>119.11827684240848</v>
      </c>
      <c r="AB219" s="350">
        <v>119.11827684240848</v>
      </c>
      <c r="AC219" s="350">
        <v>119.11827684240848</v>
      </c>
      <c r="AD219" s="350">
        <v>119.23209086679873</v>
      </c>
      <c r="AE219" s="350">
        <v>119.33169147655482</v>
      </c>
    </row>
    <row r="220" spans="1:31" ht="20.25" customHeight="1" x14ac:dyDescent="0.25">
      <c r="A220" s="357"/>
      <c r="B220" s="323" t="s">
        <v>845</v>
      </c>
      <c r="C220" s="308">
        <v>40</v>
      </c>
      <c r="D220" s="308">
        <v>101.58117611144544</v>
      </c>
      <c r="E220" s="308">
        <v>101.58117611144544</v>
      </c>
      <c r="F220" s="308">
        <v>101.58117611144544</v>
      </c>
      <c r="G220" s="308">
        <v>101.58117611144544</v>
      </c>
      <c r="H220" s="308">
        <v>101.58117611144544</v>
      </c>
      <c r="I220" s="308">
        <v>101.58117611144544</v>
      </c>
      <c r="J220" s="308">
        <v>101.58117611144544</v>
      </c>
      <c r="K220" s="308">
        <v>101.58117611144544</v>
      </c>
      <c r="L220" s="308">
        <v>101.58117611144544</v>
      </c>
      <c r="M220" s="308">
        <v>112.10933193496615</v>
      </c>
      <c r="N220" s="308">
        <v>112.10933193496615</v>
      </c>
      <c r="O220" s="308">
        <v>112.10933193496615</v>
      </c>
      <c r="P220" s="308">
        <v>112.10933193496615</v>
      </c>
      <c r="Q220" s="308">
        <v>112.10933193496615</v>
      </c>
      <c r="R220" s="308">
        <v>112.10933193496615</v>
      </c>
      <c r="S220" s="308">
        <v>115.2999097694981</v>
      </c>
      <c r="T220" s="308">
        <v>115.2999097694981</v>
      </c>
      <c r="U220" s="308">
        <v>115.2999097694981</v>
      </c>
      <c r="V220" s="308">
        <v>115.2999097694981</v>
      </c>
      <c r="W220" s="308">
        <v>115.38638310689007</v>
      </c>
      <c r="X220" s="308">
        <v>115.38638310689007</v>
      </c>
      <c r="Y220" s="308">
        <v>119.5230224293586</v>
      </c>
      <c r="Z220" s="308">
        <v>119.5230224293586</v>
      </c>
      <c r="AA220" s="308">
        <v>119.5230224293586</v>
      </c>
      <c r="AB220" s="308">
        <v>119.5230224293586</v>
      </c>
      <c r="AC220" s="308">
        <v>119.5230224293586</v>
      </c>
      <c r="AD220" s="308">
        <v>119.5230224293586</v>
      </c>
      <c r="AE220" s="308">
        <v>119.5230224293586</v>
      </c>
    </row>
    <row r="221" spans="1:31" ht="20.25" customHeight="1" x14ac:dyDescent="0.25">
      <c r="A221" s="352" t="s">
        <v>846</v>
      </c>
      <c r="B221" s="312"/>
      <c r="C221" s="308">
        <v>1</v>
      </c>
      <c r="D221" s="320">
        <v>100</v>
      </c>
      <c r="E221" s="320">
        <v>100</v>
      </c>
      <c r="F221" s="320">
        <v>100</v>
      </c>
      <c r="G221" s="320">
        <v>100</v>
      </c>
      <c r="H221" s="320">
        <v>100</v>
      </c>
      <c r="I221" s="320">
        <v>100</v>
      </c>
      <c r="J221" s="320">
        <v>100</v>
      </c>
      <c r="K221" s="320">
        <v>100</v>
      </c>
      <c r="L221" s="320">
        <v>100</v>
      </c>
      <c r="M221" s="320">
        <v>100</v>
      </c>
      <c r="N221" s="320">
        <v>100</v>
      </c>
      <c r="O221" s="320">
        <v>100</v>
      </c>
      <c r="P221" s="320">
        <v>100</v>
      </c>
      <c r="Q221" s="320">
        <v>100</v>
      </c>
      <c r="R221" s="320">
        <v>100</v>
      </c>
      <c r="S221" s="320">
        <v>100</v>
      </c>
      <c r="T221" s="320">
        <v>100</v>
      </c>
      <c r="U221" s="320">
        <v>100</v>
      </c>
      <c r="V221" s="320">
        <v>100</v>
      </c>
      <c r="W221" s="320">
        <v>103.0190473880761</v>
      </c>
      <c r="X221" s="320">
        <v>103.0190473880761</v>
      </c>
      <c r="Y221" s="320">
        <v>103.0190473880761</v>
      </c>
      <c r="Z221" s="320">
        <v>103.0190473880761</v>
      </c>
      <c r="AA221" s="320">
        <v>103.0190473880761</v>
      </c>
      <c r="AB221" s="320">
        <v>103.0190473880761</v>
      </c>
      <c r="AC221" s="320">
        <v>103.0190473880761</v>
      </c>
      <c r="AD221" s="320">
        <v>103.0190473880761</v>
      </c>
      <c r="AE221" s="320">
        <v>103.0190473880761</v>
      </c>
    </row>
    <row r="222" spans="1:31" ht="20.25" customHeight="1" x14ac:dyDescent="0.25">
      <c r="A222" s="357"/>
      <c r="B222" s="310" t="s">
        <v>847</v>
      </c>
      <c r="C222" s="308">
        <v>1</v>
      </c>
      <c r="D222" s="320">
        <v>100</v>
      </c>
      <c r="E222" s="320">
        <v>100</v>
      </c>
      <c r="F222" s="320">
        <v>100</v>
      </c>
      <c r="G222" s="320">
        <v>100</v>
      </c>
      <c r="H222" s="320">
        <v>100</v>
      </c>
      <c r="I222" s="320">
        <v>100</v>
      </c>
      <c r="J222" s="320">
        <v>100</v>
      </c>
      <c r="K222" s="320">
        <v>100</v>
      </c>
      <c r="L222" s="320">
        <v>100</v>
      </c>
      <c r="M222" s="320">
        <v>100</v>
      </c>
      <c r="N222" s="320">
        <v>100</v>
      </c>
      <c r="O222" s="320">
        <v>100</v>
      </c>
      <c r="P222" s="320">
        <v>100</v>
      </c>
      <c r="Q222" s="320">
        <v>100</v>
      </c>
      <c r="R222" s="320">
        <v>100</v>
      </c>
      <c r="S222" s="320">
        <v>100</v>
      </c>
      <c r="T222" s="320">
        <v>100</v>
      </c>
      <c r="U222" s="320">
        <v>100</v>
      </c>
      <c r="V222" s="320">
        <v>100</v>
      </c>
      <c r="W222" s="320">
        <v>103.0190473880761</v>
      </c>
      <c r="X222" s="320">
        <v>103.0190473880761</v>
      </c>
      <c r="Y222" s="320">
        <v>103.0190473880761</v>
      </c>
      <c r="Z222" s="320">
        <v>103.0190473880761</v>
      </c>
      <c r="AA222" s="320">
        <v>103.0190473880761</v>
      </c>
      <c r="AB222" s="320">
        <v>103.0190473880761</v>
      </c>
      <c r="AC222" s="320">
        <v>103.0190473880761</v>
      </c>
      <c r="AD222" s="320">
        <v>103.0190473880761</v>
      </c>
      <c r="AE222" s="320">
        <v>103.0190473880761</v>
      </c>
    </row>
    <row r="223" spans="1:31" ht="20.25" customHeight="1" x14ac:dyDescent="0.25">
      <c r="A223" s="352" t="s">
        <v>848</v>
      </c>
      <c r="B223" s="310"/>
      <c r="C223" s="308">
        <v>15</v>
      </c>
      <c r="D223" s="320">
        <v>104.23228139163562</v>
      </c>
      <c r="E223" s="320">
        <v>104.23228139163562</v>
      </c>
      <c r="F223" s="320">
        <v>104.23228139163562</v>
      </c>
      <c r="G223" s="320">
        <v>104.23228139163562</v>
      </c>
      <c r="H223" s="320">
        <v>104.23228139163562</v>
      </c>
      <c r="I223" s="320">
        <v>104.23228139163562</v>
      </c>
      <c r="J223" s="320">
        <v>104.23228139163562</v>
      </c>
      <c r="K223" s="320">
        <v>104.23228139163562</v>
      </c>
      <c r="L223" s="320">
        <v>104.23228139163562</v>
      </c>
      <c r="M223" s="320">
        <v>115.19654636940916</v>
      </c>
      <c r="N223" s="320">
        <v>115.19654636940916</v>
      </c>
      <c r="O223" s="320">
        <v>115.19654636940916</v>
      </c>
      <c r="P223" s="320">
        <v>115.19654636940916</v>
      </c>
      <c r="Q223" s="320">
        <v>115.19654636940916</v>
      </c>
      <c r="R223" s="320">
        <v>115.19654636940916</v>
      </c>
      <c r="S223" s="320">
        <v>115.19654636940916</v>
      </c>
      <c r="T223" s="320">
        <v>115.19654636940916</v>
      </c>
      <c r="U223" s="320">
        <v>115.19654636940916</v>
      </c>
      <c r="V223" s="320">
        <v>115.19654636940916</v>
      </c>
      <c r="W223" s="320">
        <v>115.19654636940916</v>
      </c>
      <c r="X223" s="320">
        <v>115.19654636940916</v>
      </c>
      <c r="Y223" s="320">
        <v>119.05923331293505</v>
      </c>
      <c r="Z223" s="320">
        <v>119.05923331293505</v>
      </c>
      <c r="AA223" s="320">
        <v>119.05923331293505</v>
      </c>
      <c r="AB223" s="320">
        <v>119.05923331293505</v>
      </c>
      <c r="AC223" s="320">
        <v>119.05923331293505</v>
      </c>
      <c r="AD223" s="320">
        <v>119.05923331293505</v>
      </c>
      <c r="AE223" s="320">
        <v>119.05923331293505</v>
      </c>
    </row>
    <row r="224" spans="1:31" ht="20.25" customHeight="1" x14ac:dyDescent="0.25">
      <c r="A224" s="357"/>
      <c r="B224" s="310" t="s">
        <v>449</v>
      </c>
      <c r="C224" s="308">
        <v>15</v>
      </c>
      <c r="D224" s="320">
        <v>104.23228139163562</v>
      </c>
      <c r="E224" s="320">
        <v>104.23228139163562</v>
      </c>
      <c r="F224" s="320">
        <v>104.23228139163562</v>
      </c>
      <c r="G224" s="320">
        <v>104.23228139163562</v>
      </c>
      <c r="H224" s="320">
        <v>104.23228139163562</v>
      </c>
      <c r="I224" s="320">
        <v>104.23228139163562</v>
      </c>
      <c r="J224" s="320">
        <v>104.23228139163562</v>
      </c>
      <c r="K224" s="320">
        <v>104.23228139163562</v>
      </c>
      <c r="L224" s="320">
        <v>104.23228139163562</v>
      </c>
      <c r="M224" s="320">
        <v>115.19654636940916</v>
      </c>
      <c r="N224" s="320">
        <v>115.19654636940916</v>
      </c>
      <c r="O224" s="320">
        <v>115.19654636940916</v>
      </c>
      <c r="P224" s="320">
        <v>115.19654636940916</v>
      </c>
      <c r="Q224" s="320">
        <v>115.19654636940916</v>
      </c>
      <c r="R224" s="320">
        <v>115.19654636940916</v>
      </c>
      <c r="S224" s="320">
        <v>115.19654636940916</v>
      </c>
      <c r="T224" s="320">
        <v>115.19654636940916</v>
      </c>
      <c r="U224" s="320">
        <v>115.19654636940916</v>
      </c>
      <c r="V224" s="320">
        <v>115.19654636940916</v>
      </c>
      <c r="W224" s="320">
        <v>115.19654636940916</v>
      </c>
      <c r="X224" s="320">
        <v>115.19654636940916</v>
      </c>
      <c r="Y224" s="320">
        <v>119.05923331293505</v>
      </c>
      <c r="Z224" s="320">
        <v>119.05923331293505</v>
      </c>
      <c r="AA224" s="320">
        <v>119.05923331293505</v>
      </c>
      <c r="AB224" s="320">
        <v>119.05923331293505</v>
      </c>
      <c r="AC224" s="320">
        <v>119.05923331293505</v>
      </c>
      <c r="AD224" s="320">
        <v>119.05923331293505</v>
      </c>
      <c r="AE224" s="320">
        <v>119.05923331293505</v>
      </c>
    </row>
    <row r="225" spans="1:31" ht="20.25" customHeight="1" x14ac:dyDescent="0.25">
      <c r="A225" s="352" t="s">
        <v>849</v>
      </c>
      <c r="B225" s="310"/>
      <c r="C225" s="308">
        <v>12</v>
      </c>
      <c r="D225" s="320">
        <v>100</v>
      </c>
      <c r="E225" s="320">
        <v>100</v>
      </c>
      <c r="F225" s="320">
        <v>100</v>
      </c>
      <c r="G225" s="320">
        <v>100</v>
      </c>
      <c r="H225" s="320">
        <v>100</v>
      </c>
      <c r="I225" s="320">
        <v>100</v>
      </c>
      <c r="J225" s="320">
        <v>100</v>
      </c>
      <c r="K225" s="320">
        <v>100</v>
      </c>
      <c r="L225" s="320">
        <v>100</v>
      </c>
      <c r="M225" s="320">
        <v>119.30845978760208</v>
      </c>
      <c r="N225" s="320">
        <v>119.30845978760208</v>
      </c>
      <c r="O225" s="320">
        <v>119.30845978760208</v>
      </c>
      <c r="P225" s="320">
        <v>119.30845978760208</v>
      </c>
      <c r="Q225" s="320">
        <v>119.30845978760208</v>
      </c>
      <c r="R225" s="320">
        <v>119.30845978760208</v>
      </c>
      <c r="S225" s="320">
        <v>119.30845978760208</v>
      </c>
      <c r="T225" s="320">
        <v>119.30845978760208</v>
      </c>
      <c r="U225" s="320">
        <v>119.30845978760208</v>
      </c>
      <c r="V225" s="320">
        <v>119.30845978760208</v>
      </c>
      <c r="W225" s="320">
        <v>119.30845978760208</v>
      </c>
      <c r="X225" s="320">
        <v>119.30845978760208</v>
      </c>
      <c r="Y225" s="320">
        <v>128.32060684128732</v>
      </c>
      <c r="Z225" s="320">
        <v>128.32060684128732</v>
      </c>
      <c r="AA225" s="320">
        <v>128.32060684128732</v>
      </c>
      <c r="AB225" s="320">
        <v>128.32060684128732</v>
      </c>
      <c r="AC225" s="320">
        <v>128.32060684128732</v>
      </c>
      <c r="AD225" s="320">
        <v>128.32060684128732</v>
      </c>
      <c r="AE225" s="320">
        <v>128.32060684128732</v>
      </c>
    </row>
    <row r="226" spans="1:31" ht="20.25" customHeight="1" x14ac:dyDescent="0.25">
      <c r="A226" s="357"/>
      <c r="B226" s="312" t="s">
        <v>953</v>
      </c>
      <c r="C226" s="308">
        <v>12</v>
      </c>
      <c r="D226" s="320">
        <v>100</v>
      </c>
      <c r="E226" s="320">
        <v>100</v>
      </c>
      <c r="F226" s="320">
        <v>100</v>
      </c>
      <c r="G226" s="320">
        <v>100</v>
      </c>
      <c r="H226" s="320">
        <v>100</v>
      </c>
      <c r="I226" s="320">
        <v>100</v>
      </c>
      <c r="J226" s="320">
        <v>100</v>
      </c>
      <c r="K226" s="320">
        <v>100</v>
      </c>
      <c r="L226" s="320">
        <v>100</v>
      </c>
      <c r="M226" s="320">
        <v>119.30845978760208</v>
      </c>
      <c r="N226" s="320">
        <v>119.30845978760208</v>
      </c>
      <c r="O226" s="320">
        <v>119.30845978760208</v>
      </c>
      <c r="P226" s="320">
        <v>119.30845978760208</v>
      </c>
      <c r="Q226" s="320">
        <v>119.30845978760208</v>
      </c>
      <c r="R226" s="320">
        <v>119.30845978760208</v>
      </c>
      <c r="S226" s="320">
        <v>119.30845978760208</v>
      </c>
      <c r="T226" s="320">
        <v>119.30845978760208</v>
      </c>
      <c r="U226" s="320">
        <v>119.30845978760208</v>
      </c>
      <c r="V226" s="320">
        <v>119.30845978760208</v>
      </c>
      <c r="W226" s="320">
        <v>119.30845978760208</v>
      </c>
      <c r="X226" s="320">
        <v>119.30845978760208</v>
      </c>
      <c r="Y226" s="320">
        <v>128.32060684128732</v>
      </c>
      <c r="Z226" s="320">
        <v>128.32060684128732</v>
      </c>
      <c r="AA226" s="320">
        <v>128.32060684128732</v>
      </c>
      <c r="AB226" s="320">
        <v>128.32060684128732</v>
      </c>
      <c r="AC226" s="320">
        <v>128.32060684128732</v>
      </c>
      <c r="AD226" s="320">
        <v>128.32060684128732</v>
      </c>
      <c r="AE226" s="320">
        <v>128.32060684128732</v>
      </c>
    </row>
    <row r="227" spans="1:31" ht="29.25" customHeight="1" x14ac:dyDescent="0.25">
      <c r="A227" s="352" t="s">
        <v>169</v>
      </c>
      <c r="B227" s="312"/>
      <c r="C227" s="308">
        <v>12</v>
      </c>
      <c r="D227" s="320">
        <v>100</v>
      </c>
      <c r="E227" s="320">
        <v>100</v>
      </c>
      <c r="F227" s="320">
        <v>100</v>
      </c>
      <c r="G227" s="320">
        <v>100</v>
      </c>
      <c r="H227" s="320">
        <v>100</v>
      </c>
      <c r="I227" s="320">
        <v>100</v>
      </c>
      <c r="J227" s="320">
        <v>100</v>
      </c>
      <c r="K227" s="320">
        <v>100</v>
      </c>
      <c r="L227" s="320">
        <v>100</v>
      </c>
      <c r="M227" s="320">
        <v>102.21166368304402</v>
      </c>
      <c r="N227" s="320">
        <v>102.21166368304402</v>
      </c>
      <c r="O227" s="320">
        <v>102.21166368304402</v>
      </c>
      <c r="P227" s="320">
        <v>102.21166368304402</v>
      </c>
      <c r="Q227" s="320">
        <v>102.21166368304402</v>
      </c>
      <c r="R227" s="320">
        <v>102.21166368304402</v>
      </c>
      <c r="S227" s="320">
        <v>112.88680535441556</v>
      </c>
      <c r="T227" s="320">
        <v>112.88680535441556</v>
      </c>
      <c r="U227" s="320">
        <v>112.88680535441556</v>
      </c>
      <c r="V227" s="320">
        <v>112.88680535441556</v>
      </c>
      <c r="W227" s="320">
        <v>112.88680535441556</v>
      </c>
      <c r="X227" s="320">
        <v>112.88680535441556</v>
      </c>
      <c r="Y227" s="320">
        <v>112.88680535441556</v>
      </c>
      <c r="Z227" s="320">
        <v>112.88680535441556</v>
      </c>
      <c r="AA227" s="320">
        <v>112.88680535441556</v>
      </c>
      <c r="AB227" s="320">
        <v>112.88680535441556</v>
      </c>
      <c r="AC227" s="320">
        <v>112.88680535441556</v>
      </c>
      <c r="AD227" s="320">
        <v>112.88680535441556</v>
      </c>
      <c r="AE227" s="320">
        <v>112.88680535441556</v>
      </c>
    </row>
    <row r="228" spans="1:31" ht="20.25" customHeight="1" x14ac:dyDescent="0.25">
      <c r="A228" s="357"/>
      <c r="B228" s="310" t="s">
        <v>850</v>
      </c>
      <c r="C228" s="308">
        <v>12</v>
      </c>
      <c r="D228" s="320">
        <v>100</v>
      </c>
      <c r="E228" s="320">
        <v>100</v>
      </c>
      <c r="F228" s="320">
        <v>100</v>
      </c>
      <c r="G228" s="320">
        <v>100</v>
      </c>
      <c r="H228" s="320">
        <v>100</v>
      </c>
      <c r="I228" s="320">
        <v>100</v>
      </c>
      <c r="J228" s="320">
        <v>100</v>
      </c>
      <c r="K228" s="320">
        <v>100</v>
      </c>
      <c r="L228" s="320">
        <v>100</v>
      </c>
      <c r="M228" s="320">
        <v>102.21166368304402</v>
      </c>
      <c r="N228" s="320">
        <v>102.21166368304402</v>
      </c>
      <c r="O228" s="320">
        <v>102.21166368304402</v>
      </c>
      <c r="P228" s="320">
        <v>102.21166368304402</v>
      </c>
      <c r="Q228" s="320">
        <v>102.21166368304402</v>
      </c>
      <c r="R228" s="320">
        <v>102.21166368304402</v>
      </c>
      <c r="S228" s="320">
        <v>112.88680535441556</v>
      </c>
      <c r="T228" s="320">
        <v>112.88680535441556</v>
      </c>
      <c r="U228" s="320">
        <v>112.88680535441556</v>
      </c>
      <c r="V228" s="320">
        <v>112.88680535441556</v>
      </c>
      <c r="W228" s="320">
        <v>112.88680535441556</v>
      </c>
      <c r="X228" s="320">
        <v>112.88680535441556</v>
      </c>
      <c r="Y228" s="320">
        <v>112.88680535441556</v>
      </c>
      <c r="Z228" s="320">
        <v>112.88680535441556</v>
      </c>
      <c r="AA228" s="320">
        <v>112.88680535441556</v>
      </c>
      <c r="AB228" s="320">
        <v>112.88680535441556</v>
      </c>
      <c r="AC228" s="320">
        <v>112.88680535441556</v>
      </c>
      <c r="AD228" s="320">
        <v>112.88680535441556</v>
      </c>
      <c r="AE228" s="320">
        <v>112.88680535441556</v>
      </c>
    </row>
    <row r="229" spans="1:31" customFormat="1" ht="29.25" customHeight="1" x14ac:dyDescent="0.25">
      <c r="A229" s="357"/>
      <c r="B229" s="323" t="s">
        <v>851</v>
      </c>
      <c r="C229" s="308">
        <v>1</v>
      </c>
      <c r="D229" s="308">
        <v>100</v>
      </c>
      <c r="E229" s="308">
        <v>100</v>
      </c>
      <c r="F229" s="308">
        <v>100</v>
      </c>
      <c r="G229" s="308">
        <v>100</v>
      </c>
      <c r="H229" s="308">
        <v>100</v>
      </c>
      <c r="I229" s="308">
        <v>100</v>
      </c>
      <c r="J229" s="308">
        <v>100</v>
      </c>
      <c r="K229" s="308">
        <v>100</v>
      </c>
      <c r="L229" s="308">
        <v>100</v>
      </c>
      <c r="M229" s="308">
        <v>100</v>
      </c>
      <c r="N229" s="308">
        <v>100</v>
      </c>
      <c r="O229" s="308">
        <v>100</v>
      </c>
      <c r="P229" s="308">
        <v>100</v>
      </c>
      <c r="Q229" s="308">
        <v>100</v>
      </c>
      <c r="R229" s="308">
        <v>100</v>
      </c>
      <c r="S229" s="308">
        <v>100</v>
      </c>
      <c r="T229" s="308">
        <v>100</v>
      </c>
      <c r="U229" s="308">
        <v>100</v>
      </c>
      <c r="V229" s="308">
        <v>100</v>
      </c>
      <c r="W229" s="308">
        <v>100</v>
      </c>
      <c r="X229" s="308">
        <v>100</v>
      </c>
      <c r="Y229" s="308">
        <v>100</v>
      </c>
      <c r="Z229" s="308">
        <v>100</v>
      </c>
      <c r="AA229" s="308">
        <v>100</v>
      </c>
      <c r="AB229" s="308">
        <v>100</v>
      </c>
      <c r="AC229" s="308">
        <v>100</v>
      </c>
      <c r="AD229" s="308">
        <v>105.48985294117647</v>
      </c>
      <c r="AE229" s="385">
        <v>110.29411764705883</v>
      </c>
    </row>
    <row r="230" spans="1:31" ht="20.25" customHeight="1" x14ac:dyDescent="0.25">
      <c r="A230" s="352" t="s">
        <v>852</v>
      </c>
      <c r="B230" s="310"/>
      <c r="C230" s="308">
        <v>1</v>
      </c>
      <c r="D230" s="320">
        <v>100</v>
      </c>
      <c r="E230" s="320">
        <v>100</v>
      </c>
      <c r="F230" s="320">
        <v>100</v>
      </c>
      <c r="G230" s="320">
        <v>100</v>
      </c>
      <c r="H230" s="320">
        <v>100</v>
      </c>
      <c r="I230" s="320">
        <v>100</v>
      </c>
      <c r="J230" s="320">
        <v>100</v>
      </c>
      <c r="K230" s="320">
        <v>100</v>
      </c>
      <c r="L230" s="320">
        <v>100</v>
      </c>
      <c r="M230" s="320">
        <v>100</v>
      </c>
      <c r="N230" s="320">
        <v>100</v>
      </c>
      <c r="O230" s="320">
        <v>100</v>
      </c>
      <c r="P230" s="320">
        <v>100</v>
      </c>
      <c r="Q230" s="320">
        <v>100</v>
      </c>
      <c r="R230" s="320">
        <v>100</v>
      </c>
      <c r="S230" s="320">
        <v>100</v>
      </c>
      <c r="T230" s="320">
        <v>100</v>
      </c>
      <c r="U230" s="320">
        <v>100</v>
      </c>
      <c r="V230" s="320">
        <v>100</v>
      </c>
      <c r="W230" s="320">
        <v>100</v>
      </c>
      <c r="X230" s="320">
        <v>100</v>
      </c>
      <c r="Y230" s="320">
        <v>100</v>
      </c>
      <c r="Z230" s="320">
        <v>100</v>
      </c>
      <c r="AA230" s="320">
        <v>100</v>
      </c>
      <c r="AB230" s="320">
        <v>100</v>
      </c>
      <c r="AC230" s="320">
        <v>100</v>
      </c>
      <c r="AD230" s="320">
        <v>105.48985294117647</v>
      </c>
      <c r="AE230" s="320">
        <v>110.29411764705883</v>
      </c>
    </row>
    <row r="231" spans="1:31" ht="20.25" customHeight="1" x14ac:dyDescent="0.25">
      <c r="A231" s="357"/>
      <c r="B231" s="312" t="s">
        <v>626</v>
      </c>
      <c r="C231" s="308">
        <v>1</v>
      </c>
      <c r="D231" s="320">
        <v>100</v>
      </c>
      <c r="E231" s="320">
        <v>100</v>
      </c>
      <c r="F231" s="320">
        <v>100</v>
      </c>
      <c r="G231" s="320">
        <v>100</v>
      </c>
      <c r="H231" s="320">
        <v>100</v>
      </c>
      <c r="I231" s="320">
        <v>100</v>
      </c>
      <c r="J231" s="320">
        <v>100</v>
      </c>
      <c r="K231" s="320">
        <v>100</v>
      </c>
      <c r="L231" s="320">
        <v>100</v>
      </c>
      <c r="M231" s="320">
        <v>100</v>
      </c>
      <c r="N231" s="320">
        <v>100</v>
      </c>
      <c r="O231" s="320">
        <v>100</v>
      </c>
      <c r="P231" s="320">
        <v>100</v>
      </c>
      <c r="Q231" s="320">
        <v>100</v>
      </c>
      <c r="R231" s="320">
        <v>100</v>
      </c>
      <c r="S231" s="320">
        <v>100</v>
      </c>
      <c r="T231" s="320">
        <v>100</v>
      </c>
      <c r="U231" s="320">
        <v>100</v>
      </c>
      <c r="V231" s="320">
        <v>100</v>
      </c>
      <c r="W231" s="320">
        <v>100</v>
      </c>
      <c r="X231" s="320">
        <v>100</v>
      </c>
      <c r="Y231" s="320">
        <v>100</v>
      </c>
      <c r="Z231" s="320">
        <v>100</v>
      </c>
      <c r="AA231" s="320">
        <v>100</v>
      </c>
      <c r="AB231" s="320">
        <v>100</v>
      </c>
      <c r="AC231" s="320">
        <v>100</v>
      </c>
      <c r="AD231" s="320">
        <v>105.48985294117647</v>
      </c>
      <c r="AE231" s="320">
        <v>110.29411764705883</v>
      </c>
    </row>
    <row r="232" spans="1:31" ht="20.25" customHeight="1" x14ac:dyDescent="0.25">
      <c r="A232" s="357"/>
      <c r="B232" s="312"/>
      <c r="C232" s="308"/>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c r="AA232" s="320"/>
      <c r="AB232" s="320"/>
      <c r="AC232" s="320"/>
      <c r="AD232" s="320"/>
      <c r="AE232" s="320"/>
    </row>
    <row r="233" spans="1:31" ht="34.5" customHeight="1" x14ac:dyDescent="0.25">
      <c r="A233" s="405" t="s">
        <v>853</v>
      </c>
      <c r="B233" s="406"/>
      <c r="C233" s="350">
        <v>31.999999999999996</v>
      </c>
      <c r="D233" s="350">
        <v>104.63226950356757</v>
      </c>
      <c r="E233" s="350">
        <v>104.7737948241173</v>
      </c>
      <c r="F233" s="350">
        <v>104.4859528055823</v>
      </c>
      <c r="G233" s="350">
        <v>105.04322397019781</v>
      </c>
      <c r="H233" s="350">
        <v>105.59342212599516</v>
      </c>
      <c r="I233" s="350">
        <v>106.06613591101085</v>
      </c>
      <c r="J233" s="350">
        <v>106.18171690061639</v>
      </c>
      <c r="K233" s="350">
        <v>106.35965100489857</v>
      </c>
      <c r="L233" s="350">
        <v>104.88273807292852</v>
      </c>
      <c r="M233" s="350">
        <v>106.91223142522692</v>
      </c>
      <c r="N233" s="350">
        <v>107.45409292487601</v>
      </c>
      <c r="O233" s="350">
        <v>108.02927442220501</v>
      </c>
      <c r="P233" s="350">
        <v>107.63511057736092</v>
      </c>
      <c r="Q233" s="350">
        <v>107.87909871732104</v>
      </c>
      <c r="R233" s="350">
        <v>107.94541211443831</v>
      </c>
      <c r="S233" s="350">
        <v>107.88280457707879</v>
      </c>
      <c r="T233" s="350">
        <v>108.11406871018599</v>
      </c>
      <c r="U233" s="350">
        <v>108.8458759806466</v>
      </c>
      <c r="V233" s="350">
        <v>107.82126370771628</v>
      </c>
      <c r="W233" s="350">
        <v>108.80019714116052</v>
      </c>
      <c r="X233" s="350">
        <v>108.23362594855638</v>
      </c>
      <c r="Y233" s="350">
        <v>109.47866285988349</v>
      </c>
      <c r="Z233" s="350">
        <v>111.01073882893846</v>
      </c>
      <c r="AA233" s="350">
        <v>111.79088018253211</v>
      </c>
      <c r="AB233" s="350">
        <v>112.97184516641452</v>
      </c>
      <c r="AC233" s="350">
        <v>111.59878505944539</v>
      </c>
      <c r="AD233" s="350">
        <v>112.1743543538679</v>
      </c>
      <c r="AE233" s="350">
        <v>111.77399279558102</v>
      </c>
    </row>
    <row r="234" spans="1:31" ht="20.25" customHeight="1" x14ac:dyDescent="0.25">
      <c r="A234" s="357"/>
      <c r="B234" s="323" t="s">
        <v>159</v>
      </c>
      <c r="C234" s="308">
        <v>22.999999999999996</v>
      </c>
      <c r="D234" s="308">
        <v>102.96030172574689</v>
      </c>
      <c r="E234" s="308">
        <v>103.0381176475549</v>
      </c>
      <c r="F234" s="308">
        <v>102.61558286976648</v>
      </c>
      <c r="G234" s="308">
        <v>103.34073734180174</v>
      </c>
      <c r="H234" s="308">
        <v>104.05165727930915</v>
      </c>
      <c r="I234" s="308">
        <v>104.766479348494</v>
      </c>
      <c r="J234" s="308">
        <v>104.87813028478897</v>
      </c>
      <c r="K234" s="308">
        <v>105.03341893572008</v>
      </c>
      <c r="L234" s="308">
        <v>102.8929866354072</v>
      </c>
      <c r="M234" s="308">
        <v>104.4293528495283</v>
      </c>
      <c r="N234" s="308">
        <v>105.30229961409714</v>
      </c>
      <c r="O234" s="308">
        <v>106.08510394186904</v>
      </c>
      <c r="P234" s="308">
        <v>105.53670207078162</v>
      </c>
      <c r="Q234" s="308">
        <v>105.87616383072613</v>
      </c>
      <c r="R234" s="308">
        <v>105.94711853639278</v>
      </c>
      <c r="S234" s="308">
        <v>105.66078616121382</v>
      </c>
      <c r="T234" s="308">
        <v>106.07298281747578</v>
      </c>
      <c r="U234" s="308">
        <v>107.01165838242014</v>
      </c>
      <c r="V234" s="308">
        <v>105.45149673373722</v>
      </c>
      <c r="W234" s="308">
        <v>106.81349107592051</v>
      </c>
      <c r="X234" s="308">
        <v>105.9640675324748</v>
      </c>
      <c r="Y234" s="308">
        <v>106.96183894817585</v>
      </c>
      <c r="Z234" s="308">
        <v>109.14675012075699</v>
      </c>
      <c r="AA234" s="308">
        <v>109.6098339278214</v>
      </c>
      <c r="AB234" s="308">
        <v>111.27054572716887</v>
      </c>
      <c r="AC234" s="308">
        <v>109.34033481155878</v>
      </c>
      <c r="AD234" s="308">
        <v>110.11535818565901</v>
      </c>
      <c r="AE234" s="308">
        <v>109.55833340891205</v>
      </c>
    </row>
    <row r="235" spans="1:31" ht="20.25" customHeight="1" x14ac:dyDescent="0.25">
      <c r="A235" s="352" t="s">
        <v>854</v>
      </c>
      <c r="B235" s="312"/>
      <c r="C235" s="308">
        <v>19.999999999999996</v>
      </c>
      <c r="D235" s="320">
        <v>102.63180520497778</v>
      </c>
      <c r="E235" s="320">
        <v>102.721293515057</v>
      </c>
      <c r="F235" s="320">
        <v>102.23537852060032</v>
      </c>
      <c r="G235" s="320">
        <v>103.06930616344086</v>
      </c>
      <c r="H235" s="320">
        <v>103.8868640915744</v>
      </c>
      <c r="I235" s="320">
        <v>104.70890947113696</v>
      </c>
      <c r="J235" s="320">
        <v>104.83730804787616</v>
      </c>
      <c r="K235" s="320">
        <v>105.01588999644696</v>
      </c>
      <c r="L235" s="320">
        <v>102.55439285108713</v>
      </c>
      <c r="M235" s="320">
        <v>103.01604071862677</v>
      </c>
      <c r="N235" s="320">
        <v>104.01992949788094</v>
      </c>
      <c r="O235" s="320">
        <v>104.92015447481863</v>
      </c>
      <c r="P235" s="320">
        <v>104.28949232306809</v>
      </c>
      <c r="Q235" s="320">
        <v>104.67987334700429</v>
      </c>
      <c r="R235" s="320">
        <v>104.76147125852091</v>
      </c>
      <c r="S235" s="320">
        <v>104.43218902706512</v>
      </c>
      <c r="T235" s="320">
        <v>104.90621518176637</v>
      </c>
      <c r="U235" s="320">
        <v>105.98569208145238</v>
      </c>
      <c r="V235" s="320">
        <v>104.19150618546702</v>
      </c>
      <c r="W235" s="320">
        <v>105.7577996789778</v>
      </c>
      <c r="X235" s="320">
        <v>104.60826231446001</v>
      </c>
      <c r="Y235" s="320">
        <v>104.58785709088777</v>
      </c>
      <c r="Z235" s="320">
        <v>106.89486658869892</v>
      </c>
      <c r="AA235" s="320">
        <v>107.42741296682297</v>
      </c>
      <c r="AB235" s="320">
        <v>109.05318729381516</v>
      </c>
      <c r="AC235" s="320">
        <v>106.83344474086354</v>
      </c>
      <c r="AD235" s="320">
        <v>107.72472162107881</v>
      </c>
      <c r="AE235" s="320">
        <v>107.08414312781981</v>
      </c>
    </row>
    <row r="236" spans="1:31" ht="20.25" customHeight="1" x14ac:dyDescent="0.25">
      <c r="A236" s="357"/>
      <c r="B236" s="312" t="s">
        <v>620</v>
      </c>
      <c r="C236" s="308">
        <v>11</v>
      </c>
      <c r="D236" s="320">
        <v>104.35737414530412</v>
      </c>
      <c r="E236" s="320">
        <v>103.71547331573385</v>
      </c>
      <c r="F236" s="320">
        <v>103.42371628258267</v>
      </c>
      <c r="G236" s="320">
        <v>103.88689202716694</v>
      </c>
      <c r="H236" s="320">
        <v>104.39953696336399</v>
      </c>
      <c r="I236" s="320">
        <v>105.77327980055814</v>
      </c>
      <c r="J236" s="320">
        <v>105.60409255214189</v>
      </c>
      <c r="K236" s="320">
        <v>106.14427944140112</v>
      </c>
      <c r="L236" s="320">
        <v>104.13967216874289</v>
      </c>
      <c r="M236" s="320">
        <v>103.91404383674134</v>
      </c>
      <c r="N236" s="320">
        <v>105.14909396710637</v>
      </c>
      <c r="O236" s="320">
        <v>104.74727555351265</v>
      </c>
      <c r="P236" s="320">
        <v>103.94034374489779</v>
      </c>
      <c r="Q236" s="320">
        <v>105.24681459920735</v>
      </c>
      <c r="R236" s="320">
        <v>105.68292129724509</v>
      </c>
      <c r="S236" s="320">
        <v>104.616126921809</v>
      </c>
      <c r="T236" s="320">
        <v>106.11758423125471</v>
      </c>
      <c r="U236" s="320">
        <v>108.89095900626043</v>
      </c>
      <c r="V236" s="320">
        <v>106.79757224473887</v>
      </c>
      <c r="W236" s="320">
        <v>108.88967214392815</v>
      </c>
      <c r="X236" s="320">
        <v>106.77380359686927</v>
      </c>
      <c r="Y236" s="320">
        <v>107.44432518196741</v>
      </c>
      <c r="Z236" s="320">
        <v>109.15688747930864</v>
      </c>
      <c r="AA236" s="320">
        <v>109.83547181705713</v>
      </c>
      <c r="AB236" s="320">
        <v>111.44128097553011</v>
      </c>
      <c r="AC236" s="320">
        <v>108.99733406227206</v>
      </c>
      <c r="AD236" s="320">
        <v>110.50559288655262</v>
      </c>
      <c r="AE236" s="320">
        <v>109.04746909586774</v>
      </c>
    </row>
    <row r="237" spans="1:31" ht="20.25" customHeight="1" x14ac:dyDescent="0.25">
      <c r="A237" s="357"/>
      <c r="B237" s="312" t="s">
        <v>955</v>
      </c>
      <c r="C237" s="308">
        <v>4</v>
      </c>
      <c r="D237" s="320">
        <v>109.1549010559433</v>
      </c>
      <c r="E237" s="320">
        <v>110.57402124934225</v>
      </c>
      <c r="F237" s="320">
        <v>110.14538196636182</v>
      </c>
      <c r="G237" s="320">
        <v>111.30087695005062</v>
      </c>
      <c r="H237" s="320">
        <v>112.79174827206188</v>
      </c>
      <c r="I237" s="320">
        <v>112.78412563021938</v>
      </c>
      <c r="J237" s="320">
        <v>112.65456112558448</v>
      </c>
      <c r="K237" s="320">
        <v>112.66240373377781</v>
      </c>
      <c r="L237" s="320">
        <v>109.5767455907972</v>
      </c>
      <c r="M237" s="320">
        <v>110.16283180803937</v>
      </c>
      <c r="N237" s="320">
        <v>111.43947290741656</v>
      </c>
      <c r="O237" s="320">
        <v>114.24994407211271</v>
      </c>
      <c r="P237" s="320">
        <v>112.47297738025178</v>
      </c>
      <c r="Q237" s="320">
        <v>114.40064210157681</v>
      </c>
      <c r="R237" s="320">
        <v>111.60667141946185</v>
      </c>
      <c r="S237" s="320">
        <v>114.33196670347586</v>
      </c>
      <c r="T237" s="320">
        <v>112.80611589654501</v>
      </c>
      <c r="U237" s="320">
        <v>113.7976030826529</v>
      </c>
      <c r="V237" s="320">
        <v>110.79515720719922</v>
      </c>
      <c r="W237" s="320">
        <v>114.84676227658287</v>
      </c>
      <c r="X237" s="320">
        <v>113.11092080975519</v>
      </c>
      <c r="Y237" s="320">
        <v>113.03519545614093</v>
      </c>
      <c r="Z237" s="320">
        <v>115.47208485772944</v>
      </c>
      <c r="AA237" s="320">
        <v>114.87786025437319</v>
      </c>
      <c r="AB237" s="320">
        <v>117.02498812354669</v>
      </c>
      <c r="AC237" s="320">
        <v>115.86933339683185</v>
      </c>
      <c r="AD237" s="320">
        <v>117.90832190566756</v>
      </c>
      <c r="AE237" s="320">
        <v>116.02501429086746</v>
      </c>
    </row>
    <row r="238" spans="1:31" ht="20.25" customHeight="1" x14ac:dyDescent="0.25">
      <c r="A238" s="357"/>
      <c r="B238" s="312" t="s">
        <v>956</v>
      </c>
      <c r="C238" s="308">
        <v>1.9999999999999998</v>
      </c>
      <c r="D238" s="320">
        <v>96.888547865629704</v>
      </c>
      <c r="E238" s="320">
        <v>98.944912025176805</v>
      </c>
      <c r="F238" s="320">
        <v>96.29467373883287</v>
      </c>
      <c r="G238" s="320">
        <v>99.929525780037508</v>
      </c>
      <c r="H238" s="320">
        <v>102.21457361769325</v>
      </c>
      <c r="I238" s="320">
        <v>102.14026242071432</v>
      </c>
      <c r="J238" s="320">
        <v>103.2848708723748</v>
      </c>
      <c r="K238" s="320">
        <v>102.28128541083937</v>
      </c>
      <c r="L238" s="320">
        <v>94.293518101914955</v>
      </c>
      <c r="M238" s="320">
        <v>97.297004397593852</v>
      </c>
      <c r="N238" s="320">
        <v>99.32372678878275</v>
      </c>
      <c r="O238" s="320">
        <v>103.65225672257304</v>
      </c>
      <c r="P238" s="320">
        <v>105.59977532778485</v>
      </c>
      <c r="Q238" s="320">
        <v>99.23508651391748</v>
      </c>
      <c r="R238" s="320">
        <v>103.6185406520495</v>
      </c>
      <c r="S238" s="320">
        <v>99.08092720400947</v>
      </c>
      <c r="T238" s="320">
        <v>100.85622299308633</v>
      </c>
      <c r="U238" s="320">
        <v>104.66340526131989</v>
      </c>
      <c r="V238" s="320">
        <v>103.28799833328901</v>
      </c>
      <c r="W238" s="320">
        <v>99.932233932342399</v>
      </c>
      <c r="X238" s="320">
        <v>104.08496549858056</v>
      </c>
      <c r="Y238" s="320">
        <v>100.80186279484049</v>
      </c>
      <c r="Z238" s="320">
        <v>109.3956046100085</v>
      </c>
      <c r="AA238" s="320">
        <v>110.54625308312006</v>
      </c>
      <c r="AB238" s="320">
        <v>114.22731331285755</v>
      </c>
      <c r="AC238" s="320">
        <v>108.08651655926779</v>
      </c>
      <c r="AD238" s="320">
        <v>103.65499198589859</v>
      </c>
      <c r="AE238" s="320">
        <v>108.74694552515139</v>
      </c>
    </row>
    <row r="239" spans="1:31" ht="20.25" customHeight="1" x14ac:dyDescent="0.25">
      <c r="A239" s="357"/>
      <c r="B239" s="312" t="s">
        <v>619</v>
      </c>
      <c r="C239" s="308">
        <v>3</v>
      </c>
      <c r="D239" s="320">
        <v>90.990534872981698</v>
      </c>
      <c r="E239" s="320">
        <v>90.689037051300417</v>
      </c>
      <c r="F239" s="320">
        <v>90.873601493870837</v>
      </c>
      <c r="G239" s="320">
        <v>90.751400829995319</v>
      </c>
      <c r="H239" s="320">
        <v>90.795269384314977</v>
      </c>
      <c r="I239" s="320">
        <v>91.268191818702562</v>
      </c>
      <c r="J239" s="320">
        <v>92.190602545400296</v>
      </c>
      <c r="K239" s="320">
        <v>92.035900818136625</v>
      </c>
      <c r="L239" s="320">
        <v>92.497750821268085</v>
      </c>
      <c r="M239" s="320">
        <v>93.665376468055612</v>
      </c>
      <c r="N239" s="320">
        <v>92.702862660519102</v>
      </c>
      <c r="O239" s="320">
        <v>93.587600385787923</v>
      </c>
      <c r="P239" s="320">
        <v>93.434679557385806</v>
      </c>
      <c r="Q239" s="320">
        <v>92.856925329221184</v>
      </c>
      <c r="R239" s="320">
        <v>92.581114410017591</v>
      </c>
      <c r="S239" s="320">
        <v>93.763810512862037</v>
      </c>
      <c r="T239" s="320">
        <v>92.166278998636869</v>
      </c>
      <c r="U239" s="320">
        <v>85.00240476079486</v>
      </c>
      <c r="V239" s="320">
        <v>85.731188378401328</v>
      </c>
      <c r="W239" s="320">
        <v>85.251419245150728</v>
      </c>
      <c r="X239" s="320">
        <v>84.952555906127273</v>
      </c>
      <c r="Y239" s="320">
        <v>84.614008580576552</v>
      </c>
      <c r="Z239" s="320">
        <v>84.681493828523259</v>
      </c>
      <c r="AA239" s="320">
        <v>85.782956890824835</v>
      </c>
      <c r="AB239" s="320">
        <v>85.348602733798856</v>
      </c>
      <c r="AC239" s="320">
        <v>85.223489662133602</v>
      </c>
      <c r="AD239" s="320">
        <v>85.841061995301544</v>
      </c>
      <c r="AE239" s="320">
        <v>86.090347371893429</v>
      </c>
    </row>
    <row r="240" spans="1:31" ht="20.25" customHeight="1" x14ac:dyDescent="0.25">
      <c r="A240" s="352" t="s">
        <v>855</v>
      </c>
      <c r="B240" s="312"/>
      <c r="C240" s="308">
        <v>3</v>
      </c>
      <c r="D240" s="320">
        <v>105.15027853087429</v>
      </c>
      <c r="E240" s="320">
        <v>105.15027853087429</v>
      </c>
      <c r="F240" s="320">
        <v>105.15027853087429</v>
      </c>
      <c r="G240" s="320">
        <v>105.15027853087429</v>
      </c>
      <c r="H240" s="320">
        <v>105.15027853087429</v>
      </c>
      <c r="I240" s="320">
        <v>105.15027853087429</v>
      </c>
      <c r="J240" s="320">
        <v>105.15027853087429</v>
      </c>
      <c r="K240" s="320">
        <v>105.15027853087429</v>
      </c>
      <c r="L240" s="320">
        <v>105.15027853087429</v>
      </c>
      <c r="M240" s="320">
        <v>113.85143372220516</v>
      </c>
      <c r="N240" s="320">
        <v>113.85143372220516</v>
      </c>
      <c r="O240" s="320">
        <v>113.85143372220516</v>
      </c>
      <c r="P240" s="320">
        <v>113.85143372220516</v>
      </c>
      <c r="Q240" s="320">
        <v>113.85143372220516</v>
      </c>
      <c r="R240" s="320">
        <v>113.85143372220516</v>
      </c>
      <c r="S240" s="320">
        <v>113.85143372220516</v>
      </c>
      <c r="T240" s="320">
        <v>113.85143372220516</v>
      </c>
      <c r="U240" s="320">
        <v>113.85143372220516</v>
      </c>
      <c r="V240" s="320">
        <v>113.85143372220516</v>
      </c>
      <c r="W240" s="320">
        <v>113.85143372220516</v>
      </c>
      <c r="X240" s="320">
        <v>115.00276898590687</v>
      </c>
      <c r="Y240" s="320">
        <v>122.78838466342972</v>
      </c>
      <c r="Z240" s="320">
        <v>124.15930700114411</v>
      </c>
      <c r="AA240" s="320">
        <v>124.15930700114411</v>
      </c>
      <c r="AB240" s="320">
        <v>126.05293528286025</v>
      </c>
      <c r="AC240" s="320">
        <v>126.05293528286025</v>
      </c>
      <c r="AD240" s="320">
        <v>126.05293528286025</v>
      </c>
      <c r="AE240" s="320">
        <v>126.05293528286025</v>
      </c>
    </row>
    <row r="241" spans="1:31" ht="20.25" customHeight="1" x14ac:dyDescent="0.25">
      <c r="A241" s="357"/>
      <c r="B241" s="310" t="s">
        <v>856</v>
      </c>
      <c r="C241" s="308">
        <v>1</v>
      </c>
      <c r="D241" s="320">
        <v>100</v>
      </c>
      <c r="E241" s="320">
        <v>100</v>
      </c>
      <c r="F241" s="320">
        <v>100</v>
      </c>
      <c r="G241" s="320">
        <v>100</v>
      </c>
      <c r="H241" s="320">
        <v>100</v>
      </c>
      <c r="I241" s="320">
        <v>100</v>
      </c>
      <c r="J241" s="320">
        <v>100</v>
      </c>
      <c r="K241" s="320">
        <v>100</v>
      </c>
      <c r="L241" s="320">
        <v>100</v>
      </c>
      <c r="M241" s="320">
        <v>109.03062071847638</v>
      </c>
      <c r="N241" s="320">
        <v>109.03062071847638</v>
      </c>
      <c r="O241" s="320">
        <v>109.03062071847638</v>
      </c>
      <c r="P241" s="320">
        <v>109.03062071847638</v>
      </c>
      <c r="Q241" s="320">
        <v>109.03062071847638</v>
      </c>
      <c r="R241" s="320">
        <v>109.03062071847638</v>
      </c>
      <c r="S241" s="320">
        <v>109.03062071847638</v>
      </c>
      <c r="T241" s="320">
        <v>109.03062071847638</v>
      </c>
      <c r="U241" s="320">
        <v>109.03062071847638</v>
      </c>
      <c r="V241" s="320">
        <v>109.03062071847638</v>
      </c>
      <c r="W241" s="320">
        <v>109.03062071847638</v>
      </c>
      <c r="X241" s="320">
        <v>109.03062071847638</v>
      </c>
      <c r="Y241" s="320">
        <v>119.8530165244519</v>
      </c>
      <c r="Z241" s="320">
        <v>123.96578353759512</v>
      </c>
      <c r="AA241" s="320">
        <v>123.96578353759512</v>
      </c>
      <c r="AB241" s="320">
        <v>129.64666838274351</v>
      </c>
      <c r="AC241" s="320">
        <v>129.64666838274351</v>
      </c>
      <c r="AD241" s="320">
        <v>129.64666838274351</v>
      </c>
      <c r="AE241" s="320">
        <v>129.64666838274351</v>
      </c>
    </row>
    <row r="242" spans="1:31" ht="20.25" customHeight="1" x14ac:dyDescent="0.25">
      <c r="A242" s="357"/>
      <c r="B242" s="310" t="s">
        <v>857</v>
      </c>
      <c r="C242" s="308">
        <v>1</v>
      </c>
      <c r="D242" s="320">
        <v>106.0225234379178</v>
      </c>
      <c r="E242" s="320">
        <v>106.0225234379178</v>
      </c>
      <c r="F242" s="320">
        <v>106.0225234379178</v>
      </c>
      <c r="G242" s="320">
        <v>106.0225234379178</v>
      </c>
      <c r="H242" s="320">
        <v>106.0225234379178</v>
      </c>
      <c r="I242" s="320">
        <v>106.0225234379178</v>
      </c>
      <c r="J242" s="320">
        <v>106.0225234379178</v>
      </c>
      <c r="K242" s="320">
        <v>106.0225234379178</v>
      </c>
      <c r="L242" s="320">
        <v>106.0225234379178</v>
      </c>
      <c r="M242" s="320">
        <v>113.38566046931395</v>
      </c>
      <c r="N242" s="320">
        <v>113.38566046931395</v>
      </c>
      <c r="O242" s="320">
        <v>113.38566046931395</v>
      </c>
      <c r="P242" s="320">
        <v>113.38566046931395</v>
      </c>
      <c r="Q242" s="320">
        <v>113.38566046931395</v>
      </c>
      <c r="R242" s="320">
        <v>113.38566046931395</v>
      </c>
      <c r="S242" s="320">
        <v>113.38566046931395</v>
      </c>
      <c r="T242" s="320">
        <v>113.38566046931395</v>
      </c>
      <c r="U242" s="320">
        <v>113.38566046931395</v>
      </c>
      <c r="V242" s="320">
        <v>113.38566046931395</v>
      </c>
      <c r="W242" s="320">
        <v>113.38566046931395</v>
      </c>
      <c r="X242" s="320">
        <v>113.38566046931395</v>
      </c>
      <c r="Y242" s="320">
        <v>125.92011169590704</v>
      </c>
      <c r="Z242" s="320">
        <v>125.92011169590704</v>
      </c>
      <c r="AA242" s="320">
        <v>125.92011169590704</v>
      </c>
      <c r="AB242" s="320">
        <v>125.92011169590704</v>
      </c>
      <c r="AC242" s="320">
        <v>125.92011169590704</v>
      </c>
      <c r="AD242" s="320">
        <v>125.92011169590704</v>
      </c>
      <c r="AE242" s="320">
        <v>125.92011169590704</v>
      </c>
    </row>
    <row r="243" spans="1:31" customFormat="1" ht="29.25" customHeight="1" x14ac:dyDescent="0.25">
      <c r="A243" s="357"/>
      <c r="B243" s="310" t="s">
        <v>616</v>
      </c>
      <c r="C243" s="308">
        <v>1</v>
      </c>
      <c r="D243" s="320">
        <v>109.42831215470505</v>
      </c>
      <c r="E243" s="320">
        <v>109.42831215470505</v>
      </c>
      <c r="F243" s="320">
        <v>109.42831215470505</v>
      </c>
      <c r="G243" s="320">
        <v>109.42831215470505</v>
      </c>
      <c r="H243" s="320">
        <v>109.42831215470505</v>
      </c>
      <c r="I243" s="320">
        <v>109.42831215470505</v>
      </c>
      <c r="J243" s="320">
        <v>109.42831215470505</v>
      </c>
      <c r="K243" s="320">
        <v>109.42831215470505</v>
      </c>
      <c r="L243" s="320">
        <v>109.42831215470505</v>
      </c>
      <c r="M243" s="320">
        <v>119.13801997882514</v>
      </c>
      <c r="N243" s="320">
        <v>119.13801997882514</v>
      </c>
      <c r="O243" s="320">
        <v>119.13801997882514</v>
      </c>
      <c r="P243" s="320">
        <v>119.13801997882514</v>
      </c>
      <c r="Q243" s="320">
        <v>119.13801997882514</v>
      </c>
      <c r="R243" s="320">
        <v>119.13801997882514</v>
      </c>
      <c r="S243" s="320">
        <v>119.13801997882514</v>
      </c>
      <c r="T243" s="320">
        <v>119.13801997882514</v>
      </c>
      <c r="U243" s="320">
        <v>119.13801997882514</v>
      </c>
      <c r="V243" s="320">
        <v>119.13801997882514</v>
      </c>
      <c r="W243" s="320">
        <v>119.13801997882514</v>
      </c>
      <c r="X243" s="320">
        <v>122.59202576993025</v>
      </c>
      <c r="Y243" s="320">
        <v>122.59202576993025</v>
      </c>
      <c r="Z243" s="320">
        <v>122.59202576993025</v>
      </c>
      <c r="AA243" s="320">
        <v>122.59202576993025</v>
      </c>
      <c r="AB243" s="320">
        <v>122.59202576993025</v>
      </c>
      <c r="AC243" s="320">
        <v>122.59202576993025</v>
      </c>
      <c r="AD243" s="320">
        <v>122.59202576993025</v>
      </c>
      <c r="AE243" s="384">
        <v>122.59202576993025</v>
      </c>
    </row>
    <row r="244" spans="1:31" ht="20.25" customHeight="1" x14ac:dyDescent="0.25">
      <c r="A244" s="357"/>
      <c r="B244" s="323" t="s">
        <v>858</v>
      </c>
      <c r="C244" s="308">
        <v>5</v>
      </c>
      <c r="D244" s="308">
        <v>103.77586697547228</v>
      </c>
      <c r="E244" s="308">
        <v>104.32367578667375</v>
      </c>
      <c r="F244" s="308">
        <v>104.42514684587641</v>
      </c>
      <c r="G244" s="308">
        <v>104.65597172805349</v>
      </c>
      <c r="H244" s="308">
        <v>104.65597172805349</v>
      </c>
      <c r="I244" s="308">
        <v>104.39315843390352</v>
      </c>
      <c r="J244" s="308">
        <v>104.61928246042226</v>
      </c>
      <c r="K244" s="308">
        <v>105.04373293354502</v>
      </c>
      <c r="L244" s="308">
        <v>105.43747875037589</v>
      </c>
      <c r="M244" s="308">
        <v>107.95970006553907</v>
      </c>
      <c r="N244" s="308">
        <v>107.41205854627658</v>
      </c>
      <c r="O244" s="308">
        <v>107.4923202214314</v>
      </c>
      <c r="P244" s="308">
        <v>107.4923202214314</v>
      </c>
      <c r="Q244" s="308">
        <v>107.4923202214314</v>
      </c>
      <c r="R244" s="308">
        <v>107.59033431691542</v>
      </c>
      <c r="S244" s="308">
        <v>108.24297645427468</v>
      </c>
      <c r="T244" s="308">
        <v>107.82696228735577</v>
      </c>
      <c r="U244" s="308">
        <v>108.1926212195596</v>
      </c>
      <c r="V244" s="308">
        <v>108.81184625674707</v>
      </c>
      <c r="W244" s="308">
        <v>108.81184625674707</v>
      </c>
      <c r="X244" s="308">
        <v>109.09313892393077</v>
      </c>
      <c r="Y244" s="308">
        <v>109.10364098399313</v>
      </c>
      <c r="Z244" s="308">
        <v>108.85833579207176</v>
      </c>
      <c r="AA244" s="308">
        <v>111.45063408716533</v>
      </c>
      <c r="AB244" s="308">
        <v>111.14355414188314</v>
      </c>
      <c r="AC244" s="308">
        <v>111.23493966908714</v>
      </c>
      <c r="AD244" s="308">
        <v>111.35347563253006</v>
      </c>
      <c r="AE244" s="308">
        <v>111.35347563253006</v>
      </c>
    </row>
    <row r="245" spans="1:31" ht="20.25" customHeight="1" x14ac:dyDescent="0.25">
      <c r="A245" s="352" t="s">
        <v>859</v>
      </c>
      <c r="B245" s="310"/>
      <c r="C245" s="308">
        <v>2</v>
      </c>
      <c r="D245" s="320">
        <v>100.13393539296796</v>
      </c>
      <c r="E245" s="320">
        <v>100.13393539296796</v>
      </c>
      <c r="F245" s="320">
        <v>100.13393539296796</v>
      </c>
      <c r="G245" s="320">
        <v>100.13393539296796</v>
      </c>
      <c r="H245" s="320">
        <v>100.13393539296796</v>
      </c>
      <c r="I245" s="320">
        <v>100.13393539296796</v>
      </c>
      <c r="J245" s="320">
        <v>100.13393539296796</v>
      </c>
      <c r="K245" s="320">
        <v>100.13393539296796</v>
      </c>
      <c r="L245" s="320">
        <v>100.13393539296796</v>
      </c>
      <c r="M245" s="320">
        <v>101.77870394253669</v>
      </c>
      <c r="N245" s="320">
        <v>101.77870394253669</v>
      </c>
      <c r="O245" s="320">
        <v>102.12661925498986</v>
      </c>
      <c r="P245" s="320">
        <v>102.12661925498986</v>
      </c>
      <c r="Q245" s="320">
        <v>102.12661925498986</v>
      </c>
      <c r="R245" s="320">
        <v>102.12661925498986</v>
      </c>
      <c r="S245" s="320">
        <v>102.4764501367361</v>
      </c>
      <c r="T245" s="320">
        <v>102.4764501367361</v>
      </c>
      <c r="U245" s="320">
        <v>102.4764501367361</v>
      </c>
      <c r="V245" s="320">
        <v>102.4764501367361</v>
      </c>
      <c r="W245" s="320">
        <v>102.4764501367361</v>
      </c>
      <c r="X245" s="320">
        <v>102.4764501367361</v>
      </c>
      <c r="Y245" s="320">
        <v>102.4764501367361</v>
      </c>
      <c r="Z245" s="320">
        <v>102.4764501367361</v>
      </c>
      <c r="AA245" s="320">
        <v>108.02196324861839</v>
      </c>
      <c r="AB245" s="320">
        <v>108.02196324861839</v>
      </c>
      <c r="AC245" s="320">
        <v>108.02196324861839</v>
      </c>
      <c r="AD245" s="320">
        <v>108.02196324861839</v>
      </c>
      <c r="AE245" s="320">
        <v>108.02196324861839</v>
      </c>
    </row>
    <row r="246" spans="1:31" ht="20.25" customHeight="1" x14ac:dyDescent="0.25">
      <c r="A246" s="357"/>
      <c r="B246" s="310" t="s">
        <v>957</v>
      </c>
      <c r="C246" s="308">
        <v>2</v>
      </c>
      <c r="D246" s="320">
        <v>100.13393539296796</v>
      </c>
      <c r="E246" s="320">
        <v>100.13393539296796</v>
      </c>
      <c r="F246" s="320">
        <v>100.13393539296796</v>
      </c>
      <c r="G246" s="320">
        <v>100.13393539296796</v>
      </c>
      <c r="H246" s="320">
        <v>100.13393539296796</v>
      </c>
      <c r="I246" s="320">
        <v>100.13393539296796</v>
      </c>
      <c r="J246" s="320">
        <v>100.13393539296796</v>
      </c>
      <c r="K246" s="320">
        <v>100.13393539296796</v>
      </c>
      <c r="L246" s="320">
        <v>100.13393539296796</v>
      </c>
      <c r="M246" s="320">
        <v>101.77870394253669</v>
      </c>
      <c r="N246" s="320">
        <v>101.77870394253669</v>
      </c>
      <c r="O246" s="320">
        <v>102.12661925498986</v>
      </c>
      <c r="P246" s="320">
        <v>102.12661925498986</v>
      </c>
      <c r="Q246" s="320">
        <v>102.12661925498986</v>
      </c>
      <c r="R246" s="320">
        <v>102.12661925498986</v>
      </c>
      <c r="S246" s="320">
        <v>102.4764501367361</v>
      </c>
      <c r="T246" s="320">
        <v>102.4764501367361</v>
      </c>
      <c r="U246" s="320">
        <v>102.4764501367361</v>
      </c>
      <c r="V246" s="320">
        <v>102.4764501367361</v>
      </c>
      <c r="W246" s="320">
        <v>102.4764501367361</v>
      </c>
      <c r="X246" s="320">
        <v>102.4764501367361</v>
      </c>
      <c r="Y246" s="320">
        <v>102.4764501367361</v>
      </c>
      <c r="Z246" s="320">
        <v>102.4764501367361</v>
      </c>
      <c r="AA246" s="320">
        <v>108.02196324861839</v>
      </c>
      <c r="AB246" s="320">
        <v>108.02196324861839</v>
      </c>
      <c r="AC246" s="320">
        <v>108.02196324861839</v>
      </c>
      <c r="AD246" s="320">
        <v>108.02196324861839</v>
      </c>
      <c r="AE246" s="320">
        <v>108.02196324861839</v>
      </c>
    </row>
    <row r="247" spans="1:31" ht="20.25" customHeight="1" x14ac:dyDescent="0.25">
      <c r="A247" s="407" t="s">
        <v>860</v>
      </c>
      <c r="B247" s="407"/>
      <c r="C247" s="308">
        <v>1</v>
      </c>
      <c r="D247" s="320">
        <v>101.20459603297718</v>
      </c>
      <c r="E247" s="320">
        <v>104.24797831742971</v>
      </c>
      <c r="F247" s="320">
        <v>104.24797831742971</v>
      </c>
      <c r="G247" s="320">
        <v>104.24797831742971</v>
      </c>
      <c r="H247" s="320">
        <v>104.24797831742971</v>
      </c>
      <c r="I247" s="320">
        <v>102.45157959261739</v>
      </c>
      <c r="J247" s="320">
        <v>102.73663772773384</v>
      </c>
      <c r="K247" s="320">
        <v>105.09469591174918</v>
      </c>
      <c r="L247" s="320">
        <v>107.28217267192066</v>
      </c>
      <c r="M247" s="320">
        <v>107.28217267192066</v>
      </c>
      <c r="N247" s="320">
        <v>104.23971978712903</v>
      </c>
      <c r="O247" s="320">
        <v>103.91247284364877</v>
      </c>
      <c r="P247" s="320">
        <v>103.91247284364877</v>
      </c>
      <c r="Q247" s="320">
        <v>103.91247284364877</v>
      </c>
      <c r="R247" s="320">
        <v>104.45699559633782</v>
      </c>
      <c r="S247" s="320">
        <v>107.30538328889762</v>
      </c>
      <c r="T247" s="320">
        <v>104.99419347268142</v>
      </c>
      <c r="U247" s="320">
        <v>104.99419347268142</v>
      </c>
      <c r="V247" s="320">
        <v>107.55672837781184</v>
      </c>
      <c r="W247" s="320">
        <v>107.55672837781184</v>
      </c>
      <c r="X247" s="320">
        <v>107.55672837781184</v>
      </c>
      <c r="Y247" s="320">
        <v>107.49972622025786</v>
      </c>
      <c r="Z247" s="320">
        <v>106.13691959847245</v>
      </c>
      <c r="AA247" s="320">
        <v>106.13691959847245</v>
      </c>
      <c r="AB247" s="320">
        <v>104.43091990246036</v>
      </c>
      <c r="AC247" s="320">
        <v>104.93861727581582</v>
      </c>
      <c r="AD247" s="320">
        <v>104.93861727581582</v>
      </c>
      <c r="AE247" s="320">
        <v>104.93861727581582</v>
      </c>
    </row>
    <row r="248" spans="1:31" ht="20.25" customHeight="1" x14ac:dyDescent="0.25">
      <c r="A248" s="357"/>
      <c r="B248" s="312" t="s">
        <v>861</v>
      </c>
      <c r="C248" s="308">
        <v>1</v>
      </c>
      <c r="D248" s="320">
        <v>101.20459603297718</v>
      </c>
      <c r="E248" s="320">
        <v>104.24797831742971</v>
      </c>
      <c r="F248" s="320">
        <v>104.24797831742971</v>
      </c>
      <c r="G248" s="320">
        <v>104.24797831742971</v>
      </c>
      <c r="H248" s="320">
        <v>104.24797831742971</v>
      </c>
      <c r="I248" s="320">
        <v>102.45157959261739</v>
      </c>
      <c r="J248" s="320">
        <v>102.73663772773384</v>
      </c>
      <c r="K248" s="320">
        <v>105.09469591174918</v>
      </c>
      <c r="L248" s="320">
        <v>107.28217267192066</v>
      </c>
      <c r="M248" s="320">
        <v>107.28217267192066</v>
      </c>
      <c r="N248" s="320">
        <v>104.23971978712903</v>
      </c>
      <c r="O248" s="320">
        <v>103.91247284364877</v>
      </c>
      <c r="P248" s="320">
        <v>103.91247284364877</v>
      </c>
      <c r="Q248" s="320">
        <v>103.91247284364877</v>
      </c>
      <c r="R248" s="320">
        <v>104.45699559633782</v>
      </c>
      <c r="S248" s="320">
        <v>107.30538328889762</v>
      </c>
      <c r="T248" s="320">
        <v>104.99419347268142</v>
      </c>
      <c r="U248" s="320">
        <v>104.99419347268142</v>
      </c>
      <c r="V248" s="320">
        <v>107.55672837781184</v>
      </c>
      <c r="W248" s="320">
        <v>107.55672837781184</v>
      </c>
      <c r="X248" s="320">
        <v>107.55672837781184</v>
      </c>
      <c r="Y248" s="320">
        <v>107.49972622025786</v>
      </c>
      <c r="Z248" s="320">
        <v>106.13691959847245</v>
      </c>
      <c r="AA248" s="320">
        <v>106.13691959847245</v>
      </c>
      <c r="AB248" s="320">
        <v>104.43091990246036</v>
      </c>
      <c r="AC248" s="320">
        <v>104.93861727581582</v>
      </c>
      <c r="AD248" s="320">
        <v>104.93861727581582</v>
      </c>
      <c r="AE248" s="320">
        <v>104.93861727581582</v>
      </c>
    </row>
    <row r="249" spans="1:31" ht="20.25" customHeight="1" x14ac:dyDescent="0.25">
      <c r="A249" s="352" t="s">
        <v>862</v>
      </c>
      <c r="B249" s="312"/>
      <c r="C249" s="308">
        <v>2</v>
      </c>
      <c r="D249" s="320">
        <v>108.34634650559336</v>
      </c>
      <c r="E249" s="320">
        <v>108.34634650559336</v>
      </c>
      <c r="F249" s="320">
        <v>108.58794426559969</v>
      </c>
      <c r="G249" s="320">
        <v>109.13752731840229</v>
      </c>
      <c r="H249" s="320">
        <v>109.13752731840229</v>
      </c>
      <c r="I249" s="320">
        <v>109.28166654772666</v>
      </c>
      <c r="J249" s="320">
        <v>109.69788931486424</v>
      </c>
      <c r="K249" s="320">
        <v>109.69788931486424</v>
      </c>
      <c r="L249" s="320">
        <v>109.69788931486424</v>
      </c>
      <c r="M249" s="320">
        <v>114.13673192280636</v>
      </c>
      <c r="N249" s="320">
        <v>114.13673192280636</v>
      </c>
      <c r="O249" s="320">
        <v>114.13673192280636</v>
      </c>
      <c r="P249" s="320">
        <v>114.13673192280636</v>
      </c>
      <c r="Q249" s="320">
        <v>114.13673192280636</v>
      </c>
      <c r="R249" s="320">
        <v>114.13673192280636</v>
      </c>
      <c r="S249" s="320">
        <v>114.13673192280636</v>
      </c>
      <c r="T249" s="320">
        <v>114.13673192280636</v>
      </c>
      <c r="U249" s="320">
        <v>115.00734842805356</v>
      </c>
      <c r="V249" s="320">
        <v>115.38346450963449</v>
      </c>
      <c r="W249" s="320">
        <v>115.38346450963449</v>
      </c>
      <c r="X249" s="320">
        <v>116.05320895530997</v>
      </c>
      <c r="Y249" s="320">
        <v>116.10264335631494</v>
      </c>
      <c r="Z249" s="320">
        <v>116.10264335631494</v>
      </c>
      <c r="AA249" s="320">
        <v>116.99334109522125</v>
      </c>
      <c r="AB249" s="320">
        <v>116.99334109522125</v>
      </c>
      <c r="AC249" s="320">
        <v>116.99334109522125</v>
      </c>
      <c r="AD249" s="320">
        <v>117.27556957960917</v>
      </c>
      <c r="AE249" s="320">
        <v>117.27556957960917</v>
      </c>
    </row>
    <row r="250" spans="1:31" ht="20.25" customHeight="1" x14ac:dyDescent="0.25">
      <c r="A250" s="357"/>
      <c r="B250" s="312" t="s">
        <v>622</v>
      </c>
      <c r="C250" s="308">
        <v>2</v>
      </c>
      <c r="D250" s="320">
        <v>108.34634650559336</v>
      </c>
      <c r="E250" s="320">
        <v>108.34634650559336</v>
      </c>
      <c r="F250" s="320">
        <v>108.58794426559969</v>
      </c>
      <c r="G250" s="320">
        <v>109.13752731840229</v>
      </c>
      <c r="H250" s="320">
        <v>109.13752731840229</v>
      </c>
      <c r="I250" s="320">
        <v>109.28166654772666</v>
      </c>
      <c r="J250" s="320">
        <v>109.69788931486424</v>
      </c>
      <c r="K250" s="320">
        <v>109.69788931486424</v>
      </c>
      <c r="L250" s="320">
        <v>109.69788931486424</v>
      </c>
      <c r="M250" s="320">
        <v>114.13673192280636</v>
      </c>
      <c r="N250" s="320">
        <v>114.13673192280636</v>
      </c>
      <c r="O250" s="320">
        <v>114.13673192280636</v>
      </c>
      <c r="P250" s="320">
        <v>114.13673192280636</v>
      </c>
      <c r="Q250" s="320">
        <v>114.13673192280636</v>
      </c>
      <c r="R250" s="320">
        <v>114.13673192280636</v>
      </c>
      <c r="S250" s="320">
        <v>114.13673192280636</v>
      </c>
      <c r="T250" s="320">
        <v>114.13673192280636</v>
      </c>
      <c r="U250" s="320">
        <v>115.00734842805356</v>
      </c>
      <c r="V250" s="320">
        <v>115.38346450963449</v>
      </c>
      <c r="W250" s="320">
        <v>115.38346450963449</v>
      </c>
      <c r="X250" s="320">
        <v>116.05320895530997</v>
      </c>
      <c r="Y250" s="320">
        <v>116.10264335631494</v>
      </c>
      <c r="Z250" s="320">
        <v>116.10264335631494</v>
      </c>
      <c r="AA250" s="320">
        <v>116.99334109522125</v>
      </c>
      <c r="AB250" s="320">
        <v>116.99334109522125</v>
      </c>
      <c r="AC250" s="320">
        <v>116.99334109522125</v>
      </c>
      <c r="AD250" s="320">
        <v>117.27556957960917</v>
      </c>
      <c r="AE250" s="320">
        <v>117.27556957960917</v>
      </c>
    </row>
    <row r="251" spans="1:31" ht="20.25" customHeight="1" x14ac:dyDescent="0.25">
      <c r="A251" s="357"/>
      <c r="B251" s="323" t="s">
        <v>863</v>
      </c>
      <c r="C251" s="308">
        <v>2</v>
      </c>
      <c r="D251" s="308">
        <v>120.63317477231124</v>
      </c>
      <c r="E251" s="308">
        <v>120.63317477231124</v>
      </c>
      <c r="F251" s="308">
        <v>120.63317477231124</v>
      </c>
      <c r="G251" s="308">
        <v>120.63317477231124</v>
      </c>
      <c r="H251" s="308">
        <v>120.63317477231124</v>
      </c>
      <c r="I251" s="308">
        <v>120.63317477231124</v>
      </c>
      <c r="J251" s="308">
        <v>120.63317477231124</v>
      </c>
      <c r="K251" s="308">
        <v>120.63317477231124</v>
      </c>
      <c r="L251" s="308">
        <v>120.63317477231124</v>
      </c>
      <c r="M251" s="308">
        <v>128.4879576182164</v>
      </c>
      <c r="N251" s="308">
        <v>128.4879576182164</v>
      </c>
      <c r="O251" s="308">
        <v>128.4879576182164</v>
      </c>
      <c r="P251" s="308">
        <v>128.4879576182164</v>
      </c>
      <c r="Q251" s="308">
        <v>128.4879576182164</v>
      </c>
      <c r="R251" s="308">
        <v>128.4879576182164</v>
      </c>
      <c r="S251" s="308">
        <v>128.4879576182164</v>
      </c>
      <c r="T251" s="308">
        <v>128.4879576182164</v>
      </c>
      <c r="U251" s="308">
        <v>128.4879576182164</v>
      </c>
      <c r="V251" s="308">
        <v>128.4879576182164</v>
      </c>
      <c r="W251" s="308">
        <v>128.4879576182164</v>
      </c>
      <c r="X251" s="308">
        <v>128.4879576182164</v>
      </c>
      <c r="Y251" s="308">
        <v>136.1066872713854</v>
      </c>
      <c r="Z251" s="308">
        <v>136.1066872713854</v>
      </c>
      <c r="AA251" s="308">
        <v>136.1066872713854</v>
      </c>
      <c r="AB251" s="308">
        <v>136.1066872713854</v>
      </c>
      <c r="AC251" s="308">
        <v>136.1066872713854</v>
      </c>
      <c r="AD251" s="308">
        <v>136.1066872713854</v>
      </c>
      <c r="AE251" s="308">
        <v>136.1066872713854</v>
      </c>
    </row>
    <row r="252" spans="1:31" ht="20.25" customHeight="1" x14ac:dyDescent="0.25">
      <c r="A252" s="352" t="s">
        <v>166</v>
      </c>
      <c r="B252" s="312"/>
      <c r="C252" s="308">
        <v>2</v>
      </c>
      <c r="D252" s="320">
        <v>120.63317477231124</v>
      </c>
      <c r="E252" s="320">
        <v>120.63317477231124</v>
      </c>
      <c r="F252" s="320">
        <v>120.63317477231124</v>
      </c>
      <c r="G252" s="320">
        <v>120.63317477231124</v>
      </c>
      <c r="H252" s="320">
        <v>120.63317477231124</v>
      </c>
      <c r="I252" s="320">
        <v>120.63317477231124</v>
      </c>
      <c r="J252" s="320">
        <v>120.63317477231124</v>
      </c>
      <c r="K252" s="320">
        <v>120.63317477231124</v>
      </c>
      <c r="L252" s="320">
        <v>120.63317477231124</v>
      </c>
      <c r="M252" s="320">
        <v>128.4879576182164</v>
      </c>
      <c r="N252" s="320">
        <v>128.4879576182164</v>
      </c>
      <c r="O252" s="320">
        <v>128.4879576182164</v>
      </c>
      <c r="P252" s="320">
        <v>128.4879576182164</v>
      </c>
      <c r="Q252" s="320">
        <v>128.4879576182164</v>
      </c>
      <c r="R252" s="320">
        <v>128.4879576182164</v>
      </c>
      <c r="S252" s="320">
        <v>128.4879576182164</v>
      </c>
      <c r="T252" s="320">
        <v>128.4879576182164</v>
      </c>
      <c r="U252" s="320">
        <v>128.4879576182164</v>
      </c>
      <c r="V252" s="320">
        <v>128.4879576182164</v>
      </c>
      <c r="W252" s="320">
        <v>128.4879576182164</v>
      </c>
      <c r="X252" s="320">
        <v>128.4879576182164</v>
      </c>
      <c r="Y252" s="320">
        <v>136.1066872713854</v>
      </c>
      <c r="Z252" s="320">
        <v>136.1066872713854</v>
      </c>
      <c r="AA252" s="320">
        <v>136.1066872713854</v>
      </c>
      <c r="AB252" s="320">
        <v>136.1066872713854</v>
      </c>
      <c r="AC252" s="320">
        <v>136.1066872713854</v>
      </c>
      <c r="AD252" s="320">
        <v>136.1066872713854</v>
      </c>
      <c r="AE252" s="320">
        <v>136.1066872713854</v>
      </c>
    </row>
    <row r="253" spans="1:31" ht="20.25" customHeight="1" x14ac:dyDescent="0.25">
      <c r="A253" s="357"/>
      <c r="B253" s="312" t="s">
        <v>958</v>
      </c>
      <c r="C253" s="308">
        <v>1</v>
      </c>
      <c r="D253" s="320">
        <v>123.27760713549169</v>
      </c>
      <c r="E253" s="320">
        <v>123.27760713549169</v>
      </c>
      <c r="F253" s="320">
        <v>123.27760713549169</v>
      </c>
      <c r="G253" s="320">
        <v>123.27760713549169</v>
      </c>
      <c r="H253" s="320">
        <v>123.27760713549169</v>
      </c>
      <c r="I253" s="320">
        <v>123.27760713549169</v>
      </c>
      <c r="J253" s="320">
        <v>123.27760713549169</v>
      </c>
      <c r="K253" s="320">
        <v>123.27760713549169</v>
      </c>
      <c r="L253" s="320">
        <v>123.27760713549169</v>
      </c>
      <c r="M253" s="320">
        <v>138.987172827302</v>
      </c>
      <c r="N253" s="320">
        <v>138.987172827302</v>
      </c>
      <c r="O253" s="320">
        <v>138.987172827302</v>
      </c>
      <c r="P253" s="320">
        <v>138.987172827302</v>
      </c>
      <c r="Q253" s="320">
        <v>138.987172827302</v>
      </c>
      <c r="R253" s="320">
        <v>138.987172827302</v>
      </c>
      <c r="S253" s="320">
        <v>138.987172827302</v>
      </c>
      <c r="T253" s="320">
        <v>138.987172827302</v>
      </c>
      <c r="U253" s="320">
        <v>138.987172827302</v>
      </c>
      <c r="V253" s="320">
        <v>138.987172827302</v>
      </c>
      <c r="W253" s="320">
        <v>138.987172827302</v>
      </c>
      <c r="X253" s="320">
        <v>138.987172827302</v>
      </c>
      <c r="Y253" s="320">
        <v>145.23687548277815</v>
      </c>
      <c r="Z253" s="320">
        <v>145.23687548277815</v>
      </c>
      <c r="AA253" s="320">
        <v>145.23687548277815</v>
      </c>
      <c r="AB253" s="320">
        <v>145.23687548277815</v>
      </c>
      <c r="AC253" s="320">
        <v>145.23687548277815</v>
      </c>
      <c r="AD253" s="320">
        <v>145.23687548277815</v>
      </c>
      <c r="AE253" s="320">
        <v>145.23687548277815</v>
      </c>
    </row>
    <row r="254" spans="1:31" ht="20.25" customHeight="1" x14ac:dyDescent="0.25">
      <c r="A254" s="357"/>
      <c r="B254" s="312" t="s">
        <v>864</v>
      </c>
      <c r="C254" s="308">
        <v>1</v>
      </c>
      <c r="D254" s="320">
        <v>117.98874240913078</v>
      </c>
      <c r="E254" s="320">
        <v>117.98874240913078</v>
      </c>
      <c r="F254" s="320">
        <v>117.98874240913078</v>
      </c>
      <c r="G254" s="320">
        <v>117.98874240913078</v>
      </c>
      <c r="H254" s="320">
        <v>117.98874240913078</v>
      </c>
      <c r="I254" s="320">
        <v>117.98874240913078</v>
      </c>
      <c r="J254" s="320">
        <v>117.98874240913078</v>
      </c>
      <c r="K254" s="320">
        <v>117.98874240913078</v>
      </c>
      <c r="L254" s="320">
        <v>117.98874240913078</v>
      </c>
      <c r="M254" s="320">
        <v>117.98874240913078</v>
      </c>
      <c r="N254" s="320">
        <v>117.98874240913078</v>
      </c>
      <c r="O254" s="320">
        <v>117.98874240913078</v>
      </c>
      <c r="P254" s="320">
        <v>117.98874240913078</v>
      </c>
      <c r="Q254" s="320">
        <v>117.98874240913078</v>
      </c>
      <c r="R254" s="320">
        <v>117.98874240913078</v>
      </c>
      <c r="S254" s="320">
        <v>117.98874240913078</v>
      </c>
      <c r="T254" s="320">
        <v>117.98874240913078</v>
      </c>
      <c r="U254" s="320">
        <v>117.98874240913078</v>
      </c>
      <c r="V254" s="320">
        <v>117.98874240913078</v>
      </c>
      <c r="W254" s="320">
        <v>117.98874240913078</v>
      </c>
      <c r="X254" s="320">
        <v>117.98874240913078</v>
      </c>
      <c r="Y254" s="320">
        <v>126.97649905999266</v>
      </c>
      <c r="Z254" s="320">
        <v>126.97649905999266</v>
      </c>
      <c r="AA254" s="320">
        <v>126.97649905999266</v>
      </c>
      <c r="AB254" s="320">
        <v>126.97649905999266</v>
      </c>
      <c r="AC254" s="320">
        <v>126.97649905999266</v>
      </c>
      <c r="AD254" s="320">
        <v>126.97649905999266</v>
      </c>
      <c r="AE254" s="320">
        <v>126.97649905999266</v>
      </c>
    </row>
    <row r="255" spans="1:31" ht="20.25" customHeight="1" x14ac:dyDescent="0.25">
      <c r="A255" s="357"/>
      <c r="B255" s="323" t="s">
        <v>865</v>
      </c>
      <c r="C255" s="308">
        <v>2</v>
      </c>
      <c r="D255" s="308">
        <v>110</v>
      </c>
      <c r="E255" s="308">
        <v>110</v>
      </c>
      <c r="F255" s="308">
        <v>110</v>
      </c>
      <c r="G255" s="308">
        <v>110</v>
      </c>
      <c r="H255" s="308">
        <v>110.62759121142253</v>
      </c>
      <c r="I255" s="308">
        <v>110.62759121142253</v>
      </c>
      <c r="J255" s="308">
        <v>110.62759121142253</v>
      </c>
      <c r="K255" s="308">
        <v>110.62759121142253</v>
      </c>
      <c r="L255" s="308">
        <v>110.62759121142253</v>
      </c>
      <c r="M255" s="308">
        <v>111.27093725199126</v>
      </c>
      <c r="N255" s="308">
        <v>111.27093725199126</v>
      </c>
      <c r="O255" s="308">
        <v>111.27093725199126</v>
      </c>
      <c r="P255" s="308">
        <v>111.27093725199126</v>
      </c>
      <c r="Q255" s="308">
        <v>111.27093725199126</v>
      </c>
      <c r="R255" s="308">
        <v>111.27093725199126</v>
      </c>
      <c r="S255" s="308">
        <v>111.93043362539855</v>
      </c>
      <c r="T255" s="308">
        <v>111.93043362539855</v>
      </c>
      <c r="U255" s="308">
        <v>111.93043362539855</v>
      </c>
      <c r="V255" s="308">
        <v>111.93043362539855</v>
      </c>
      <c r="W255" s="308">
        <v>111.93043362539855</v>
      </c>
      <c r="X255" s="308">
        <v>111.93043362539855</v>
      </c>
      <c r="Y255" s="308">
        <v>112.73166812274499</v>
      </c>
      <c r="Z255" s="308">
        <v>112.73166812274499</v>
      </c>
      <c r="AA255" s="308">
        <v>113.40772026126891</v>
      </c>
      <c r="AB255" s="308">
        <v>113.97267417409708</v>
      </c>
      <c r="AC255" s="308">
        <v>113.97267417409708</v>
      </c>
      <c r="AD255" s="308">
        <v>113.97267417409708</v>
      </c>
      <c r="AE255" s="308">
        <v>113.97267417409708</v>
      </c>
    </row>
    <row r="256" spans="1:31" ht="20.25" customHeight="1" x14ac:dyDescent="0.25">
      <c r="A256" s="352" t="s">
        <v>866</v>
      </c>
      <c r="B256" s="312"/>
      <c r="C256" s="308">
        <v>2</v>
      </c>
      <c r="D256" s="320">
        <v>110</v>
      </c>
      <c r="E256" s="320">
        <v>110</v>
      </c>
      <c r="F256" s="320">
        <v>110</v>
      </c>
      <c r="G256" s="320">
        <v>110</v>
      </c>
      <c r="H256" s="320">
        <v>110.62759121142253</v>
      </c>
      <c r="I256" s="320">
        <v>110.62759121142253</v>
      </c>
      <c r="J256" s="320">
        <v>110.62759121142253</v>
      </c>
      <c r="K256" s="320">
        <v>110.62759121142253</v>
      </c>
      <c r="L256" s="320">
        <v>110.62759121142253</v>
      </c>
      <c r="M256" s="320">
        <v>111.27093725199126</v>
      </c>
      <c r="N256" s="320">
        <v>111.27093725199126</v>
      </c>
      <c r="O256" s="320">
        <v>111.27093725199126</v>
      </c>
      <c r="P256" s="320">
        <v>111.27093725199126</v>
      </c>
      <c r="Q256" s="320">
        <v>111.27093725199126</v>
      </c>
      <c r="R256" s="320">
        <v>111.27093725199126</v>
      </c>
      <c r="S256" s="320">
        <v>111.93043362539855</v>
      </c>
      <c r="T256" s="320">
        <v>111.93043362539855</v>
      </c>
      <c r="U256" s="320">
        <v>111.93043362539855</v>
      </c>
      <c r="V256" s="320">
        <v>111.93043362539855</v>
      </c>
      <c r="W256" s="320">
        <v>111.93043362539855</v>
      </c>
      <c r="X256" s="320">
        <v>111.93043362539855</v>
      </c>
      <c r="Y256" s="320">
        <v>112.73166812274499</v>
      </c>
      <c r="Z256" s="320">
        <v>112.73166812274499</v>
      </c>
      <c r="AA256" s="320">
        <v>113.40772026126891</v>
      </c>
      <c r="AB256" s="320">
        <v>113.97267417409708</v>
      </c>
      <c r="AC256" s="320">
        <v>113.97267417409708</v>
      </c>
      <c r="AD256" s="320">
        <v>113.97267417409708</v>
      </c>
      <c r="AE256" s="320">
        <v>113.97267417409708</v>
      </c>
    </row>
    <row r="257" spans="1:31" ht="24.75" customHeight="1" x14ac:dyDescent="0.25">
      <c r="A257" s="357"/>
      <c r="B257" s="312" t="s">
        <v>959</v>
      </c>
      <c r="C257" s="308">
        <v>1</v>
      </c>
      <c r="D257" s="320">
        <v>125</v>
      </c>
      <c r="E257" s="320">
        <v>125</v>
      </c>
      <c r="F257" s="320">
        <v>125</v>
      </c>
      <c r="G257" s="320">
        <v>125</v>
      </c>
      <c r="H257" s="320">
        <v>125</v>
      </c>
      <c r="I257" s="320">
        <v>125</v>
      </c>
      <c r="J257" s="320">
        <v>125</v>
      </c>
      <c r="K257" s="320">
        <v>125</v>
      </c>
      <c r="L257" s="320">
        <v>125</v>
      </c>
      <c r="M257" s="320">
        <v>125</v>
      </c>
      <c r="N257" s="320">
        <v>125</v>
      </c>
      <c r="O257" s="320">
        <v>125</v>
      </c>
      <c r="P257" s="320">
        <v>125</v>
      </c>
      <c r="Q257" s="320">
        <v>125</v>
      </c>
      <c r="R257" s="320">
        <v>125</v>
      </c>
      <c r="S257" s="320">
        <v>125</v>
      </c>
      <c r="T257" s="320">
        <v>125</v>
      </c>
      <c r="U257" s="320">
        <v>125</v>
      </c>
      <c r="V257" s="320">
        <v>125</v>
      </c>
      <c r="W257" s="320">
        <v>125</v>
      </c>
      <c r="X257" s="320">
        <v>125</v>
      </c>
      <c r="Y257" s="320">
        <v>125</v>
      </c>
      <c r="Z257" s="320">
        <v>125</v>
      </c>
      <c r="AA257" s="320">
        <v>125</v>
      </c>
      <c r="AB257" s="320">
        <v>125</v>
      </c>
      <c r="AC257" s="320">
        <v>125</v>
      </c>
      <c r="AD257" s="320">
        <v>125</v>
      </c>
      <c r="AE257" s="320">
        <v>125</v>
      </c>
    </row>
    <row r="258" spans="1:31" ht="20.25" customHeight="1" x14ac:dyDescent="0.25">
      <c r="A258" s="357"/>
      <c r="B258" s="310" t="s">
        <v>960</v>
      </c>
      <c r="C258" s="308">
        <v>1</v>
      </c>
      <c r="D258" s="320">
        <v>100</v>
      </c>
      <c r="E258" s="320">
        <v>100</v>
      </c>
      <c r="F258" s="320">
        <v>100</v>
      </c>
      <c r="G258" s="320">
        <v>100</v>
      </c>
      <c r="H258" s="320">
        <v>101.04598535237088</v>
      </c>
      <c r="I258" s="320">
        <v>101.04598535237088</v>
      </c>
      <c r="J258" s="320">
        <v>101.04598535237088</v>
      </c>
      <c r="K258" s="320">
        <v>101.04598535237088</v>
      </c>
      <c r="L258" s="320">
        <v>101.04598535237088</v>
      </c>
      <c r="M258" s="320">
        <v>102.11822875331875</v>
      </c>
      <c r="N258" s="320">
        <v>102.11822875331875</v>
      </c>
      <c r="O258" s="320">
        <v>102.11822875331875</v>
      </c>
      <c r="P258" s="320">
        <v>102.11822875331875</v>
      </c>
      <c r="Q258" s="320">
        <v>102.11822875331875</v>
      </c>
      <c r="R258" s="320">
        <v>102.11822875331875</v>
      </c>
      <c r="S258" s="320">
        <v>103.21738937566425</v>
      </c>
      <c r="T258" s="320">
        <v>103.21738937566425</v>
      </c>
      <c r="U258" s="320">
        <v>103.21738937566425</v>
      </c>
      <c r="V258" s="320">
        <v>103.21738937566425</v>
      </c>
      <c r="W258" s="320">
        <v>103.21738937566425</v>
      </c>
      <c r="X258" s="320">
        <v>103.21738937566425</v>
      </c>
      <c r="Y258" s="320">
        <v>104.55278020457497</v>
      </c>
      <c r="Z258" s="320">
        <v>104.55278020457497</v>
      </c>
      <c r="AA258" s="320">
        <v>105.6795337687815</v>
      </c>
      <c r="AB258" s="320">
        <v>106.62112362349515</v>
      </c>
      <c r="AC258" s="320">
        <v>106.62112362349515</v>
      </c>
      <c r="AD258" s="320">
        <v>106.62112362349515</v>
      </c>
      <c r="AE258" s="320">
        <v>106.62112362349515</v>
      </c>
    </row>
    <row r="259" spans="1:31" ht="20.25" customHeight="1" x14ac:dyDescent="0.25">
      <c r="A259" s="403" t="s">
        <v>174</v>
      </c>
      <c r="B259" s="404"/>
      <c r="C259" s="362">
        <v>614</v>
      </c>
      <c r="D259" s="362">
        <v>101.67091382354511</v>
      </c>
      <c r="E259" s="362">
        <v>101.78447347742298</v>
      </c>
      <c r="F259" s="362">
        <v>101.6945840499389</v>
      </c>
      <c r="G259" s="362">
        <v>101.73381887458824</v>
      </c>
      <c r="H259" s="362">
        <v>101.9533483892622</v>
      </c>
      <c r="I259" s="362">
        <v>102.26347360269052</v>
      </c>
      <c r="J259" s="362">
        <v>102.84237509816795</v>
      </c>
      <c r="K259" s="362">
        <v>103.0890082749476</v>
      </c>
      <c r="L259" s="362">
        <v>102.49463940427984</v>
      </c>
      <c r="M259" s="362">
        <v>104.46413514646474</v>
      </c>
      <c r="N259" s="362">
        <v>104.62162245296517</v>
      </c>
      <c r="O259" s="362">
        <v>104.85184549895236</v>
      </c>
      <c r="P259" s="362">
        <v>104.83044652630409</v>
      </c>
      <c r="Q259" s="362">
        <v>104.85465618488112</v>
      </c>
      <c r="R259" s="362">
        <v>105.13282290517277</v>
      </c>
      <c r="S259" s="362">
        <v>106.84146049059785</v>
      </c>
      <c r="T259" s="362">
        <v>107.21225600366765</v>
      </c>
      <c r="U259" s="362">
        <v>107.52373618199309</v>
      </c>
      <c r="V259" s="362">
        <v>107.5878747642858</v>
      </c>
      <c r="W259" s="362">
        <v>107.69739743622365</v>
      </c>
      <c r="X259" s="362">
        <v>107.77132226914293</v>
      </c>
      <c r="Y259" s="362">
        <v>108.92482224587836</v>
      </c>
      <c r="Z259" s="362">
        <v>109.02851265147535</v>
      </c>
      <c r="AA259" s="362">
        <v>109.30663656383851</v>
      </c>
      <c r="AB259" s="362">
        <v>110.6390182086768</v>
      </c>
      <c r="AC259" s="362">
        <v>111.80919097939051</v>
      </c>
      <c r="AD259" s="362">
        <v>111.97721621024127</v>
      </c>
      <c r="AE259" s="350">
        <v>112.19400843555107</v>
      </c>
    </row>
    <row r="260" spans="1:31" ht="20.25" customHeight="1" x14ac:dyDescent="0.25"/>
    <row r="261" spans="1:31" ht="20.25" customHeight="1" x14ac:dyDescent="0.25"/>
    <row r="262" spans="1:31" ht="20.25" customHeight="1" x14ac:dyDescent="0.25"/>
    <row r="263" spans="1:31" ht="20.25" customHeight="1" x14ac:dyDescent="0.25"/>
    <row r="264" spans="1:31" ht="20.25" customHeight="1" x14ac:dyDescent="0.25"/>
    <row r="265" spans="1:31" ht="20.25" customHeight="1" x14ac:dyDescent="0.25"/>
    <row r="266" spans="1:31" ht="20.25" customHeight="1" x14ac:dyDescent="0.25"/>
    <row r="267" spans="1:31" ht="20.25" customHeight="1" x14ac:dyDescent="0.25"/>
    <row r="268" spans="1:31" ht="20.25" customHeight="1" x14ac:dyDescent="0.25"/>
    <row r="269" spans="1:31" ht="23.25" customHeight="1" x14ac:dyDescent="0.25"/>
  </sheetData>
  <mergeCells count="18">
    <mergeCell ref="A1:B1"/>
    <mergeCell ref="A233:B233"/>
    <mergeCell ref="A247:B247"/>
    <mergeCell ref="A36:B36"/>
    <mergeCell ref="A113:B113"/>
    <mergeCell ref="A122:B122"/>
    <mergeCell ref="A140:B140"/>
    <mergeCell ref="A207:B207"/>
    <mergeCell ref="A219:B219"/>
    <mergeCell ref="A4:B4"/>
    <mergeCell ref="A18:B18"/>
    <mergeCell ref="A44:B44"/>
    <mergeCell ref="A81:B81"/>
    <mergeCell ref="A108:B108"/>
    <mergeCell ref="A134:B134"/>
    <mergeCell ref="A156:B156"/>
    <mergeCell ref="A187:B187"/>
    <mergeCell ref="A259:B259"/>
  </mergeCells>
  <hyperlinks>
    <hyperlink ref="A1:B1" location="'Table of contents'!A1" display="Table of contents" xr:uid="{048D4823-7253-4A79-BA92-C7D25FF7EDC3}"/>
  </hyperlinks>
  <pageMargins left="0.23622047244094491" right="0.23622047244094491"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0C9A3-1773-44E9-A3E2-1488F504A375}">
  <dimension ref="A1:AP252"/>
  <sheetViews>
    <sheetView topLeftCell="AA1" workbookViewId="0">
      <selection activeCell="AK15" sqref="AK15"/>
    </sheetView>
  </sheetViews>
  <sheetFormatPr defaultColWidth="9.140625" defaultRowHeight="15.75" x14ac:dyDescent="0.25"/>
  <cols>
    <col min="1" max="1" width="6.85546875" style="270" customWidth="1"/>
    <col min="2" max="2" width="30" style="270" customWidth="1"/>
    <col min="3" max="3" width="9.5703125" style="283" customWidth="1"/>
    <col min="4" max="5" width="13" style="284" customWidth="1"/>
    <col min="6" max="6" width="10.140625" style="285" bestFit="1" customWidth="1"/>
    <col min="7" max="7" width="11.85546875" style="285" customWidth="1"/>
    <col min="8" max="9" width="10" style="285" customWidth="1"/>
    <col min="10" max="10" width="9.85546875" style="285" customWidth="1"/>
    <col min="11" max="11" width="10.28515625" style="285" customWidth="1"/>
    <col min="12" max="13" width="11.5703125" style="285" customWidth="1"/>
    <col min="14" max="15" width="12" style="285" customWidth="1"/>
    <col min="16" max="17" width="11.140625" style="285" customWidth="1"/>
    <col min="18" max="19" width="11" style="285" customWidth="1"/>
    <col min="20" max="21" width="11.85546875" style="285" customWidth="1"/>
    <col min="22" max="22" width="10.5703125" style="285" bestFit="1" customWidth="1"/>
    <col min="23" max="23" width="11" style="285" customWidth="1"/>
    <col min="24" max="27" width="11.140625" style="285" customWidth="1"/>
    <col min="28" max="32" width="10.5703125" style="286" customWidth="1"/>
    <col min="33" max="16384" width="9.140625" style="286"/>
  </cols>
  <sheetData>
    <row r="1" spans="1:42" s="282" customFormat="1" x14ac:dyDescent="0.25">
      <c r="A1" s="421" t="s">
        <v>419</v>
      </c>
      <c r="B1" s="421"/>
    </row>
    <row r="2" spans="1:42" s="282" customFormat="1" x14ac:dyDescent="0.25">
      <c r="A2" s="280" t="s">
        <v>966</v>
      </c>
    </row>
    <row r="3" spans="1:42" x14ac:dyDescent="0.25">
      <c r="A3" s="281" t="s">
        <v>669</v>
      </c>
    </row>
    <row r="5" spans="1:42" ht="29.25" customHeight="1" x14ac:dyDescent="0.25">
      <c r="A5" s="420" t="s">
        <v>42</v>
      </c>
      <c r="B5" s="420"/>
      <c r="C5" s="287" t="s">
        <v>2</v>
      </c>
      <c r="D5" s="277">
        <v>44197</v>
      </c>
      <c r="E5" s="277">
        <v>44228</v>
      </c>
      <c r="F5" s="277">
        <v>44256</v>
      </c>
      <c r="G5" s="277">
        <v>44287</v>
      </c>
      <c r="H5" s="277">
        <v>44317</v>
      </c>
      <c r="I5" s="277">
        <v>44348</v>
      </c>
      <c r="J5" s="277">
        <v>44378</v>
      </c>
      <c r="K5" s="277">
        <v>44409</v>
      </c>
      <c r="L5" s="277">
        <v>44440</v>
      </c>
      <c r="M5" s="277">
        <v>44470</v>
      </c>
      <c r="N5" s="277">
        <v>44501</v>
      </c>
      <c r="O5" s="277">
        <v>44531</v>
      </c>
      <c r="P5" s="277">
        <v>44562</v>
      </c>
      <c r="Q5" s="277">
        <v>44593</v>
      </c>
      <c r="R5" s="277">
        <v>44621</v>
      </c>
      <c r="S5" s="277">
        <v>44652</v>
      </c>
      <c r="T5" s="277">
        <v>44682</v>
      </c>
      <c r="U5" s="277">
        <v>44713</v>
      </c>
      <c r="V5" s="277">
        <v>44743</v>
      </c>
      <c r="W5" s="277">
        <v>44774</v>
      </c>
      <c r="X5" s="277">
        <v>44805</v>
      </c>
      <c r="Y5" s="277">
        <v>44835</v>
      </c>
      <c r="Z5" s="277">
        <v>44866</v>
      </c>
      <c r="AA5" s="277">
        <v>44896</v>
      </c>
      <c r="AB5" s="277">
        <v>44927</v>
      </c>
      <c r="AC5" s="277">
        <v>44958</v>
      </c>
      <c r="AD5" s="277">
        <v>44986</v>
      </c>
      <c r="AE5" s="277">
        <v>45017</v>
      </c>
      <c r="AF5" s="277">
        <v>45047</v>
      </c>
      <c r="AG5" s="277">
        <v>45078</v>
      </c>
      <c r="AH5" s="277">
        <v>45108</v>
      </c>
      <c r="AI5" s="277">
        <v>45139</v>
      </c>
      <c r="AJ5" s="277">
        <v>45170</v>
      </c>
      <c r="AK5" s="277">
        <v>45200</v>
      </c>
      <c r="AL5" s="277">
        <v>45231</v>
      </c>
      <c r="AM5" s="277">
        <v>45261</v>
      </c>
      <c r="AN5" s="277">
        <v>45292</v>
      </c>
      <c r="AO5" s="277">
        <v>45323</v>
      </c>
      <c r="AP5" s="277">
        <v>45352</v>
      </c>
    </row>
    <row r="6" spans="1:42" x14ac:dyDescent="0.25">
      <c r="A6" s="266" t="s">
        <v>65</v>
      </c>
      <c r="B6" s="267"/>
      <c r="C6" s="278">
        <f>C7+C18</f>
        <v>46</v>
      </c>
      <c r="D6" s="278">
        <v>108.19920928783975</v>
      </c>
      <c r="E6" s="278">
        <v>108.19920928783975</v>
      </c>
      <c r="F6" s="278">
        <v>108.19920928783975</v>
      </c>
      <c r="G6" s="278">
        <v>108.46719832435664</v>
      </c>
      <c r="H6" s="278">
        <v>108.69448836451818</v>
      </c>
      <c r="I6" s="278">
        <v>108.75594586374751</v>
      </c>
      <c r="J6" s="278">
        <v>109.30142968893843</v>
      </c>
      <c r="K6" s="278">
        <v>109.32551734663552</v>
      </c>
      <c r="L6" s="278">
        <v>109.80326700008455</v>
      </c>
      <c r="M6" s="278">
        <v>110.18269932779191</v>
      </c>
      <c r="N6" s="278">
        <v>110.20745806568426</v>
      </c>
      <c r="O6" s="278">
        <v>110.41822947570986</v>
      </c>
      <c r="P6" s="278">
        <v>110.68456323673681</v>
      </c>
      <c r="Q6" s="278">
        <v>110.70398768831502</v>
      </c>
      <c r="R6" s="278">
        <v>111.07658783096774</v>
      </c>
      <c r="S6" s="278">
        <v>111.13748290021475</v>
      </c>
      <c r="T6" s="278">
        <v>111.13748290021475</v>
      </c>
      <c r="U6" s="278">
        <v>111.42676559006455</v>
      </c>
      <c r="V6" s="278">
        <v>112.36972176895407</v>
      </c>
      <c r="W6" s="278">
        <v>112.55578502826741</v>
      </c>
      <c r="X6" s="278">
        <v>112.59616523337516</v>
      </c>
      <c r="Y6" s="278">
        <v>112.59616523337516</v>
      </c>
      <c r="Z6" s="278">
        <v>113.74669330364739</v>
      </c>
      <c r="AA6" s="278">
        <v>114.28546447265494</v>
      </c>
      <c r="AB6" s="278">
        <v>115.94082286042486</v>
      </c>
      <c r="AC6" s="278">
        <v>116.15588823336066</v>
      </c>
      <c r="AD6" s="278">
        <v>116.15588823336066</v>
      </c>
      <c r="AE6" s="278">
        <v>116.28544088893678</v>
      </c>
      <c r="AF6" s="278">
        <v>116.47322716184262</v>
      </c>
      <c r="AG6" s="278">
        <v>116.72120200773615</v>
      </c>
      <c r="AH6" s="278">
        <v>116.93809133027686</v>
      </c>
      <c r="AI6" s="278">
        <v>117.3209990023951</v>
      </c>
      <c r="AJ6" s="278">
        <v>117.44529187276929</v>
      </c>
      <c r="AK6" s="278">
        <v>117.44529187276929</v>
      </c>
      <c r="AL6" s="278">
        <v>117.50474849764301</v>
      </c>
      <c r="AM6" s="278">
        <v>118.53074411568493</v>
      </c>
      <c r="AN6" s="278">
        <v>119.1633873547262</v>
      </c>
      <c r="AO6" s="278">
        <v>119.19665280605938</v>
      </c>
      <c r="AP6" s="278">
        <v>120.45366369792521</v>
      </c>
    </row>
    <row r="7" spans="1:42" x14ac:dyDescent="0.25">
      <c r="A7" s="269" t="s">
        <v>66</v>
      </c>
      <c r="B7" s="268"/>
      <c r="C7" s="287">
        <f>C8+C11+C16</f>
        <v>36</v>
      </c>
      <c r="D7" s="288">
        <v>107.76038870876883</v>
      </c>
      <c r="E7" s="288">
        <v>107.76038870876883</v>
      </c>
      <c r="F7" s="288">
        <v>107.76038870876883</v>
      </c>
      <c r="G7" s="288">
        <v>108.10281914431818</v>
      </c>
      <c r="H7" s="288">
        <v>108.27788553997239</v>
      </c>
      <c r="I7" s="288">
        <v>108.35641456676544</v>
      </c>
      <c r="J7" s="288">
        <v>109.0534216767316</v>
      </c>
      <c r="K7" s="288">
        <v>109.0534216767316</v>
      </c>
      <c r="L7" s="288">
        <v>109.14169747293286</v>
      </c>
      <c r="M7" s="288">
        <v>109.62652766944785</v>
      </c>
      <c r="N7" s="288">
        <v>109.65816383453252</v>
      </c>
      <c r="O7" s="288">
        <v>109.76516861544319</v>
      </c>
      <c r="P7" s="288">
        <v>109.85100387508979</v>
      </c>
      <c r="Q7" s="288">
        <v>109.87582400766196</v>
      </c>
      <c r="R7" s="288">
        <v>110.35192418994043</v>
      </c>
      <c r="S7" s="288">
        <v>110.4297345562005</v>
      </c>
      <c r="T7" s="288">
        <v>110.4297345562005</v>
      </c>
      <c r="U7" s="288">
        <v>110.79937354878635</v>
      </c>
      <c r="V7" s="288">
        <v>112.00426199958964</v>
      </c>
      <c r="W7" s="288">
        <v>112.24200949760112</v>
      </c>
      <c r="X7" s="288">
        <v>112.29360642634992</v>
      </c>
      <c r="Y7" s="288">
        <v>112.29360642634992</v>
      </c>
      <c r="Z7" s="288">
        <v>113.70760739035001</v>
      </c>
      <c r="AA7" s="288">
        <v>114.03953101182884</v>
      </c>
      <c r="AB7" s="288">
        <v>115.08799625953492</v>
      </c>
      <c r="AC7" s="288">
        <v>115.23463555771393</v>
      </c>
      <c r="AD7" s="288">
        <v>115.23463555771393</v>
      </c>
      <c r="AE7" s="288">
        <v>115.40017506206118</v>
      </c>
      <c r="AF7" s="288">
        <v>115.40017506206118</v>
      </c>
      <c r="AG7" s="288">
        <v>115.4110402961568</v>
      </c>
      <c r="AH7" s="288">
        <v>115.68817665273656</v>
      </c>
      <c r="AI7" s="288">
        <v>116.17744756710987</v>
      </c>
      <c r="AJ7" s="288">
        <v>116.17744756710987</v>
      </c>
      <c r="AK7" s="288">
        <v>116.17744756710987</v>
      </c>
      <c r="AL7" s="288">
        <v>116.25341992111518</v>
      </c>
      <c r="AM7" s="288">
        <v>117.50271555861612</v>
      </c>
      <c r="AN7" s="288">
        <v>118.02086733715426</v>
      </c>
      <c r="AO7" s="288">
        <v>118.06337319163555</v>
      </c>
      <c r="AP7" s="288">
        <v>119.66955377568632</v>
      </c>
    </row>
    <row r="8" spans="1:42" x14ac:dyDescent="0.25">
      <c r="A8" s="269" t="s">
        <v>67</v>
      </c>
      <c r="B8" s="268"/>
      <c r="C8" s="287">
        <f>SUM(C9:C10)</f>
        <v>1</v>
      </c>
      <c r="D8" s="288">
        <v>106.84969671489225</v>
      </c>
      <c r="E8" s="288">
        <v>106.84969671489225</v>
      </c>
      <c r="F8" s="288">
        <v>106.84969671489225</v>
      </c>
      <c r="G8" s="288">
        <v>106.84969671489225</v>
      </c>
      <c r="H8" s="288">
        <v>108.59754023087217</v>
      </c>
      <c r="I8" s="288">
        <v>108.59754023087217</v>
      </c>
      <c r="J8" s="288">
        <v>108.59754023087217</v>
      </c>
      <c r="K8" s="288">
        <v>108.59754023087217</v>
      </c>
      <c r="L8" s="288">
        <v>108.59754023087217</v>
      </c>
      <c r="M8" s="288">
        <v>108.59754023087217</v>
      </c>
      <c r="N8" s="288">
        <v>108.59754023087217</v>
      </c>
      <c r="O8" s="288">
        <v>108.81993430615931</v>
      </c>
      <c r="P8" s="288">
        <v>109.16204063795404</v>
      </c>
      <c r="Q8" s="288">
        <v>109.16204063795404</v>
      </c>
      <c r="R8" s="288">
        <v>109.16204063795404</v>
      </c>
      <c r="S8" s="288">
        <v>109.16204063795404</v>
      </c>
      <c r="T8" s="288">
        <v>109.16204063795404</v>
      </c>
      <c r="U8" s="288">
        <v>109.16204063795404</v>
      </c>
      <c r="V8" s="288">
        <v>109.91341388819838</v>
      </c>
      <c r="W8" s="288">
        <v>109.91341388819838</v>
      </c>
      <c r="X8" s="288">
        <v>109.91341388819838</v>
      </c>
      <c r="Y8" s="288">
        <v>109.91341388819838</v>
      </c>
      <c r="Z8" s="288">
        <v>109.91341388819838</v>
      </c>
      <c r="AA8" s="288">
        <v>109.91341388819838</v>
      </c>
      <c r="AB8" s="288">
        <v>110.70762818514426</v>
      </c>
      <c r="AC8" s="288">
        <v>111.69487064871578</v>
      </c>
      <c r="AD8" s="288">
        <v>111.69487064871578</v>
      </c>
      <c r="AE8" s="288">
        <v>112.00415268801251</v>
      </c>
      <c r="AF8" s="288">
        <v>112.00415268801251</v>
      </c>
      <c r="AG8" s="288">
        <v>112.00415268801251</v>
      </c>
      <c r="AH8" s="288">
        <v>112.00415268801251</v>
      </c>
      <c r="AI8" s="288">
        <v>113.89090573685252</v>
      </c>
      <c r="AJ8" s="288">
        <v>113.89090573685252</v>
      </c>
      <c r="AK8" s="288">
        <v>113.89090573685252</v>
      </c>
      <c r="AL8" s="288">
        <v>113.89090573685252</v>
      </c>
      <c r="AM8" s="288">
        <v>114.2177278267243</v>
      </c>
      <c r="AN8" s="288">
        <v>114.88494752542401</v>
      </c>
      <c r="AO8" s="288">
        <v>115.2067740798781</v>
      </c>
      <c r="AP8" s="288">
        <v>115.2067740798781</v>
      </c>
    </row>
    <row r="9" spans="1:42" x14ac:dyDescent="0.25">
      <c r="B9" s="270" t="s">
        <v>509</v>
      </c>
      <c r="C9" s="289">
        <f>[1]row!G63</f>
        <v>0.5</v>
      </c>
      <c r="D9" s="288">
        <v>106.09054791976871</v>
      </c>
      <c r="E9" s="288">
        <v>106.09054791976871</v>
      </c>
      <c r="F9" s="288">
        <v>106.09054791976871</v>
      </c>
      <c r="G9" s="288">
        <v>106.09054791976871</v>
      </c>
      <c r="H9" s="288">
        <v>109.58623495172856</v>
      </c>
      <c r="I9" s="288">
        <v>109.58623495172856</v>
      </c>
      <c r="J9" s="288">
        <v>109.58623495172856</v>
      </c>
      <c r="K9" s="288">
        <v>109.58623495172856</v>
      </c>
      <c r="L9" s="288">
        <v>109.58623495172856</v>
      </c>
      <c r="M9" s="288">
        <v>109.58623495172856</v>
      </c>
      <c r="N9" s="288">
        <v>109.58623495172856</v>
      </c>
      <c r="O9" s="288">
        <v>110.03102310230285</v>
      </c>
      <c r="P9" s="288">
        <v>110.7152357658923</v>
      </c>
      <c r="Q9" s="288">
        <v>110.7152357658923</v>
      </c>
      <c r="R9" s="288">
        <v>110.7152357658923</v>
      </c>
      <c r="S9" s="288">
        <v>110.7152357658923</v>
      </c>
      <c r="T9" s="288">
        <v>110.7152357658923</v>
      </c>
      <c r="U9" s="288">
        <v>110.7152357658923</v>
      </c>
      <c r="V9" s="288">
        <v>110.7152357658923</v>
      </c>
      <c r="W9" s="288">
        <v>110.7152357658923</v>
      </c>
      <c r="X9" s="288">
        <v>110.7152357658923</v>
      </c>
      <c r="Y9" s="288">
        <v>110.7152357658923</v>
      </c>
      <c r="Z9" s="288">
        <v>110.7152357658923</v>
      </c>
      <c r="AA9" s="288">
        <v>110.7152357658923</v>
      </c>
      <c r="AB9" s="288">
        <v>110.7152357658923</v>
      </c>
      <c r="AC9" s="288">
        <v>111.23864971160589</v>
      </c>
      <c r="AD9" s="288">
        <v>111.23864971160589</v>
      </c>
      <c r="AE9" s="288">
        <v>111.85721379019938</v>
      </c>
      <c r="AF9" s="288">
        <v>111.85721379019938</v>
      </c>
      <c r="AG9" s="288">
        <v>111.85721379019938</v>
      </c>
      <c r="AH9" s="288">
        <v>111.85721379019938</v>
      </c>
      <c r="AI9" s="288">
        <v>114.43948038361083</v>
      </c>
      <c r="AJ9" s="288">
        <v>114.43948038361083</v>
      </c>
      <c r="AK9" s="288">
        <v>114.43948038361083</v>
      </c>
      <c r="AL9" s="288">
        <v>114.43948038361083</v>
      </c>
      <c r="AM9" s="288">
        <v>115.09312456335438</v>
      </c>
      <c r="AN9" s="288">
        <v>115.75050216369962</v>
      </c>
      <c r="AO9" s="288">
        <v>116.39415527260782</v>
      </c>
      <c r="AP9" s="288">
        <v>116.39415527260782</v>
      </c>
    </row>
    <row r="10" spans="1:42" x14ac:dyDescent="0.25">
      <c r="B10" s="270" t="s">
        <v>510</v>
      </c>
      <c r="C10" s="289">
        <f>[1]row!G64</f>
        <v>0.5</v>
      </c>
      <c r="D10" s="288">
        <v>107.60884551001577</v>
      </c>
      <c r="E10" s="288">
        <v>107.60884551001577</v>
      </c>
      <c r="F10" s="288">
        <v>107.60884551001577</v>
      </c>
      <c r="G10" s="288">
        <v>107.60884551001577</v>
      </c>
      <c r="H10" s="288">
        <v>107.60884551001577</v>
      </c>
      <c r="I10" s="288">
        <v>107.60884551001577</v>
      </c>
      <c r="J10" s="288">
        <v>107.60884551001577</v>
      </c>
      <c r="K10" s="288">
        <v>107.60884551001577</v>
      </c>
      <c r="L10" s="288">
        <v>107.60884551001577</v>
      </c>
      <c r="M10" s="288">
        <v>107.60884551001577</v>
      </c>
      <c r="N10" s="288">
        <v>107.60884551001577</v>
      </c>
      <c r="O10" s="288">
        <v>107.60884551001577</v>
      </c>
      <c r="P10" s="288">
        <v>107.60884551001577</v>
      </c>
      <c r="Q10" s="288">
        <v>107.60884551001577</v>
      </c>
      <c r="R10" s="288">
        <v>107.60884551001577</v>
      </c>
      <c r="S10" s="288">
        <v>107.60884551001577</v>
      </c>
      <c r="T10" s="288">
        <v>107.60884551001577</v>
      </c>
      <c r="U10" s="288">
        <v>107.60884551001577</v>
      </c>
      <c r="V10" s="288">
        <v>109.11159201050445</v>
      </c>
      <c r="W10" s="288">
        <v>109.11159201050445</v>
      </c>
      <c r="X10" s="288">
        <v>109.11159201050445</v>
      </c>
      <c r="Y10" s="288">
        <v>109.11159201050445</v>
      </c>
      <c r="Z10" s="288">
        <v>109.11159201050445</v>
      </c>
      <c r="AA10" s="288">
        <v>109.11159201050445</v>
      </c>
      <c r="AB10" s="288">
        <v>110.70002060439622</v>
      </c>
      <c r="AC10" s="288">
        <v>112.15109158582565</v>
      </c>
      <c r="AD10" s="288">
        <v>112.15109158582565</v>
      </c>
      <c r="AE10" s="288">
        <v>112.15109158582565</v>
      </c>
      <c r="AF10" s="288">
        <v>112.15109158582565</v>
      </c>
      <c r="AG10" s="288">
        <v>112.15109158582565</v>
      </c>
      <c r="AH10" s="288">
        <v>112.15109158582565</v>
      </c>
      <c r="AI10" s="288">
        <v>113.34233109009422</v>
      </c>
      <c r="AJ10" s="288">
        <v>113.34233109009422</v>
      </c>
      <c r="AK10" s="288">
        <v>113.34233109009422</v>
      </c>
      <c r="AL10" s="288">
        <v>113.34233109009422</v>
      </c>
      <c r="AM10" s="288">
        <v>113.34233109009422</v>
      </c>
      <c r="AN10" s="288">
        <v>114.0193928871484</v>
      </c>
      <c r="AO10" s="288">
        <v>114.0193928871484</v>
      </c>
      <c r="AP10" s="288">
        <v>114.0193928871484</v>
      </c>
    </row>
    <row r="11" spans="1:42" x14ac:dyDescent="0.25">
      <c r="A11" s="269" t="s">
        <v>68</v>
      </c>
      <c r="B11" s="268"/>
      <c r="C11" s="287">
        <f>SUM(C12:C15)</f>
        <v>34.5</v>
      </c>
      <c r="D11" s="288">
        <v>107.76640168145231</v>
      </c>
      <c r="E11" s="288">
        <v>107.76640168145231</v>
      </c>
      <c r="F11" s="288">
        <v>107.76640168145231</v>
      </c>
      <c r="G11" s="288">
        <v>108.12372039680815</v>
      </c>
      <c r="H11" s="288">
        <v>108.25573624398413</v>
      </c>
      <c r="I11" s="288">
        <v>108.33767957628993</v>
      </c>
      <c r="J11" s="288">
        <v>109.06499134321113</v>
      </c>
      <c r="K11" s="288">
        <v>109.06499134321113</v>
      </c>
      <c r="L11" s="288">
        <v>109.1571052175081</v>
      </c>
      <c r="M11" s="288">
        <v>109.66301498778461</v>
      </c>
      <c r="N11" s="288">
        <v>109.69602663830774</v>
      </c>
      <c r="O11" s="288">
        <v>109.80123759591635</v>
      </c>
      <c r="P11" s="288">
        <v>109.86285675642428</v>
      </c>
      <c r="Q11" s="288">
        <v>109.86285675642428</v>
      </c>
      <c r="R11" s="288">
        <v>110.29877219355524</v>
      </c>
      <c r="S11" s="288">
        <v>110.37996561921793</v>
      </c>
      <c r="T11" s="288">
        <v>110.37996561921793</v>
      </c>
      <c r="U11" s="288">
        <v>110.75641872167726</v>
      </c>
      <c r="V11" s="288">
        <v>111.99191469207362</v>
      </c>
      <c r="W11" s="288">
        <v>112.23999903782472</v>
      </c>
      <c r="X11" s="288">
        <v>112.29383931130174</v>
      </c>
      <c r="Y11" s="288">
        <v>112.29383931130174</v>
      </c>
      <c r="Z11" s="288">
        <v>113.76931857808442</v>
      </c>
      <c r="AA11" s="288">
        <v>114.11567366136669</v>
      </c>
      <c r="AB11" s="288">
        <v>115.16306108476412</v>
      </c>
      <c r="AC11" s="288">
        <v>115.19656301709318</v>
      </c>
      <c r="AD11" s="288">
        <v>115.19656301709318</v>
      </c>
      <c r="AE11" s="288">
        <v>115.36033519440346</v>
      </c>
      <c r="AF11" s="288">
        <v>115.36033519440346</v>
      </c>
      <c r="AG11" s="288">
        <v>115.37167282998151</v>
      </c>
      <c r="AH11" s="288">
        <v>115.66085859336906</v>
      </c>
      <c r="AI11" s="288">
        <v>116.11671366202411</v>
      </c>
      <c r="AJ11" s="288">
        <v>116.11671366202411</v>
      </c>
      <c r="AK11" s="288">
        <v>116.11671366202411</v>
      </c>
      <c r="AL11" s="288">
        <v>116.16788705483863</v>
      </c>
      <c r="AM11" s="288">
        <v>117.4620267899158</v>
      </c>
      <c r="AN11" s="288">
        <v>117.89856345842794</v>
      </c>
      <c r="AO11" s="288">
        <v>117.93358908761263</v>
      </c>
      <c r="AP11" s="288">
        <v>119.60960361010041</v>
      </c>
    </row>
    <row r="12" spans="1:42" x14ac:dyDescent="0.25">
      <c r="B12" s="270" t="s">
        <v>511</v>
      </c>
      <c r="C12" s="289">
        <f>[1]row!G65</f>
        <v>16</v>
      </c>
      <c r="D12" s="288">
        <v>109.88827634339906</v>
      </c>
      <c r="E12" s="288">
        <v>109.88827634339906</v>
      </c>
      <c r="F12" s="288">
        <v>109.88827634339906</v>
      </c>
      <c r="G12" s="288">
        <v>110.65874482338511</v>
      </c>
      <c r="H12" s="288">
        <v>110.74540088321206</v>
      </c>
      <c r="I12" s="288">
        <v>110.74540088321206</v>
      </c>
      <c r="J12" s="288">
        <v>110.76060956562893</v>
      </c>
      <c r="K12" s="288">
        <v>110.76060956562893</v>
      </c>
      <c r="L12" s="288">
        <v>110.76060956562893</v>
      </c>
      <c r="M12" s="288">
        <v>111.75957826736814</v>
      </c>
      <c r="N12" s="288">
        <v>111.75957826736814</v>
      </c>
      <c r="O12" s="288">
        <v>111.75957826736814</v>
      </c>
      <c r="P12" s="288">
        <v>111.89244458221339</v>
      </c>
      <c r="Q12" s="288">
        <v>111.89244458221339</v>
      </c>
      <c r="R12" s="288">
        <v>112.53739971553102</v>
      </c>
      <c r="S12" s="288">
        <v>112.53739971553102</v>
      </c>
      <c r="T12" s="288">
        <v>112.53739971553102</v>
      </c>
      <c r="U12" s="288">
        <v>113.34912671770898</v>
      </c>
      <c r="V12" s="288">
        <v>113.70528720080961</v>
      </c>
      <c r="W12" s="288">
        <v>113.70528720080961</v>
      </c>
      <c r="X12" s="288">
        <v>113.78940216940298</v>
      </c>
      <c r="Y12" s="288">
        <v>113.78940216940298</v>
      </c>
      <c r="Z12" s="288">
        <v>114.37052216568148</v>
      </c>
      <c r="AA12" s="288">
        <v>114.37052216568148</v>
      </c>
      <c r="AB12" s="288">
        <v>115.56619436188038</v>
      </c>
      <c r="AC12" s="288">
        <v>115.60680419034544</v>
      </c>
      <c r="AD12" s="288">
        <v>115.60680419034544</v>
      </c>
      <c r="AE12" s="288">
        <v>115.69442837063229</v>
      </c>
      <c r="AF12" s="288">
        <v>115.69442837063229</v>
      </c>
      <c r="AG12" s="288">
        <v>115.69442837063229</v>
      </c>
      <c r="AH12" s="288">
        <v>115.69442837063229</v>
      </c>
      <c r="AI12" s="288">
        <v>116.67736586241975</v>
      </c>
      <c r="AJ12" s="288">
        <v>116.67736586241975</v>
      </c>
      <c r="AK12" s="288">
        <v>116.67736586241975</v>
      </c>
      <c r="AL12" s="288">
        <v>116.67736586241975</v>
      </c>
      <c r="AM12" s="288">
        <v>117.77227205516213</v>
      </c>
      <c r="AN12" s="288">
        <v>117.77227205516213</v>
      </c>
      <c r="AO12" s="288">
        <v>117.77227205516213</v>
      </c>
      <c r="AP12" s="288">
        <v>118.04562553588616</v>
      </c>
    </row>
    <row r="13" spans="1:42" x14ac:dyDescent="0.25">
      <c r="B13" s="270" t="s">
        <v>512</v>
      </c>
      <c r="C13" s="289">
        <f>[1]row!G66</f>
        <v>12</v>
      </c>
      <c r="D13" s="288">
        <v>105.82620836398394</v>
      </c>
      <c r="E13" s="288">
        <v>105.82620836398394</v>
      </c>
      <c r="F13" s="288">
        <v>105.82620836398394</v>
      </c>
      <c r="G13" s="288">
        <v>105.82620836398394</v>
      </c>
      <c r="H13" s="288">
        <v>105.80154466735472</v>
      </c>
      <c r="I13" s="288">
        <v>105.80154466735472</v>
      </c>
      <c r="J13" s="288">
        <v>107.78239166319158</v>
      </c>
      <c r="K13" s="288">
        <v>107.78239166319158</v>
      </c>
      <c r="L13" s="288">
        <v>108.00903561303369</v>
      </c>
      <c r="M13" s="288">
        <v>108.00903561303369</v>
      </c>
      <c r="N13" s="288">
        <v>108.10394410828769</v>
      </c>
      <c r="O13" s="288">
        <v>108.40642561141243</v>
      </c>
      <c r="P13" s="288">
        <v>108.40642561141243</v>
      </c>
      <c r="Q13" s="288">
        <v>108.40642561141243</v>
      </c>
      <c r="R13" s="288">
        <v>108.76751702311658</v>
      </c>
      <c r="S13" s="288">
        <v>108.76751702311658</v>
      </c>
      <c r="T13" s="288">
        <v>108.76751702311658</v>
      </c>
      <c r="U13" s="288">
        <v>108.76751702311658</v>
      </c>
      <c r="V13" s="288">
        <v>111.84468729387191</v>
      </c>
      <c r="W13" s="288">
        <v>112.23320439864541</v>
      </c>
      <c r="X13" s="288">
        <v>112.23320439864541</v>
      </c>
      <c r="Y13" s="288">
        <v>112.23320439864541</v>
      </c>
      <c r="Z13" s="288">
        <v>114.22003718404618</v>
      </c>
      <c r="AA13" s="288">
        <v>114.22003718404618</v>
      </c>
      <c r="AB13" s="288">
        <v>115.19404358809867</v>
      </c>
      <c r="AC13" s="288">
        <v>115.19404358809867</v>
      </c>
      <c r="AD13" s="288">
        <v>115.19404358809867</v>
      </c>
      <c r="AE13" s="288">
        <v>115.54805635748328</v>
      </c>
      <c r="AF13" s="288">
        <v>115.54805635748328</v>
      </c>
      <c r="AG13" s="288">
        <v>115.5806520597701</v>
      </c>
      <c r="AH13" s="288">
        <v>116.41206112950935</v>
      </c>
      <c r="AI13" s="288">
        <v>116.41206112950935</v>
      </c>
      <c r="AJ13" s="288">
        <v>116.41206112950935</v>
      </c>
      <c r="AK13" s="288">
        <v>116.41206112950935</v>
      </c>
      <c r="AL13" s="288">
        <v>116.5591846338511</v>
      </c>
      <c r="AM13" s="288">
        <v>116.71039187253253</v>
      </c>
      <c r="AN13" s="288">
        <v>117.96543479450499</v>
      </c>
      <c r="AO13" s="288">
        <v>118.06613347841095</v>
      </c>
      <c r="AP13" s="288">
        <v>122.52020392293127</v>
      </c>
    </row>
    <row r="14" spans="1:42" x14ac:dyDescent="0.25">
      <c r="B14" s="270" t="s">
        <v>513</v>
      </c>
      <c r="C14" s="289">
        <f>[1]row!G67</f>
        <v>4</v>
      </c>
      <c r="D14" s="288">
        <v>104.86538789301206</v>
      </c>
      <c r="E14" s="288">
        <v>104.86538789301206</v>
      </c>
      <c r="F14" s="288">
        <v>104.86538789301206</v>
      </c>
      <c r="G14" s="288">
        <v>104.86538789301206</v>
      </c>
      <c r="H14" s="288">
        <v>105.73139142548462</v>
      </c>
      <c r="I14" s="288">
        <v>105.73139142548462</v>
      </c>
      <c r="J14" s="288">
        <v>105.73139142548462</v>
      </c>
      <c r="K14" s="288">
        <v>105.73139142548462</v>
      </c>
      <c r="L14" s="288">
        <v>105.73139142548462</v>
      </c>
      <c r="M14" s="288">
        <v>105.73139142548462</v>
      </c>
      <c r="N14" s="288">
        <v>105.73139142548462</v>
      </c>
      <c r="O14" s="288">
        <v>105.73139142548462</v>
      </c>
      <c r="P14" s="288">
        <v>105.73139142548462</v>
      </c>
      <c r="Q14" s="288">
        <v>105.73139142548462</v>
      </c>
      <c r="R14" s="288">
        <v>105.73139142548462</v>
      </c>
      <c r="S14" s="288">
        <v>105.73139142548462</v>
      </c>
      <c r="T14" s="288">
        <v>105.73139142548462</v>
      </c>
      <c r="U14" s="288">
        <v>105.73139142548462</v>
      </c>
      <c r="V14" s="288">
        <v>105.73139142548462</v>
      </c>
      <c r="W14" s="288">
        <v>106.31467456650684</v>
      </c>
      <c r="X14" s="288">
        <v>106.31467456650684</v>
      </c>
      <c r="Y14" s="288">
        <v>106.31467456650684</v>
      </c>
      <c r="Z14" s="288">
        <v>110.04222702375685</v>
      </c>
      <c r="AA14" s="288">
        <v>112.49514840654061</v>
      </c>
      <c r="AB14" s="288">
        <v>112.49514840654061</v>
      </c>
      <c r="AC14" s="288">
        <v>112.49514840654061</v>
      </c>
      <c r="AD14" s="288">
        <v>112.49514840654061</v>
      </c>
      <c r="AE14" s="288">
        <v>112.49514840654061</v>
      </c>
      <c r="AF14" s="288">
        <v>112.49514840654061</v>
      </c>
      <c r="AG14" s="288">
        <v>112.49514840654061</v>
      </c>
      <c r="AH14" s="288">
        <v>112.49514840654061</v>
      </c>
      <c r="AI14" s="288">
        <v>112.49514840654061</v>
      </c>
      <c r="AJ14" s="288">
        <v>112.49514840654061</v>
      </c>
      <c r="AK14" s="288">
        <v>112.49514840654061</v>
      </c>
      <c r="AL14" s="288">
        <v>112.49514840654061</v>
      </c>
      <c r="AM14" s="288">
        <v>114.77825342937166</v>
      </c>
      <c r="AN14" s="288">
        <v>114.77825342937166</v>
      </c>
      <c r="AO14" s="288">
        <v>114.77825342937166</v>
      </c>
      <c r="AP14" s="288">
        <v>114.77825342937166</v>
      </c>
    </row>
    <row r="15" spans="1:42" x14ac:dyDescent="0.25">
      <c r="B15" s="270" t="s">
        <v>514</v>
      </c>
      <c r="C15" s="289">
        <f>[1]row!G68</f>
        <v>2.5</v>
      </c>
      <c r="D15" s="288">
        <v>108.14095383034574</v>
      </c>
      <c r="E15" s="288">
        <v>108.14095383034574</v>
      </c>
      <c r="F15" s="288">
        <v>108.14095383034574</v>
      </c>
      <c r="G15" s="288">
        <v>108.14095383034574</v>
      </c>
      <c r="H15" s="288">
        <v>108.14095383034574</v>
      </c>
      <c r="I15" s="288">
        <v>109.2717718161658</v>
      </c>
      <c r="J15" s="288">
        <v>109.70327305219364</v>
      </c>
      <c r="K15" s="288">
        <v>109.70327305219364</v>
      </c>
      <c r="L15" s="288">
        <v>109.88655355824949</v>
      </c>
      <c r="M15" s="288">
        <v>110.47470869693441</v>
      </c>
      <c r="N15" s="288">
        <v>110.47470869693441</v>
      </c>
      <c r="O15" s="288">
        <v>110.47470869693441</v>
      </c>
      <c r="P15" s="288">
        <v>110.47470869693441</v>
      </c>
      <c r="Q15" s="288">
        <v>110.47470869693441</v>
      </c>
      <c r="R15" s="288">
        <v>110.62939009992871</v>
      </c>
      <c r="S15" s="288">
        <v>111.74985937407379</v>
      </c>
      <c r="T15" s="288">
        <v>111.74985937407379</v>
      </c>
      <c r="U15" s="288">
        <v>111.74985937407379</v>
      </c>
      <c r="V15" s="288">
        <v>111.74985937407379</v>
      </c>
      <c r="W15" s="288">
        <v>112.37528821689061</v>
      </c>
      <c r="X15" s="288">
        <v>112.57994819187611</v>
      </c>
      <c r="Y15" s="288">
        <v>112.57994819187611</v>
      </c>
      <c r="Z15" s="288">
        <v>113.72151279577106</v>
      </c>
      <c r="AA15" s="288">
        <v>114.57653873261211</v>
      </c>
      <c r="AB15" s="288">
        <v>116.70295238037212</v>
      </c>
      <c r="AC15" s="288">
        <v>116.90537614433654</v>
      </c>
      <c r="AD15" s="288">
        <v>116.90537614433654</v>
      </c>
      <c r="AE15" s="288">
        <v>116.90537614433654</v>
      </c>
      <c r="AF15" s="288">
        <v>116.90537614433654</v>
      </c>
      <c r="AG15" s="288">
        <v>116.90537614433654</v>
      </c>
      <c r="AH15" s="288">
        <v>116.90537614433654</v>
      </c>
      <c r="AI15" s="288">
        <v>116.90537614433654</v>
      </c>
      <c r="AJ15" s="288">
        <v>116.90537614433654</v>
      </c>
      <c r="AK15" s="288">
        <v>116.90537614433654</v>
      </c>
      <c r="AL15" s="288">
        <v>116.90537614433654</v>
      </c>
      <c r="AM15" s="288">
        <v>123.37834207264936</v>
      </c>
      <c r="AN15" s="288">
        <v>123.37834207264936</v>
      </c>
      <c r="AO15" s="288">
        <v>123.37834207264936</v>
      </c>
      <c r="AP15" s="288">
        <v>123.37834207264936</v>
      </c>
    </row>
    <row r="16" spans="1:42" x14ac:dyDescent="0.25">
      <c r="A16" s="269" t="s">
        <v>69</v>
      </c>
      <c r="B16" s="268"/>
      <c r="C16" s="287">
        <f>C17</f>
        <v>0.5</v>
      </c>
      <c r="D16" s="288">
        <v>109.16687758136206</v>
      </c>
      <c r="E16" s="288">
        <v>109.16687758136206</v>
      </c>
      <c r="F16" s="288">
        <v>109.16687758136206</v>
      </c>
      <c r="G16" s="288">
        <v>109.16687758136206</v>
      </c>
      <c r="H16" s="288">
        <v>109.16687758136206</v>
      </c>
      <c r="I16" s="288">
        <v>109.16687758136206</v>
      </c>
      <c r="J16" s="288">
        <v>109.16687758136206</v>
      </c>
      <c r="K16" s="288">
        <v>109.16687758136206</v>
      </c>
      <c r="L16" s="288">
        <v>109.16687758136206</v>
      </c>
      <c r="M16" s="288">
        <v>109.16687758136206</v>
      </c>
      <c r="N16" s="288">
        <v>109.16687758136206</v>
      </c>
      <c r="O16" s="288">
        <v>109.16687758136206</v>
      </c>
      <c r="P16" s="288">
        <v>110.41108153728189</v>
      </c>
      <c r="Q16" s="288">
        <v>112.1981310824784</v>
      </c>
      <c r="R16" s="288">
        <v>116.39917904449175</v>
      </c>
      <c r="S16" s="288">
        <v>116.39917904449175</v>
      </c>
      <c r="T16" s="288">
        <v>116.39917904449175</v>
      </c>
      <c r="U16" s="288">
        <v>117.03792244097808</v>
      </c>
      <c r="V16" s="288">
        <v>117.03792244097808</v>
      </c>
      <c r="W16" s="288">
        <v>117.03792244097808</v>
      </c>
      <c r="X16" s="288">
        <v>117.03792244097808</v>
      </c>
      <c r="Y16" s="288">
        <v>117.03792244097808</v>
      </c>
      <c r="Z16" s="288">
        <v>117.03792244097808</v>
      </c>
      <c r="AA16" s="288">
        <v>117.03792244097808</v>
      </c>
      <c r="AB16" s="288">
        <v>118.66925946750061</v>
      </c>
      <c r="AC16" s="288">
        <v>124.94117067854091</v>
      </c>
      <c r="AD16" s="288">
        <v>124.94117067854091</v>
      </c>
      <c r="AE16" s="288">
        <v>124.94117067854091</v>
      </c>
      <c r="AF16" s="288">
        <v>124.94117067854091</v>
      </c>
      <c r="AG16" s="288">
        <v>124.94117067854091</v>
      </c>
      <c r="AH16" s="288">
        <v>124.94117067854091</v>
      </c>
      <c r="AI16" s="288">
        <v>124.94117067854091</v>
      </c>
      <c r="AJ16" s="288">
        <v>124.94117067854091</v>
      </c>
      <c r="AK16" s="288">
        <v>124.94117067854091</v>
      </c>
      <c r="AL16" s="288">
        <v>126.8802160627213</v>
      </c>
      <c r="AM16" s="288">
        <v>126.8802160627213</v>
      </c>
      <c r="AN16" s="288">
        <v>132.73167459273168</v>
      </c>
      <c r="AO16" s="288">
        <v>132.73167459273168</v>
      </c>
      <c r="AP16" s="288">
        <v>132.73167459273168</v>
      </c>
    </row>
    <row r="17" spans="1:42" x14ac:dyDescent="0.25">
      <c r="B17" s="270" t="s">
        <v>515</v>
      </c>
      <c r="C17" s="289">
        <f>[1]row!G69</f>
        <v>0.5</v>
      </c>
      <c r="D17" s="288">
        <v>109.16687758136206</v>
      </c>
      <c r="E17" s="288">
        <v>109.16687758136206</v>
      </c>
      <c r="F17" s="288">
        <v>109.16687758136206</v>
      </c>
      <c r="G17" s="288">
        <v>109.16687758136206</v>
      </c>
      <c r="H17" s="288">
        <v>109.16687758136206</v>
      </c>
      <c r="I17" s="288">
        <v>109.16687758136206</v>
      </c>
      <c r="J17" s="288">
        <v>109.16687758136206</v>
      </c>
      <c r="K17" s="288">
        <v>109.16687758136206</v>
      </c>
      <c r="L17" s="288">
        <v>109.16687758136206</v>
      </c>
      <c r="M17" s="288">
        <v>109.16687758136206</v>
      </c>
      <c r="N17" s="288">
        <v>109.16687758136206</v>
      </c>
      <c r="O17" s="288">
        <v>109.16687758136206</v>
      </c>
      <c r="P17" s="288">
        <v>110.41108153728189</v>
      </c>
      <c r="Q17" s="288">
        <v>112.1981310824784</v>
      </c>
      <c r="R17" s="288">
        <v>116.39917904449175</v>
      </c>
      <c r="S17" s="288">
        <v>116.39917904449175</v>
      </c>
      <c r="T17" s="288">
        <v>116.39917904449175</v>
      </c>
      <c r="U17" s="288">
        <v>117.03792244097808</v>
      </c>
      <c r="V17" s="288">
        <v>117.03792244097808</v>
      </c>
      <c r="W17" s="288">
        <v>117.03792244097808</v>
      </c>
      <c r="X17" s="288">
        <v>117.03792244097808</v>
      </c>
      <c r="Y17" s="288">
        <v>117.03792244097808</v>
      </c>
      <c r="Z17" s="288">
        <v>117.03792244097808</v>
      </c>
      <c r="AA17" s="288">
        <v>117.03792244097808</v>
      </c>
      <c r="AB17" s="288">
        <v>118.66925946750061</v>
      </c>
      <c r="AC17" s="288">
        <v>124.94117067854091</v>
      </c>
      <c r="AD17" s="288">
        <v>124.94117067854091</v>
      </c>
      <c r="AE17" s="288">
        <v>124.94117067854091</v>
      </c>
      <c r="AF17" s="288">
        <v>124.94117067854091</v>
      </c>
      <c r="AG17" s="288">
        <v>124.94117067854091</v>
      </c>
      <c r="AH17" s="288">
        <v>124.94117067854091</v>
      </c>
      <c r="AI17" s="288">
        <v>124.94117067854091</v>
      </c>
      <c r="AJ17" s="288">
        <v>124.94117067854091</v>
      </c>
      <c r="AK17" s="288">
        <v>124.94117067854091</v>
      </c>
      <c r="AL17" s="288">
        <v>126.8802160627213</v>
      </c>
      <c r="AM17" s="288">
        <v>126.8802160627213</v>
      </c>
      <c r="AN17" s="288">
        <v>132.73167459273168</v>
      </c>
      <c r="AO17" s="288">
        <v>132.73167459273168</v>
      </c>
      <c r="AP17" s="288">
        <v>132.73167459273168</v>
      </c>
    </row>
    <row r="18" spans="1:42" x14ac:dyDescent="0.25">
      <c r="A18" s="269" t="s">
        <v>70</v>
      </c>
      <c r="B18" s="268"/>
      <c r="C18" s="287">
        <f>C19</f>
        <v>10</v>
      </c>
      <c r="D18" s="288">
        <v>109.77896337249508</v>
      </c>
      <c r="E18" s="288">
        <v>109.77896337249508</v>
      </c>
      <c r="F18" s="288">
        <v>109.77896337249508</v>
      </c>
      <c r="G18" s="288">
        <v>109.77896337249508</v>
      </c>
      <c r="H18" s="288">
        <v>110.19425853288298</v>
      </c>
      <c r="I18" s="288">
        <v>110.19425853288298</v>
      </c>
      <c r="J18" s="288">
        <v>110.19425853288298</v>
      </c>
      <c r="K18" s="288">
        <v>110.30506175828967</v>
      </c>
      <c r="L18" s="288">
        <v>112.18491729783057</v>
      </c>
      <c r="M18" s="288">
        <v>112.18491729783057</v>
      </c>
      <c r="N18" s="288">
        <v>112.18491729783057</v>
      </c>
      <c r="O18" s="288">
        <v>112.76924857266985</v>
      </c>
      <c r="P18" s="288">
        <v>113.68537693866604</v>
      </c>
      <c r="Q18" s="288">
        <v>113.68537693866604</v>
      </c>
      <c r="R18" s="288">
        <v>113.68537693866604</v>
      </c>
      <c r="S18" s="288">
        <v>113.68537693866604</v>
      </c>
      <c r="T18" s="288">
        <v>113.68537693866604</v>
      </c>
      <c r="U18" s="288">
        <v>113.68537693866604</v>
      </c>
      <c r="V18" s="288">
        <v>113.68537693866604</v>
      </c>
      <c r="W18" s="288">
        <v>113.68537693866604</v>
      </c>
      <c r="X18" s="288">
        <v>113.68537693866604</v>
      </c>
      <c r="Y18" s="288">
        <v>113.68537693866604</v>
      </c>
      <c r="Z18" s="288">
        <v>113.88740259151798</v>
      </c>
      <c r="AA18" s="288">
        <v>115.17082493162889</v>
      </c>
      <c r="AB18" s="288">
        <v>119.01099862362864</v>
      </c>
      <c r="AC18" s="288">
        <v>119.47239786568889</v>
      </c>
      <c r="AD18" s="288">
        <v>119.47239786568889</v>
      </c>
      <c r="AE18" s="288">
        <v>119.47239786568889</v>
      </c>
      <c r="AF18" s="288">
        <v>120.33621472105577</v>
      </c>
      <c r="AG18" s="288">
        <v>121.43778416942192</v>
      </c>
      <c r="AH18" s="288">
        <v>121.43778416942192</v>
      </c>
      <c r="AI18" s="288">
        <v>121.43778416942192</v>
      </c>
      <c r="AJ18" s="288">
        <v>122.00953137314318</v>
      </c>
      <c r="AK18" s="288">
        <v>122.00953137314318</v>
      </c>
      <c r="AL18" s="288">
        <v>122.00953137314318</v>
      </c>
      <c r="AM18" s="288">
        <v>122.23164692113262</v>
      </c>
      <c r="AN18" s="288">
        <v>123.27645941798519</v>
      </c>
      <c r="AO18" s="288">
        <v>123.27645941798519</v>
      </c>
      <c r="AP18" s="288">
        <v>123.27645941798519</v>
      </c>
    </row>
    <row r="19" spans="1:42" x14ac:dyDescent="0.25">
      <c r="A19" s="269" t="s">
        <v>71</v>
      </c>
      <c r="B19" s="268"/>
      <c r="C19" s="287">
        <f>SUM(C20:C23)</f>
        <v>10</v>
      </c>
      <c r="D19" s="288">
        <v>109.77896337249508</v>
      </c>
      <c r="E19" s="288">
        <v>109.77896337249508</v>
      </c>
      <c r="F19" s="288">
        <v>109.77896337249508</v>
      </c>
      <c r="G19" s="288">
        <v>109.77896337249508</v>
      </c>
      <c r="H19" s="288">
        <v>110.19425853288298</v>
      </c>
      <c r="I19" s="288">
        <v>110.19425853288298</v>
      </c>
      <c r="J19" s="288">
        <v>110.19425853288298</v>
      </c>
      <c r="K19" s="288">
        <v>110.30506175828967</v>
      </c>
      <c r="L19" s="288">
        <v>112.18491729783057</v>
      </c>
      <c r="M19" s="288">
        <v>112.18491729783057</v>
      </c>
      <c r="N19" s="288">
        <v>112.18491729783057</v>
      </c>
      <c r="O19" s="288">
        <v>112.76924857266985</v>
      </c>
      <c r="P19" s="288">
        <v>113.68537693866604</v>
      </c>
      <c r="Q19" s="288">
        <v>113.68537693866604</v>
      </c>
      <c r="R19" s="288">
        <v>113.68537693866604</v>
      </c>
      <c r="S19" s="288">
        <v>113.68537693866604</v>
      </c>
      <c r="T19" s="288">
        <v>113.68537693866604</v>
      </c>
      <c r="U19" s="288">
        <v>113.68537693866604</v>
      </c>
      <c r="V19" s="288">
        <v>113.68537693866604</v>
      </c>
      <c r="W19" s="288">
        <v>113.68537693866604</v>
      </c>
      <c r="X19" s="288">
        <v>113.68537693866604</v>
      </c>
      <c r="Y19" s="288">
        <v>113.68537693866604</v>
      </c>
      <c r="Z19" s="288">
        <v>113.88740259151798</v>
      </c>
      <c r="AA19" s="288">
        <v>115.17082493162889</v>
      </c>
      <c r="AB19" s="288">
        <v>119.01099862362864</v>
      </c>
      <c r="AC19" s="288">
        <v>119.47239786568889</v>
      </c>
      <c r="AD19" s="288">
        <v>119.47239786568889</v>
      </c>
      <c r="AE19" s="288">
        <v>119.47239786568889</v>
      </c>
      <c r="AF19" s="288">
        <v>120.33621472105577</v>
      </c>
      <c r="AG19" s="288">
        <v>121.43778416942192</v>
      </c>
      <c r="AH19" s="288">
        <v>121.43778416942192</v>
      </c>
      <c r="AI19" s="288">
        <v>121.43778416942192</v>
      </c>
      <c r="AJ19" s="288">
        <v>122.00953137314318</v>
      </c>
      <c r="AK19" s="288">
        <v>122.00953137314318</v>
      </c>
      <c r="AL19" s="288">
        <v>122.00953137314318</v>
      </c>
      <c r="AM19" s="288">
        <v>122.23164692113262</v>
      </c>
      <c r="AN19" s="288">
        <v>123.27645941798519</v>
      </c>
      <c r="AO19" s="288">
        <v>123.27645941798519</v>
      </c>
      <c r="AP19" s="288">
        <v>123.27645941798519</v>
      </c>
    </row>
    <row r="20" spans="1:42" x14ac:dyDescent="0.25">
      <c r="B20" s="270" t="s">
        <v>516</v>
      </c>
      <c r="C20" s="289">
        <f>[1]row!G70</f>
        <v>3.5</v>
      </c>
      <c r="D20" s="288">
        <v>103.32416194622962</v>
      </c>
      <c r="E20" s="288">
        <v>103.32416194622962</v>
      </c>
      <c r="F20" s="288">
        <v>103.32416194622962</v>
      </c>
      <c r="G20" s="288">
        <v>103.32416194622962</v>
      </c>
      <c r="H20" s="288">
        <v>104.03401060510477</v>
      </c>
      <c r="I20" s="288">
        <v>104.03401060510477</v>
      </c>
      <c r="J20" s="288">
        <v>104.03401060510477</v>
      </c>
      <c r="K20" s="288">
        <v>104.03401060510477</v>
      </c>
      <c r="L20" s="288">
        <v>104.03401060510477</v>
      </c>
      <c r="M20" s="288">
        <v>104.03401060510477</v>
      </c>
      <c r="N20" s="288">
        <v>104.03401060510477</v>
      </c>
      <c r="O20" s="288">
        <v>104.29929742973647</v>
      </c>
      <c r="P20" s="288">
        <v>104.94005955259517</v>
      </c>
      <c r="Q20" s="288">
        <v>104.94005955259517</v>
      </c>
      <c r="R20" s="288">
        <v>104.94005955259517</v>
      </c>
      <c r="S20" s="288">
        <v>104.94005955259517</v>
      </c>
      <c r="T20" s="288">
        <v>104.94005955259517</v>
      </c>
      <c r="U20" s="288">
        <v>104.94005955259517</v>
      </c>
      <c r="V20" s="288">
        <v>104.94005955259517</v>
      </c>
      <c r="W20" s="288">
        <v>104.94005955259517</v>
      </c>
      <c r="X20" s="288">
        <v>104.94005955259517</v>
      </c>
      <c r="Y20" s="288">
        <v>104.94005955259517</v>
      </c>
      <c r="Z20" s="288">
        <v>105.27309454442602</v>
      </c>
      <c r="AA20" s="288">
        <v>105.27309454442602</v>
      </c>
      <c r="AB20" s="288">
        <v>109.25770100761977</v>
      </c>
      <c r="AC20" s="288">
        <v>110.16563451808163</v>
      </c>
      <c r="AD20" s="288">
        <v>110.16563451808163</v>
      </c>
      <c r="AE20" s="288">
        <v>110.16563451808163</v>
      </c>
      <c r="AF20" s="288">
        <v>110.53672250141673</v>
      </c>
      <c r="AG20" s="288">
        <v>113.68406378246287</v>
      </c>
      <c r="AH20" s="288">
        <v>113.68406378246287</v>
      </c>
      <c r="AI20" s="288">
        <v>113.68406378246287</v>
      </c>
      <c r="AJ20" s="288">
        <v>114.17864479285046</v>
      </c>
      <c r="AK20" s="288">
        <v>114.17864479285046</v>
      </c>
      <c r="AL20" s="288">
        <v>114.17864479285046</v>
      </c>
      <c r="AM20" s="288">
        <v>114.81326064424886</v>
      </c>
      <c r="AN20" s="288">
        <v>115.15872993005976</v>
      </c>
      <c r="AO20" s="288">
        <v>115.15872993005976</v>
      </c>
      <c r="AP20" s="288">
        <v>115.15872993005976</v>
      </c>
    </row>
    <row r="21" spans="1:42" x14ac:dyDescent="0.25">
      <c r="B21" s="270" t="s">
        <v>517</v>
      </c>
      <c r="C21" s="289">
        <f>[1]row!G71</f>
        <v>4</v>
      </c>
      <c r="D21" s="288">
        <v>112.72173240825128</v>
      </c>
      <c r="E21" s="288">
        <v>112.72173240825128</v>
      </c>
      <c r="F21" s="288">
        <v>112.72173240825128</v>
      </c>
      <c r="G21" s="288">
        <v>112.72173240825128</v>
      </c>
      <c r="H21" s="288">
        <v>112.72173240825128</v>
      </c>
      <c r="I21" s="288">
        <v>112.72173240825128</v>
      </c>
      <c r="J21" s="288">
        <v>112.72173240825128</v>
      </c>
      <c r="K21" s="288">
        <v>112.99874047176799</v>
      </c>
      <c r="L21" s="288">
        <v>116.16256282437074</v>
      </c>
      <c r="M21" s="288">
        <v>116.16256282437074</v>
      </c>
      <c r="N21" s="288">
        <v>116.16256282437074</v>
      </c>
      <c r="O21" s="288">
        <v>116.16256282437074</v>
      </c>
      <c r="P21" s="288">
        <v>116.33123188366456</v>
      </c>
      <c r="Q21" s="288">
        <v>116.33123188366456</v>
      </c>
      <c r="R21" s="288">
        <v>116.33123188366456</v>
      </c>
      <c r="S21" s="288">
        <v>116.33123188366456</v>
      </c>
      <c r="T21" s="288">
        <v>116.33123188366456</v>
      </c>
      <c r="U21" s="288">
        <v>116.33123188366456</v>
      </c>
      <c r="V21" s="288">
        <v>116.33123188366456</v>
      </c>
      <c r="W21" s="288">
        <v>116.33123188366456</v>
      </c>
      <c r="X21" s="288">
        <v>116.33123188366456</v>
      </c>
      <c r="Y21" s="288">
        <v>116.33123188366456</v>
      </c>
      <c r="Z21" s="288">
        <v>116.54489039794241</v>
      </c>
      <c r="AA21" s="288">
        <v>116.54489039794241</v>
      </c>
      <c r="AB21" s="288">
        <v>116.54489039794241</v>
      </c>
      <c r="AC21" s="288">
        <v>116.90394668143888</v>
      </c>
      <c r="AD21" s="288">
        <v>116.90394668143888</v>
      </c>
      <c r="AE21" s="288">
        <v>116.90394668143888</v>
      </c>
      <c r="AF21" s="288">
        <v>116.90394668143888</v>
      </c>
      <c r="AG21" s="288">
        <v>116.90394668143888</v>
      </c>
      <c r="AH21" s="288">
        <v>116.90394668143888</v>
      </c>
      <c r="AI21" s="288">
        <v>116.90394668143888</v>
      </c>
      <c r="AJ21" s="288">
        <v>116.90394668143888</v>
      </c>
      <c r="AK21" s="288">
        <v>116.90394668143888</v>
      </c>
      <c r="AL21" s="288">
        <v>116.90394668143888</v>
      </c>
      <c r="AM21" s="288">
        <v>116.90394668143888</v>
      </c>
      <c r="AN21" s="288">
        <v>117.76147429267148</v>
      </c>
      <c r="AO21" s="288">
        <v>117.76147429267148</v>
      </c>
      <c r="AP21" s="288">
        <v>117.76147429267148</v>
      </c>
    </row>
    <row r="22" spans="1:42" x14ac:dyDescent="0.25">
      <c r="B22" s="270" t="s">
        <v>518</v>
      </c>
      <c r="C22" s="289">
        <f>[1]row!G72</f>
        <v>2</v>
      </c>
      <c r="D22" s="288">
        <v>117.19355235134118</v>
      </c>
      <c r="E22" s="288">
        <v>117.19355235134118</v>
      </c>
      <c r="F22" s="288">
        <v>117.19355235134118</v>
      </c>
      <c r="G22" s="288">
        <v>117.19355235134118</v>
      </c>
      <c r="H22" s="288">
        <v>118.02779300024923</v>
      </c>
      <c r="I22" s="288">
        <v>118.02779300024923</v>
      </c>
      <c r="J22" s="288">
        <v>118.02779300024923</v>
      </c>
      <c r="K22" s="288">
        <v>118.02779300024923</v>
      </c>
      <c r="L22" s="288">
        <v>121.09942599274822</v>
      </c>
      <c r="M22" s="288">
        <v>121.09942599274822</v>
      </c>
      <c r="N22" s="288">
        <v>121.09942599274822</v>
      </c>
      <c r="O22" s="288">
        <v>121.09942599274822</v>
      </c>
      <c r="P22" s="288">
        <v>124.22139598913883</v>
      </c>
      <c r="Q22" s="288">
        <v>124.22139598913883</v>
      </c>
      <c r="R22" s="288">
        <v>124.22139598913883</v>
      </c>
      <c r="S22" s="288">
        <v>124.22139598913883</v>
      </c>
      <c r="T22" s="288">
        <v>124.22139598913883</v>
      </c>
      <c r="U22" s="288">
        <v>124.22139598913883</v>
      </c>
      <c r="V22" s="288">
        <v>124.22139598913883</v>
      </c>
      <c r="W22" s="288">
        <v>124.22139598913883</v>
      </c>
      <c r="X22" s="288">
        <v>124.22139598913883</v>
      </c>
      <c r="Y22" s="288">
        <v>124.22139598913883</v>
      </c>
      <c r="Z22" s="288">
        <v>124.22139598913883</v>
      </c>
      <c r="AA22" s="288">
        <v>127.34560482930463</v>
      </c>
      <c r="AB22" s="288">
        <v>127.34560482930463</v>
      </c>
      <c r="AC22" s="288">
        <v>127.34560482930463</v>
      </c>
      <c r="AD22" s="288">
        <v>127.34560482930463</v>
      </c>
      <c r="AE22" s="288">
        <v>127.34560482930463</v>
      </c>
      <c r="AF22" s="288">
        <v>129.71778135976911</v>
      </c>
      <c r="AG22" s="288">
        <v>129.71778135976911</v>
      </c>
      <c r="AH22" s="288">
        <v>129.71778135976911</v>
      </c>
      <c r="AI22" s="288">
        <v>129.71778135976911</v>
      </c>
      <c r="AJ22" s="288">
        <v>130.98367048944056</v>
      </c>
      <c r="AK22" s="288">
        <v>130.98367048944056</v>
      </c>
      <c r="AL22" s="288">
        <v>130.98367048944056</v>
      </c>
      <c r="AM22" s="288">
        <v>130.98367048944056</v>
      </c>
      <c r="AN22" s="288">
        <v>132.53009345610167</v>
      </c>
      <c r="AO22" s="288">
        <v>132.53009345610167</v>
      </c>
      <c r="AP22" s="288">
        <v>132.53009345610167</v>
      </c>
    </row>
    <row r="23" spans="1:42" x14ac:dyDescent="0.25">
      <c r="B23" s="270" t="s">
        <v>519</v>
      </c>
      <c r="C23" s="289">
        <f>[1]row!G73</f>
        <v>0.5</v>
      </c>
      <c r="D23" s="288">
        <v>101.76206515491924</v>
      </c>
      <c r="E23" s="288">
        <v>101.76206515491924</v>
      </c>
      <c r="F23" s="288">
        <v>101.76206515491924</v>
      </c>
      <c r="G23" s="288">
        <v>101.76206515491924</v>
      </c>
      <c r="H23" s="288">
        <v>101.76206515491924</v>
      </c>
      <c r="I23" s="288">
        <v>101.76206515491924</v>
      </c>
      <c r="J23" s="288">
        <v>101.76206515491924</v>
      </c>
      <c r="K23" s="288">
        <v>101.76206515491924</v>
      </c>
      <c r="L23" s="288">
        <v>101.76206515491924</v>
      </c>
      <c r="M23" s="288">
        <v>101.76206515491924</v>
      </c>
      <c r="N23" s="288">
        <v>101.76206515491924</v>
      </c>
      <c r="O23" s="288">
        <v>111.59168287928279</v>
      </c>
      <c r="P23" s="288">
        <v>111.59168287928279</v>
      </c>
      <c r="Q23" s="288">
        <v>111.59168287928279</v>
      </c>
      <c r="R23" s="288">
        <v>111.59168287928279</v>
      </c>
      <c r="S23" s="288">
        <v>111.59168287928279</v>
      </c>
      <c r="T23" s="288">
        <v>111.59168287928279</v>
      </c>
      <c r="U23" s="288">
        <v>111.59168287928279</v>
      </c>
      <c r="V23" s="288">
        <v>111.59168287928279</v>
      </c>
      <c r="W23" s="288">
        <v>111.59168287928279</v>
      </c>
      <c r="X23" s="288">
        <v>111.59168287928279</v>
      </c>
      <c r="Y23" s="288">
        <v>111.59168287928279</v>
      </c>
      <c r="Z23" s="288">
        <v>111.59168287928279</v>
      </c>
      <c r="AA23" s="288">
        <v>124.76329432083789</v>
      </c>
      <c r="AB23" s="288">
        <v>173.67452291847658</v>
      </c>
      <c r="AC23" s="288">
        <v>173.67452291847658</v>
      </c>
      <c r="AD23" s="288">
        <v>173.67452291847658</v>
      </c>
      <c r="AE23" s="288">
        <v>173.67452291847658</v>
      </c>
      <c r="AF23" s="288">
        <v>178.86453802061089</v>
      </c>
      <c r="AG23" s="288">
        <v>178.86453802061089</v>
      </c>
      <c r="AH23" s="288">
        <v>178.86453802061089</v>
      </c>
      <c r="AI23" s="288">
        <v>178.86453802061089</v>
      </c>
      <c r="AJ23" s="288">
        <v>181.77385850363717</v>
      </c>
      <c r="AK23" s="288">
        <v>181.77385850363717</v>
      </c>
      <c r="AL23" s="288">
        <v>181.77385850363717</v>
      </c>
      <c r="AM23" s="288">
        <v>181.77385850363717</v>
      </c>
      <c r="AN23" s="288">
        <v>187.20591068350666</v>
      </c>
      <c r="AO23" s="288">
        <v>187.20591068350666</v>
      </c>
      <c r="AP23" s="288">
        <v>187.20591068350666</v>
      </c>
    </row>
    <row r="24" spans="1:42" x14ac:dyDescent="0.25">
      <c r="C24" s="289"/>
      <c r="D24" s="288"/>
      <c r="E24" s="288"/>
      <c r="F24" s="288"/>
      <c r="G24" s="288"/>
      <c r="H24" s="288"/>
      <c r="I24" s="288"/>
      <c r="J24" s="288"/>
      <c r="K24" s="288"/>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row>
    <row r="25" spans="1:42" x14ac:dyDescent="0.25">
      <c r="A25" s="266" t="s">
        <v>520</v>
      </c>
      <c r="B25" s="271"/>
      <c r="C25" s="278">
        <f>C26+C29+C34+C41</f>
        <v>81</v>
      </c>
      <c r="D25" s="278">
        <v>98.587701532173043</v>
      </c>
      <c r="E25" s="278">
        <v>98.644417950247984</v>
      </c>
      <c r="F25" s="278">
        <v>98.644417950247984</v>
      </c>
      <c r="G25" s="278">
        <v>91.581204722946552</v>
      </c>
      <c r="H25" s="278">
        <v>91.605366837019005</v>
      </c>
      <c r="I25" s="278">
        <v>98.887174148772019</v>
      </c>
      <c r="J25" s="278">
        <v>99.015357751214651</v>
      </c>
      <c r="K25" s="278">
        <v>99.083312718751884</v>
      </c>
      <c r="L25" s="278">
        <v>99.179325820323584</v>
      </c>
      <c r="M25" s="278">
        <v>99.179325820323584</v>
      </c>
      <c r="N25" s="278">
        <v>99.189235204318948</v>
      </c>
      <c r="O25" s="278">
        <v>99.189235204318948</v>
      </c>
      <c r="P25" s="278">
        <v>97.883961264789534</v>
      </c>
      <c r="Q25" s="278">
        <v>98.146375724492358</v>
      </c>
      <c r="R25" s="278">
        <v>98.309766736180265</v>
      </c>
      <c r="S25" s="278">
        <v>99.409784291518775</v>
      </c>
      <c r="T25" s="278">
        <v>101.07822363139522</v>
      </c>
      <c r="U25" s="278">
        <v>101.0783558128668</v>
      </c>
      <c r="V25" s="278">
        <v>101.08693281621584</v>
      </c>
      <c r="W25" s="278">
        <v>101.19426808380875</v>
      </c>
      <c r="X25" s="278">
        <v>101.19426808380875</v>
      </c>
      <c r="Y25" s="278">
        <v>101.2614103194545</v>
      </c>
      <c r="Z25" s="278">
        <v>101.38408792986996</v>
      </c>
      <c r="AA25" s="278">
        <v>101.48944553095983</v>
      </c>
      <c r="AB25" s="278">
        <v>102.46740133452636</v>
      </c>
      <c r="AC25" s="278">
        <v>108.62468528514364</v>
      </c>
      <c r="AD25" s="278">
        <v>108.68920304847811</v>
      </c>
      <c r="AE25" s="278">
        <v>108.7694183548266</v>
      </c>
      <c r="AF25" s="278">
        <v>108.81040547789594</v>
      </c>
      <c r="AG25" s="278">
        <v>108.82390669905571</v>
      </c>
      <c r="AH25" s="278">
        <v>108.88495289114249</v>
      </c>
      <c r="AI25" s="278">
        <v>108.92724276908601</v>
      </c>
      <c r="AJ25" s="278">
        <v>108.92724276908601</v>
      </c>
      <c r="AK25" s="278">
        <v>108.92203030410006</v>
      </c>
      <c r="AL25" s="278">
        <v>108.93493622481122</v>
      </c>
      <c r="AM25" s="278">
        <v>109.05941249005164</v>
      </c>
      <c r="AN25" s="278">
        <v>110.70881842685709</v>
      </c>
      <c r="AO25" s="278">
        <v>110.70881842685709</v>
      </c>
      <c r="AP25" s="278">
        <v>110.70881842685709</v>
      </c>
    </row>
    <row r="26" spans="1:42" x14ac:dyDescent="0.25">
      <c r="A26" s="269" t="s">
        <v>72</v>
      </c>
      <c r="B26" s="268"/>
      <c r="C26" s="287">
        <f t="shared" ref="C26:C27" si="0">C27</f>
        <v>10</v>
      </c>
      <c r="D26" s="288">
        <v>101.83</v>
      </c>
      <c r="E26" s="288">
        <v>101.83</v>
      </c>
      <c r="F26" s="288">
        <v>101.83</v>
      </c>
      <c r="G26" s="288">
        <v>101.83</v>
      </c>
      <c r="H26" s="288">
        <v>101.83</v>
      </c>
      <c r="I26" s="288">
        <v>101.83</v>
      </c>
      <c r="J26" s="288">
        <v>101.83</v>
      </c>
      <c r="K26" s="288">
        <v>101.83</v>
      </c>
      <c r="L26" s="288">
        <v>101.83</v>
      </c>
      <c r="M26" s="288">
        <v>101.83</v>
      </c>
      <c r="N26" s="288">
        <v>101.83</v>
      </c>
      <c r="O26" s="288">
        <v>101.83</v>
      </c>
      <c r="P26" s="288">
        <v>101.83</v>
      </c>
      <c r="Q26" s="288">
        <v>101.83</v>
      </c>
      <c r="R26" s="288">
        <v>101.83</v>
      </c>
      <c r="S26" s="288">
        <v>101.83</v>
      </c>
      <c r="T26" s="288">
        <v>101.83</v>
      </c>
      <c r="U26" s="288">
        <v>101.83</v>
      </c>
      <c r="V26" s="288">
        <v>101.83</v>
      </c>
      <c r="W26" s="288">
        <v>101.83</v>
      </c>
      <c r="X26" s="288">
        <v>101.83</v>
      </c>
      <c r="Y26" s="288">
        <v>101.83</v>
      </c>
      <c r="Z26" s="288">
        <v>101.83</v>
      </c>
      <c r="AA26" s="288">
        <v>101.83</v>
      </c>
      <c r="AB26" s="288">
        <v>101.83</v>
      </c>
      <c r="AC26" s="288">
        <v>101.83</v>
      </c>
      <c r="AD26" s="288">
        <v>101.83</v>
      </c>
      <c r="AE26" s="288">
        <v>101.83</v>
      </c>
      <c r="AF26" s="288">
        <v>101.83</v>
      </c>
      <c r="AG26" s="288">
        <v>101.83</v>
      </c>
      <c r="AH26" s="288">
        <v>101.83</v>
      </c>
      <c r="AI26" s="288">
        <v>101.83</v>
      </c>
      <c r="AJ26" s="288">
        <v>101.83</v>
      </c>
      <c r="AK26" s="288">
        <v>101.83</v>
      </c>
      <c r="AL26" s="288">
        <v>101.83</v>
      </c>
      <c r="AM26" s="288">
        <v>101.83</v>
      </c>
      <c r="AN26" s="288">
        <v>101.83</v>
      </c>
      <c r="AO26" s="288">
        <v>101.83</v>
      </c>
      <c r="AP26" s="288">
        <v>101.83</v>
      </c>
    </row>
    <row r="27" spans="1:42" x14ac:dyDescent="0.25">
      <c r="A27" s="269" t="s">
        <v>73</v>
      </c>
      <c r="B27" s="268"/>
      <c r="C27" s="287">
        <f t="shared" si="0"/>
        <v>10</v>
      </c>
      <c r="D27" s="288">
        <v>101.83</v>
      </c>
      <c r="E27" s="288">
        <v>101.83</v>
      </c>
      <c r="F27" s="288">
        <v>101.83</v>
      </c>
      <c r="G27" s="288">
        <v>101.83</v>
      </c>
      <c r="H27" s="288">
        <v>101.83</v>
      </c>
      <c r="I27" s="288">
        <v>101.83</v>
      </c>
      <c r="J27" s="288">
        <v>101.83</v>
      </c>
      <c r="K27" s="288">
        <v>101.83</v>
      </c>
      <c r="L27" s="288">
        <v>101.83</v>
      </c>
      <c r="M27" s="288">
        <v>101.83</v>
      </c>
      <c r="N27" s="288">
        <v>101.83</v>
      </c>
      <c r="O27" s="288">
        <v>101.83</v>
      </c>
      <c r="P27" s="288">
        <v>101.83</v>
      </c>
      <c r="Q27" s="288">
        <v>101.83</v>
      </c>
      <c r="R27" s="288">
        <v>101.83</v>
      </c>
      <c r="S27" s="288">
        <v>101.83</v>
      </c>
      <c r="T27" s="288">
        <v>101.83</v>
      </c>
      <c r="U27" s="288">
        <v>101.83</v>
      </c>
      <c r="V27" s="288">
        <v>101.83</v>
      </c>
      <c r="W27" s="288">
        <v>101.83</v>
      </c>
      <c r="X27" s="288">
        <v>101.83</v>
      </c>
      <c r="Y27" s="288">
        <v>101.83</v>
      </c>
      <c r="Z27" s="288">
        <v>101.83</v>
      </c>
      <c r="AA27" s="288">
        <v>101.83</v>
      </c>
      <c r="AB27" s="288">
        <v>101.83</v>
      </c>
      <c r="AC27" s="288">
        <v>101.83</v>
      </c>
      <c r="AD27" s="288">
        <v>101.83</v>
      </c>
      <c r="AE27" s="288">
        <v>101.83</v>
      </c>
      <c r="AF27" s="288">
        <v>101.83</v>
      </c>
      <c r="AG27" s="288">
        <v>101.83</v>
      </c>
      <c r="AH27" s="288">
        <v>101.83</v>
      </c>
      <c r="AI27" s="288">
        <v>101.83</v>
      </c>
      <c r="AJ27" s="288">
        <v>101.83</v>
      </c>
      <c r="AK27" s="288">
        <v>101.83</v>
      </c>
      <c r="AL27" s="288">
        <v>101.83</v>
      </c>
      <c r="AM27" s="288">
        <v>101.83</v>
      </c>
      <c r="AN27" s="288">
        <v>101.83</v>
      </c>
      <c r="AO27" s="288">
        <v>101.83</v>
      </c>
      <c r="AP27" s="288">
        <v>101.83</v>
      </c>
    </row>
    <row r="28" spans="1:42" x14ac:dyDescent="0.25">
      <c r="B28" s="270" t="s">
        <v>521</v>
      </c>
      <c r="C28" s="289">
        <f>[1]row!G76</f>
        <v>10</v>
      </c>
      <c r="D28" s="288">
        <v>101.83</v>
      </c>
      <c r="E28" s="288">
        <v>101.83</v>
      </c>
      <c r="F28" s="288">
        <v>101.83</v>
      </c>
      <c r="G28" s="288">
        <v>101.83</v>
      </c>
      <c r="H28" s="288">
        <v>101.83</v>
      </c>
      <c r="I28" s="288">
        <v>101.83</v>
      </c>
      <c r="J28" s="288">
        <v>101.83</v>
      </c>
      <c r="K28" s="288">
        <v>101.83</v>
      </c>
      <c r="L28" s="288">
        <v>101.83</v>
      </c>
      <c r="M28" s="288">
        <v>101.83</v>
      </c>
      <c r="N28" s="288">
        <v>101.83</v>
      </c>
      <c r="O28" s="288">
        <v>101.83</v>
      </c>
      <c r="P28" s="288">
        <v>101.83</v>
      </c>
      <c r="Q28" s="288">
        <v>101.83</v>
      </c>
      <c r="R28" s="288">
        <v>101.83</v>
      </c>
      <c r="S28" s="288">
        <v>101.83</v>
      </c>
      <c r="T28" s="288">
        <v>101.83</v>
      </c>
      <c r="U28" s="288">
        <v>101.83</v>
      </c>
      <c r="V28" s="288">
        <v>101.83</v>
      </c>
      <c r="W28" s="288">
        <v>101.83</v>
      </c>
      <c r="X28" s="288">
        <v>101.83</v>
      </c>
      <c r="Y28" s="288">
        <v>101.83</v>
      </c>
      <c r="Z28" s="288">
        <v>101.83</v>
      </c>
      <c r="AA28" s="288">
        <v>101.83</v>
      </c>
      <c r="AB28" s="288">
        <v>101.83</v>
      </c>
      <c r="AC28" s="288">
        <v>101.83</v>
      </c>
      <c r="AD28" s="288">
        <v>101.83</v>
      </c>
      <c r="AE28" s="288">
        <v>101.83</v>
      </c>
      <c r="AF28" s="288">
        <v>101.83</v>
      </c>
      <c r="AG28" s="288">
        <v>101.83</v>
      </c>
      <c r="AH28" s="288">
        <v>101.83</v>
      </c>
      <c r="AI28" s="288">
        <v>101.83</v>
      </c>
      <c r="AJ28" s="288">
        <v>101.83</v>
      </c>
      <c r="AK28" s="288">
        <v>101.83</v>
      </c>
      <c r="AL28" s="288">
        <v>101.83</v>
      </c>
      <c r="AM28" s="288">
        <v>101.83</v>
      </c>
      <c r="AN28" s="288">
        <v>101.83</v>
      </c>
      <c r="AO28" s="288">
        <v>101.83</v>
      </c>
      <c r="AP28" s="288">
        <v>101.83</v>
      </c>
    </row>
    <row r="29" spans="1:42" x14ac:dyDescent="0.25">
      <c r="A29" s="269" t="s">
        <v>76</v>
      </c>
      <c r="B29" s="268"/>
      <c r="C29" s="287">
        <f>C30+C32</f>
        <v>13</v>
      </c>
      <c r="D29" s="288">
        <v>116.36439672610378</v>
      </c>
      <c r="E29" s="288">
        <v>116.71778363872467</v>
      </c>
      <c r="F29" s="288">
        <v>116.71778363872467</v>
      </c>
      <c r="G29" s="288">
        <v>116.73930122246192</v>
      </c>
      <c r="H29" s="288">
        <v>116.8898497793749</v>
      </c>
      <c r="I29" s="288">
        <v>118.23034149106671</v>
      </c>
      <c r="J29" s="288">
        <v>119.02902393705541</v>
      </c>
      <c r="K29" s="288">
        <v>119.4524356578643</v>
      </c>
      <c r="L29" s="288">
        <v>120.05067113688793</v>
      </c>
      <c r="M29" s="288">
        <v>120.05067113688793</v>
      </c>
      <c r="N29" s="288">
        <v>120.11241422178217</v>
      </c>
      <c r="O29" s="288">
        <v>120.11241422178217</v>
      </c>
      <c r="P29" s="288">
        <v>125.3641689062528</v>
      </c>
      <c r="Q29" s="288">
        <v>126.99921284747799</v>
      </c>
      <c r="R29" s="288">
        <v>128.0172645356873</v>
      </c>
      <c r="S29" s="288">
        <v>128.03361323518959</v>
      </c>
      <c r="T29" s="288">
        <v>128.17286348108638</v>
      </c>
      <c r="U29" s="288">
        <v>128.17368707333242</v>
      </c>
      <c r="V29" s="288">
        <v>128.22712840189172</v>
      </c>
      <c r="W29" s="288">
        <v>128.89590968458612</v>
      </c>
      <c r="X29" s="288">
        <v>128.89590968458612</v>
      </c>
      <c r="Y29" s="288">
        <v>129.3142574605327</v>
      </c>
      <c r="Z29" s="288">
        <v>130.07863334081372</v>
      </c>
      <c r="AA29" s="288">
        <v>130.73509223991218</v>
      </c>
      <c r="AB29" s="288">
        <v>136.82850916982659</v>
      </c>
      <c r="AC29" s="288">
        <v>136.82850916982659</v>
      </c>
      <c r="AD29" s="288">
        <v>137.2305044644491</v>
      </c>
      <c r="AE29" s="288">
        <v>137.730307527082</v>
      </c>
      <c r="AF29" s="288">
        <v>137.98568883236027</v>
      </c>
      <c r="AG29" s="288">
        <v>138.06981182574037</v>
      </c>
      <c r="AH29" s="288">
        <v>138.45017656105031</v>
      </c>
      <c r="AI29" s="288">
        <v>138.71367503131378</v>
      </c>
      <c r="AJ29" s="288">
        <v>138.71367503131378</v>
      </c>
      <c r="AK29" s="288">
        <v>138.68119736486275</v>
      </c>
      <c r="AL29" s="288">
        <v>138.76161117852465</v>
      </c>
      <c r="AM29" s="288">
        <v>139.53719406194583</v>
      </c>
      <c r="AN29" s="288">
        <v>149.81426182204117</v>
      </c>
      <c r="AO29" s="288">
        <v>149.81426182204117</v>
      </c>
      <c r="AP29" s="288">
        <v>149.81426182204117</v>
      </c>
    </row>
    <row r="30" spans="1:42" x14ac:dyDescent="0.25">
      <c r="A30" s="269" t="s">
        <v>77</v>
      </c>
      <c r="B30" s="268"/>
      <c r="C30" s="287">
        <f>C31</f>
        <v>6</v>
      </c>
      <c r="D30" s="288">
        <v>110.4792819414548</v>
      </c>
      <c r="E30" s="288">
        <v>111.24495358546669</v>
      </c>
      <c r="F30" s="288">
        <v>111.24495358546669</v>
      </c>
      <c r="G30" s="288">
        <v>111.29157501689741</v>
      </c>
      <c r="H30" s="288">
        <v>111.61776355687552</v>
      </c>
      <c r="I30" s="288">
        <v>114.52216226554113</v>
      </c>
      <c r="J30" s="288">
        <v>116.25264089851665</v>
      </c>
      <c r="K30" s="288">
        <v>117.17003296026924</v>
      </c>
      <c r="L30" s="288">
        <v>118.46620983148709</v>
      </c>
      <c r="M30" s="288">
        <v>118.46620983148709</v>
      </c>
      <c r="N30" s="288">
        <v>118.59998651542462</v>
      </c>
      <c r="O30" s="288">
        <v>118.59998651542462</v>
      </c>
      <c r="P30" s="288">
        <v>119.45245414457531</v>
      </c>
      <c r="Q30" s="288">
        <v>122.99504935056321</v>
      </c>
      <c r="R30" s="288">
        <v>125.20082800835007</v>
      </c>
      <c r="S30" s="288">
        <v>125.23625019060505</v>
      </c>
      <c r="T30" s="288">
        <v>125.53795905671477</v>
      </c>
      <c r="U30" s="288">
        <v>125.53974350658116</v>
      </c>
      <c r="V30" s="288">
        <v>125.65553305179299</v>
      </c>
      <c r="W30" s="288">
        <v>127.10455916429748</v>
      </c>
      <c r="X30" s="288">
        <v>127.10455916429748</v>
      </c>
      <c r="Y30" s="288">
        <v>128.01097934551512</v>
      </c>
      <c r="Z30" s="288">
        <v>129.66712708612397</v>
      </c>
      <c r="AA30" s="288">
        <v>131.08945470083728</v>
      </c>
      <c r="AB30" s="288">
        <v>131.17822041706157</v>
      </c>
      <c r="AC30" s="288">
        <v>131.17822041706157</v>
      </c>
      <c r="AD30" s="288">
        <v>132.04921022207699</v>
      </c>
      <c r="AE30" s="288">
        <v>133.1321168577816</v>
      </c>
      <c r="AF30" s="288">
        <v>133.68544301921784</v>
      </c>
      <c r="AG30" s="288">
        <v>133.86770950487474</v>
      </c>
      <c r="AH30" s="288">
        <v>134.69183309804626</v>
      </c>
      <c r="AI30" s="288">
        <v>135.26274645028377</v>
      </c>
      <c r="AJ30" s="288">
        <v>135.26274645028377</v>
      </c>
      <c r="AK30" s="288">
        <v>135.19237817297321</v>
      </c>
      <c r="AL30" s="288">
        <v>135.36660810257402</v>
      </c>
      <c r="AM30" s="288">
        <v>137.04703768331987</v>
      </c>
      <c r="AN30" s="288">
        <v>136.13766714706244</v>
      </c>
      <c r="AO30" s="288">
        <v>136.13766714706244</v>
      </c>
      <c r="AP30" s="288">
        <v>136.13766714706244</v>
      </c>
    </row>
    <row r="31" spans="1:42" x14ac:dyDescent="0.25">
      <c r="B31" s="270" t="s">
        <v>523</v>
      </c>
      <c r="C31" s="289">
        <f>[1]row!G78</f>
        <v>6</v>
      </c>
      <c r="D31" s="288">
        <v>110.4792819414548</v>
      </c>
      <c r="E31" s="288">
        <v>111.24495358546669</v>
      </c>
      <c r="F31" s="288">
        <v>111.24495358546669</v>
      </c>
      <c r="G31" s="288">
        <v>111.29157501689741</v>
      </c>
      <c r="H31" s="288">
        <v>111.61776355687552</v>
      </c>
      <c r="I31" s="288">
        <v>114.52216226554113</v>
      </c>
      <c r="J31" s="288">
        <v>116.25264089851665</v>
      </c>
      <c r="K31" s="288">
        <v>117.17003296026924</v>
      </c>
      <c r="L31" s="288">
        <v>118.46620983148709</v>
      </c>
      <c r="M31" s="288">
        <v>118.46620983148709</v>
      </c>
      <c r="N31" s="288">
        <v>118.59998651542462</v>
      </c>
      <c r="O31" s="288">
        <v>118.59998651542462</v>
      </c>
      <c r="P31" s="288">
        <v>119.45245414457531</v>
      </c>
      <c r="Q31" s="288">
        <v>122.99504935056321</v>
      </c>
      <c r="R31" s="288">
        <v>125.20082800835007</v>
      </c>
      <c r="S31" s="288">
        <v>125.23625019060505</v>
      </c>
      <c r="T31" s="288">
        <v>125.53795905671477</v>
      </c>
      <c r="U31" s="288">
        <v>125.53974350658116</v>
      </c>
      <c r="V31" s="288">
        <v>125.65553305179299</v>
      </c>
      <c r="W31" s="288">
        <v>127.10455916429748</v>
      </c>
      <c r="X31" s="288">
        <v>127.10455916429748</v>
      </c>
      <c r="Y31" s="288">
        <v>128.01097934551512</v>
      </c>
      <c r="Z31" s="288">
        <v>129.66712708612397</v>
      </c>
      <c r="AA31" s="288">
        <v>131.08945470083728</v>
      </c>
      <c r="AB31" s="288">
        <v>131.17822041706157</v>
      </c>
      <c r="AC31" s="288">
        <v>131.17822041706157</v>
      </c>
      <c r="AD31" s="288">
        <v>132.04921022207699</v>
      </c>
      <c r="AE31" s="288">
        <v>133.1321168577816</v>
      </c>
      <c r="AF31" s="288">
        <v>133.68544301921784</v>
      </c>
      <c r="AG31" s="288">
        <v>133.86770950487474</v>
      </c>
      <c r="AH31" s="288">
        <v>134.69183309804626</v>
      </c>
      <c r="AI31" s="288">
        <v>135.26274645028377</v>
      </c>
      <c r="AJ31" s="288">
        <v>135.26274645028377</v>
      </c>
      <c r="AK31" s="288">
        <v>135.19237817297321</v>
      </c>
      <c r="AL31" s="288">
        <v>135.36660810257402</v>
      </c>
      <c r="AM31" s="288">
        <v>137.04703768331987</v>
      </c>
      <c r="AN31" s="288">
        <v>136.13766714706244</v>
      </c>
      <c r="AO31" s="288">
        <v>136.13766714706244</v>
      </c>
      <c r="AP31" s="288">
        <v>136.13766714706244</v>
      </c>
    </row>
    <row r="32" spans="1:42" x14ac:dyDescent="0.25">
      <c r="A32" s="269" t="s">
        <v>78</v>
      </c>
      <c r="B32" s="268"/>
      <c r="C32" s="287">
        <f>C33</f>
        <v>7</v>
      </c>
      <c r="D32" s="288">
        <v>121.4087808272315</v>
      </c>
      <c r="E32" s="288">
        <v>121.4087808272315</v>
      </c>
      <c r="F32" s="288">
        <v>121.4087808272315</v>
      </c>
      <c r="G32" s="288">
        <v>121.4087808272315</v>
      </c>
      <c r="H32" s="288">
        <v>121.4087808272315</v>
      </c>
      <c r="I32" s="288">
        <v>121.4087808272315</v>
      </c>
      <c r="J32" s="288">
        <v>121.4087808272315</v>
      </c>
      <c r="K32" s="288">
        <v>121.4087808272315</v>
      </c>
      <c r="L32" s="288">
        <v>121.4087808272315</v>
      </c>
      <c r="M32" s="288">
        <v>121.4087808272315</v>
      </c>
      <c r="N32" s="288">
        <v>121.4087808272315</v>
      </c>
      <c r="O32" s="288">
        <v>121.4087808272315</v>
      </c>
      <c r="P32" s="288">
        <v>130.43135298769064</v>
      </c>
      <c r="Q32" s="288">
        <v>130.43135298769064</v>
      </c>
      <c r="R32" s="288">
        <v>130.43135298769064</v>
      </c>
      <c r="S32" s="288">
        <v>130.43135298769064</v>
      </c>
      <c r="T32" s="288">
        <v>130.43135298769064</v>
      </c>
      <c r="U32" s="288">
        <v>130.43135298769064</v>
      </c>
      <c r="V32" s="288">
        <v>130.43135298769064</v>
      </c>
      <c r="W32" s="288">
        <v>130.43135298769064</v>
      </c>
      <c r="X32" s="288">
        <v>130.43135298769064</v>
      </c>
      <c r="Y32" s="288">
        <v>130.43135298769064</v>
      </c>
      <c r="Z32" s="288">
        <v>130.43135298769064</v>
      </c>
      <c r="AA32" s="288">
        <v>130.43135298769064</v>
      </c>
      <c r="AB32" s="288">
        <v>141.6716138150538</v>
      </c>
      <c r="AC32" s="288">
        <v>141.6716138150538</v>
      </c>
      <c r="AD32" s="288">
        <v>141.6716138150538</v>
      </c>
      <c r="AE32" s="288">
        <v>141.6716138150538</v>
      </c>
      <c r="AF32" s="288">
        <v>141.6716138150538</v>
      </c>
      <c r="AG32" s="288">
        <v>141.6716138150538</v>
      </c>
      <c r="AH32" s="288">
        <v>141.6716138150538</v>
      </c>
      <c r="AI32" s="288">
        <v>141.6716138150538</v>
      </c>
      <c r="AJ32" s="288">
        <v>141.6716138150538</v>
      </c>
      <c r="AK32" s="288">
        <v>141.6716138150538</v>
      </c>
      <c r="AL32" s="288">
        <v>141.6716138150538</v>
      </c>
      <c r="AM32" s="288">
        <v>141.6716138150538</v>
      </c>
      <c r="AN32" s="288">
        <v>161.53705725773722</v>
      </c>
      <c r="AO32" s="288">
        <v>161.53705725773722</v>
      </c>
      <c r="AP32" s="288">
        <v>161.53705725773722</v>
      </c>
    </row>
    <row r="33" spans="1:42" x14ac:dyDescent="0.25">
      <c r="B33" s="270" t="s">
        <v>524</v>
      </c>
      <c r="C33" s="289">
        <f>[1]row!G79</f>
        <v>7</v>
      </c>
      <c r="D33" s="288">
        <v>121.4087808272315</v>
      </c>
      <c r="E33" s="288">
        <v>121.4087808272315</v>
      </c>
      <c r="F33" s="288">
        <v>121.4087808272315</v>
      </c>
      <c r="G33" s="288">
        <v>121.4087808272315</v>
      </c>
      <c r="H33" s="288">
        <v>121.4087808272315</v>
      </c>
      <c r="I33" s="288">
        <v>121.4087808272315</v>
      </c>
      <c r="J33" s="288">
        <v>121.4087808272315</v>
      </c>
      <c r="K33" s="288">
        <v>121.4087808272315</v>
      </c>
      <c r="L33" s="288">
        <v>121.4087808272315</v>
      </c>
      <c r="M33" s="288">
        <v>121.4087808272315</v>
      </c>
      <c r="N33" s="288">
        <v>121.4087808272315</v>
      </c>
      <c r="O33" s="288">
        <v>121.4087808272315</v>
      </c>
      <c r="P33" s="288">
        <v>130.43135298769064</v>
      </c>
      <c r="Q33" s="288">
        <v>130.43135298769064</v>
      </c>
      <c r="R33" s="288">
        <v>130.43135298769064</v>
      </c>
      <c r="S33" s="288">
        <v>130.43135298769064</v>
      </c>
      <c r="T33" s="288">
        <v>130.43135298769064</v>
      </c>
      <c r="U33" s="288">
        <v>130.43135298769064</v>
      </c>
      <c r="V33" s="288">
        <v>130.43135298769064</v>
      </c>
      <c r="W33" s="288">
        <v>130.43135298769064</v>
      </c>
      <c r="X33" s="288">
        <v>130.43135298769064</v>
      </c>
      <c r="Y33" s="288">
        <v>130.43135298769064</v>
      </c>
      <c r="Z33" s="288">
        <v>130.43135298769064</v>
      </c>
      <c r="AA33" s="288">
        <v>130.43135298769064</v>
      </c>
      <c r="AB33" s="288">
        <v>141.6716138150538</v>
      </c>
      <c r="AC33" s="288">
        <v>141.6716138150538</v>
      </c>
      <c r="AD33" s="288">
        <v>141.6716138150538</v>
      </c>
      <c r="AE33" s="288">
        <v>141.6716138150538</v>
      </c>
      <c r="AF33" s="288">
        <v>141.6716138150538</v>
      </c>
      <c r="AG33" s="288">
        <v>141.6716138150538</v>
      </c>
      <c r="AH33" s="288">
        <v>141.6716138150538</v>
      </c>
      <c r="AI33" s="288">
        <v>141.6716138150538</v>
      </c>
      <c r="AJ33" s="288">
        <v>141.6716138150538</v>
      </c>
      <c r="AK33" s="288">
        <v>141.6716138150538</v>
      </c>
      <c r="AL33" s="288">
        <v>141.6716138150538</v>
      </c>
      <c r="AM33" s="288">
        <v>141.6716138150538</v>
      </c>
      <c r="AN33" s="288">
        <v>161.53705725773722</v>
      </c>
      <c r="AO33" s="288">
        <v>161.53705725773722</v>
      </c>
      <c r="AP33" s="288">
        <v>161.53705725773722</v>
      </c>
    </row>
    <row r="34" spans="1:42" x14ac:dyDescent="0.25">
      <c r="A34" s="269" t="s">
        <v>79</v>
      </c>
      <c r="B34" s="268"/>
      <c r="C34" s="287">
        <f>C35+C37+C39</f>
        <v>11</v>
      </c>
      <c r="D34" s="288">
        <v>100</v>
      </c>
      <c r="E34" s="288">
        <v>100</v>
      </c>
      <c r="F34" s="288">
        <v>100</v>
      </c>
      <c r="G34" s="288">
        <v>100</v>
      </c>
      <c r="H34" s="288">
        <v>100</v>
      </c>
      <c r="I34" s="288">
        <v>100</v>
      </c>
      <c r="J34" s="288">
        <v>100</v>
      </c>
      <c r="K34" s="288">
        <v>100</v>
      </c>
      <c r="L34" s="288">
        <v>100</v>
      </c>
      <c r="M34" s="288">
        <v>100</v>
      </c>
      <c r="N34" s="288">
        <v>100</v>
      </c>
      <c r="O34" s="288">
        <v>100</v>
      </c>
      <c r="P34" s="288">
        <v>100</v>
      </c>
      <c r="Q34" s="288">
        <v>100</v>
      </c>
      <c r="R34" s="288">
        <v>100</v>
      </c>
      <c r="S34" s="288">
        <v>100</v>
      </c>
      <c r="T34" s="288">
        <v>100</v>
      </c>
      <c r="U34" s="288">
        <v>100</v>
      </c>
      <c r="V34" s="288">
        <v>100</v>
      </c>
      <c r="W34" s="288">
        <v>100</v>
      </c>
      <c r="X34" s="288">
        <v>100</v>
      </c>
      <c r="Y34" s="288">
        <v>100</v>
      </c>
      <c r="Z34" s="288">
        <v>100</v>
      </c>
      <c r="AA34" s="288">
        <v>100</v>
      </c>
      <c r="AB34" s="288">
        <v>100</v>
      </c>
      <c r="AC34" s="288">
        <v>100</v>
      </c>
      <c r="AD34" s="288">
        <v>100</v>
      </c>
      <c r="AE34" s="288">
        <v>100</v>
      </c>
      <c r="AF34" s="288">
        <v>100</v>
      </c>
      <c r="AG34" s="288">
        <v>100</v>
      </c>
      <c r="AH34" s="288">
        <v>100</v>
      </c>
      <c r="AI34" s="288">
        <v>100</v>
      </c>
      <c r="AJ34" s="288">
        <v>100</v>
      </c>
      <c r="AK34" s="288">
        <v>100</v>
      </c>
      <c r="AL34" s="288">
        <v>100</v>
      </c>
      <c r="AM34" s="288">
        <v>100</v>
      </c>
      <c r="AN34" s="288">
        <v>100</v>
      </c>
      <c r="AO34" s="288">
        <v>100</v>
      </c>
      <c r="AP34" s="288">
        <v>100</v>
      </c>
    </row>
    <row r="35" spans="1:42" x14ac:dyDescent="0.25">
      <c r="A35" s="269" t="s">
        <v>80</v>
      </c>
      <c r="B35" s="268"/>
      <c r="C35" s="287">
        <f>C36</f>
        <v>7</v>
      </c>
      <c r="D35" s="288">
        <v>100</v>
      </c>
      <c r="E35" s="288">
        <v>100</v>
      </c>
      <c r="F35" s="288">
        <v>100</v>
      </c>
      <c r="G35" s="288">
        <v>100</v>
      </c>
      <c r="H35" s="288">
        <v>100</v>
      </c>
      <c r="I35" s="288">
        <v>100</v>
      </c>
      <c r="J35" s="288">
        <v>100</v>
      </c>
      <c r="K35" s="288">
        <v>100</v>
      </c>
      <c r="L35" s="288">
        <v>100</v>
      </c>
      <c r="M35" s="288">
        <v>100</v>
      </c>
      <c r="N35" s="288">
        <v>100</v>
      </c>
      <c r="O35" s="288">
        <v>100</v>
      </c>
      <c r="P35" s="288">
        <v>100</v>
      </c>
      <c r="Q35" s="288">
        <v>100</v>
      </c>
      <c r="R35" s="288">
        <v>100</v>
      </c>
      <c r="S35" s="288">
        <v>100</v>
      </c>
      <c r="T35" s="288">
        <v>100</v>
      </c>
      <c r="U35" s="288">
        <v>100</v>
      </c>
      <c r="V35" s="288">
        <v>100</v>
      </c>
      <c r="W35" s="288">
        <v>100</v>
      </c>
      <c r="X35" s="288">
        <v>100</v>
      </c>
      <c r="Y35" s="288">
        <v>100</v>
      </c>
      <c r="Z35" s="288">
        <v>100</v>
      </c>
      <c r="AA35" s="288">
        <v>100</v>
      </c>
      <c r="AB35" s="288">
        <v>100</v>
      </c>
      <c r="AC35" s="288">
        <v>100</v>
      </c>
      <c r="AD35" s="288">
        <v>100</v>
      </c>
      <c r="AE35" s="288">
        <v>100</v>
      </c>
      <c r="AF35" s="288">
        <v>100</v>
      </c>
      <c r="AG35" s="288">
        <v>100</v>
      </c>
      <c r="AH35" s="288">
        <v>100</v>
      </c>
      <c r="AI35" s="288">
        <v>100</v>
      </c>
      <c r="AJ35" s="288">
        <v>100</v>
      </c>
      <c r="AK35" s="288">
        <v>100</v>
      </c>
      <c r="AL35" s="288">
        <v>100</v>
      </c>
      <c r="AM35" s="288">
        <v>100</v>
      </c>
      <c r="AN35" s="288">
        <v>100</v>
      </c>
      <c r="AO35" s="288">
        <v>100</v>
      </c>
      <c r="AP35" s="288">
        <v>100</v>
      </c>
    </row>
    <row r="36" spans="1:42" x14ac:dyDescent="0.25">
      <c r="B36" s="270" t="s">
        <v>525</v>
      </c>
      <c r="C36" s="289">
        <f>[1]row!G80</f>
        <v>7</v>
      </c>
      <c r="D36" s="288">
        <v>100</v>
      </c>
      <c r="E36" s="288">
        <v>100</v>
      </c>
      <c r="F36" s="288">
        <v>100</v>
      </c>
      <c r="G36" s="288">
        <v>100</v>
      </c>
      <c r="H36" s="288">
        <v>100</v>
      </c>
      <c r="I36" s="288">
        <v>100</v>
      </c>
      <c r="J36" s="288">
        <v>100</v>
      </c>
      <c r="K36" s="288">
        <v>100</v>
      </c>
      <c r="L36" s="288">
        <v>100</v>
      </c>
      <c r="M36" s="288">
        <v>100</v>
      </c>
      <c r="N36" s="288">
        <v>100</v>
      </c>
      <c r="O36" s="288">
        <v>100</v>
      </c>
      <c r="P36" s="288">
        <v>100</v>
      </c>
      <c r="Q36" s="288">
        <v>100</v>
      </c>
      <c r="R36" s="288">
        <v>100</v>
      </c>
      <c r="S36" s="288">
        <v>100</v>
      </c>
      <c r="T36" s="288">
        <v>100</v>
      </c>
      <c r="U36" s="288">
        <v>100</v>
      </c>
      <c r="V36" s="288">
        <v>100</v>
      </c>
      <c r="W36" s="288">
        <v>100</v>
      </c>
      <c r="X36" s="288">
        <v>100</v>
      </c>
      <c r="Y36" s="288">
        <v>100</v>
      </c>
      <c r="Z36" s="288">
        <v>100</v>
      </c>
      <c r="AA36" s="288">
        <v>100</v>
      </c>
      <c r="AB36" s="288">
        <v>100</v>
      </c>
      <c r="AC36" s="288">
        <v>100</v>
      </c>
      <c r="AD36" s="288">
        <v>100</v>
      </c>
      <c r="AE36" s="288">
        <v>100</v>
      </c>
      <c r="AF36" s="288">
        <v>100</v>
      </c>
      <c r="AG36" s="288">
        <v>100</v>
      </c>
      <c r="AH36" s="288">
        <v>100</v>
      </c>
      <c r="AI36" s="288">
        <v>100</v>
      </c>
      <c r="AJ36" s="288">
        <v>100</v>
      </c>
      <c r="AK36" s="288">
        <v>100</v>
      </c>
      <c r="AL36" s="288">
        <v>100</v>
      </c>
      <c r="AM36" s="288">
        <v>100</v>
      </c>
      <c r="AN36" s="288">
        <v>100</v>
      </c>
      <c r="AO36" s="288">
        <v>100</v>
      </c>
      <c r="AP36" s="288">
        <v>100</v>
      </c>
    </row>
    <row r="37" spans="1:42" x14ac:dyDescent="0.25">
      <c r="A37" s="269" t="s">
        <v>81</v>
      </c>
      <c r="B37" s="268"/>
      <c r="C37" s="287">
        <f>C38</f>
        <v>2</v>
      </c>
      <c r="D37" s="288">
        <v>100</v>
      </c>
      <c r="E37" s="288">
        <v>100</v>
      </c>
      <c r="F37" s="288">
        <v>100</v>
      </c>
      <c r="G37" s="288">
        <v>100</v>
      </c>
      <c r="H37" s="288">
        <v>100</v>
      </c>
      <c r="I37" s="288">
        <v>100</v>
      </c>
      <c r="J37" s="288">
        <v>100</v>
      </c>
      <c r="K37" s="288">
        <v>100</v>
      </c>
      <c r="L37" s="288">
        <v>100</v>
      </c>
      <c r="M37" s="288">
        <v>100</v>
      </c>
      <c r="N37" s="288">
        <v>100</v>
      </c>
      <c r="O37" s="288">
        <v>100</v>
      </c>
      <c r="P37" s="288">
        <v>100</v>
      </c>
      <c r="Q37" s="288">
        <v>100</v>
      </c>
      <c r="R37" s="288">
        <v>100</v>
      </c>
      <c r="S37" s="288">
        <v>100</v>
      </c>
      <c r="T37" s="288">
        <v>100</v>
      </c>
      <c r="U37" s="288">
        <v>100</v>
      </c>
      <c r="V37" s="288">
        <v>100</v>
      </c>
      <c r="W37" s="288">
        <v>100</v>
      </c>
      <c r="X37" s="288">
        <v>100</v>
      </c>
      <c r="Y37" s="288">
        <v>100</v>
      </c>
      <c r="Z37" s="288">
        <v>100</v>
      </c>
      <c r="AA37" s="288">
        <v>100</v>
      </c>
      <c r="AB37" s="288">
        <v>100</v>
      </c>
      <c r="AC37" s="288">
        <v>100</v>
      </c>
      <c r="AD37" s="288">
        <v>100</v>
      </c>
      <c r="AE37" s="288">
        <v>100</v>
      </c>
      <c r="AF37" s="288">
        <v>100</v>
      </c>
      <c r="AG37" s="288">
        <v>100</v>
      </c>
      <c r="AH37" s="288">
        <v>100</v>
      </c>
      <c r="AI37" s="288">
        <v>100</v>
      </c>
      <c r="AJ37" s="288">
        <v>100</v>
      </c>
      <c r="AK37" s="288">
        <v>100</v>
      </c>
      <c r="AL37" s="288">
        <v>100</v>
      </c>
      <c r="AM37" s="288">
        <v>100</v>
      </c>
      <c r="AN37" s="288">
        <v>100</v>
      </c>
      <c r="AO37" s="288">
        <v>100</v>
      </c>
      <c r="AP37" s="288">
        <v>100</v>
      </c>
    </row>
    <row r="38" spans="1:42" x14ac:dyDescent="0.25">
      <c r="B38" s="270" t="s">
        <v>526</v>
      </c>
      <c r="C38" s="289">
        <f>[1]row!G81</f>
        <v>2</v>
      </c>
      <c r="D38" s="288">
        <v>100</v>
      </c>
      <c r="E38" s="288">
        <v>100</v>
      </c>
      <c r="F38" s="288">
        <v>100</v>
      </c>
      <c r="G38" s="288">
        <v>100</v>
      </c>
      <c r="H38" s="288">
        <v>100</v>
      </c>
      <c r="I38" s="288">
        <v>100</v>
      </c>
      <c r="J38" s="288">
        <v>100</v>
      </c>
      <c r="K38" s="288">
        <v>100</v>
      </c>
      <c r="L38" s="288">
        <v>100</v>
      </c>
      <c r="M38" s="288">
        <v>100</v>
      </c>
      <c r="N38" s="288">
        <v>100</v>
      </c>
      <c r="O38" s="288">
        <v>100</v>
      </c>
      <c r="P38" s="288">
        <v>100</v>
      </c>
      <c r="Q38" s="288">
        <v>100</v>
      </c>
      <c r="R38" s="288">
        <v>100</v>
      </c>
      <c r="S38" s="288">
        <v>100</v>
      </c>
      <c r="T38" s="288">
        <v>100</v>
      </c>
      <c r="U38" s="288">
        <v>100</v>
      </c>
      <c r="V38" s="288">
        <v>100</v>
      </c>
      <c r="W38" s="288">
        <v>100</v>
      </c>
      <c r="X38" s="288">
        <v>100</v>
      </c>
      <c r="Y38" s="288">
        <v>100</v>
      </c>
      <c r="Z38" s="288">
        <v>100</v>
      </c>
      <c r="AA38" s="288">
        <v>100</v>
      </c>
      <c r="AB38" s="288">
        <v>100</v>
      </c>
      <c r="AC38" s="288">
        <v>100</v>
      </c>
      <c r="AD38" s="288">
        <v>100</v>
      </c>
      <c r="AE38" s="288">
        <v>100</v>
      </c>
      <c r="AF38" s="288">
        <v>100</v>
      </c>
      <c r="AG38" s="288">
        <v>100</v>
      </c>
      <c r="AH38" s="288">
        <v>100</v>
      </c>
      <c r="AI38" s="288">
        <v>100</v>
      </c>
      <c r="AJ38" s="288">
        <v>100</v>
      </c>
      <c r="AK38" s="288">
        <v>100</v>
      </c>
      <c r="AL38" s="288">
        <v>100</v>
      </c>
      <c r="AM38" s="288">
        <v>100</v>
      </c>
      <c r="AN38" s="288">
        <v>100</v>
      </c>
      <c r="AO38" s="288">
        <v>100</v>
      </c>
      <c r="AP38" s="288">
        <v>100</v>
      </c>
    </row>
    <row r="39" spans="1:42" x14ac:dyDescent="0.25">
      <c r="A39" s="269" t="s">
        <v>82</v>
      </c>
      <c r="B39" s="268"/>
      <c r="C39" s="287">
        <f>C40</f>
        <v>2</v>
      </c>
      <c r="D39" s="288">
        <v>100</v>
      </c>
      <c r="E39" s="288">
        <v>100</v>
      </c>
      <c r="F39" s="288">
        <v>100</v>
      </c>
      <c r="G39" s="288">
        <v>100</v>
      </c>
      <c r="H39" s="288">
        <v>100</v>
      </c>
      <c r="I39" s="288">
        <v>100</v>
      </c>
      <c r="J39" s="288">
        <v>100</v>
      </c>
      <c r="K39" s="288">
        <v>100</v>
      </c>
      <c r="L39" s="288">
        <v>100</v>
      </c>
      <c r="M39" s="288">
        <v>100</v>
      </c>
      <c r="N39" s="288">
        <v>100</v>
      </c>
      <c r="O39" s="288">
        <v>100</v>
      </c>
      <c r="P39" s="288">
        <v>100</v>
      </c>
      <c r="Q39" s="288">
        <v>100</v>
      </c>
      <c r="R39" s="288">
        <v>100</v>
      </c>
      <c r="S39" s="288">
        <v>100</v>
      </c>
      <c r="T39" s="288">
        <v>100</v>
      </c>
      <c r="U39" s="288">
        <v>100</v>
      </c>
      <c r="V39" s="288">
        <v>100</v>
      </c>
      <c r="W39" s="288">
        <v>100</v>
      </c>
      <c r="X39" s="288">
        <v>100</v>
      </c>
      <c r="Y39" s="288">
        <v>100</v>
      </c>
      <c r="Z39" s="288">
        <v>100</v>
      </c>
      <c r="AA39" s="288">
        <v>100</v>
      </c>
      <c r="AB39" s="288">
        <v>100</v>
      </c>
      <c r="AC39" s="288">
        <v>100</v>
      </c>
      <c r="AD39" s="288">
        <v>100</v>
      </c>
      <c r="AE39" s="288">
        <v>100</v>
      </c>
      <c r="AF39" s="288">
        <v>100</v>
      </c>
      <c r="AG39" s="288">
        <v>100</v>
      </c>
      <c r="AH39" s="288">
        <v>100</v>
      </c>
      <c r="AI39" s="288">
        <v>100</v>
      </c>
      <c r="AJ39" s="288">
        <v>100</v>
      </c>
      <c r="AK39" s="288">
        <v>100</v>
      </c>
      <c r="AL39" s="288">
        <v>100</v>
      </c>
      <c r="AM39" s="288">
        <v>100</v>
      </c>
      <c r="AN39" s="288">
        <v>100</v>
      </c>
      <c r="AO39" s="288">
        <v>100</v>
      </c>
      <c r="AP39" s="288">
        <v>100</v>
      </c>
    </row>
    <row r="40" spans="1:42" x14ac:dyDescent="0.25">
      <c r="B40" s="270" t="s">
        <v>527</v>
      </c>
      <c r="C40" s="289">
        <f>[1]row!G82</f>
        <v>2</v>
      </c>
      <c r="D40" s="288">
        <v>100</v>
      </c>
      <c r="E40" s="288">
        <v>100</v>
      </c>
      <c r="F40" s="288">
        <v>100</v>
      </c>
      <c r="G40" s="288">
        <v>100</v>
      </c>
      <c r="H40" s="288">
        <v>100</v>
      </c>
      <c r="I40" s="288">
        <v>100</v>
      </c>
      <c r="J40" s="288">
        <v>100</v>
      </c>
      <c r="K40" s="288">
        <v>100</v>
      </c>
      <c r="L40" s="288">
        <v>100</v>
      </c>
      <c r="M40" s="288">
        <v>100</v>
      </c>
      <c r="N40" s="288">
        <v>100</v>
      </c>
      <c r="O40" s="288">
        <v>100</v>
      </c>
      <c r="P40" s="288">
        <v>100</v>
      </c>
      <c r="Q40" s="288">
        <v>100</v>
      </c>
      <c r="R40" s="288">
        <v>100</v>
      </c>
      <c r="S40" s="288">
        <v>100</v>
      </c>
      <c r="T40" s="288">
        <v>100</v>
      </c>
      <c r="U40" s="288">
        <v>100</v>
      </c>
      <c r="V40" s="288">
        <v>100</v>
      </c>
      <c r="W40" s="288">
        <v>100</v>
      </c>
      <c r="X40" s="288">
        <v>100</v>
      </c>
      <c r="Y40" s="288">
        <v>100</v>
      </c>
      <c r="Z40" s="288">
        <v>100</v>
      </c>
      <c r="AA40" s="288">
        <v>100</v>
      </c>
      <c r="AB40" s="288">
        <v>100</v>
      </c>
      <c r="AC40" s="288">
        <v>100</v>
      </c>
      <c r="AD40" s="288">
        <v>100</v>
      </c>
      <c r="AE40" s="288">
        <v>100</v>
      </c>
      <c r="AF40" s="288">
        <v>100</v>
      </c>
      <c r="AG40" s="288">
        <v>100</v>
      </c>
      <c r="AH40" s="288">
        <v>100</v>
      </c>
      <c r="AI40" s="288">
        <v>100</v>
      </c>
      <c r="AJ40" s="288">
        <v>100</v>
      </c>
      <c r="AK40" s="288">
        <v>100</v>
      </c>
      <c r="AL40" s="288">
        <v>100</v>
      </c>
      <c r="AM40" s="288">
        <v>100</v>
      </c>
      <c r="AN40" s="288">
        <v>100</v>
      </c>
      <c r="AO40" s="288">
        <v>100</v>
      </c>
      <c r="AP40" s="288">
        <v>100</v>
      </c>
    </row>
    <row r="41" spans="1:42" x14ac:dyDescent="0.25">
      <c r="A41" s="269" t="s">
        <v>83</v>
      </c>
      <c r="B41" s="268"/>
      <c r="C41" s="287">
        <f>C42+C44</f>
        <v>47</v>
      </c>
      <c r="D41" s="288">
        <v>92.650354609929082</v>
      </c>
      <c r="E41" s="288">
        <v>92.650354609929082</v>
      </c>
      <c r="F41" s="288">
        <v>92.650354609929082</v>
      </c>
      <c r="G41" s="288">
        <v>80.471631205673745</v>
      </c>
      <c r="H41" s="288">
        <v>80.471631205673745</v>
      </c>
      <c r="I41" s="288">
        <v>92.650354609929082</v>
      </c>
      <c r="J41" s="288">
        <v>92.650354609929082</v>
      </c>
      <c r="K41" s="288">
        <v>92.650354609929082</v>
      </c>
      <c r="L41" s="288">
        <v>92.650354609929082</v>
      </c>
      <c r="M41" s="288">
        <v>92.650354609929082</v>
      </c>
      <c r="N41" s="288">
        <v>92.650354609929082</v>
      </c>
      <c r="O41" s="288">
        <v>92.650354609929082</v>
      </c>
      <c r="P41" s="288">
        <v>88.948226950354609</v>
      </c>
      <c r="Q41" s="288">
        <v>88.948226950354609</v>
      </c>
      <c r="R41" s="288">
        <v>88.948226950354609</v>
      </c>
      <c r="S41" s="288">
        <v>90.839479905437344</v>
      </c>
      <c r="T41" s="288">
        <v>93.676359338061474</v>
      </c>
      <c r="U41" s="288">
        <v>93.676359338061474</v>
      </c>
      <c r="V41" s="288">
        <v>93.676359338061474</v>
      </c>
      <c r="W41" s="288">
        <v>93.676359338061474</v>
      </c>
      <c r="X41" s="288">
        <v>93.676359338061474</v>
      </c>
      <c r="Y41" s="288">
        <v>93.676359338061474</v>
      </c>
      <c r="Z41" s="288">
        <v>93.676359338061474</v>
      </c>
      <c r="AA41" s="288">
        <v>93.676359338061474</v>
      </c>
      <c r="AB41" s="288">
        <v>93.676359338061474</v>
      </c>
      <c r="AC41" s="288">
        <v>104.28784869976357</v>
      </c>
      <c r="AD41" s="288">
        <v>104.28784869976357</v>
      </c>
      <c r="AE41" s="288">
        <v>104.28784869976357</v>
      </c>
      <c r="AF41" s="288">
        <v>104.28784869976357</v>
      </c>
      <c r="AG41" s="288">
        <v>104.28784869976357</v>
      </c>
      <c r="AH41" s="288">
        <v>104.28784869976357</v>
      </c>
      <c r="AI41" s="288">
        <v>104.28784869976357</v>
      </c>
      <c r="AJ41" s="288">
        <v>104.28784869976357</v>
      </c>
      <c r="AK41" s="288">
        <v>104.28784869976357</v>
      </c>
      <c r="AL41" s="288">
        <v>104.28784869976357</v>
      </c>
      <c r="AM41" s="288">
        <v>104.28784869976357</v>
      </c>
      <c r="AN41" s="288">
        <v>104.28784869976357</v>
      </c>
      <c r="AO41" s="288">
        <v>104.28784869976357</v>
      </c>
      <c r="AP41" s="288">
        <v>104.28784869976357</v>
      </c>
    </row>
    <row r="42" spans="1:42" x14ac:dyDescent="0.25">
      <c r="A42" s="269" t="s">
        <v>84</v>
      </c>
      <c r="B42" s="268"/>
      <c r="C42" s="287">
        <f>C43</f>
        <v>37</v>
      </c>
      <c r="D42" s="288">
        <v>99.672972972972971</v>
      </c>
      <c r="E42" s="288">
        <v>99.672972972972971</v>
      </c>
      <c r="F42" s="288">
        <v>99.672972972972971</v>
      </c>
      <c r="G42" s="288">
        <v>84.202702702702695</v>
      </c>
      <c r="H42" s="288">
        <v>84.202702702702695</v>
      </c>
      <c r="I42" s="288">
        <v>99.672972972972971</v>
      </c>
      <c r="J42" s="288">
        <v>99.672972972972971</v>
      </c>
      <c r="K42" s="288">
        <v>99.672972972972971</v>
      </c>
      <c r="L42" s="288">
        <v>99.672972972972971</v>
      </c>
      <c r="M42" s="288">
        <v>99.672972972972971</v>
      </c>
      <c r="N42" s="288">
        <v>99.672972972972971</v>
      </c>
      <c r="O42" s="288">
        <v>99.672972972972971</v>
      </c>
      <c r="P42" s="288">
        <v>94.970270270270277</v>
      </c>
      <c r="Q42" s="288">
        <v>94.970270270270277</v>
      </c>
      <c r="R42" s="288">
        <v>94.970270270270277</v>
      </c>
      <c r="S42" s="288">
        <v>94.970270270270277</v>
      </c>
      <c r="T42" s="288">
        <v>94.970270270270277</v>
      </c>
      <c r="U42" s="288">
        <v>94.970270270270277</v>
      </c>
      <c r="V42" s="288">
        <v>94.970270270270277</v>
      </c>
      <c r="W42" s="288">
        <v>94.970270270270277</v>
      </c>
      <c r="X42" s="288">
        <v>94.970270270270277</v>
      </c>
      <c r="Y42" s="288">
        <v>94.970270270270277</v>
      </c>
      <c r="Z42" s="288">
        <v>94.970270270270277</v>
      </c>
      <c r="AA42" s="288">
        <v>94.970270270270277</v>
      </c>
      <c r="AB42" s="288">
        <v>94.970270270270277</v>
      </c>
      <c r="AC42" s="288">
        <v>108.44972972972971</v>
      </c>
      <c r="AD42" s="288">
        <v>108.44972972972971</v>
      </c>
      <c r="AE42" s="288">
        <v>108.44972972972971</v>
      </c>
      <c r="AF42" s="288">
        <v>108.44972972972971</v>
      </c>
      <c r="AG42" s="288">
        <v>108.44972972972971</v>
      </c>
      <c r="AH42" s="288">
        <v>108.44972972972971</v>
      </c>
      <c r="AI42" s="288">
        <v>108.44972972972971</v>
      </c>
      <c r="AJ42" s="288">
        <v>108.44972972972971</v>
      </c>
      <c r="AK42" s="288">
        <v>108.44972972972971</v>
      </c>
      <c r="AL42" s="288">
        <v>108.44972972972971</v>
      </c>
      <c r="AM42" s="288">
        <v>108.44972972972971</v>
      </c>
      <c r="AN42" s="288">
        <v>108.44972972972971</v>
      </c>
      <c r="AO42" s="288">
        <v>108.44972972972971</v>
      </c>
      <c r="AP42" s="288">
        <v>108.44972972972971</v>
      </c>
    </row>
    <row r="43" spans="1:42" x14ac:dyDescent="0.25">
      <c r="B43" s="270" t="s">
        <v>528</v>
      </c>
      <c r="C43" s="289">
        <f>[1]row!G83</f>
        <v>37</v>
      </c>
      <c r="D43" s="288">
        <v>99.672972972972971</v>
      </c>
      <c r="E43" s="288">
        <v>99.672972972972971</v>
      </c>
      <c r="F43" s="288">
        <v>99.672972972972971</v>
      </c>
      <c r="G43" s="288">
        <v>84.202702702702695</v>
      </c>
      <c r="H43" s="288">
        <v>84.202702702702695</v>
      </c>
      <c r="I43" s="288">
        <v>99.672972972972971</v>
      </c>
      <c r="J43" s="288">
        <v>99.672972972972971</v>
      </c>
      <c r="K43" s="288">
        <v>99.672972972972971</v>
      </c>
      <c r="L43" s="288">
        <v>99.672972972972971</v>
      </c>
      <c r="M43" s="288">
        <v>99.672972972972971</v>
      </c>
      <c r="N43" s="288">
        <v>99.672972972972971</v>
      </c>
      <c r="O43" s="288">
        <v>99.672972972972971</v>
      </c>
      <c r="P43" s="288">
        <v>94.970270270270277</v>
      </c>
      <c r="Q43" s="288">
        <v>94.970270270270277</v>
      </c>
      <c r="R43" s="288">
        <v>94.970270270270277</v>
      </c>
      <c r="S43" s="288">
        <v>94.970270270270277</v>
      </c>
      <c r="T43" s="288">
        <v>94.970270270270277</v>
      </c>
      <c r="U43" s="288">
        <v>94.970270270270277</v>
      </c>
      <c r="V43" s="288">
        <v>94.970270270270277</v>
      </c>
      <c r="W43" s="288">
        <v>94.970270270270277</v>
      </c>
      <c r="X43" s="288">
        <v>94.970270270270277</v>
      </c>
      <c r="Y43" s="288">
        <v>94.970270270270277</v>
      </c>
      <c r="Z43" s="288">
        <v>94.970270270270277</v>
      </c>
      <c r="AA43" s="288">
        <v>94.970270270270277</v>
      </c>
      <c r="AB43" s="288">
        <v>94.970270270270277</v>
      </c>
      <c r="AC43" s="288">
        <v>108.44972972972971</v>
      </c>
      <c r="AD43" s="288">
        <v>108.44972972972971</v>
      </c>
      <c r="AE43" s="288">
        <v>108.44972972972971</v>
      </c>
      <c r="AF43" s="288">
        <v>108.44972972972971</v>
      </c>
      <c r="AG43" s="288">
        <v>108.44972972972971</v>
      </c>
      <c r="AH43" s="288">
        <v>108.44972972972971</v>
      </c>
      <c r="AI43" s="288">
        <v>108.44972972972971</v>
      </c>
      <c r="AJ43" s="288">
        <v>108.44972972972971</v>
      </c>
      <c r="AK43" s="288">
        <v>108.44972972972971</v>
      </c>
      <c r="AL43" s="288">
        <v>108.44972972972971</v>
      </c>
      <c r="AM43" s="288">
        <v>108.44972972972971</v>
      </c>
      <c r="AN43" s="288">
        <v>108.44972972972971</v>
      </c>
      <c r="AO43" s="288">
        <v>108.44972972972971</v>
      </c>
      <c r="AP43" s="288">
        <v>108.44972972972971</v>
      </c>
    </row>
    <row r="44" spans="1:42" x14ac:dyDescent="0.25">
      <c r="A44" s="269" t="s">
        <v>85</v>
      </c>
      <c r="B44" s="268"/>
      <c r="C44" s="287">
        <f>C45</f>
        <v>10</v>
      </c>
      <c r="D44" s="288">
        <v>66.666666666666657</v>
      </c>
      <c r="E44" s="288">
        <v>66.666666666666657</v>
      </c>
      <c r="F44" s="288">
        <v>66.666666666666657</v>
      </c>
      <c r="G44" s="288">
        <v>66.666666666666657</v>
      </c>
      <c r="H44" s="288">
        <v>66.666666666666657</v>
      </c>
      <c r="I44" s="288">
        <v>66.666666666666657</v>
      </c>
      <c r="J44" s="288">
        <v>66.666666666666657</v>
      </c>
      <c r="K44" s="288">
        <v>66.666666666666657</v>
      </c>
      <c r="L44" s="288">
        <v>66.666666666666657</v>
      </c>
      <c r="M44" s="288">
        <v>66.666666666666657</v>
      </c>
      <c r="N44" s="288">
        <v>66.666666666666657</v>
      </c>
      <c r="O44" s="288">
        <v>66.666666666666657</v>
      </c>
      <c r="P44" s="288">
        <v>66.666666666666657</v>
      </c>
      <c r="Q44" s="288">
        <v>66.666666666666657</v>
      </c>
      <c r="R44" s="288">
        <v>66.666666666666657</v>
      </c>
      <c r="S44" s="288">
        <v>75.555555555555557</v>
      </c>
      <c r="T44" s="288">
        <v>88.888888888888886</v>
      </c>
      <c r="U44" s="288">
        <v>88.888888888888886</v>
      </c>
      <c r="V44" s="288">
        <v>88.888888888888886</v>
      </c>
      <c r="W44" s="288">
        <v>88.888888888888886</v>
      </c>
      <c r="X44" s="288">
        <v>88.888888888888886</v>
      </c>
      <c r="Y44" s="288">
        <v>88.888888888888886</v>
      </c>
      <c r="Z44" s="288">
        <v>88.888888888888886</v>
      </c>
      <c r="AA44" s="288">
        <v>88.888888888888886</v>
      </c>
      <c r="AB44" s="288">
        <v>88.888888888888886</v>
      </c>
      <c r="AC44" s="288">
        <v>88.888888888888886</v>
      </c>
      <c r="AD44" s="288">
        <v>88.888888888888886</v>
      </c>
      <c r="AE44" s="288">
        <v>88.888888888888886</v>
      </c>
      <c r="AF44" s="288">
        <v>88.888888888888886</v>
      </c>
      <c r="AG44" s="288">
        <v>88.888888888888886</v>
      </c>
      <c r="AH44" s="288">
        <v>88.888888888888886</v>
      </c>
      <c r="AI44" s="288">
        <v>88.888888888888886</v>
      </c>
      <c r="AJ44" s="288">
        <v>88.888888888888886</v>
      </c>
      <c r="AK44" s="288">
        <v>88.888888888888886</v>
      </c>
      <c r="AL44" s="288">
        <v>88.888888888888886</v>
      </c>
      <c r="AM44" s="288">
        <v>88.888888888888886</v>
      </c>
      <c r="AN44" s="288">
        <v>88.888888888888886</v>
      </c>
      <c r="AO44" s="288">
        <v>88.888888888888886</v>
      </c>
      <c r="AP44" s="288">
        <v>88.888888888888886</v>
      </c>
    </row>
    <row r="45" spans="1:42" x14ac:dyDescent="0.25">
      <c r="B45" s="270" t="s">
        <v>529</v>
      </c>
      <c r="C45" s="289">
        <f>[1]row!G84</f>
        <v>10</v>
      </c>
      <c r="D45" s="288">
        <v>66.666666666666657</v>
      </c>
      <c r="E45" s="288">
        <v>66.666666666666657</v>
      </c>
      <c r="F45" s="288">
        <v>66.666666666666657</v>
      </c>
      <c r="G45" s="288">
        <v>66.666666666666657</v>
      </c>
      <c r="H45" s="288">
        <v>66.666666666666657</v>
      </c>
      <c r="I45" s="288">
        <v>66.666666666666657</v>
      </c>
      <c r="J45" s="288">
        <v>66.666666666666657</v>
      </c>
      <c r="K45" s="288">
        <v>66.666666666666657</v>
      </c>
      <c r="L45" s="288">
        <v>66.666666666666657</v>
      </c>
      <c r="M45" s="288">
        <v>66.666666666666657</v>
      </c>
      <c r="N45" s="288">
        <v>66.666666666666657</v>
      </c>
      <c r="O45" s="288">
        <v>66.666666666666657</v>
      </c>
      <c r="P45" s="288">
        <v>66.666666666666657</v>
      </c>
      <c r="Q45" s="288">
        <v>66.666666666666657</v>
      </c>
      <c r="R45" s="288">
        <v>66.666666666666657</v>
      </c>
      <c r="S45" s="288">
        <v>75.555555555555557</v>
      </c>
      <c r="T45" s="288">
        <v>88.888888888888886</v>
      </c>
      <c r="U45" s="288">
        <v>88.888888888888886</v>
      </c>
      <c r="V45" s="288">
        <v>88.888888888888886</v>
      </c>
      <c r="W45" s="288">
        <v>88.888888888888886</v>
      </c>
      <c r="X45" s="288">
        <v>88.888888888888886</v>
      </c>
      <c r="Y45" s="288">
        <v>88.888888888888886</v>
      </c>
      <c r="Z45" s="288">
        <v>88.888888888888886</v>
      </c>
      <c r="AA45" s="288">
        <v>88.888888888888886</v>
      </c>
      <c r="AB45" s="288">
        <v>88.888888888888886</v>
      </c>
      <c r="AC45" s="288">
        <v>88.888888888888886</v>
      </c>
      <c r="AD45" s="288">
        <v>88.888888888888886</v>
      </c>
      <c r="AE45" s="288">
        <v>88.888888888888886</v>
      </c>
      <c r="AF45" s="288">
        <v>88.888888888888886</v>
      </c>
      <c r="AG45" s="288">
        <v>88.888888888888886</v>
      </c>
      <c r="AH45" s="288">
        <v>88.888888888888886</v>
      </c>
      <c r="AI45" s="288">
        <v>88.888888888888886</v>
      </c>
      <c r="AJ45" s="288">
        <v>88.888888888888886</v>
      </c>
      <c r="AK45" s="288">
        <v>88.888888888888886</v>
      </c>
      <c r="AL45" s="288">
        <v>88.888888888888886</v>
      </c>
      <c r="AM45" s="288">
        <v>88.888888888888886</v>
      </c>
      <c r="AN45" s="288">
        <v>88.888888888888886</v>
      </c>
      <c r="AO45" s="288">
        <v>88.888888888888886</v>
      </c>
      <c r="AP45" s="288">
        <v>88.888888888888886</v>
      </c>
    </row>
    <row r="46" spans="1:42" x14ac:dyDescent="0.25">
      <c r="A46" s="269"/>
      <c r="B46" s="268"/>
      <c r="C46" s="287"/>
      <c r="D46" s="288"/>
      <c r="E46" s="288"/>
      <c r="F46" s="288"/>
      <c r="G46" s="288"/>
      <c r="H46" s="288"/>
      <c r="I46" s="288"/>
      <c r="J46" s="288"/>
      <c r="K46" s="288"/>
      <c r="L46" s="288"/>
      <c r="M46" s="288"/>
      <c r="N46" s="288"/>
      <c r="O46" s="288"/>
      <c r="P46" s="288"/>
      <c r="Q46" s="288"/>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row>
    <row r="47" spans="1:42" x14ac:dyDescent="0.25">
      <c r="C47" s="289"/>
      <c r="D47" s="288"/>
      <c r="E47" s="288"/>
      <c r="F47" s="288"/>
      <c r="G47" s="288"/>
      <c r="H47" s="288"/>
      <c r="I47" s="288"/>
      <c r="J47" s="288"/>
      <c r="K47" s="288"/>
      <c r="L47" s="288"/>
      <c r="M47" s="288"/>
      <c r="N47" s="288"/>
      <c r="O47" s="288"/>
      <c r="P47" s="288"/>
      <c r="Q47" s="288"/>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row>
    <row r="48" spans="1:42" x14ac:dyDescent="0.25">
      <c r="A48" s="266" t="s">
        <v>531</v>
      </c>
      <c r="B48" s="271"/>
      <c r="C48" s="278">
        <f>C49+C54+C57+C67+C72+C77</f>
        <v>59</v>
      </c>
      <c r="D48" s="278">
        <v>109.54954981996119</v>
      </c>
      <c r="E48" s="278">
        <v>111.47920075207364</v>
      </c>
      <c r="F48" s="278">
        <v>111.85535037227015</v>
      </c>
      <c r="G48" s="278">
        <v>112.43902840045716</v>
      </c>
      <c r="H48" s="278">
        <v>112.52692615662723</v>
      </c>
      <c r="I48" s="278">
        <v>113.35527891047769</v>
      </c>
      <c r="J48" s="278">
        <v>114.00554939303528</v>
      </c>
      <c r="K48" s="278">
        <v>113.68075865917348</v>
      </c>
      <c r="L48" s="278">
        <v>115.28436078610299</v>
      </c>
      <c r="M48" s="278">
        <v>117.90558683062378</v>
      </c>
      <c r="N48" s="278">
        <v>120.37170491835565</v>
      </c>
      <c r="O48" s="278">
        <v>120.03613583178478</v>
      </c>
      <c r="P48" s="278">
        <v>121.97764884385332</v>
      </c>
      <c r="Q48" s="278">
        <v>122.50449377997801</v>
      </c>
      <c r="R48" s="278">
        <v>124.39899811056222</v>
      </c>
      <c r="S48" s="278">
        <v>124.99146513593855</v>
      </c>
      <c r="T48" s="278">
        <v>126.24458897843982</v>
      </c>
      <c r="U48" s="278">
        <v>127.21192905093959</v>
      </c>
      <c r="V48" s="278">
        <v>127.27528318250081</v>
      </c>
      <c r="W48" s="278">
        <v>127.88413814556675</v>
      </c>
      <c r="X48" s="278">
        <v>129.27323142755566</v>
      </c>
      <c r="Y48" s="278">
        <v>128.75289631945171</v>
      </c>
      <c r="Z48" s="278">
        <v>130.35703671516248</v>
      </c>
      <c r="AA48" s="278">
        <v>129.72069720283557</v>
      </c>
      <c r="AB48" s="278">
        <v>132.95166146773175</v>
      </c>
      <c r="AC48" s="278">
        <v>134.18858864168283</v>
      </c>
      <c r="AD48" s="278">
        <v>134.6774505381907</v>
      </c>
      <c r="AE48" s="278">
        <v>135.03167223198375</v>
      </c>
      <c r="AF48" s="278">
        <v>134.75788844042827</v>
      </c>
      <c r="AG48" s="278">
        <v>135.15737786219455</v>
      </c>
      <c r="AH48" s="278">
        <v>134.96345348303112</v>
      </c>
      <c r="AI48" s="278">
        <v>135.72207652776589</v>
      </c>
      <c r="AJ48" s="278">
        <v>135.35602453519786</v>
      </c>
      <c r="AK48" s="278">
        <v>134.55313987086322</v>
      </c>
      <c r="AL48" s="278">
        <v>135.87782435983854</v>
      </c>
      <c r="AM48" s="278">
        <v>134.81732767306656</v>
      </c>
      <c r="AN48" s="278">
        <v>138.58060735685456</v>
      </c>
      <c r="AO48" s="278">
        <v>139.51325515633394</v>
      </c>
      <c r="AP48" s="278">
        <v>139.60326703011665</v>
      </c>
    </row>
    <row r="49" spans="1:42" x14ac:dyDescent="0.25">
      <c r="A49" s="269" t="s">
        <v>86</v>
      </c>
      <c r="B49" s="268"/>
      <c r="C49" s="287">
        <f t="shared" ref="C49:C50" si="1">C50</f>
        <v>14</v>
      </c>
      <c r="D49" s="288">
        <v>104.3545806065669</v>
      </c>
      <c r="E49" s="288">
        <v>105.6599713234917</v>
      </c>
      <c r="F49" s="288">
        <v>105.93052839733821</v>
      </c>
      <c r="G49" s="288">
        <v>106.83844719116493</v>
      </c>
      <c r="H49" s="288">
        <v>106.41518737459117</v>
      </c>
      <c r="I49" s="288">
        <v>106.92483982351447</v>
      </c>
      <c r="J49" s="288">
        <v>108.11517840953071</v>
      </c>
      <c r="K49" s="288">
        <v>108.11517840953071</v>
      </c>
      <c r="L49" s="288">
        <v>108.76595862587934</v>
      </c>
      <c r="M49" s="288">
        <v>111.8372863397889</v>
      </c>
      <c r="N49" s="288">
        <v>113.18987881860804</v>
      </c>
      <c r="O49" s="288">
        <v>114.99006921220632</v>
      </c>
      <c r="P49" s="288">
        <v>115.12546134360812</v>
      </c>
      <c r="Q49" s="288">
        <v>115.12546134360812</v>
      </c>
      <c r="R49" s="288">
        <v>118.77923566671632</v>
      </c>
      <c r="S49" s="288">
        <v>118.77923566671632</v>
      </c>
      <c r="T49" s="288">
        <v>124.04330454607639</v>
      </c>
      <c r="U49" s="288">
        <v>124.34163944471968</v>
      </c>
      <c r="V49" s="288">
        <v>123.94862143308595</v>
      </c>
      <c r="W49" s="288">
        <v>122.23987829319341</v>
      </c>
      <c r="X49" s="288">
        <v>122.23987829319341</v>
      </c>
      <c r="Y49" s="288">
        <v>121.98341794984934</v>
      </c>
      <c r="Z49" s="288">
        <v>122.49164831577545</v>
      </c>
      <c r="AA49" s="288">
        <v>122.49164831577545</v>
      </c>
      <c r="AB49" s="288">
        <v>123.32326638756383</v>
      </c>
      <c r="AC49" s="288">
        <v>127.31747056938163</v>
      </c>
      <c r="AD49" s="288">
        <v>127.31747056938163</v>
      </c>
      <c r="AE49" s="288">
        <v>127.09979882951031</v>
      </c>
      <c r="AF49" s="288">
        <v>128.73140954392295</v>
      </c>
      <c r="AG49" s="288">
        <v>129.18379719809118</v>
      </c>
      <c r="AH49" s="288">
        <v>129.75034807289097</v>
      </c>
      <c r="AI49" s="288">
        <v>129.75034807289097</v>
      </c>
      <c r="AJ49" s="288">
        <v>129.93146274563134</v>
      </c>
      <c r="AK49" s="288">
        <v>130.1562148014965</v>
      </c>
      <c r="AL49" s="288">
        <v>130.91937878786766</v>
      </c>
      <c r="AM49" s="288">
        <v>127.29861078303541</v>
      </c>
      <c r="AN49" s="288">
        <v>128.43476371957769</v>
      </c>
      <c r="AO49" s="288">
        <v>127.26960225531487</v>
      </c>
      <c r="AP49" s="288">
        <v>126.77902042783352</v>
      </c>
    </row>
    <row r="50" spans="1:42" x14ac:dyDescent="0.25">
      <c r="A50" s="269" t="s">
        <v>87</v>
      </c>
      <c r="B50" s="268"/>
      <c r="C50" s="287">
        <f t="shared" si="1"/>
        <v>14</v>
      </c>
      <c r="D50" s="288">
        <v>104.3545806065669</v>
      </c>
      <c r="E50" s="288">
        <v>105.6599713234917</v>
      </c>
      <c r="F50" s="288">
        <v>105.93052839733821</v>
      </c>
      <c r="G50" s="288">
        <v>106.83844719116493</v>
      </c>
      <c r="H50" s="288">
        <v>106.41518737459117</v>
      </c>
      <c r="I50" s="288">
        <v>106.92483982351447</v>
      </c>
      <c r="J50" s="288">
        <v>108.11517840953071</v>
      </c>
      <c r="K50" s="288">
        <v>108.11517840953071</v>
      </c>
      <c r="L50" s="288">
        <v>108.76595862587934</v>
      </c>
      <c r="M50" s="288">
        <v>111.8372863397889</v>
      </c>
      <c r="N50" s="288">
        <v>113.18987881860804</v>
      </c>
      <c r="O50" s="288">
        <v>114.99006921220632</v>
      </c>
      <c r="P50" s="288">
        <v>115.12546134360812</v>
      </c>
      <c r="Q50" s="288">
        <v>115.12546134360812</v>
      </c>
      <c r="R50" s="288">
        <v>118.77923566671632</v>
      </c>
      <c r="S50" s="288">
        <v>118.77923566671632</v>
      </c>
      <c r="T50" s="288">
        <v>124.04330454607639</v>
      </c>
      <c r="U50" s="288">
        <v>124.34163944471968</v>
      </c>
      <c r="V50" s="288">
        <v>123.94862143308595</v>
      </c>
      <c r="W50" s="288">
        <v>122.23987829319341</v>
      </c>
      <c r="X50" s="288">
        <v>122.23987829319341</v>
      </c>
      <c r="Y50" s="288">
        <v>121.98341794984934</v>
      </c>
      <c r="Z50" s="288">
        <v>122.49164831577545</v>
      </c>
      <c r="AA50" s="288">
        <v>122.49164831577545</v>
      </c>
      <c r="AB50" s="288">
        <v>123.32326638756383</v>
      </c>
      <c r="AC50" s="288">
        <v>127.31747056938163</v>
      </c>
      <c r="AD50" s="288">
        <v>127.31747056938163</v>
      </c>
      <c r="AE50" s="288">
        <v>127.09979882951031</v>
      </c>
      <c r="AF50" s="288">
        <v>128.73140954392295</v>
      </c>
      <c r="AG50" s="288">
        <v>129.18379719809118</v>
      </c>
      <c r="AH50" s="288">
        <v>129.75034807289097</v>
      </c>
      <c r="AI50" s="288">
        <v>129.75034807289097</v>
      </c>
      <c r="AJ50" s="288">
        <v>129.93146274563134</v>
      </c>
      <c r="AK50" s="288">
        <v>130.1562148014965</v>
      </c>
      <c r="AL50" s="288">
        <v>130.91937878786766</v>
      </c>
      <c r="AM50" s="288">
        <v>127.29861078303541</v>
      </c>
      <c r="AN50" s="288">
        <v>128.43476371957769</v>
      </c>
      <c r="AO50" s="288">
        <v>127.26960225531487</v>
      </c>
      <c r="AP50" s="288">
        <v>126.77902042783352</v>
      </c>
    </row>
    <row r="51" spans="1:42" x14ac:dyDescent="0.25">
      <c r="B51" s="270" t="s">
        <v>532</v>
      </c>
      <c r="C51" s="289">
        <f>[1]row!G87</f>
        <v>14</v>
      </c>
      <c r="D51" s="288">
        <v>104.3545806065669</v>
      </c>
      <c r="E51" s="288">
        <v>105.6599713234917</v>
      </c>
      <c r="F51" s="288">
        <v>105.93052839733821</v>
      </c>
      <c r="G51" s="288">
        <v>106.83844719116493</v>
      </c>
      <c r="H51" s="288">
        <v>106.41518737459117</v>
      </c>
      <c r="I51" s="288">
        <v>106.92483982351447</v>
      </c>
      <c r="J51" s="288">
        <v>108.11517840953071</v>
      </c>
      <c r="K51" s="288">
        <v>108.11517840953071</v>
      </c>
      <c r="L51" s="288">
        <v>108.76595862587934</v>
      </c>
      <c r="M51" s="288">
        <v>111.8372863397889</v>
      </c>
      <c r="N51" s="288">
        <v>113.18987881860804</v>
      </c>
      <c r="O51" s="288">
        <v>114.99006921220632</v>
      </c>
      <c r="P51" s="288">
        <v>115.12546134360812</v>
      </c>
      <c r="Q51" s="288">
        <v>115.12546134360812</v>
      </c>
      <c r="R51" s="288">
        <v>118.77923566671632</v>
      </c>
      <c r="S51" s="288">
        <v>118.77923566671632</v>
      </c>
      <c r="T51" s="288">
        <v>124.04330454607639</v>
      </c>
      <c r="U51" s="288">
        <v>124.34163944471968</v>
      </c>
      <c r="V51" s="288">
        <v>123.94862143308595</v>
      </c>
      <c r="W51" s="288">
        <v>122.23987829319341</v>
      </c>
      <c r="X51" s="288">
        <v>122.23987829319341</v>
      </c>
      <c r="Y51" s="288">
        <v>121.98341794984934</v>
      </c>
      <c r="Z51" s="288">
        <v>122.49164831577545</v>
      </c>
      <c r="AA51" s="288">
        <v>122.49164831577545</v>
      </c>
      <c r="AB51" s="288">
        <v>123.32326638756383</v>
      </c>
      <c r="AC51" s="288">
        <v>127.31747056938163</v>
      </c>
      <c r="AD51" s="288">
        <v>127.31747056938163</v>
      </c>
      <c r="AE51" s="288">
        <v>127.09979882951031</v>
      </c>
      <c r="AF51" s="288">
        <v>128.73140954392295</v>
      </c>
      <c r="AG51" s="288">
        <v>129.18379719809118</v>
      </c>
      <c r="AH51" s="288">
        <v>129.75034807289097</v>
      </c>
      <c r="AI51" s="288">
        <v>129.75034807289097</v>
      </c>
      <c r="AJ51" s="288">
        <v>129.93146274563134</v>
      </c>
      <c r="AK51" s="288">
        <v>130.1562148014965</v>
      </c>
      <c r="AL51" s="288">
        <v>130.91937878786766</v>
      </c>
      <c r="AM51" s="288">
        <v>127.29861078303541</v>
      </c>
      <c r="AN51" s="288">
        <v>128.43476371957769</v>
      </c>
      <c r="AO51" s="288">
        <v>127.26960225531487</v>
      </c>
      <c r="AP51" s="288">
        <v>126.77902042783352</v>
      </c>
    </row>
    <row r="52" spans="1:42" x14ac:dyDescent="0.25">
      <c r="A52" s="269"/>
      <c r="C52" s="287"/>
      <c r="D52" s="288"/>
      <c r="E52" s="288"/>
      <c r="F52" s="288"/>
      <c r="G52" s="288"/>
      <c r="H52" s="288"/>
      <c r="I52" s="288"/>
      <c r="J52" s="288"/>
      <c r="K52" s="288"/>
      <c r="L52" s="288"/>
      <c r="M52" s="288"/>
      <c r="N52" s="288"/>
      <c r="O52" s="288"/>
      <c r="P52" s="288"/>
      <c r="Q52" s="288"/>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row>
    <row r="53" spans="1:42" x14ac:dyDescent="0.25">
      <c r="C53" s="289"/>
      <c r="D53" s="288"/>
      <c r="E53" s="288"/>
      <c r="F53" s="288"/>
      <c r="G53" s="288"/>
      <c r="H53" s="288"/>
      <c r="I53" s="288"/>
      <c r="J53" s="288"/>
      <c r="K53" s="288"/>
      <c r="L53" s="288"/>
      <c r="M53" s="288"/>
      <c r="N53" s="288"/>
      <c r="O53" s="288"/>
      <c r="P53" s="288"/>
      <c r="Q53" s="288"/>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row>
    <row r="54" spans="1:42" x14ac:dyDescent="0.25">
      <c r="A54" s="269" t="s">
        <v>88</v>
      </c>
      <c r="B54" s="268"/>
      <c r="C54" s="287">
        <f t="shared" ref="C54:C55" si="2">C55</f>
        <v>5</v>
      </c>
      <c r="D54" s="288">
        <v>105.92114620577195</v>
      </c>
      <c r="E54" s="288">
        <v>106.44966336784314</v>
      </c>
      <c r="F54" s="288">
        <v>106.44966336784314</v>
      </c>
      <c r="G54" s="288">
        <v>106.55164907152384</v>
      </c>
      <c r="H54" s="288">
        <v>106.91216984640607</v>
      </c>
      <c r="I54" s="288">
        <v>107.39693570995362</v>
      </c>
      <c r="J54" s="288">
        <v>108.04197479996378</v>
      </c>
      <c r="K54" s="288">
        <v>108.04197479996378</v>
      </c>
      <c r="L54" s="288">
        <v>108.26680586188863</v>
      </c>
      <c r="M54" s="288">
        <v>109.66427110697195</v>
      </c>
      <c r="N54" s="288">
        <v>109.66427110697195</v>
      </c>
      <c r="O54" s="288">
        <v>110.24618889734575</v>
      </c>
      <c r="P54" s="288">
        <v>110.44599928630851</v>
      </c>
      <c r="Q54" s="288">
        <v>110.48702789678109</v>
      </c>
      <c r="R54" s="288">
        <v>111.12283447516199</v>
      </c>
      <c r="S54" s="288">
        <v>111.2554572152761</v>
      </c>
      <c r="T54" s="288">
        <v>112.27777027086657</v>
      </c>
      <c r="U54" s="288">
        <v>115.08127869051989</v>
      </c>
      <c r="V54" s="288">
        <v>115.70801201103811</v>
      </c>
      <c r="W54" s="288">
        <v>116.10773505889867</v>
      </c>
      <c r="X54" s="288">
        <v>116.10773505889867</v>
      </c>
      <c r="Y54" s="288">
        <v>116.31745035881985</v>
      </c>
      <c r="Z54" s="288">
        <v>118.89802249908828</v>
      </c>
      <c r="AA54" s="288">
        <v>118.89802249908828</v>
      </c>
      <c r="AB54" s="288">
        <v>119.0459679931098</v>
      </c>
      <c r="AC54" s="288">
        <v>119.0459679931098</v>
      </c>
      <c r="AD54" s="288">
        <v>119.0459679931098</v>
      </c>
      <c r="AE54" s="288">
        <v>121.01604656536097</v>
      </c>
      <c r="AF54" s="288">
        <v>121.01604656536097</v>
      </c>
      <c r="AG54" s="288">
        <v>121.41219824259254</v>
      </c>
      <c r="AH54" s="288">
        <v>121.76051763856692</v>
      </c>
      <c r="AI54" s="288">
        <v>122.6090489064175</v>
      </c>
      <c r="AJ54" s="288">
        <v>122.52000957823034</v>
      </c>
      <c r="AK54" s="288">
        <v>122.46797991304587</v>
      </c>
      <c r="AL54" s="288">
        <v>122.65647082704766</v>
      </c>
      <c r="AM54" s="288">
        <v>123.02782093382646</v>
      </c>
      <c r="AN54" s="288">
        <v>123.4286747094056</v>
      </c>
      <c r="AO54" s="288">
        <v>123.6218259981252</v>
      </c>
      <c r="AP54" s="288">
        <v>124.50202808793838</v>
      </c>
    </row>
    <row r="55" spans="1:42" x14ac:dyDescent="0.25">
      <c r="A55" s="269" t="s">
        <v>89</v>
      </c>
      <c r="B55" s="268"/>
      <c r="C55" s="287">
        <f t="shared" si="2"/>
        <v>5</v>
      </c>
      <c r="D55" s="288">
        <v>105.92114620577195</v>
      </c>
      <c r="E55" s="288">
        <v>106.44966336784314</v>
      </c>
      <c r="F55" s="288">
        <v>106.44966336784314</v>
      </c>
      <c r="G55" s="288">
        <v>106.55164907152384</v>
      </c>
      <c r="H55" s="288">
        <v>106.91216984640607</v>
      </c>
      <c r="I55" s="288">
        <v>107.39693570995362</v>
      </c>
      <c r="J55" s="288">
        <v>108.04197479996378</v>
      </c>
      <c r="K55" s="288">
        <v>108.04197479996378</v>
      </c>
      <c r="L55" s="288">
        <v>108.26680586188863</v>
      </c>
      <c r="M55" s="288">
        <v>109.66427110697195</v>
      </c>
      <c r="N55" s="288">
        <v>109.66427110697195</v>
      </c>
      <c r="O55" s="288">
        <v>110.24618889734575</v>
      </c>
      <c r="P55" s="288">
        <v>110.44599928630851</v>
      </c>
      <c r="Q55" s="288">
        <v>110.48702789678109</v>
      </c>
      <c r="R55" s="288">
        <v>111.12283447516199</v>
      </c>
      <c r="S55" s="288">
        <v>111.2554572152761</v>
      </c>
      <c r="T55" s="288">
        <v>112.27777027086657</v>
      </c>
      <c r="U55" s="288">
        <v>115.08127869051989</v>
      </c>
      <c r="V55" s="288">
        <v>115.70801201103811</v>
      </c>
      <c r="W55" s="288">
        <v>116.10773505889867</v>
      </c>
      <c r="X55" s="288">
        <v>116.10773505889867</v>
      </c>
      <c r="Y55" s="288">
        <v>116.31745035881985</v>
      </c>
      <c r="Z55" s="288">
        <v>118.89802249908828</v>
      </c>
      <c r="AA55" s="288">
        <v>118.89802249908828</v>
      </c>
      <c r="AB55" s="288">
        <v>119.0459679931098</v>
      </c>
      <c r="AC55" s="288">
        <v>119.0459679931098</v>
      </c>
      <c r="AD55" s="288">
        <v>119.0459679931098</v>
      </c>
      <c r="AE55" s="288">
        <v>121.01604656536097</v>
      </c>
      <c r="AF55" s="288">
        <v>121.01604656536097</v>
      </c>
      <c r="AG55" s="288">
        <v>121.41219824259254</v>
      </c>
      <c r="AH55" s="288">
        <v>121.76051763856692</v>
      </c>
      <c r="AI55" s="288">
        <v>122.6090489064175</v>
      </c>
      <c r="AJ55" s="288">
        <v>122.52000957823034</v>
      </c>
      <c r="AK55" s="288">
        <v>122.46797991304587</v>
      </c>
      <c r="AL55" s="288">
        <v>122.65647082704766</v>
      </c>
      <c r="AM55" s="288">
        <v>123.02782093382646</v>
      </c>
      <c r="AN55" s="288">
        <v>123.4286747094056</v>
      </c>
      <c r="AO55" s="288">
        <v>123.6218259981252</v>
      </c>
      <c r="AP55" s="288">
        <v>124.50202808793838</v>
      </c>
    </row>
    <row r="56" spans="1:42" x14ac:dyDescent="0.25">
      <c r="B56" s="270" t="s">
        <v>534</v>
      </c>
      <c r="C56" s="289">
        <f>[1]row!G88</f>
        <v>5</v>
      </c>
      <c r="D56" s="288">
        <v>105.92114620577195</v>
      </c>
      <c r="E56" s="288">
        <v>106.44966336784314</v>
      </c>
      <c r="F56" s="288">
        <v>106.44966336784314</v>
      </c>
      <c r="G56" s="288">
        <v>106.55164907152384</v>
      </c>
      <c r="H56" s="288">
        <v>106.91216984640607</v>
      </c>
      <c r="I56" s="288">
        <v>107.39693570995362</v>
      </c>
      <c r="J56" s="288">
        <v>108.04197479996378</v>
      </c>
      <c r="K56" s="288">
        <v>108.04197479996378</v>
      </c>
      <c r="L56" s="288">
        <v>108.26680586188863</v>
      </c>
      <c r="M56" s="288">
        <v>109.66427110697195</v>
      </c>
      <c r="N56" s="288">
        <v>109.66427110697195</v>
      </c>
      <c r="O56" s="288">
        <v>110.24618889734575</v>
      </c>
      <c r="P56" s="288">
        <v>110.44599928630851</v>
      </c>
      <c r="Q56" s="288">
        <v>110.48702789678109</v>
      </c>
      <c r="R56" s="288">
        <v>111.12283447516199</v>
      </c>
      <c r="S56" s="288">
        <v>111.2554572152761</v>
      </c>
      <c r="T56" s="288">
        <v>112.27777027086657</v>
      </c>
      <c r="U56" s="288">
        <v>115.08127869051989</v>
      </c>
      <c r="V56" s="288">
        <v>115.70801201103811</v>
      </c>
      <c r="W56" s="288">
        <v>116.10773505889867</v>
      </c>
      <c r="X56" s="288">
        <v>116.10773505889867</v>
      </c>
      <c r="Y56" s="288">
        <v>116.31745035881985</v>
      </c>
      <c r="Z56" s="288">
        <v>118.89802249908828</v>
      </c>
      <c r="AA56" s="288">
        <v>118.89802249908828</v>
      </c>
      <c r="AB56" s="288">
        <v>119.0459679931098</v>
      </c>
      <c r="AC56" s="288">
        <v>119.0459679931098</v>
      </c>
      <c r="AD56" s="288">
        <v>119.0459679931098</v>
      </c>
      <c r="AE56" s="288">
        <v>121.01604656536097</v>
      </c>
      <c r="AF56" s="288">
        <v>121.01604656536097</v>
      </c>
      <c r="AG56" s="288">
        <v>121.41219824259254</v>
      </c>
      <c r="AH56" s="288">
        <v>121.76051763856692</v>
      </c>
      <c r="AI56" s="288">
        <v>122.6090489064175</v>
      </c>
      <c r="AJ56" s="288">
        <v>122.52000957823034</v>
      </c>
      <c r="AK56" s="288">
        <v>122.46797991304587</v>
      </c>
      <c r="AL56" s="288">
        <v>122.65647082704766</v>
      </c>
      <c r="AM56" s="288">
        <v>123.02782093382646</v>
      </c>
      <c r="AN56" s="288">
        <v>123.4286747094056</v>
      </c>
      <c r="AO56" s="288">
        <v>123.6218259981252</v>
      </c>
      <c r="AP56" s="288">
        <v>124.50202808793838</v>
      </c>
    </row>
    <row r="57" spans="1:42" x14ac:dyDescent="0.25">
      <c r="A57" s="269" t="s">
        <v>90</v>
      </c>
      <c r="B57" s="268"/>
      <c r="C57" s="287">
        <f>C58+C63+C65</f>
        <v>12</v>
      </c>
      <c r="D57" s="288">
        <v>108.23614749773655</v>
      </c>
      <c r="E57" s="288">
        <v>110.98758749233768</v>
      </c>
      <c r="F57" s="288">
        <v>110.98758749233768</v>
      </c>
      <c r="G57" s="288">
        <v>111.02759436071399</v>
      </c>
      <c r="H57" s="288">
        <v>111.06848631417972</v>
      </c>
      <c r="I57" s="288">
        <v>111.76535813505643</v>
      </c>
      <c r="J57" s="288">
        <v>111.75472018563006</v>
      </c>
      <c r="K57" s="288">
        <v>111.65774909103051</v>
      </c>
      <c r="L57" s="288">
        <v>114.3011220650542</v>
      </c>
      <c r="M57" s="288">
        <v>116.48591287423966</v>
      </c>
      <c r="N57" s="288">
        <v>117.46468204857125</v>
      </c>
      <c r="O57" s="288">
        <v>117.13896051811629</v>
      </c>
      <c r="P57" s="288">
        <v>120.84528364371106</v>
      </c>
      <c r="Q57" s="288">
        <v>121.69217157190936</v>
      </c>
      <c r="R57" s="288">
        <v>122.47591635883629</v>
      </c>
      <c r="S57" s="288">
        <v>122.38470199005313</v>
      </c>
      <c r="T57" s="288">
        <v>121.30838025975883</v>
      </c>
      <c r="U57" s="288">
        <v>121.63161064878517</v>
      </c>
      <c r="V57" s="288">
        <v>122.35016569989166</v>
      </c>
      <c r="W57" s="288">
        <v>124.82333526828963</v>
      </c>
      <c r="X57" s="288">
        <v>125.01098305772142</v>
      </c>
      <c r="Y57" s="288">
        <v>124.91075780801027</v>
      </c>
      <c r="Z57" s="288">
        <v>128.64996117476088</v>
      </c>
      <c r="AA57" s="288">
        <v>128.56454249918463</v>
      </c>
      <c r="AB57" s="288">
        <v>128.3542330218003</v>
      </c>
      <c r="AC57" s="288">
        <v>129.2904684214358</v>
      </c>
      <c r="AD57" s="288">
        <v>130.17656278531936</v>
      </c>
      <c r="AE57" s="288">
        <v>131.82482504879789</v>
      </c>
      <c r="AF57" s="288">
        <v>130.08603262204028</v>
      </c>
      <c r="AG57" s="288">
        <v>130.46718971392167</v>
      </c>
      <c r="AH57" s="288">
        <v>127.74850582660618</v>
      </c>
      <c r="AI57" s="288">
        <v>128.00930020209657</v>
      </c>
      <c r="AJ57" s="288">
        <v>126.9785616607677</v>
      </c>
      <c r="AK57" s="288">
        <v>123.18127275019151</v>
      </c>
      <c r="AL57" s="288">
        <v>127.11130660595057</v>
      </c>
      <c r="AM57" s="288">
        <v>126.21910017627522</v>
      </c>
      <c r="AN57" s="288">
        <v>126.52058463616629</v>
      </c>
      <c r="AO57" s="288">
        <v>127.6873283570422</v>
      </c>
      <c r="AP57" s="288">
        <v>128.70696531629426</v>
      </c>
    </row>
    <row r="58" spans="1:42" x14ac:dyDescent="0.25">
      <c r="A58" s="269" t="s">
        <v>91</v>
      </c>
      <c r="B58" s="268"/>
      <c r="C58" s="287">
        <f>SUM(C59:C62)</f>
        <v>10.75</v>
      </c>
      <c r="D58" s="288">
        <v>107.72077353245609</v>
      </c>
      <c r="E58" s="288">
        <v>109.98205231069375</v>
      </c>
      <c r="F58" s="288">
        <v>109.98205231069375</v>
      </c>
      <c r="G58" s="288">
        <v>110.02671114050918</v>
      </c>
      <c r="H58" s="288">
        <v>110.07235797228488</v>
      </c>
      <c r="I58" s="288">
        <v>110.85026140024027</v>
      </c>
      <c r="J58" s="288">
        <v>110.83838647995037</v>
      </c>
      <c r="K58" s="288">
        <v>110.73013967667646</v>
      </c>
      <c r="L58" s="288">
        <v>113.48234301077173</v>
      </c>
      <c r="M58" s="288">
        <v>116.01887508988143</v>
      </c>
      <c r="N58" s="288">
        <v>117.25380259134857</v>
      </c>
      <c r="O58" s="288">
        <v>116.69257597456713</v>
      </c>
      <c r="P58" s="288">
        <v>120.75256656216762</v>
      </c>
      <c r="Q58" s="288">
        <v>121.64602835846289</v>
      </c>
      <c r="R58" s="288">
        <v>122.52090626014875</v>
      </c>
      <c r="S58" s="288">
        <v>122.41908556941407</v>
      </c>
      <c r="T58" s="288">
        <v>121.05297811752015</v>
      </c>
      <c r="U58" s="288">
        <v>121.34587652223074</v>
      </c>
      <c r="V58" s="288">
        <v>122.27740686995813</v>
      </c>
      <c r="W58" s="288">
        <v>125.03815429514655</v>
      </c>
      <c r="X58" s="288">
        <v>125.11802808110154</v>
      </c>
      <c r="Y58" s="288">
        <v>124.09581046895732</v>
      </c>
      <c r="Z58" s="288">
        <v>127.94628149986046</v>
      </c>
      <c r="AA58" s="288">
        <v>127.85093042014741</v>
      </c>
      <c r="AB58" s="288">
        <v>127.56256538093662</v>
      </c>
      <c r="AC58" s="288">
        <v>128.62952851797536</v>
      </c>
      <c r="AD58" s="288">
        <v>129.61865711021747</v>
      </c>
      <c r="AE58" s="288">
        <v>130.96507484291013</v>
      </c>
      <c r="AF58" s="288">
        <v>129.10387398397387</v>
      </c>
      <c r="AG58" s="288">
        <v>129.40242101892392</v>
      </c>
      <c r="AH58" s="288">
        <v>126.60426879256715</v>
      </c>
      <c r="AI58" s="288">
        <v>126.73826577910459</v>
      </c>
      <c r="AJ58" s="288">
        <v>125.71687402567511</v>
      </c>
      <c r="AK58" s="288">
        <v>121.28841884234203</v>
      </c>
      <c r="AL58" s="288">
        <v>125.69592247663198</v>
      </c>
      <c r="AM58" s="288">
        <v>124.62286490930904</v>
      </c>
      <c r="AN58" s="288">
        <v>124.88490475418028</v>
      </c>
      <c r="AO58" s="288">
        <v>126.18731634957666</v>
      </c>
      <c r="AP58" s="288">
        <v>127.23094480519467</v>
      </c>
    </row>
    <row r="59" spans="1:42" x14ac:dyDescent="0.25">
      <c r="B59" s="270" t="s">
        <v>535</v>
      </c>
      <c r="C59" s="289">
        <f>[1]row!G89</f>
        <v>2</v>
      </c>
      <c r="D59" s="288">
        <v>113.07259721690943</v>
      </c>
      <c r="E59" s="288">
        <v>113.07259721690943</v>
      </c>
      <c r="F59" s="288">
        <v>113.07259721690943</v>
      </c>
      <c r="G59" s="288">
        <v>113.31263842716731</v>
      </c>
      <c r="H59" s="288">
        <v>113.14097764137878</v>
      </c>
      <c r="I59" s="288">
        <v>114.16109904390355</v>
      </c>
      <c r="J59" s="288">
        <v>114.39204749625227</v>
      </c>
      <c r="K59" s="288">
        <v>113.36976505381197</v>
      </c>
      <c r="L59" s="288">
        <v>116.6590340976464</v>
      </c>
      <c r="M59" s="288">
        <v>117.35826236970175</v>
      </c>
      <c r="N59" s="288">
        <v>117.35826236970175</v>
      </c>
      <c r="O59" s="288">
        <v>120.06666086820812</v>
      </c>
      <c r="P59" s="288">
        <v>120.24130764356356</v>
      </c>
      <c r="Q59" s="288">
        <v>124.48627469598776</v>
      </c>
      <c r="R59" s="288">
        <v>124.02204990093126</v>
      </c>
      <c r="S59" s="288">
        <v>124.48033570596591</v>
      </c>
      <c r="T59" s="288">
        <v>124.74526931912624</v>
      </c>
      <c r="U59" s="288">
        <v>124.74526931912624</v>
      </c>
      <c r="V59" s="288">
        <v>128.75386381340391</v>
      </c>
      <c r="W59" s="288">
        <v>132.16311465996421</v>
      </c>
      <c r="X59" s="288">
        <v>131.59405513471512</v>
      </c>
      <c r="Y59" s="288">
        <v>133.4291624481408</v>
      </c>
      <c r="Z59" s="288">
        <v>132.66408422031594</v>
      </c>
      <c r="AA59" s="288">
        <v>130.78055868580927</v>
      </c>
      <c r="AB59" s="288">
        <v>130.33695580802836</v>
      </c>
      <c r="AC59" s="288">
        <v>132.58463227218161</v>
      </c>
      <c r="AD59" s="288">
        <v>132.58463227218161</v>
      </c>
      <c r="AE59" s="288">
        <v>133.20061304382384</v>
      </c>
      <c r="AF59" s="288">
        <v>130.34525963833562</v>
      </c>
      <c r="AG59" s="288">
        <v>133.31445443485333</v>
      </c>
      <c r="AH59" s="288">
        <v>129.81719222135783</v>
      </c>
      <c r="AI59" s="288">
        <v>131.57933329934903</v>
      </c>
      <c r="AJ59" s="288">
        <v>131.2439162492681</v>
      </c>
      <c r="AK59" s="288">
        <v>129.85886982203533</v>
      </c>
      <c r="AL59" s="288">
        <v>130.42780128429729</v>
      </c>
      <c r="AM59" s="288">
        <v>130.3515057137821</v>
      </c>
      <c r="AN59" s="288">
        <v>129.8315571860912</v>
      </c>
      <c r="AO59" s="288">
        <v>130.7919675387725</v>
      </c>
      <c r="AP59" s="288">
        <v>132.06210424993418</v>
      </c>
    </row>
    <row r="60" spans="1:42" x14ac:dyDescent="0.25">
      <c r="B60" s="270" t="s">
        <v>536</v>
      </c>
      <c r="C60" s="289">
        <f>[1]row!G90</f>
        <v>4</v>
      </c>
      <c r="D60" s="288">
        <v>105.06861590899942</v>
      </c>
      <c r="E60" s="288">
        <v>106.82574059991303</v>
      </c>
      <c r="F60" s="288">
        <v>106.82574059991303</v>
      </c>
      <c r="G60" s="288">
        <v>106.82574059991303</v>
      </c>
      <c r="H60" s="288">
        <v>106.82574140263714</v>
      </c>
      <c r="I60" s="288">
        <v>106.82574140263714</v>
      </c>
      <c r="J60" s="288">
        <v>106.82574140263714</v>
      </c>
      <c r="K60" s="288">
        <v>106.82574140263714</v>
      </c>
      <c r="L60" s="288">
        <v>106.82574292996439</v>
      </c>
      <c r="M60" s="288">
        <v>113.29305875654407</v>
      </c>
      <c r="N60" s="288">
        <v>113.29305875654407</v>
      </c>
      <c r="O60" s="288">
        <v>109.93050368194167</v>
      </c>
      <c r="P60" s="288">
        <v>118.26993760949085</v>
      </c>
      <c r="Q60" s="288">
        <v>118.26993760949085</v>
      </c>
      <c r="R60" s="288">
        <v>119.85225080451224</v>
      </c>
      <c r="S60" s="288">
        <v>119.85225080451224</v>
      </c>
      <c r="T60" s="288">
        <v>116.40115325722284</v>
      </c>
      <c r="U60" s="288">
        <v>117.04224468021368</v>
      </c>
      <c r="V60" s="288">
        <v>117.04224468021368</v>
      </c>
      <c r="W60" s="288">
        <v>120.63143299515092</v>
      </c>
      <c r="X60" s="288">
        <v>120.63143299515092</v>
      </c>
      <c r="Y60" s="288">
        <v>119.11126306690277</v>
      </c>
      <c r="Z60" s="288">
        <v>121.15427528443597</v>
      </c>
      <c r="AA60" s="288">
        <v>120.44988116308951</v>
      </c>
      <c r="AB60" s="288">
        <v>120.44988116308951</v>
      </c>
      <c r="AC60" s="288">
        <v>120.9834698076972</v>
      </c>
      <c r="AD60" s="288">
        <v>120.9834698076972</v>
      </c>
      <c r="AE60" s="288">
        <v>122.87120346154052</v>
      </c>
      <c r="AF60" s="288">
        <v>122.87120346154052</v>
      </c>
      <c r="AG60" s="288">
        <v>122.52426288657887</v>
      </c>
      <c r="AH60" s="288">
        <v>118.98388454153958</v>
      </c>
      <c r="AI60" s="288">
        <v>117.8849301016741</v>
      </c>
      <c r="AJ60" s="288">
        <v>116.3639031291861</v>
      </c>
      <c r="AK60" s="288">
        <v>107.84002800072645</v>
      </c>
      <c r="AL60" s="288">
        <v>118.87055825067966</v>
      </c>
      <c r="AM60" s="288">
        <v>118.87055825067966</v>
      </c>
      <c r="AN60" s="288">
        <v>118.87055825067966</v>
      </c>
      <c r="AO60" s="288">
        <v>118.87055825067966</v>
      </c>
      <c r="AP60" s="288">
        <v>118.87055825067966</v>
      </c>
    </row>
    <row r="61" spans="1:42" x14ac:dyDescent="0.25">
      <c r="B61" s="270" t="s">
        <v>537</v>
      </c>
      <c r="C61" s="289">
        <f>[1]row!G91</f>
        <v>2</v>
      </c>
      <c r="D61" s="288">
        <v>114.07501793269989</v>
      </c>
      <c r="E61" s="288">
        <v>116.39840335990422</v>
      </c>
      <c r="F61" s="288">
        <v>116.39840335990422</v>
      </c>
      <c r="G61" s="288">
        <v>116.39840335990422</v>
      </c>
      <c r="H61" s="288">
        <v>116.39840335990422</v>
      </c>
      <c r="I61" s="288">
        <v>116.7771261869355</v>
      </c>
      <c r="J61" s="288">
        <v>116.77712497451708</v>
      </c>
      <c r="K61" s="288">
        <v>116.77712497451708</v>
      </c>
      <c r="L61" s="288">
        <v>118.44321085530864</v>
      </c>
      <c r="M61" s="288">
        <v>118.44321085530864</v>
      </c>
      <c r="N61" s="288">
        <v>120.16287716672544</v>
      </c>
      <c r="O61" s="288">
        <v>121.42525455269632</v>
      </c>
      <c r="P61" s="288">
        <v>125.46970170072383</v>
      </c>
      <c r="Q61" s="288">
        <v>125.02151978565314</v>
      </c>
      <c r="R61" s="288">
        <v>127.0235869122284</v>
      </c>
      <c r="S61" s="288">
        <v>127.0235869122284</v>
      </c>
      <c r="T61" s="288">
        <v>126.31802083971706</v>
      </c>
      <c r="U61" s="288">
        <v>127.80291983739096</v>
      </c>
      <c r="V61" s="288">
        <v>127.80291983739096</v>
      </c>
      <c r="W61" s="288">
        <v>133.05269089610107</v>
      </c>
      <c r="X61" s="288">
        <v>133.05269089610107</v>
      </c>
      <c r="Y61" s="288">
        <v>128.76350377389653</v>
      </c>
      <c r="Z61" s="288">
        <v>131.00296447190061</v>
      </c>
      <c r="AA61" s="288">
        <v>130.90034583753803</v>
      </c>
      <c r="AB61" s="288">
        <v>130.90034583753803</v>
      </c>
      <c r="AC61" s="288">
        <v>132.51864083623974</v>
      </c>
      <c r="AD61" s="288">
        <v>132.51864083623974</v>
      </c>
      <c r="AE61" s="288">
        <v>132.51864083623974</v>
      </c>
      <c r="AF61" s="288">
        <v>131.51075534036144</v>
      </c>
      <c r="AG61" s="288">
        <v>129.66165579765175</v>
      </c>
      <c r="AH61" s="288">
        <v>129.48321837085427</v>
      </c>
      <c r="AI61" s="288">
        <v>129.48038221566787</v>
      </c>
      <c r="AJ61" s="288">
        <v>127.36787253604138</v>
      </c>
      <c r="AK61" s="288">
        <v>124.21701249899306</v>
      </c>
      <c r="AL61" s="288">
        <v>128.87451876453585</v>
      </c>
      <c r="AM61" s="288">
        <v>127.36787253604138</v>
      </c>
      <c r="AN61" s="288">
        <v>127.36787253604138</v>
      </c>
      <c r="AO61" s="288">
        <v>129.1026081423777</v>
      </c>
      <c r="AP61" s="288">
        <v>129.1026081423777</v>
      </c>
    </row>
    <row r="62" spans="1:42" x14ac:dyDescent="0.25">
      <c r="B62" s="270" t="s">
        <v>538</v>
      </c>
      <c r="C62" s="289">
        <f>[1]row!G92</f>
        <v>2.75</v>
      </c>
      <c r="D62" s="288">
        <v>103.0649532867952</v>
      </c>
      <c r="E62" s="288">
        <v>107.65894501333764</v>
      </c>
      <c r="F62" s="288">
        <v>107.65894501333764</v>
      </c>
      <c r="G62" s="288">
        <v>107.65894501333764</v>
      </c>
      <c r="H62" s="288">
        <v>107.96222566870826</v>
      </c>
      <c r="I62" s="288">
        <v>109.98577962922046</v>
      </c>
      <c r="J62" s="288">
        <v>109.77139785722885</v>
      </c>
      <c r="K62" s="288">
        <v>110.09172940256919</v>
      </c>
      <c r="L62" s="288">
        <v>117.24644572364672</v>
      </c>
      <c r="M62" s="288">
        <v>117.24644572364672</v>
      </c>
      <c r="N62" s="288">
        <v>120.82322318471508</v>
      </c>
      <c r="O62" s="288">
        <v>120.63248951164404</v>
      </c>
      <c r="P62" s="288">
        <v>121.30484415155038</v>
      </c>
      <c r="Q62" s="288">
        <v>122.03616925535663</v>
      </c>
      <c r="R62" s="288">
        <v>122.03616925535663</v>
      </c>
      <c r="S62" s="288">
        <v>121.30484415155038</v>
      </c>
      <c r="T62" s="288">
        <v>121.30484415155038</v>
      </c>
      <c r="U62" s="288">
        <v>120.43738748366954</v>
      </c>
      <c r="V62" s="288">
        <v>121.16348284712927</v>
      </c>
      <c r="W62" s="288">
        <v>120.43738748366954</v>
      </c>
      <c r="X62" s="288">
        <v>121.16348284712927</v>
      </c>
      <c r="Y62" s="288">
        <v>121.16348284712927</v>
      </c>
      <c r="Z62" s="288">
        <v>132.17139185502654</v>
      </c>
      <c r="AA62" s="288">
        <v>134.26769757001165</v>
      </c>
      <c r="AB62" s="288">
        <v>133.46307269148284</v>
      </c>
      <c r="AC62" s="288">
        <v>134.04618404385585</v>
      </c>
      <c r="AD62" s="288">
        <v>137.91277763171144</v>
      </c>
      <c r="AE62" s="288">
        <v>139.98226652908886</v>
      </c>
      <c r="AF62" s="288">
        <v>135.51629146333198</v>
      </c>
      <c r="AG62" s="288">
        <v>136.37336506985693</v>
      </c>
      <c r="AH62" s="288">
        <v>133.25801097073247</v>
      </c>
      <c r="AI62" s="288">
        <v>134.10080206859783</v>
      </c>
      <c r="AJ62" s="288">
        <v>134.10080206859783</v>
      </c>
      <c r="AK62" s="288">
        <v>132.48677305825967</v>
      </c>
      <c r="AL62" s="288">
        <v>129.8706521903305</v>
      </c>
      <c r="AM62" s="288">
        <v>126.8272030082569</v>
      </c>
      <c r="AN62" s="288">
        <v>128.22968496743789</v>
      </c>
      <c r="AO62" s="288">
        <v>131.36082414288367</v>
      </c>
      <c r="AP62" s="288">
        <v>134.51672686127279</v>
      </c>
    </row>
    <row r="63" spans="1:42" x14ac:dyDescent="0.25">
      <c r="A63" s="269" t="s">
        <v>92</v>
      </c>
      <c r="B63" s="268"/>
      <c r="C63" s="287">
        <f>C64</f>
        <v>1</v>
      </c>
      <c r="D63" s="288">
        <v>113.61872649174293</v>
      </c>
      <c r="E63" s="288">
        <v>116.7788973746021</v>
      </c>
      <c r="F63" s="288">
        <v>116.7788973746021</v>
      </c>
      <c r="G63" s="288">
        <v>116.7788973746021</v>
      </c>
      <c r="H63" s="288">
        <v>116.7788973746021</v>
      </c>
      <c r="I63" s="288">
        <v>116.7788973746021</v>
      </c>
      <c r="J63" s="288">
        <v>116.7788973746021</v>
      </c>
      <c r="K63" s="288">
        <v>116.7788973746021</v>
      </c>
      <c r="L63" s="288">
        <v>118.91318722136224</v>
      </c>
      <c r="M63" s="288">
        <v>117.86295708115826</v>
      </c>
      <c r="N63" s="288">
        <v>116.33271653236559</v>
      </c>
      <c r="O63" s="288">
        <v>118.45724429730681</v>
      </c>
      <c r="P63" s="288">
        <v>119.28822298773864</v>
      </c>
      <c r="Q63" s="288">
        <v>119.84616381594424</v>
      </c>
      <c r="R63" s="288">
        <v>119.84616381594424</v>
      </c>
      <c r="S63" s="288">
        <v>119.84616381594424</v>
      </c>
      <c r="T63" s="288">
        <v>121.6159581602722</v>
      </c>
      <c r="U63" s="288">
        <v>122.34606497794954</v>
      </c>
      <c r="V63" s="288">
        <v>120.95477435315803</v>
      </c>
      <c r="W63" s="288">
        <v>120.95477435315803</v>
      </c>
      <c r="X63" s="288">
        <v>122.34790462732329</v>
      </c>
      <c r="Y63" s="288">
        <v>132.13404096133982</v>
      </c>
      <c r="Z63" s="288">
        <v>135.61191778013864</v>
      </c>
      <c r="AA63" s="288">
        <v>135.61191778013864</v>
      </c>
      <c r="AB63" s="288">
        <v>136.18812822304258</v>
      </c>
      <c r="AC63" s="288">
        <v>135.95309929550211</v>
      </c>
      <c r="AD63" s="288">
        <v>135.95309929550211</v>
      </c>
      <c r="AE63" s="288">
        <v>141.25825583079879</v>
      </c>
      <c r="AF63" s="288">
        <v>140.4006559432722</v>
      </c>
      <c r="AG63" s="288">
        <v>141.76516042013569</v>
      </c>
      <c r="AH63" s="288">
        <v>139.22109020568516</v>
      </c>
      <c r="AI63" s="288">
        <v>140.91015510629219</v>
      </c>
      <c r="AJ63" s="288">
        <v>139.52125395971268</v>
      </c>
      <c r="AK63" s="288">
        <v>141.5596802536293</v>
      </c>
      <c r="AL63" s="288">
        <v>141.33942245412101</v>
      </c>
      <c r="AM63" s="288">
        <v>142.16831414673845</v>
      </c>
      <c r="AN63" s="288">
        <v>142.96919933306515</v>
      </c>
      <c r="AO63" s="288">
        <v>142.96919933306515</v>
      </c>
      <c r="AP63" s="288">
        <v>143.98583694619626</v>
      </c>
    </row>
    <row r="64" spans="1:42" x14ac:dyDescent="0.25">
      <c r="B64" s="270" t="s">
        <v>539</v>
      </c>
      <c r="C64" s="289">
        <f>[1]row!G93</f>
        <v>1</v>
      </c>
      <c r="D64" s="288">
        <v>113.61872649174293</v>
      </c>
      <c r="E64" s="288">
        <v>116.7788973746021</v>
      </c>
      <c r="F64" s="288">
        <v>116.7788973746021</v>
      </c>
      <c r="G64" s="288">
        <v>116.7788973746021</v>
      </c>
      <c r="H64" s="288">
        <v>116.7788973746021</v>
      </c>
      <c r="I64" s="288">
        <v>116.7788973746021</v>
      </c>
      <c r="J64" s="288">
        <v>116.7788973746021</v>
      </c>
      <c r="K64" s="288">
        <v>116.7788973746021</v>
      </c>
      <c r="L64" s="288">
        <v>118.91318722136224</v>
      </c>
      <c r="M64" s="288">
        <v>117.86295708115826</v>
      </c>
      <c r="N64" s="288">
        <v>116.33271653236559</v>
      </c>
      <c r="O64" s="288">
        <v>118.45724429730681</v>
      </c>
      <c r="P64" s="288">
        <v>119.28822298773864</v>
      </c>
      <c r="Q64" s="288">
        <v>119.84616381594424</v>
      </c>
      <c r="R64" s="288">
        <v>119.84616381594424</v>
      </c>
      <c r="S64" s="288">
        <v>119.84616381594424</v>
      </c>
      <c r="T64" s="288">
        <v>121.6159581602722</v>
      </c>
      <c r="U64" s="288">
        <v>122.34606497794954</v>
      </c>
      <c r="V64" s="288">
        <v>120.95477435315803</v>
      </c>
      <c r="W64" s="288">
        <v>120.95477435315803</v>
      </c>
      <c r="X64" s="288">
        <v>122.34790462732329</v>
      </c>
      <c r="Y64" s="288">
        <v>132.13404096133982</v>
      </c>
      <c r="Z64" s="288">
        <v>135.61191778013864</v>
      </c>
      <c r="AA64" s="288">
        <v>135.61191778013864</v>
      </c>
      <c r="AB64" s="288">
        <v>136.18812822304258</v>
      </c>
      <c r="AC64" s="288">
        <v>135.95309929550211</v>
      </c>
      <c r="AD64" s="288">
        <v>135.95309929550211</v>
      </c>
      <c r="AE64" s="288">
        <v>141.25825583079879</v>
      </c>
      <c r="AF64" s="288">
        <v>140.4006559432722</v>
      </c>
      <c r="AG64" s="288">
        <v>141.76516042013569</v>
      </c>
      <c r="AH64" s="288">
        <v>139.22109020568516</v>
      </c>
      <c r="AI64" s="288">
        <v>140.91015510629219</v>
      </c>
      <c r="AJ64" s="288">
        <v>139.52125395971268</v>
      </c>
      <c r="AK64" s="288">
        <v>141.5596802536293</v>
      </c>
      <c r="AL64" s="288">
        <v>141.33942245412101</v>
      </c>
      <c r="AM64" s="288">
        <v>142.16831414673845</v>
      </c>
      <c r="AN64" s="288">
        <v>142.96919933306515</v>
      </c>
      <c r="AO64" s="288">
        <v>142.96919933306515</v>
      </c>
      <c r="AP64" s="288">
        <v>143.98583694619626</v>
      </c>
    </row>
    <row r="65" spans="1:42" x14ac:dyDescent="0.25">
      <c r="A65" s="269" t="s">
        <v>93</v>
      </c>
      <c r="B65" s="268"/>
      <c r="C65" s="287">
        <f>C66</f>
        <v>0.25</v>
      </c>
      <c r="D65" s="288">
        <v>108.86691202877023</v>
      </c>
      <c r="E65" s="288">
        <v>131.06036077396894</v>
      </c>
      <c r="F65" s="288">
        <v>131.06036077396894</v>
      </c>
      <c r="G65" s="288">
        <v>131.06036077396894</v>
      </c>
      <c r="H65" s="288">
        <v>131.06036077396894</v>
      </c>
      <c r="I65" s="288">
        <v>131.06036077396894</v>
      </c>
      <c r="J65" s="288">
        <v>131.06036077396894</v>
      </c>
      <c r="K65" s="288">
        <v>131.06036077396894</v>
      </c>
      <c r="L65" s="288">
        <v>131.06036077396894</v>
      </c>
      <c r="M65" s="288">
        <v>131.06036077396894</v>
      </c>
      <c r="N65" s="288">
        <v>131.06036077396894</v>
      </c>
      <c r="O65" s="288">
        <v>131.06036077396894</v>
      </c>
      <c r="P65" s="288">
        <v>131.06036077396894</v>
      </c>
      <c r="Q65" s="288">
        <v>131.06036077396894</v>
      </c>
      <c r="R65" s="288">
        <v>131.06036077396894</v>
      </c>
      <c r="S65" s="288">
        <v>131.06036077396894</v>
      </c>
      <c r="T65" s="288">
        <v>131.06036077396894</v>
      </c>
      <c r="U65" s="288">
        <v>131.06036077396894</v>
      </c>
      <c r="V65" s="288">
        <v>131.06036077396894</v>
      </c>
      <c r="W65" s="288">
        <v>131.06036077396894</v>
      </c>
      <c r="X65" s="288">
        <v>131.06036077396894</v>
      </c>
      <c r="Y65" s="288">
        <v>131.06036077396894</v>
      </c>
      <c r="Z65" s="288">
        <v>131.06036077396894</v>
      </c>
      <c r="AA65" s="288">
        <v>131.06036077396894</v>
      </c>
      <c r="AB65" s="288">
        <v>131.06036077396894</v>
      </c>
      <c r="AC65" s="288">
        <v>131.06036077396894</v>
      </c>
      <c r="AD65" s="288">
        <v>131.06036077396894</v>
      </c>
      <c r="AE65" s="288">
        <v>131.06036077396894</v>
      </c>
      <c r="AF65" s="288">
        <v>131.06036077396894</v>
      </c>
      <c r="AG65" s="288">
        <v>131.06036077396894</v>
      </c>
      <c r="AH65" s="288">
        <v>131.06036077396894</v>
      </c>
      <c r="AI65" s="288">
        <v>131.06036077396894</v>
      </c>
      <c r="AJ65" s="288">
        <v>131.06036077396894</v>
      </c>
      <c r="AK65" s="288">
        <v>131.06036077396894</v>
      </c>
      <c r="AL65" s="288">
        <v>131.06036077396894</v>
      </c>
      <c r="AM65" s="288">
        <v>131.06036077396894</v>
      </c>
      <c r="AN65" s="288">
        <v>131.06036077396894</v>
      </c>
      <c r="AO65" s="288">
        <v>131.06036077396894</v>
      </c>
      <c r="AP65" s="288">
        <v>131.06036077396894</v>
      </c>
    </row>
    <row r="66" spans="1:42" x14ac:dyDescent="0.25">
      <c r="B66" s="270" t="s">
        <v>540</v>
      </c>
      <c r="C66" s="289">
        <f>[1]row!G94</f>
        <v>0.25</v>
      </c>
      <c r="D66" s="288">
        <v>108.86691202877023</v>
      </c>
      <c r="E66" s="288">
        <v>131.06036077396894</v>
      </c>
      <c r="F66" s="288">
        <v>131.06036077396894</v>
      </c>
      <c r="G66" s="288">
        <v>131.06036077396894</v>
      </c>
      <c r="H66" s="288">
        <v>131.06036077396894</v>
      </c>
      <c r="I66" s="288">
        <v>131.06036077396894</v>
      </c>
      <c r="J66" s="288">
        <v>131.06036077396894</v>
      </c>
      <c r="K66" s="288">
        <v>131.06036077396894</v>
      </c>
      <c r="L66" s="288">
        <v>131.06036077396894</v>
      </c>
      <c r="M66" s="288">
        <v>131.06036077396894</v>
      </c>
      <c r="N66" s="288">
        <v>131.06036077396894</v>
      </c>
      <c r="O66" s="288">
        <v>131.06036077396894</v>
      </c>
      <c r="P66" s="288">
        <v>131.06036077396894</v>
      </c>
      <c r="Q66" s="288">
        <v>131.06036077396894</v>
      </c>
      <c r="R66" s="288">
        <v>131.06036077396894</v>
      </c>
      <c r="S66" s="288">
        <v>131.06036077396894</v>
      </c>
      <c r="T66" s="288">
        <v>131.06036077396894</v>
      </c>
      <c r="U66" s="288">
        <v>131.06036077396894</v>
      </c>
      <c r="V66" s="288">
        <v>131.06036077396894</v>
      </c>
      <c r="W66" s="288">
        <v>131.06036077396894</v>
      </c>
      <c r="X66" s="288">
        <v>131.06036077396894</v>
      </c>
      <c r="Y66" s="288">
        <v>131.06036077396894</v>
      </c>
      <c r="Z66" s="288">
        <v>131.06036077396894</v>
      </c>
      <c r="AA66" s="288">
        <v>131.06036077396894</v>
      </c>
      <c r="AB66" s="288">
        <v>131.06036077396894</v>
      </c>
      <c r="AC66" s="288">
        <v>131.06036077396894</v>
      </c>
      <c r="AD66" s="288">
        <v>131.06036077396894</v>
      </c>
      <c r="AE66" s="288">
        <v>131.06036077396894</v>
      </c>
      <c r="AF66" s="288">
        <v>131.06036077396894</v>
      </c>
      <c r="AG66" s="288">
        <v>131.06036077396894</v>
      </c>
      <c r="AH66" s="288">
        <v>131.06036077396894</v>
      </c>
      <c r="AI66" s="288">
        <v>131.06036077396894</v>
      </c>
      <c r="AJ66" s="288">
        <v>131.06036077396894</v>
      </c>
      <c r="AK66" s="288">
        <v>131.06036077396894</v>
      </c>
      <c r="AL66" s="288">
        <v>131.06036077396894</v>
      </c>
      <c r="AM66" s="288">
        <v>131.06036077396894</v>
      </c>
      <c r="AN66" s="288">
        <v>131.06036077396894</v>
      </c>
      <c r="AO66" s="288">
        <v>131.06036077396894</v>
      </c>
      <c r="AP66" s="288">
        <v>131.06036077396894</v>
      </c>
    </row>
    <row r="67" spans="1:42" x14ac:dyDescent="0.25">
      <c r="A67" s="269" t="s">
        <v>94</v>
      </c>
      <c r="B67" s="268"/>
      <c r="C67" s="287">
        <f>C68</f>
        <v>2</v>
      </c>
      <c r="D67" s="288">
        <v>104.56771791265513</v>
      </c>
      <c r="E67" s="288">
        <v>105.45129718335488</v>
      </c>
      <c r="F67" s="288">
        <v>105.45129718335488</v>
      </c>
      <c r="G67" s="288">
        <v>105.45129718335488</v>
      </c>
      <c r="H67" s="288">
        <v>105.896891897112</v>
      </c>
      <c r="I67" s="288">
        <v>110.83055559275809</v>
      </c>
      <c r="J67" s="288">
        <v>107.67131428581447</v>
      </c>
      <c r="K67" s="288">
        <v>107.67131428581447</v>
      </c>
      <c r="L67" s="288">
        <v>111.18106880543365</v>
      </c>
      <c r="M67" s="288">
        <v>116.67349537385272</v>
      </c>
      <c r="N67" s="288">
        <v>117.29182863977617</v>
      </c>
      <c r="O67" s="288">
        <v>118.59161372435923</v>
      </c>
      <c r="P67" s="288">
        <v>116.16645386583093</v>
      </c>
      <c r="Q67" s="288">
        <v>116.42987475734787</v>
      </c>
      <c r="R67" s="288">
        <v>118.00643366774509</v>
      </c>
      <c r="S67" s="288">
        <v>118.44889491643846</v>
      </c>
      <c r="T67" s="288">
        <v>118.44889491643846</v>
      </c>
      <c r="U67" s="288">
        <v>118.44889491643846</v>
      </c>
      <c r="V67" s="288">
        <v>117.77297771904522</v>
      </c>
      <c r="W67" s="288">
        <v>119.29849618304834</v>
      </c>
      <c r="X67" s="288">
        <v>120.21503048971026</v>
      </c>
      <c r="Y67" s="288">
        <v>121.29953699679935</v>
      </c>
      <c r="Z67" s="288">
        <v>121.29953699679935</v>
      </c>
      <c r="AA67" s="288">
        <v>121.89004166397622</v>
      </c>
      <c r="AB67" s="288">
        <v>123.83399210432995</v>
      </c>
      <c r="AC67" s="288">
        <v>123.83399210432995</v>
      </c>
      <c r="AD67" s="288">
        <v>123.83399210432995</v>
      </c>
      <c r="AE67" s="288">
        <v>123.83399210432995</v>
      </c>
      <c r="AF67" s="288">
        <v>123.21661934899024</v>
      </c>
      <c r="AG67" s="288">
        <v>123.76019445049357</v>
      </c>
      <c r="AH67" s="288">
        <v>125.79222787105785</v>
      </c>
      <c r="AI67" s="288">
        <v>125.79222787105785</v>
      </c>
      <c r="AJ67" s="288">
        <v>128.09530115366303</v>
      </c>
      <c r="AK67" s="288">
        <v>127.75281330261774</v>
      </c>
      <c r="AL67" s="288">
        <v>127.75281330261774</v>
      </c>
      <c r="AM67" s="288">
        <v>127.39695445088223</v>
      </c>
      <c r="AN67" s="288">
        <v>129.05710665382151</v>
      </c>
      <c r="AO67" s="288">
        <v>131.01146294851691</v>
      </c>
      <c r="AP67" s="288">
        <v>131.01146294851691</v>
      </c>
    </row>
    <row r="68" spans="1:42" x14ac:dyDescent="0.25">
      <c r="A68" s="269" t="s">
        <v>95</v>
      </c>
      <c r="B68" s="268"/>
      <c r="C68" s="287">
        <f>SUM(C69:C71)</f>
        <v>2</v>
      </c>
      <c r="D68" s="288">
        <v>104.56771791265513</v>
      </c>
      <c r="E68" s="288">
        <v>105.45129718335488</v>
      </c>
      <c r="F68" s="288">
        <v>105.45129718335488</v>
      </c>
      <c r="G68" s="288">
        <v>105.45129718335488</v>
      </c>
      <c r="H68" s="288">
        <v>105.896891897112</v>
      </c>
      <c r="I68" s="288">
        <v>110.83055559275809</v>
      </c>
      <c r="J68" s="288">
        <v>107.67131428581447</v>
      </c>
      <c r="K68" s="288">
        <v>107.67131428581447</v>
      </c>
      <c r="L68" s="288">
        <v>111.18106880543365</v>
      </c>
      <c r="M68" s="288">
        <v>116.67349537385272</v>
      </c>
      <c r="N68" s="288">
        <v>117.29182863977617</v>
      </c>
      <c r="O68" s="288">
        <v>118.59161372435923</v>
      </c>
      <c r="P68" s="288">
        <v>116.16645386583093</v>
      </c>
      <c r="Q68" s="288">
        <v>116.42987475734787</v>
      </c>
      <c r="R68" s="288">
        <v>118.00643366774509</v>
      </c>
      <c r="S68" s="288">
        <v>118.44889491643846</v>
      </c>
      <c r="T68" s="288">
        <v>118.44889491643846</v>
      </c>
      <c r="U68" s="288">
        <v>118.44889491643846</v>
      </c>
      <c r="V68" s="288">
        <v>117.77297771904522</v>
      </c>
      <c r="W68" s="288">
        <v>119.29849618304834</v>
      </c>
      <c r="X68" s="288">
        <v>120.21503048971026</v>
      </c>
      <c r="Y68" s="288">
        <v>121.29953699679935</v>
      </c>
      <c r="Z68" s="288">
        <v>121.29953699679935</v>
      </c>
      <c r="AA68" s="288">
        <v>121.89004166397622</v>
      </c>
      <c r="AB68" s="288">
        <v>123.83399210432995</v>
      </c>
      <c r="AC68" s="288">
        <v>123.83399210432995</v>
      </c>
      <c r="AD68" s="288">
        <v>123.83399210432995</v>
      </c>
      <c r="AE68" s="288">
        <v>123.83399210432995</v>
      </c>
      <c r="AF68" s="288">
        <v>123.21661934899024</v>
      </c>
      <c r="AG68" s="288">
        <v>123.76019445049357</v>
      </c>
      <c r="AH68" s="288">
        <v>125.79222787105785</v>
      </c>
      <c r="AI68" s="288">
        <v>125.79222787105785</v>
      </c>
      <c r="AJ68" s="288">
        <v>128.09530115366303</v>
      </c>
      <c r="AK68" s="288">
        <v>127.75281330261774</v>
      </c>
      <c r="AL68" s="288">
        <v>127.75281330261774</v>
      </c>
      <c r="AM68" s="288">
        <v>127.39695445088223</v>
      </c>
      <c r="AN68" s="288">
        <v>129.05710665382151</v>
      </c>
      <c r="AO68" s="288">
        <v>131.01146294851691</v>
      </c>
      <c r="AP68" s="288">
        <v>131.01146294851691</v>
      </c>
    </row>
    <row r="69" spans="1:42" x14ac:dyDescent="0.25">
      <c r="B69" s="270" t="s">
        <v>541</v>
      </c>
      <c r="C69" s="289">
        <f>[1]row!G95</f>
        <v>1</v>
      </c>
      <c r="D69" s="288">
        <v>101.22220268584191</v>
      </c>
      <c r="E69" s="288">
        <v>101.22220268584191</v>
      </c>
      <c r="F69" s="288">
        <v>101.22220268584191</v>
      </c>
      <c r="G69" s="288">
        <v>101.22220268584191</v>
      </c>
      <c r="H69" s="288">
        <v>101.48213687743672</v>
      </c>
      <c r="I69" s="288">
        <v>101.48213687743672</v>
      </c>
      <c r="J69" s="288">
        <v>101.48213687743672</v>
      </c>
      <c r="K69" s="288">
        <v>101.48213687743672</v>
      </c>
      <c r="L69" s="288">
        <v>102.45963418578056</v>
      </c>
      <c r="M69" s="288">
        <v>102.45963418578056</v>
      </c>
      <c r="N69" s="288">
        <v>103.69630071762748</v>
      </c>
      <c r="O69" s="288">
        <v>104.26402732171086</v>
      </c>
      <c r="P69" s="288">
        <v>104.26402732171086</v>
      </c>
      <c r="Q69" s="288">
        <v>104.79086910474471</v>
      </c>
      <c r="R69" s="288">
        <v>105.5025857197752</v>
      </c>
      <c r="S69" s="288">
        <v>106.38750821716195</v>
      </c>
      <c r="T69" s="288">
        <v>106.38750821716195</v>
      </c>
      <c r="U69" s="288">
        <v>106.38750821716195</v>
      </c>
      <c r="V69" s="288">
        <v>106.38750821716195</v>
      </c>
      <c r="W69" s="288">
        <v>108.74903548969648</v>
      </c>
      <c r="X69" s="288">
        <v>110.02883625782715</v>
      </c>
      <c r="Y69" s="288">
        <v>110.02883625782715</v>
      </c>
      <c r="Z69" s="288">
        <v>110.02883625782715</v>
      </c>
      <c r="AA69" s="288">
        <v>110.02883625782715</v>
      </c>
      <c r="AB69" s="288">
        <v>111.26332140030472</v>
      </c>
      <c r="AC69" s="288">
        <v>111.26332140030472</v>
      </c>
      <c r="AD69" s="288">
        <v>111.26332140030472</v>
      </c>
      <c r="AE69" s="288">
        <v>111.26332140030472</v>
      </c>
      <c r="AF69" s="288">
        <v>111.26332140030472</v>
      </c>
      <c r="AG69" s="288">
        <v>111.26332140030472</v>
      </c>
      <c r="AH69" s="288">
        <v>115.32738824143328</v>
      </c>
      <c r="AI69" s="288">
        <v>115.32738824143328</v>
      </c>
      <c r="AJ69" s="288">
        <v>119.93353480664365</v>
      </c>
      <c r="AK69" s="288">
        <v>119.93353480664365</v>
      </c>
      <c r="AL69" s="288">
        <v>119.93353480664365</v>
      </c>
      <c r="AM69" s="288">
        <v>119.93353480664365</v>
      </c>
      <c r="AN69" s="288">
        <v>123.25383921252219</v>
      </c>
      <c r="AO69" s="288">
        <v>123.25383921252219</v>
      </c>
      <c r="AP69" s="288">
        <v>123.25383921252219</v>
      </c>
    </row>
    <row r="70" spans="1:42" x14ac:dyDescent="0.25">
      <c r="B70" s="270" t="s">
        <v>542</v>
      </c>
      <c r="C70" s="289"/>
      <c r="D70" s="288"/>
      <c r="E70" s="288"/>
      <c r="F70" s="288"/>
      <c r="G70" s="288"/>
      <c r="H70" s="288"/>
      <c r="I70" s="288"/>
      <c r="J70" s="288"/>
      <c r="K70" s="288"/>
      <c r="L70" s="288"/>
      <c r="M70" s="288"/>
      <c r="N70" s="288"/>
      <c r="O70" s="288"/>
      <c r="P70" s="288"/>
      <c r="Q70" s="288"/>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row>
    <row r="71" spans="1:42" x14ac:dyDescent="0.25">
      <c r="B71" s="270" t="s">
        <v>543</v>
      </c>
      <c r="C71" s="289">
        <f>[1]row!G96</f>
        <v>1</v>
      </c>
      <c r="D71" s="288">
        <v>107.91323313946836</v>
      </c>
      <c r="E71" s="288">
        <v>109.68039168086787</v>
      </c>
      <c r="F71" s="288">
        <v>109.68039168086787</v>
      </c>
      <c r="G71" s="288">
        <v>109.68039168086787</v>
      </c>
      <c r="H71" s="288">
        <v>110.3116469167873</v>
      </c>
      <c r="I71" s="288">
        <v>120.17897430807945</v>
      </c>
      <c r="J71" s="288">
        <v>113.86049169419223</v>
      </c>
      <c r="K71" s="288">
        <v>113.86049169419223</v>
      </c>
      <c r="L71" s="288">
        <v>119.90250342508676</v>
      </c>
      <c r="M71" s="288">
        <v>130.88735656192486</v>
      </c>
      <c r="N71" s="288">
        <v>130.88735656192486</v>
      </c>
      <c r="O71" s="288">
        <v>132.9192001270076</v>
      </c>
      <c r="P71" s="288">
        <v>128.06888040995102</v>
      </c>
      <c r="Q71" s="288">
        <v>128.06888040995102</v>
      </c>
      <c r="R71" s="288">
        <v>130.51028161571497</v>
      </c>
      <c r="S71" s="288">
        <v>130.51028161571497</v>
      </c>
      <c r="T71" s="288">
        <v>130.51028161571497</v>
      </c>
      <c r="U71" s="288">
        <v>130.51028161571497</v>
      </c>
      <c r="V71" s="288">
        <v>129.15844722092848</v>
      </c>
      <c r="W71" s="288">
        <v>129.84795687640019</v>
      </c>
      <c r="X71" s="288">
        <v>130.40122472159337</v>
      </c>
      <c r="Y71" s="288">
        <v>132.57023773577154</v>
      </c>
      <c r="Z71" s="288">
        <v>132.57023773577154</v>
      </c>
      <c r="AA71" s="288">
        <v>133.75124707012529</v>
      </c>
      <c r="AB71" s="288">
        <v>136.40466280835517</v>
      </c>
      <c r="AC71" s="288">
        <v>136.40466280835517</v>
      </c>
      <c r="AD71" s="288">
        <v>136.40466280835517</v>
      </c>
      <c r="AE71" s="288">
        <v>136.40466280835517</v>
      </c>
      <c r="AF71" s="288">
        <v>135.16991729767577</v>
      </c>
      <c r="AG71" s="288">
        <v>136.25706750068241</v>
      </c>
      <c r="AH71" s="288">
        <v>136.25706750068241</v>
      </c>
      <c r="AI71" s="288">
        <v>136.25706750068241</v>
      </c>
      <c r="AJ71" s="288">
        <v>136.25706750068241</v>
      </c>
      <c r="AK71" s="288">
        <v>135.57209179859183</v>
      </c>
      <c r="AL71" s="288">
        <v>135.57209179859183</v>
      </c>
      <c r="AM71" s="288">
        <v>134.86037409512082</v>
      </c>
      <c r="AN71" s="288">
        <v>134.86037409512082</v>
      </c>
      <c r="AO71" s="288">
        <v>138.76908668451162</v>
      </c>
      <c r="AP71" s="288">
        <v>138.76908668451162</v>
      </c>
    </row>
    <row r="72" spans="1:42" x14ac:dyDescent="0.25">
      <c r="A72" s="269" t="s">
        <v>96</v>
      </c>
      <c r="B72" s="268"/>
      <c r="C72" s="287">
        <f>C73+C75</f>
        <v>2</v>
      </c>
      <c r="D72" s="288">
        <v>107.36288058554486</v>
      </c>
      <c r="E72" s="288">
        <v>108.86064967745705</v>
      </c>
      <c r="F72" s="288">
        <v>108.86064967745705</v>
      </c>
      <c r="G72" s="288">
        <v>108.86064967745705</v>
      </c>
      <c r="H72" s="288">
        <v>108.97075893011402</v>
      </c>
      <c r="I72" s="288">
        <v>109.21563384197478</v>
      </c>
      <c r="J72" s="288">
        <v>109.34331950918838</v>
      </c>
      <c r="K72" s="288">
        <v>110.15661846733516</v>
      </c>
      <c r="L72" s="288">
        <v>110.15661846733516</v>
      </c>
      <c r="M72" s="288">
        <v>110.15661846733516</v>
      </c>
      <c r="N72" s="288">
        <v>110.15661846733516</v>
      </c>
      <c r="O72" s="288">
        <v>110.15661846733516</v>
      </c>
      <c r="P72" s="288">
        <v>111.03621024713787</v>
      </c>
      <c r="Q72" s="288">
        <v>111.37792342671179</v>
      </c>
      <c r="R72" s="288">
        <v>111.65717432714823</v>
      </c>
      <c r="S72" s="288">
        <v>111.83598532333377</v>
      </c>
      <c r="T72" s="288">
        <v>111.69006762549253</v>
      </c>
      <c r="U72" s="288">
        <v>112.82367258899029</v>
      </c>
      <c r="V72" s="288">
        <v>112.82367258899029</v>
      </c>
      <c r="W72" s="288">
        <v>113.20741707754857</v>
      </c>
      <c r="X72" s="288">
        <v>114.83212758901466</v>
      </c>
      <c r="Y72" s="288">
        <v>114.83212758901466</v>
      </c>
      <c r="Z72" s="288">
        <v>115.16800841378981</v>
      </c>
      <c r="AA72" s="288">
        <v>116.69141329592597</v>
      </c>
      <c r="AB72" s="288">
        <v>116.45169265328562</v>
      </c>
      <c r="AC72" s="288">
        <v>116.84442848108151</v>
      </c>
      <c r="AD72" s="288">
        <v>116.85717030541414</v>
      </c>
      <c r="AE72" s="288">
        <v>117.45281034746949</v>
      </c>
      <c r="AF72" s="288">
        <v>117.41011684223518</v>
      </c>
      <c r="AG72" s="288">
        <v>117.41011684223518</v>
      </c>
      <c r="AH72" s="288">
        <v>122.36469931884545</v>
      </c>
      <c r="AI72" s="288">
        <v>122.36469931884545</v>
      </c>
      <c r="AJ72" s="288">
        <v>122.36469931884545</v>
      </c>
      <c r="AK72" s="288">
        <v>122.36469931884545</v>
      </c>
      <c r="AL72" s="288">
        <v>122.36469931884545</v>
      </c>
      <c r="AM72" s="288">
        <v>123.12221806979419</v>
      </c>
      <c r="AN72" s="288">
        <v>123.12221806979419</v>
      </c>
      <c r="AO72" s="288">
        <v>123.13586213395629</v>
      </c>
      <c r="AP72" s="288">
        <v>121.56518241389637</v>
      </c>
    </row>
    <row r="73" spans="1:42" x14ac:dyDescent="0.25">
      <c r="A73" s="269" t="s">
        <v>97</v>
      </c>
      <c r="B73" s="268"/>
      <c r="C73" s="287">
        <f>C74</f>
        <v>1</v>
      </c>
      <c r="D73" s="288">
        <v>108.34681892237285</v>
      </c>
      <c r="E73" s="288">
        <v>108.34681892237285</v>
      </c>
      <c r="F73" s="288">
        <v>108.34681892237285</v>
      </c>
      <c r="G73" s="288">
        <v>108.34681892237285</v>
      </c>
      <c r="H73" s="288">
        <v>108.34681892237285</v>
      </c>
      <c r="I73" s="288">
        <v>108.34681892237285</v>
      </c>
      <c r="J73" s="288">
        <v>108.34681892237285</v>
      </c>
      <c r="K73" s="288">
        <v>108.34681892237285</v>
      </c>
      <c r="L73" s="288">
        <v>108.34681892237285</v>
      </c>
      <c r="M73" s="288">
        <v>108.34681892237285</v>
      </c>
      <c r="N73" s="288">
        <v>108.34681892237285</v>
      </c>
      <c r="O73" s="288">
        <v>108.34681892237285</v>
      </c>
      <c r="P73" s="288">
        <v>110.10600248197827</v>
      </c>
      <c r="Q73" s="288">
        <v>110.10600248197827</v>
      </c>
      <c r="R73" s="288">
        <v>110.10600248197827</v>
      </c>
      <c r="S73" s="288">
        <v>110.10600248197827</v>
      </c>
      <c r="T73" s="288">
        <v>110.10600248197827</v>
      </c>
      <c r="U73" s="288">
        <v>112.37321240897379</v>
      </c>
      <c r="V73" s="288">
        <v>112.37321240897379</v>
      </c>
      <c r="W73" s="288">
        <v>112.37321240897379</v>
      </c>
      <c r="X73" s="288">
        <v>112.37321240897379</v>
      </c>
      <c r="Y73" s="288">
        <v>112.37321240897379</v>
      </c>
      <c r="Z73" s="288">
        <v>112.37321240897379</v>
      </c>
      <c r="AA73" s="288">
        <v>114.5990008091788</v>
      </c>
      <c r="AB73" s="288">
        <v>114.5990008091788</v>
      </c>
      <c r="AC73" s="288">
        <v>114.5990008091788</v>
      </c>
      <c r="AD73" s="288">
        <v>114.5990008091788</v>
      </c>
      <c r="AE73" s="288">
        <v>114.5990008091788</v>
      </c>
      <c r="AF73" s="288">
        <v>114.5990008091788</v>
      </c>
      <c r="AG73" s="288">
        <v>114.5990008091788</v>
      </c>
      <c r="AH73" s="288">
        <v>123.91212610128265</v>
      </c>
      <c r="AI73" s="288">
        <v>123.91212610128265</v>
      </c>
      <c r="AJ73" s="288">
        <v>123.91212610128265</v>
      </c>
      <c r="AK73" s="288">
        <v>123.91212610128265</v>
      </c>
      <c r="AL73" s="288">
        <v>123.91212610128265</v>
      </c>
      <c r="AM73" s="288">
        <v>123.91212610128265</v>
      </c>
      <c r="AN73" s="288">
        <v>123.91212610128265</v>
      </c>
      <c r="AO73" s="288">
        <v>123.91212610128265</v>
      </c>
      <c r="AP73" s="288">
        <v>120.77076666116281</v>
      </c>
    </row>
    <row r="74" spans="1:42" x14ac:dyDescent="0.25">
      <c r="B74" s="270" t="s">
        <v>544</v>
      </c>
      <c r="C74" s="289">
        <f>[1]row!G97</f>
        <v>1</v>
      </c>
      <c r="D74" s="288">
        <v>108.34681892237285</v>
      </c>
      <c r="E74" s="288">
        <v>108.34681892237285</v>
      </c>
      <c r="F74" s="288">
        <v>108.34681892237285</v>
      </c>
      <c r="G74" s="288">
        <v>108.34681892237285</v>
      </c>
      <c r="H74" s="288">
        <v>108.34681892237285</v>
      </c>
      <c r="I74" s="288">
        <v>108.34681892237285</v>
      </c>
      <c r="J74" s="288">
        <v>108.34681892237285</v>
      </c>
      <c r="K74" s="288">
        <v>108.34681892237285</v>
      </c>
      <c r="L74" s="288">
        <v>108.34681892237285</v>
      </c>
      <c r="M74" s="288">
        <v>108.34681892237285</v>
      </c>
      <c r="N74" s="288">
        <v>108.34681892237285</v>
      </c>
      <c r="O74" s="288">
        <v>108.34681892237285</v>
      </c>
      <c r="P74" s="288">
        <v>110.10600248197827</v>
      </c>
      <c r="Q74" s="288">
        <v>110.10600248197827</v>
      </c>
      <c r="R74" s="288">
        <v>110.10600248197827</v>
      </c>
      <c r="S74" s="288">
        <v>110.10600248197827</v>
      </c>
      <c r="T74" s="288">
        <v>110.10600248197827</v>
      </c>
      <c r="U74" s="288">
        <v>112.37321240897379</v>
      </c>
      <c r="V74" s="288">
        <v>112.37321240897379</v>
      </c>
      <c r="W74" s="288">
        <v>112.37321240897379</v>
      </c>
      <c r="X74" s="288">
        <v>112.37321240897379</v>
      </c>
      <c r="Y74" s="288">
        <v>112.37321240897379</v>
      </c>
      <c r="Z74" s="288">
        <v>112.37321240897379</v>
      </c>
      <c r="AA74" s="288">
        <v>114.5990008091788</v>
      </c>
      <c r="AB74" s="288">
        <v>114.5990008091788</v>
      </c>
      <c r="AC74" s="288">
        <v>114.5990008091788</v>
      </c>
      <c r="AD74" s="288">
        <v>114.5990008091788</v>
      </c>
      <c r="AE74" s="288">
        <v>114.5990008091788</v>
      </c>
      <c r="AF74" s="288">
        <v>114.5990008091788</v>
      </c>
      <c r="AG74" s="288">
        <v>114.5990008091788</v>
      </c>
      <c r="AH74" s="288">
        <v>123.91212610128265</v>
      </c>
      <c r="AI74" s="288">
        <v>123.91212610128265</v>
      </c>
      <c r="AJ74" s="288">
        <v>123.91212610128265</v>
      </c>
      <c r="AK74" s="288">
        <v>123.91212610128265</v>
      </c>
      <c r="AL74" s="288">
        <v>123.91212610128265</v>
      </c>
      <c r="AM74" s="288">
        <v>123.91212610128265</v>
      </c>
      <c r="AN74" s="288">
        <v>123.91212610128265</v>
      </c>
      <c r="AO74" s="288">
        <v>123.91212610128265</v>
      </c>
      <c r="AP74" s="288">
        <v>120.77076666116281</v>
      </c>
    </row>
    <row r="75" spans="1:42" x14ac:dyDescent="0.25">
      <c r="A75" s="269" t="s">
        <v>98</v>
      </c>
      <c r="B75" s="268"/>
      <c r="C75" s="287">
        <f>C76</f>
        <v>1</v>
      </c>
      <c r="D75" s="288">
        <v>106.37894224871687</v>
      </c>
      <c r="E75" s="288">
        <v>109.37448043254126</v>
      </c>
      <c r="F75" s="288">
        <v>109.37448043254126</v>
      </c>
      <c r="G75" s="288">
        <v>109.37448043254126</v>
      </c>
      <c r="H75" s="288">
        <v>109.59469893785518</v>
      </c>
      <c r="I75" s="288">
        <v>110.08444876157671</v>
      </c>
      <c r="J75" s="288">
        <v>110.33982009600389</v>
      </c>
      <c r="K75" s="288">
        <v>111.96641801229748</v>
      </c>
      <c r="L75" s="288">
        <v>111.96641801229748</v>
      </c>
      <c r="M75" s="288">
        <v>111.96641801229748</v>
      </c>
      <c r="N75" s="288">
        <v>111.96641801229748</v>
      </c>
      <c r="O75" s="288">
        <v>111.96641801229748</v>
      </c>
      <c r="P75" s="288">
        <v>111.96641801229748</v>
      </c>
      <c r="Q75" s="288">
        <v>112.64984437144533</v>
      </c>
      <c r="R75" s="288">
        <v>113.20834617231817</v>
      </c>
      <c r="S75" s="288">
        <v>113.56596816468929</v>
      </c>
      <c r="T75" s="288">
        <v>113.27413276900681</v>
      </c>
      <c r="U75" s="288">
        <v>113.27413276900681</v>
      </c>
      <c r="V75" s="288">
        <v>113.27413276900681</v>
      </c>
      <c r="W75" s="288">
        <v>114.04162174612337</v>
      </c>
      <c r="X75" s="288">
        <v>117.29104276905554</v>
      </c>
      <c r="Y75" s="288">
        <v>117.29104276905554</v>
      </c>
      <c r="Z75" s="288">
        <v>117.96280441860583</v>
      </c>
      <c r="AA75" s="288">
        <v>118.78382578267313</v>
      </c>
      <c r="AB75" s="288">
        <v>118.30438449739245</v>
      </c>
      <c r="AC75" s="288">
        <v>119.08985615298423</v>
      </c>
      <c r="AD75" s="288">
        <v>119.1153398016495</v>
      </c>
      <c r="AE75" s="288">
        <v>120.30661988576017</v>
      </c>
      <c r="AF75" s="288">
        <v>120.22123287529156</v>
      </c>
      <c r="AG75" s="288">
        <v>120.22123287529156</v>
      </c>
      <c r="AH75" s="288">
        <v>120.81727253640825</v>
      </c>
      <c r="AI75" s="288">
        <v>120.81727253640825</v>
      </c>
      <c r="AJ75" s="288">
        <v>120.81727253640825</v>
      </c>
      <c r="AK75" s="288">
        <v>120.81727253640825</v>
      </c>
      <c r="AL75" s="288">
        <v>120.81727253640825</v>
      </c>
      <c r="AM75" s="288">
        <v>122.33231003830572</v>
      </c>
      <c r="AN75" s="288">
        <v>122.33231003830572</v>
      </c>
      <c r="AO75" s="288">
        <v>122.35959816662994</v>
      </c>
      <c r="AP75" s="288">
        <v>122.35959816662994</v>
      </c>
    </row>
    <row r="76" spans="1:42" x14ac:dyDescent="0.25">
      <c r="B76" s="270" t="s">
        <v>545</v>
      </c>
      <c r="C76" s="289">
        <f>[1]row!G98</f>
        <v>1</v>
      </c>
      <c r="D76" s="288">
        <v>106.37894224871687</v>
      </c>
      <c r="E76" s="288">
        <v>109.37448043254126</v>
      </c>
      <c r="F76" s="288">
        <v>109.37448043254126</v>
      </c>
      <c r="G76" s="288">
        <v>109.37448043254126</v>
      </c>
      <c r="H76" s="288">
        <v>109.59469893785518</v>
      </c>
      <c r="I76" s="288">
        <v>110.08444876157671</v>
      </c>
      <c r="J76" s="288">
        <v>110.33982009600389</v>
      </c>
      <c r="K76" s="288">
        <v>111.96641801229748</v>
      </c>
      <c r="L76" s="288">
        <v>111.96641801229748</v>
      </c>
      <c r="M76" s="288">
        <v>111.96641801229748</v>
      </c>
      <c r="N76" s="288">
        <v>111.96641801229748</v>
      </c>
      <c r="O76" s="288">
        <v>111.96641801229748</v>
      </c>
      <c r="P76" s="288">
        <v>111.96641801229748</v>
      </c>
      <c r="Q76" s="288">
        <v>112.64984437144533</v>
      </c>
      <c r="R76" s="288">
        <v>113.20834617231817</v>
      </c>
      <c r="S76" s="288">
        <v>113.56596816468929</v>
      </c>
      <c r="T76" s="288">
        <v>113.27413276900681</v>
      </c>
      <c r="U76" s="288">
        <v>113.27413276900681</v>
      </c>
      <c r="V76" s="288">
        <v>113.27413276900681</v>
      </c>
      <c r="W76" s="288">
        <v>114.04162174612337</v>
      </c>
      <c r="X76" s="288">
        <v>117.29104276905554</v>
      </c>
      <c r="Y76" s="288">
        <v>117.29104276905554</v>
      </c>
      <c r="Z76" s="288">
        <v>117.96280441860583</v>
      </c>
      <c r="AA76" s="288">
        <v>118.78382578267313</v>
      </c>
      <c r="AB76" s="288">
        <v>118.30438449739245</v>
      </c>
      <c r="AC76" s="288">
        <v>119.08985615298423</v>
      </c>
      <c r="AD76" s="288">
        <v>119.1153398016495</v>
      </c>
      <c r="AE76" s="288">
        <v>120.30661988576017</v>
      </c>
      <c r="AF76" s="288">
        <v>120.22123287529156</v>
      </c>
      <c r="AG76" s="288">
        <v>120.22123287529156</v>
      </c>
      <c r="AH76" s="288">
        <v>120.81727253640825</v>
      </c>
      <c r="AI76" s="288">
        <v>120.81727253640825</v>
      </c>
      <c r="AJ76" s="288">
        <v>120.81727253640825</v>
      </c>
      <c r="AK76" s="288">
        <v>120.81727253640825</v>
      </c>
      <c r="AL76" s="288">
        <v>120.81727253640825</v>
      </c>
      <c r="AM76" s="288">
        <v>122.33231003830572</v>
      </c>
      <c r="AN76" s="288">
        <v>122.33231003830572</v>
      </c>
      <c r="AO76" s="288">
        <v>122.35959816662994</v>
      </c>
      <c r="AP76" s="288">
        <v>122.35959816662994</v>
      </c>
    </row>
    <row r="77" spans="1:42" x14ac:dyDescent="0.25">
      <c r="A77" s="269" t="s">
        <v>99</v>
      </c>
      <c r="B77" s="268"/>
      <c r="C77" s="287">
        <f>C78+C84</f>
        <v>24</v>
      </c>
      <c r="D77" s="288">
        <v>114.58994220365314</v>
      </c>
      <c r="E77" s="288">
        <v>116.88791605727369</v>
      </c>
      <c r="F77" s="288">
        <v>117.65479224717966</v>
      </c>
      <c r="G77" s="288">
        <v>118.51879764761883</v>
      </c>
      <c r="H77" s="288">
        <v>118.83991805583713</v>
      </c>
      <c r="I77" s="288">
        <v>119.69801429787793</v>
      </c>
      <c r="J77" s="288">
        <v>120.72579719326107</v>
      </c>
      <c r="K77" s="288">
        <v>119.90806393997168</v>
      </c>
      <c r="L77" s="288">
        <v>121.80962487425559</v>
      </c>
      <c r="M77" s="288">
        <v>124.62062818923526</v>
      </c>
      <c r="N77" s="288">
        <v>129.35324384960555</v>
      </c>
      <c r="O77" s="288">
        <v>127.4115045840375</v>
      </c>
      <c r="P77" s="288">
        <v>130.33942060811748</v>
      </c>
      <c r="Q77" s="288">
        <v>131.15216164555216</v>
      </c>
      <c r="R77" s="288">
        <v>132.99913352156292</v>
      </c>
      <c r="S77" s="288">
        <v>134.42181971874098</v>
      </c>
      <c r="T77" s="288">
        <v>134.76904777198249</v>
      </c>
      <c r="U77" s="288">
        <v>136.13291689710343</v>
      </c>
      <c r="V77" s="288">
        <v>136.08440244309929</v>
      </c>
      <c r="W77" s="288">
        <v>137.098972060357</v>
      </c>
      <c r="X77" s="288">
        <v>140.20823208235319</v>
      </c>
      <c r="Y77" s="288">
        <v>138.99472320366286</v>
      </c>
      <c r="Z77" s="288">
        <v>140.2065563483325</v>
      </c>
      <c r="AA77" s="288">
        <v>138.50877192254086</v>
      </c>
      <c r="AB77" s="288">
        <v>145.89876214282899</v>
      </c>
      <c r="AC77" s="288">
        <v>146.1087433205976</v>
      </c>
      <c r="AD77" s="288">
        <v>146.86641981554337</v>
      </c>
      <c r="AE77" s="288">
        <v>146.57998915657996</v>
      </c>
      <c r="AF77" s="288">
        <v>145.87956615402535</v>
      </c>
      <c r="AG77" s="288">
        <v>146.27934344711335</v>
      </c>
      <c r="AH77" s="288">
        <v>146.17668208276862</v>
      </c>
      <c r="AI77" s="288">
        <v>147.73445586586089</v>
      </c>
      <c r="AJ77" s="288">
        <v>147.07092418218562</v>
      </c>
      <c r="AK77" s="288">
        <v>146.9040853062302</v>
      </c>
      <c r="AL77" s="288">
        <v>147.71113648128144</v>
      </c>
      <c r="AM77" s="288">
        <v>147.55146374677688</v>
      </c>
      <c r="AN77" s="288">
        <v>155.76750430633646</v>
      </c>
      <c r="AO77" s="288">
        <v>157.9523292587173</v>
      </c>
      <c r="AP77" s="288">
        <v>157.89747724279849</v>
      </c>
    </row>
    <row r="78" spans="1:42" x14ac:dyDescent="0.25">
      <c r="A78" s="269" t="s">
        <v>100</v>
      </c>
      <c r="B78" s="268"/>
      <c r="C78" s="287">
        <f>SUM(C79:C83)</f>
        <v>16</v>
      </c>
      <c r="D78" s="288">
        <v>110.6669124346116</v>
      </c>
      <c r="E78" s="288">
        <v>114.11387321504245</v>
      </c>
      <c r="F78" s="288">
        <v>115.2641874999014</v>
      </c>
      <c r="G78" s="288">
        <v>116.56019560056015</v>
      </c>
      <c r="H78" s="288">
        <v>117.04187621288762</v>
      </c>
      <c r="I78" s="288">
        <v>118.3290205759488</v>
      </c>
      <c r="J78" s="288">
        <v>119.87069491902351</v>
      </c>
      <c r="K78" s="288">
        <v>118.64409503908944</v>
      </c>
      <c r="L78" s="288">
        <v>121.49643644051531</v>
      </c>
      <c r="M78" s="288">
        <v>125.7129414129848</v>
      </c>
      <c r="N78" s="288">
        <v>132.81186490354025</v>
      </c>
      <c r="O78" s="288">
        <v>129.89925600518816</v>
      </c>
      <c r="P78" s="288">
        <v>131.6348038832825</v>
      </c>
      <c r="Q78" s="288">
        <v>132.8539154394345</v>
      </c>
      <c r="R78" s="288">
        <v>135.62437325345064</v>
      </c>
      <c r="S78" s="288">
        <v>137.75840254921772</v>
      </c>
      <c r="T78" s="288">
        <v>138.27924462907998</v>
      </c>
      <c r="U78" s="288">
        <v>140.32504831676141</v>
      </c>
      <c r="V78" s="288">
        <v>140.25227663575521</v>
      </c>
      <c r="W78" s="288">
        <v>141.77413106164175</v>
      </c>
      <c r="X78" s="288">
        <v>146.43802109463604</v>
      </c>
      <c r="Y78" s="288">
        <v>144.61775777660057</v>
      </c>
      <c r="Z78" s="288">
        <v>146.43550749360503</v>
      </c>
      <c r="AA78" s="288">
        <v>143.88883085491756</v>
      </c>
      <c r="AB78" s="288">
        <v>145.18892506983727</v>
      </c>
      <c r="AC78" s="288">
        <v>145.50389683649024</v>
      </c>
      <c r="AD78" s="288">
        <v>146.64041157890884</v>
      </c>
      <c r="AE78" s="288">
        <v>146.21076559046375</v>
      </c>
      <c r="AF78" s="288">
        <v>145.16013108663185</v>
      </c>
      <c r="AG78" s="288">
        <v>145.75979702626387</v>
      </c>
      <c r="AH78" s="288">
        <v>145.60580497974675</v>
      </c>
      <c r="AI78" s="288">
        <v>147.94246565438513</v>
      </c>
      <c r="AJ78" s="288">
        <v>146.94716812887222</v>
      </c>
      <c r="AK78" s="288">
        <v>146.69690981493915</v>
      </c>
      <c r="AL78" s="288">
        <v>147.90748657751601</v>
      </c>
      <c r="AM78" s="288">
        <v>147.66797747575913</v>
      </c>
      <c r="AN78" s="288">
        <v>147.81482295948524</v>
      </c>
      <c r="AO78" s="288">
        <v>151.0920603880565</v>
      </c>
      <c r="AP78" s="288">
        <v>151.00978236417825</v>
      </c>
    </row>
    <row r="79" spans="1:42" x14ac:dyDescent="0.25">
      <c r="B79" s="270" t="s">
        <v>546</v>
      </c>
      <c r="C79" s="289">
        <f>[1]row!G99</f>
        <v>1</v>
      </c>
      <c r="D79" s="288">
        <v>111.79605095856773</v>
      </c>
      <c r="E79" s="288">
        <v>111.59239416597157</v>
      </c>
      <c r="F79" s="288">
        <v>111.14178509147246</v>
      </c>
      <c r="G79" s="288">
        <v>115.44482564574508</v>
      </c>
      <c r="H79" s="288">
        <v>125.59930246743851</v>
      </c>
      <c r="I79" s="288">
        <v>128.96487301775778</v>
      </c>
      <c r="J79" s="288">
        <v>127.15556505959708</v>
      </c>
      <c r="K79" s="288">
        <v>123.72794415923119</v>
      </c>
      <c r="L79" s="288">
        <v>124.74244526277351</v>
      </c>
      <c r="M79" s="288">
        <v>117.09656460737082</v>
      </c>
      <c r="N79" s="288">
        <v>126.65081009800653</v>
      </c>
      <c r="O79" s="288">
        <v>119.64933260996386</v>
      </c>
      <c r="P79" s="288">
        <v>127.29511652124049</v>
      </c>
      <c r="Q79" s="288">
        <v>126.16580681942767</v>
      </c>
      <c r="R79" s="288">
        <v>128.9204150816106</v>
      </c>
      <c r="S79" s="288">
        <v>149.77387328079689</v>
      </c>
      <c r="T79" s="288">
        <v>149.66719987219054</v>
      </c>
      <c r="U79" s="288">
        <v>164.28943623494578</v>
      </c>
      <c r="V79" s="288">
        <v>183.5802726389104</v>
      </c>
      <c r="W79" s="288">
        <v>182.03726995109358</v>
      </c>
      <c r="X79" s="288">
        <v>194.14868388545415</v>
      </c>
      <c r="Y79" s="288">
        <v>195.36944111689959</v>
      </c>
      <c r="Z79" s="288">
        <v>194.99647256191221</v>
      </c>
      <c r="AA79" s="288">
        <v>192.57031653437204</v>
      </c>
      <c r="AB79" s="288">
        <v>200.93542657757268</v>
      </c>
      <c r="AC79" s="288">
        <v>200.06959908314712</v>
      </c>
      <c r="AD79" s="288">
        <v>202.14195903742322</v>
      </c>
      <c r="AE79" s="288">
        <v>204.59704698709578</v>
      </c>
      <c r="AF79" s="288">
        <v>178.73896177631761</v>
      </c>
      <c r="AG79" s="288">
        <v>187.1028374262047</v>
      </c>
      <c r="AH79" s="288">
        <v>199.57577374451358</v>
      </c>
      <c r="AI79" s="288">
        <v>203.06674547296564</v>
      </c>
      <c r="AJ79" s="288">
        <v>201.95503328302215</v>
      </c>
      <c r="AK79" s="288">
        <v>183.98522396227656</v>
      </c>
      <c r="AL79" s="288">
        <v>181.91097022211301</v>
      </c>
      <c r="AM79" s="288">
        <v>182.65044014148327</v>
      </c>
      <c r="AN79" s="288">
        <v>192.66415717196267</v>
      </c>
      <c r="AO79" s="288">
        <v>184.05442274197185</v>
      </c>
      <c r="AP79" s="288">
        <v>190.34796249187787</v>
      </c>
    </row>
    <row r="80" spans="1:42" x14ac:dyDescent="0.25">
      <c r="B80" s="270" t="s">
        <v>547</v>
      </c>
      <c r="C80" s="289">
        <f>[1]row!G100</f>
        <v>6</v>
      </c>
      <c r="D80" s="288">
        <v>107.40543048804902</v>
      </c>
      <c r="E80" s="288">
        <v>114.37048235374522</v>
      </c>
      <c r="F80" s="288">
        <v>116.57139707421685</v>
      </c>
      <c r="G80" s="288">
        <v>118.86631953421413</v>
      </c>
      <c r="H80" s="288">
        <v>116.94642526384926</v>
      </c>
      <c r="I80" s="288">
        <v>116.30818326518556</v>
      </c>
      <c r="J80" s="288">
        <v>118.10013896280095</v>
      </c>
      <c r="K80" s="288">
        <v>113.45420136418477</v>
      </c>
      <c r="L80" s="288">
        <v>115.10650142400446</v>
      </c>
      <c r="M80" s="288">
        <v>115.76482074160452</v>
      </c>
      <c r="N80" s="288">
        <v>123.69635943445768</v>
      </c>
      <c r="O80" s="288">
        <v>117.4241602199766</v>
      </c>
      <c r="P80" s="288">
        <v>117.01563635423986</v>
      </c>
      <c r="Q80" s="288">
        <v>118.24034552336282</v>
      </c>
      <c r="R80" s="288">
        <v>122.51014231035298</v>
      </c>
      <c r="S80" s="288">
        <v>123.22138275455897</v>
      </c>
      <c r="T80" s="288">
        <v>125.4509086978873</v>
      </c>
      <c r="U80" s="288">
        <v>128.59746850360312</v>
      </c>
      <c r="V80" s="288">
        <v>129.67046773632543</v>
      </c>
      <c r="W80" s="288">
        <v>132.73762747383671</v>
      </c>
      <c r="X80" s="288">
        <v>139.01701971877935</v>
      </c>
      <c r="Y80" s="288">
        <v>136.93981215888047</v>
      </c>
      <c r="Z80" s="288">
        <v>139.08187303513921</v>
      </c>
      <c r="AA80" s="288">
        <v>137.9310891356611</v>
      </c>
      <c r="AB80" s="288">
        <v>139.14196566591312</v>
      </c>
      <c r="AC80" s="288">
        <v>139.83225525787512</v>
      </c>
      <c r="AD80" s="288">
        <v>139.4190694883429</v>
      </c>
      <c r="AE80" s="288">
        <v>139.67394495471549</v>
      </c>
      <c r="AF80" s="288">
        <v>140.81184030318104</v>
      </c>
      <c r="AG80" s="288">
        <v>140.50591121683522</v>
      </c>
      <c r="AH80" s="288">
        <v>138.40670143687092</v>
      </c>
      <c r="AI80" s="288">
        <v>139.7984543990971</v>
      </c>
      <c r="AJ80" s="288">
        <v>141.51789103521594</v>
      </c>
      <c r="AK80" s="288">
        <v>141.56203143608101</v>
      </c>
      <c r="AL80" s="288">
        <v>143.02648145719238</v>
      </c>
      <c r="AM80" s="288">
        <v>142.49323102709056</v>
      </c>
      <c r="AN80" s="288">
        <v>141.2679283234144</v>
      </c>
      <c r="AO80" s="288">
        <v>145.84695604843969</v>
      </c>
      <c r="AP80" s="288">
        <v>145.01677864846536</v>
      </c>
    </row>
    <row r="81" spans="1:42" x14ac:dyDescent="0.25">
      <c r="B81" s="270" t="s">
        <v>548</v>
      </c>
      <c r="C81" s="289"/>
      <c r="D81" s="288"/>
      <c r="E81" s="288"/>
      <c r="F81" s="288"/>
      <c r="G81" s="288"/>
      <c r="H81" s="288"/>
      <c r="I81" s="288"/>
      <c r="J81" s="288"/>
      <c r="K81" s="288"/>
      <c r="L81" s="288"/>
      <c r="M81" s="288"/>
      <c r="N81" s="288"/>
      <c r="O81" s="288"/>
      <c r="P81" s="288"/>
      <c r="Q81" s="288"/>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row>
    <row r="82" spans="1:42" x14ac:dyDescent="0.25">
      <c r="B82" s="270" t="s">
        <v>549</v>
      </c>
      <c r="C82" s="289">
        <f>[1]row!G101</f>
        <v>5</v>
      </c>
      <c r="D82" s="288">
        <v>107.68052310846781</v>
      </c>
      <c r="E82" s="288">
        <v>109.76632324790737</v>
      </c>
      <c r="F82" s="288">
        <v>110.79839953551968</v>
      </c>
      <c r="G82" s="288">
        <v>110.93245489252153</v>
      </c>
      <c r="H82" s="288">
        <v>113.38742783083936</v>
      </c>
      <c r="I82" s="288">
        <v>115.15636814735758</v>
      </c>
      <c r="J82" s="288">
        <v>115.83428010915895</v>
      </c>
      <c r="K82" s="288">
        <v>117.657542807849</v>
      </c>
      <c r="L82" s="288">
        <v>117.59481656323563</v>
      </c>
      <c r="M82" s="288">
        <v>119.38950160386105</v>
      </c>
      <c r="N82" s="288">
        <v>122.10408183227318</v>
      </c>
      <c r="O82" s="288">
        <v>120.22355733625247</v>
      </c>
      <c r="P82" s="288">
        <v>124.10938426878833</v>
      </c>
      <c r="Q82" s="288">
        <v>125.53202095497474</v>
      </c>
      <c r="R82" s="288">
        <v>127.74135309681712</v>
      </c>
      <c r="S82" s="288">
        <v>130.30785700078115</v>
      </c>
      <c r="T82" s="288">
        <v>130.47091641170533</v>
      </c>
      <c r="U82" s="288">
        <v>135.17765107528055</v>
      </c>
      <c r="V82" s="288">
        <v>133.52966386643499</v>
      </c>
      <c r="W82" s="288">
        <v>135.33922909220902</v>
      </c>
      <c r="X82" s="288">
        <v>138.14921242588747</v>
      </c>
      <c r="Y82" s="288">
        <v>134.43110470554132</v>
      </c>
      <c r="Z82" s="288">
        <v>137.81747101698613</v>
      </c>
      <c r="AA82" s="288">
        <v>134.37187714205328</v>
      </c>
      <c r="AB82" s="288">
        <v>135.31814878761517</v>
      </c>
      <c r="AC82" s="288">
        <v>138.19548207974725</v>
      </c>
      <c r="AD82" s="288">
        <v>138.83921013480148</v>
      </c>
      <c r="AE82" s="288">
        <v>137.02607161201439</v>
      </c>
      <c r="AF82" s="288">
        <v>136.89538372284545</v>
      </c>
      <c r="AG82" s="288">
        <v>138.43229025545998</v>
      </c>
      <c r="AH82" s="288">
        <v>138.78917740354046</v>
      </c>
      <c r="AI82" s="288">
        <v>139.96043179035925</v>
      </c>
      <c r="AJ82" s="288">
        <v>138.23640413368022</v>
      </c>
      <c r="AK82" s="288">
        <v>140.58986380176981</v>
      </c>
      <c r="AL82" s="288">
        <v>139.32910904542263</v>
      </c>
      <c r="AM82" s="288">
        <v>141.03036606165205</v>
      </c>
      <c r="AN82" s="288">
        <v>144.62970553098123</v>
      </c>
      <c r="AO82" s="288">
        <v>145.46191920252355</v>
      </c>
      <c r="AP82" s="288">
        <v>145.62787140448495</v>
      </c>
    </row>
    <row r="83" spans="1:42" x14ac:dyDescent="0.25">
      <c r="B83" s="270" t="s">
        <v>550</v>
      </c>
      <c r="C83" s="289">
        <f>[1]row!G102</f>
        <v>4</v>
      </c>
      <c r="D83" s="288">
        <v>119.00983738114617</v>
      </c>
      <c r="E83" s="288">
        <v>119.79376672817492</v>
      </c>
      <c r="F83" s="288">
        <v>119.91620869601265</v>
      </c>
      <c r="G83" s="288">
        <v>120.41452807383121</v>
      </c>
      <c r="H83" s="288">
        <v>119.61375655036775</v>
      </c>
      <c r="I83" s="288">
        <v>122.66712896738044</v>
      </c>
      <c r="J83" s="288">
        <v>125.75082983054465</v>
      </c>
      <c r="K83" s="288">
        <v>126.39116356046155</v>
      </c>
      <c r="L83" s="288">
        <v>135.14686160631663</v>
      </c>
      <c r="M83" s="288">
        <v>150.69351638286341</v>
      </c>
      <c r="N83" s="288">
        <v>161.41011564763141</v>
      </c>
      <c r="O83" s="288">
        <v>163.26900386798121</v>
      </c>
      <c r="P83" s="288">
        <v>164.05525153547464</v>
      </c>
      <c r="Q83" s="288">
        <v>165.59866557411834</v>
      </c>
      <c r="R83" s="288">
        <v>166.82548440684911</v>
      </c>
      <c r="S83" s="288">
        <v>165.87324649385678</v>
      </c>
      <c r="T83" s="288">
        <v>164.43516998680971</v>
      </c>
      <c r="U83" s="288">
        <v>158.35956760880384</v>
      </c>
      <c r="V83" s="288">
        <v>153.69625694576132</v>
      </c>
      <c r="W83" s="288">
        <v>153.30672918277727</v>
      </c>
      <c r="X83" s="288">
        <v>156.00286829665228</v>
      </c>
      <c r="Y83" s="288">
        <v>156.18007170692999</v>
      </c>
      <c r="Z83" s="288">
        <v>156.09826351000055</v>
      </c>
      <c r="AA83" s="288">
        <v>152.55126415501906</v>
      </c>
      <c r="AB83" s="288">
        <v>152.66120915156731</v>
      </c>
      <c r="AC83" s="288">
        <v>149.50545208867743</v>
      </c>
      <c r="AD83" s="288">
        <v>153.34853965526332</v>
      </c>
      <c r="AE83" s="288">
        <v>152.90029366798981</v>
      </c>
      <c r="AF83" s="288">
        <v>153.6187937941196</v>
      </c>
      <c r="AG83" s="288">
        <v>152.46424910392645</v>
      </c>
      <c r="AH83" s="288">
        <v>151.43275257312669</v>
      </c>
      <c r="AI83" s="288">
        <v>156.35495491270441</v>
      </c>
      <c r="AJ83" s="288">
        <v>152.22757247480908</v>
      </c>
      <c r="AK83" s="288">
        <v>152.71095636285361</v>
      </c>
      <c r="AL83" s="288">
        <v>157.45109526196899</v>
      </c>
      <c r="AM83" s="288">
        <v>154.98149574996481</v>
      </c>
      <c r="AN83" s="288">
        <v>150.40422814610216</v>
      </c>
      <c r="AO83" s="288">
        <v>157.75680279091904</v>
      </c>
      <c r="AP83" s="288">
        <v>156.89213160543929</v>
      </c>
    </row>
    <row r="84" spans="1:42" x14ac:dyDescent="0.25">
      <c r="A84" s="269" t="s">
        <v>101</v>
      </c>
      <c r="B84" s="268"/>
      <c r="C84" s="287">
        <f>C85</f>
        <v>8</v>
      </c>
      <c r="D84" s="288">
        <v>122.43600174173618</v>
      </c>
      <c r="E84" s="288">
        <v>122.43600174173618</v>
      </c>
      <c r="F84" s="288">
        <v>122.43600174173618</v>
      </c>
      <c r="G84" s="288">
        <v>122.43600174173618</v>
      </c>
      <c r="H84" s="288">
        <v>122.43600174173618</v>
      </c>
      <c r="I84" s="288">
        <v>122.43600174173618</v>
      </c>
      <c r="J84" s="288">
        <v>122.43600174173618</v>
      </c>
      <c r="K84" s="288">
        <v>122.43600174173618</v>
      </c>
      <c r="L84" s="288">
        <v>122.43600174173618</v>
      </c>
      <c r="M84" s="288">
        <v>122.43600174173618</v>
      </c>
      <c r="N84" s="288">
        <v>122.43600174173618</v>
      </c>
      <c r="O84" s="288">
        <v>122.43600174173618</v>
      </c>
      <c r="P84" s="288">
        <v>127.74865405778746</v>
      </c>
      <c r="Q84" s="288">
        <v>127.74865405778746</v>
      </c>
      <c r="R84" s="288">
        <v>127.74865405778746</v>
      </c>
      <c r="S84" s="288">
        <v>127.74865405778746</v>
      </c>
      <c r="T84" s="288">
        <v>127.74865405778746</v>
      </c>
      <c r="U84" s="288">
        <v>127.74865405778746</v>
      </c>
      <c r="V84" s="288">
        <v>127.74865405778746</v>
      </c>
      <c r="W84" s="288">
        <v>127.74865405778746</v>
      </c>
      <c r="X84" s="288">
        <v>127.74865405778746</v>
      </c>
      <c r="Y84" s="288">
        <v>127.74865405778746</v>
      </c>
      <c r="Z84" s="288">
        <v>127.74865405778746</v>
      </c>
      <c r="AA84" s="288">
        <v>127.74865405778746</v>
      </c>
      <c r="AB84" s="288">
        <v>147.31843628881236</v>
      </c>
      <c r="AC84" s="288">
        <v>147.31843628881236</v>
      </c>
      <c r="AD84" s="288">
        <v>147.31843628881236</v>
      </c>
      <c r="AE84" s="288">
        <v>147.31843628881236</v>
      </c>
      <c r="AF84" s="288">
        <v>147.31843628881236</v>
      </c>
      <c r="AG84" s="288">
        <v>147.31843628881236</v>
      </c>
      <c r="AH84" s="288">
        <v>147.31843628881236</v>
      </c>
      <c r="AI84" s="288">
        <v>147.31843628881236</v>
      </c>
      <c r="AJ84" s="288">
        <v>147.31843628881236</v>
      </c>
      <c r="AK84" s="288">
        <v>147.31843628881236</v>
      </c>
      <c r="AL84" s="288">
        <v>147.31843628881236</v>
      </c>
      <c r="AM84" s="288">
        <v>147.31843628881236</v>
      </c>
      <c r="AN84" s="288">
        <v>171.67286700003893</v>
      </c>
      <c r="AO84" s="288">
        <v>171.67286700003893</v>
      </c>
      <c r="AP84" s="288">
        <v>171.67286700003893</v>
      </c>
    </row>
    <row r="85" spans="1:42" x14ac:dyDescent="0.25">
      <c r="B85" s="270" t="s">
        <v>551</v>
      </c>
      <c r="C85" s="289">
        <f>[1]row!G103</f>
        <v>8</v>
      </c>
      <c r="D85" s="288">
        <v>122.43600174173618</v>
      </c>
      <c r="E85" s="288">
        <v>122.43600174173618</v>
      </c>
      <c r="F85" s="288">
        <v>122.43600174173618</v>
      </c>
      <c r="G85" s="288">
        <v>122.43600174173618</v>
      </c>
      <c r="H85" s="288">
        <v>122.43600174173618</v>
      </c>
      <c r="I85" s="288">
        <v>122.43600174173618</v>
      </c>
      <c r="J85" s="288">
        <v>122.43600174173618</v>
      </c>
      <c r="K85" s="288">
        <v>122.43600174173618</v>
      </c>
      <c r="L85" s="288">
        <v>122.43600174173618</v>
      </c>
      <c r="M85" s="288">
        <v>122.43600174173618</v>
      </c>
      <c r="N85" s="288">
        <v>122.43600174173618</v>
      </c>
      <c r="O85" s="288">
        <v>122.43600174173618</v>
      </c>
      <c r="P85" s="288">
        <v>127.74865405778746</v>
      </c>
      <c r="Q85" s="288">
        <v>127.74865405778746</v>
      </c>
      <c r="R85" s="288">
        <v>127.74865405778746</v>
      </c>
      <c r="S85" s="288">
        <v>127.74865405778746</v>
      </c>
      <c r="T85" s="288">
        <v>127.74865405778746</v>
      </c>
      <c r="U85" s="288">
        <v>127.74865405778746</v>
      </c>
      <c r="V85" s="288">
        <v>127.74865405778746</v>
      </c>
      <c r="W85" s="288">
        <v>127.74865405778746</v>
      </c>
      <c r="X85" s="288">
        <v>127.74865405778746</v>
      </c>
      <c r="Y85" s="288">
        <v>127.74865405778746</v>
      </c>
      <c r="Z85" s="288">
        <v>127.74865405778746</v>
      </c>
      <c r="AA85" s="288">
        <v>127.74865405778746</v>
      </c>
      <c r="AB85" s="288">
        <v>147.31843628881236</v>
      </c>
      <c r="AC85" s="288">
        <v>147.31843628881236</v>
      </c>
      <c r="AD85" s="288">
        <v>147.31843628881236</v>
      </c>
      <c r="AE85" s="288">
        <v>147.31843628881236</v>
      </c>
      <c r="AF85" s="288">
        <v>147.31843628881236</v>
      </c>
      <c r="AG85" s="288">
        <v>147.31843628881236</v>
      </c>
      <c r="AH85" s="288">
        <v>147.31843628881236</v>
      </c>
      <c r="AI85" s="288">
        <v>147.31843628881236</v>
      </c>
      <c r="AJ85" s="288">
        <v>147.31843628881236</v>
      </c>
      <c r="AK85" s="288">
        <v>147.31843628881236</v>
      </c>
      <c r="AL85" s="288">
        <v>147.31843628881236</v>
      </c>
      <c r="AM85" s="288">
        <v>147.31843628881236</v>
      </c>
      <c r="AN85" s="288">
        <v>171.67286700003893</v>
      </c>
      <c r="AO85" s="288">
        <v>171.67286700003893</v>
      </c>
      <c r="AP85" s="288">
        <v>171.67286700003893</v>
      </c>
    </row>
    <row r="86" spans="1:42" x14ac:dyDescent="0.25">
      <c r="D86" s="288"/>
      <c r="E86" s="288"/>
      <c r="F86" s="288"/>
      <c r="G86" s="288"/>
      <c r="H86" s="288"/>
      <c r="I86" s="288"/>
      <c r="J86" s="288"/>
      <c r="K86" s="288"/>
      <c r="L86" s="288"/>
      <c r="M86" s="288"/>
      <c r="N86" s="288"/>
      <c r="O86" s="288"/>
      <c r="P86" s="288"/>
      <c r="Q86" s="288"/>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row>
    <row r="87" spans="1:42" x14ac:dyDescent="0.25">
      <c r="A87" s="266" t="s">
        <v>102</v>
      </c>
      <c r="B87" s="267"/>
      <c r="C87" s="278">
        <f>C88+C102+C109</f>
        <v>38</v>
      </c>
      <c r="D87" s="278">
        <v>112.71465550716466</v>
      </c>
      <c r="E87" s="278">
        <v>113.07435566971463</v>
      </c>
      <c r="F87" s="278">
        <v>113.1552263539447</v>
      </c>
      <c r="G87" s="278">
        <v>113.31786399620542</v>
      </c>
      <c r="H87" s="278">
        <v>113.73992218660669</v>
      </c>
      <c r="I87" s="278">
        <v>114.33479380711196</v>
      </c>
      <c r="J87" s="278">
        <v>114.39566923751282</v>
      </c>
      <c r="K87" s="278">
        <v>114.63378896064678</v>
      </c>
      <c r="L87" s="278">
        <v>115.06304871815662</v>
      </c>
      <c r="M87" s="278">
        <v>115.42476358896955</v>
      </c>
      <c r="N87" s="278">
        <v>115.72852267941988</v>
      </c>
      <c r="O87" s="278">
        <v>115.9525402739548</v>
      </c>
      <c r="P87" s="278">
        <v>122.18019020804786</v>
      </c>
      <c r="Q87" s="278">
        <v>122.5690263318363</v>
      </c>
      <c r="R87" s="278">
        <v>122.69632494438038</v>
      </c>
      <c r="S87" s="278">
        <v>122.90705909176499</v>
      </c>
      <c r="T87" s="278">
        <v>122.94581201563631</v>
      </c>
      <c r="U87" s="278">
        <v>123.07449689291559</v>
      </c>
      <c r="V87" s="278">
        <v>123.74437894494469</v>
      </c>
      <c r="W87" s="278">
        <v>123.86287219457958</v>
      </c>
      <c r="X87" s="278">
        <v>123.87185039717318</v>
      </c>
      <c r="Y87" s="278">
        <v>123.79814132029986</v>
      </c>
      <c r="Z87" s="278">
        <v>123.78589600722307</v>
      </c>
      <c r="AA87" s="278">
        <v>123.87640755217262</v>
      </c>
      <c r="AB87" s="278">
        <v>130.82192121726342</v>
      </c>
      <c r="AC87" s="278">
        <v>130.74541892761323</v>
      </c>
      <c r="AD87" s="278">
        <v>130.78615020595115</v>
      </c>
      <c r="AE87" s="278">
        <v>130.89422168051087</v>
      </c>
      <c r="AF87" s="278">
        <v>130.98756154582279</v>
      </c>
      <c r="AG87" s="278">
        <v>131.25291166854998</v>
      </c>
      <c r="AH87" s="278">
        <v>131.73567551164516</v>
      </c>
      <c r="AI87" s="278">
        <v>131.9515722236296</v>
      </c>
      <c r="AJ87" s="278">
        <v>131.94203884526209</v>
      </c>
      <c r="AK87" s="278">
        <v>131.93043054604891</v>
      </c>
      <c r="AL87" s="278">
        <v>131.93566888122149</v>
      </c>
      <c r="AM87" s="278">
        <v>132.10046633902834</v>
      </c>
      <c r="AN87" s="278">
        <v>138.16129253387555</v>
      </c>
      <c r="AO87" s="278">
        <v>138.11735256917177</v>
      </c>
      <c r="AP87" s="278">
        <v>138.09300416052164</v>
      </c>
    </row>
    <row r="88" spans="1:42" x14ac:dyDescent="0.25">
      <c r="A88" s="269" t="s">
        <v>103</v>
      </c>
      <c r="B88" s="268"/>
      <c r="C88" s="287">
        <f>C89+C99</f>
        <v>14</v>
      </c>
      <c r="D88" s="288">
        <v>108.56357523644837</v>
      </c>
      <c r="E88" s="288">
        <v>109.53990424908399</v>
      </c>
      <c r="F88" s="288">
        <v>109.75941039199414</v>
      </c>
      <c r="G88" s="288">
        <v>110.20085542098757</v>
      </c>
      <c r="H88" s="288">
        <v>111.34644193779097</v>
      </c>
      <c r="I88" s="288">
        <v>112.20714162377365</v>
      </c>
      <c r="J88" s="288">
        <v>112.37237493486168</v>
      </c>
      <c r="K88" s="288">
        <v>113.01869989765393</v>
      </c>
      <c r="L88" s="288">
        <v>114.18383352518063</v>
      </c>
      <c r="M88" s="288">
        <v>115.16563103167286</v>
      </c>
      <c r="N88" s="288">
        <v>115.9901199914666</v>
      </c>
      <c r="O88" s="288">
        <v>116.59816774806139</v>
      </c>
      <c r="P88" s="288">
        <v>116.92220291773106</v>
      </c>
      <c r="Q88" s="288">
        <v>117.39951802356099</v>
      </c>
      <c r="R88" s="288">
        <v>117.64984491365271</v>
      </c>
      <c r="S88" s="288">
        <v>118.22183759941095</v>
      </c>
      <c r="T88" s="288">
        <v>118.32702410706166</v>
      </c>
      <c r="U88" s="288">
        <v>118.67631163110539</v>
      </c>
      <c r="V88" s="288">
        <v>119.2734212765573</v>
      </c>
      <c r="W88" s="288">
        <v>119.59504581128057</v>
      </c>
      <c r="X88" s="288">
        <v>119.61941521832027</v>
      </c>
      <c r="Y88" s="288">
        <v>119.41934772394985</v>
      </c>
      <c r="Z88" s="288">
        <v>119.38611044559862</v>
      </c>
      <c r="AA88" s="288">
        <v>119.63178463903311</v>
      </c>
      <c r="AB88" s="288">
        <v>119.66765973542759</v>
      </c>
      <c r="AC88" s="288">
        <v>119.46001066351995</v>
      </c>
      <c r="AD88" s="288">
        <v>119.57056699043717</v>
      </c>
      <c r="AE88" s="288">
        <v>119.86390384995646</v>
      </c>
      <c r="AF88" s="288">
        <v>120.11725491294585</v>
      </c>
      <c r="AG88" s="288">
        <v>120.8374909603483</v>
      </c>
      <c r="AH88" s="288">
        <v>122.14784996303517</v>
      </c>
      <c r="AI88" s="288">
        <v>122.73385532413577</v>
      </c>
      <c r="AJ88" s="288">
        <v>122.70797901142399</v>
      </c>
      <c r="AK88" s="288">
        <v>122.67647077070251</v>
      </c>
      <c r="AL88" s="288">
        <v>122.69068910902807</v>
      </c>
      <c r="AM88" s="288">
        <v>123.1379964945038</v>
      </c>
      <c r="AN88" s="288">
        <v>123.59498141983012</v>
      </c>
      <c r="AO88" s="288">
        <v>123.4757158013484</v>
      </c>
      <c r="AP88" s="288">
        <v>123.40962726358391</v>
      </c>
    </row>
    <row r="89" spans="1:42" x14ac:dyDescent="0.25">
      <c r="A89" s="269" t="s">
        <v>104</v>
      </c>
      <c r="B89" s="268"/>
      <c r="C89" s="287">
        <f>SUM(C90:C98)</f>
        <v>11</v>
      </c>
      <c r="D89" s="288">
        <v>109.1714846646863</v>
      </c>
      <c r="E89" s="288">
        <v>110.41408522622255</v>
      </c>
      <c r="F89" s="288">
        <v>110.69345668083547</v>
      </c>
      <c r="G89" s="288">
        <v>111.18366524096082</v>
      </c>
      <c r="H89" s="288">
        <v>112.64168444416515</v>
      </c>
      <c r="I89" s="288">
        <v>113.53935068577526</v>
      </c>
      <c r="J89" s="288">
        <v>113.65868394515115</v>
      </c>
      <c r="K89" s="288">
        <v>114.48127935234129</v>
      </c>
      <c r="L89" s="288">
        <v>115.9641766964662</v>
      </c>
      <c r="M89" s="288">
        <v>117.14149088049668</v>
      </c>
      <c r="N89" s="288">
        <v>118.19084046568872</v>
      </c>
      <c r="O89" s="288">
        <v>118.87476837024464</v>
      </c>
      <c r="P89" s="288">
        <v>119.28717676800603</v>
      </c>
      <c r="Q89" s="288">
        <v>119.89466872088047</v>
      </c>
      <c r="R89" s="288">
        <v>120.12430222739046</v>
      </c>
      <c r="S89" s="288">
        <v>120.8522929183555</v>
      </c>
      <c r="T89" s="288">
        <v>120.98616665536551</v>
      </c>
      <c r="U89" s="288">
        <v>121.43071441323933</v>
      </c>
      <c r="V89" s="288">
        <v>121.44452059255264</v>
      </c>
      <c r="W89" s="288">
        <v>121.85386090947317</v>
      </c>
      <c r="X89" s="288">
        <v>121.88487651843279</v>
      </c>
      <c r="Y89" s="288">
        <v>121.63024516196134</v>
      </c>
      <c r="Z89" s="288">
        <v>121.67066708355905</v>
      </c>
      <c r="AA89" s="288">
        <v>121.98334332974842</v>
      </c>
      <c r="AB89" s="288">
        <v>122.02900254334139</v>
      </c>
      <c r="AC89" s="288">
        <v>121.6742379924145</v>
      </c>
      <c r="AD89" s="288">
        <v>121.75764342203547</v>
      </c>
      <c r="AE89" s="288">
        <v>122.13098124324183</v>
      </c>
      <c r="AF89" s="288">
        <v>122.45342805068289</v>
      </c>
      <c r="AG89" s="288">
        <v>123.37009211101328</v>
      </c>
      <c r="AH89" s="288">
        <v>125.00989191189859</v>
      </c>
      <c r="AI89" s="288">
        <v>125.75571691693573</v>
      </c>
      <c r="AJ89" s="288">
        <v>125.7227834280298</v>
      </c>
      <c r="AK89" s="288">
        <v>125.68268203074791</v>
      </c>
      <c r="AL89" s="288">
        <v>125.70077809770773</v>
      </c>
      <c r="AM89" s="288">
        <v>125.93531742209566</v>
      </c>
      <c r="AN89" s="288">
        <v>126.51693459978372</v>
      </c>
      <c r="AO89" s="288">
        <v>126.36514199444333</v>
      </c>
      <c r="AP89" s="288">
        <v>126.2704187410292</v>
      </c>
    </row>
    <row r="90" spans="1:42" x14ac:dyDescent="0.25">
      <c r="B90" s="270" t="s">
        <v>552</v>
      </c>
      <c r="C90" s="289">
        <f>[1]row!G106</f>
        <v>2</v>
      </c>
      <c r="D90" s="288">
        <v>114.96730701632401</v>
      </c>
      <c r="E90" s="288">
        <v>119.60831578466778</v>
      </c>
      <c r="F90" s="288">
        <v>119.67935637281752</v>
      </c>
      <c r="G90" s="288">
        <v>119.70373879291184</v>
      </c>
      <c r="H90" s="288">
        <v>122.57567981334046</v>
      </c>
      <c r="I90" s="288">
        <v>123.21092759108456</v>
      </c>
      <c r="J90" s="288">
        <v>123.31194325769164</v>
      </c>
      <c r="K90" s="288">
        <v>123.27640977889453</v>
      </c>
      <c r="L90" s="288">
        <v>123.27655608745926</v>
      </c>
      <c r="M90" s="288">
        <v>124.69024608153259</v>
      </c>
      <c r="N90" s="288">
        <v>125.50053869807721</v>
      </c>
      <c r="O90" s="288">
        <v>126.06005028391772</v>
      </c>
      <c r="P90" s="288">
        <v>127.33467413771277</v>
      </c>
      <c r="Q90" s="288">
        <v>128.6250652186327</v>
      </c>
      <c r="R90" s="288">
        <v>129.11913270156813</v>
      </c>
      <c r="S90" s="288">
        <v>129.90583688495821</v>
      </c>
      <c r="T90" s="288">
        <v>130.1879635633602</v>
      </c>
      <c r="U90" s="288">
        <v>130.08553057949533</v>
      </c>
      <c r="V90" s="288">
        <v>130.07033249580635</v>
      </c>
      <c r="W90" s="288">
        <v>130.02575901316501</v>
      </c>
      <c r="X90" s="288">
        <v>130.26160537198126</v>
      </c>
      <c r="Y90" s="288">
        <v>131.37895171616282</v>
      </c>
      <c r="Z90" s="288">
        <v>131.62678534126727</v>
      </c>
      <c r="AA90" s="288">
        <v>131.71261353525554</v>
      </c>
      <c r="AB90" s="288">
        <v>132.26037135050288</v>
      </c>
      <c r="AC90" s="288">
        <v>132.2184566950649</v>
      </c>
      <c r="AD90" s="288">
        <v>132.16324741468884</v>
      </c>
      <c r="AE90" s="288">
        <v>131.55805947924242</v>
      </c>
      <c r="AF90" s="288">
        <v>131.96610144516904</v>
      </c>
      <c r="AG90" s="288">
        <v>132.76764002248342</v>
      </c>
      <c r="AH90" s="288">
        <v>132.59697957032449</v>
      </c>
      <c r="AI90" s="288">
        <v>132.64062327582437</v>
      </c>
      <c r="AJ90" s="288">
        <v>132.32055591854208</v>
      </c>
      <c r="AK90" s="288">
        <v>132.48839209026283</v>
      </c>
      <c r="AL90" s="288">
        <v>132.14175807186058</v>
      </c>
      <c r="AM90" s="288">
        <v>132.27732855551869</v>
      </c>
      <c r="AN90" s="288">
        <v>132.66497216622093</v>
      </c>
      <c r="AO90" s="288">
        <v>132.32435596469082</v>
      </c>
      <c r="AP90" s="288">
        <v>132.32125635854871</v>
      </c>
    </row>
    <row r="91" spans="1:42" x14ac:dyDescent="0.25">
      <c r="B91" s="270" t="s">
        <v>553</v>
      </c>
      <c r="C91" s="289">
        <f>[1]row!G107</f>
        <v>1</v>
      </c>
      <c r="D91" s="288">
        <v>105.5699816470492</v>
      </c>
      <c r="E91" s="288">
        <v>106.49122935204176</v>
      </c>
      <c r="F91" s="288">
        <v>106.49122935204176</v>
      </c>
      <c r="G91" s="288">
        <v>106.49122935204176</v>
      </c>
      <c r="H91" s="288">
        <v>108.67400444324032</v>
      </c>
      <c r="I91" s="288">
        <v>108.82344413242599</v>
      </c>
      <c r="J91" s="288">
        <v>109.11276574451418</v>
      </c>
      <c r="K91" s="288">
        <v>109.11276574451418</v>
      </c>
      <c r="L91" s="288">
        <v>109.11276574451418</v>
      </c>
      <c r="M91" s="288">
        <v>110.21508610586939</v>
      </c>
      <c r="N91" s="288">
        <v>110.36200164171886</v>
      </c>
      <c r="O91" s="288">
        <v>110.40395685795531</v>
      </c>
      <c r="P91" s="288">
        <v>110.24793159602902</v>
      </c>
      <c r="Q91" s="288">
        <v>110.78558492732621</v>
      </c>
      <c r="R91" s="288">
        <v>111.52186787871459</v>
      </c>
      <c r="S91" s="288">
        <v>111.86038808856043</v>
      </c>
      <c r="T91" s="288">
        <v>111.97563368030728</v>
      </c>
      <c r="U91" s="288">
        <v>112.34769017895808</v>
      </c>
      <c r="V91" s="288">
        <v>112.5510214835583</v>
      </c>
      <c r="W91" s="288">
        <v>112.89111157891881</v>
      </c>
      <c r="X91" s="288">
        <v>112.90889610103706</v>
      </c>
      <c r="Y91" s="288">
        <v>112.887898670868</v>
      </c>
      <c r="Z91" s="288">
        <v>113.12220244938214</v>
      </c>
      <c r="AA91" s="288">
        <v>114.15198997751153</v>
      </c>
      <c r="AB91" s="288">
        <v>115.31295939390995</v>
      </c>
      <c r="AC91" s="288">
        <v>115.31295939390995</v>
      </c>
      <c r="AD91" s="288">
        <v>115.66765578266956</v>
      </c>
      <c r="AE91" s="288">
        <v>116.01235526235222</v>
      </c>
      <c r="AF91" s="288">
        <v>118.27529583384279</v>
      </c>
      <c r="AG91" s="288">
        <v>119.72234039445496</v>
      </c>
      <c r="AH91" s="288">
        <v>128.37876913988356</v>
      </c>
      <c r="AI91" s="288">
        <v>130.80821236039668</v>
      </c>
      <c r="AJ91" s="288">
        <v>133.11825364383367</v>
      </c>
      <c r="AK91" s="288">
        <v>133.52734579480176</v>
      </c>
      <c r="AL91" s="288">
        <v>134.9674855112664</v>
      </c>
      <c r="AM91" s="288">
        <v>137.00215153521847</v>
      </c>
      <c r="AN91" s="288">
        <v>137.00215153521847</v>
      </c>
      <c r="AO91" s="288">
        <v>137.00215153521847</v>
      </c>
      <c r="AP91" s="288">
        <v>137.00215153521847</v>
      </c>
    </row>
    <row r="92" spans="1:42" x14ac:dyDescent="0.25">
      <c r="B92" s="270" t="s">
        <v>554</v>
      </c>
      <c r="C92" s="289">
        <f>[1]row!G108</f>
        <v>1</v>
      </c>
      <c r="D92" s="288">
        <v>100.28813264098439</v>
      </c>
      <c r="E92" s="288">
        <v>101.00035564702947</v>
      </c>
      <c r="F92" s="288">
        <v>101.00035564702947</v>
      </c>
      <c r="G92" s="288">
        <v>102.01077927092248</v>
      </c>
      <c r="H92" s="288">
        <v>102.45001301768451</v>
      </c>
      <c r="I92" s="288">
        <v>110.29619892587323</v>
      </c>
      <c r="J92" s="288">
        <v>110.30706998017712</v>
      </c>
      <c r="K92" s="288">
        <v>110.02916325618611</v>
      </c>
      <c r="L92" s="288">
        <v>110.02916325618611</v>
      </c>
      <c r="M92" s="288">
        <v>110.70352817602793</v>
      </c>
      <c r="N92" s="288">
        <v>110.627356072005</v>
      </c>
      <c r="O92" s="288">
        <v>110.62861976604299</v>
      </c>
      <c r="P92" s="288">
        <v>111.22055634008207</v>
      </c>
      <c r="Q92" s="288">
        <v>111.22055634008207</v>
      </c>
      <c r="R92" s="288">
        <v>112.0151895565045</v>
      </c>
      <c r="S92" s="288">
        <v>112.0151895565045</v>
      </c>
      <c r="T92" s="288">
        <v>111.71822547857155</v>
      </c>
      <c r="U92" s="288">
        <v>111.76145671519004</v>
      </c>
      <c r="V92" s="288">
        <v>111.45867067595702</v>
      </c>
      <c r="W92" s="288">
        <v>112.2622299665145</v>
      </c>
      <c r="X92" s="288">
        <v>112.08068830751087</v>
      </c>
      <c r="Y92" s="288">
        <v>112.08068830751087</v>
      </c>
      <c r="Z92" s="288">
        <v>112.08068830751087</v>
      </c>
      <c r="AA92" s="288">
        <v>112.08068830751087</v>
      </c>
      <c r="AB92" s="288">
        <v>111.79742666872977</v>
      </c>
      <c r="AC92" s="288">
        <v>111.79742666872977</v>
      </c>
      <c r="AD92" s="288">
        <v>111.79742666872977</v>
      </c>
      <c r="AE92" s="288">
        <v>112.06551773163127</v>
      </c>
      <c r="AF92" s="288">
        <v>112.06551773163127</v>
      </c>
      <c r="AG92" s="288">
        <v>112.06551773163127</v>
      </c>
      <c r="AH92" s="288">
        <v>112.06551773163127</v>
      </c>
      <c r="AI92" s="288">
        <v>112.06551773163127</v>
      </c>
      <c r="AJ92" s="288">
        <v>112.06551773163127</v>
      </c>
      <c r="AK92" s="288">
        <v>112.06551773163127</v>
      </c>
      <c r="AL92" s="288">
        <v>112.06551773163127</v>
      </c>
      <c r="AM92" s="288">
        <v>112.06551773163127</v>
      </c>
      <c r="AN92" s="288">
        <v>112.06551773163127</v>
      </c>
      <c r="AO92" s="288">
        <v>112.06551773163127</v>
      </c>
      <c r="AP92" s="288">
        <v>112.23291702323252</v>
      </c>
    </row>
    <row r="93" spans="1:42" x14ac:dyDescent="0.25">
      <c r="B93" s="270" t="s">
        <v>555</v>
      </c>
      <c r="C93" s="289">
        <f>[1]row!G109</f>
        <v>1</v>
      </c>
      <c r="D93" s="288">
        <v>109.70371731170431</v>
      </c>
      <c r="E93" s="288">
        <v>109.73966224523076</v>
      </c>
      <c r="F93" s="288">
        <v>110.46361905398977</v>
      </c>
      <c r="G93" s="288">
        <v>111.12738884056986</v>
      </c>
      <c r="H93" s="288">
        <v>113.14903170102752</v>
      </c>
      <c r="I93" s="288">
        <v>113.74198907349312</v>
      </c>
      <c r="J93" s="288">
        <v>113.81338548201254</v>
      </c>
      <c r="K93" s="288">
        <v>115.81002469771252</v>
      </c>
      <c r="L93" s="288">
        <v>120.78735120298111</v>
      </c>
      <c r="M93" s="288">
        <v>119.81163224684069</v>
      </c>
      <c r="N93" s="288">
        <v>120.33597828837279</v>
      </c>
      <c r="O93" s="288">
        <v>123.13166563160621</v>
      </c>
      <c r="P93" s="288">
        <v>122.71260593327466</v>
      </c>
      <c r="Q93" s="288">
        <v>123.92193147787572</v>
      </c>
      <c r="R93" s="288">
        <v>123.55142088258265</v>
      </c>
      <c r="S93" s="288">
        <v>125.85067168833926</v>
      </c>
      <c r="T93" s="288">
        <v>125.90295713789769</v>
      </c>
      <c r="U93" s="288">
        <v>125.42937911602958</v>
      </c>
      <c r="V93" s="288">
        <v>125.60295013559077</v>
      </c>
      <c r="W93" s="288">
        <v>125.46092642618497</v>
      </c>
      <c r="X93" s="288">
        <v>124.78238800807658</v>
      </c>
      <c r="Y93" s="288">
        <v>124.23550742668851</v>
      </c>
      <c r="Z93" s="288">
        <v>124.27376912282514</v>
      </c>
      <c r="AA93" s="288">
        <v>123.4481593772085</v>
      </c>
      <c r="AB93" s="288">
        <v>122.83842260577121</v>
      </c>
      <c r="AC93" s="288">
        <v>120.89523084369212</v>
      </c>
      <c r="AD93" s="288">
        <v>120.89523084369212</v>
      </c>
      <c r="AE93" s="288">
        <v>121.91718933636729</v>
      </c>
      <c r="AF93" s="288">
        <v>121.07196943359055</v>
      </c>
      <c r="AG93" s="288">
        <v>121.4420293819971</v>
      </c>
      <c r="AH93" s="288">
        <v>121.5848439950781</v>
      </c>
      <c r="AI93" s="288">
        <v>121.28762389542604</v>
      </c>
      <c r="AJ93" s="288">
        <v>121.13443003621039</v>
      </c>
      <c r="AK93" s="288">
        <v>121.25110773044851</v>
      </c>
      <c r="AL93" s="288">
        <v>119.7479539852128</v>
      </c>
      <c r="AM93" s="288">
        <v>117.63200265325429</v>
      </c>
      <c r="AN93" s="288">
        <v>118.26649755688418</v>
      </c>
      <c r="AO93" s="288">
        <v>117.87716752742936</v>
      </c>
      <c r="AP93" s="288">
        <v>117.4301077161176</v>
      </c>
    </row>
    <row r="94" spans="1:42" x14ac:dyDescent="0.25">
      <c r="B94" s="270" t="s">
        <v>556</v>
      </c>
      <c r="C94" s="289">
        <f>[1]row!G110</f>
        <v>1</v>
      </c>
      <c r="D94" s="288">
        <v>106.08386803124505</v>
      </c>
      <c r="E94" s="288">
        <v>106.08386803124505</v>
      </c>
      <c r="F94" s="288">
        <v>106.08386803124505</v>
      </c>
      <c r="G94" s="288">
        <v>106.08386803124505</v>
      </c>
      <c r="H94" s="288">
        <v>106.08386803124505</v>
      </c>
      <c r="I94" s="288">
        <v>106.51109282486684</v>
      </c>
      <c r="J94" s="288">
        <v>105.49414666672018</v>
      </c>
      <c r="K94" s="288">
        <v>105.49414666672018</v>
      </c>
      <c r="L94" s="288">
        <v>105.65860060171077</v>
      </c>
      <c r="M94" s="288">
        <v>106.11192498133926</v>
      </c>
      <c r="N94" s="288">
        <v>106.11192498133926</v>
      </c>
      <c r="O94" s="288">
        <v>106.11192498133926</v>
      </c>
      <c r="P94" s="288">
        <v>106.11192498133926</v>
      </c>
      <c r="Q94" s="288">
        <v>106.11192498133926</v>
      </c>
      <c r="R94" s="288">
        <v>106.11192498133926</v>
      </c>
      <c r="S94" s="288">
        <v>106.11192498133926</v>
      </c>
      <c r="T94" s="288">
        <v>106.11192498133926</v>
      </c>
      <c r="U94" s="288">
        <v>106.93767035824747</v>
      </c>
      <c r="V94" s="288">
        <v>106.93767035824747</v>
      </c>
      <c r="W94" s="288">
        <v>107.09276876150203</v>
      </c>
      <c r="X94" s="288">
        <v>107.09276876150203</v>
      </c>
      <c r="Y94" s="288">
        <v>107.09276876150203</v>
      </c>
      <c r="Z94" s="288">
        <v>107.09276876150203</v>
      </c>
      <c r="AA94" s="288">
        <v>107.09276876150203</v>
      </c>
      <c r="AB94" s="288">
        <v>107.09276876150203</v>
      </c>
      <c r="AC94" s="288">
        <v>107.09276876150203</v>
      </c>
      <c r="AD94" s="288">
        <v>107.09276876150203</v>
      </c>
      <c r="AE94" s="288">
        <v>107.09276876150203</v>
      </c>
      <c r="AF94" s="288">
        <v>107.09276876150203</v>
      </c>
      <c r="AG94" s="288">
        <v>107.09276876150203</v>
      </c>
      <c r="AH94" s="288">
        <v>107.09276876150203</v>
      </c>
      <c r="AI94" s="288">
        <v>107.09276876150203</v>
      </c>
      <c r="AJ94" s="288">
        <v>107.09271343603028</v>
      </c>
      <c r="AK94" s="288">
        <v>107.09271343603028</v>
      </c>
      <c r="AL94" s="288">
        <v>107.09271343603028</v>
      </c>
      <c r="AM94" s="288">
        <v>110.6972092727293</v>
      </c>
      <c r="AN94" s="288">
        <v>116.40262948731555</v>
      </c>
      <c r="AO94" s="288">
        <v>116.40262948731555</v>
      </c>
      <c r="AP94" s="288">
        <v>116.40262948731555</v>
      </c>
    </row>
    <row r="95" spans="1:42" x14ac:dyDescent="0.25">
      <c r="B95" s="290" t="s">
        <v>557</v>
      </c>
      <c r="C95" s="289">
        <f>[1]row!G111</f>
        <v>1</v>
      </c>
      <c r="D95" s="288">
        <v>116.42469129492252</v>
      </c>
      <c r="E95" s="288">
        <v>116.42469129492252</v>
      </c>
      <c r="F95" s="288">
        <v>116.42469129492252</v>
      </c>
      <c r="G95" s="288">
        <v>117.70570127195967</v>
      </c>
      <c r="H95" s="288">
        <v>118.56969137647359</v>
      </c>
      <c r="I95" s="288">
        <v>119.25067142649544</v>
      </c>
      <c r="J95" s="288">
        <v>119.19227313063671</v>
      </c>
      <c r="K95" s="288">
        <v>119.19227313063671</v>
      </c>
      <c r="L95" s="288">
        <v>120.31361344775206</v>
      </c>
      <c r="M95" s="288">
        <v>124.77225659070014</v>
      </c>
      <c r="N95" s="288">
        <v>127.01891046797775</v>
      </c>
      <c r="O95" s="288">
        <v>132.15146099370224</v>
      </c>
      <c r="P95" s="288">
        <v>133.39898994108103</v>
      </c>
      <c r="Q95" s="288">
        <v>135.24837341496311</v>
      </c>
      <c r="R95" s="288">
        <v>135.95932304646249</v>
      </c>
      <c r="S95" s="288">
        <v>135.68927285141015</v>
      </c>
      <c r="T95" s="288">
        <v>135.64728537936168</v>
      </c>
      <c r="U95" s="288">
        <v>136.01919594001814</v>
      </c>
      <c r="V95" s="288">
        <v>136.03125562715519</v>
      </c>
      <c r="W95" s="288">
        <v>136.51923792071523</v>
      </c>
      <c r="X95" s="288">
        <v>136.51923792071523</v>
      </c>
      <c r="Y95" s="288">
        <v>136.11704709425089</v>
      </c>
      <c r="Z95" s="288">
        <v>137.09383587127374</v>
      </c>
      <c r="AA95" s="288">
        <v>138.09406957127774</v>
      </c>
      <c r="AB95" s="288">
        <v>138.47813880148956</v>
      </c>
      <c r="AC95" s="288">
        <v>137.44962207648351</v>
      </c>
      <c r="AD95" s="288">
        <v>140.1277752805095</v>
      </c>
      <c r="AE95" s="288">
        <v>139.31043092926137</v>
      </c>
      <c r="AF95" s="288">
        <v>140.35241496792972</v>
      </c>
      <c r="AG95" s="288">
        <v>144.32132423984692</v>
      </c>
      <c r="AH95" s="288">
        <v>151.17112771468544</v>
      </c>
      <c r="AI95" s="288">
        <v>155.78971340481513</v>
      </c>
      <c r="AJ95" s="288">
        <v>155.81387489886777</v>
      </c>
      <c r="AK95" s="288">
        <v>155.4330184485149</v>
      </c>
      <c r="AL95" s="288">
        <v>158.66787652103673</v>
      </c>
      <c r="AM95" s="288">
        <v>156.82607614924666</v>
      </c>
      <c r="AN95" s="288">
        <v>156.78439634374627</v>
      </c>
      <c r="AO95" s="288">
        <v>155.27445563321464</v>
      </c>
      <c r="AP95" s="288">
        <v>155.14044405063166</v>
      </c>
    </row>
    <row r="96" spans="1:42" x14ac:dyDescent="0.25">
      <c r="B96" s="290" t="s">
        <v>558</v>
      </c>
      <c r="C96" s="289">
        <f>[1]row!G112</f>
        <v>3</v>
      </c>
      <c r="D96" s="288">
        <v>106.622229515195</v>
      </c>
      <c r="E96" s="288">
        <v>107.49901374703234</v>
      </c>
      <c r="F96" s="288">
        <v>107.49901374703234</v>
      </c>
      <c r="G96" s="288">
        <v>107.56619664856134</v>
      </c>
      <c r="H96" s="288">
        <v>108.75698615293908</v>
      </c>
      <c r="I96" s="288">
        <v>108.2448399228507</v>
      </c>
      <c r="J96" s="288">
        <v>108.77620725148556</v>
      </c>
      <c r="K96" s="288">
        <v>110.54448281349771</v>
      </c>
      <c r="L96" s="288">
        <v>112.73527291239259</v>
      </c>
      <c r="M96" s="288">
        <v>113.15774216853045</v>
      </c>
      <c r="N96" s="288">
        <v>115.21259234182061</v>
      </c>
      <c r="O96" s="288">
        <v>114.25357862142469</v>
      </c>
      <c r="P96" s="288">
        <v>114.39072530726264</v>
      </c>
      <c r="Q96" s="288">
        <v>114.31355787985309</v>
      </c>
      <c r="R96" s="288">
        <v>114.71744181716394</v>
      </c>
      <c r="S96" s="288">
        <v>115.66938797971291</v>
      </c>
      <c r="T96" s="288">
        <v>116.06887563186244</v>
      </c>
      <c r="U96" s="288">
        <v>116.58492222092099</v>
      </c>
      <c r="V96" s="288">
        <v>116.63669963218035</v>
      </c>
      <c r="W96" s="288">
        <v>117.23329433714859</v>
      </c>
      <c r="X96" s="288">
        <v>117.23329433714859</v>
      </c>
      <c r="Y96" s="288">
        <v>117.23329433714859</v>
      </c>
      <c r="Z96" s="288">
        <v>117.21595441915009</v>
      </c>
      <c r="AA96" s="288">
        <v>118.16113830951038</v>
      </c>
      <c r="AB96" s="288">
        <v>118.24815553371538</v>
      </c>
      <c r="AC96" s="288">
        <v>118.0430153898596</v>
      </c>
      <c r="AD96" s="288">
        <v>117.59851614130334</v>
      </c>
      <c r="AE96" s="288">
        <v>118.86574030374668</v>
      </c>
      <c r="AF96" s="288">
        <v>119.01715553258161</v>
      </c>
      <c r="AG96" s="288">
        <v>119.57685191119947</v>
      </c>
      <c r="AH96" s="288">
        <v>121.03380028909247</v>
      </c>
      <c r="AI96" s="288">
        <v>121.48148094306957</v>
      </c>
      <c r="AJ96" s="288">
        <v>121.20462022668103</v>
      </c>
      <c r="AK96" s="288">
        <v>120.97354389311859</v>
      </c>
      <c r="AL96" s="288">
        <v>120.87928089403</v>
      </c>
      <c r="AM96" s="288">
        <v>121.41272364310362</v>
      </c>
      <c r="AN96" s="288">
        <v>121.5530713227905</v>
      </c>
      <c r="AO96" s="288">
        <v>121.93202949085891</v>
      </c>
      <c r="AP96" s="288">
        <v>121.67785403461899</v>
      </c>
    </row>
    <row r="97" spans="1:42" ht="16.5" customHeight="1" x14ac:dyDescent="0.25">
      <c r="B97" s="270" t="s">
        <v>559</v>
      </c>
      <c r="C97" s="289">
        <f>[1]row!G113</f>
        <v>0.5</v>
      </c>
      <c r="D97" s="288">
        <v>113.14804666044269</v>
      </c>
      <c r="E97" s="288">
        <v>113.14804666044269</v>
      </c>
      <c r="F97" s="288">
        <v>115.88183103580519</v>
      </c>
      <c r="G97" s="288">
        <v>119.48431161154704</v>
      </c>
      <c r="H97" s="288">
        <v>116.78203533320878</v>
      </c>
      <c r="I97" s="288">
        <v>117.31980156320292</v>
      </c>
      <c r="J97" s="288">
        <v>118.6112649380136</v>
      </c>
      <c r="K97" s="288">
        <v>118.6112649380136</v>
      </c>
      <c r="L97" s="288">
        <v>119.1633989892231</v>
      </c>
      <c r="M97" s="288">
        <v>119.1633989892231</v>
      </c>
      <c r="N97" s="288">
        <v>119.60037707029169</v>
      </c>
      <c r="O97" s="288">
        <v>119.9983791847993</v>
      </c>
      <c r="P97" s="288">
        <v>120.58886024471741</v>
      </c>
      <c r="Q97" s="288">
        <v>122.06239874917209</v>
      </c>
      <c r="R97" s="288">
        <v>121.17008293722628</v>
      </c>
      <c r="S97" s="288">
        <v>121.17008293722628</v>
      </c>
      <c r="T97" s="288">
        <v>123.81380274807627</v>
      </c>
      <c r="U97" s="288">
        <v>123.81380274807627</v>
      </c>
      <c r="V97" s="288">
        <v>121.70542020713327</v>
      </c>
      <c r="W97" s="288">
        <v>123.19260254314761</v>
      </c>
      <c r="X97" s="288">
        <v>123.19260254314761</v>
      </c>
      <c r="Y97" s="288">
        <v>123.19260254314761</v>
      </c>
      <c r="Z97" s="288">
        <v>123.19260254314761</v>
      </c>
      <c r="AA97" s="288">
        <v>123.19260254314761</v>
      </c>
      <c r="AB97" s="288">
        <v>122.43836223189787</v>
      </c>
      <c r="AC97" s="288">
        <v>122.43836223189787</v>
      </c>
      <c r="AD97" s="288">
        <v>122.43836223189787</v>
      </c>
      <c r="AE97" s="288">
        <v>123.83439169754081</v>
      </c>
      <c r="AF97" s="288">
        <v>123.83439169754081</v>
      </c>
      <c r="AG97" s="288">
        <v>125.47608549545892</v>
      </c>
      <c r="AH97" s="288">
        <v>125.47608549545892</v>
      </c>
      <c r="AI97" s="288">
        <v>128.30035576544043</v>
      </c>
      <c r="AJ97" s="288">
        <v>127.83348298221142</v>
      </c>
      <c r="AK97" s="288">
        <v>127.83348298221142</v>
      </c>
      <c r="AL97" s="288">
        <v>127.83348298221142</v>
      </c>
      <c r="AM97" s="288">
        <v>127.83348298221142</v>
      </c>
      <c r="AN97" s="288">
        <v>127.83348298221142</v>
      </c>
      <c r="AO97" s="288">
        <v>127.40599951107028</v>
      </c>
      <c r="AP97" s="288">
        <v>128.72186829991534</v>
      </c>
    </row>
    <row r="98" spans="1:42" ht="16.5" customHeight="1" x14ac:dyDescent="0.25">
      <c r="B98" s="290" t="s">
        <v>560</v>
      </c>
      <c r="C98" s="289">
        <f>[1]row!G114</f>
        <v>0.5</v>
      </c>
      <c r="D98" s="288">
        <v>112.88122895437952</v>
      </c>
      <c r="E98" s="288">
        <v>113.0548695546496</v>
      </c>
      <c r="F98" s="288">
        <v>114.73518121065415</v>
      </c>
      <c r="G98" s="288">
        <v>115.50625509309764</v>
      </c>
      <c r="H98" s="288">
        <v>120.6371691280863</v>
      </c>
      <c r="I98" s="288">
        <v>120.98637085610116</v>
      </c>
      <c r="J98" s="288">
        <v>120.13548330751077</v>
      </c>
      <c r="K98" s="288">
        <v>124.32759782539088</v>
      </c>
      <c r="L98" s="288">
        <v>130.72763800255203</v>
      </c>
      <c r="M98" s="288">
        <v>137.01310684283609</v>
      </c>
      <c r="N98" s="288">
        <v>138.40806142880001</v>
      </c>
      <c r="O98" s="288">
        <v>140.62959563507135</v>
      </c>
      <c r="P98" s="288">
        <v>140.66196267337625</v>
      </c>
      <c r="Q98" s="288">
        <v>140.66196267337625</v>
      </c>
      <c r="R98" s="288">
        <v>138.46393166490083</v>
      </c>
      <c r="S98" s="288">
        <v>140.88579151617802</v>
      </c>
      <c r="T98" s="288">
        <v>138.00470231039441</v>
      </c>
      <c r="U98" s="288">
        <v>142.81947408279518</v>
      </c>
      <c r="V98" s="288">
        <v>144.80936849169976</v>
      </c>
      <c r="W98" s="288">
        <v>145.63698608203975</v>
      </c>
      <c r="X98" s="288">
        <v>147.06053515387404</v>
      </c>
      <c r="Y98" s="288">
        <v>138.92939761081877</v>
      </c>
      <c r="Z98" s="288">
        <v>136.43267639019416</v>
      </c>
      <c r="AA98" s="288">
        <v>134.88831472321166</v>
      </c>
      <c r="AB98" s="288">
        <v>132.62984265450422</v>
      </c>
      <c r="AC98" s="288">
        <v>132.16693899316877</v>
      </c>
      <c r="AD98" s="288">
        <v>130.82399187210126</v>
      </c>
      <c r="AE98" s="288">
        <v>130.82399187210126</v>
      </c>
      <c r="AF98" s="288">
        <v>130.4577529843242</v>
      </c>
      <c r="AG98" s="288">
        <v>130.84630837083773</v>
      </c>
      <c r="AH98" s="288">
        <v>127.56476186489644</v>
      </c>
      <c r="AI98" s="288">
        <v>124.78636533788844</v>
      </c>
      <c r="AJ98" s="288">
        <v>123.1082279070428</v>
      </c>
      <c r="AK98" s="288">
        <v>122.65128369162633</v>
      </c>
      <c r="AL98" s="288">
        <v>118.65782314538082</v>
      </c>
      <c r="AM98" s="288">
        <v>116.71192953903656</v>
      </c>
      <c r="AN98" s="288">
        <v>114.51837630181214</v>
      </c>
      <c r="AO98" s="288">
        <v>114.49367973314791</v>
      </c>
      <c r="AP98" s="288">
        <v>113.45869473578617</v>
      </c>
    </row>
    <row r="99" spans="1:42" x14ac:dyDescent="0.25">
      <c r="A99" s="269" t="s">
        <v>105</v>
      </c>
      <c r="B99" s="272"/>
      <c r="C99" s="287">
        <f>SUM(C100:C101)</f>
        <v>3</v>
      </c>
      <c r="D99" s="288">
        <v>106.33457399957592</v>
      </c>
      <c r="E99" s="288">
        <v>106.33457399957592</v>
      </c>
      <c r="F99" s="288">
        <v>106.33457399957592</v>
      </c>
      <c r="G99" s="288">
        <v>106.59721941441894</v>
      </c>
      <c r="H99" s="288">
        <v>106.59721941441894</v>
      </c>
      <c r="I99" s="288">
        <v>107.32237506310106</v>
      </c>
      <c r="J99" s="288">
        <v>107.65590856380028</v>
      </c>
      <c r="K99" s="288">
        <v>107.65590856380028</v>
      </c>
      <c r="L99" s="288">
        <v>107.65590856380028</v>
      </c>
      <c r="M99" s="288">
        <v>107.9208115859855</v>
      </c>
      <c r="N99" s="288">
        <v>107.9208115859855</v>
      </c>
      <c r="O99" s="288">
        <v>108.25063213338949</v>
      </c>
      <c r="P99" s="288">
        <v>108.25063213338949</v>
      </c>
      <c r="Q99" s="288">
        <v>108.25063213338949</v>
      </c>
      <c r="R99" s="288">
        <v>108.57683476328093</v>
      </c>
      <c r="S99" s="288">
        <v>108.57683476328093</v>
      </c>
      <c r="T99" s="288">
        <v>108.57683476328093</v>
      </c>
      <c r="U99" s="288">
        <v>108.57683476328093</v>
      </c>
      <c r="V99" s="288">
        <v>111.31272378457442</v>
      </c>
      <c r="W99" s="288">
        <v>111.31272378457442</v>
      </c>
      <c r="X99" s="288">
        <v>111.31272378457442</v>
      </c>
      <c r="Y99" s="288">
        <v>111.31272378457442</v>
      </c>
      <c r="Z99" s="288">
        <v>111.009402773077</v>
      </c>
      <c r="AA99" s="288">
        <v>111.009402773077</v>
      </c>
      <c r="AB99" s="288">
        <v>111.009402773077</v>
      </c>
      <c r="AC99" s="288">
        <v>111.34117712423999</v>
      </c>
      <c r="AD99" s="288">
        <v>111.55128674124342</v>
      </c>
      <c r="AE99" s="288">
        <v>111.55128674124342</v>
      </c>
      <c r="AF99" s="288">
        <v>111.55128674124342</v>
      </c>
      <c r="AG99" s="288">
        <v>111.55128674124342</v>
      </c>
      <c r="AH99" s="288">
        <v>111.65369615053596</v>
      </c>
      <c r="AI99" s="288">
        <v>111.65369615053596</v>
      </c>
      <c r="AJ99" s="288">
        <v>111.65369615053596</v>
      </c>
      <c r="AK99" s="288">
        <v>111.65369615053596</v>
      </c>
      <c r="AL99" s="288">
        <v>111.65369615053596</v>
      </c>
      <c r="AM99" s="288">
        <v>112.88115309333359</v>
      </c>
      <c r="AN99" s="288">
        <v>112.88115309333359</v>
      </c>
      <c r="AO99" s="288">
        <v>112.88115309333359</v>
      </c>
      <c r="AP99" s="288">
        <v>112.92005851295117</v>
      </c>
    </row>
    <row r="100" spans="1:42" x14ac:dyDescent="0.25">
      <c r="B100" s="270" t="s">
        <v>561</v>
      </c>
      <c r="C100" s="289">
        <f>[1]row!G115</f>
        <v>2.5</v>
      </c>
      <c r="D100" s="288">
        <v>106.26189246684916</v>
      </c>
      <c r="E100" s="288">
        <v>106.26189246684916</v>
      </c>
      <c r="F100" s="288">
        <v>106.26189246684916</v>
      </c>
      <c r="G100" s="288">
        <v>106.26189246684916</v>
      </c>
      <c r="H100" s="288">
        <v>106.26189246684916</v>
      </c>
      <c r="I100" s="288">
        <v>106.26189246684916</v>
      </c>
      <c r="J100" s="288">
        <v>106.66213266768823</v>
      </c>
      <c r="K100" s="288">
        <v>106.66213266768823</v>
      </c>
      <c r="L100" s="288">
        <v>106.66213266768823</v>
      </c>
      <c r="M100" s="288">
        <v>106.66213266768823</v>
      </c>
      <c r="N100" s="288">
        <v>106.66213266768823</v>
      </c>
      <c r="O100" s="288">
        <v>107.05791732457303</v>
      </c>
      <c r="P100" s="288">
        <v>107.05791732457303</v>
      </c>
      <c r="Q100" s="288">
        <v>107.05791732457303</v>
      </c>
      <c r="R100" s="288">
        <v>107.44936048044276</v>
      </c>
      <c r="S100" s="288">
        <v>107.44936048044276</v>
      </c>
      <c r="T100" s="288">
        <v>107.44936048044276</v>
      </c>
      <c r="U100" s="288">
        <v>107.44936048044276</v>
      </c>
      <c r="V100" s="288">
        <v>110.47906876357631</v>
      </c>
      <c r="W100" s="288">
        <v>110.47906876357631</v>
      </c>
      <c r="X100" s="288">
        <v>110.47906876357631</v>
      </c>
      <c r="Y100" s="288">
        <v>110.47906876357631</v>
      </c>
      <c r="Z100" s="288">
        <v>110.47906876357631</v>
      </c>
      <c r="AA100" s="288">
        <v>110.47906876357631</v>
      </c>
      <c r="AB100" s="288">
        <v>110.47906876357631</v>
      </c>
      <c r="AC100" s="288">
        <v>110.8771979849719</v>
      </c>
      <c r="AD100" s="288">
        <v>110.8771979849719</v>
      </c>
      <c r="AE100" s="288">
        <v>110.8771979849719</v>
      </c>
      <c r="AF100" s="288">
        <v>110.8771979849719</v>
      </c>
      <c r="AG100" s="288">
        <v>110.8771979849719</v>
      </c>
      <c r="AH100" s="288">
        <v>110.8771979849719</v>
      </c>
      <c r="AI100" s="288">
        <v>110.8771979849719</v>
      </c>
      <c r="AJ100" s="288">
        <v>110.8771979849719</v>
      </c>
      <c r="AK100" s="288">
        <v>110.8771979849719</v>
      </c>
      <c r="AL100" s="288">
        <v>110.8771979849719</v>
      </c>
      <c r="AM100" s="288">
        <v>110.8771979849719</v>
      </c>
      <c r="AN100" s="288">
        <v>110.8771979849719</v>
      </c>
      <c r="AO100" s="288">
        <v>110.8771979849719</v>
      </c>
      <c r="AP100" s="288">
        <v>110.8771979849719</v>
      </c>
    </row>
    <row r="101" spans="1:42" x14ac:dyDescent="0.25">
      <c r="B101" s="270" t="s">
        <v>562</v>
      </c>
      <c r="C101" s="289">
        <f>[1]row!G116</f>
        <v>0.5</v>
      </c>
      <c r="D101" s="288">
        <v>106.69798166320967</v>
      </c>
      <c r="E101" s="288">
        <v>106.69798166320967</v>
      </c>
      <c r="F101" s="288">
        <v>106.69798166320967</v>
      </c>
      <c r="G101" s="288">
        <v>108.27385415226783</v>
      </c>
      <c r="H101" s="288">
        <v>108.27385415226783</v>
      </c>
      <c r="I101" s="288">
        <v>112.62478804436061</v>
      </c>
      <c r="J101" s="288">
        <v>112.62478804436061</v>
      </c>
      <c r="K101" s="288">
        <v>112.62478804436061</v>
      </c>
      <c r="L101" s="288">
        <v>112.62478804436061</v>
      </c>
      <c r="M101" s="288">
        <v>114.21420617747179</v>
      </c>
      <c r="N101" s="288">
        <v>114.21420617747179</v>
      </c>
      <c r="O101" s="288">
        <v>114.21420617747179</v>
      </c>
      <c r="P101" s="288">
        <v>114.21420617747179</v>
      </c>
      <c r="Q101" s="288">
        <v>114.21420617747179</v>
      </c>
      <c r="R101" s="288">
        <v>114.21420617747179</v>
      </c>
      <c r="S101" s="288">
        <v>114.21420617747179</v>
      </c>
      <c r="T101" s="288">
        <v>114.21420617747179</v>
      </c>
      <c r="U101" s="288">
        <v>114.21420617747179</v>
      </c>
      <c r="V101" s="288">
        <v>115.48099888956493</v>
      </c>
      <c r="W101" s="288">
        <v>115.48099888956493</v>
      </c>
      <c r="X101" s="288">
        <v>115.48099888956493</v>
      </c>
      <c r="Y101" s="288">
        <v>115.48099888956493</v>
      </c>
      <c r="Z101" s="288">
        <v>113.66107282058043</v>
      </c>
      <c r="AA101" s="288">
        <v>113.66107282058043</v>
      </c>
      <c r="AB101" s="288">
        <v>113.66107282058043</v>
      </c>
      <c r="AC101" s="288">
        <v>113.66107282058043</v>
      </c>
      <c r="AD101" s="288">
        <v>114.92173052260102</v>
      </c>
      <c r="AE101" s="288">
        <v>114.92173052260102</v>
      </c>
      <c r="AF101" s="288">
        <v>114.92173052260102</v>
      </c>
      <c r="AG101" s="288">
        <v>114.92173052260102</v>
      </c>
      <c r="AH101" s="288">
        <v>115.53618697835637</v>
      </c>
      <c r="AI101" s="288">
        <v>115.53618697835637</v>
      </c>
      <c r="AJ101" s="288">
        <v>115.53618697835637</v>
      </c>
      <c r="AK101" s="288">
        <v>115.53618697835637</v>
      </c>
      <c r="AL101" s="288">
        <v>115.53618697835637</v>
      </c>
      <c r="AM101" s="288">
        <v>122.90092863514208</v>
      </c>
      <c r="AN101" s="288">
        <v>122.90092863514208</v>
      </c>
      <c r="AO101" s="288">
        <v>122.90092863514208</v>
      </c>
      <c r="AP101" s="288">
        <v>123.13436115284753</v>
      </c>
    </row>
    <row r="102" spans="1:42" x14ac:dyDescent="0.25">
      <c r="A102" s="269" t="s">
        <v>106</v>
      </c>
      <c r="C102" s="287">
        <f>C103+C105+C107</f>
        <v>15</v>
      </c>
      <c r="D102" s="288">
        <v>115.97445289635647</v>
      </c>
      <c r="E102" s="288">
        <v>115.97445289635647</v>
      </c>
      <c r="F102" s="288">
        <v>115.97445289635647</v>
      </c>
      <c r="G102" s="288">
        <v>115.97445289635647</v>
      </c>
      <c r="H102" s="288">
        <v>115.97445289635647</v>
      </c>
      <c r="I102" s="288">
        <v>115.97445289635647</v>
      </c>
      <c r="J102" s="288">
        <v>115.97445289635647</v>
      </c>
      <c r="K102" s="288">
        <v>115.97445289635647</v>
      </c>
      <c r="L102" s="288">
        <v>115.97445289635647</v>
      </c>
      <c r="M102" s="288">
        <v>115.97445289635647</v>
      </c>
      <c r="N102" s="288">
        <v>115.97445289635647</v>
      </c>
      <c r="O102" s="288">
        <v>115.97445289635647</v>
      </c>
      <c r="P102" s="288">
        <v>131.44873323770054</v>
      </c>
      <c r="Q102" s="288">
        <v>131.44873323770054</v>
      </c>
      <c r="R102" s="288">
        <v>131.53758462539324</v>
      </c>
      <c r="S102" s="288">
        <v>131.53758462539324</v>
      </c>
      <c r="T102" s="288">
        <v>131.53758462539324</v>
      </c>
      <c r="U102" s="288">
        <v>131.53758462539324</v>
      </c>
      <c r="V102" s="288">
        <v>131.53758462539324</v>
      </c>
      <c r="W102" s="288">
        <v>131.53758462539324</v>
      </c>
      <c r="X102" s="288">
        <v>131.53758462539324</v>
      </c>
      <c r="Y102" s="288">
        <v>131.53758462539324</v>
      </c>
      <c r="Z102" s="288">
        <v>131.53758462539324</v>
      </c>
      <c r="AA102" s="288">
        <v>131.53758462539324</v>
      </c>
      <c r="AB102" s="288">
        <v>146.36145121400006</v>
      </c>
      <c r="AC102" s="288">
        <v>146.36145121400006</v>
      </c>
      <c r="AD102" s="288">
        <v>146.36145121400006</v>
      </c>
      <c r="AE102" s="288">
        <v>146.36145121400006</v>
      </c>
      <c r="AF102" s="288">
        <v>146.36145121400006</v>
      </c>
      <c r="AG102" s="288">
        <v>146.36145121400006</v>
      </c>
      <c r="AH102" s="288">
        <v>146.36145121400006</v>
      </c>
      <c r="AI102" s="288">
        <v>146.36145121400006</v>
      </c>
      <c r="AJ102" s="288">
        <v>146.36145121400006</v>
      </c>
      <c r="AK102" s="288">
        <v>146.36145121400006</v>
      </c>
      <c r="AL102" s="288">
        <v>146.36145121400006</v>
      </c>
      <c r="AM102" s="288">
        <v>146.36145121400006</v>
      </c>
      <c r="AN102" s="288">
        <v>157.99035020666253</v>
      </c>
      <c r="AO102" s="288">
        <v>157.99035020666253</v>
      </c>
      <c r="AP102" s="288">
        <v>157.99035020666253</v>
      </c>
    </row>
    <row r="103" spans="1:42" x14ac:dyDescent="0.25">
      <c r="A103" s="269" t="s">
        <v>107</v>
      </c>
      <c r="B103" s="268"/>
      <c r="C103" s="287">
        <f>C104</f>
        <v>11</v>
      </c>
      <c r="D103" s="288">
        <v>115.09901262238149</v>
      </c>
      <c r="E103" s="288">
        <v>115.09901262238149</v>
      </c>
      <c r="F103" s="288">
        <v>115.09901262238149</v>
      </c>
      <c r="G103" s="288">
        <v>115.09901262238149</v>
      </c>
      <c r="H103" s="288">
        <v>115.09901262238149</v>
      </c>
      <c r="I103" s="288">
        <v>115.09901262238149</v>
      </c>
      <c r="J103" s="288">
        <v>115.09901262238149</v>
      </c>
      <c r="K103" s="288">
        <v>115.09901262238149</v>
      </c>
      <c r="L103" s="288">
        <v>115.09901262238149</v>
      </c>
      <c r="M103" s="288">
        <v>115.09901262238149</v>
      </c>
      <c r="N103" s="288">
        <v>115.09901262238149</v>
      </c>
      <c r="O103" s="288">
        <v>115.09901262238149</v>
      </c>
      <c r="P103" s="288">
        <v>135.21181154084937</v>
      </c>
      <c r="Q103" s="288">
        <v>135.21181154084937</v>
      </c>
      <c r="R103" s="288">
        <v>135.21181154084937</v>
      </c>
      <c r="S103" s="288">
        <v>135.21181154084937</v>
      </c>
      <c r="T103" s="288">
        <v>135.21181154084937</v>
      </c>
      <c r="U103" s="288">
        <v>135.21181154084937</v>
      </c>
      <c r="V103" s="288">
        <v>135.21181154084937</v>
      </c>
      <c r="W103" s="288">
        <v>135.21181154084937</v>
      </c>
      <c r="X103" s="288">
        <v>135.21181154084937</v>
      </c>
      <c r="Y103" s="288">
        <v>135.21181154084937</v>
      </c>
      <c r="Z103" s="288">
        <v>135.21181154084937</v>
      </c>
      <c r="AA103" s="288">
        <v>135.21181154084937</v>
      </c>
      <c r="AB103" s="288">
        <v>150.92941999771546</v>
      </c>
      <c r="AC103" s="288">
        <v>150.92941999771546</v>
      </c>
      <c r="AD103" s="288">
        <v>150.92941999771546</v>
      </c>
      <c r="AE103" s="288">
        <v>150.92941999771546</v>
      </c>
      <c r="AF103" s="288">
        <v>150.92941999771546</v>
      </c>
      <c r="AG103" s="288">
        <v>150.92941999771546</v>
      </c>
      <c r="AH103" s="288">
        <v>150.92941999771546</v>
      </c>
      <c r="AI103" s="288">
        <v>150.92941999771546</v>
      </c>
      <c r="AJ103" s="288">
        <v>150.92941999771546</v>
      </c>
      <c r="AK103" s="288">
        <v>150.92941999771546</v>
      </c>
      <c r="AL103" s="288">
        <v>150.92941999771546</v>
      </c>
      <c r="AM103" s="288">
        <v>150.92941999771546</v>
      </c>
      <c r="AN103" s="288">
        <v>164.78472255611041</v>
      </c>
      <c r="AO103" s="288">
        <v>164.78472255611041</v>
      </c>
      <c r="AP103" s="288">
        <v>164.78472255611041</v>
      </c>
    </row>
    <row r="104" spans="1:42" x14ac:dyDescent="0.25">
      <c r="B104" s="270" t="s">
        <v>563</v>
      </c>
      <c r="C104" s="289">
        <f>[1]row!G117</f>
        <v>11</v>
      </c>
      <c r="D104" s="288">
        <v>115.09901262238149</v>
      </c>
      <c r="E104" s="288">
        <v>115.09901262238149</v>
      </c>
      <c r="F104" s="288">
        <v>115.09901262238149</v>
      </c>
      <c r="G104" s="288">
        <v>115.09901262238149</v>
      </c>
      <c r="H104" s="288">
        <v>115.09901262238149</v>
      </c>
      <c r="I104" s="288">
        <v>115.09901262238149</v>
      </c>
      <c r="J104" s="288">
        <v>115.09901262238149</v>
      </c>
      <c r="K104" s="288">
        <v>115.09901262238149</v>
      </c>
      <c r="L104" s="288">
        <v>115.09901262238149</v>
      </c>
      <c r="M104" s="288">
        <v>115.09901262238149</v>
      </c>
      <c r="N104" s="288">
        <v>115.09901262238149</v>
      </c>
      <c r="O104" s="288">
        <v>115.09901262238149</v>
      </c>
      <c r="P104" s="288">
        <v>135.21181154084937</v>
      </c>
      <c r="Q104" s="288">
        <v>135.21181154084937</v>
      </c>
      <c r="R104" s="288">
        <v>135.21181154084937</v>
      </c>
      <c r="S104" s="288">
        <v>135.21181154084937</v>
      </c>
      <c r="T104" s="288">
        <v>135.21181154084937</v>
      </c>
      <c r="U104" s="288">
        <v>135.21181154084937</v>
      </c>
      <c r="V104" s="288">
        <v>135.21181154084937</v>
      </c>
      <c r="W104" s="288">
        <v>135.21181154084937</v>
      </c>
      <c r="X104" s="288">
        <v>135.21181154084937</v>
      </c>
      <c r="Y104" s="288">
        <v>135.21181154084937</v>
      </c>
      <c r="Z104" s="288">
        <v>135.21181154084937</v>
      </c>
      <c r="AA104" s="288">
        <v>135.21181154084937</v>
      </c>
      <c r="AB104" s="288">
        <v>150.92941999771546</v>
      </c>
      <c r="AC104" s="288">
        <v>150.92941999771546</v>
      </c>
      <c r="AD104" s="288">
        <v>150.92941999771546</v>
      </c>
      <c r="AE104" s="288">
        <v>150.92941999771546</v>
      </c>
      <c r="AF104" s="288">
        <v>150.92941999771546</v>
      </c>
      <c r="AG104" s="288">
        <v>150.92941999771546</v>
      </c>
      <c r="AH104" s="288">
        <v>150.92941999771546</v>
      </c>
      <c r="AI104" s="288">
        <v>150.92941999771546</v>
      </c>
      <c r="AJ104" s="288">
        <v>150.92941999771546</v>
      </c>
      <c r="AK104" s="288">
        <v>150.92941999771546</v>
      </c>
      <c r="AL104" s="288">
        <v>150.92941999771546</v>
      </c>
      <c r="AM104" s="288">
        <v>150.92941999771546</v>
      </c>
      <c r="AN104" s="288">
        <v>164.78472255611041</v>
      </c>
      <c r="AO104" s="288">
        <v>164.78472255611041</v>
      </c>
      <c r="AP104" s="288">
        <v>164.78472255611041</v>
      </c>
    </row>
    <row r="105" spans="1:42" x14ac:dyDescent="0.25">
      <c r="A105" s="269" t="s">
        <v>108</v>
      </c>
      <c r="B105" s="268"/>
      <c r="C105" s="287">
        <f>C106</f>
        <v>2</v>
      </c>
      <c r="D105" s="288">
        <v>123.15648243692864</v>
      </c>
      <c r="E105" s="288">
        <v>123.15648243692864</v>
      </c>
      <c r="F105" s="288">
        <v>123.15648243692864</v>
      </c>
      <c r="G105" s="288">
        <v>123.15648243692864</v>
      </c>
      <c r="H105" s="288">
        <v>123.15648243692864</v>
      </c>
      <c r="I105" s="288">
        <v>123.15648243692864</v>
      </c>
      <c r="J105" s="288">
        <v>123.15648243692864</v>
      </c>
      <c r="K105" s="288">
        <v>123.15648243692864</v>
      </c>
      <c r="L105" s="288">
        <v>123.15648243692864</v>
      </c>
      <c r="M105" s="288">
        <v>123.15648243692864</v>
      </c>
      <c r="N105" s="288">
        <v>123.15648243692864</v>
      </c>
      <c r="O105" s="288">
        <v>123.15648243692864</v>
      </c>
      <c r="P105" s="288">
        <v>128.59319094543571</v>
      </c>
      <c r="Q105" s="288">
        <v>128.59319094543571</v>
      </c>
      <c r="R105" s="288">
        <v>128.59319094543571</v>
      </c>
      <c r="S105" s="288">
        <v>128.59319094543571</v>
      </c>
      <c r="T105" s="288">
        <v>128.59319094543571</v>
      </c>
      <c r="U105" s="288">
        <v>128.59319094543571</v>
      </c>
      <c r="V105" s="288">
        <v>128.59319094543571</v>
      </c>
      <c r="W105" s="288">
        <v>128.59319094543571</v>
      </c>
      <c r="X105" s="288">
        <v>128.59319094543571</v>
      </c>
      <c r="Y105" s="288">
        <v>128.59319094543571</v>
      </c>
      <c r="Z105" s="288">
        <v>128.59319094543571</v>
      </c>
      <c r="AA105" s="288">
        <v>128.59319094543571</v>
      </c>
      <c r="AB105" s="288">
        <v>151.70549467138454</v>
      </c>
      <c r="AC105" s="288">
        <v>151.70549467138454</v>
      </c>
      <c r="AD105" s="288">
        <v>151.70549467138454</v>
      </c>
      <c r="AE105" s="288">
        <v>151.70549467138454</v>
      </c>
      <c r="AF105" s="288">
        <v>151.70549467138454</v>
      </c>
      <c r="AG105" s="288">
        <v>151.70549467138454</v>
      </c>
      <c r="AH105" s="288">
        <v>151.70549467138454</v>
      </c>
      <c r="AI105" s="288">
        <v>151.70549467138454</v>
      </c>
      <c r="AJ105" s="288">
        <v>151.70549467138454</v>
      </c>
      <c r="AK105" s="288">
        <v>151.70549467138454</v>
      </c>
      <c r="AL105" s="288">
        <v>151.70549467138454</v>
      </c>
      <c r="AM105" s="288">
        <v>151.70549467138454</v>
      </c>
      <c r="AN105" s="288">
        <v>160.51320915489987</v>
      </c>
      <c r="AO105" s="288">
        <v>160.51320915489987</v>
      </c>
      <c r="AP105" s="288">
        <v>160.51320915489987</v>
      </c>
    </row>
    <row r="106" spans="1:42" x14ac:dyDescent="0.25">
      <c r="B106" s="270" t="s">
        <v>564</v>
      </c>
      <c r="C106" s="289">
        <f>[1]row!G118</f>
        <v>2</v>
      </c>
      <c r="D106" s="288">
        <v>123.15648243692864</v>
      </c>
      <c r="E106" s="288">
        <v>123.15648243692864</v>
      </c>
      <c r="F106" s="288">
        <v>123.15648243692864</v>
      </c>
      <c r="G106" s="288">
        <v>123.15648243692864</v>
      </c>
      <c r="H106" s="288">
        <v>123.15648243692864</v>
      </c>
      <c r="I106" s="288">
        <v>123.15648243692864</v>
      </c>
      <c r="J106" s="288">
        <v>123.15648243692864</v>
      </c>
      <c r="K106" s="288">
        <v>123.15648243692864</v>
      </c>
      <c r="L106" s="288">
        <v>123.15648243692864</v>
      </c>
      <c r="M106" s="288">
        <v>123.15648243692864</v>
      </c>
      <c r="N106" s="288">
        <v>123.15648243692864</v>
      </c>
      <c r="O106" s="288">
        <v>123.15648243692864</v>
      </c>
      <c r="P106" s="288">
        <v>128.59319094543571</v>
      </c>
      <c r="Q106" s="288">
        <v>128.59319094543571</v>
      </c>
      <c r="R106" s="288">
        <v>128.59319094543571</v>
      </c>
      <c r="S106" s="288">
        <v>128.59319094543571</v>
      </c>
      <c r="T106" s="288">
        <v>128.59319094543571</v>
      </c>
      <c r="U106" s="288">
        <v>128.59319094543571</v>
      </c>
      <c r="V106" s="288">
        <v>128.59319094543571</v>
      </c>
      <c r="W106" s="288">
        <v>128.59319094543571</v>
      </c>
      <c r="X106" s="288">
        <v>128.59319094543571</v>
      </c>
      <c r="Y106" s="288">
        <v>128.59319094543571</v>
      </c>
      <c r="Z106" s="288">
        <v>128.59319094543571</v>
      </c>
      <c r="AA106" s="288">
        <v>128.59319094543571</v>
      </c>
      <c r="AB106" s="288">
        <v>151.70549467138454</v>
      </c>
      <c r="AC106" s="288">
        <v>151.70549467138454</v>
      </c>
      <c r="AD106" s="288">
        <v>151.70549467138454</v>
      </c>
      <c r="AE106" s="288">
        <v>151.70549467138454</v>
      </c>
      <c r="AF106" s="288">
        <v>151.70549467138454</v>
      </c>
      <c r="AG106" s="288">
        <v>151.70549467138454</v>
      </c>
      <c r="AH106" s="288">
        <v>151.70549467138454</v>
      </c>
      <c r="AI106" s="288">
        <v>151.70549467138454</v>
      </c>
      <c r="AJ106" s="288">
        <v>151.70549467138454</v>
      </c>
      <c r="AK106" s="288">
        <v>151.70549467138454</v>
      </c>
      <c r="AL106" s="288">
        <v>151.70549467138454</v>
      </c>
      <c r="AM106" s="288">
        <v>151.70549467138454</v>
      </c>
      <c r="AN106" s="288">
        <v>160.51320915489987</v>
      </c>
      <c r="AO106" s="288">
        <v>160.51320915489987</v>
      </c>
      <c r="AP106" s="288">
        <v>160.51320915489987</v>
      </c>
    </row>
    <row r="107" spans="1:42" x14ac:dyDescent="0.25">
      <c r="A107" s="269" t="s">
        <v>109</v>
      </c>
      <c r="B107" s="268"/>
      <c r="C107" s="287">
        <f>C108</f>
        <v>2</v>
      </c>
      <c r="D107" s="288">
        <v>113.60734486264666</v>
      </c>
      <c r="E107" s="288">
        <v>113.60734486264666</v>
      </c>
      <c r="F107" s="288">
        <v>113.60734486264666</v>
      </c>
      <c r="G107" s="288">
        <v>113.60734486264666</v>
      </c>
      <c r="H107" s="288">
        <v>113.60734486264666</v>
      </c>
      <c r="I107" s="288">
        <v>113.60734486264666</v>
      </c>
      <c r="J107" s="288">
        <v>113.60734486264666</v>
      </c>
      <c r="K107" s="288">
        <v>113.60734486264666</v>
      </c>
      <c r="L107" s="288">
        <v>113.60734486264666</v>
      </c>
      <c r="M107" s="288">
        <v>113.60734486264666</v>
      </c>
      <c r="N107" s="288">
        <v>113.60734486264666</v>
      </c>
      <c r="O107" s="288">
        <v>113.60734486264666</v>
      </c>
      <c r="P107" s="288">
        <v>113.60734486264666</v>
      </c>
      <c r="Q107" s="288">
        <v>113.60734486264666</v>
      </c>
      <c r="R107" s="288">
        <v>114.27373027034201</v>
      </c>
      <c r="S107" s="288">
        <v>114.27373027034201</v>
      </c>
      <c r="T107" s="288">
        <v>114.27373027034201</v>
      </c>
      <c r="U107" s="288">
        <v>114.27373027034201</v>
      </c>
      <c r="V107" s="288">
        <v>114.27373027034201</v>
      </c>
      <c r="W107" s="288">
        <v>114.27373027034201</v>
      </c>
      <c r="X107" s="288">
        <v>114.27373027034201</v>
      </c>
      <c r="Y107" s="288">
        <v>114.27373027034201</v>
      </c>
      <c r="Z107" s="288">
        <v>114.27373027034201</v>
      </c>
      <c r="AA107" s="288">
        <v>114.27373027034201</v>
      </c>
      <c r="AB107" s="288">
        <v>115.89357944618092</v>
      </c>
      <c r="AC107" s="288">
        <v>115.89357944618092</v>
      </c>
      <c r="AD107" s="288">
        <v>115.89357944618092</v>
      </c>
      <c r="AE107" s="288">
        <v>115.89357944618092</v>
      </c>
      <c r="AF107" s="288">
        <v>115.89357944618092</v>
      </c>
      <c r="AG107" s="288">
        <v>115.89357944618092</v>
      </c>
      <c r="AH107" s="288">
        <v>115.89357944618092</v>
      </c>
      <c r="AI107" s="288">
        <v>115.89357944618092</v>
      </c>
      <c r="AJ107" s="288">
        <v>115.89357944618092</v>
      </c>
      <c r="AK107" s="288">
        <v>115.89357944618092</v>
      </c>
      <c r="AL107" s="288">
        <v>115.89357944618092</v>
      </c>
      <c r="AM107" s="288">
        <v>115.89357944618092</v>
      </c>
      <c r="AN107" s="288">
        <v>118.09844333646163</v>
      </c>
      <c r="AO107" s="288">
        <v>118.09844333646163</v>
      </c>
      <c r="AP107" s="288">
        <v>118.09844333646163</v>
      </c>
    </row>
    <row r="108" spans="1:42" x14ac:dyDescent="0.25">
      <c r="B108" s="270" t="s">
        <v>565</v>
      </c>
      <c r="C108" s="289">
        <f>[1]row!G119</f>
        <v>2</v>
      </c>
      <c r="D108" s="288">
        <v>113.60734486264666</v>
      </c>
      <c r="E108" s="288">
        <v>113.60734486264666</v>
      </c>
      <c r="F108" s="288">
        <v>113.60734486264666</v>
      </c>
      <c r="G108" s="288">
        <v>113.60734486264666</v>
      </c>
      <c r="H108" s="288">
        <v>113.60734486264666</v>
      </c>
      <c r="I108" s="288">
        <v>113.60734486264666</v>
      </c>
      <c r="J108" s="288">
        <v>113.60734486264666</v>
      </c>
      <c r="K108" s="288">
        <v>113.60734486264666</v>
      </c>
      <c r="L108" s="288">
        <v>113.60734486264666</v>
      </c>
      <c r="M108" s="288">
        <v>113.60734486264666</v>
      </c>
      <c r="N108" s="288">
        <v>113.60734486264666</v>
      </c>
      <c r="O108" s="288">
        <v>113.60734486264666</v>
      </c>
      <c r="P108" s="288">
        <v>113.60734486264666</v>
      </c>
      <c r="Q108" s="288">
        <v>113.60734486264666</v>
      </c>
      <c r="R108" s="288">
        <v>114.27373027034201</v>
      </c>
      <c r="S108" s="288">
        <v>114.27373027034201</v>
      </c>
      <c r="T108" s="288">
        <v>114.27373027034201</v>
      </c>
      <c r="U108" s="288">
        <v>114.27373027034201</v>
      </c>
      <c r="V108" s="288">
        <v>114.27373027034201</v>
      </c>
      <c r="W108" s="288">
        <v>114.27373027034201</v>
      </c>
      <c r="X108" s="288">
        <v>114.27373027034201</v>
      </c>
      <c r="Y108" s="288">
        <v>114.27373027034201</v>
      </c>
      <c r="Z108" s="288">
        <v>114.27373027034201</v>
      </c>
      <c r="AA108" s="288">
        <v>114.27373027034201</v>
      </c>
      <c r="AB108" s="288">
        <v>115.89357944618092</v>
      </c>
      <c r="AC108" s="288">
        <v>115.89357944618092</v>
      </c>
      <c r="AD108" s="288">
        <v>115.89357944618092</v>
      </c>
      <c r="AE108" s="288">
        <v>115.89357944618092</v>
      </c>
      <c r="AF108" s="288">
        <v>115.89357944618092</v>
      </c>
      <c r="AG108" s="288">
        <v>115.89357944618092</v>
      </c>
      <c r="AH108" s="288">
        <v>115.89357944618092</v>
      </c>
      <c r="AI108" s="288">
        <v>115.89357944618092</v>
      </c>
      <c r="AJ108" s="288">
        <v>115.89357944618092</v>
      </c>
      <c r="AK108" s="288">
        <v>115.89357944618092</v>
      </c>
      <c r="AL108" s="288">
        <v>115.89357944618092</v>
      </c>
      <c r="AM108" s="288">
        <v>115.89357944618092</v>
      </c>
      <c r="AN108" s="288">
        <v>118.09844333646163</v>
      </c>
      <c r="AO108" s="288">
        <v>118.09844333646163</v>
      </c>
      <c r="AP108" s="288">
        <v>118.09844333646163</v>
      </c>
    </row>
    <row r="109" spans="1:42" x14ac:dyDescent="0.25">
      <c r="A109" s="269" t="s">
        <v>110</v>
      </c>
      <c r="B109" s="268"/>
      <c r="C109" s="287">
        <f t="shared" ref="C109:C110" si="3">C110</f>
        <v>9</v>
      </c>
      <c r="D109" s="288">
        <v>113.73889583518148</v>
      </c>
      <c r="E109" s="288">
        <v>113.73889583518148</v>
      </c>
      <c r="F109" s="288">
        <v>113.73889583518148</v>
      </c>
      <c r="G109" s="288">
        <v>113.73889583518148</v>
      </c>
      <c r="H109" s="288">
        <v>113.73889583518148</v>
      </c>
      <c r="I109" s="288">
        <v>114.91170983245291</v>
      </c>
      <c r="J109" s="288">
        <v>114.91170983245291</v>
      </c>
      <c r="K109" s="288">
        <v>114.91170983245291</v>
      </c>
      <c r="L109" s="288">
        <v>114.91170983245291</v>
      </c>
      <c r="M109" s="288">
        <v>114.91170983245291</v>
      </c>
      <c r="N109" s="288">
        <v>114.91170983245291</v>
      </c>
      <c r="O109" s="288">
        <v>114.91170983245291</v>
      </c>
      <c r="P109" s="288">
        <v>114.91170983245291</v>
      </c>
      <c r="Q109" s="288">
        <v>115.81097219049087</v>
      </c>
      <c r="R109" s="288">
        <v>115.81097219049087</v>
      </c>
      <c r="S109" s="288">
        <v>115.81097219049087</v>
      </c>
      <c r="T109" s="288">
        <v>115.81097219049087</v>
      </c>
      <c r="U109" s="288">
        <v>115.81097219049087</v>
      </c>
      <c r="V109" s="288">
        <v>117.71052585057753</v>
      </c>
      <c r="W109" s="288">
        <v>117.71052585057753</v>
      </c>
      <c r="X109" s="288">
        <v>117.71052585057753</v>
      </c>
      <c r="Y109" s="288">
        <v>117.71052585057753</v>
      </c>
      <c r="Z109" s="288">
        <v>117.71052585057753</v>
      </c>
      <c r="AA109" s="288">
        <v>117.71052585057753</v>
      </c>
      <c r="AB109" s="288">
        <v>122.27377797222476</v>
      </c>
      <c r="AC109" s="288">
        <v>122.27377797222476</v>
      </c>
      <c r="AD109" s="288">
        <v>122.27377797222476</v>
      </c>
      <c r="AE109" s="288">
        <v>122.27377797222476</v>
      </c>
      <c r="AF109" s="288">
        <v>122.27377797222476</v>
      </c>
      <c r="AG109" s="288">
        <v>122.27377797222476</v>
      </c>
      <c r="AH109" s="288">
        <v>122.27377797222476</v>
      </c>
      <c r="AI109" s="288">
        <v>122.27377797222476</v>
      </c>
      <c r="AJ109" s="288">
        <v>122.27377797222476</v>
      </c>
      <c r="AK109" s="288">
        <v>122.27377797222476</v>
      </c>
      <c r="AL109" s="288">
        <v>122.27377797222476</v>
      </c>
      <c r="AM109" s="288">
        <v>122.27377797222476</v>
      </c>
      <c r="AN109" s="288">
        <v>127.77156925663455</v>
      </c>
      <c r="AO109" s="288">
        <v>127.77156925663455</v>
      </c>
      <c r="AP109" s="288">
        <v>127.77156925663455</v>
      </c>
    </row>
    <row r="110" spans="1:42" x14ac:dyDescent="0.25">
      <c r="A110" s="269" t="s">
        <v>111</v>
      </c>
      <c r="B110" s="268"/>
      <c r="C110" s="287">
        <f t="shared" si="3"/>
        <v>9</v>
      </c>
      <c r="D110" s="288">
        <v>113.73889583518148</v>
      </c>
      <c r="E110" s="288">
        <v>113.73889583518148</v>
      </c>
      <c r="F110" s="288">
        <v>113.73889583518148</v>
      </c>
      <c r="G110" s="288">
        <v>113.73889583518148</v>
      </c>
      <c r="H110" s="288">
        <v>113.73889583518148</v>
      </c>
      <c r="I110" s="288">
        <v>114.91170983245291</v>
      </c>
      <c r="J110" s="288">
        <v>114.91170983245291</v>
      </c>
      <c r="K110" s="288">
        <v>114.91170983245291</v>
      </c>
      <c r="L110" s="288">
        <v>114.91170983245291</v>
      </c>
      <c r="M110" s="288">
        <v>114.91170983245291</v>
      </c>
      <c r="N110" s="288">
        <v>114.91170983245291</v>
      </c>
      <c r="O110" s="288">
        <v>114.91170983245291</v>
      </c>
      <c r="P110" s="288">
        <v>114.91170983245291</v>
      </c>
      <c r="Q110" s="288">
        <v>115.81097219049087</v>
      </c>
      <c r="R110" s="288">
        <v>115.81097219049087</v>
      </c>
      <c r="S110" s="288">
        <v>115.81097219049087</v>
      </c>
      <c r="T110" s="288">
        <v>115.81097219049087</v>
      </c>
      <c r="U110" s="288">
        <v>115.81097219049087</v>
      </c>
      <c r="V110" s="288">
        <v>117.71052585057753</v>
      </c>
      <c r="W110" s="288">
        <v>117.71052585057753</v>
      </c>
      <c r="X110" s="288">
        <v>117.71052585057753</v>
      </c>
      <c r="Y110" s="288">
        <v>117.71052585057753</v>
      </c>
      <c r="Z110" s="288">
        <v>117.71052585057753</v>
      </c>
      <c r="AA110" s="288">
        <v>117.71052585057753</v>
      </c>
      <c r="AB110" s="288">
        <v>122.27377797222476</v>
      </c>
      <c r="AC110" s="288">
        <v>122.27377797222476</v>
      </c>
      <c r="AD110" s="288">
        <v>122.27377797222476</v>
      </c>
      <c r="AE110" s="288">
        <v>122.27377797222476</v>
      </c>
      <c r="AF110" s="288">
        <v>122.27377797222476</v>
      </c>
      <c r="AG110" s="288">
        <v>122.27377797222476</v>
      </c>
      <c r="AH110" s="288">
        <v>122.27377797222476</v>
      </c>
      <c r="AI110" s="288">
        <v>122.27377797222476</v>
      </c>
      <c r="AJ110" s="288">
        <v>122.27377797222476</v>
      </c>
      <c r="AK110" s="288">
        <v>122.27377797222476</v>
      </c>
      <c r="AL110" s="288">
        <v>122.27377797222476</v>
      </c>
      <c r="AM110" s="288">
        <v>122.27377797222476</v>
      </c>
      <c r="AN110" s="288">
        <v>127.77156925663455</v>
      </c>
      <c r="AO110" s="288">
        <v>127.77156925663455</v>
      </c>
      <c r="AP110" s="288">
        <v>127.77156925663455</v>
      </c>
    </row>
    <row r="111" spans="1:42" x14ac:dyDescent="0.25">
      <c r="B111" s="270" t="s">
        <v>566</v>
      </c>
      <c r="C111" s="289">
        <f>[1]row!G120</f>
        <v>9</v>
      </c>
      <c r="D111" s="288">
        <v>113.73889583518148</v>
      </c>
      <c r="E111" s="288">
        <v>113.73889583518148</v>
      </c>
      <c r="F111" s="288">
        <v>113.73889583518148</v>
      </c>
      <c r="G111" s="288">
        <v>113.73889583518148</v>
      </c>
      <c r="H111" s="288">
        <v>113.73889583518148</v>
      </c>
      <c r="I111" s="288">
        <v>114.91170983245291</v>
      </c>
      <c r="J111" s="288">
        <v>114.91170983245291</v>
      </c>
      <c r="K111" s="288">
        <v>114.91170983245291</v>
      </c>
      <c r="L111" s="288">
        <v>114.91170983245291</v>
      </c>
      <c r="M111" s="288">
        <v>114.91170983245291</v>
      </c>
      <c r="N111" s="288">
        <v>114.91170983245291</v>
      </c>
      <c r="O111" s="288">
        <v>114.91170983245291</v>
      </c>
      <c r="P111" s="288">
        <v>114.91170983245291</v>
      </c>
      <c r="Q111" s="288">
        <v>115.81097219049087</v>
      </c>
      <c r="R111" s="288">
        <v>115.81097219049087</v>
      </c>
      <c r="S111" s="288">
        <v>115.81097219049087</v>
      </c>
      <c r="T111" s="288">
        <v>115.81097219049087</v>
      </c>
      <c r="U111" s="288">
        <v>115.81097219049087</v>
      </c>
      <c r="V111" s="288">
        <v>117.71052585057753</v>
      </c>
      <c r="W111" s="288">
        <v>117.71052585057753</v>
      </c>
      <c r="X111" s="288">
        <v>117.71052585057753</v>
      </c>
      <c r="Y111" s="288">
        <v>117.71052585057753</v>
      </c>
      <c r="Z111" s="288">
        <v>117.71052585057753</v>
      </c>
      <c r="AA111" s="288">
        <v>117.71052585057753</v>
      </c>
      <c r="AB111" s="288">
        <v>122.27377797222476</v>
      </c>
      <c r="AC111" s="288">
        <v>122.27377797222476</v>
      </c>
      <c r="AD111" s="288">
        <v>122.27377797222476</v>
      </c>
      <c r="AE111" s="288">
        <v>122.27377797222476</v>
      </c>
      <c r="AF111" s="288">
        <v>122.27377797222476</v>
      </c>
      <c r="AG111" s="288">
        <v>122.27377797222476</v>
      </c>
      <c r="AH111" s="288">
        <v>122.27377797222476</v>
      </c>
      <c r="AI111" s="288">
        <v>122.27377797222476</v>
      </c>
      <c r="AJ111" s="288">
        <v>122.27377797222476</v>
      </c>
      <c r="AK111" s="288">
        <v>122.27377797222476</v>
      </c>
      <c r="AL111" s="288">
        <v>122.27377797222476</v>
      </c>
      <c r="AM111" s="288">
        <v>122.27377797222476</v>
      </c>
      <c r="AN111" s="288">
        <v>127.77156925663455</v>
      </c>
      <c r="AO111" s="288">
        <v>127.77156925663455</v>
      </c>
      <c r="AP111" s="288">
        <v>127.77156925663455</v>
      </c>
    </row>
    <row r="112" spans="1:42" x14ac:dyDescent="0.25">
      <c r="D112" s="288"/>
      <c r="E112" s="288"/>
      <c r="F112" s="288"/>
      <c r="G112" s="288"/>
      <c r="H112" s="288"/>
      <c r="I112" s="288"/>
      <c r="J112" s="288"/>
      <c r="K112" s="288"/>
      <c r="L112" s="288"/>
      <c r="M112" s="288"/>
      <c r="N112" s="288"/>
      <c r="O112" s="288"/>
      <c r="P112" s="288"/>
      <c r="Q112" s="288"/>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row>
    <row r="113" spans="1:42" x14ac:dyDescent="0.25">
      <c r="A113" s="266" t="s">
        <v>112</v>
      </c>
      <c r="B113" s="267"/>
      <c r="C113" s="278">
        <f>C114+C116+C129</f>
        <v>147</v>
      </c>
      <c r="D113" s="278">
        <v>107.31760241017157</v>
      </c>
      <c r="E113" s="278">
        <v>107.52094965576524</v>
      </c>
      <c r="F113" s="278">
        <v>107.52094965576524</v>
      </c>
      <c r="G113" s="278">
        <v>111.06411175716192</v>
      </c>
      <c r="H113" s="278">
        <v>110.8969181901288</v>
      </c>
      <c r="I113" s="278">
        <v>110.69743461193082</v>
      </c>
      <c r="J113" s="278">
        <v>113.24584534626106</v>
      </c>
      <c r="K113" s="278">
        <v>113.45800681448624</v>
      </c>
      <c r="L113" s="278">
        <v>113.53565295120373</v>
      </c>
      <c r="M113" s="278">
        <v>113.75176822639557</v>
      </c>
      <c r="N113" s="278">
        <v>114.59399533678011</v>
      </c>
      <c r="O113" s="278">
        <v>114.5960823192836</v>
      </c>
      <c r="P113" s="278">
        <v>118.90101681295513</v>
      </c>
      <c r="Q113" s="278">
        <v>119.77073079770534</v>
      </c>
      <c r="R113" s="278">
        <v>125.01105491301826</v>
      </c>
      <c r="S113" s="278">
        <v>128.51114094859989</v>
      </c>
      <c r="T113" s="278">
        <v>137.67622775215648</v>
      </c>
      <c r="U113" s="278">
        <v>140.97826180111713</v>
      </c>
      <c r="V113" s="278">
        <v>140.63736600343796</v>
      </c>
      <c r="W113" s="278">
        <v>140.76312882508682</v>
      </c>
      <c r="X113" s="278">
        <v>140.69878550119353</v>
      </c>
      <c r="Y113" s="278">
        <v>141.11825731243059</v>
      </c>
      <c r="Z113" s="278">
        <v>141.25631278062113</v>
      </c>
      <c r="AA113" s="278">
        <v>141.49903085111117</v>
      </c>
      <c r="AB113" s="278">
        <v>141.57566664227676</v>
      </c>
      <c r="AC113" s="278">
        <v>141.64891146091438</v>
      </c>
      <c r="AD113" s="278">
        <v>142.0827260662314</v>
      </c>
      <c r="AE113" s="278">
        <v>142.64093492359672</v>
      </c>
      <c r="AF113" s="278">
        <v>143.06257928249906</v>
      </c>
      <c r="AG113" s="278">
        <v>138.80525921497323</v>
      </c>
      <c r="AH113" s="278">
        <v>139.20989610817924</v>
      </c>
      <c r="AI113" s="278">
        <v>139.26242128310835</v>
      </c>
      <c r="AJ113" s="278">
        <v>139.30607100723284</v>
      </c>
      <c r="AK113" s="278">
        <v>140.55744438312195</v>
      </c>
      <c r="AL113" s="278">
        <v>140.40223795485468</v>
      </c>
      <c r="AM113" s="278">
        <v>140.3996643702894</v>
      </c>
      <c r="AN113" s="278">
        <v>140.74263125907672</v>
      </c>
      <c r="AO113" s="278">
        <v>138.89022400760194</v>
      </c>
      <c r="AP113" s="278">
        <v>138.90399673830842</v>
      </c>
    </row>
    <row r="114" spans="1:42" x14ac:dyDescent="0.25">
      <c r="A114" s="269" t="s">
        <v>113</v>
      </c>
      <c r="B114" s="268"/>
      <c r="C114" s="287">
        <f>C115</f>
        <v>50</v>
      </c>
      <c r="D114" s="288">
        <v>109.12010259030372</v>
      </c>
      <c r="E114" s="288">
        <v>109.09528063087491</v>
      </c>
      <c r="F114" s="288">
        <v>109.09528063087491</v>
      </c>
      <c r="G114" s="288">
        <v>109.82564161462051</v>
      </c>
      <c r="H114" s="288">
        <v>109.67456429131217</v>
      </c>
      <c r="I114" s="288">
        <v>109.02349345198596</v>
      </c>
      <c r="J114" s="288">
        <v>110.74638530026623</v>
      </c>
      <c r="K114" s="288">
        <v>111.10450231275836</v>
      </c>
      <c r="L114" s="288">
        <v>112.06177351477058</v>
      </c>
      <c r="M114" s="288">
        <v>112.8526810347107</v>
      </c>
      <c r="N114" s="288">
        <v>113.20147062504736</v>
      </c>
      <c r="O114" s="288">
        <v>113.13937061680477</v>
      </c>
      <c r="P114" s="288">
        <v>115.473018092692</v>
      </c>
      <c r="Q114" s="288">
        <v>116.54248882604196</v>
      </c>
      <c r="R114" s="288">
        <v>119.43572812184783</v>
      </c>
      <c r="S114" s="288">
        <v>120.96723567493351</v>
      </c>
      <c r="T114" s="288">
        <v>127.16656054710808</v>
      </c>
      <c r="U114" s="288">
        <v>128.17067061633441</v>
      </c>
      <c r="V114" s="288">
        <v>126.59139375852395</v>
      </c>
      <c r="W114" s="288">
        <v>126.86021418225708</v>
      </c>
      <c r="X114" s="288">
        <v>127.2147215030041</v>
      </c>
      <c r="Y114" s="288">
        <v>128.29506184183185</v>
      </c>
      <c r="Z114" s="288">
        <v>128.69430298210784</v>
      </c>
      <c r="AA114" s="288">
        <v>129.40789410934846</v>
      </c>
      <c r="AB114" s="288">
        <v>129.80094813460337</v>
      </c>
      <c r="AC114" s="288">
        <v>130.27995532607346</v>
      </c>
      <c r="AD114" s="288">
        <v>130.79893939037629</v>
      </c>
      <c r="AE114" s="288">
        <v>132.21995840221251</v>
      </c>
      <c r="AF114" s="288">
        <v>133.09978266287715</v>
      </c>
      <c r="AG114" s="288">
        <v>131.43357982729304</v>
      </c>
      <c r="AH114" s="288">
        <v>133.00610709078745</v>
      </c>
      <c r="AI114" s="288">
        <v>133.01280576837641</v>
      </c>
      <c r="AJ114" s="288">
        <v>133.01280576837641</v>
      </c>
      <c r="AK114" s="288">
        <v>133.02593793453514</v>
      </c>
      <c r="AL114" s="288">
        <v>133.44769135242942</v>
      </c>
      <c r="AM114" s="288">
        <v>133.44769135242942</v>
      </c>
      <c r="AN114" s="288">
        <v>135.09448343682206</v>
      </c>
      <c r="AO114" s="288">
        <v>134.63452333676597</v>
      </c>
      <c r="AP114" s="288">
        <v>135.05686642449803</v>
      </c>
    </row>
    <row r="115" spans="1:42" x14ac:dyDescent="0.25">
      <c r="B115" s="270" t="s">
        <v>567</v>
      </c>
      <c r="C115" s="289">
        <f>[1]row!G123</f>
        <v>50</v>
      </c>
      <c r="D115" s="288">
        <v>109.12010259030372</v>
      </c>
      <c r="E115" s="288">
        <v>109.09528063087491</v>
      </c>
      <c r="F115" s="288">
        <v>109.09528063087491</v>
      </c>
      <c r="G115" s="288">
        <v>109.82564161462051</v>
      </c>
      <c r="H115" s="288">
        <v>109.67456429131217</v>
      </c>
      <c r="I115" s="288">
        <v>109.02349345198596</v>
      </c>
      <c r="J115" s="288">
        <v>110.74638530026623</v>
      </c>
      <c r="K115" s="288">
        <v>111.10450231275836</v>
      </c>
      <c r="L115" s="288">
        <v>112.06177351477058</v>
      </c>
      <c r="M115" s="288">
        <v>112.8526810347107</v>
      </c>
      <c r="N115" s="288">
        <v>113.20147062504736</v>
      </c>
      <c r="O115" s="288">
        <v>113.13937061680477</v>
      </c>
      <c r="P115" s="288">
        <v>115.473018092692</v>
      </c>
      <c r="Q115" s="288">
        <v>116.54248882604196</v>
      </c>
      <c r="R115" s="288">
        <v>119.43572812184783</v>
      </c>
      <c r="S115" s="288">
        <v>120.96723567493351</v>
      </c>
      <c r="T115" s="288">
        <v>127.16656054710808</v>
      </c>
      <c r="U115" s="288">
        <v>128.17067061633441</v>
      </c>
      <c r="V115" s="288">
        <v>126.59139375852395</v>
      </c>
      <c r="W115" s="288">
        <v>126.86021418225708</v>
      </c>
      <c r="X115" s="288">
        <v>127.2147215030041</v>
      </c>
      <c r="Y115" s="288">
        <v>128.29506184183185</v>
      </c>
      <c r="Z115" s="288">
        <v>128.69430298210784</v>
      </c>
      <c r="AA115" s="288">
        <v>129.40789410934846</v>
      </c>
      <c r="AB115" s="288">
        <v>129.80094813460337</v>
      </c>
      <c r="AC115" s="288">
        <v>130.27995532607346</v>
      </c>
      <c r="AD115" s="288">
        <v>130.79893939037629</v>
      </c>
      <c r="AE115" s="288">
        <v>132.21995840221251</v>
      </c>
      <c r="AF115" s="288">
        <v>133.09978266287715</v>
      </c>
      <c r="AG115" s="288">
        <v>131.43357982729304</v>
      </c>
      <c r="AH115" s="288">
        <v>133.00610709078745</v>
      </c>
      <c r="AI115" s="288">
        <v>133.01280576837641</v>
      </c>
      <c r="AJ115" s="288">
        <v>133.01280576837641</v>
      </c>
      <c r="AK115" s="288">
        <v>133.02593793453514</v>
      </c>
      <c r="AL115" s="288">
        <v>133.44769135242942</v>
      </c>
      <c r="AM115" s="288">
        <v>133.44769135242942</v>
      </c>
      <c r="AN115" s="288">
        <v>135.09448343682206</v>
      </c>
      <c r="AO115" s="288">
        <v>134.63452333676597</v>
      </c>
      <c r="AP115" s="288">
        <v>135.05686642449803</v>
      </c>
    </row>
    <row r="116" spans="1:42" x14ac:dyDescent="0.25">
      <c r="A116" s="269" t="s">
        <v>114</v>
      </c>
      <c r="B116" s="268"/>
      <c r="C116" s="287">
        <f>C117+C119+C124+C126</f>
        <v>64</v>
      </c>
      <c r="D116" s="288">
        <v>103.7212130449397</v>
      </c>
      <c r="E116" s="288">
        <v>103.86673947778839</v>
      </c>
      <c r="F116" s="288">
        <v>103.86673947778839</v>
      </c>
      <c r="G116" s="288">
        <v>111.43434541088263</v>
      </c>
      <c r="H116" s="288">
        <v>111.16835184543811</v>
      </c>
      <c r="I116" s="288">
        <v>111.21881209498821</v>
      </c>
      <c r="J116" s="288">
        <v>115.65549108045226</v>
      </c>
      <c r="K116" s="288">
        <v>115.65549108045226</v>
      </c>
      <c r="L116" s="288">
        <v>115.87038014715171</v>
      </c>
      <c r="M116" s="288">
        <v>115.99093775068506</v>
      </c>
      <c r="N116" s="288">
        <v>115.99093775068506</v>
      </c>
      <c r="O116" s="288">
        <v>116.86744884858437</v>
      </c>
      <c r="P116" s="288">
        <v>125.17270409804968</v>
      </c>
      <c r="Q116" s="288">
        <v>126.03467431384144</v>
      </c>
      <c r="R116" s="288">
        <v>135.25187605779703</v>
      </c>
      <c r="S116" s="288">
        <v>139.42463669015314</v>
      </c>
      <c r="T116" s="288">
        <v>152.5123233479967</v>
      </c>
      <c r="U116" s="288">
        <v>159.47298525842081</v>
      </c>
      <c r="V116" s="288">
        <v>159.47298525842081</v>
      </c>
      <c r="W116" s="288">
        <v>159.47298525842081</v>
      </c>
      <c r="X116" s="288">
        <v>159.47298525842081</v>
      </c>
      <c r="Y116" s="288">
        <v>159.47298525842081</v>
      </c>
      <c r="Z116" s="288">
        <v>159.47298525842081</v>
      </c>
      <c r="AA116" s="288">
        <v>159.47298525842081</v>
      </c>
      <c r="AB116" s="288">
        <v>159.46283516886567</v>
      </c>
      <c r="AC116" s="288">
        <v>159.67652686935969</v>
      </c>
      <c r="AD116" s="288">
        <v>159.61265371810876</v>
      </c>
      <c r="AE116" s="288">
        <v>159.54558231336802</v>
      </c>
      <c r="AF116" s="288">
        <v>159.54558231336802</v>
      </c>
      <c r="AG116" s="288">
        <v>151.118858175437</v>
      </c>
      <c r="AH116" s="288">
        <v>151.32284206497218</v>
      </c>
      <c r="AI116" s="288">
        <v>151.32284206497218</v>
      </c>
      <c r="AJ116" s="288">
        <v>151.32284206497218</v>
      </c>
      <c r="AK116" s="288">
        <v>153.91945324214223</v>
      </c>
      <c r="AL116" s="288">
        <v>153.06927488304592</v>
      </c>
      <c r="AM116" s="288">
        <v>153.06927488304592</v>
      </c>
      <c r="AN116" s="288">
        <v>152.52166072767298</v>
      </c>
      <c r="AO116" s="288">
        <v>148.54746527723907</v>
      </c>
      <c r="AP116" s="288">
        <v>148.54746527723907</v>
      </c>
    </row>
    <row r="117" spans="1:42" x14ac:dyDescent="0.25">
      <c r="A117" s="269" t="s">
        <v>115</v>
      </c>
      <c r="B117" s="268"/>
      <c r="C117" s="287">
        <f>C118</f>
        <v>4</v>
      </c>
      <c r="D117" s="288">
        <v>113.7441955343768</v>
      </c>
      <c r="E117" s="288">
        <v>116.07261845995581</v>
      </c>
      <c r="F117" s="288">
        <v>116.07261845995581</v>
      </c>
      <c r="G117" s="288">
        <v>117.83247430900401</v>
      </c>
      <c r="H117" s="288">
        <v>116.57657726189188</v>
      </c>
      <c r="I117" s="288">
        <v>117.38394125469327</v>
      </c>
      <c r="J117" s="288">
        <v>120.72910862893545</v>
      </c>
      <c r="K117" s="288">
        <v>120.72910862893545</v>
      </c>
      <c r="L117" s="288">
        <v>124.16733369612649</v>
      </c>
      <c r="M117" s="288">
        <v>126.09625535266011</v>
      </c>
      <c r="N117" s="288">
        <v>126.09625535266011</v>
      </c>
      <c r="O117" s="288">
        <v>126.09625535266011</v>
      </c>
      <c r="P117" s="288">
        <v>126.09625535266011</v>
      </c>
      <c r="Q117" s="288">
        <v>128.45099719613282</v>
      </c>
      <c r="R117" s="288">
        <v>128.45099719613282</v>
      </c>
      <c r="S117" s="288">
        <v>131.09190136059993</v>
      </c>
      <c r="T117" s="288">
        <v>135.85158062842891</v>
      </c>
      <c r="U117" s="288">
        <v>135.85158062842891</v>
      </c>
      <c r="V117" s="288">
        <v>135.85158062842891</v>
      </c>
      <c r="W117" s="288">
        <v>135.85158062842891</v>
      </c>
      <c r="X117" s="288">
        <v>135.85158062842891</v>
      </c>
      <c r="Y117" s="288">
        <v>135.85158062842891</v>
      </c>
      <c r="Z117" s="288">
        <v>135.85158062842891</v>
      </c>
      <c r="AA117" s="288">
        <v>135.85158062842891</v>
      </c>
      <c r="AB117" s="288">
        <v>135.68917919554661</v>
      </c>
      <c r="AC117" s="288">
        <v>136.5119498954904</v>
      </c>
      <c r="AD117" s="288">
        <v>134.97675495602266</v>
      </c>
      <c r="AE117" s="288">
        <v>133.90361248017055</v>
      </c>
      <c r="AF117" s="288">
        <v>133.90361248017055</v>
      </c>
      <c r="AG117" s="288">
        <v>133.90361248017055</v>
      </c>
      <c r="AH117" s="288">
        <v>137.16735471273384</v>
      </c>
      <c r="AI117" s="288">
        <v>137.16735471273384</v>
      </c>
      <c r="AJ117" s="288">
        <v>137.16735471273384</v>
      </c>
      <c r="AK117" s="288">
        <v>137.16735471273384</v>
      </c>
      <c r="AL117" s="288">
        <v>137.16735471273384</v>
      </c>
      <c r="AM117" s="288">
        <v>137.16735471273384</v>
      </c>
      <c r="AN117" s="288">
        <v>137.16735471273384</v>
      </c>
      <c r="AO117" s="288">
        <v>137.16735471273384</v>
      </c>
      <c r="AP117" s="288">
        <v>137.16735471273384</v>
      </c>
    </row>
    <row r="118" spans="1:42" x14ac:dyDescent="0.25">
      <c r="B118" s="270" t="s">
        <v>568</v>
      </c>
      <c r="C118" s="289">
        <f>[1]row!G124</f>
        <v>4</v>
      </c>
      <c r="D118" s="288">
        <v>113.7441955343768</v>
      </c>
      <c r="E118" s="288">
        <v>116.07261845995581</v>
      </c>
      <c r="F118" s="288">
        <v>116.07261845995581</v>
      </c>
      <c r="G118" s="288">
        <v>117.83247430900401</v>
      </c>
      <c r="H118" s="288">
        <v>116.57657726189188</v>
      </c>
      <c r="I118" s="288">
        <v>117.38394125469327</v>
      </c>
      <c r="J118" s="288">
        <v>120.72910862893545</v>
      </c>
      <c r="K118" s="288">
        <v>120.72910862893545</v>
      </c>
      <c r="L118" s="288">
        <v>124.16733369612649</v>
      </c>
      <c r="M118" s="288">
        <v>126.09625535266011</v>
      </c>
      <c r="N118" s="288">
        <v>126.09625535266011</v>
      </c>
      <c r="O118" s="288">
        <v>126.09625535266011</v>
      </c>
      <c r="P118" s="288">
        <v>126.09625535266011</v>
      </c>
      <c r="Q118" s="288">
        <v>128.45099719613282</v>
      </c>
      <c r="R118" s="288">
        <v>128.45099719613282</v>
      </c>
      <c r="S118" s="288">
        <v>131.09190136059993</v>
      </c>
      <c r="T118" s="288">
        <v>135.85158062842891</v>
      </c>
      <c r="U118" s="288">
        <v>135.85158062842891</v>
      </c>
      <c r="V118" s="288">
        <v>135.85158062842891</v>
      </c>
      <c r="W118" s="288">
        <v>135.85158062842891</v>
      </c>
      <c r="X118" s="288">
        <v>135.85158062842891</v>
      </c>
      <c r="Y118" s="288">
        <v>135.85158062842891</v>
      </c>
      <c r="Z118" s="288">
        <v>135.85158062842891</v>
      </c>
      <c r="AA118" s="288">
        <v>135.85158062842891</v>
      </c>
      <c r="AB118" s="288">
        <v>135.68917919554661</v>
      </c>
      <c r="AC118" s="288">
        <v>136.5119498954904</v>
      </c>
      <c r="AD118" s="288">
        <v>134.97675495602266</v>
      </c>
      <c r="AE118" s="288">
        <v>133.90361248017055</v>
      </c>
      <c r="AF118" s="288">
        <v>133.90361248017055</v>
      </c>
      <c r="AG118" s="288">
        <v>133.90361248017055</v>
      </c>
      <c r="AH118" s="288">
        <v>137.16735471273384</v>
      </c>
      <c r="AI118" s="288">
        <v>137.16735471273384</v>
      </c>
      <c r="AJ118" s="288">
        <v>137.16735471273384</v>
      </c>
      <c r="AK118" s="288">
        <v>137.16735471273384</v>
      </c>
      <c r="AL118" s="288">
        <v>137.16735471273384</v>
      </c>
      <c r="AM118" s="288">
        <v>137.16735471273384</v>
      </c>
      <c r="AN118" s="288">
        <v>137.16735471273384</v>
      </c>
      <c r="AO118" s="288">
        <v>137.16735471273384</v>
      </c>
      <c r="AP118" s="288">
        <v>137.16735471273384</v>
      </c>
    </row>
    <row r="119" spans="1:42" x14ac:dyDescent="0.25">
      <c r="A119" s="269" t="s">
        <v>116</v>
      </c>
      <c r="B119" s="268"/>
      <c r="C119" s="287">
        <f>SUM(C120:C123)</f>
        <v>50</v>
      </c>
      <c r="D119" s="288">
        <v>101.38089575901705</v>
      </c>
      <c r="E119" s="288">
        <v>101.38089575901705</v>
      </c>
      <c r="F119" s="288">
        <v>101.38089575901705</v>
      </c>
      <c r="G119" s="288">
        <v>110.68664288545382</v>
      </c>
      <c r="H119" s="288">
        <v>110.68664288545382</v>
      </c>
      <c r="I119" s="288">
        <v>110.68664288545382</v>
      </c>
      <c r="J119" s="288">
        <v>116.09797859690845</v>
      </c>
      <c r="K119" s="288">
        <v>116.09797859690845</v>
      </c>
      <c r="L119" s="288">
        <v>116.09797859690845</v>
      </c>
      <c r="M119" s="288">
        <v>116.09797859690845</v>
      </c>
      <c r="N119" s="288">
        <v>116.09797859690845</v>
      </c>
      <c r="O119" s="288">
        <v>117.21991280221957</v>
      </c>
      <c r="P119" s="288">
        <v>127.65834324217201</v>
      </c>
      <c r="Q119" s="288">
        <v>128.57328577090763</v>
      </c>
      <c r="R119" s="288">
        <v>140.37130400317082</v>
      </c>
      <c r="S119" s="288">
        <v>145.50116527942924</v>
      </c>
      <c r="T119" s="288">
        <v>160.78024573919936</v>
      </c>
      <c r="U119" s="288">
        <v>169.68989298454221</v>
      </c>
      <c r="V119" s="288">
        <v>169.68989298454221</v>
      </c>
      <c r="W119" s="288">
        <v>169.68989298454221</v>
      </c>
      <c r="X119" s="288">
        <v>169.68989298454221</v>
      </c>
      <c r="Y119" s="288">
        <v>169.68989298454221</v>
      </c>
      <c r="Z119" s="288">
        <v>169.68989298454221</v>
      </c>
      <c r="AA119" s="288">
        <v>169.68989298454221</v>
      </c>
      <c r="AB119" s="288">
        <v>169.68989298454221</v>
      </c>
      <c r="AC119" s="288">
        <v>169.68989298454221</v>
      </c>
      <c r="AD119" s="288">
        <v>169.68989298454221</v>
      </c>
      <c r="AE119" s="288">
        <v>169.68989298454221</v>
      </c>
      <c r="AF119" s="288">
        <v>169.68989298454221</v>
      </c>
      <c r="AG119" s="288">
        <v>158.90368608799048</v>
      </c>
      <c r="AH119" s="288">
        <v>158.90368608799048</v>
      </c>
      <c r="AI119" s="288">
        <v>158.90368608799048</v>
      </c>
      <c r="AJ119" s="288">
        <v>158.90368608799048</v>
      </c>
      <c r="AK119" s="288">
        <v>162.22734839476811</v>
      </c>
      <c r="AL119" s="288">
        <v>161.13912009512487</v>
      </c>
      <c r="AM119" s="288">
        <v>161.13912009512487</v>
      </c>
      <c r="AN119" s="288">
        <v>160.37774078478003</v>
      </c>
      <c r="AO119" s="288">
        <v>155.21728101466508</v>
      </c>
      <c r="AP119" s="288">
        <v>155.21728101466508</v>
      </c>
    </row>
    <row r="120" spans="1:42" x14ac:dyDescent="0.25">
      <c r="B120" s="270" t="s">
        <v>569</v>
      </c>
      <c r="C120" s="289">
        <f>[1]row!G125</f>
        <v>46</v>
      </c>
      <c r="D120" s="288">
        <v>101.14942528735634</v>
      </c>
      <c r="E120" s="288">
        <v>101.14942528735634</v>
      </c>
      <c r="F120" s="288">
        <v>101.14942528735634</v>
      </c>
      <c r="G120" s="288">
        <v>111.26436781609195</v>
      </c>
      <c r="H120" s="288">
        <v>111.26436781609195</v>
      </c>
      <c r="I120" s="288">
        <v>111.26436781609195</v>
      </c>
      <c r="J120" s="288">
        <v>116.55172413793105</v>
      </c>
      <c r="K120" s="288">
        <v>116.55172413793105</v>
      </c>
      <c r="L120" s="288">
        <v>116.55172413793105</v>
      </c>
      <c r="M120" s="288">
        <v>116.55172413793105</v>
      </c>
      <c r="N120" s="288">
        <v>116.55172413793105</v>
      </c>
      <c r="O120" s="288">
        <v>117.67816091954022</v>
      </c>
      <c r="P120" s="288">
        <v>128.16091954022988</v>
      </c>
      <c r="Q120" s="288">
        <v>129.08045977011494</v>
      </c>
      <c r="R120" s="288">
        <v>140.91954022988503</v>
      </c>
      <c r="S120" s="288">
        <v>146.06896551724137</v>
      </c>
      <c r="T120" s="288">
        <v>161.40229885057468</v>
      </c>
      <c r="U120" s="288">
        <v>170.34482758620689</v>
      </c>
      <c r="V120" s="288">
        <v>170.34482758620689</v>
      </c>
      <c r="W120" s="288">
        <v>170.34482758620689</v>
      </c>
      <c r="X120" s="288">
        <v>170.34482758620689</v>
      </c>
      <c r="Y120" s="288">
        <v>170.34482758620689</v>
      </c>
      <c r="Z120" s="288">
        <v>170.34482758620689</v>
      </c>
      <c r="AA120" s="288">
        <v>170.34482758620689</v>
      </c>
      <c r="AB120" s="288">
        <v>170.34482758620689</v>
      </c>
      <c r="AC120" s="288">
        <v>170.34482758620689</v>
      </c>
      <c r="AD120" s="288">
        <v>170.34482758620689</v>
      </c>
      <c r="AE120" s="288">
        <v>170.34482758620689</v>
      </c>
      <c r="AF120" s="288">
        <v>170.34482758620689</v>
      </c>
      <c r="AG120" s="288">
        <v>158.62068965517241</v>
      </c>
      <c r="AH120" s="288">
        <v>158.62068965517241</v>
      </c>
      <c r="AI120" s="288">
        <v>158.62068965517241</v>
      </c>
      <c r="AJ120" s="288">
        <v>158.62068965517241</v>
      </c>
      <c r="AK120" s="288">
        <v>160</v>
      </c>
      <c r="AL120" s="288">
        <v>158.62068965517241</v>
      </c>
      <c r="AM120" s="288">
        <v>158.62068965517241</v>
      </c>
      <c r="AN120" s="288">
        <v>157.79310344827587</v>
      </c>
      <c r="AO120" s="288">
        <v>152.18390804597701</v>
      </c>
      <c r="AP120" s="288">
        <v>152.18390804597701</v>
      </c>
    </row>
    <row r="121" spans="1:42" x14ac:dyDescent="0.25">
      <c r="B121" s="270" t="s">
        <v>570</v>
      </c>
      <c r="C121" s="289">
        <f>[1]row!G126</f>
        <v>4</v>
      </c>
      <c r="D121" s="288">
        <v>104.04280618311535</v>
      </c>
      <c r="E121" s="288">
        <v>104.04280618311535</v>
      </c>
      <c r="F121" s="288">
        <v>104.04280618311535</v>
      </c>
      <c r="G121" s="288">
        <v>104.04280618311535</v>
      </c>
      <c r="H121" s="288">
        <v>104.04280618311535</v>
      </c>
      <c r="I121" s="288">
        <v>104.04280618311535</v>
      </c>
      <c r="J121" s="288">
        <v>110.87990487514863</v>
      </c>
      <c r="K121" s="288">
        <v>110.87990487514863</v>
      </c>
      <c r="L121" s="288">
        <v>110.87990487514863</v>
      </c>
      <c r="M121" s="288">
        <v>110.87990487514863</v>
      </c>
      <c r="N121" s="288">
        <v>110.87990487514863</v>
      </c>
      <c r="O121" s="288">
        <v>111.9500594530321</v>
      </c>
      <c r="P121" s="288">
        <v>121.87871581450653</v>
      </c>
      <c r="Q121" s="288">
        <v>122.74078478002377</v>
      </c>
      <c r="R121" s="288">
        <v>134.06658739595721</v>
      </c>
      <c r="S121" s="288">
        <v>138.97146254458977</v>
      </c>
      <c r="T121" s="288">
        <v>153.62663495838288</v>
      </c>
      <c r="U121" s="288">
        <v>162.15814506539832</v>
      </c>
      <c r="V121" s="288">
        <v>162.15814506539832</v>
      </c>
      <c r="W121" s="288">
        <v>162.15814506539832</v>
      </c>
      <c r="X121" s="288">
        <v>162.15814506539832</v>
      </c>
      <c r="Y121" s="288">
        <v>162.15814506539832</v>
      </c>
      <c r="Z121" s="288">
        <v>162.15814506539832</v>
      </c>
      <c r="AA121" s="288">
        <v>162.15814506539832</v>
      </c>
      <c r="AB121" s="288">
        <v>162.15814506539832</v>
      </c>
      <c r="AC121" s="288">
        <v>162.15814506539832</v>
      </c>
      <c r="AD121" s="288">
        <v>162.15814506539832</v>
      </c>
      <c r="AE121" s="288">
        <v>162.15814506539832</v>
      </c>
      <c r="AF121" s="288">
        <v>162.15814506539832</v>
      </c>
      <c r="AG121" s="288">
        <v>162.15814506539832</v>
      </c>
      <c r="AH121" s="288">
        <v>162.15814506539832</v>
      </c>
      <c r="AI121" s="288">
        <v>162.15814506539832</v>
      </c>
      <c r="AJ121" s="288">
        <v>162.15814506539832</v>
      </c>
      <c r="AK121" s="288">
        <v>187.84185493460166</v>
      </c>
      <c r="AL121" s="288">
        <v>190.10107015457788</v>
      </c>
      <c r="AM121" s="288">
        <v>190.10107015457788</v>
      </c>
      <c r="AN121" s="288">
        <v>190.10107015457788</v>
      </c>
      <c r="AO121" s="288">
        <v>190.10107015457788</v>
      </c>
      <c r="AP121" s="288">
        <v>190.10107015457788</v>
      </c>
    </row>
    <row r="122" spans="1:42" x14ac:dyDescent="0.25">
      <c r="B122" s="270" t="s">
        <v>571</v>
      </c>
      <c r="C122" s="289"/>
      <c r="D122" s="288"/>
      <c r="E122" s="288"/>
      <c r="F122" s="288"/>
      <c r="G122" s="288"/>
      <c r="H122" s="288"/>
      <c r="I122" s="288"/>
      <c r="J122" s="288"/>
      <c r="K122" s="288"/>
      <c r="L122" s="288"/>
      <c r="M122" s="288"/>
      <c r="N122" s="288"/>
      <c r="O122" s="288"/>
      <c r="P122" s="288"/>
      <c r="Q122" s="288"/>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row>
    <row r="123" spans="1:42" x14ac:dyDescent="0.25">
      <c r="B123" s="270" t="s">
        <v>572</v>
      </c>
      <c r="C123" s="289"/>
      <c r="D123" s="288"/>
      <c r="E123" s="288"/>
      <c r="F123" s="288"/>
      <c r="G123" s="288"/>
      <c r="H123" s="288"/>
      <c r="I123" s="288"/>
      <c r="J123" s="288"/>
      <c r="K123" s="288"/>
      <c r="L123" s="288"/>
      <c r="M123" s="288"/>
      <c r="N123" s="288"/>
      <c r="O123" s="288"/>
      <c r="P123" s="288"/>
      <c r="Q123" s="288"/>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row>
    <row r="124" spans="1:42" x14ac:dyDescent="0.25">
      <c r="A124" s="269" t="s">
        <v>117</v>
      </c>
      <c r="B124" s="268"/>
      <c r="C124" s="287">
        <f>C125</f>
        <v>4</v>
      </c>
      <c r="D124" s="288">
        <v>123.53401619694527</v>
      </c>
      <c r="E124" s="288">
        <v>123.53401619694527</v>
      </c>
      <c r="F124" s="288">
        <v>123.53401619694527</v>
      </c>
      <c r="G124" s="288">
        <v>123.53401619694527</v>
      </c>
      <c r="H124" s="288">
        <v>123.53401619694527</v>
      </c>
      <c r="I124" s="288">
        <v>123.53401619694527</v>
      </c>
      <c r="J124" s="288">
        <v>123.53401619694527</v>
      </c>
      <c r="K124" s="288">
        <v>123.53401619694527</v>
      </c>
      <c r="L124" s="288">
        <v>123.53401619694527</v>
      </c>
      <c r="M124" s="288">
        <v>123.53401619694527</v>
      </c>
      <c r="N124" s="288">
        <v>123.53401619694527</v>
      </c>
      <c r="O124" s="288">
        <v>123.53401619694527</v>
      </c>
      <c r="P124" s="288">
        <v>123.53401619694527</v>
      </c>
      <c r="Q124" s="288">
        <v>123.53401619694527</v>
      </c>
      <c r="R124" s="288">
        <v>123.53401619694527</v>
      </c>
      <c r="S124" s="288">
        <v>123.53401619694527</v>
      </c>
      <c r="T124" s="288">
        <v>137.18881770748706</v>
      </c>
      <c r="U124" s="288">
        <v>137.18881770748706</v>
      </c>
      <c r="V124" s="288">
        <v>137.18881770748706</v>
      </c>
      <c r="W124" s="288">
        <v>137.18881770748706</v>
      </c>
      <c r="X124" s="288">
        <v>137.18881770748706</v>
      </c>
      <c r="Y124" s="288">
        <v>137.18881770748706</v>
      </c>
      <c r="Z124" s="288">
        <v>137.18881770748706</v>
      </c>
      <c r="AA124" s="288">
        <v>137.18881770748706</v>
      </c>
      <c r="AB124" s="288">
        <v>137.18881770748706</v>
      </c>
      <c r="AC124" s="288">
        <v>137.18881770748706</v>
      </c>
      <c r="AD124" s="288">
        <v>137.70204222694011</v>
      </c>
      <c r="AE124" s="288">
        <v>137.70204222694011</v>
      </c>
      <c r="AF124" s="288">
        <v>137.70204222694011</v>
      </c>
      <c r="AG124" s="288">
        <v>137.70204222694011</v>
      </c>
      <c r="AH124" s="288">
        <v>137.70204222694011</v>
      </c>
      <c r="AI124" s="288">
        <v>137.70204222694011</v>
      </c>
      <c r="AJ124" s="288">
        <v>137.70204222694011</v>
      </c>
      <c r="AK124" s="288">
        <v>137.70204222694011</v>
      </c>
      <c r="AL124" s="288">
        <v>137.70204222694011</v>
      </c>
      <c r="AM124" s="288">
        <v>137.70204222694011</v>
      </c>
      <c r="AN124" s="288">
        <v>138.45745712028346</v>
      </c>
      <c r="AO124" s="288">
        <v>139.37607703977807</v>
      </c>
      <c r="AP124" s="288">
        <v>139.37607703977807</v>
      </c>
    </row>
    <row r="125" spans="1:42" x14ac:dyDescent="0.25">
      <c r="B125" s="270" t="s">
        <v>573</v>
      </c>
      <c r="C125" s="289">
        <f>[1]row!G127</f>
        <v>4</v>
      </c>
      <c r="D125" s="288">
        <v>123.53401619694527</v>
      </c>
      <c r="E125" s="288">
        <v>123.53401619694527</v>
      </c>
      <c r="F125" s="288">
        <v>123.53401619694527</v>
      </c>
      <c r="G125" s="288">
        <v>123.53401619694527</v>
      </c>
      <c r="H125" s="288">
        <v>123.53401619694527</v>
      </c>
      <c r="I125" s="288">
        <v>123.53401619694527</v>
      </c>
      <c r="J125" s="288">
        <v>123.53401619694527</v>
      </c>
      <c r="K125" s="288">
        <v>123.53401619694527</v>
      </c>
      <c r="L125" s="288">
        <v>123.53401619694527</v>
      </c>
      <c r="M125" s="288">
        <v>123.53401619694527</v>
      </c>
      <c r="N125" s="288">
        <v>123.53401619694527</v>
      </c>
      <c r="O125" s="288">
        <v>123.53401619694527</v>
      </c>
      <c r="P125" s="288">
        <v>123.53401619694527</v>
      </c>
      <c r="Q125" s="288">
        <v>123.53401619694527</v>
      </c>
      <c r="R125" s="288">
        <v>123.53401619694527</v>
      </c>
      <c r="S125" s="288">
        <v>123.53401619694527</v>
      </c>
      <c r="T125" s="288">
        <v>137.18881770748706</v>
      </c>
      <c r="U125" s="288">
        <v>137.18881770748706</v>
      </c>
      <c r="V125" s="288">
        <v>137.18881770748706</v>
      </c>
      <c r="W125" s="288">
        <v>137.18881770748706</v>
      </c>
      <c r="X125" s="288">
        <v>137.18881770748706</v>
      </c>
      <c r="Y125" s="288">
        <v>137.18881770748706</v>
      </c>
      <c r="Z125" s="288">
        <v>137.18881770748706</v>
      </c>
      <c r="AA125" s="288">
        <v>137.18881770748706</v>
      </c>
      <c r="AB125" s="288">
        <v>137.18881770748706</v>
      </c>
      <c r="AC125" s="288">
        <v>137.18881770748706</v>
      </c>
      <c r="AD125" s="288">
        <v>137.70204222694011</v>
      </c>
      <c r="AE125" s="288">
        <v>137.70204222694011</v>
      </c>
      <c r="AF125" s="288">
        <v>137.70204222694011</v>
      </c>
      <c r="AG125" s="288">
        <v>137.70204222694011</v>
      </c>
      <c r="AH125" s="288">
        <v>137.70204222694011</v>
      </c>
      <c r="AI125" s="288">
        <v>137.70204222694011</v>
      </c>
      <c r="AJ125" s="288">
        <v>137.70204222694011</v>
      </c>
      <c r="AK125" s="288">
        <v>137.70204222694011</v>
      </c>
      <c r="AL125" s="288">
        <v>137.70204222694011</v>
      </c>
      <c r="AM125" s="288">
        <v>137.70204222694011</v>
      </c>
      <c r="AN125" s="288">
        <v>138.45745712028346</v>
      </c>
      <c r="AO125" s="288">
        <v>139.37607703977807</v>
      </c>
      <c r="AP125" s="288">
        <v>139.37607703977807</v>
      </c>
    </row>
    <row r="126" spans="1:42" x14ac:dyDescent="0.25">
      <c r="A126" s="269" t="s">
        <v>118</v>
      </c>
      <c r="B126" s="268"/>
      <c r="C126" s="287">
        <f>SUM(C127:C128)</f>
        <v>6</v>
      </c>
      <c r="D126" s="288">
        <v>103.33333333333333</v>
      </c>
      <c r="E126" s="288">
        <v>103.33333333333333</v>
      </c>
      <c r="F126" s="288">
        <v>103.33333333333333</v>
      </c>
      <c r="G126" s="288">
        <v>105.33333333333333</v>
      </c>
      <c r="H126" s="288">
        <v>103.33333333333333</v>
      </c>
      <c r="I126" s="288">
        <v>103.33333333333333</v>
      </c>
      <c r="J126" s="288">
        <v>103.33333333333333</v>
      </c>
      <c r="K126" s="288">
        <v>103.33333333333333</v>
      </c>
      <c r="L126" s="288">
        <v>103.33333333333333</v>
      </c>
      <c r="M126" s="288">
        <v>103.33333333333333</v>
      </c>
      <c r="N126" s="288">
        <v>103.33333333333333</v>
      </c>
      <c r="O126" s="288">
        <v>103.33333333333333</v>
      </c>
      <c r="P126" s="288">
        <v>104.93580232802621</v>
      </c>
      <c r="Q126" s="288">
        <v>104.93580232802621</v>
      </c>
      <c r="R126" s="288">
        <v>104.93580232802621</v>
      </c>
      <c r="S126" s="288">
        <v>104.93580232802621</v>
      </c>
      <c r="T126" s="288">
        <v>104.93580232802621</v>
      </c>
      <c r="U126" s="288">
        <v>104.93580232802621</v>
      </c>
      <c r="V126" s="288">
        <v>104.93580232802621</v>
      </c>
      <c r="W126" s="288">
        <v>104.93580232802621</v>
      </c>
      <c r="X126" s="288">
        <v>104.93580232802621</v>
      </c>
      <c r="Y126" s="288">
        <v>104.93580232802621</v>
      </c>
      <c r="Z126" s="288">
        <v>104.93580232802621</v>
      </c>
      <c r="AA126" s="288">
        <v>104.93580232802621</v>
      </c>
      <c r="AB126" s="288">
        <v>104.93580232802621</v>
      </c>
      <c r="AC126" s="288">
        <v>106.66666666666667</v>
      </c>
      <c r="AD126" s="288">
        <v>106.66666666666667</v>
      </c>
      <c r="AE126" s="288">
        <v>106.66666666666667</v>
      </c>
      <c r="AF126" s="288">
        <v>106.66666666666667</v>
      </c>
      <c r="AG126" s="288">
        <v>106.66666666666667</v>
      </c>
      <c r="AH126" s="288">
        <v>106.66666666666667</v>
      </c>
      <c r="AI126" s="288">
        <v>106.66666666666667</v>
      </c>
      <c r="AJ126" s="288">
        <v>106.66666666666667</v>
      </c>
      <c r="AK126" s="288">
        <v>106.66666666666667</v>
      </c>
      <c r="AL126" s="288">
        <v>106.66666666666667</v>
      </c>
      <c r="AM126" s="288">
        <v>106.66666666666667</v>
      </c>
      <c r="AN126" s="288">
        <v>106.66666666666667</v>
      </c>
      <c r="AO126" s="288">
        <v>106.66666666666667</v>
      </c>
      <c r="AP126" s="288">
        <v>106.66666666666667</v>
      </c>
    </row>
    <row r="127" spans="1:42" x14ac:dyDescent="0.25">
      <c r="B127" s="270" t="s">
        <v>574</v>
      </c>
      <c r="C127" s="289">
        <f>[1]row!G128</f>
        <v>5</v>
      </c>
      <c r="D127" s="288">
        <v>100</v>
      </c>
      <c r="E127" s="288">
        <v>100</v>
      </c>
      <c r="F127" s="288">
        <v>100</v>
      </c>
      <c r="G127" s="288">
        <v>100</v>
      </c>
      <c r="H127" s="288">
        <v>100</v>
      </c>
      <c r="I127" s="288">
        <v>100</v>
      </c>
      <c r="J127" s="288">
        <v>100</v>
      </c>
      <c r="K127" s="288">
        <v>100</v>
      </c>
      <c r="L127" s="288">
        <v>100</v>
      </c>
      <c r="M127" s="288">
        <v>100</v>
      </c>
      <c r="N127" s="288">
        <v>100</v>
      </c>
      <c r="O127" s="288">
        <v>100</v>
      </c>
      <c r="P127" s="288">
        <v>100</v>
      </c>
      <c r="Q127" s="288">
        <v>100</v>
      </c>
      <c r="R127" s="288">
        <v>100</v>
      </c>
      <c r="S127" s="288">
        <v>100</v>
      </c>
      <c r="T127" s="288">
        <v>100</v>
      </c>
      <c r="U127" s="288">
        <v>100</v>
      </c>
      <c r="V127" s="288">
        <v>100</v>
      </c>
      <c r="W127" s="288">
        <v>100</v>
      </c>
      <c r="X127" s="288">
        <v>100</v>
      </c>
      <c r="Y127" s="288">
        <v>100</v>
      </c>
      <c r="Z127" s="288">
        <v>100</v>
      </c>
      <c r="AA127" s="288">
        <v>100</v>
      </c>
      <c r="AB127" s="288">
        <v>100</v>
      </c>
      <c r="AC127" s="288">
        <v>100</v>
      </c>
      <c r="AD127" s="288">
        <v>100</v>
      </c>
      <c r="AE127" s="288">
        <v>100</v>
      </c>
      <c r="AF127" s="288">
        <v>100</v>
      </c>
      <c r="AG127" s="288">
        <v>100</v>
      </c>
      <c r="AH127" s="288">
        <v>100</v>
      </c>
      <c r="AI127" s="288">
        <v>100</v>
      </c>
      <c r="AJ127" s="288">
        <v>100</v>
      </c>
      <c r="AK127" s="288">
        <v>100</v>
      </c>
      <c r="AL127" s="288">
        <v>100</v>
      </c>
      <c r="AM127" s="288">
        <v>100</v>
      </c>
      <c r="AN127" s="288">
        <v>100</v>
      </c>
      <c r="AO127" s="288">
        <v>100</v>
      </c>
      <c r="AP127" s="288">
        <v>100</v>
      </c>
    </row>
    <row r="128" spans="1:42" x14ac:dyDescent="0.25">
      <c r="B128" s="270" t="s">
        <v>575</v>
      </c>
      <c r="C128" s="289">
        <f>[1]row!G129</f>
        <v>1</v>
      </c>
      <c r="D128" s="288">
        <v>120</v>
      </c>
      <c r="E128" s="288">
        <v>120</v>
      </c>
      <c r="F128" s="288">
        <v>120</v>
      </c>
      <c r="G128" s="288">
        <v>132</v>
      </c>
      <c r="H128" s="288">
        <v>120</v>
      </c>
      <c r="I128" s="288">
        <v>120</v>
      </c>
      <c r="J128" s="288">
        <v>120</v>
      </c>
      <c r="K128" s="288">
        <v>120</v>
      </c>
      <c r="L128" s="288">
        <v>120</v>
      </c>
      <c r="M128" s="288">
        <v>120</v>
      </c>
      <c r="N128" s="288">
        <v>120</v>
      </c>
      <c r="O128" s="288">
        <v>120</v>
      </c>
      <c r="P128" s="288">
        <v>129.61481396815719</v>
      </c>
      <c r="Q128" s="288">
        <v>129.61481396815719</v>
      </c>
      <c r="R128" s="288">
        <v>129.61481396815719</v>
      </c>
      <c r="S128" s="288">
        <v>129.61481396815719</v>
      </c>
      <c r="T128" s="288">
        <v>129.61481396815719</v>
      </c>
      <c r="U128" s="288">
        <v>129.61481396815719</v>
      </c>
      <c r="V128" s="288">
        <v>129.61481396815719</v>
      </c>
      <c r="W128" s="288">
        <v>129.61481396815719</v>
      </c>
      <c r="X128" s="288">
        <v>129.61481396815719</v>
      </c>
      <c r="Y128" s="288">
        <v>129.61481396815719</v>
      </c>
      <c r="Z128" s="288">
        <v>129.61481396815719</v>
      </c>
      <c r="AA128" s="288">
        <v>129.61481396815719</v>
      </c>
      <c r="AB128" s="288">
        <v>129.61481396815719</v>
      </c>
      <c r="AC128" s="288">
        <v>140</v>
      </c>
      <c r="AD128" s="288">
        <v>140</v>
      </c>
      <c r="AE128" s="288">
        <v>140</v>
      </c>
      <c r="AF128" s="288">
        <v>140</v>
      </c>
      <c r="AG128" s="288">
        <v>140</v>
      </c>
      <c r="AH128" s="288">
        <v>140</v>
      </c>
      <c r="AI128" s="288">
        <v>140</v>
      </c>
      <c r="AJ128" s="288">
        <v>140</v>
      </c>
      <c r="AK128" s="288">
        <v>140</v>
      </c>
      <c r="AL128" s="288">
        <v>140</v>
      </c>
      <c r="AM128" s="288">
        <v>140</v>
      </c>
      <c r="AN128" s="288">
        <v>140</v>
      </c>
      <c r="AO128" s="288">
        <v>140</v>
      </c>
      <c r="AP128" s="288">
        <v>140</v>
      </c>
    </row>
    <row r="129" spans="1:42" x14ac:dyDescent="0.25">
      <c r="A129" s="269" t="s">
        <v>119</v>
      </c>
      <c r="B129" s="268"/>
      <c r="C129" s="287">
        <f>C130+C133</f>
        <v>33</v>
      </c>
      <c r="D129" s="288">
        <v>111.56135726981503</v>
      </c>
      <c r="E129" s="288">
        <v>112.2225527659178</v>
      </c>
      <c r="F129" s="288">
        <v>112.2225527659178</v>
      </c>
      <c r="G129" s="288">
        <v>112.2225527659178</v>
      </c>
      <c r="H129" s="288">
        <v>112.2225527659178</v>
      </c>
      <c r="I129" s="288">
        <v>112.2225527659178</v>
      </c>
      <c r="J129" s="288">
        <v>112.35965368903392</v>
      </c>
      <c r="K129" s="288">
        <v>112.76213505886707</v>
      </c>
      <c r="L129" s="288">
        <v>111.24084783850641</v>
      </c>
      <c r="M129" s="288">
        <v>110.7713897424476</v>
      </c>
      <c r="N129" s="288">
        <v>113.99465961243831</v>
      </c>
      <c r="O129" s="288">
        <v>112.39814678136521</v>
      </c>
      <c r="P129" s="288">
        <v>111.93168195741298</v>
      </c>
      <c r="Q129" s="288">
        <v>112.51375242044654</v>
      </c>
      <c r="R129" s="288">
        <v>113.59753328552374</v>
      </c>
      <c r="S129" s="288">
        <v>118.77573295538514</v>
      </c>
      <c r="T129" s="288">
        <v>124.82693205878205</v>
      </c>
      <c r="U129" s="288">
        <v>124.51514840632009</v>
      </c>
      <c r="V129" s="288">
        <v>125.38945630425006</v>
      </c>
      <c r="W129" s="288">
        <v>125.54236883745381</v>
      </c>
      <c r="X129" s="288">
        <v>124.71861627231247</v>
      </c>
      <c r="Y129" s="288">
        <v>124.95029322111429</v>
      </c>
      <c r="Z129" s="288">
        <v>124.96035676081767</v>
      </c>
      <c r="AA129" s="288">
        <v>124.96035676081767</v>
      </c>
      <c r="AB129" s="288">
        <v>124.72588299627624</v>
      </c>
      <c r="AC129" s="288">
        <v>123.91195450944603</v>
      </c>
      <c r="AD129" s="288">
        <v>125.18193709873468</v>
      </c>
      <c r="AE129" s="288">
        <v>125.64552259401637</v>
      </c>
      <c r="AF129" s="288">
        <v>126.19068949478641</v>
      </c>
      <c r="AG129" s="288">
        <v>126.09355121237715</v>
      </c>
      <c r="AH129" s="288">
        <v>125.11780246075021</v>
      </c>
      <c r="AI129" s="288">
        <v>125.34162872848138</v>
      </c>
      <c r="AJ129" s="288">
        <v>125.53606840867239</v>
      </c>
      <c r="AK129" s="288">
        <v>126.05461879075965</v>
      </c>
      <c r="AL129" s="288">
        <v>126.37305512809775</v>
      </c>
      <c r="AM129" s="288">
        <v>126.36159097867063</v>
      </c>
      <c r="AN129" s="288">
        <v>126.45625262642739</v>
      </c>
      <c r="AO129" s="288">
        <v>126.60906013745112</v>
      </c>
      <c r="AP129" s="288">
        <v>126.03049762312526</v>
      </c>
    </row>
    <row r="130" spans="1:42" x14ac:dyDescent="0.25">
      <c r="A130" s="269" t="s">
        <v>120</v>
      </c>
      <c r="B130" s="268"/>
      <c r="C130" s="287">
        <f>SUM(C131:C132)</f>
        <v>15</v>
      </c>
      <c r="D130" s="288">
        <v>103.82288869738173</v>
      </c>
      <c r="E130" s="288">
        <v>103.82288869738173</v>
      </c>
      <c r="F130" s="288">
        <v>103.82288869738173</v>
      </c>
      <c r="G130" s="288">
        <v>103.82288869738173</v>
      </c>
      <c r="H130" s="288">
        <v>103.82288869738173</v>
      </c>
      <c r="I130" s="288">
        <v>103.82288869738173</v>
      </c>
      <c r="J130" s="288">
        <v>103.82288869738173</v>
      </c>
      <c r="K130" s="288">
        <v>103.82288869738173</v>
      </c>
      <c r="L130" s="288">
        <v>103.82288869738173</v>
      </c>
      <c r="M130" s="288">
        <v>103.82288869738173</v>
      </c>
      <c r="N130" s="288">
        <v>103.82288869738173</v>
      </c>
      <c r="O130" s="288">
        <v>103.82288869738173</v>
      </c>
      <c r="P130" s="288">
        <v>103.82288869738173</v>
      </c>
      <c r="Q130" s="288">
        <v>103.82288869738173</v>
      </c>
      <c r="R130" s="288">
        <v>103.82288869738173</v>
      </c>
      <c r="S130" s="288">
        <v>111.85088869738173</v>
      </c>
      <c r="T130" s="288">
        <v>126.72069251463812</v>
      </c>
      <c r="U130" s="288">
        <v>127.36537110802868</v>
      </c>
      <c r="V130" s="288">
        <v>127.36537110802868</v>
      </c>
      <c r="W130" s="288">
        <v>127.36537110802868</v>
      </c>
      <c r="X130" s="288">
        <v>127.36537110802868</v>
      </c>
      <c r="Y130" s="288">
        <v>127.36537110802868</v>
      </c>
      <c r="Z130" s="288">
        <v>127.36537110802868</v>
      </c>
      <c r="AA130" s="288">
        <v>127.36537110802868</v>
      </c>
      <c r="AB130" s="288">
        <v>127.36537110802868</v>
      </c>
      <c r="AC130" s="288">
        <v>127.36537110802868</v>
      </c>
      <c r="AD130" s="288">
        <v>127.36537110802868</v>
      </c>
      <c r="AE130" s="288">
        <v>127.36537110802868</v>
      </c>
      <c r="AF130" s="288">
        <v>127.36537110802868</v>
      </c>
      <c r="AG130" s="288">
        <v>127.36537110802868</v>
      </c>
      <c r="AH130" s="288">
        <v>127.36537110802868</v>
      </c>
      <c r="AI130" s="288">
        <v>127.36537110802868</v>
      </c>
      <c r="AJ130" s="288">
        <v>127.36537110802868</v>
      </c>
      <c r="AK130" s="288">
        <v>127.36537110802868</v>
      </c>
      <c r="AL130" s="288">
        <v>127.36537110802868</v>
      </c>
      <c r="AM130" s="288">
        <v>127.36537110802868</v>
      </c>
      <c r="AN130" s="288">
        <v>127.36537110802868</v>
      </c>
      <c r="AO130" s="288">
        <v>127.36537110802868</v>
      </c>
      <c r="AP130" s="288">
        <v>127.36537110802868</v>
      </c>
    </row>
    <row r="131" spans="1:42" x14ac:dyDescent="0.25">
      <c r="B131" s="270" t="s">
        <v>576</v>
      </c>
      <c r="C131" s="289">
        <f>[1]row!G130</f>
        <v>9</v>
      </c>
      <c r="D131" s="288">
        <v>101.91814782896955</v>
      </c>
      <c r="E131" s="288">
        <v>101.91814782896955</v>
      </c>
      <c r="F131" s="288">
        <v>101.91814782896955</v>
      </c>
      <c r="G131" s="288">
        <v>101.91814782896955</v>
      </c>
      <c r="H131" s="288">
        <v>101.91814782896955</v>
      </c>
      <c r="I131" s="288">
        <v>101.91814782896955</v>
      </c>
      <c r="J131" s="288">
        <v>101.91814782896955</v>
      </c>
      <c r="K131" s="288">
        <v>101.91814782896955</v>
      </c>
      <c r="L131" s="288">
        <v>101.91814782896955</v>
      </c>
      <c r="M131" s="288">
        <v>101.91814782896955</v>
      </c>
      <c r="N131" s="288">
        <v>101.91814782896955</v>
      </c>
      <c r="O131" s="288">
        <v>101.91814782896955</v>
      </c>
      <c r="P131" s="288">
        <v>101.91814782896955</v>
      </c>
      <c r="Q131" s="288">
        <v>101.91814782896955</v>
      </c>
      <c r="R131" s="288">
        <v>101.91814782896955</v>
      </c>
      <c r="S131" s="288">
        <v>101.91814782896955</v>
      </c>
      <c r="T131" s="288">
        <v>126.70115419106352</v>
      </c>
      <c r="U131" s="288">
        <v>127.77561851338113</v>
      </c>
      <c r="V131" s="288">
        <v>127.77561851338113</v>
      </c>
      <c r="W131" s="288">
        <v>127.77561851338113</v>
      </c>
      <c r="X131" s="288">
        <v>127.77561851338113</v>
      </c>
      <c r="Y131" s="288">
        <v>127.77561851338113</v>
      </c>
      <c r="Z131" s="288">
        <v>127.77561851338113</v>
      </c>
      <c r="AA131" s="288">
        <v>127.77561851338113</v>
      </c>
      <c r="AB131" s="288">
        <v>127.77561851338113</v>
      </c>
      <c r="AC131" s="288">
        <v>127.77561851338113</v>
      </c>
      <c r="AD131" s="288">
        <v>127.77561851338113</v>
      </c>
      <c r="AE131" s="288">
        <v>127.77561851338113</v>
      </c>
      <c r="AF131" s="288">
        <v>127.77561851338113</v>
      </c>
      <c r="AG131" s="288">
        <v>127.77561851338113</v>
      </c>
      <c r="AH131" s="288">
        <v>127.77561851338113</v>
      </c>
      <c r="AI131" s="288">
        <v>127.77561851338113</v>
      </c>
      <c r="AJ131" s="288">
        <v>127.77561851338113</v>
      </c>
      <c r="AK131" s="288">
        <v>127.77561851338113</v>
      </c>
      <c r="AL131" s="288">
        <v>127.77561851338113</v>
      </c>
      <c r="AM131" s="288">
        <v>127.77561851338113</v>
      </c>
      <c r="AN131" s="288">
        <v>127.77561851338113</v>
      </c>
      <c r="AO131" s="288">
        <v>127.77561851338113</v>
      </c>
      <c r="AP131" s="288">
        <v>127.77561851338113</v>
      </c>
    </row>
    <row r="132" spans="1:42" x14ac:dyDescent="0.25">
      <c r="B132" s="270" t="s">
        <v>577</v>
      </c>
      <c r="C132" s="289">
        <f>[1]row!G131</f>
        <v>6</v>
      </c>
      <c r="D132" s="288">
        <v>106.67999999999999</v>
      </c>
      <c r="E132" s="288">
        <v>106.67999999999999</v>
      </c>
      <c r="F132" s="288">
        <v>106.67999999999999</v>
      </c>
      <c r="G132" s="288">
        <v>106.67999999999999</v>
      </c>
      <c r="H132" s="288">
        <v>106.67999999999999</v>
      </c>
      <c r="I132" s="288">
        <v>106.67999999999999</v>
      </c>
      <c r="J132" s="288">
        <v>106.67999999999999</v>
      </c>
      <c r="K132" s="288">
        <v>106.67999999999999</v>
      </c>
      <c r="L132" s="288">
        <v>106.67999999999999</v>
      </c>
      <c r="M132" s="288">
        <v>106.67999999999999</v>
      </c>
      <c r="N132" s="288">
        <v>106.67999999999999</v>
      </c>
      <c r="O132" s="288">
        <v>106.67999999999999</v>
      </c>
      <c r="P132" s="288">
        <v>106.67999999999999</v>
      </c>
      <c r="Q132" s="288">
        <v>106.67999999999999</v>
      </c>
      <c r="R132" s="288">
        <v>106.67999999999999</v>
      </c>
      <c r="S132" s="288">
        <v>126.75</v>
      </c>
      <c r="T132" s="288">
        <v>126.75</v>
      </c>
      <c r="U132" s="288">
        <v>126.75</v>
      </c>
      <c r="V132" s="288">
        <v>126.75</v>
      </c>
      <c r="W132" s="288">
        <v>126.75</v>
      </c>
      <c r="X132" s="288">
        <v>126.75</v>
      </c>
      <c r="Y132" s="288">
        <v>126.75</v>
      </c>
      <c r="Z132" s="288">
        <v>126.75</v>
      </c>
      <c r="AA132" s="288">
        <v>126.75</v>
      </c>
      <c r="AB132" s="288">
        <v>126.75</v>
      </c>
      <c r="AC132" s="288">
        <v>126.75</v>
      </c>
      <c r="AD132" s="288">
        <v>126.75</v>
      </c>
      <c r="AE132" s="288">
        <v>126.75</v>
      </c>
      <c r="AF132" s="288">
        <v>126.75</v>
      </c>
      <c r="AG132" s="288">
        <v>126.75</v>
      </c>
      <c r="AH132" s="288">
        <v>126.75</v>
      </c>
      <c r="AI132" s="288">
        <v>126.75</v>
      </c>
      <c r="AJ132" s="288">
        <v>126.75</v>
      </c>
      <c r="AK132" s="288">
        <v>126.75</v>
      </c>
      <c r="AL132" s="288">
        <v>126.75</v>
      </c>
      <c r="AM132" s="288">
        <v>126.75</v>
      </c>
      <c r="AN132" s="288">
        <v>126.75</v>
      </c>
      <c r="AO132" s="288">
        <v>126.75</v>
      </c>
      <c r="AP132" s="288">
        <v>126.75</v>
      </c>
    </row>
    <row r="133" spans="1:42" x14ac:dyDescent="0.25">
      <c r="A133" s="269" t="s">
        <v>121</v>
      </c>
      <c r="B133" s="268"/>
      <c r="C133" s="287">
        <f>C134</f>
        <v>18</v>
      </c>
      <c r="D133" s="288">
        <v>118.01008108017611</v>
      </c>
      <c r="E133" s="288">
        <v>119.22227282303122</v>
      </c>
      <c r="F133" s="288">
        <v>119.22227282303122</v>
      </c>
      <c r="G133" s="288">
        <v>119.22227282303122</v>
      </c>
      <c r="H133" s="288">
        <v>119.22227282303122</v>
      </c>
      <c r="I133" s="288">
        <v>119.22227282303122</v>
      </c>
      <c r="J133" s="288">
        <v>119.47362451541078</v>
      </c>
      <c r="K133" s="288">
        <v>120.21150702677151</v>
      </c>
      <c r="L133" s="288">
        <v>117.42248045611034</v>
      </c>
      <c r="M133" s="288">
        <v>116.56180728000248</v>
      </c>
      <c r="N133" s="288">
        <v>122.47113537498545</v>
      </c>
      <c r="O133" s="288">
        <v>119.54419518468477</v>
      </c>
      <c r="P133" s="288">
        <v>118.68900967410566</v>
      </c>
      <c r="Q133" s="288">
        <v>119.75613885633389</v>
      </c>
      <c r="R133" s="288">
        <v>121.74307044230876</v>
      </c>
      <c r="S133" s="288">
        <v>124.54643650372132</v>
      </c>
      <c r="T133" s="288">
        <v>123.24879834556866</v>
      </c>
      <c r="U133" s="288">
        <v>122.1399628215629</v>
      </c>
      <c r="V133" s="288">
        <v>123.74286063443454</v>
      </c>
      <c r="W133" s="288">
        <v>124.02320027864143</v>
      </c>
      <c r="X133" s="288">
        <v>122.51298724254895</v>
      </c>
      <c r="Y133" s="288">
        <v>122.93772831535232</v>
      </c>
      <c r="Z133" s="288">
        <v>122.95617813814185</v>
      </c>
      <c r="AA133" s="288">
        <v>122.95617813814185</v>
      </c>
      <c r="AB133" s="288">
        <v>122.52630956981585</v>
      </c>
      <c r="AC133" s="288">
        <v>121.03410734396049</v>
      </c>
      <c r="AD133" s="288">
        <v>123.36240875765634</v>
      </c>
      <c r="AE133" s="288">
        <v>124.21231549900611</v>
      </c>
      <c r="AF133" s="288">
        <v>125.21178815041786</v>
      </c>
      <c r="AG133" s="288">
        <v>125.03370129933417</v>
      </c>
      <c r="AH133" s="288">
        <v>123.24482858801815</v>
      </c>
      <c r="AI133" s="288">
        <v>123.6551767455253</v>
      </c>
      <c r="AJ133" s="288">
        <v>124.01164949254212</v>
      </c>
      <c r="AK133" s="288">
        <v>124.96232519303547</v>
      </c>
      <c r="AL133" s="288">
        <v>125.54612514482197</v>
      </c>
      <c r="AM133" s="288">
        <v>125.52510753753894</v>
      </c>
      <c r="AN133" s="288">
        <v>125.69865389175965</v>
      </c>
      <c r="AO133" s="288">
        <v>125.97880099530317</v>
      </c>
      <c r="AP133" s="288">
        <v>124.91810305237239</v>
      </c>
    </row>
    <row r="134" spans="1:42" x14ac:dyDescent="0.25">
      <c r="B134" s="270" t="s">
        <v>578</v>
      </c>
      <c r="C134" s="289">
        <f>[1]row!G132</f>
        <v>18</v>
      </c>
      <c r="D134" s="288">
        <v>118.01008108017611</v>
      </c>
      <c r="E134" s="288">
        <v>119.22227282303122</v>
      </c>
      <c r="F134" s="288">
        <v>119.22227282303122</v>
      </c>
      <c r="G134" s="288">
        <v>119.22227282303122</v>
      </c>
      <c r="H134" s="288">
        <v>119.22227282303122</v>
      </c>
      <c r="I134" s="288">
        <v>119.22227282303122</v>
      </c>
      <c r="J134" s="288">
        <v>119.47362451541078</v>
      </c>
      <c r="K134" s="288">
        <v>120.21150702677151</v>
      </c>
      <c r="L134" s="288">
        <v>117.42248045611034</v>
      </c>
      <c r="M134" s="288">
        <v>116.56180728000248</v>
      </c>
      <c r="N134" s="288">
        <v>122.47113537498545</v>
      </c>
      <c r="O134" s="288">
        <v>119.54419518468477</v>
      </c>
      <c r="P134" s="288">
        <v>118.68900967410566</v>
      </c>
      <c r="Q134" s="288">
        <v>119.75613885633389</v>
      </c>
      <c r="R134" s="288">
        <v>121.74307044230876</v>
      </c>
      <c r="S134" s="288">
        <v>124.54643650372132</v>
      </c>
      <c r="T134" s="288">
        <v>123.24879834556866</v>
      </c>
      <c r="U134" s="288">
        <v>122.1399628215629</v>
      </c>
      <c r="V134" s="288">
        <v>123.74286063443454</v>
      </c>
      <c r="W134" s="288">
        <v>124.02320027864143</v>
      </c>
      <c r="X134" s="288">
        <v>122.51298724254895</v>
      </c>
      <c r="Y134" s="288">
        <v>122.93772831535232</v>
      </c>
      <c r="Z134" s="288">
        <v>122.95617813814185</v>
      </c>
      <c r="AA134" s="288">
        <v>122.95617813814185</v>
      </c>
      <c r="AB134" s="288">
        <v>122.52630956981585</v>
      </c>
      <c r="AC134" s="288">
        <v>121.03410734396049</v>
      </c>
      <c r="AD134" s="288">
        <v>123.36240875765634</v>
      </c>
      <c r="AE134" s="288">
        <v>124.21231549900611</v>
      </c>
      <c r="AF134" s="288">
        <v>125.21178815041786</v>
      </c>
      <c r="AG134" s="288">
        <v>125.03370129933417</v>
      </c>
      <c r="AH134" s="288">
        <v>123.24482858801815</v>
      </c>
      <c r="AI134" s="288">
        <v>123.6551767455253</v>
      </c>
      <c r="AJ134" s="288">
        <v>124.01164949254212</v>
      </c>
      <c r="AK134" s="288">
        <v>124.96232519303547</v>
      </c>
      <c r="AL134" s="288">
        <v>125.54612514482197</v>
      </c>
      <c r="AM134" s="288">
        <v>125.52510753753894</v>
      </c>
      <c r="AN134" s="288">
        <v>125.69865389175965</v>
      </c>
      <c r="AO134" s="288">
        <v>125.97880099530317</v>
      </c>
      <c r="AP134" s="288">
        <v>124.91810305237239</v>
      </c>
    </row>
    <row r="135" spans="1:42" x14ac:dyDescent="0.25">
      <c r="A135" s="269" t="s">
        <v>177</v>
      </c>
      <c r="B135" s="268"/>
      <c r="C135" s="287"/>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row>
    <row r="136" spans="1:42" x14ac:dyDescent="0.25">
      <c r="B136" s="270" t="s">
        <v>579</v>
      </c>
      <c r="C136" s="289"/>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row>
    <row r="137" spans="1:42" x14ac:dyDescent="0.25">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row>
    <row r="138" spans="1:42" x14ac:dyDescent="0.25">
      <c r="A138" s="266" t="s">
        <v>122</v>
      </c>
      <c r="B138" s="267"/>
      <c r="C138" s="278">
        <f>C142+C145</f>
        <v>44</v>
      </c>
      <c r="D138" s="278">
        <v>98.523121342863746</v>
      </c>
      <c r="E138" s="278">
        <v>98.768734155719173</v>
      </c>
      <c r="F138" s="278">
        <v>98.768734155719173</v>
      </c>
      <c r="G138" s="278">
        <v>98.768734155719173</v>
      </c>
      <c r="H138" s="278">
        <v>98.796329940794578</v>
      </c>
      <c r="I138" s="278">
        <v>98.796329940794578</v>
      </c>
      <c r="J138" s="278">
        <v>98.796329940794578</v>
      </c>
      <c r="K138" s="278">
        <v>98.796329940794578</v>
      </c>
      <c r="L138" s="278">
        <v>98.796329940794578</v>
      </c>
      <c r="M138" s="278">
        <v>98.796329940794578</v>
      </c>
      <c r="N138" s="278">
        <v>98.796329940794578</v>
      </c>
      <c r="O138" s="278">
        <v>98.796329940794578</v>
      </c>
      <c r="P138" s="278">
        <v>98.796329940794578</v>
      </c>
      <c r="Q138" s="278">
        <v>98.796329940794578</v>
      </c>
      <c r="R138" s="278">
        <v>98.796329940794578</v>
      </c>
      <c r="S138" s="278">
        <v>98.796329940794578</v>
      </c>
      <c r="T138" s="278">
        <v>98.796329879920236</v>
      </c>
      <c r="U138" s="278">
        <v>98.796329879920236</v>
      </c>
      <c r="V138" s="278">
        <v>98.796330118877947</v>
      </c>
      <c r="W138" s="278">
        <v>98.867113623915643</v>
      </c>
      <c r="X138" s="278">
        <v>99.140897042818494</v>
      </c>
      <c r="Y138" s="278">
        <v>99.140897042818494</v>
      </c>
      <c r="Z138" s="278">
        <v>99.140897042818494</v>
      </c>
      <c r="AA138" s="278">
        <v>99.026001141728514</v>
      </c>
      <c r="AB138" s="278">
        <v>99.026001141728514</v>
      </c>
      <c r="AC138" s="278">
        <v>98.818040717867333</v>
      </c>
      <c r="AD138" s="278">
        <v>98.818040717867333</v>
      </c>
      <c r="AE138" s="278">
        <v>98.818040717867333</v>
      </c>
      <c r="AF138" s="278">
        <v>98.940036084635025</v>
      </c>
      <c r="AG138" s="278">
        <v>98.940036084635025</v>
      </c>
      <c r="AH138" s="278">
        <v>98.940036084635025</v>
      </c>
      <c r="AI138" s="278">
        <v>98.774988581883974</v>
      </c>
      <c r="AJ138" s="278">
        <v>98.774988581883974</v>
      </c>
      <c r="AK138" s="278">
        <v>98.774988581883974</v>
      </c>
      <c r="AL138" s="278">
        <v>98.774988534884372</v>
      </c>
      <c r="AM138" s="278">
        <v>98.701652606167258</v>
      </c>
      <c r="AN138" s="278">
        <v>98.701652606167258</v>
      </c>
      <c r="AO138" s="278">
        <v>98.701652606167258</v>
      </c>
      <c r="AP138" s="278">
        <v>98.701652606167258</v>
      </c>
    </row>
    <row r="139" spans="1:42" x14ac:dyDescent="0.25">
      <c r="A139" s="269" t="s">
        <v>178</v>
      </c>
      <c r="B139" s="268"/>
      <c r="C139" s="287"/>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row>
    <row r="140" spans="1:42" x14ac:dyDescent="0.25">
      <c r="A140" s="269" t="s">
        <v>179</v>
      </c>
      <c r="B140" s="268"/>
      <c r="C140" s="287"/>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row>
    <row r="141" spans="1:42" x14ac:dyDescent="0.25">
      <c r="B141" s="270" t="s">
        <v>580</v>
      </c>
      <c r="C141" s="289"/>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row>
    <row r="142" spans="1:42" x14ac:dyDescent="0.25">
      <c r="A142" s="269" t="s">
        <v>123</v>
      </c>
      <c r="B142" s="268"/>
      <c r="C142" s="287">
        <f t="shared" ref="C142:C143" si="4">C143</f>
        <v>5</v>
      </c>
      <c r="D142" s="288">
        <v>86.693270551829542</v>
      </c>
      <c r="E142" s="288">
        <v>88.854663304957242</v>
      </c>
      <c r="F142" s="288">
        <v>88.854663304957242</v>
      </c>
      <c r="G142" s="288">
        <v>88.854663304957242</v>
      </c>
      <c r="H142" s="288">
        <v>89.097506213620889</v>
      </c>
      <c r="I142" s="288">
        <v>89.097506213620889</v>
      </c>
      <c r="J142" s="288">
        <v>89.097506213620889</v>
      </c>
      <c r="K142" s="288">
        <v>89.097506213620889</v>
      </c>
      <c r="L142" s="288">
        <v>89.097506213620889</v>
      </c>
      <c r="M142" s="288">
        <v>89.097506213620889</v>
      </c>
      <c r="N142" s="288">
        <v>89.097506213620889</v>
      </c>
      <c r="O142" s="288">
        <v>89.097506213620889</v>
      </c>
      <c r="P142" s="288">
        <v>89.097506213620889</v>
      </c>
      <c r="Q142" s="288">
        <v>89.097506213620889</v>
      </c>
      <c r="R142" s="288">
        <v>89.097506213620889</v>
      </c>
      <c r="S142" s="288">
        <v>89.097506213620889</v>
      </c>
      <c r="T142" s="288">
        <v>89.097505677926748</v>
      </c>
      <c r="U142" s="288">
        <v>89.097505677926748</v>
      </c>
      <c r="V142" s="288">
        <v>89.097507780754455</v>
      </c>
      <c r="W142" s="288">
        <v>89.720402625086265</v>
      </c>
      <c r="X142" s="288">
        <v>92.129696711431251</v>
      </c>
      <c r="Y142" s="288">
        <v>92.129696711431251</v>
      </c>
      <c r="Z142" s="288">
        <v>92.129696711431251</v>
      </c>
      <c r="AA142" s="288">
        <v>91.118612781839502</v>
      </c>
      <c r="AB142" s="288">
        <v>91.118612781839502</v>
      </c>
      <c r="AC142" s="288">
        <v>89.28856105186108</v>
      </c>
      <c r="AD142" s="288">
        <v>89.28856105186108</v>
      </c>
      <c r="AE142" s="288">
        <v>89.28856105186108</v>
      </c>
      <c r="AF142" s="288">
        <v>90.362120279416786</v>
      </c>
      <c r="AG142" s="288">
        <v>90.362120279416786</v>
      </c>
      <c r="AH142" s="288">
        <v>90.362120279416786</v>
      </c>
      <c r="AI142" s="288">
        <v>88.909702255207577</v>
      </c>
      <c r="AJ142" s="288">
        <v>88.909702255207577</v>
      </c>
      <c r="AK142" s="288">
        <v>88.909702255207577</v>
      </c>
      <c r="AL142" s="288">
        <v>88.909701841611067</v>
      </c>
      <c r="AM142" s="288">
        <v>88.264345668900461</v>
      </c>
      <c r="AN142" s="288">
        <v>88.264345668900461</v>
      </c>
      <c r="AO142" s="288">
        <v>88.264345668900461</v>
      </c>
      <c r="AP142" s="288">
        <v>88.264345668900461</v>
      </c>
    </row>
    <row r="143" spans="1:42" x14ac:dyDescent="0.25">
      <c r="A143" s="269" t="s">
        <v>124</v>
      </c>
      <c r="B143" s="268"/>
      <c r="C143" s="287">
        <f t="shared" si="4"/>
        <v>5</v>
      </c>
      <c r="D143" s="288">
        <v>86.693270551829542</v>
      </c>
      <c r="E143" s="288">
        <v>88.854663304957242</v>
      </c>
      <c r="F143" s="288">
        <v>88.854663304957242</v>
      </c>
      <c r="G143" s="288">
        <v>88.854663304957242</v>
      </c>
      <c r="H143" s="288">
        <v>89.097506213620889</v>
      </c>
      <c r="I143" s="288">
        <v>89.097506213620889</v>
      </c>
      <c r="J143" s="288">
        <v>89.097506213620889</v>
      </c>
      <c r="K143" s="288">
        <v>89.097506213620889</v>
      </c>
      <c r="L143" s="288">
        <v>89.097506213620889</v>
      </c>
      <c r="M143" s="288">
        <v>89.097506213620889</v>
      </c>
      <c r="N143" s="288">
        <v>89.097506213620889</v>
      </c>
      <c r="O143" s="288">
        <v>89.097506213620889</v>
      </c>
      <c r="P143" s="288">
        <v>89.097506213620889</v>
      </c>
      <c r="Q143" s="288">
        <v>89.097506213620889</v>
      </c>
      <c r="R143" s="288">
        <v>89.097506213620889</v>
      </c>
      <c r="S143" s="288">
        <v>89.097506213620889</v>
      </c>
      <c r="T143" s="288">
        <v>89.097505677926748</v>
      </c>
      <c r="U143" s="288">
        <v>89.097505677926748</v>
      </c>
      <c r="V143" s="288">
        <v>89.097507780754455</v>
      </c>
      <c r="W143" s="288">
        <v>89.720402625086265</v>
      </c>
      <c r="X143" s="288">
        <v>92.129696711431251</v>
      </c>
      <c r="Y143" s="288">
        <v>92.129696711431251</v>
      </c>
      <c r="Z143" s="288">
        <v>92.129696711431251</v>
      </c>
      <c r="AA143" s="288">
        <v>91.118612781839502</v>
      </c>
      <c r="AB143" s="288">
        <v>91.118612781839502</v>
      </c>
      <c r="AC143" s="288">
        <v>89.28856105186108</v>
      </c>
      <c r="AD143" s="288">
        <v>89.28856105186108</v>
      </c>
      <c r="AE143" s="288">
        <v>89.28856105186108</v>
      </c>
      <c r="AF143" s="288">
        <v>90.362120279416786</v>
      </c>
      <c r="AG143" s="288">
        <v>90.362120279416786</v>
      </c>
      <c r="AH143" s="288">
        <v>90.362120279416786</v>
      </c>
      <c r="AI143" s="288">
        <v>88.909702255207577</v>
      </c>
      <c r="AJ143" s="288">
        <v>88.909702255207577</v>
      </c>
      <c r="AK143" s="288">
        <v>88.909702255207577</v>
      </c>
      <c r="AL143" s="288">
        <v>88.909701841611067</v>
      </c>
      <c r="AM143" s="288">
        <v>88.264345668900461</v>
      </c>
      <c r="AN143" s="288">
        <v>88.264345668900461</v>
      </c>
      <c r="AO143" s="288">
        <v>88.264345668900461</v>
      </c>
      <c r="AP143" s="288">
        <v>88.264345668900461</v>
      </c>
    </row>
    <row r="144" spans="1:42" x14ac:dyDescent="0.25">
      <c r="B144" s="270" t="s">
        <v>581</v>
      </c>
      <c r="C144" s="289">
        <f>[1]row!G136</f>
        <v>5</v>
      </c>
      <c r="D144" s="288">
        <v>86.693270551829542</v>
      </c>
      <c r="E144" s="288">
        <v>88.854663304957242</v>
      </c>
      <c r="F144" s="288">
        <v>88.854663304957242</v>
      </c>
      <c r="G144" s="288">
        <v>88.854663304957242</v>
      </c>
      <c r="H144" s="288">
        <v>89.097506213620889</v>
      </c>
      <c r="I144" s="288">
        <v>89.097506213620889</v>
      </c>
      <c r="J144" s="288">
        <v>89.097506213620889</v>
      </c>
      <c r="K144" s="288">
        <v>89.097506213620889</v>
      </c>
      <c r="L144" s="288">
        <v>89.097506213620889</v>
      </c>
      <c r="M144" s="288">
        <v>89.097506213620889</v>
      </c>
      <c r="N144" s="288">
        <v>89.097506213620889</v>
      </c>
      <c r="O144" s="288">
        <v>89.097506213620889</v>
      </c>
      <c r="P144" s="288">
        <v>89.097506213620889</v>
      </c>
      <c r="Q144" s="288">
        <v>89.097506213620889</v>
      </c>
      <c r="R144" s="288">
        <v>89.097506213620889</v>
      </c>
      <c r="S144" s="288">
        <v>89.097506213620889</v>
      </c>
      <c r="T144" s="288">
        <v>89.097505677926748</v>
      </c>
      <c r="U144" s="288">
        <v>89.097505677926748</v>
      </c>
      <c r="V144" s="288">
        <v>89.097507780754455</v>
      </c>
      <c r="W144" s="288">
        <v>89.720402625086265</v>
      </c>
      <c r="X144" s="288">
        <v>92.129696711431251</v>
      </c>
      <c r="Y144" s="288">
        <v>92.129696711431251</v>
      </c>
      <c r="Z144" s="288">
        <v>92.129696711431251</v>
      </c>
      <c r="AA144" s="288">
        <v>91.118612781839502</v>
      </c>
      <c r="AB144" s="288">
        <v>91.118612781839502</v>
      </c>
      <c r="AC144" s="288">
        <v>89.28856105186108</v>
      </c>
      <c r="AD144" s="288">
        <v>89.28856105186108</v>
      </c>
      <c r="AE144" s="288">
        <v>89.28856105186108</v>
      </c>
      <c r="AF144" s="288">
        <v>90.362120279416786</v>
      </c>
      <c r="AG144" s="288">
        <v>90.362120279416786</v>
      </c>
      <c r="AH144" s="288">
        <v>90.362120279416786</v>
      </c>
      <c r="AI144" s="288">
        <v>88.909702255207577</v>
      </c>
      <c r="AJ144" s="288">
        <v>88.909702255207577</v>
      </c>
      <c r="AK144" s="288">
        <v>88.909702255207577</v>
      </c>
      <c r="AL144" s="288">
        <v>88.909701841611067</v>
      </c>
      <c r="AM144" s="288">
        <v>88.264345668900461</v>
      </c>
      <c r="AN144" s="288">
        <v>88.264345668900461</v>
      </c>
      <c r="AO144" s="288">
        <v>88.264345668900461</v>
      </c>
      <c r="AP144" s="288">
        <v>88.264345668900461</v>
      </c>
    </row>
    <row r="145" spans="1:42" x14ac:dyDescent="0.25">
      <c r="A145" s="269" t="s">
        <v>125</v>
      </c>
      <c r="B145" s="268"/>
      <c r="C145" s="287">
        <f t="shared" ref="C145:C146" si="5">C146</f>
        <v>39</v>
      </c>
      <c r="D145" s="288">
        <v>100.03976888017583</v>
      </c>
      <c r="E145" s="288">
        <v>100.03976888017583</v>
      </c>
      <c r="F145" s="288">
        <v>100.03976888017583</v>
      </c>
      <c r="G145" s="288">
        <v>100.03976888017583</v>
      </c>
      <c r="H145" s="288">
        <v>100.03976888017583</v>
      </c>
      <c r="I145" s="288">
        <v>100.03976888017583</v>
      </c>
      <c r="J145" s="288">
        <v>100.03976888017583</v>
      </c>
      <c r="K145" s="288">
        <v>100.03976888017583</v>
      </c>
      <c r="L145" s="288">
        <v>100.03976888017583</v>
      </c>
      <c r="M145" s="288">
        <v>100.03976888017583</v>
      </c>
      <c r="N145" s="288">
        <v>100.03976888017583</v>
      </c>
      <c r="O145" s="288">
        <v>100.03976888017583</v>
      </c>
      <c r="P145" s="288">
        <v>100.03976888017583</v>
      </c>
      <c r="Q145" s="288">
        <v>100.03976888017583</v>
      </c>
      <c r="R145" s="288">
        <v>100.03976888017583</v>
      </c>
      <c r="S145" s="288">
        <v>100.03976888017583</v>
      </c>
      <c r="T145" s="288">
        <v>100.03976888017583</v>
      </c>
      <c r="U145" s="288">
        <v>100.03976888017583</v>
      </c>
      <c r="V145" s="288">
        <v>100.03976888017583</v>
      </c>
      <c r="W145" s="288">
        <v>100.03976888017583</v>
      </c>
      <c r="X145" s="288">
        <v>100.03976888017583</v>
      </c>
      <c r="Y145" s="288">
        <v>100.03976888017583</v>
      </c>
      <c r="Z145" s="288">
        <v>100.03976888017583</v>
      </c>
      <c r="AA145" s="288">
        <v>100.03976888017583</v>
      </c>
      <c r="AB145" s="288">
        <v>100.03976888017583</v>
      </c>
      <c r="AC145" s="288">
        <v>100.03976888017583</v>
      </c>
      <c r="AD145" s="288">
        <v>100.03976888017583</v>
      </c>
      <c r="AE145" s="288">
        <v>100.03976888017583</v>
      </c>
      <c r="AF145" s="288">
        <v>100.03976888017583</v>
      </c>
      <c r="AG145" s="288">
        <v>100.03976888017583</v>
      </c>
      <c r="AH145" s="288">
        <v>100.03976888017583</v>
      </c>
      <c r="AI145" s="288">
        <v>100.03976888017583</v>
      </c>
      <c r="AJ145" s="288">
        <v>100.03976888017583</v>
      </c>
      <c r="AK145" s="288">
        <v>100.03976888017583</v>
      </c>
      <c r="AL145" s="288">
        <v>100.03976888017583</v>
      </c>
      <c r="AM145" s="288">
        <v>100.03976888017583</v>
      </c>
      <c r="AN145" s="288">
        <v>100.03976888017583</v>
      </c>
      <c r="AO145" s="288">
        <v>100.03976888017583</v>
      </c>
      <c r="AP145" s="288">
        <v>100.03976888017583</v>
      </c>
    </row>
    <row r="146" spans="1:42" x14ac:dyDescent="0.25">
      <c r="A146" s="269" t="s">
        <v>126</v>
      </c>
      <c r="B146" s="268"/>
      <c r="C146" s="287">
        <f t="shared" si="5"/>
        <v>39</v>
      </c>
      <c r="D146" s="288">
        <v>100.03976888017583</v>
      </c>
      <c r="E146" s="288">
        <v>100.03976888017583</v>
      </c>
      <c r="F146" s="288">
        <v>100.03976888017583</v>
      </c>
      <c r="G146" s="288">
        <v>100.03976888017583</v>
      </c>
      <c r="H146" s="288">
        <v>100.03976888017583</v>
      </c>
      <c r="I146" s="288">
        <v>100.03976888017583</v>
      </c>
      <c r="J146" s="288">
        <v>100.03976888017583</v>
      </c>
      <c r="K146" s="288">
        <v>100.03976888017583</v>
      </c>
      <c r="L146" s="288">
        <v>100.03976888017583</v>
      </c>
      <c r="M146" s="288">
        <v>100.03976888017583</v>
      </c>
      <c r="N146" s="288">
        <v>100.03976888017583</v>
      </c>
      <c r="O146" s="288">
        <v>100.03976888017583</v>
      </c>
      <c r="P146" s="288">
        <v>100.03976888017583</v>
      </c>
      <c r="Q146" s="288">
        <v>100.03976888017583</v>
      </c>
      <c r="R146" s="288">
        <v>100.03976888017583</v>
      </c>
      <c r="S146" s="288">
        <v>100.03976888017583</v>
      </c>
      <c r="T146" s="288">
        <v>100.03976888017583</v>
      </c>
      <c r="U146" s="288">
        <v>100.03976888017583</v>
      </c>
      <c r="V146" s="288">
        <v>100.03976888017583</v>
      </c>
      <c r="W146" s="288">
        <v>100.03976888017583</v>
      </c>
      <c r="X146" s="288">
        <v>100.03976888017583</v>
      </c>
      <c r="Y146" s="288">
        <v>100.03976888017583</v>
      </c>
      <c r="Z146" s="288">
        <v>100.03976888017583</v>
      </c>
      <c r="AA146" s="288">
        <v>100.03976888017583</v>
      </c>
      <c r="AB146" s="288">
        <v>100.03976888017583</v>
      </c>
      <c r="AC146" s="288">
        <v>100.03976888017583</v>
      </c>
      <c r="AD146" s="288">
        <v>100.03976888017583</v>
      </c>
      <c r="AE146" s="288">
        <v>100.03976888017583</v>
      </c>
      <c r="AF146" s="288">
        <v>100.03976888017583</v>
      </c>
      <c r="AG146" s="288">
        <v>100.03976888017583</v>
      </c>
      <c r="AH146" s="288">
        <v>100.03976888017583</v>
      </c>
      <c r="AI146" s="288">
        <v>100.03976888017583</v>
      </c>
      <c r="AJ146" s="288">
        <v>100.03976888017583</v>
      </c>
      <c r="AK146" s="288">
        <v>100.03976888017583</v>
      </c>
      <c r="AL146" s="288">
        <v>100.03976888017583</v>
      </c>
      <c r="AM146" s="288">
        <v>100.03976888017583</v>
      </c>
      <c r="AN146" s="288">
        <v>100.03976888017583</v>
      </c>
      <c r="AO146" s="288">
        <v>100.03976888017583</v>
      </c>
      <c r="AP146" s="288">
        <v>100.03976888017583</v>
      </c>
    </row>
    <row r="147" spans="1:42" x14ac:dyDescent="0.25">
      <c r="B147" s="270" t="s">
        <v>582</v>
      </c>
      <c r="C147" s="288">
        <f>[1]row!G137+[1]row!G138+[1]row!G139+[1]row!G140</f>
        <v>39</v>
      </c>
      <c r="D147" s="288">
        <v>100.03976888017583</v>
      </c>
      <c r="E147" s="288">
        <v>100.03976888017583</v>
      </c>
      <c r="F147" s="288">
        <v>100.03976888017583</v>
      </c>
      <c r="G147" s="288">
        <v>100.03976888017583</v>
      </c>
      <c r="H147" s="288">
        <v>100.03976888017583</v>
      </c>
      <c r="I147" s="288">
        <v>100.03976888017583</v>
      </c>
      <c r="J147" s="288">
        <v>100.03976888017583</v>
      </c>
      <c r="K147" s="288">
        <v>100.03976888017583</v>
      </c>
      <c r="L147" s="288">
        <v>100.03976888017583</v>
      </c>
      <c r="M147" s="288">
        <v>100.03976888017583</v>
      </c>
      <c r="N147" s="288">
        <v>100.03976888017583</v>
      </c>
      <c r="O147" s="288">
        <v>100.03976888017583</v>
      </c>
      <c r="P147" s="288">
        <v>100.03976888017583</v>
      </c>
      <c r="Q147" s="288">
        <v>100.03976888017583</v>
      </c>
      <c r="R147" s="288">
        <v>100.03976888017583</v>
      </c>
      <c r="S147" s="288">
        <v>100.03976888017583</v>
      </c>
      <c r="T147" s="288">
        <v>100.03976888017583</v>
      </c>
      <c r="U147" s="288">
        <v>100.03976888017583</v>
      </c>
      <c r="V147" s="288">
        <v>100.03976888017583</v>
      </c>
      <c r="W147" s="288">
        <v>100.03976888017583</v>
      </c>
      <c r="X147" s="288">
        <v>100.03976888017583</v>
      </c>
      <c r="Y147" s="288">
        <v>100.03976888017583</v>
      </c>
      <c r="Z147" s="288">
        <v>100.03976888017583</v>
      </c>
      <c r="AA147" s="288">
        <v>100.03976888017583</v>
      </c>
      <c r="AB147" s="288">
        <v>100.03976888017583</v>
      </c>
      <c r="AC147" s="288">
        <v>100.03976888017583</v>
      </c>
      <c r="AD147" s="288">
        <v>100.03976888017583</v>
      </c>
      <c r="AE147" s="288">
        <v>100.03976888017583</v>
      </c>
      <c r="AF147" s="288">
        <v>100.03976888017583</v>
      </c>
      <c r="AG147" s="288">
        <v>100.03976888017583</v>
      </c>
      <c r="AH147" s="288">
        <v>100.03976888017583</v>
      </c>
      <c r="AI147" s="288">
        <v>100.03976888017583</v>
      </c>
      <c r="AJ147" s="288">
        <v>100.03976888017583</v>
      </c>
      <c r="AK147" s="288">
        <v>100.03976888017583</v>
      </c>
      <c r="AL147" s="288">
        <v>100.03976888017583</v>
      </c>
      <c r="AM147" s="288">
        <v>100.03976888017583</v>
      </c>
      <c r="AN147" s="288">
        <v>100.03976888017583</v>
      </c>
      <c r="AO147" s="288">
        <v>100.03976888017583</v>
      </c>
      <c r="AP147" s="288">
        <v>100.03976888017583</v>
      </c>
    </row>
    <row r="148" spans="1:42" x14ac:dyDescent="0.25">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row>
    <row r="149" spans="1:42" x14ac:dyDescent="0.25">
      <c r="A149" s="266" t="s">
        <v>127</v>
      </c>
      <c r="B149" s="267"/>
      <c r="C149" s="278">
        <f>C150+C160+C169+C178</f>
        <v>42</v>
      </c>
      <c r="D149" s="278">
        <v>105.88859002050455</v>
      </c>
      <c r="E149" s="278">
        <v>106.35766387880886</v>
      </c>
      <c r="F149" s="278">
        <v>106.33968858155441</v>
      </c>
      <c r="G149" s="278">
        <v>107.24500852505324</v>
      </c>
      <c r="H149" s="278">
        <v>107.9327168907776</v>
      </c>
      <c r="I149" s="278">
        <v>108.42231875659238</v>
      </c>
      <c r="J149" s="278">
        <v>108.8940994938652</v>
      </c>
      <c r="K149" s="278">
        <v>109.65015585507834</v>
      </c>
      <c r="L149" s="278">
        <v>110.35342657101884</v>
      </c>
      <c r="M149" s="278">
        <v>110.92696502518422</v>
      </c>
      <c r="N149" s="278">
        <v>111.47977399869899</v>
      </c>
      <c r="O149" s="278">
        <v>112.13073448715663</v>
      </c>
      <c r="P149" s="278">
        <v>112.56851672719209</v>
      </c>
      <c r="Q149" s="278">
        <v>112.70647177042467</v>
      </c>
      <c r="R149" s="278">
        <v>112.9892148640044</v>
      </c>
      <c r="S149" s="278">
        <v>113.29458567102976</v>
      </c>
      <c r="T149" s="278">
        <v>113.69357025405081</v>
      </c>
      <c r="U149" s="278">
        <v>114.44902904377525</v>
      </c>
      <c r="V149" s="278">
        <v>115.04708082860733</v>
      </c>
      <c r="W149" s="278">
        <v>115.45969190468016</v>
      </c>
      <c r="X149" s="278">
        <v>115.48165554542703</v>
      </c>
      <c r="Y149" s="278">
        <v>114.75737301656211</v>
      </c>
      <c r="Z149" s="278">
        <v>114.62064525848109</v>
      </c>
      <c r="AA149" s="278">
        <v>115.51176994636907</v>
      </c>
      <c r="AB149" s="278">
        <v>115.27686719097871</v>
      </c>
      <c r="AC149" s="278">
        <v>115.64237426607789</v>
      </c>
      <c r="AD149" s="278">
        <v>116.06826549794808</v>
      </c>
      <c r="AE149" s="278">
        <v>117.00576628634867</v>
      </c>
      <c r="AF149" s="278">
        <v>116.6932591056521</v>
      </c>
      <c r="AG149" s="278">
        <v>117.35392635054124</v>
      </c>
      <c r="AH149" s="278">
        <v>117.7311683062279</v>
      </c>
      <c r="AI149" s="278">
        <v>117.97891719220003</v>
      </c>
      <c r="AJ149" s="278">
        <v>118.74816668044147</v>
      </c>
      <c r="AK149" s="278">
        <v>116.65258028334223</v>
      </c>
      <c r="AL149" s="278">
        <v>118.55037568417434</v>
      </c>
      <c r="AM149" s="278">
        <v>119.62472035745438</v>
      </c>
      <c r="AN149" s="278">
        <v>119.67964410039059</v>
      </c>
      <c r="AO149" s="278">
        <v>119.9835784136051</v>
      </c>
      <c r="AP149" s="278">
        <v>120.2497133006304</v>
      </c>
    </row>
    <row r="150" spans="1:42" x14ac:dyDescent="0.25">
      <c r="A150" s="269" t="s">
        <v>128</v>
      </c>
      <c r="B150" s="273"/>
      <c r="C150" s="287">
        <f>C151+C154+C158</f>
        <v>9</v>
      </c>
      <c r="D150" s="288">
        <v>98.667419208888077</v>
      </c>
      <c r="E150" s="288">
        <v>100.71373395302196</v>
      </c>
      <c r="F150" s="288">
        <v>100.71373395302196</v>
      </c>
      <c r="G150" s="288">
        <v>103.75336634187326</v>
      </c>
      <c r="H150" s="288">
        <v>104.44848875395013</v>
      </c>
      <c r="I150" s="288">
        <v>105.38393020791371</v>
      </c>
      <c r="J150" s="288">
        <v>106.03603974201853</v>
      </c>
      <c r="K150" s="288">
        <v>106.45078791847006</v>
      </c>
      <c r="L150" s="288">
        <v>106.85788860135597</v>
      </c>
      <c r="M150" s="288">
        <v>107.76091075082402</v>
      </c>
      <c r="N150" s="288">
        <v>107.73034786341638</v>
      </c>
      <c r="O150" s="288">
        <v>108.48748505519531</v>
      </c>
      <c r="P150" s="288">
        <v>109.37170552426895</v>
      </c>
      <c r="Q150" s="288">
        <v>109.37170552426895</v>
      </c>
      <c r="R150" s="288">
        <v>109.37170552426895</v>
      </c>
      <c r="S150" s="288">
        <v>109.37170552426895</v>
      </c>
      <c r="T150" s="288">
        <v>108.80053857523464</v>
      </c>
      <c r="U150" s="288">
        <v>109.37170552426895</v>
      </c>
      <c r="V150" s="288">
        <v>109.75699611834631</v>
      </c>
      <c r="W150" s="288">
        <v>111.57785678358204</v>
      </c>
      <c r="X150" s="288">
        <v>111.62068991503699</v>
      </c>
      <c r="Y150" s="288">
        <v>107.71122746382117</v>
      </c>
      <c r="Z150" s="288">
        <v>105.48023114038163</v>
      </c>
      <c r="AA150" s="288">
        <v>106.44678921623215</v>
      </c>
      <c r="AB150" s="288">
        <v>106.45164222518002</v>
      </c>
      <c r="AC150" s="288">
        <v>108.06150475713274</v>
      </c>
      <c r="AD150" s="288">
        <v>108.06150475713274</v>
      </c>
      <c r="AE150" s="288">
        <v>108.75954149491633</v>
      </c>
      <c r="AF150" s="288">
        <v>108.15330736386221</v>
      </c>
      <c r="AG150" s="288">
        <v>109.9486193859904</v>
      </c>
      <c r="AH150" s="288">
        <v>109.98007999743166</v>
      </c>
      <c r="AI150" s="288">
        <v>110.167881790509</v>
      </c>
      <c r="AJ150" s="288">
        <v>114.15570531078659</v>
      </c>
      <c r="AK150" s="288">
        <v>105.25236647811033</v>
      </c>
      <c r="AL150" s="288">
        <v>114.00654697812658</v>
      </c>
      <c r="AM150" s="288">
        <v>113.97130736422575</v>
      </c>
      <c r="AN150" s="288">
        <v>113.97130736422575</v>
      </c>
      <c r="AO150" s="288">
        <v>113.97130736422575</v>
      </c>
      <c r="AP150" s="288">
        <v>113.97130736422575</v>
      </c>
    </row>
    <row r="151" spans="1:42" x14ac:dyDescent="0.25">
      <c r="A151" s="269" t="s">
        <v>583</v>
      </c>
      <c r="B151" s="274"/>
      <c r="C151" s="287">
        <f>SUM(C152:C153)</f>
        <v>4.75</v>
      </c>
      <c r="D151" s="288">
        <v>87.895860377683789</v>
      </c>
      <c r="E151" s="288">
        <v>89.053599906431188</v>
      </c>
      <c r="F151" s="288">
        <v>89.053599906431188</v>
      </c>
      <c r="G151" s="288">
        <v>94.81290338004419</v>
      </c>
      <c r="H151" s="288">
        <v>94.812903448894119</v>
      </c>
      <c r="I151" s="288">
        <v>94.513997544500697</v>
      </c>
      <c r="J151" s="288">
        <v>94.513997544500697</v>
      </c>
      <c r="K151" s="288">
        <v>95.299836194619388</v>
      </c>
      <c r="L151" s="288">
        <v>96.071184856929534</v>
      </c>
      <c r="M151" s="288">
        <v>97.782174192763748</v>
      </c>
      <c r="N151" s="288">
        <v>97.724265563991381</v>
      </c>
      <c r="O151" s="288">
        <v>96.408911971457243</v>
      </c>
      <c r="P151" s="288">
        <v>99.450580901719846</v>
      </c>
      <c r="Q151" s="288">
        <v>99.450580901719846</v>
      </c>
      <c r="R151" s="288">
        <v>99.450580901719846</v>
      </c>
      <c r="S151" s="288">
        <v>99.450580901719846</v>
      </c>
      <c r="T151" s="288">
        <v>98.368369840391722</v>
      </c>
      <c r="U151" s="288">
        <v>99.450580901719846</v>
      </c>
      <c r="V151" s="288">
        <v>99.450580901719846</v>
      </c>
      <c r="W151" s="288">
        <v>99.908539938138659</v>
      </c>
      <c r="X151" s="288">
        <v>99.989697450369135</v>
      </c>
      <c r="Y151" s="288">
        <v>95.510433733209823</v>
      </c>
      <c r="Z151" s="288">
        <v>91.283282804587543</v>
      </c>
      <c r="AA151" s="288">
        <v>93.114656000935881</v>
      </c>
      <c r="AB151" s="288">
        <v>93.123851175784509</v>
      </c>
      <c r="AC151" s="288">
        <v>95.465105982827922</v>
      </c>
      <c r="AD151" s="288">
        <v>95.465105982827922</v>
      </c>
      <c r="AE151" s="288">
        <v>97.496712950021717</v>
      </c>
      <c r="AF151" s="288">
        <v>97.496712950021717</v>
      </c>
      <c r="AG151" s="288">
        <v>98.317415112903149</v>
      </c>
      <c r="AH151" s="288">
        <v>98.37702469247607</v>
      </c>
      <c r="AI151" s="288">
        <v>98.732859668833115</v>
      </c>
      <c r="AJ151" s="288">
        <v>106.28873581251699</v>
      </c>
      <c r="AK151" s="288">
        <v>89.419251708498805</v>
      </c>
      <c r="AL151" s="288">
        <v>106.00612002431906</v>
      </c>
      <c r="AM151" s="288">
        <v>105.93935022955961</v>
      </c>
      <c r="AN151" s="288">
        <v>105.93935022955961</v>
      </c>
      <c r="AO151" s="288">
        <v>105.93935022955961</v>
      </c>
      <c r="AP151" s="288">
        <v>105.93935022955961</v>
      </c>
    </row>
    <row r="152" spans="1:42" x14ac:dyDescent="0.25">
      <c r="B152" s="270" t="s">
        <v>584</v>
      </c>
      <c r="C152" s="289">
        <f>[1]row!G143</f>
        <v>4</v>
      </c>
      <c r="D152" s="288">
        <v>85.485883096581944</v>
      </c>
      <c r="E152" s="288">
        <v>86.505748025502299</v>
      </c>
      <c r="F152" s="288">
        <v>86.505748025502299</v>
      </c>
      <c r="G152" s="288">
        <v>93.344920900417748</v>
      </c>
      <c r="H152" s="288">
        <v>93.34492098217703</v>
      </c>
      <c r="I152" s="288">
        <v>93.34492098217703</v>
      </c>
      <c r="J152" s="288">
        <v>93.34492098217703</v>
      </c>
      <c r="K152" s="288">
        <v>94.278104379192968</v>
      </c>
      <c r="L152" s="288">
        <v>95.194080915686271</v>
      </c>
      <c r="M152" s="288">
        <v>97.225880751989394</v>
      </c>
      <c r="N152" s="288">
        <v>97.225880751989394</v>
      </c>
      <c r="O152" s="288">
        <v>95.785938038502479</v>
      </c>
      <c r="P152" s="288">
        <v>99.054257163997917</v>
      </c>
      <c r="Q152" s="288">
        <v>99.054257163997917</v>
      </c>
      <c r="R152" s="288">
        <v>99.054257163997917</v>
      </c>
      <c r="S152" s="288">
        <v>99.054257163997917</v>
      </c>
      <c r="T152" s="288">
        <v>97.769131528670755</v>
      </c>
      <c r="U152" s="288">
        <v>99.054257163997917</v>
      </c>
      <c r="V152" s="288">
        <v>99.054257163997917</v>
      </c>
      <c r="W152" s="288">
        <v>100.21467376409714</v>
      </c>
      <c r="X152" s="288">
        <v>100.21467376409714</v>
      </c>
      <c r="Y152" s="288">
        <v>94.826331973730532</v>
      </c>
      <c r="Z152" s="288">
        <v>89.806590245991572</v>
      </c>
      <c r="AA152" s="288">
        <v>91.981345916655201</v>
      </c>
      <c r="AB152" s="288">
        <v>91.981345916655201</v>
      </c>
      <c r="AC152" s="288">
        <v>94.761586000019264</v>
      </c>
      <c r="AD152" s="288">
        <v>94.761586000019264</v>
      </c>
      <c r="AE152" s="288">
        <v>97.300744170099676</v>
      </c>
      <c r="AF152" s="288">
        <v>97.300744170099676</v>
      </c>
      <c r="AG152" s="288">
        <v>98.380423452879114</v>
      </c>
      <c r="AH152" s="288">
        <v>98.380421808352835</v>
      </c>
      <c r="AI152" s="288">
        <v>98.380421808352835</v>
      </c>
      <c r="AJ152" s="288">
        <v>107.35302472897743</v>
      </c>
      <c r="AK152" s="288">
        <v>87.656118603940882</v>
      </c>
      <c r="AL152" s="288">
        <v>107.35302472897743</v>
      </c>
      <c r="AM152" s="288">
        <v>107.35302472897743</v>
      </c>
      <c r="AN152" s="288">
        <v>107.35302472897743</v>
      </c>
      <c r="AO152" s="288">
        <v>107.35302472897743</v>
      </c>
      <c r="AP152" s="288">
        <v>107.35302472897743</v>
      </c>
    </row>
    <row r="153" spans="1:42" x14ac:dyDescent="0.25">
      <c r="B153" s="270" t="s">
        <v>585</v>
      </c>
      <c r="C153" s="289">
        <f>[1]row!G144</f>
        <v>0.75</v>
      </c>
      <c r="D153" s="288">
        <v>100.74907254356026</v>
      </c>
      <c r="E153" s="288">
        <v>102.64214327138519</v>
      </c>
      <c r="F153" s="288">
        <v>102.64214327138519</v>
      </c>
      <c r="G153" s="288">
        <v>102.64214327138519</v>
      </c>
      <c r="H153" s="288">
        <v>102.64214327138519</v>
      </c>
      <c r="I153" s="288">
        <v>100.74907254356026</v>
      </c>
      <c r="J153" s="288">
        <v>100.74907254356026</v>
      </c>
      <c r="K153" s="288">
        <v>100.74907254356026</v>
      </c>
      <c r="L153" s="288">
        <v>100.74907254356026</v>
      </c>
      <c r="M153" s="288">
        <v>100.74907254356026</v>
      </c>
      <c r="N153" s="288">
        <v>100.38231789466859</v>
      </c>
      <c r="O153" s="288">
        <v>99.731439613882728</v>
      </c>
      <c r="P153" s="288">
        <v>101.56430750290349</v>
      </c>
      <c r="Q153" s="288">
        <v>101.56430750290349</v>
      </c>
      <c r="R153" s="288">
        <v>101.56430750290349</v>
      </c>
      <c r="S153" s="288">
        <v>101.56430750290349</v>
      </c>
      <c r="T153" s="288">
        <v>101.56430750290349</v>
      </c>
      <c r="U153" s="288">
        <v>101.56430750290349</v>
      </c>
      <c r="V153" s="288">
        <v>101.56430750290349</v>
      </c>
      <c r="W153" s="288">
        <v>98.275826199693441</v>
      </c>
      <c r="X153" s="288">
        <v>98.789823777153046</v>
      </c>
      <c r="Y153" s="288">
        <v>99.15897645043276</v>
      </c>
      <c r="Z153" s="288">
        <v>99.15897645043276</v>
      </c>
      <c r="AA153" s="288">
        <v>99.15897645043276</v>
      </c>
      <c r="AB153" s="288">
        <v>99.217212557807429</v>
      </c>
      <c r="AC153" s="288">
        <v>99.217212557807429</v>
      </c>
      <c r="AD153" s="288">
        <v>99.217212557807429</v>
      </c>
      <c r="AE153" s="288">
        <v>98.541879776272594</v>
      </c>
      <c r="AF153" s="288">
        <v>98.541879776272594</v>
      </c>
      <c r="AG153" s="288">
        <v>97.981370633031361</v>
      </c>
      <c r="AH153" s="288">
        <v>98.358906741133296</v>
      </c>
      <c r="AI153" s="288">
        <v>100.61252825806127</v>
      </c>
      <c r="AJ153" s="288">
        <v>100.61252825806127</v>
      </c>
      <c r="AK153" s="288">
        <v>98.822628266141109</v>
      </c>
      <c r="AL153" s="288">
        <v>98.822628266141109</v>
      </c>
      <c r="AM153" s="288">
        <v>98.399752899331233</v>
      </c>
      <c r="AN153" s="288">
        <v>98.399752899331233</v>
      </c>
      <c r="AO153" s="288">
        <v>98.399752899331233</v>
      </c>
      <c r="AP153" s="288">
        <v>98.399752899331233</v>
      </c>
    </row>
    <row r="154" spans="1:42" x14ac:dyDescent="0.25">
      <c r="A154" s="269" t="s">
        <v>129</v>
      </c>
      <c r="B154" s="268"/>
      <c r="C154" s="287">
        <f>C155</f>
        <v>3.75</v>
      </c>
      <c r="D154" s="288">
        <v>112.1337162895986</v>
      </c>
      <c r="E154" s="288">
        <v>115.57840160577321</v>
      </c>
      <c r="F154" s="288">
        <v>115.57840160577321</v>
      </c>
      <c r="G154" s="288">
        <v>115.57840160577321</v>
      </c>
      <c r="H154" s="288">
        <v>117.24669530754775</v>
      </c>
      <c r="I154" s="288">
        <v>119.87036894262536</v>
      </c>
      <c r="J154" s="288">
        <v>121.43543182447691</v>
      </c>
      <c r="K154" s="288">
        <v>121.43543182447691</v>
      </c>
      <c r="L154" s="288">
        <v>121.43543182447691</v>
      </c>
      <c r="M154" s="288">
        <v>121.43543182447691</v>
      </c>
      <c r="N154" s="288">
        <v>121.43543182447691</v>
      </c>
      <c r="O154" s="288">
        <v>124.91867563528955</v>
      </c>
      <c r="P154" s="288">
        <v>123.18802411606698</v>
      </c>
      <c r="Q154" s="288">
        <v>123.18802411606698</v>
      </c>
      <c r="R154" s="288">
        <v>123.18802411606698</v>
      </c>
      <c r="S154" s="288">
        <v>123.18802411606698</v>
      </c>
      <c r="T154" s="288">
        <v>123.18802411606698</v>
      </c>
      <c r="U154" s="288">
        <v>123.18802411606698</v>
      </c>
      <c r="V154" s="288">
        <v>124.11272154185266</v>
      </c>
      <c r="W154" s="288">
        <v>127.90270569228792</v>
      </c>
      <c r="X154" s="288">
        <v>127.90270569228792</v>
      </c>
      <c r="Y154" s="288">
        <v>124.19372985110503</v>
      </c>
      <c r="Z154" s="288">
        <v>124.19372985110503</v>
      </c>
      <c r="AA154" s="288">
        <v>124.19372985110503</v>
      </c>
      <c r="AB154" s="288">
        <v>124.19372985110503</v>
      </c>
      <c r="AC154" s="288">
        <v>125.09181050553654</v>
      </c>
      <c r="AD154" s="288">
        <v>125.09181050553654</v>
      </c>
      <c r="AE154" s="288">
        <v>124.19372985110503</v>
      </c>
      <c r="AF154" s="288">
        <v>122.73876793657516</v>
      </c>
      <c r="AG154" s="288">
        <v>126.00796071669964</v>
      </c>
      <c r="AH154" s="288">
        <v>126.00796071669964</v>
      </c>
      <c r="AI154" s="288">
        <v>126.00796071669964</v>
      </c>
      <c r="AJ154" s="288">
        <v>126.00796071669964</v>
      </c>
      <c r="AK154" s="288">
        <v>126.00796071669964</v>
      </c>
      <c r="AL154" s="288">
        <v>126.00796071669964</v>
      </c>
      <c r="AM154" s="288">
        <v>126.00796071669964</v>
      </c>
      <c r="AN154" s="288">
        <v>126.00796071669964</v>
      </c>
      <c r="AO154" s="288">
        <v>126.00796071669964</v>
      </c>
      <c r="AP154" s="288">
        <v>126.00796071669964</v>
      </c>
    </row>
    <row r="155" spans="1:42" x14ac:dyDescent="0.25">
      <c r="B155" s="270" t="s">
        <v>586</v>
      </c>
      <c r="C155" s="289">
        <f>[1]row!G145</f>
        <v>3.75</v>
      </c>
      <c r="D155" s="288">
        <v>112.1337162895986</v>
      </c>
      <c r="E155" s="288">
        <v>115.57840160577321</v>
      </c>
      <c r="F155" s="288">
        <v>115.57840160577321</v>
      </c>
      <c r="G155" s="288">
        <v>115.57840160577321</v>
      </c>
      <c r="H155" s="288">
        <v>117.24669530754775</v>
      </c>
      <c r="I155" s="288">
        <v>119.87036894262536</v>
      </c>
      <c r="J155" s="288">
        <v>121.43543182447691</v>
      </c>
      <c r="K155" s="288">
        <v>121.43543182447691</v>
      </c>
      <c r="L155" s="288">
        <v>121.43543182447691</v>
      </c>
      <c r="M155" s="288">
        <v>121.43543182447691</v>
      </c>
      <c r="N155" s="288">
        <v>121.43543182447691</v>
      </c>
      <c r="O155" s="288">
        <v>124.91867563528955</v>
      </c>
      <c r="P155" s="288">
        <v>123.18802411606698</v>
      </c>
      <c r="Q155" s="288">
        <v>123.18802411606698</v>
      </c>
      <c r="R155" s="288">
        <v>123.18802411606698</v>
      </c>
      <c r="S155" s="288">
        <v>123.18802411606698</v>
      </c>
      <c r="T155" s="288">
        <v>123.18802411606698</v>
      </c>
      <c r="U155" s="288">
        <v>123.18802411606698</v>
      </c>
      <c r="V155" s="288">
        <v>124.11272154185266</v>
      </c>
      <c r="W155" s="288">
        <v>127.90270569228792</v>
      </c>
      <c r="X155" s="288">
        <v>127.90270569228792</v>
      </c>
      <c r="Y155" s="288">
        <v>124.19372985110503</v>
      </c>
      <c r="Z155" s="288">
        <v>124.19372985110503</v>
      </c>
      <c r="AA155" s="288">
        <v>124.19372985110503</v>
      </c>
      <c r="AB155" s="288">
        <v>124.19372985110503</v>
      </c>
      <c r="AC155" s="288">
        <v>125.09181050553654</v>
      </c>
      <c r="AD155" s="288">
        <v>125.09181050553654</v>
      </c>
      <c r="AE155" s="288">
        <v>124.19372985110503</v>
      </c>
      <c r="AF155" s="288">
        <v>122.73876793657516</v>
      </c>
      <c r="AG155" s="288">
        <v>126.00796071669964</v>
      </c>
      <c r="AH155" s="288">
        <v>126.00796071669964</v>
      </c>
      <c r="AI155" s="288">
        <v>126.00796071669964</v>
      </c>
      <c r="AJ155" s="288">
        <v>126.00796071669964</v>
      </c>
      <c r="AK155" s="288">
        <v>126.00796071669964</v>
      </c>
      <c r="AL155" s="288">
        <v>126.00796071669964</v>
      </c>
      <c r="AM155" s="288">
        <v>126.00796071669964</v>
      </c>
      <c r="AN155" s="288">
        <v>126.00796071669964</v>
      </c>
      <c r="AO155" s="288">
        <v>126.00796071669964</v>
      </c>
      <c r="AP155" s="288">
        <v>126.00796071669964</v>
      </c>
    </row>
    <row r="156" spans="1:42" x14ac:dyDescent="0.25">
      <c r="A156" s="269" t="s">
        <v>180</v>
      </c>
      <c r="B156" s="268"/>
      <c r="C156" s="287"/>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row>
    <row r="157" spans="1:42" x14ac:dyDescent="0.25">
      <c r="B157" s="270" t="s">
        <v>587</v>
      </c>
      <c r="C157" s="289"/>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row>
    <row r="158" spans="1:42" x14ac:dyDescent="0.25">
      <c r="A158" s="269" t="s">
        <v>588</v>
      </c>
      <c r="B158" s="275"/>
      <c r="C158" s="287">
        <f>C159</f>
        <v>0.5</v>
      </c>
      <c r="D158" s="288">
        <v>100</v>
      </c>
      <c r="E158" s="288">
        <v>100</v>
      </c>
      <c r="F158" s="288">
        <v>100</v>
      </c>
      <c r="G158" s="288">
        <v>100</v>
      </c>
      <c r="H158" s="288">
        <v>100</v>
      </c>
      <c r="I158" s="288">
        <v>100</v>
      </c>
      <c r="J158" s="288">
        <v>100</v>
      </c>
      <c r="K158" s="288">
        <v>100</v>
      </c>
      <c r="L158" s="288">
        <v>100</v>
      </c>
      <c r="M158" s="288">
        <v>100</v>
      </c>
      <c r="N158" s="288">
        <v>100</v>
      </c>
      <c r="O158" s="288">
        <v>100</v>
      </c>
      <c r="P158" s="288">
        <v>100</v>
      </c>
      <c r="Q158" s="288">
        <v>100</v>
      </c>
      <c r="R158" s="288">
        <v>100</v>
      </c>
      <c r="S158" s="288">
        <v>100</v>
      </c>
      <c r="T158" s="288">
        <v>100</v>
      </c>
      <c r="U158" s="288">
        <v>100</v>
      </c>
      <c r="V158" s="288">
        <v>100</v>
      </c>
      <c r="W158" s="288">
        <v>100</v>
      </c>
      <c r="X158" s="288">
        <v>100</v>
      </c>
      <c r="Y158" s="288">
        <v>100</v>
      </c>
      <c r="Z158" s="288">
        <v>100</v>
      </c>
      <c r="AA158" s="288">
        <v>100</v>
      </c>
      <c r="AB158" s="288">
        <v>100</v>
      </c>
      <c r="AC158" s="288">
        <v>100</v>
      </c>
      <c r="AD158" s="288">
        <v>100</v>
      </c>
      <c r="AE158" s="288">
        <v>100</v>
      </c>
      <c r="AF158" s="288">
        <v>100</v>
      </c>
      <c r="AG158" s="288">
        <v>100</v>
      </c>
      <c r="AH158" s="288">
        <v>100</v>
      </c>
      <c r="AI158" s="288">
        <v>100</v>
      </c>
      <c r="AJ158" s="288">
        <v>100</v>
      </c>
      <c r="AK158" s="288">
        <v>100</v>
      </c>
      <c r="AL158" s="288">
        <v>100</v>
      </c>
      <c r="AM158" s="288">
        <v>100</v>
      </c>
      <c r="AN158" s="288">
        <v>100</v>
      </c>
      <c r="AO158" s="288">
        <v>100</v>
      </c>
      <c r="AP158" s="288">
        <v>100</v>
      </c>
    </row>
    <row r="159" spans="1:42" x14ac:dyDescent="0.25">
      <c r="B159" s="270" t="s">
        <v>589</v>
      </c>
      <c r="C159" s="289">
        <f>[1]row!G146</f>
        <v>0.5</v>
      </c>
      <c r="D159" s="288">
        <v>100</v>
      </c>
      <c r="E159" s="288">
        <v>100</v>
      </c>
      <c r="F159" s="288">
        <v>100</v>
      </c>
      <c r="G159" s="288">
        <v>100</v>
      </c>
      <c r="H159" s="288">
        <v>100</v>
      </c>
      <c r="I159" s="288">
        <v>100</v>
      </c>
      <c r="J159" s="288">
        <v>100</v>
      </c>
      <c r="K159" s="288">
        <v>100</v>
      </c>
      <c r="L159" s="288">
        <v>100</v>
      </c>
      <c r="M159" s="288">
        <v>100</v>
      </c>
      <c r="N159" s="288">
        <v>100</v>
      </c>
      <c r="O159" s="288">
        <v>100</v>
      </c>
      <c r="P159" s="288">
        <v>100</v>
      </c>
      <c r="Q159" s="288">
        <v>100</v>
      </c>
      <c r="R159" s="288">
        <v>100</v>
      </c>
      <c r="S159" s="288">
        <v>100</v>
      </c>
      <c r="T159" s="288">
        <v>100</v>
      </c>
      <c r="U159" s="288">
        <v>100</v>
      </c>
      <c r="V159" s="288">
        <v>100</v>
      </c>
      <c r="W159" s="288">
        <v>100</v>
      </c>
      <c r="X159" s="288">
        <v>100</v>
      </c>
      <c r="Y159" s="288">
        <v>100</v>
      </c>
      <c r="Z159" s="288">
        <v>100</v>
      </c>
      <c r="AA159" s="288">
        <v>100</v>
      </c>
      <c r="AB159" s="288">
        <v>100</v>
      </c>
      <c r="AC159" s="288">
        <v>100</v>
      </c>
      <c r="AD159" s="288">
        <v>100</v>
      </c>
      <c r="AE159" s="288">
        <v>100</v>
      </c>
      <c r="AF159" s="288">
        <v>100</v>
      </c>
      <c r="AG159" s="288">
        <v>100</v>
      </c>
      <c r="AH159" s="288">
        <v>100</v>
      </c>
      <c r="AI159" s="288">
        <v>100</v>
      </c>
      <c r="AJ159" s="288">
        <v>100</v>
      </c>
      <c r="AK159" s="288">
        <v>100</v>
      </c>
      <c r="AL159" s="288">
        <v>100</v>
      </c>
      <c r="AM159" s="288">
        <v>100</v>
      </c>
      <c r="AN159" s="288">
        <v>100</v>
      </c>
      <c r="AO159" s="288">
        <v>100</v>
      </c>
      <c r="AP159" s="288">
        <v>100</v>
      </c>
    </row>
    <row r="160" spans="1:42" x14ac:dyDescent="0.25">
      <c r="A160" s="269" t="s">
        <v>130</v>
      </c>
      <c r="B160" s="268"/>
      <c r="C160" s="287">
        <f>C161+C163+C165+C167</f>
        <v>6</v>
      </c>
      <c r="D160" s="288">
        <v>104.84934880727815</v>
      </c>
      <c r="E160" s="288">
        <v>105.01219674336919</v>
      </c>
      <c r="F160" s="288">
        <v>104.78873470346836</v>
      </c>
      <c r="G160" s="288">
        <v>105.98640959257658</v>
      </c>
      <c r="H160" s="288">
        <v>108.23559506031258</v>
      </c>
      <c r="I160" s="288">
        <v>108.9222806303369</v>
      </c>
      <c r="J160" s="288">
        <v>109.74535850731191</v>
      </c>
      <c r="K160" s="288">
        <v>110.13789485265687</v>
      </c>
      <c r="L160" s="288">
        <v>112.3050014834695</v>
      </c>
      <c r="M160" s="288">
        <v>113.05412533149335</v>
      </c>
      <c r="N160" s="288">
        <v>114.13701936292948</v>
      </c>
      <c r="O160" s="288">
        <v>116.36371475484498</v>
      </c>
      <c r="P160" s="288">
        <v>117.61698664376844</v>
      </c>
      <c r="Q160" s="288">
        <v>116.78085889187088</v>
      </c>
      <c r="R160" s="288">
        <v>118.27215615882052</v>
      </c>
      <c r="S160" s="288">
        <v>118.78847487415584</v>
      </c>
      <c r="T160" s="288">
        <v>119.10213087292051</v>
      </c>
      <c r="U160" s="288">
        <v>122.63158594193249</v>
      </c>
      <c r="V160" s="288">
        <v>122.49629869516939</v>
      </c>
      <c r="W160" s="288">
        <v>122.72318279233154</v>
      </c>
      <c r="X160" s="288">
        <v>122.68931690361323</v>
      </c>
      <c r="Y160" s="288">
        <v>123.12616743050118</v>
      </c>
      <c r="Z160" s="288">
        <v>125.04613553902381</v>
      </c>
      <c r="AA160" s="288">
        <v>124.31654871906159</v>
      </c>
      <c r="AB160" s="288">
        <v>123.05222168870337</v>
      </c>
      <c r="AC160" s="288">
        <v>122.95040998467515</v>
      </c>
      <c r="AD160" s="288">
        <v>123.76150590984257</v>
      </c>
      <c r="AE160" s="288">
        <v>125.47048266778602</v>
      </c>
      <c r="AF160" s="288">
        <v>122.32432101470346</v>
      </c>
      <c r="AG160" s="288">
        <v>124.50323534525926</v>
      </c>
      <c r="AH160" s="288">
        <v>125.65727933971182</v>
      </c>
      <c r="AI160" s="288">
        <v>127.08913074071764</v>
      </c>
      <c r="AJ160" s="288">
        <v>126.96118368341679</v>
      </c>
      <c r="AK160" s="288">
        <v>126.06372381541939</v>
      </c>
      <c r="AL160" s="288">
        <v>126.06372381541939</v>
      </c>
      <c r="AM160" s="288">
        <v>126.06372381541939</v>
      </c>
      <c r="AN160" s="288">
        <v>126.34150778285282</v>
      </c>
      <c r="AO160" s="288">
        <v>126.03241061715386</v>
      </c>
      <c r="AP160" s="288">
        <v>127.73729216817459</v>
      </c>
    </row>
    <row r="161" spans="1:42" x14ac:dyDescent="0.25">
      <c r="A161" s="269" t="s">
        <v>131</v>
      </c>
      <c r="B161" s="268"/>
      <c r="C161" s="287">
        <f>C162</f>
        <v>2</v>
      </c>
      <c r="D161" s="288">
        <v>110.68303291084948</v>
      </c>
      <c r="E161" s="288">
        <v>110.68303291084948</v>
      </c>
      <c r="F161" s="288">
        <v>110.68303291084948</v>
      </c>
      <c r="G161" s="288">
        <v>110.68303291084948</v>
      </c>
      <c r="H161" s="288">
        <v>110.68303291084948</v>
      </c>
      <c r="I161" s="288">
        <v>110.68303291084948</v>
      </c>
      <c r="J161" s="288">
        <v>110.68303291084948</v>
      </c>
      <c r="K161" s="288">
        <v>110.68303291084948</v>
      </c>
      <c r="L161" s="288">
        <v>110.68303291084948</v>
      </c>
      <c r="M161" s="288">
        <v>110.68303291084948</v>
      </c>
      <c r="N161" s="288">
        <v>109.8499464530759</v>
      </c>
      <c r="O161" s="288">
        <v>109.8499464530759</v>
      </c>
      <c r="P161" s="288">
        <v>109.8499464530759</v>
      </c>
      <c r="Q161" s="288">
        <v>109.8499464530759</v>
      </c>
      <c r="R161" s="288">
        <v>109.8499464530759</v>
      </c>
      <c r="S161" s="288">
        <v>109.8499464530759</v>
      </c>
      <c r="T161" s="288">
        <v>109.8499464530759</v>
      </c>
      <c r="U161" s="288">
        <v>109.8499464530759</v>
      </c>
      <c r="V161" s="288">
        <v>109.8499464530759</v>
      </c>
      <c r="W161" s="288">
        <v>109.8499464530759</v>
      </c>
      <c r="X161" s="288">
        <v>110.71280049173019</v>
      </c>
      <c r="Y161" s="288">
        <v>110.71280049173019</v>
      </c>
      <c r="Z161" s="288">
        <v>113.85545686513365</v>
      </c>
      <c r="AA161" s="288">
        <v>113.85545686513365</v>
      </c>
      <c r="AB161" s="288">
        <v>113.85545686513365</v>
      </c>
      <c r="AC161" s="288">
        <v>113.85545686513365</v>
      </c>
      <c r="AD161" s="288">
        <v>113.85545686513365</v>
      </c>
      <c r="AE161" s="288">
        <v>113.85545686513365</v>
      </c>
      <c r="AF161" s="288">
        <v>113.85545686513365</v>
      </c>
      <c r="AG161" s="288">
        <v>113.85545686513365</v>
      </c>
      <c r="AH161" s="288">
        <v>114.71892054737116</v>
      </c>
      <c r="AI161" s="288">
        <v>114.71892054737116</v>
      </c>
      <c r="AJ161" s="288">
        <v>115.52754677361497</v>
      </c>
      <c r="AK161" s="288">
        <v>114.65799674245146</v>
      </c>
      <c r="AL161" s="288">
        <v>114.65799674245146</v>
      </c>
      <c r="AM161" s="288">
        <v>114.65799674245146</v>
      </c>
      <c r="AN161" s="288">
        <v>114.65799674245146</v>
      </c>
      <c r="AO161" s="288">
        <v>114.65799674245146</v>
      </c>
      <c r="AP161" s="288">
        <v>116.06014249077818</v>
      </c>
    </row>
    <row r="162" spans="1:42" x14ac:dyDescent="0.25">
      <c r="B162" s="270" t="s">
        <v>590</v>
      </c>
      <c r="C162" s="289">
        <f>[1]row!G147</f>
        <v>2</v>
      </c>
      <c r="D162" s="288">
        <v>110.68303291084948</v>
      </c>
      <c r="E162" s="288">
        <v>110.68303291084948</v>
      </c>
      <c r="F162" s="288">
        <v>110.68303291084948</v>
      </c>
      <c r="G162" s="288">
        <v>110.68303291084948</v>
      </c>
      <c r="H162" s="288">
        <v>110.68303291084948</v>
      </c>
      <c r="I162" s="288">
        <v>110.68303291084948</v>
      </c>
      <c r="J162" s="288">
        <v>110.68303291084948</v>
      </c>
      <c r="K162" s="288">
        <v>110.68303291084948</v>
      </c>
      <c r="L162" s="288">
        <v>110.68303291084948</v>
      </c>
      <c r="M162" s="288">
        <v>110.68303291084948</v>
      </c>
      <c r="N162" s="288">
        <v>109.8499464530759</v>
      </c>
      <c r="O162" s="288">
        <v>109.8499464530759</v>
      </c>
      <c r="P162" s="288">
        <v>109.8499464530759</v>
      </c>
      <c r="Q162" s="288">
        <v>109.8499464530759</v>
      </c>
      <c r="R162" s="288">
        <v>109.8499464530759</v>
      </c>
      <c r="S162" s="288">
        <v>109.8499464530759</v>
      </c>
      <c r="T162" s="288">
        <v>109.8499464530759</v>
      </c>
      <c r="U162" s="288">
        <v>109.8499464530759</v>
      </c>
      <c r="V162" s="288">
        <v>109.8499464530759</v>
      </c>
      <c r="W162" s="288">
        <v>109.8499464530759</v>
      </c>
      <c r="X162" s="288">
        <v>110.71280049173019</v>
      </c>
      <c r="Y162" s="288">
        <v>110.71280049173019</v>
      </c>
      <c r="Z162" s="288">
        <v>113.85545686513365</v>
      </c>
      <c r="AA162" s="288">
        <v>113.85545686513365</v>
      </c>
      <c r="AB162" s="288">
        <v>113.85545686513365</v>
      </c>
      <c r="AC162" s="288">
        <v>113.85545686513365</v>
      </c>
      <c r="AD162" s="288">
        <v>113.85545686513365</v>
      </c>
      <c r="AE162" s="288">
        <v>113.85545686513365</v>
      </c>
      <c r="AF162" s="288">
        <v>113.85545686513365</v>
      </c>
      <c r="AG162" s="288">
        <v>113.85545686513365</v>
      </c>
      <c r="AH162" s="288">
        <v>114.71892054737116</v>
      </c>
      <c r="AI162" s="288">
        <v>114.71892054737116</v>
      </c>
      <c r="AJ162" s="288">
        <v>115.52754677361497</v>
      </c>
      <c r="AK162" s="288">
        <v>114.65799674245146</v>
      </c>
      <c r="AL162" s="288">
        <v>114.65799674245146</v>
      </c>
      <c r="AM162" s="288">
        <v>114.65799674245146</v>
      </c>
      <c r="AN162" s="288">
        <v>114.65799674245146</v>
      </c>
      <c r="AO162" s="288">
        <v>114.65799674245146</v>
      </c>
      <c r="AP162" s="288">
        <v>116.06014249077818</v>
      </c>
    </row>
    <row r="163" spans="1:42" x14ac:dyDescent="0.25">
      <c r="A163" s="269" t="s">
        <v>132</v>
      </c>
      <c r="B163" s="268"/>
      <c r="C163" s="287">
        <f>C164</f>
        <v>1</v>
      </c>
      <c r="D163" s="288">
        <v>105.241339744949</v>
      </c>
      <c r="E163" s="288">
        <v>107.10794393282985</v>
      </c>
      <c r="F163" s="288">
        <v>107.10794393282985</v>
      </c>
      <c r="G163" s="288">
        <v>107.10794393282985</v>
      </c>
      <c r="H163" s="288">
        <v>110.7731450130381</v>
      </c>
      <c r="I163" s="288">
        <v>110.7731450130381</v>
      </c>
      <c r="J163" s="288">
        <v>110.7731450130381</v>
      </c>
      <c r="K163" s="288">
        <v>113.81511562518719</v>
      </c>
      <c r="L163" s="288">
        <v>113.81511562518719</v>
      </c>
      <c r="M163" s="288">
        <v>114.96108963183654</v>
      </c>
      <c r="N163" s="288">
        <v>114.96108963183654</v>
      </c>
      <c r="O163" s="288">
        <v>116.37794882334174</v>
      </c>
      <c r="P163" s="288">
        <v>116.37794882334174</v>
      </c>
      <c r="Q163" s="288">
        <v>116.37794882334174</v>
      </c>
      <c r="R163" s="288">
        <v>116.37794882334174</v>
      </c>
      <c r="S163" s="288">
        <v>116.37794882334174</v>
      </c>
      <c r="T163" s="288">
        <v>116.37794882334174</v>
      </c>
      <c r="U163" s="288">
        <v>116.37794882334174</v>
      </c>
      <c r="V163" s="288">
        <v>116.37794882334174</v>
      </c>
      <c r="W163" s="288">
        <v>116.37794882334174</v>
      </c>
      <c r="X163" s="288">
        <v>116.37794882334174</v>
      </c>
      <c r="Y163" s="288">
        <v>116.37794882334174</v>
      </c>
      <c r="Z163" s="288">
        <v>116.37794882334174</v>
      </c>
      <c r="AA163" s="288">
        <v>116.37794882334174</v>
      </c>
      <c r="AB163" s="288">
        <v>116.37794882334174</v>
      </c>
      <c r="AC163" s="288">
        <v>116.37794882334174</v>
      </c>
      <c r="AD163" s="288">
        <v>116.37794882334174</v>
      </c>
      <c r="AE163" s="288">
        <v>116.37794882334174</v>
      </c>
      <c r="AF163" s="288">
        <v>116.37794882334174</v>
      </c>
      <c r="AG163" s="288">
        <v>116.37794882334174</v>
      </c>
      <c r="AH163" s="288">
        <v>116.37794882334174</v>
      </c>
      <c r="AI163" s="288">
        <v>116.37794882334174</v>
      </c>
      <c r="AJ163" s="288">
        <v>116.37794882334174</v>
      </c>
      <c r="AK163" s="288">
        <v>116.37794882334174</v>
      </c>
      <c r="AL163" s="288">
        <v>116.37794882334174</v>
      </c>
      <c r="AM163" s="288">
        <v>116.37794882334174</v>
      </c>
      <c r="AN163" s="288">
        <v>116.37794882334174</v>
      </c>
      <c r="AO163" s="288">
        <v>116.37794882334174</v>
      </c>
      <c r="AP163" s="288">
        <v>116.37794882334174</v>
      </c>
    </row>
    <row r="164" spans="1:42" x14ac:dyDescent="0.25">
      <c r="B164" s="270" t="s">
        <v>591</v>
      </c>
      <c r="C164" s="289">
        <f>[1]row!G148</f>
        <v>1</v>
      </c>
      <c r="D164" s="288">
        <v>105.241339744949</v>
      </c>
      <c r="E164" s="288">
        <v>107.10794393282985</v>
      </c>
      <c r="F164" s="288">
        <v>107.10794393282985</v>
      </c>
      <c r="G164" s="288">
        <v>107.10794393282985</v>
      </c>
      <c r="H164" s="288">
        <v>110.7731450130381</v>
      </c>
      <c r="I164" s="288">
        <v>110.7731450130381</v>
      </c>
      <c r="J164" s="288">
        <v>110.7731450130381</v>
      </c>
      <c r="K164" s="288">
        <v>113.81511562518719</v>
      </c>
      <c r="L164" s="288">
        <v>113.81511562518719</v>
      </c>
      <c r="M164" s="288">
        <v>114.96108963183654</v>
      </c>
      <c r="N164" s="288">
        <v>114.96108963183654</v>
      </c>
      <c r="O164" s="288">
        <v>116.37794882334174</v>
      </c>
      <c r="P164" s="288">
        <v>116.37794882334174</v>
      </c>
      <c r="Q164" s="288">
        <v>116.37794882334174</v>
      </c>
      <c r="R164" s="288">
        <v>116.37794882334174</v>
      </c>
      <c r="S164" s="288">
        <v>116.37794882334174</v>
      </c>
      <c r="T164" s="288">
        <v>116.37794882334174</v>
      </c>
      <c r="U164" s="288">
        <v>116.37794882334174</v>
      </c>
      <c r="V164" s="288">
        <v>116.37794882334174</v>
      </c>
      <c r="W164" s="288">
        <v>116.37794882334174</v>
      </c>
      <c r="X164" s="288">
        <v>116.37794882334174</v>
      </c>
      <c r="Y164" s="288">
        <v>116.37794882334174</v>
      </c>
      <c r="Z164" s="288">
        <v>116.37794882334174</v>
      </c>
      <c r="AA164" s="288">
        <v>116.37794882334174</v>
      </c>
      <c r="AB164" s="288">
        <v>116.37794882334174</v>
      </c>
      <c r="AC164" s="288">
        <v>116.37794882334174</v>
      </c>
      <c r="AD164" s="288">
        <v>116.37794882334174</v>
      </c>
      <c r="AE164" s="288">
        <v>116.37794882334174</v>
      </c>
      <c r="AF164" s="288">
        <v>116.37794882334174</v>
      </c>
      <c r="AG164" s="288">
        <v>116.37794882334174</v>
      </c>
      <c r="AH164" s="288">
        <v>116.37794882334174</v>
      </c>
      <c r="AI164" s="288">
        <v>116.37794882334174</v>
      </c>
      <c r="AJ164" s="288">
        <v>116.37794882334174</v>
      </c>
      <c r="AK164" s="288">
        <v>116.37794882334174</v>
      </c>
      <c r="AL164" s="288">
        <v>116.37794882334174</v>
      </c>
      <c r="AM164" s="288">
        <v>116.37794882334174</v>
      </c>
      <c r="AN164" s="288">
        <v>116.37794882334174</v>
      </c>
      <c r="AO164" s="288">
        <v>116.37794882334174</v>
      </c>
      <c r="AP164" s="288">
        <v>116.37794882334174</v>
      </c>
    </row>
    <row r="165" spans="1:42" x14ac:dyDescent="0.25">
      <c r="A165" s="269" t="s">
        <v>133</v>
      </c>
      <c r="B165" s="268"/>
      <c r="C165" s="287">
        <f>C166</f>
        <v>1</v>
      </c>
      <c r="D165" s="288">
        <v>100</v>
      </c>
      <c r="E165" s="288">
        <v>100</v>
      </c>
      <c r="F165" s="288">
        <v>100</v>
      </c>
      <c r="G165" s="288">
        <v>100</v>
      </c>
      <c r="H165" s="288">
        <v>100</v>
      </c>
      <c r="I165" s="288">
        <v>100</v>
      </c>
      <c r="J165" s="288">
        <v>100</v>
      </c>
      <c r="K165" s="288">
        <v>100</v>
      </c>
      <c r="L165" s="288">
        <v>100</v>
      </c>
      <c r="M165" s="288">
        <v>100</v>
      </c>
      <c r="N165" s="288">
        <v>100</v>
      </c>
      <c r="O165" s="288">
        <v>100</v>
      </c>
      <c r="P165" s="288">
        <v>100</v>
      </c>
      <c r="Q165" s="288">
        <v>100</v>
      </c>
      <c r="R165" s="288">
        <v>103.24471804789654</v>
      </c>
      <c r="S165" s="288">
        <v>103.24471804789654</v>
      </c>
      <c r="T165" s="288">
        <v>103.24471804789654</v>
      </c>
      <c r="U165" s="288">
        <v>115.74471804789654</v>
      </c>
      <c r="V165" s="288">
        <v>115.74471804789654</v>
      </c>
      <c r="W165" s="288">
        <v>115.74471804789654</v>
      </c>
      <c r="X165" s="288">
        <v>115.74471804789654</v>
      </c>
      <c r="Y165" s="288">
        <v>115.74471804789654</v>
      </c>
      <c r="Z165" s="288">
        <v>115.74471804789654</v>
      </c>
      <c r="AA165" s="288">
        <v>115.74471804789654</v>
      </c>
      <c r="AB165" s="288">
        <v>115.74471804789654</v>
      </c>
      <c r="AC165" s="288">
        <v>115.74471804789654</v>
      </c>
      <c r="AD165" s="288">
        <v>115.74471804789654</v>
      </c>
      <c r="AE165" s="288">
        <v>115.74471804789654</v>
      </c>
      <c r="AF165" s="288">
        <v>115.74471804789654</v>
      </c>
      <c r="AG165" s="288">
        <v>115.74471804789654</v>
      </c>
      <c r="AH165" s="288">
        <v>115.74471804789654</v>
      </c>
      <c r="AI165" s="288">
        <v>115.74471804789654</v>
      </c>
      <c r="AJ165" s="288">
        <v>115.74471804789654</v>
      </c>
      <c r="AK165" s="288">
        <v>115.74471804789654</v>
      </c>
      <c r="AL165" s="288">
        <v>115.74471804789654</v>
      </c>
      <c r="AM165" s="288">
        <v>115.74471804789654</v>
      </c>
      <c r="AN165" s="288">
        <v>115.74471804789654</v>
      </c>
      <c r="AO165" s="288">
        <v>115.74471804789654</v>
      </c>
      <c r="AP165" s="288">
        <v>115.74471804789654</v>
      </c>
    </row>
    <row r="166" spans="1:42" x14ac:dyDescent="0.25">
      <c r="B166" s="270" t="s">
        <v>592</v>
      </c>
      <c r="C166" s="289">
        <f>[1]row!G149</f>
        <v>1</v>
      </c>
      <c r="D166" s="288">
        <v>100</v>
      </c>
      <c r="E166" s="288">
        <v>100</v>
      </c>
      <c r="F166" s="288">
        <v>100</v>
      </c>
      <c r="G166" s="288">
        <v>100</v>
      </c>
      <c r="H166" s="288">
        <v>100</v>
      </c>
      <c r="I166" s="288">
        <v>100</v>
      </c>
      <c r="J166" s="288">
        <v>100</v>
      </c>
      <c r="K166" s="288">
        <v>100</v>
      </c>
      <c r="L166" s="288">
        <v>100</v>
      </c>
      <c r="M166" s="288">
        <v>100</v>
      </c>
      <c r="N166" s="288">
        <v>100</v>
      </c>
      <c r="O166" s="288">
        <v>100</v>
      </c>
      <c r="P166" s="288">
        <v>100</v>
      </c>
      <c r="Q166" s="288">
        <v>100</v>
      </c>
      <c r="R166" s="288">
        <v>103.24471804789654</v>
      </c>
      <c r="S166" s="288">
        <v>103.24471804789654</v>
      </c>
      <c r="T166" s="288">
        <v>103.24471804789654</v>
      </c>
      <c r="U166" s="288">
        <v>115.74471804789654</v>
      </c>
      <c r="V166" s="288">
        <v>115.74471804789654</v>
      </c>
      <c r="W166" s="288">
        <v>115.74471804789654</v>
      </c>
      <c r="X166" s="288">
        <v>115.74471804789654</v>
      </c>
      <c r="Y166" s="288">
        <v>115.74471804789654</v>
      </c>
      <c r="Z166" s="288">
        <v>115.74471804789654</v>
      </c>
      <c r="AA166" s="288">
        <v>115.74471804789654</v>
      </c>
      <c r="AB166" s="288">
        <v>115.74471804789654</v>
      </c>
      <c r="AC166" s="288">
        <v>115.74471804789654</v>
      </c>
      <c r="AD166" s="288">
        <v>115.74471804789654</v>
      </c>
      <c r="AE166" s="288">
        <v>115.74471804789654</v>
      </c>
      <c r="AF166" s="288">
        <v>115.74471804789654</v>
      </c>
      <c r="AG166" s="288">
        <v>115.74471804789654</v>
      </c>
      <c r="AH166" s="288">
        <v>115.74471804789654</v>
      </c>
      <c r="AI166" s="288">
        <v>115.74471804789654</v>
      </c>
      <c r="AJ166" s="288">
        <v>115.74471804789654</v>
      </c>
      <c r="AK166" s="288">
        <v>115.74471804789654</v>
      </c>
      <c r="AL166" s="288">
        <v>115.74471804789654</v>
      </c>
      <c r="AM166" s="288">
        <v>115.74471804789654</v>
      </c>
      <c r="AN166" s="288">
        <v>115.74471804789654</v>
      </c>
      <c r="AO166" s="288">
        <v>115.74471804789654</v>
      </c>
      <c r="AP166" s="288">
        <v>115.74471804789654</v>
      </c>
    </row>
    <row r="167" spans="1:42" x14ac:dyDescent="0.25">
      <c r="A167" s="269" t="s">
        <v>134</v>
      </c>
      <c r="B167" s="268"/>
      <c r="C167" s="287">
        <f>C168</f>
        <v>2</v>
      </c>
      <c r="D167" s="288">
        <v>101.24434363851043</v>
      </c>
      <c r="E167" s="288">
        <v>100.79958535284312</v>
      </c>
      <c r="F167" s="288">
        <v>100.12919923314068</v>
      </c>
      <c r="G167" s="288">
        <v>103.72222390046531</v>
      </c>
      <c r="H167" s="288">
        <v>108.63717976356921</v>
      </c>
      <c r="I167" s="288">
        <v>110.69723647364214</v>
      </c>
      <c r="J167" s="288">
        <v>113.16647010456722</v>
      </c>
      <c r="K167" s="288">
        <v>112.82309383452751</v>
      </c>
      <c r="L167" s="288">
        <v>119.32441372696543</v>
      </c>
      <c r="M167" s="288">
        <v>120.9987982677123</v>
      </c>
      <c r="N167" s="288">
        <v>125.08056681979424</v>
      </c>
      <c r="O167" s="288">
        <v>131.05222339978815</v>
      </c>
      <c r="P167" s="288">
        <v>134.81203906655855</v>
      </c>
      <c r="Q167" s="288">
        <v>132.30365581086585</v>
      </c>
      <c r="R167" s="288">
        <v>135.15518858776653</v>
      </c>
      <c r="S167" s="288">
        <v>136.70414473377247</v>
      </c>
      <c r="T167" s="288">
        <v>137.6451127300665</v>
      </c>
      <c r="U167" s="288">
        <v>141.98347793710238</v>
      </c>
      <c r="V167" s="288">
        <v>141.5776161968131</v>
      </c>
      <c r="W167" s="288">
        <v>142.25826848829954</v>
      </c>
      <c r="X167" s="288">
        <v>141.29381678349037</v>
      </c>
      <c r="Y167" s="288">
        <v>142.60436836415423</v>
      </c>
      <c r="Z167" s="288">
        <v>145.22161631631866</v>
      </c>
      <c r="AA167" s="288">
        <v>143.03285585643198</v>
      </c>
      <c r="AB167" s="288">
        <v>139.23987476535731</v>
      </c>
      <c r="AC167" s="288">
        <v>138.93443965327265</v>
      </c>
      <c r="AD167" s="288">
        <v>141.36772742877494</v>
      </c>
      <c r="AE167" s="288">
        <v>146.49465770260522</v>
      </c>
      <c r="AF167" s="288">
        <v>137.05617274335759</v>
      </c>
      <c r="AG167" s="288">
        <v>143.59291573502495</v>
      </c>
      <c r="AH167" s="288">
        <v>146.1915840361452</v>
      </c>
      <c r="AI167" s="288">
        <v>150.48713823916265</v>
      </c>
      <c r="AJ167" s="288">
        <v>149.29467084101628</v>
      </c>
      <c r="AK167" s="288">
        <v>147.47184126818757</v>
      </c>
      <c r="AL167" s="288">
        <v>147.47184126818757</v>
      </c>
      <c r="AM167" s="288">
        <v>147.47184126818757</v>
      </c>
      <c r="AN167" s="288">
        <v>148.3051931704878</v>
      </c>
      <c r="AO167" s="288">
        <v>147.37790167339097</v>
      </c>
      <c r="AP167" s="288">
        <v>151.09040057812649</v>
      </c>
    </row>
    <row r="168" spans="1:42" x14ac:dyDescent="0.25">
      <c r="B168" s="270" t="s">
        <v>593</v>
      </c>
      <c r="C168" s="289">
        <f>[1]row!G150</f>
        <v>2</v>
      </c>
      <c r="D168" s="288">
        <v>101.24434363851043</v>
      </c>
      <c r="E168" s="288">
        <v>100.79958535284312</v>
      </c>
      <c r="F168" s="288">
        <v>100.12919923314068</v>
      </c>
      <c r="G168" s="288">
        <v>103.72222390046531</v>
      </c>
      <c r="H168" s="288">
        <v>108.63717976356921</v>
      </c>
      <c r="I168" s="288">
        <v>110.69723647364214</v>
      </c>
      <c r="J168" s="288">
        <v>113.16647010456722</v>
      </c>
      <c r="K168" s="288">
        <v>112.82309383452751</v>
      </c>
      <c r="L168" s="288">
        <v>119.32441372696543</v>
      </c>
      <c r="M168" s="288">
        <v>120.9987982677123</v>
      </c>
      <c r="N168" s="288">
        <v>125.08056681979424</v>
      </c>
      <c r="O168" s="288">
        <v>131.05222339978815</v>
      </c>
      <c r="P168" s="288">
        <v>134.81203906655855</v>
      </c>
      <c r="Q168" s="288">
        <v>132.30365581086585</v>
      </c>
      <c r="R168" s="288">
        <v>135.15518858776653</v>
      </c>
      <c r="S168" s="288">
        <v>136.70414473377247</v>
      </c>
      <c r="T168" s="288">
        <v>137.6451127300665</v>
      </c>
      <c r="U168" s="288">
        <v>141.98347793710238</v>
      </c>
      <c r="V168" s="288">
        <v>141.5776161968131</v>
      </c>
      <c r="W168" s="288">
        <v>142.25826848829954</v>
      </c>
      <c r="X168" s="288">
        <v>141.29381678349037</v>
      </c>
      <c r="Y168" s="288">
        <v>142.60436836415423</v>
      </c>
      <c r="Z168" s="288">
        <v>145.22161631631866</v>
      </c>
      <c r="AA168" s="288">
        <v>143.03285585643198</v>
      </c>
      <c r="AB168" s="288">
        <v>139.23987476535731</v>
      </c>
      <c r="AC168" s="288">
        <v>138.93443965327265</v>
      </c>
      <c r="AD168" s="288">
        <v>141.36772742877494</v>
      </c>
      <c r="AE168" s="288">
        <v>146.49465770260522</v>
      </c>
      <c r="AF168" s="288">
        <v>137.05617274335759</v>
      </c>
      <c r="AG168" s="288">
        <v>143.59291573502495</v>
      </c>
      <c r="AH168" s="288">
        <v>146.1915840361452</v>
      </c>
      <c r="AI168" s="288">
        <v>150.48713823916265</v>
      </c>
      <c r="AJ168" s="288">
        <v>149.29467084101628</v>
      </c>
      <c r="AK168" s="288">
        <v>147.47184126818757</v>
      </c>
      <c r="AL168" s="288">
        <v>147.47184126818757</v>
      </c>
      <c r="AM168" s="288">
        <v>147.47184126818757</v>
      </c>
      <c r="AN168" s="288">
        <v>148.3051931704878</v>
      </c>
      <c r="AO168" s="288">
        <v>147.37790167339097</v>
      </c>
      <c r="AP168" s="288">
        <v>151.09040057812649</v>
      </c>
    </row>
    <row r="169" spans="1:42" x14ac:dyDescent="0.25">
      <c r="A169" s="269" t="s">
        <v>135</v>
      </c>
      <c r="B169" s="268"/>
      <c r="C169" s="287">
        <f>C170+C173</f>
        <v>15</v>
      </c>
      <c r="D169" s="288">
        <v>104.84963612928203</v>
      </c>
      <c r="E169" s="288">
        <v>104.84963612928203</v>
      </c>
      <c r="F169" s="288">
        <v>104.84963612928203</v>
      </c>
      <c r="G169" s="288">
        <v>104.84963612928203</v>
      </c>
      <c r="H169" s="288">
        <v>104.84963612928203</v>
      </c>
      <c r="I169" s="288">
        <v>104.84963612928203</v>
      </c>
      <c r="J169" s="288">
        <v>104.84963612928203</v>
      </c>
      <c r="K169" s="288">
        <v>104.84963612928203</v>
      </c>
      <c r="L169" s="288">
        <v>105.74610615511196</v>
      </c>
      <c r="M169" s="288">
        <v>105.74610615511196</v>
      </c>
      <c r="N169" s="288">
        <v>105.74610615511196</v>
      </c>
      <c r="O169" s="288">
        <v>105.74610615511196</v>
      </c>
      <c r="P169" s="288">
        <v>105.74610615511196</v>
      </c>
      <c r="Q169" s="288">
        <v>105.74610615511196</v>
      </c>
      <c r="R169" s="288">
        <v>105.74610615511196</v>
      </c>
      <c r="S169" s="288">
        <v>105.74610615511196</v>
      </c>
      <c r="T169" s="288">
        <v>105.74610615511196</v>
      </c>
      <c r="U169" s="288">
        <v>105.74610615511196</v>
      </c>
      <c r="V169" s="288">
        <v>106.59323251634092</v>
      </c>
      <c r="W169" s="288">
        <v>106.59323251634092</v>
      </c>
      <c r="X169" s="288">
        <v>106.59323251634092</v>
      </c>
      <c r="Y169" s="288">
        <v>106.59323251634092</v>
      </c>
      <c r="Z169" s="288">
        <v>106.59323251634092</v>
      </c>
      <c r="AA169" s="288">
        <v>106.59323251634092</v>
      </c>
      <c r="AB169" s="288">
        <v>106.59323251634092</v>
      </c>
      <c r="AC169" s="288">
        <v>106.59323251634092</v>
      </c>
      <c r="AD169" s="288">
        <v>106.59323251634092</v>
      </c>
      <c r="AE169" s="288">
        <v>108.01464334248298</v>
      </c>
      <c r="AF169" s="288">
        <v>108.01464334248298</v>
      </c>
      <c r="AG169" s="288">
        <v>108.01464334248298</v>
      </c>
      <c r="AH169" s="288">
        <v>108.7951019699873</v>
      </c>
      <c r="AI169" s="288">
        <v>108.7951019699873</v>
      </c>
      <c r="AJ169" s="288">
        <v>108.7951019699873</v>
      </c>
      <c r="AK169" s="288">
        <v>108.7951019699873</v>
      </c>
      <c r="AL169" s="288">
        <v>108.7951019699873</v>
      </c>
      <c r="AM169" s="288">
        <v>108.7951019699873</v>
      </c>
      <c r="AN169" s="288">
        <v>109.56767087109057</v>
      </c>
      <c r="AO169" s="288">
        <v>109.56767087109057</v>
      </c>
      <c r="AP169" s="288">
        <v>109.56767087109057</v>
      </c>
    </row>
    <row r="170" spans="1:42" x14ac:dyDescent="0.25">
      <c r="A170" s="269" t="s">
        <v>136</v>
      </c>
      <c r="B170" s="268"/>
      <c r="C170" s="287">
        <f>C172</f>
        <v>1</v>
      </c>
      <c r="D170" s="288">
        <v>112.41775736006925</v>
      </c>
      <c r="E170" s="288">
        <v>112.41775736006925</v>
      </c>
      <c r="F170" s="288">
        <v>112.41775736006925</v>
      </c>
      <c r="G170" s="288">
        <v>112.41775736006925</v>
      </c>
      <c r="H170" s="288">
        <v>112.41775736006925</v>
      </c>
      <c r="I170" s="288">
        <v>112.41775736006925</v>
      </c>
      <c r="J170" s="288">
        <v>112.41775736006925</v>
      </c>
      <c r="K170" s="288">
        <v>112.41775736006925</v>
      </c>
      <c r="L170" s="288">
        <v>112.41775736006925</v>
      </c>
      <c r="M170" s="288">
        <v>112.41775736006925</v>
      </c>
      <c r="N170" s="288">
        <v>112.41775736006925</v>
      </c>
      <c r="O170" s="288">
        <v>112.41775736006925</v>
      </c>
      <c r="P170" s="288">
        <v>112.41775736006925</v>
      </c>
      <c r="Q170" s="288">
        <v>112.41775736006925</v>
      </c>
      <c r="R170" s="288">
        <v>112.41775736006925</v>
      </c>
      <c r="S170" s="288">
        <v>112.41775736006925</v>
      </c>
      <c r="T170" s="288">
        <v>112.41775736006925</v>
      </c>
      <c r="U170" s="288">
        <v>112.41775736006925</v>
      </c>
      <c r="V170" s="288">
        <v>112.41775736006925</v>
      </c>
      <c r="W170" s="288">
        <v>112.41775736006925</v>
      </c>
      <c r="X170" s="288">
        <v>112.41775736006925</v>
      </c>
      <c r="Y170" s="288">
        <v>112.41775736006925</v>
      </c>
      <c r="Z170" s="288">
        <v>112.41775736006925</v>
      </c>
      <c r="AA170" s="288">
        <v>112.41775736006925</v>
      </c>
      <c r="AB170" s="288">
        <v>112.41775736006925</v>
      </c>
      <c r="AC170" s="288">
        <v>112.41775736006925</v>
      </c>
      <c r="AD170" s="288">
        <v>112.41775736006925</v>
      </c>
      <c r="AE170" s="288">
        <v>112.41775736006925</v>
      </c>
      <c r="AF170" s="288">
        <v>112.41775736006925</v>
      </c>
      <c r="AG170" s="288">
        <v>112.41775736006925</v>
      </c>
      <c r="AH170" s="288">
        <v>124.12463677263398</v>
      </c>
      <c r="AI170" s="288">
        <v>124.12463677263398</v>
      </c>
      <c r="AJ170" s="288">
        <v>124.12463677263398</v>
      </c>
      <c r="AK170" s="288">
        <v>124.12463677263398</v>
      </c>
      <c r="AL170" s="288">
        <v>124.12463677263398</v>
      </c>
      <c r="AM170" s="288">
        <v>124.12463677263398</v>
      </c>
      <c r="AN170" s="288">
        <v>135.71317028918315</v>
      </c>
      <c r="AO170" s="288">
        <v>135.71317028918315</v>
      </c>
      <c r="AP170" s="288">
        <v>135.71317028918315</v>
      </c>
    </row>
    <row r="171" spans="1:42" x14ac:dyDescent="0.25">
      <c r="B171" s="270" t="s">
        <v>594</v>
      </c>
      <c r="C171" s="289"/>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row>
    <row r="172" spans="1:42" x14ac:dyDescent="0.25">
      <c r="B172" s="270" t="s">
        <v>595</v>
      </c>
      <c r="C172" s="289">
        <f>[1]row!G151</f>
        <v>1</v>
      </c>
      <c r="D172" s="288">
        <v>112.41775736006925</v>
      </c>
      <c r="E172" s="288">
        <v>112.41775736006925</v>
      </c>
      <c r="F172" s="288">
        <v>112.41775736006925</v>
      </c>
      <c r="G172" s="288">
        <v>112.41775736006925</v>
      </c>
      <c r="H172" s="288">
        <v>112.41775736006925</v>
      </c>
      <c r="I172" s="288">
        <v>112.41775736006925</v>
      </c>
      <c r="J172" s="288">
        <v>112.41775736006925</v>
      </c>
      <c r="K172" s="288">
        <v>112.41775736006925</v>
      </c>
      <c r="L172" s="288">
        <v>112.41775736006925</v>
      </c>
      <c r="M172" s="288">
        <v>112.41775736006925</v>
      </c>
      <c r="N172" s="288">
        <v>112.41775736006925</v>
      </c>
      <c r="O172" s="288">
        <v>112.41775736006925</v>
      </c>
      <c r="P172" s="288">
        <v>112.41775736006925</v>
      </c>
      <c r="Q172" s="288">
        <v>112.41775736006925</v>
      </c>
      <c r="R172" s="288">
        <v>112.41775736006925</v>
      </c>
      <c r="S172" s="288">
        <v>112.41775736006925</v>
      </c>
      <c r="T172" s="288">
        <v>112.41775736006925</v>
      </c>
      <c r="U172" s="288">
        <v>112.41775736006925</v>
      </c>
      <c r="V172" s="288">
        <v>112.41775736006925</v>
      </c>
      <c r="W172" s="288">
        <v>112.41775736006925</v>
      </c>
      <c r="X172" s="288">
        <v>112.41775736006925</v>
      </c>
      <c r="Y172" s="288">
        <v>112.41775736006925</v>
      </c>
      <c r="Z172" s="288">
        <v>112.41775736006925</v>
      </c>
      <c r="AA172" s="288">
        <v>112.41775736006925</v>
      </c>
      <c r="AB172" s="288">
        <v>112.41775736006925</v>
      </c>
      <c r="AC172" s="288">
        <v>112.41775736006925</v>
      </c>
      <c r="AD172" s="288">
        <v>112.41775736006925</v>
      </c>
      <c r="AE172" s="288">
        <v>112.41775736006925</v>
      </c>
      <c r="AF172" s="288">
        <v>112.41775736006925</v>
      </c>
      <c r="AG172" s="288">
        <v>112.41775736006925</v>
      </c>
      <c r="AH172" s="288">
        <v>124.12463677263398</v>
      </c>
      <c r="AI172" s="288">
        <v>124.12463677263398</v>
      </c>
      <c r="AJ172" s="288">
        <v>124.12463677263398</v>
      </c>
      <c r="AK172" s="288">
        <v>124.12463677263398</v>
      </c>
      <c r="AL172" s="288">
        <v>124.12463677263398</v>
      </c>
      <c r="AM172" s="288">
        <v>124.12463677263398</v>
      </c>
      <c r="AN172" s="288">
        <v>135.71317028918315</v>
      </c>
      <c r="AO172" s="288">
        <v>135.71317028918315</v>
      </c>
      <c r="AP172" s="288">
        <v>135.71317028918315</v>
      </c>
    </row>
    <row r="173" spans="1:42" x14ac:dyDescent="0.25">
      <c r="A173" s="269" t="s">
        <v>137</v>
      </c>
      <c r="B173" s="268"/>
      <c r="C173" s="287">
        <f>SUM(C174:C176)</f>
        <v>14</v>
      </c>
      <c r="D173" s="288">
        <v>104.30905604136865</v>
      </c>
      <c r="E173" s="288">
        <v>104.30905604136865</v>
      </c>
      <c r="F173" s="288">
        <v>104.30905604136865</v>
      </c>
      <c r="G173" s="288">
        <v>104.30905604136865</v>
      </c>
      <c r="H173" s="288">
        <v>104.30905604136865</v>
      </c>
      <c r="I173" s="288">
        <v>104.30905604136865</v>
      </c>
      <c r="J173" s="288">
        <v>104.30905604136865</v>
      </c>
      <c r="K173" s="288">
        <v>104.30905604136865</v>
      </c>
      <c r="L173" s="288">
        <v>105.26955964047215</v>
      </c>
      <c r="M173" s="288">
        <v>105.26955964047215</v>
      </c>
      <c r="N173" s="288">
        <v>105.26955964047215</v>
      </c>
      <c r="O173" s="288">
        <v>105.26955964047215</v>
      </c>
      <c r="P173" s="288">
        <v>105.26955964047215</v>
      </c>
      <c r="Q173" s="288">
        <v>105.26955964047215</v>
      </c>
      <c r="R173" s="288">
        <v>105.26955964047215</v>
      </c>
      <c r="S173" s="288">
        <v>105.26955964047215</v>
      </c>
      <c r="T173" s="288">
        <v>105.26955964047215</v>
      </c>
      <c r="U173" s="288">
        <v>105.26955964047215</v>
      </c>
      <c r="V173" s="288">
        <v>106.17719502750317</v>
      </c>
      <c r="W173" s="288">
        <v>106.17719502750317</v>
      </c>
      <c r="X173" s="288">
        <v>106.17719502750317</v>
      </c>
      <c r="Y173" s="288">
        <v>106.17719502750317</v>
      </c>
      <c r="Z173" s="288">
        <v>106.17719502750317</v>
      </c>
      <c r="AA173" s="288">
        <v>106.17719502750317</v>
      </c>
      <c r="AB173" s="288">
        <v>106.17719502750317</v>
      </c>
      <c r="AC173" s="288">
        <v>106.17719502750317</v>
      </c>
      <c r="AD173" s="288">
        <v>106.17719502750317</v>
      </c>
      <c r="AE173" s="288">
        <v>107.70013519836968</v>
      </c>
      <c r="AF173" s="288">
        <v>107.70013519836968</v>
      </c>
      <c r="AG173" s="288">
        <v>107.70013519836968</v>
      </c>
      <c r="AH173" s="288">
        <v>107.70013519836968</v>
      </c>
      <c r="AI173" s="288">
        <v>107.70013519836968</v>
      </c>
      <c r="AJ173" s="288">
        <v>107.70013519836968</v>
      </c>
      <c r="AK173" s="288">
        <v>107.70013519836968</v>
      </c>
      <c r="AL173" s="288">
        <v>107.70013519836968</v>
      </c>
      <c r="AM173" s="288">
        <v>107.70013519836968</v>
      </c>
      <c r="AN173" s="288">
        <v>107.70013519836968</v>
      </c>
      <c r="AO173" s="288">
        <v>107.70013519836968</v>
      </c>
      <c r="AP173" s="288">
        <v>107.70013519836968</v>
      </c>
    </row>
    <row r="174" spans="1:42" x14ac:dyDescent="0.25">
      <c r="B174" s="270" t="s">
        <v>596</v>
      </c>
      <c r="C174" s="289">
        <f>[1]row!G152</f>
        <v>1</v>
      </c>
      <c r="D174" s="288">
        <v>103.88889517414327</v>
      </c>
      <c r="E174" s="288">
        <v>103.88889517414327</v>
      </c>
      <c r="F174" s="288">
        <v>103.88889517414327</v>
      </c>
      <c r="G174" s="288">
        <v>103.88889517414327</v>
      </c>
      <c r="H174" s="288">
        <v>103.88889517414327</v>
      </c>
      <c r="I174" s="288">
        <v>103.88889517414327</v>
      </c>
      <c r="J174" s="288">
        <v>103.88889517414327</v>
      </c>
      <c r="K174" s="288">
        <v>103.88889517414327</v>
      </c>
      <c r="L174" s="288">
        <v>103.88889517414327</v>
      </c>
      <c r="M174" s="288">
        <v>103.88889517414327</v>
      </c>
      <c r="N174" s="288">
        <v>103.88889517414327</v>
      </c>
      <c r="O174" s="288">
        <v>103.88889517414327</v>
      </c>
      <c r="P174" s="288">
        <v>103.88889517414327</v>
      </c>
      <c r="Q174" s="288">
        <v>103.88889517414327</v>
      </c>
      <c r="R174" s="288">
        <v>103.88889517414327</v>
      </c>
      <c r="S174" s="288">
        <v>103.88889517414327</v>
      </c>
      <c r="T174" s="288">
        <v>103.88889517414327</v>
      </c>
      <c r="U174" s="288">
        <v>103.88889517414327</v>
      </c>
      <c r="V174" s="288">
        <v>103.88889517414327</v>
      </c>
      <c r="W174" s="288">
        <v>103.88889517414327</v>
      </c>
      <c r="X174" s="288">
        <v>103.88889517414327</v>
      </c>
      <c r="Y174" s="288">
        <v>103.88889517414327</v>
      </c>
      <c r="Z174" s="288">
        <v>103.88889517414327</v>
      </c>
      <c r="AA174" s="288">
        <v>103.88889517414327</v>
      </c>
      <c r="AB174" s="288">
        <v>103.88889517414327</v>
      </c>
      <c r="AC174" s="288">
        <v>103.88889517414327</v>
      </c>
      <c r="AD174" s="288">
        <v>103.88889517414327</v>
      </c>
      <c r="AE174" s="288">
        <v>103.88889517414327</v>
      </c>
      <c r="AF174" s="288">
        <v>103.88889517414327</v>
      </c>
      <c r="AG174" s="288">
        <v>103.88889517414327</v>
      </c>
      <c r="AH174" s="288">
        <v>103.88889517414327</v>
      </c>
      <c r="AI174" s="288">
        <v>103.88889517414327</v>
      </c>
      <c r="AJ174" s="288">
        <v>103.88889517414327</v>
      </c>
      <c r="AK174" s="288">
        <v>103.88889517414327</v>
      </c>
      <c r="AL174" s="288">
        <v>103.88889517414327</v>
      </c>
      <c r="AM174" s="288">
        <v>103.88889517414327</v>
      </c>
      <c r="AN174" s="288">
        <v>103.88889517414327</v>
      </c>
      <c r="AO174" s="288">
        <v>103.88889517414327</v>
      </c>
      <c r="AP174" s="288">
        <v>103.88889517414327</v>
      </c>
    </row>
    <row r="175" spans="1:42" x14ac:dyDescent="0.25">
      <c r="B175" s="270" t="s">
        <v>597</v>
      </c>
      <c r="C175" s="289"/>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row>
    <row r="176" spans="1:42" x14ac:dyDescent="0.25">
      <c r="B176" s="270" t="s">
        <v>598</v>
      </c>
      <c r="C176" s="289">
        <f>[1]row!G153</f>
        <v>13</v>
      </c>
      <c r="D176" s="288">
        <v>104.34137610807829</v>
      </c>
      <c r="E176" s="288">
        <v>104.34137610807829</v>
      </c>
      <c r="F176" s="288">
        <v>104.34137610807829</v>
      </c>
      <c r="G176" s="288">
        <v>104.34137610807829</v>
      </c>
      <c r="H176" s="288">
        <v>104.34137610807829</v>
      </c>
      <c r="I176" s="288">
        <v>104.34137610807829</v>
      </c>
      <c r="J176" s="288">
        <v>104.34137610807829</v>
      </c>
      <c r="K176" s="288">
        <v>104.34137610807829</v>
      </c>
      <c r="L176" s="288">
        <v>105.37576459942053</v>
      </c>
      <c r="M176" s="288">
        <v>105.37576459942053</v>
      </c>
      <c r="N176" s="288">
        <v>105.37576459942053</v>
      </c>
      <c r="O176" s="288">
        <v>105.37576459942053</v>
      </c>
      <c r="P176" s="288">
        <v>105.37576459942053</v>
      </c>
      <c r="Q176" s="288">
        <v>105.37576459942053</v>
      </c>
      <c r="R176" s="288">
        <v>105.37576459942053</v>
      </c>
      <c r="S176" s="288">
        <v>105.37576459942053</v>
      </c>
      <c r="T176" s="288">
        <v>105.37576459942053</v>
      </c>
      <c r="U176" s="288">
        <v>105.37576459942053</v>
      </c>
      <c r="V176" s="288">
        <v>106.35321809314624</v>
      </c>
      <c r="W176" s="288">
        <v>106.35321809314624</v>
      </c>
      <c r="X176" s="288">
        <v>106.35321809314624</v>
      </c>
      <c r="Y176" s="288">
        <v>106.35321809314624</v>
      </c>
      <c r="Z176" s="288">
        <v>106.35321809314624</v>
      </c>
      <c r="AA176" s="288">
        <v>106.35321809314624</v>
      </c>
      <c r="AB176" s="288">
        <v>106.35321809314624</v>
      </c>
      <c r="AC176" s="288">
        <v>106.35321809314624</v>
      </c>
      <c r="AD176" s="288">
        <v>106.35321809314624</v>
      </c>
      <c r="AE176" s="288">
        <v>107.99330750792555</v>
      </c>
      <c r="AF176" s="288">
        <v>107.99330750792555</v>
      </c>
      <c r="AG176" s="288">
        <v>107.99330750792555</v>
      </c>
      <c r="AH176" s="288">
        <v>107.99330750792555</v>
      </c>
      <c r="AI176" s="288">
        <v>107.99330750792555</v>
      </c>
      <c r="AJ176" s="288">
        <v>107.99330750792555</v>
      </c>
      <c r="AK176" s="288">
        <v>107.99330750792555</v>
      </c>
      <c r="AL176" s="288">
        <v>107.99330750792555</v>
      </c>
      <c r="AM176" s="288">
        <v>107.99330750792555</v>
      </c>
      <c r="AN176" s="288">
        <v>107.99330750792555</v>
      </c>
      <c r="AO176" s="288">
        <v>107.99330750792555</v>
      </c>
      <c r="AP176" s="288">
        <v>107.99330750792555</v>
      </c>
    </row>
    <row r="177" spans="1:42" x14ac:dyDescent="0.25">
      <c r="B177" s="270" t="s">
        <v>550</v>
      </c>
      <c r="C177" s="289"/>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row>
    <row r="178" spans="1:42" x14ac:dyDescent="0.25">
      <c r="A178" s="269" t="s">
        <v>138</v>
      </c>
      <c r="B178" s="268"/>
      <c r="C178" s="287">
        <f>C179+C181+C183</f>
        <v>12</v>
      </c>
      <c r="D178" s="288">
        <v>113.1227810998583</v>
      </c>
      <c r="E178" s="288">
        <v>113.14837957777742</v>
      </c>
      <c r="F178" s="288">
        <v>113.19719705733723</v>
      </c>
      <c r="G178" s="288">
        <v>113.48725512339054</v>
      </c>
      <c r="H178" s="288">
        <v>114.24829986050018</v>
      </c>
      <c r="I178" s="288">
        <v>114.91698251536701</v>
      </c>
      <c r="J178" s="288">
        <v>115.66759400675585</v>
      </c>
      <c r="K178" s="288">
        <v>117.80646196599069</v>
      </c>
      <c r="L178" s="288">
        <v>117.75844311192424</v>
      </c>
      <c r="M178" s="288">
        <v>118.71399916539012</v>
      </c>
      <c r="N178" s="288">
        <v>120.13030572252946</v>
      </c>
      <c r="O178" s="288">
        <v>120.72746684233925</v>
      </c>
      <c r="P178" s="288">
        <v>120.96990338619644</v>
      </c>
      <c r="Q178" s="288">
        <v>121.87080991345931</v>
      </c>
      <c r="R178" s="288">
        <v>122.1147621075135</v>
      </c>
      <c r="S178" s="288">
        <v>122.92540057443462</v>
      </c>
      <c r="T178" s="288">
        <v>124.59339382740166</v>
      </c>
      <c r="U178" s="288">
        <v>125.04439684515546</v>
      </c>
      <c r="V178" s="288">
        <v>125.85734581835509</v>
      </c>
      <c r="W178" s="288">
        <v>125.82239703710212</v>
      </c>
      <c r="X178" s="288">
        <v>125.88407787548408</v>
      </c>
      <c r="Y178" s="288">
        <v>126.06276059942479</v>
      </c>
      <c r="Z178" s="288">
        <v>126.29747663445954</v>
      </c>
      <c r="AA178" s="288">
        <v>129.05628789516075</v>
      </c>
      <c r="AB178" s="288">
        <v>128.86265200976266</v>
      </c>
      <c r="AC178" s="288">
        <v>128.98543572565939</v>
      </c>
      <c r="AD178" s="288">
        <v>130.0705070746213</v>
      </c>
      <c r="AE178" s="288">
        <v>130.19698036903634</v>
      </c>
      <c r="AF178" s="288">
        <v>131.13096166143023</v>
      </c>
      <c r="AG178" s="288">
        <v>131.00735583666824</v>
      </c>
      <c r="AH178" s="288">
        <v>130.75151194138391</v>
      </c>
      <c r="AI178" s="288">
        <v>130.76185599697544</v>
      </c>
      <c r="AJ178" s="288">
        <v>130.5273350942627</v>
      </c>
      <c r="AK178" s="288">
        <v>130.31901676292122</v>
      </c>
      <c r="AL178" s="288">
        <v>130.3956652908214</v>
      </c>
      <c r="AM178" s="288">
        <v>134.18230135772717</v>
      </c>
      <c r="AN178" s="288">
        <v>133.26993134790817</v>
      </c>
      <c r="AO178" s="288">
        <v>134.48825002700843</v>
      </c>
      <c r="AP178" s="288">
        <v>134.5672813560866</v>
      </c>
    </row>
    <row r="179" spans="1:42" x14ac:dyDescent="0.25">
      <c r="A179" s="269" t="s">
        <v>139</v>
      </c>
      <c r="B179" s="268"/>
      <c r="C179" s="287">
        <f>C180</f>
        <v>6</v>
      </c>
      <c r="D179" s="288">
        <v>108.91400628629185</v>
      </c>
      <c r="E179" s="288">
        <v>108.91400628629185</v>
      </c>
      <c r="F179" s="288">
        <v>108.91400628629185</v>
      </c>
      <c r="G179" s="288">
        <v>108.91400628629185</v>
      </c>
      <c r="H179" s="288">
        <v>108.91400628629185</v>
      </c>
      <c r="I179" s="288">
        <v>110.57705350899751</v>
      </c>
      <c r="J179" s="288">
        <v>111.01532891152173</v>
      </c>
      <c r="K179" s="288">
        <v>111.01532891152173</v>
      </c>
      <c r="L179" s="288">
        <v>111.01532891152173</v>
      </c>
      <c r="M179" s="288">
        <v>111.01532891152173</v>
      </c>
      <c r="N179" s="288">
        <v>111.01532891152173</v>
      </c>
      <c r="O179" s="288">
        <v>111.01532891152173</v>
      </c>
      <c r="P179" s="288">
        <v>111.01532891152173</v>
      </c>
      <c r="Q179" s="288">
        <v>111.01532891152173</v>
      </c>
      <c r="R179" s="288">
        <v>111.01532891152173</v>
      </c>
      <c r="S179" s="288">
        <v>111.01532891152173</v>
      </c>
      <c r="T179" s="288">
        <v>111.01532891152173</v>
      </c>
      <c r="U179" s="288">
        <v>111.01532891152173</v>
      </c>
      <c r="V179" s="288">
        <v>111.01532891152173</v>
      </c>
      <c r="W179" s="288">
        <v>111.01532891152173</v>
      </c>
      <c r="X179" s="288">
        <v>111.01532891152173</v>
      </c>
      <c r="Y179" s="288">
        <v>111.01532891152173</v>
      </c>
      <c r="Z179" s="288">
        <v>111.01532891152173</v>
      </c>
      <c r="AA179" s="288">
        <v>112.14364067531504</v>
      </c>
      <c r="AB179" s="288">
        <v>112.14364067531504</v>
      </c>
      <c r="AC179" s="288">
        <v>112.14364067531504</v>
      </c>
      <c r="AD179" s="288">
        <v>112.14364067531504</v>
      </c>
      <c r="AE179" s="288">
        <v>112.14364067531504</v>
      </c>
      <c r="AF179" s="288">
        <v>112.14364067531504</v>
      </c>
      <c r="AG179" s="288">
        <v>112.14364067531504</v>
      </c>
      <c r="AH179" s="288">
        <v>112.14364067531504</v>
      </c>
      <c r="AI179" s="288">
        <v>112.14364067531504</v>
      </c>
      <c r="AJ179" s="288">
        <v>112.14364067531504</v>
      </c>
      <c r="AK179" s="288">
        <v>112.14364067531504</v>
      </c>
      <c r="AL179" s="288">
        <v>112.14364067531504</v>
      </c>
      <c r="AM179" s="288">
        <v>119.83919294969513</v>
      </c>
      <c r="AN179" s="288">
        <v>119.83919294969513</v>
      </c>
      <c r="AO179" s="288">
        <v>119.83919294969513</v>
      </c>
      <c r="AP179" s="288">
        <v>119.83919294969513</v>
      </c>
    </row>
    <row r="180" spans="1:42" x14ac:dyDescent="0.25">
      <c r="B180" s="270" t="s">
        <v>599</v>
      </c>
      <c r="C180" s="289">
        <f>[1]row!G154</f>
        <v>6</v>
      </c>
      <c r="D180" s="288">
        <v>108.91400628629185</v>
      </c>
      <c r="E180" s="288">
        <v>108.91400628629185</v>
      </c>
      <c r="F180" s="288">
        <v>108.91400628629185</v>
      </c>
      <c r="G180" s="288">
        <v>108.91400628629185</v>
      </c>
      <c r="H180" s="288">
        <v>108.91400628629185</v>
      </c>
      <c r="I180" s="288">
        <v>110.57705350899751</v>
      </c>
      <c r="J180" s="288">
        <v>111.01532891152173</v>
      </c>
      <c r="K180" s="288">
        <v>111.01532891152173</v>
      </c>
      <c r="L180" s="288">
        <v>111.01532891152173</v>
      </c>
      <c r="M180" s="288">
        <v>111.01532891152173</v>
      </c>
      <c r="N180" s="288">
        <v>111.01532891152173</v>
      </c>
      <c r="O180" s="288">
        <v>111.01532891152173</v>
      </c>
      <c r="P180" s="288">
        <v>111.01532891152173</v>
      </c>
      <c r="Q180" s="288">
        <v>111.01532891152173</v>
      </c>
      <c r="R180" s="288">
        <v>111.01532891152173</v>
      </c>
      <c r="S180" s="288">
        <v>111.01532891152173</v>
      </c>
      <c r="T180" s="288">
        <v>111.01532891152173</v>
      </c>
      <c r="U180" s="288">
        <v>111.01532891152173</v>
      </c>
      <c r="V180" s="288">
        <v>111.01532891152173</v>
      </c>
      <c r="W180" s="288">
        <v>111.01532891152173</v>
      </c>
      <c r="X180" s="288">
        <v>111.01532891152173</v>
      </c>
      <c r="Y180" s="288">
        <v>111.01532891152173</v>
      </c>
      <c r="Z180" s="288">
        <v>111.01532891152173</v>
      </c>
      <c r="AA180" s="288">
        <v>112.14364067531504</v>
      </c>
      <c r="AB180" s="288">
        <v>112.14364067531504</v>
      </c>
      <c r="AC180" s="288">
        <v>112.14364067531504</v>
      </c>
      <c r="AD180" s="288">
        <v>112.14364067531504</v>
      </c>
      <c r="AE180" s="288">
        <v>112.14364067531504</v>
      </c>
      <c r="AF180" s="288">
        <v>112.14364067531504</v>
      </c>
      <c r="AG180" s="288">
        <v>112.14364067531504</v>
      </c>
      <c r="AH180" s="288">
        <v>112.14364067531504</v>
      </c>
      <c r="AI180" s="288">
        <v>112.14364067531504</v>
      </c>
      <c r="AJ180" s="288">
        <v>112.14364067531504</v>
      </c>
      <c r="AK180" s="288">
        <v>112.14364067531504</v>
      </c>
      <c r="AL180" s="288">
        <v>112.14364067531504</v>
      </c>
      <c r="AM180" s="288">
        <v>119.83919294969513</v>
      </c>
      <c r="AN180" s="288">
        <v>119.83919294969513</v>
      </c>
      <c r="AO180" s="288">
        <v>119.83919294969513</v>
      </c>
      <c r="AP180" s="288">
        <v>119.83919294969513</v>
      </c>
    </row>
    <row r="181" spans="1:42" x14ac:dyDescent="0.25">
      <c r="A181" s="269" t="s">
        <v>140</v>
      </c>
      <c r="B181" s="268"/>
      <c r="C181" s="287">
        <f>C182</f>
        <v>3</v>
      </c>
      <c r="D181" s="288">
        <v>113.49880430079769</v>
      </c>
      <c r="E181" s="288">
        <v>113.49880430079769</v>
      </c>
      <c r="F181" s="288">
        <v>113.49880430079769</v>
      </c>
      <c r="G181" s="288">
        <v>113.49880430079769</v>
      </c>
      <c r="H181" s="288">
        <v>113.49880430079769</v>
      </c>
      <c r="I181" s="288">
        <v>113.49880430079769</v>
      </c>
      <c r="J181" s="288">
        <v>113.49880430079769</v>
      </c>
      <c r="K181" s="288">
        <v>120.58195649226839</v>
      </c>
      <c r="L181" s="288">
        <v>120.58195649226839</v>
      </c>
      <c r="M181" s="288">
        <v>120.58195649226839</v>
      </c>
      <c r="N181" s="288">
        <v>120.58195649226839</v>
      </c>
      <c r="O181" s="288">
        <v>120.58195649226839</v>
      </c>
      <c r="P181" s="288">
        <v>120.58195649226839</v>
      </c>
      <c r="Q181" s="288">
        <v>120.58195649226839</v>
      </c>
      <c r="R181" s="288">
        <v>120.58195649226839</v>
      </c>
      <c r="S181" s="288">
        <v>120.58195649226839</v>
      </c>
      <c r="T181" s="288">
        <v>123.43671354424207</v>
      </c>
      <c r="U181" s="288">
        <v>123.43671354424207</v>
      </c>
      <c r="V181" s="288">
        <v>123.43671354424207</v>
      </c>
      <c r="W181" s="288">
        <v>123.43671354424207</v>
      </c>
      <c r="X181" s="288">
        <v>123.43671354424207</v>
      </c>
      <c r="Y181" s="288">
        <v>123.43671354424207</v>
      </c>
      <c r="Z181" s="288">
        <v>123.43671354424207</v>
      </c>
      <c r="AA181" s="288">
        <v>131.83471907908415</v>
      </c>
      <c r="AB181" s="288">
        <v>131.83471907908415</v>
      </c>
      <c r="AC181" s="288">
        <v>131.83471907908415</v>
      </c>
      <c r="AD181" s="288">
        <v>134.79764520397194</v>
      </c>
      <c r="AE181" s="288">
        <v>134.79764520397194</v>
      </c>
      <c r="AF181" s="288">
        <v>134.79764520397194</v>
      </c>
      <c r="AG181" s="288">
        <v>134.79764520397194</v>
      </c>
      <c r="AH181" s="288">
        <v>134.79764520397194</v>
      </c>
      <c r="AI181" s="288">
        <v>134.79764520397194</v>
      </c>
      <c r="AJ181" s="288">
        <v>134.79764520397194</v>
      </c>
      <c r="AK181" s="288">
        <v>134.79764520397194</v>
      </c>
      <c r="AL181" s="288">
        <v>134.79764520397194</v>
      </c>
      <c r="AM181" s="288">
        <v>134.79764520397194</v>
      </c>
      <c r="AN181" s="288">
        <v>134.79764520397194</v>
      </c>
      <c r="AO181" s="288">
        <v>134.79764520397194</v>
      </c>
      <c r="AP181" s="288">
        <v>134.79764520397194</v>
      </c>
    </row>
    <row r="182" spans="1:42" x14ac:dyDescent="0.25">
      <c r="B182" s="270" t="s">
        <v>600</v>
      </c>
      <c r="C182" s="289">
        <f>[1]row!G155</f>
        <v>3</v>
      </c>
      <c r="D182" s="288">
        <v>113.49880430079769</v>
      </c>
      <c r="E182" s="288">
        <v>113.49880430079769</v>
      </c>
      <c r="F182" s="288">
        <v>113.49880430079769</v>
      </c>
      <c r="G182" s="288">
        <v>113.49880430079769</v>
      </c>
      <c r="H182" s="288">
        <v>113.49880430079769</v>
      </c>
      <c r="I182" s="288">
        <v>113.49880430079769</v>
      </c>
      <c r="J182" s="288">
        <v>113.49880430079769</v>
      </c>
      <c r="K182" s="288">
        <v>120.58195649226839</v>
      </c>
      <c r="L182" s="288">
        <v>120.58195649226839</v>
      </c>
      <c r="M182" s="288">
        <v>120.58195649226839</v>
      </c>
      <c r="N182" s="288">
        <v>120.58195649226839</v>
      </c>
      <c r="O182" s="288">
        <v>120.58195649226839</v>
      </c>
      <c r="P182" s="288">
        <v>120.58195649226839</v>
      </c>
      <c r="Q182" s="288">
        <v>120.58195649226839</v>
      </c>
      <c r="R182" s="288">
        <v>120.58195649226839</v>
      </c>
      <c r="S182" s="288">
        <v>120.58195649226839</v>
      </c>
      <c r="T182" s="288">
        <v>123.43671354424207</v>
      </c>
      <c r="U182" s="288">
        <v>123.43671354424207</v>
      </c>
      <c r="V182" s="288">
        <v>123.43671354424207</v>
      </c>
      <c r="W182" s="288">
        <v>123.43671354424207</v>
      </c>
      <c r="X182" s="288">
        <v>123.43671354424207</v>
      </c>
      <c r="Y182" s="288">
        <v>123.43671354424207</v>
      </c>
      <c r="Z182" s="288">
        <v>123.43671354424207</v>
      </c>
      <c r="AA182" s="288">
        <v>131.83471907908415</v>
      </c>
      <c r="AB182" s="288">
        <v>131.83471907908415</v>
      </c>
      <c r="AC182" s="288">
        <v>131.83471907908415</v>
      </c>
      <c r="AD182" s="288">
        <v>134.79764520397194</v>
      </c>
      <c r="AE182" s="288">
        <v>134.79764520397194</v>
      </c>
      <c r="AF182" s="288">
        <v>134.79764520397194</v>
      </c>
      <c r="AG182" s="288">
        <v>134.79764520397194</v>
      </c>
      <c r="AH182" s="288">
        <v>134.79764520397194</v>
      </c>
      <c r="AI182" s="288">
        <v>134.79764520397194</v>
      </c>
      <c r="AJ182" s="288">
        <v>134.79764520397194</v>
      </c>
      <c r="AK182" s="288">
        <v>134.79764520397194</v>
      </c>
      <c r="AL182" s="288">
        <v>134.79764520397194</v>
      </c>
      <c r="AM182" s="288">
        <v>134.79764520397194</v>
      </c>
      <c r="AN182" s="288">
        <v>134.79764520397194</v>
      </c>
      <c r="AO182" s="288">
        <v>134.79764520397194</v>
      </c>
      <c r="AP182" s="288">
        <v>134.79764520397194</v>
      </c>
    </row>
    <row r="183" spans="1:42" x14ac:dyDescent="0.25">
      <c r="A183" s="269" t="s">
        <v>141</v>
      </c>
      <c r="B183" s="268"/>
      <c r="C183" s="287">
        <f>C184</f>
        <v>3</v>
      </c>
      <c r="D183" s="288">
        <v>121.16430752605181</v>
      </c>
      <c r="E183" s="288">
        <v>121.26670143772827</v>
      </c>
      <c r="F183" s="288">
        <v>121.46197135596758</v>
      </c>
      <c r="G183" s="288">
        <v>122.6222036201808</v>
      </c>
      <c r="H183" s="288">
        <v>125.66638256861933</v>
      </c>
      <c r="I183" s="288">
        <v>125.01501874267534</v>
      </c>
      <c r="J183" s="288">
        <v>127.14091390318224</v>
      </c>
      <c r="K183" s="288">
        <v>128.61323354865087</v>
      </c>
      <c r="L183" s="288">
        <v>128.42115813238507</v>
      </c>
      <c r="M183" s="288">
        <v>132.24338234624864</v>
      </c>
      <c r="N183" s="288">
        <v>137.90860857480601</v>
      </c>
      <c r="O183" s="288">
        <v>140.29725305404511</v>
      </c>
      <c r="P183" s="288">
        <v>141.26699922947384</v>
      </c>
      <c r="Q183" s="288">
        <v>144.8706253385254</v>
      </c>
      <c r="R183" s="288">
        <v>145.84643411474215</v>
      </c>
      <c r="S183" s="288">
        <v>149.08898798242663</v>
      </c>
      <c r="T183" s="288">
        <v>152.90620394232107</v>
      </c>
      <c r="U183" s="288">
        <v>154.71021601333635</v>
      </c>
      <c r="V183" s="288">
        <v>157.96201190613479</v>
      </c>
      <c r="W183" s="288">
        <v>157.82221678112296</v>
      </c>
      <c r="X183" s="288">
        <v>158.06894013465077</v>
      </c>
      <c r="Y183" s="288">
        <v>158.78367103041364</v>
      </c>
      <c r="Z183" s="288">
        <v>159.72253517055265</v>
      </c>
      <c r="AA183" s="288">
        <v>160.10315115092877</v>
      </c>
      <c r="AB183" s="288">
        <v>159.32860760933639</v>
      </c>
      <c r="AC183" s="288">
        <v>159.81974247292331</v>
      </c>
      <c r="AD183" s="288">
        <v>161.19710174388322</v>
      </c>
      <c r="AE183" s="288">
        <v>161.70299492154336</v>
      </c>
      <c r="AF183" s="288">
        <v>165.43892009111894</v>
      </c>
      <c r="AG183" s="288">
        <v>164.94449679207096</v>
      </c>
      <c r="AH183" s="288">
        <v>163.92112121093362</v>
      </c>
      <c r="AI183" s="288">
        <v>163.96249743329975</v>
      </c>
      <c r="AJ183" s="288">
        <v>163.02441382244879</v>
      </c>
      <c r="AK183" s="288">
        <v>162.19114049708296</v>
      </c>
      <c r="AL183" s="288">
        <v>162.49773460868366</v>
      </c>
      <c r="AM183" s="288">
        <v>162.25317432754647</v>
      </c>
      <c r="AN183" s="288">
        <v>158.60369428827047</v>
      </c>
      <c r="AO183" s="288">
        <v>163.47696900467142</v>
      </c>
      <c r="AP183" s="288">
        <v>163.79309432098415</v>
      </c>
    </row>
    <row r="184" spans="1:42" x14ac:dyDescent="0.25">
      <c r="B184" s="270" t="s">
        <v>601</v>
      </c>
      <c r="C184" s="289">
        <f>[1]row!G156</f>
        <v>3</v>
      </c>
      <c r="D184" s="288">
        <v>121.16430752605181</v>
      </c>
      <c r="E184" s="288">
        <v>121.26670143772827</v>
      </c>
      <c r="F184" s="288">
        <v>121.46197135596758</v>
      </c>
      <c r="G184" s="288">
        <v>122.6222036201808</v>
      </c>
      <c r="H184" s="288">
        <v>125.66638256861933</v>
      </c>
      <c r="I184" s="288">
        <v>125.01501874267534</v>
      </c>
      <c r="J184" s="288">
        <v>127.14091390318224</v>
      </c>
      <c r="K184" s="288">
        <v>128.61323354865087</v>
      </c>
      <c r="L184" s="288">
        <v>128.42115813238507</v>
      </c>
      <c r="M184" s="288">
        <v>132.24338234624864</v>
      </c>
      <c r="N184" s="288">
        <v>137.90860857480601</v>
      </c>
      <c r="O184" s="288">
        <v>140.29725305404511</v>
      </c>
      <c r="P184" s="288">
        <v>141.26699922947384</v>
      </c>
      <c r="Q184" s="288">
        <v>144.8706253385254</v>
      </c>
      <c r="R184" s="288">
        <v>145.84643411474215</v>
      </c>
      <c r="S184" s="288">
        <v>149.08898798242663</v>
      </c>
      <c r="T184" s="288">
        <v>152.90620394232107</v>
      </c>
      <c r="U184" s="288">
        <v>154.71021601333635</v>
      </c>
      <c r="V184" s="288">
        <v>157.96201190613479</v>
      </c>
      <c r="W184" s="288">
        <v>157.82221678112296</v>
      </c>
      <c r="X184" s="288">
        <v>158.06894013465077</v>
      </c>
      <c r="Y184" s="288">
        <v>158.78367103041364</v>
      </c>
      <c r="Z184" s="288">
        <v>159.72253517055265</v>
      </c>
      <c r="AA184" s="288">
        <v>160.10315115092877</v>
      </c>
      <c r="AB184" s="288">
        <v>159.32860760933639</v>
      </c>
      <c r="AC184" s="288">
        <v>159.81974247292331</v>
      </c>
      <c r="AD184" s="288">
        <v>161.19710174388322</v>
      </c>
      <c r="AE184" s="288">
        <v>161.70299492154336</v>
      </c>
      <c r="AF184" s="288">
        <v>165.43892009111894</v>
      </c>
      <c r="AG184" s="288">
        <v>164.94449679207096</v>
      </c>
      <c r="AH184" s="288">
        <v>163.92112121093362</v>
      </c>
      <c r="AI184" s="288">
        <v>163.96249743329975</v>
      </c>
      <c r="AJ184" s="288">
        <v>163.02441382244879</v>
      </c>
      <c r="AK184" s="288">
        <v>162.19114049708296</v>
      </c>
      <c r="AL184" s="288">
        <v>162.49773460868366</v>
      </c>
      <c r="AM184" s="288">
        <v>162.25317432754647</v>
      </c>
      <c r="AN184" s="288">
        <v>158.60369428827047</v>
      </c>
      <c r="AO184" s="288">
        <v>163.47696900467142</v>
      </c>
      <c r="AP184" s="288">
        <v>163.79309432098415</v>
      </c>
    </row>
    <row r="185" spans="1:42" x14ac:dyDescent="0.25">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row>
    <row r="186" spans="1:42" x14ac:dyDescent="0.25">
      <c r="A186" s="266" t="s">
        <v>142</v>
      </c>
      <c r="B186" s="267"/>
      <c r="C186" s="278">
        <f>C187+C192+C196+C199+C202</f>
        <v>50</v>
      </c>
      <c r="D186" s="278">
        <v>107.55429630581133</v>
      </c>
      <c r="E186" s="278">
        <v>107.55429630581133</v>
      </c>
      <c r="F186" s="278">
        <v>107.55429630581133</v>
      </c>
      <c r="G186" s="278">
        <v>107.55429630581133</v>
      </c>
      <c r="H186" s="278">
        <v>107.55429631121619</v>
      </c>
      <c r="I186" s="278">
        <v>107.72525608812717</v>
      </c>
      <c r="J186" s="278">
        <v>108.38449339045124</v>
      </c>
      <c r="K186" s="278">
        <v>108.38449339045124</v>
      </c>
      <c r="L186" s="278">
        <v>111.11624615445211</v>
      </c>
      <c r="M186" s="278">
        <v>111.11624615445211</v>
      </c>
      <c r="N186" s="278">
        <v>111.11624615445211</v>
      </c>
      <c r="O186" s="278">
        <v>111.11624615445211</v>
      </c>
      <c r="P186" s="278">
        <v>111.11624615445211</v>
      </c>
      <c r="Q186" s="278">
        <v>111.89102830310664</v>
      </c>
      <c r="R186" s="278">
        <v>111.89102830310664</v>
      </c>
      <c r="S186" s="278">
        <v>111.89102830310664</v>
      </c>
      <c r="T186" s="278">
        <v>111.89102830310664</v>
      </c>
      <c r="U186" s="278">
        <v>111.89102830310664</v>
      </c>
      <c r="V186" s="278">
        <v>111.89102830310664</v>
      </c>
      <c r="W186" s="278">
        <v>111.89102830310664</v>
      </c>
      <c r="X186" s="278">
        <v>111.89102830310664</v>
      </c>
      <c r="Y186" s="278">
        <v>111.89102830310664</v>
      </c>
      <c r="Z186" s="278">
        <v>111.89102830310664</v>
      </c>
      <c r="AA186" s="278">
        <v>111.89102830310664</v>
      </c>
      <c r="AB186" s="278">
        <v>112.58719432103224</v>
      </c>
      <c r="AC186" s="278">
        <v>113.00812728261678</v>
      </c>
      <c r="AD186" s="278">
        <v>114.57657097909423</v>
      </c>
      <c r="AE186" s="278">
        <v>114.57657097909423</v>
      </c>
      <c r="AF186" s="278">
        <v>114.57657097909423</v>
      </c>
      <c r="AG186" s="278">
        <v>114.63026037999167</v>
      </c>
      <c r="AH186" s="278">
        <v>115.10013209426651</v>
      </c>
      <c r="AI186" s="278">
        <v>115.10013209426651</v>
      </c>
      <c r="AJ186" s="278">
        <v>116.91389098316358</v>
      </c>
      <c r="AK186" s="278">
        <v>116.91389098316358</v>
      </c>
      <c r="AL186" s="278">
        <v>116.91389098316358</v>
      </c>
      <c r="AM186" s="278">
        <v>116.91389098316358</v>
      </c>
      <c r="AN186" s="278">
        <v>113.38124039957223</v>
      </c>
      <c r="AO186" s="278">
        <v>112.67802910375987</v>
      </c>
      <c r="AP186" s="278">
        <v>112.67802910375987</v>
      </c>
    </row>
    <row r="187" spans="1:42" x14ac:dyDescent="0.25">
      <c r="A187" s="269" t="s">
        <v>143</v>
      </c>
      <c r="B187" s="273"/>
      <c r="C187" s="287">
        <f>C188</f>
        <v>5</v>
      </c>
      <c r="D187" s="288">
        <v>112.71573956165957</v>
      </c>
      <c r="E187" s="288">
        <v>112.71573956165957</v>
      </c>
      <c r="F187" s="288">
        <v>112.71573956165957</v>
      </c>
      <c r="G187" s="288">
        <v>112.71573956165957</v>
      </c>
      <c r="H187" s="288">
        <v>112.71573956165957</v>
      </c>
      <c r="I187" s="288">
        <v>113.79445787235673</v>
      </c>
      <c r="J187" s="288">
        <v>113.79445787235673</v>
      </c>
      <c r="K187" s="288">
        <v>113.79445787235673</v>
      </c>
      <c r="L187" s="288">
        <v>113.79445787235673</v>
      </c>
      <c r="M187" s="288">
        <v>113.79445787235673</v>
      </c>
      <c r="N187" s="288">
        <v>113.79445787235673</v>
      </c>
      <c r="O187" s="288">
        <v>113.79445787235673</v>
      </c>
      <c r="P187" s="288">
        <v>113.79445787235673</v>
      </c>
      <c r="Q187" s="288">
        <v>113.79445787235673</v>
      </c>
      <c r="R187" s="288">
        <v>113.79445787235673</v>
      </c>
      <c r="S187" s="288">
        <v>113.79445787235673</v>
      </c>
      <c r="T187" s="288">
        <v>113.79445787235673</v>
      </c>
      <c r="U187" s="288">
        <v>113.79445787235673</v>
      </c>
      <c r="V187" s="288">
        <v>113.79445787235673</v>
      </c>
      <c r="W187" s="288">
        <v>113.79445787235673</v>
      </c>
      <c r="X187" s="288">
        <v>113.79445787235673</v>
      </c>
      <c r="Y187" s="288">
        <v>113.79445787235673</v>
      </c>
      <c r="Z187" s="288">
        <v>113.79445787235673</v>
      </c>
      <c r="AA187" s="288">
        <v>113.79445787235673</v>
      </c>
      <c r="AB187" s="288">
        <v>118.06057319688507</v>
      </c>
      <c r="AC187" s="288">
        <v>118.06057319688507</v>
      </c>
      <c r="AD187" s="288">
        <v>118.06057319688507</v>
      </c>
      <c r="AE187" s="288">
        <v>118.06057319688507</v>
      </c>
      <c r="AF187" s="288">
        <v>118.06057319688507</v>
      </c>
      <c r="AG187" s="288">
        <v>118.06057319688507</v>
      </c>
      <c r="AH187" s="288">
        <v>118.06057319688507</v>
      </c>
      <c r="AI187" s="288">
        <v>118.06057319688507</v>
      </c>
      <c r="AJ187" s="288">
        <v>118.06057319688507</v>
      </c>
      <c r="AK187" s="288">
        <v>118.06057319688507</v>
      </c>
      <c r="AL187" s="288">
        <v>118.06057319688507</v>
      </c>
      <c r="AM187" s="288">
        <v>118.06057319688507</v>
      </c>
      <c r="AN187" s="288">
        <v>77.111339011064757</v>
      </c>
      <c r="AO187" s="288">
        <v>77.111339011064757</v>
      </c>
      <c r="AP187" s="288">
        <v>77.111339011064757</v>
      </c>
    </row>
    <row r="188" spans="1:42" x14ac:dyDescent="0.25">
      <c r="A188" s="269" t="s">
        <v>144</v>
      </c>
      <c r="B188" s="268"/>
      <c r="C188" s="287">
        <f>SUM(C189:C191)</f>
        <v>5</v>
      </c>
      <c r="D188" s="288">
        <v>112.71573956165957</v>
      </c>
      <c r="E188" s="288">
        <v>112.71573956165957</v>
      </c>
      <c r="F188" s="288">
        <v>112.71573956165957</v>
      </c>
      <c r="G188" s="288">
        <v>112.71573956165957</v>
      </c>
      <c r="H188" s="288">
        <v>112.71573956165957</v>
      </c>
      <c r="I188" s="288">
        <v>113.79445787235673</v>
      </c>
      <c r="J188" s="288">
        <v>113.79445787235673</v>
      </c>
      <c r="K188" s="288">
        <v>113.79445787235673</v>
      </c>
      <c r="L188" s="288">
        <v>113.79445787235673</v>
      </c>
      <c r="M188" s="288">
        <v>113.79445787235673</v>
      </c>
      <c r="N188" s="288">
        <v>113.79445787235673</v>
      </c>
      <c r="O188" s="288">
        <v>113.79445787235673</v>
      </c>
      <c r="P188" s="288">
        <v>113.79445787235673</v>
      </c>
      <c r="Q188" s="288">
        <v>113.79445787235673</v>
      </c>
      <c r="R188" s="288">
        <v>113.79445787235673</v>
      </c>
      <c r="S188" s="288">
        <v>113.79445787235673</v>
      </c>
      <c r="T188" s="288">
        <v>113.79445787235673</v>
      </c>
      <c r="U188" s="288">
        <v>113.79445787235673</v>
      </c>
      <c r="V188" s="288">
        <v>113.79445787235673</v>
      </c>
      <c r="W188" s="288">
        <v>113.79445787235673</v>
      </c>
      <c r="X188" s="288">
        <v>113.79445787235673</v>
      </c>
      <c r="Y188" s="288">
        <v>113.79445787235673</v>
      </c>
      <c r="Z188" s="288">
        <v>113.79445787235673</v>
      </c>
      <c r="AA188" s="288">
        <v>113.79445787235673</v>
      </c>
      <c r="AB188" s="288">
        <v>118.06057319688507</v>
      </c>
      <c r="AC188" s="288">
        <v>118.06057319688507</v>
      </c>
      <c r="AD188" s="288">
        <v>118.06057319688507</v>
      </c>
      <c r="AE188" s="288">
        <v>118.06057319688507</v>
      </c>
      <c r="AF188" s="288">
        <v>118.06057319688507</v>
      </c>
      <c r="AG188" s="288">
        <v>118.06057319688507</v>
      </c>
      <c r="AH188" s="288">
        <v>118.06057319688507</v>
      </c>
      <c r="AI188" s="288">
        <v>118.06057319688507</v>
      </c>
      <c r="AJ188" s="288">
        <v>118.06057319688507</v>
      </c>
      <c r="AK188" s="288">
        <v>118.06057319688507</v>
      </c>
      <c r="AL188" s="288">
        <v>118.06057319688507</v>
      </c>
      <c r="AM188" s="288">
        <v>118.06057319688507</v>
      </c>
      <c r="AN188" s="288">
        <v>77.111339011064757</v>
      </c>
      <c r="AO188" s="288">
        <v>77.111339011064757</v>
      </c>
      <c r="AP188" s="288">
        <v>77.111339011064757</v>
      </c>
    </row>
    <row r="189" spans="1:42" x14ac:dyDescent="0.25">
      <c r="B189" s="270" t="s">
        <v>602</v>
      </c>
      <c r="C189" s="289">
        <f>[1]row!G159</f>
        <v>2</v>
      </c>
      <c r="D189" s="288">
        <v>112.41398219512477</v>
      </c>
      <c r="E189" s="288">
        <v>112.41398219512477</v>
      </c>
      <c r="F189" s="288">
        <v>112.41398219512477</v>
      </c>
      <c r="G189" s="288">
        <v>112.41398219512477</v>
      </c>
      <c r="H189" s="288">
        <v>112.41398219512477</v>
      </c>
      <c r="I189" s="288">
        <v>112.41398219512477</v>
      </c>
      <c r="J189" s="288">
        <v>112.41398219512477</v>
      </c>
      <c r="K189" s="288">
        <v>112.41398219512477</v>
      </c>
      <c r="L189" s="288">
        <v>112.41398219512477</v>
      </c>
      <c r="M189" s="288">
        <v>112.41398219512477</v>
      </c>
      <c r="N189" s="288">
        <v>112.41398219512477</v>
      </c>
      <c r="O189" s="288">
        <v>112.41398219512477</v>
      </c>
      <c r="P189" s="288">
        <v>112.41398219512477</v>
      </c>
      <c r="Q189" s="288">
        <v>112.41398219512477</v>
      </c>
      <c r="R189" s="288">
        <v>112.41398219512477</v>
      </c>
      <c r="S189" s="288">
        <v>112.41398219512477</v>
      </c>
      <c r="T189" s="288">
        <v>112.41398219512477</v>
      </c>
      <c r="U189" s="288">
        <v>112.41398219512477</v>
      </c>
      <c r="V189" s="288">
        <v>112.41398219512477</v>
      </c>
      <c r="W189" s="288">
        <v>112.41398219512477</v>
      </c>
      <c r="X189" s="288">
        <v>112.41398219512477</v>
      </c>
      <c r="Y189" s="288">
        <v>112.41398219512477</v>
      </c>
      <c r="Z189" s="288">
        <v>112.41398219512477</v>
      </c>
      <c r="AA189" s="288">
        <v>112.41398219512477</v>
      </c>
      <c r="AB189" s="288">
        <v>115.08660431879491</v>
      </c>
      <c r="AC189" s="288">
        <v>115.08660431879491</v>
      </c>
      <c r="AD189" s="288">
        <v>115.08660431879491</v>
      </c>
      <c r="AE189" s="288">
        <v>115.08660431879491</v>
      </c>
      <c r="AF189" s="288">
        <v>115.08660431879491</v>
      </c>
      <c r="AG189" s="288">
        <v>115.08660431879491</v>
      </c>
      <c r="AH189" s="288">
        <v>115.08660431879491</v>
      </c>
      <c r="AI189" s="288">
        <v>115.08660431879491</v>
      </c>
      <c r="AJ189" s="288">
        <v>115.08660431879491</v>
      </c>
      <c r="AK189" s="288">
        <v>115.08660431879491</v>
      </c>
      <c r="AL189" s="288">
        <v>115.08660431879491</v>
      </c>
      <c r="AM189" s="288">
        <v>115.08660431879491</v>
      </c>
      <c r="AN189" s="288">
        <v>0.11510540287624542</v>
      </c>
      <c r="AO189" s="288">
        <v>0.11510540287624542</v>
      </c>
      <c r="AP189" s="288">
        <v>0.11510540287624542</v>
      </c>
    </row>
    <row r="190" spans="1:42" x14ac:dyDescent="0.25">
      <c r="B190" s="270" t="s">
        <v>603</v>
      </c>
      <c r="C190" s="289">
        <f>[1]row!G160</f>
        <v>2</v>
      </c>
      <c r="D190" s="288">
        <v>119.37536670902415</v>
      </c>
      <c r="E190" s="288">
        <v>119.37536670902415</v>
      </c>
      <c r="F190" s="288">
        <v>119.37536670902415</v>
      </c>
      <c r="G190" s="288">
        <v>119.37536670902415</v>
      </c>
      <c r="H190" s="288">
        <v>119.37536670902415</v>
      </c>
      <c r="I190" s="288">
        <v>122.07216248576704</v>
      </c>
      <c r="J190" s="288">
        <v>122.07216248576704</v>
      </c>
      <c r="K190" s="288">
        <v>122.07216248576704</v>
      </c>
      <c r="L190" s="288">
        <v>122.07216248576704</v>
      </c>
      <c r="M190" s="288">
        <v>122.07216248576704</v>
      </c>
      <c r="N190" s="288">
        <v>122.07216248576704</v>
      </c>
      <c r="O190" s="288">
        <v>122.07216248576704</v>
      </c>
      <c r="P190" s="288">
        <v>122.07216248576704</v>
      </c>
      <c r="Q190" s="288">
        <v>122.07216248576704</v>
      </c>
      <c r="R190" s="288">
        <v>122.07216248576704</v>
      </c>
      <c r="S190" s="288">
        <v>122.07216248576704</v>
      </c>
      <c r="T190" s="288">
        <v>122.07216248576704</v>
      </c>
      <c r="U190" s="288">
        <v>122.07216248576704</v>
      </c>
      <c r="V190" s="288">
        <v>122.07216248576704</v>
      </c>
      <c r="W190" s="288">
        <v>122.07216248576704</v>
      </c>
      <c r="X190" s="288">
        <v>122.07216248576704</v>
      </c>
      <c r="Y190" s="288">
        <v>122.07216248576704</v>
      </c>
      <c r="Z190" s="288">
        <v>122.07216248576704</v>
      </c>
      <c r="AA190" s="288">
        <v>122.07216248576704</v>
      </c>
      <c r="AB190" s="288">
        <v>130.06482867341779</v>
      </c>
      <c r="AC190" s="288">
        <v>130.06482867341779</v>
      </c>
      <c r="AD190" s="288">
        <v>130.06482867341779</v>
      </c>
      <c r="AE190" s="288">
        <v>130.06482867341779</v>
      </c>
      <c r="AF190" s="288">
        <v>130.06482867341779</v>
      </c>
      <c r="AG190" s="288">
        <v>130.06482867341779</v>
      </c>
      <c r="AH190" s="288">
        <v>130.06482867341779</v>
      </c>
      <c r="AI190" s="288">
        <v>130.06482867341779</v>
      </c>
      <c r="AJ190" s="288">
        <v>130.06482867341779</v>
      </c>
      <c r="AK190" s="288">
        <v>130.06482867341779</v>
      </c>
      <c r="AL190" s="288">
        <v>130.06482867341779</v>
      </c>
      <c r="AM190" s="288">
        <v>130.06482867341779</v>
      </c>
      <c r="AN190" s="288">
        <v>142.66324212478563</v>
      </c>
      <c r="AO190" s="288">
        <v>142.66324212478563</v>
      </c>
      <c r="AP190" s="288">
        <v>142.66324212478563</v>
      </c>
    </row>
    <row r="191" spans="1:42" x14ac:dyDescent="0.25">
      <c r="B191" s="270" t="s">
        <v>604</v>
      </c>
      <c r="C191" s="289">
        <f>[1]row!G161</f>
        <v>1</v>
      </c>
      <c r="D191" s="288">
        <v>100</v>
      </c>
      <c r="E191" s="288">
        <v>100</v>
      </c>
      <c r="F191" s="288">
        <v>100</v>
      </c>
      <c r="G191" s="288">
        <v>100</v>
      </c>
      <c r="H191" s="288">
        <v>100</v>
      </c>
      <c r="I191" s="288">
        <v>100</v>
      </c>
      <c r="J191" s="288">
        <v>100</v>
      </c>
      <c r="K191" s="288">
        <v>100</v>
      </c>
      <c r="L191" s="288">
        <v>100</v>
      </c>
      <c r="M191" s="288">
        <v>100</v>
      </c>
      <c r="N191" s="288">
        <v>100</v>
      </c>
      <c r="O191" s="288">
        <v>100</v>
      </c>
      <c r="P191" s="288">
        <v>100</v>
      </c>
      <c r="Q191" s="288">
        <v>100</v>
      </c>
      <c r="R191" s="288">
        <v>100</v>
      </c>
      <c r="S191" s="288">
        <v>100</v>
      </c>
      <c r="T191" s="288">
        <v>100</v>
      </c>
      <c r="U191" s="288">
        <v>100</v>
      </c>
      <c r="V191" s="288">
        <v>100</v>
      </c>
      <c r="W191" s="288">
        <v>100</v>
      </c>
      <c r="X191" s="288">
        <v>100</v>
      </c>
      <c r="Y191" s="288">
        <v>100</v>
      </c>
      <c r="Z191" s="288">
        <v>100</v>
      </c>
      <c r="AA191" s="288">
        <v>100</v>
      </c>
      <c r="AB191" s="288">
        <v>100</v>
      </c>
      <c r="AC191" s="288">
        <v>100</v>
      </c>
      <c r="AD191" s="288">
        <v>100</v>
      </c>
      <c r="AE191" s="288">
        <v>100</v>
      </c>
      <c r="AF191" s="288">
        <v>100</v>
      </c>
      <c r="AG191" s="288">
        <v>100</v>
      </c>
      <c r="AH191" s="288">
        <v>100</v>
      </c>
      <c r="AI191" s="288">
        <v>100</v>
      </c>
      <c r="AJ191" s="288">
        <v>100</v>
      </c>
      <c r="AK191" s="288">
        <v>100</v>
      </c>
      <c r="AL191" s="288">
        <v>100</v>
      </c>
      <c r="AM191" s="288">
        <v>100</v>
      </c>
      <c r="AN191" s="288">
        <v>100</v>
      </c>
      <c r="AO191" s="288">
        <v>100</v>
      </c>
      <c r="AP191" s="288">
        <v>100</v>
      </c>
    </row>
    <row r="192" spans="1:42" x14ac:dyDescent="0.25">
      <c r="A192" s="269" t="s">
        <v>145</v>
      </c>
      <c r="B192" s="268"/>
      <c r="C192" s="287">
        <f>C193</f>
        <v>10</v>
      </c>
      <c r="D192" s="288">
        <v>109.83436204180873</v>
      </c>
      <c r="E192" s="288">
        <v>109.83436204180873</v>
      </c>
      <c r="F192" s="288">
        <v>109.83436204180873</v>
      </c>
      <c r="G192" s="288">
        <v>109.83436204180873</v>
      </c>
      <c r="H192" s="288">
        <v>109.83436206883303</v>
      </c>
      <c r="I192" s="288">
        <v>110.14980179803933</v>
      </c>
      <c r="J192" s="288">
        <v>110.14980179803933</v>
      </c>
      <c r="K192" s="288">
        <v>110.14980179803933</v>
      </c>
      <c r="L192" s="288">
        <v>110.14980179803933</v>
      </c>
      <c r="M192" s="288">
        <v>110.14980179803933</v>
      </c>
      <c r="N192" s="288">
        <v>110.14980179803933</v>
      </c>
      <c r="O192" s="288">
        <v>110.14980179803933</v>
      </c>
      <c r="P192" s="288">
        <v>110.14980179803933</v>
      </c>
      <c r="Q192" s="288">
        <v>110.14980179803933</v>
      </c>
      <c r="R192" s="288">
        <v>110.14980179803933</v>
      </c>
      <c r="S192" s="288">
        <v>110.14980179803933</v>
      </c>
      <c r="T192" s="288">
        <v>110.14980179803933</v>
      </c>
      <c r="U192" s="288">
        <v>110.14980179803933</v>
      </c>
      <c r="V192" s="288">
        <v>110.14980179803933</v>
      </c>
      <c r="W192" s="288">
        <v>110.14980179803933</v>
      </c>
      <c r="X192" s="288">
        <v>110.14980179803933</v>
      </c>
      <c r="Y192" s="288">
        <v>110.14980179803933</v>
      </c>
      <c r="Z192" s="288">
        <v>110.14980179803933</v>
      </c>
      <c r="AA192" s="288">
        <v>110.14980179803933</v>
      </c>
      <c r="AB192" s="288">
        <v>111.49757422540316</v>
      </c>
      <c r="AC192" s="288">
        <v>111.49757422540316</v>
      </c>
      <c r="AD192" s="288">
        <v>111.49757422540316</v>
      </c>
      <c r="AE192" s="288">
        <v>111.49757422540316</v>
      </c>
      <c r="AF192" s="288">
        <v>111.49757422540316</v>
      </c>
      <c r="AG192" s="288">
        <v>111.49757422540316</v>
      </c>
      <c r="AH192" s="288">
        <v>111.49757422540316</v>
      </c>
      <c r="AI192" s="288">
        <v>111.49757422540316</v>
      </c>
      <c r="AJ192" s="288">
        <v>111.49757422540316</v>
      </c>
      <c r="AK192" s="288">
        <v>111.49757422540316</v>
      </c>
      <c r="AL192" s="288">
        <v>111.49757422540316</v>
      </c>
      <c r="AM192" s="288">
        <v>111.49757422540316</v>
      </c>
      <c r="AN192" s="288">
        <v>114.30893840035662</v>
      </c>
      <c r="AO192" s="288">
        <v>114.30893840035662</v>
      </c>
      <c r="AP192" s="288">
        <v>114.30893840035662</v>
      </c>
    </row>
    <row r="193" spans="1:42" x14ac:dyDescent="0.25">
      <c r="A193" s="269" t="s">
        <v>146</v>
      </c>
      <c r="B193" s="268"/>
      <c r="C193" s="287">
        <f>SUM(C194:C195)</f>
        <v>10</v>
      </c>
      <c r="D193" s="288">
        <v>109.83436204180873</v>
      </c>
      <c r="E193" s="288">
        <v>109.83436204180873</v>
      </c>
      <c r="F193" s="288">
        <v>109.83436204180873</v>
      </c>
      <c r="G193" s="288">
        <v>109.83436204180873</v>
      </c>
      <c r="H193" s="288">
        <v>109.83436206883303</v>
      </c>
      <c r="I193" s="288">
        <v>110.14980179803933</v>
      </c>
      <c r="J193" s="288">
        <v>110.14980179803933</v>
      </c>
      <c r="K193" s="288">
        <v>110.14980179803933</v>
      </c>
      <c r="L193" s="288">
        <v>110.14980179803933</v>
      </c>
      <c r="M193" s="288">
        <v>110.14980179803933</v>
      </c>
      <c r="N193" s="288">
        <v>110.14980179803933</v>
      </c>
      <c r="O193" s="288">
        <v>110.14980179803933</v>
      </c>
      <c r="P193" s="288">
        <v>110.14980179803933</v>
      </c>
      <c r="Q193" s="288">
        <v>110.14980179803933</v>
      </c>
      <c r="R193" s="288">
        <v>110.14980179803933</v>
      </c>
      <c r="S193" s="288">
        <v>110.14980179803933</v>
      </c>
      <c r="T193" s="288">
        <v>110.14980179803933</v>
      </c>
      <c r="U193" s="288">
        <v>110.14980179803933</v>
      </c>
      <c r="V193" s="288">
        <v>110.14980179803933</v>
      </c>
      <c r="W193" s="288">
        <v>110.14980179803933</v>
      </c>
      <c r="X193" s="288">
        <v>110.14980179803933</v>
      </c>
      <c r="Y193" s="288">
        <v>110.14980179803933</v>
      </c>
      <c r="Z193" s="288">
        <v>110.14980179803933</v>
      </c>
      <c r="AA193" s="288">
        <v>110.14980179803933</v>
      </c>
      <c r="AB193" s="288">
        <v>111.49757422540316</v>
      </c>
      <c r="AC193" s="288">
        <v>111.49757422540316</v>
      </c>
      <c r="AD193" s="288">
        <v>111.49757422540316</v>
      </c>
      <c r="AE193" s="288">
        <v>111.49757422540316</v>
      </c>
      <c r="AF193" s="288">
        <v>111.49757422540316</v>
      </c>
      <c r="AG193" s="288">
        <v>111.49757422540316</v>
      </c>
      <c r="AH193" s="288">
        <v>111.49757422540316</v>
      </c>
      <c r="AI193" s="288">
        <v>111.49757422540316</v>
      </c>
      <c r="AJ193" s="288">
        <v>111.49757422540316</v>
      </c>
      <c r="AK193" s="288">
        <v>111.49757422540316</v>
      </c>
      <c r="AL193" s="288">
        <v>111.49757422540316</v>
      </c>
      <c r="AM193" s="288">
        <v>111.49757422540316</v>
      </c>
      <c r="AN193" s="288">
        <v>114.30893840035662</v>
      </c>
      <c r="AO193" s="288">
        <v>114.30893840035662</v>
      </c>
      <c r="AP193" s="288">
        <v>114.30893840035662</v>
      </c>
    </row>
    <row r="194" spans="1:42" x14ac:dyDescent="0.25">
      <c r="B194" s="270" t="s">
        <v>605</v>
      </c>
      <c r="C194" s="289">
        <f>[1]row!G162</f>
        <v>2</v>
      </c>
      <c r="D194" s="288">
        <v>115.64625904125089</v>
      </c>
      <c r="E194" s="288">
        <v>115.64625904125089</v>
      </c>
      <c r="F194" s="288">
        <v>115.64625904125089</v>
      </c>
      <c r="G194" s="288">
        <v>115.64625904125089</v>
      </c>
      <c r="H194" s="288">
        <v>115.64625917637227</v>
      </c>
      <c r="I194" s="288">
        <v>117.22345782240384</v>
      </c>
      <c r="J194" s="288">
        <v>117.22345782240384</v>
      </c>
      <c r="K194" s="288">
        <v>117.22345782240384</v>
      </c>
      <c r="L194" s="288">
        <v>117.22345782240384</v>
      </c>
      <c r="M194" s="288">
        <v>117.22345782240384</v>
      </c>
      <c r="N194" s="288">
        <v>117.22345782240384</v>
      </c>
      <c r="O194" s="288">
        <v>117.22345782240384</v>
      </c>
      <c r="P194" s="288">
        <v>117.22345782240384</v>
      </c>
      <c r="Q194" s="288">
        <v>117.22345782240384</v>
      </c>
      <c r="R194" s="288">
        <v>117.22345782240384</v>
      </c>
      <c r="S194" s="288">
        <v>117.22345782240384</v>
      </c>
      <c r="T194" s="288">
        <v>117.22345782240384</v>
      </c>
      <c r="U194" s="288">
        <v>117.22345782240384</v>
      </c>
      <c r="V194" s="288">
        <v>117.22345782240384</v>
      </c>
      <c r="W194" s="288">
        <v>117.22345782240384</v>
      </c>
      <c r="X194" s="288">
        <v>117.22345782240384</v>
      </c>
      <c r="Y194" s="288">
        <v>117.22345782240384</v>
      </c>
      <c r="Z194" s="288">
        <v>117.22345782240384</v>
      </c>
      <c r="AA194" s="288">
        <v>117.22345782240384</v>
      </c>
      <c r="AB194" s="288">
        <v>123.96231995922294</v>
      </c>
      <c r="AC194" s="288">
        <v>123.96231995922294</v>
      </c>
      <c r="AD194" s="288">
        <v>123.96231995922294</v>
      </c>
      <c r="AE194" s="288">
        <v>123.96231995922294</v>
      </c>
      <c r="AF194" s="288">
        <v>123.96231995922294</v>
      </c>
      <c r="AG194" s="288">
        <v>123.96231995922294</v>
      </c>
      <c r="AH194" s="288">
        <v>123.96231995922294</v>
      </c>
      <c r="AI194" s="288">
        <v>123.96231995922294</v>
      </c>
      <c r="AJ194" s="288">
        <v>123.96231995922294</v>
      </c>
      <c r="AK194" s="288">
        <v>123.96231995922294</v>
      </c>
      <c r="AL194" s="288">
        <v>123.96231995922294</v>
      </c>
      <c r="AM194" s="288">
        <v>123.96231995922294</v>
      </c>
      <c r="AN194" s="288">
        <v>129.73777368420866</v>
      </c>
      <c r="AO194" s="288">
        <v>129.73777368420866</v>
      </c>
      <c r="AP194" s="288">
        <v>129.73777368420866</v>
      </c>
    </row>
    <row r="195" spans="1:42" x14ac:dyDescent="0.25">
      <c r="B195" s="270" t="s">
        <v>606</v>
      </c>
      <c r="C195" s="289">
        <f>[1]row!G163</f>
        <v>8</v>
      </c>
      <c r="D195" s="288">
        <v>108.3813877919482</v>
      </c>
      <c r="E195" s="288">
        <v>108.3813877919482</v>
      </c>
      <c r="F195" s="288">
        <v>108.3813877919482</v>
      </c>
      <c r="G195" s="288">
        <v>108.3813877919482</v>
      </c>
      <c r="H195" s="288">
        <v>108.3813877919482</v>
      </c>
      <c r="I195" s="288">
        <v>108.3813877919482</v>
      </c>
      <c r="J195" s="288">
        <v>108.3813877919482</v>
      </c>
      <c r="K195" s="288">
        <v>108.3813877919482</v>
      </c>
      <c r="L195" s="288">
        <v>108.3813877919482</v>
      </c>
      <c r="M195" s="288">
        <v>108.3813877919482</v>
      </c>
      <c r="N195" s="288">
        <v>108.3813877919482</v>
      </c>
      <c r="O195" s="288">
        <v>108.3813877919482</v>
      </c>
      <c r="P195" s="288">
        <v>108.3813877919482</v>
      </c>
      <c r="Q195" s="288">
        <v>108.3813877919482</v>
      </c>
      <c r="R195" s="288">
        <v>108.3813877919482</v>
      </c>
      <c r="S195" s="288">
        <v>108.3813877919482</v>
      </c>
      <c r="T195" s="288">
        <v>108.3813877919482</v>
      </c>
      <c r="U195" s="288">
        <v>108.3813877919482</v>
      </c>
      <c r="V195" s="288">
        <v>108.3813877919482</v>
      </c>
      <c r="W195" s="288">
        <v>108.3813877919482</v>
      </c>
      <c r="X195" s="288">
        <v>108.3813877919482</v>
      </c>
      <c r="Y195" s="288">
        <v>108.3813877919482</v>
      </c>
      <c r="Z195" s="288">
        <v>108.3813877919482</v>
      </c>
      <c r="AA195" s="288">
        <v>108.3813877919482</v>
      </c>
      <c r="AB195" s="288">
        <v>108.3813877919482</v>
      </c>
      <c r="AC195" s="288">
        <v>108.3813877919482</v>
      </c>
      <c r="AD195" s="288">
        <v>108.3813877919482</v>
      </c>
      <c r="AE195" s="288">
        <v>108.3813877919482</v>
      </c>
      <c r="AF195" s="288">
        <v>108.3813877919482</v>
      </c>
      <c r="AG195" s="288">
        <v>108.3813877919482</v>
      </c>
      <c r="AH195" s="288">
        <v>108.3813877919482</v>
      </c>
      <c r="AI195" s="288">
        <v>108.3813877919482</v>
      </c>
      <c r="AJ195" s="288">
        <v>108.3813877919482</v>
      </c>
      <c r="AK195" s="288">
        <v>108.3813877919482</v>
      </c>
      <c r="AL195" s="288">
        <v>108.3813877919482</v>
      </c>
      <c r="AM195" s="288">
        <v>108.3813877919482</v>
      </c>
      <c r="AN195" s="288">
        <v>110.45172957939361</v>
      </c>
      <c r="AO195" s="288">
        <v>110.45172957939361</v>
      </c>
      <c r="AP195" s="288">
        <v>110.45172957939361</v>
      </c>
    </row>
    <row r="196" spans="1:42" x14ac:dyDescent="0.25">
      <c r="A196" s="269" t="s">
        <v>147</v>
      </c>
      <c r="B196" s="268"/>
      <c r="C196" s="287">
        <f t="shared" ref="C196:C197" si="6">C197</f>
        <v>0.5</v>
      </c>
      <c r="D196" s="288">
        <v>135</v>
      </c>
      <c r="E196" s="288">
        <v>135</v>
      </c>
      <c r="F196" s="288">
        <v>135</v>
      </c>
      <c r="G196" s="288">
        <v>135</v>
      </c>
      <c r="H196" s="288">
        <v>135</v>
      </c>
      <c r="I196" s="288">
        <v>135</v>
      </c>
      <c r="J196" s="288">
        <v>135</v>
      </c>
      <c r="K196" s="288">
        <v>135</v>
      </c>
      <c r="L196" s="288">
        <v>135</v>
      </c>
      <c r="M196" s="288">
        <v>135</v>
      </c>
      <c r="N196" s="288">
        <v>135</v>
      </c>
      <c r="O196" s="288">
        <v>135</v>
      </c>
      <c r="P196" s="288">
        <v>135</v>
      </c>
      <c r="Q196" s="288">
        <v>135</v>
      </c>
      <c r="R196" s="288">
        <v>135</v>
      </c>
      <c r="S196" s="288">
        <v>135</v>
      </c>
      <c r="T196" s="288">
        <v>135</v>
      </c>
      <c r="U196" s="288">
        <v>135</v>
      </c>
      <c r="V196" s="288">
        <v>135</v>
      </c>
      <c r="W196" s="288">
        <v>135</v>
      </c>
      <c r="X196" s="288">
        <v>135</v>
      </c>
      <c r="Y196" s="288">
        <v>135</v>
      </c>
      <c r="Z196" s="288">
        <v>135</v>
      </c>
      <c r="AA196" s="288">
        <v>135</v>
      </c>
      <c r="AB196" s="288">
        <v>135</v>
      </c>
      <c r="AC196" s="288">
        <v>135</v>
      </c>
      <c r="AD196" s="288">
        <v>135</v>
      </c>
      <c r="AE196" s="288">
        <v>135</v>
      </c>
      <c r="AF196" s="288">
        <v>135</v>
      </c>
      <c r="AG196" s="288">
        <v>135</v>
      </c>
      <c r="AH196" s="288">
        <v>135</v>
      </c>
      <c r="AI196" s="288">
        <v>135</v>
      </c>
      <c r="AJ196" s="288">
        <v>135</v>
      </c>
      <c r="AK196" s="288">
        <v>135</v>
      </c>
      <c r="AL196" s="288">
        <v>135</v>
      </c>
      <c r="AM196" s="288">
        <v>135</v>
      </c>
      <c r="AN196" s="288">
        <v>135</v>
      </c>
      <c r="AO196" s="288">
        <v>135</v>
      </c>
      <c r="AP196" s="288">
        <v>135</v>
      </c>
    </row>
    <row r="197" spans="1:42" x14ac:dyDescent="0.25">
      <c r="A197" s="269" t="s">
        <v>148</v>
      </c>
      <c r="B197" s="268"/>
      <c r="C197" s="287">
        <f t="shared" si="6"/>
        <v>0.5</v>
      </c>
      <c r="D197" s="288">
        <v>135</v>
      </c>
      <c r="E197" s="288">
        <v>135</v>
      </c>
      <c r="F197" s="288">
        <v>135</v>
      </c>
      <c r="G197" s="288">
        <v>135</v>
      </c>
      <c r="H197" s="288">
        <v>135</v>
      </c>
      <c r="I197" s="288">
        <v>135</v>
      </c>
      <c r="J197" s="288">
        <v>135</v>
      </c>
      <c r="K197" s="288">
        <v>135</v>
      </c>
      <c r="L197" s="288">
        <v>135</v>
      </c>
      <c r="M197" s="288">
        <v>135</v>
      </c>
      <c r="N197" s="288">
        <v>135</v>
      </c>
      <c r="O197" s="288">
        <v>135</v>
      </c>
      <c r="P197" s="288">
        <v>135</v>
      </c>
      <c r="Q197" s="288">
        <v>135</v>
      </c>
      <c r="R197" s="288">
        <v>135</v>
      </c>
      <c r="S197" s="288">
        <v>135</v>
      </c>
      <c r="T197" s="288">
        <v>135</v>
      </c>
      <c r="U197" s="288">
        <v>135</v>
      </c>
      <c r="V197" s="288">
        <v>135</v>
      </c>
      <c r="W197" s="288">
        <v>135</v>
      </c>
      <c r="X197" s="288">
        <v>135</v>
      </c>
      <c r="Y197" s="288">
        <v>135</v>
      </c>
      <c r="Z197" s="288">
        <v>135</v>
      </c>
      <c r="AA197" s="288">
        <v>135</v>
      </c>
      <c r="AB197" s="288">
        <v>135</v>
      </c>
      <c r="AC197" s="288">
        <v>135</v>
      </c>
      <c r="AD197" s="288">
        <v>135</v>
      </c>
      <c r="AE197" s="288">
        <v>135</v>
      </c>
      <c r="AF197" s="288">
        <v>135</v>
      </c>
      <c r="AG197" s="288">
        <v>135</v>
      </c>
      <c r="AH197" s="288">
        <v>135</v>
      </c>
      <c r="AI197" s="288">
        <v>135</v>
      </c>
      <c r="AJ197" s="288">
        <v>135</v>
      </c>
      <c r="AK197" s="288">
        <v>135</v>
      </c>
      <c r="AL197" s="288">
        <v>135</v>
      </c>
      <c r="AM197" s="288">
        <v>135</v>
      </c>
      <c r="AN197" s="288">
        <v>135</v>
      </c>
      <c r="AO197" s="288">
        <v>135</v>
      </c>
      <c r="AP197" s="288">
        <v>135</v>
      </c>
    </row>
    <row r="198" spans="1:42" x14ac:dyDescent="0.25">
      <c r="B198" s="270" t="s">
        <v>607</v>
      </c>
      <c r="C198" s="289">
        <f>[1]row!G164</f>
        <v>0.5</v>
      </c>
      <c r="D198" s="288">
        <v>135</v>
      </c>
      <c r="E198" s="288">
        <v>135</v>
      </c>
      <c r="F198" s="288">
        <v>135</v>
      </c>
      <c r="G198" s="288">
        <v>135</v>
      </c>
      <c r="H198" s="288">
        <v>135</v>
      </c>
      <c r="I198" s="288">
        <v>135</v>
      </c>
      <c r="J198" s="288">
        <v>135</v>
      </c>
      <c r="K198" s="288">
        <v>135</v>
      </c>
      <c r="L198" s="288">
        <v>135</v>
      </c>
      <c r="M198" s="288">
        <v>135</v>
      </c>
      <c r="N198" s="288">
        <v>135</v>
      </c>
      <c r="O198" s="288">
        <v>135</v>
      </c>
      <c r="P198" s="288">
        <v>135</v>
      </c>
      <c r="Q198" s="288">
        <v>135</v>
      </c>
      <c r="R198" s="288">
        <v>135</v>
      </c>
      <c r="S198" s="288">
        <v>135</v>
      </c>
      <c r="T198" s="288">
        <v>135</v>
      </c>
      <c r="U198" s="288">
        <v>135</v>
      </c>
      <c r="V198" s="288">
        <v>135</v>
      </c>
      <c r="W198" s="288">
        <v>135</v>
      </c>
      <c r="X198" s="288">
        <v>135</v>
      </c>
      <c r="Y198" s="288">
        <v>135</v>
      </c>
      <c r="Z198" s="288">
        <v>135</v>
      </c>
      <c r="AA198" s="288">
        <v>135</v>
      </c>
      <c r="AB198" s="288">
        <v>135</v>
      </c>
      <c r="AC198" s="288">
        <v>135</v>
      </c>
      <c r="AD198" s="288">
        <v>135</v>
      </c>
      <c r="AE198" s="288">
        <v>135</v>
      </c>
      <c r="AF198" s="288">
        <v>135</v>
      </c>
      <c r="AG198" s="288">
        <v>135</v>
      </c>
      <c r="AH198" s="288">
        <v>135</v>
      </c>
      <c r="AI198" s="288">
        <v>135</v>
      </c>
      <c r="AJ198" s="288">
        <v>135</v>
      </c>
      <c r="AK198" s="288">
        <v>135</v>
      </c>
      <c r="AL198" s="288">
        <v>135</v>
      </c>
      <c r="AM198" s="288">
        <v>135</v>
      </c>
      <c r="AN198" s="288">
        <v>135</v>
      </c>
      <c r="AO198" s="288">
        <v>135</v>
      </c>
      <c r="AP198" s="288">
        <v>135</v>
      </c>
    </row>
    <row r="199" spans="1:42" x14ac:dyDescent="0.25">
      <c r="A199" s="269" t="s">
        <v>149</v>
      </c>
      <c r="B199" s="268"/>
      <c r="C199" s="287">
        <f>C201</f>
        <v>34</v>
      </c>
      <c r="D199" s="288">
        <v>106.49025921367137</v>
      </c>
      <c r="E199" s="288">
        <v>106.49025921367137</v>
      </c>
      <c r="F199" s="288">
        <v>106.49025921367137</v>
      </c>
      <c r="G199" s="288">
        <v>106.49025921367137</v>
      </c>
      <c r="H199" s="288">
        <v>106.49025921367137</v>
      </c>
      <c r="I199" s="288">
        <v>106.49025921367137</v>
      </c>
      <c r="J199" s="288">
        <v>107.4597258347362</v>
      </c>
      <c r="K199" s="288">
        <v>107.4597258347362</v>
      </c>
      <c r="L199" s="288">
        <v>111.42556305350567</v>
      </c>
      <c r="M199" s="288">
        <v>111.42556305350567</v>
      </c>
      <c r="N199" s="288">
        <v>111.42556305350567</v>
      </c>
      <c r="O199" s="288">
        <v>111.42556305350567</v>
      </c>
      <c r="P199" s="288">
        <v>111.42556305350567</v>
      </c>
      <c r="Q199" s="288">
        <v>112.56494856623291</v>
      </c>
      <c r="R199" s="288">
        <v>112.56494856623291</v>
      </c>
      <c r="S199" s="288">
        <v>112.56494856623291</v>
      </c>
      <c r="T199" s="288">
        <v>112.56494856623291</v>
      </c>
      <c r="U199" s="288">
        <v>112.56494856623291</v>
      </c>
      <c r="V199" s="288">
        <v>112.56494856623291</v>
      </c>
      <c r="W199" s="288">
        <v>112.56494856623291</v>
      </c>
      <c r="X199" s="288">
        <v>112.56494856623291</v>
      </c>
      <c r="Y199" s="288">
        <v>112.56494856623291</v>
      </c>
      <c r="Z199" s="288">
        <v>112.56494856623291</v>
      </c>
      <c r="AA199" s="288">
        <v>112.56494856623291</v>
      </c>
      <c r="AB199" s="288">
        <v>112.56494856623291</v>
      </c>
      <c r="AC199" s="288">
        <v>113.18396762738669</v>
      </c>
      <c r="AD199" s="288">
        <v>115.49050247514764</v>
      </c>
      <c r="AE199" s="288">
        <v>115.49050247514764</v>
      </c>
      <c r="AF199" s="288">
        <v>115.49050247514764</v>
      </c>
      <c r="AG199" s="288">
        <v>115.49050247514764</v>
      </c>
      <c r="AH199" s="288">
        <v>116.18149029025771</v>
      </c>
      <c r="AI199" s="288">
        <v>116.18149029025771</v>
      </c>
      <c r="AJ199" s="288">
        <v>118.84878277392984</v>
      </c>
      <c r="AK199" s="288">
        <v>118.84878277392984</v>
      </c>
      <c r="AL199" s="288">
        <v>118.84878277392984</v>
      </c>
      <c r="AM199" s="288">
        <v>118.84878277392984</v>
      </c>
      <c r="AN199" s="288">
        <v>118.84878277392984</v>
      </c>
      <c r="AO199" s="288">
        <v>117.81464851538225</v>
      </c>
      <c r="AP199" s="288">
        <v>117.81464851538225</v>
      </c>
    </row>
    <row r="200" spans="1:42" x14ac:dyDescent="0.25">
      <c r="A200" s="269" t="s">
        <v>150</v>
      </c>
      <c r="B200" s="268"/>
      <c r="C200" s="287">
        <f>C201</f>
        <v>34</v>
      </c>
      <c r="D200" s="288">
        <v>106.49025921367137</v>
      </c>
      <c r="E200" s="288">
        <v>106.49025921367137</v>
      </c>
      <c r="F200" s="288">
        <v>106.49025921367137</v>
      </c>
      <c r="G200" s="288">
        <v>106.49025921367137</v>
      </c>
      <c r="H200" s="288">
        <v>106.49025921367137</v>
      </c>
      <c r="I200" s="288">
        <v>106.49025921367137</v>
      </c>
      <c r="J200" s="288">
        <v>107.4597258347362</v>
      </c>
      <c r="K200" s="288">
        <v>107.4597258347362</v>
      </c>
      <c r="L200" s="288">
        <v>111.42556305350567</v>
      </c>
      <c r="M200" s="288">
        <v>111.42556305350567</v>
      </c>
      <c r="N200" s="288">
        <v>111.42556305350567</v>
      </c>
      <c r="O200" s="288">
        <v>111.42556305350567</v>
      </c>
      <c r="P200" s="288">
        <v>111.42556305350567</v>
      </c>
      <c r="Q200" s="288">
        <v>112.56494856623291</v>
      </c>
      <c r="R200" s="288">
        <v>112.56494856623291</v>
      </c>
      <c r="S200" s="288">
        <v>112.56494856623291</v>
      </c>
      <c r="T200" s="288">
        <v>112.56494856623291</v>
      </c>
      <c r="U200" s="288">
        <v>112.56494856623291</v>
      </c>
      <c r="V200" s="288">
        <v>112.56494856623291</v>
      </c>
      <c r="W200" s="288">
        <v>112.56494856623291</v>
      </c>
      <c r="X200" s="288">
        <v>112.56494856623291</v>
      </c>
      <c r="Y200" s="288">
        <v>112.56494856623291</v>
      </c>
      <c r="Z200" s="288">
        <v>112.56494856623291</v>
      </c>
      <c r="AA200" s="288">
        <v>112.56494856623291</v>
      </c>
      <c r="AB200" s="288">
        <v>112.56494856623291</v>
      </c>
      <c r="AC200" s="288">
        <v>113.18396762738669</v>
      </c>
      <c r="AD200" s="288">
        <v>115.49050247514764</v>
      </c>
      <c r="AE200" s="288">
        <v>115.49050247514764</v>
      </c>
      <c r="AF200" s="288">
        <v>115.49050247514764</v>
      </c>
      <c r="AG200" s="288">
        <v>115.49050247514764</v>
      </c>
      <c r="AH200" s="288">
        <v>116.18149029025771</v>
      </c>
      <c r="AI200" s="288">
        <v>116.18149029025771</v>
      </c>
      <c r="AJ200" s="288">
        <v>118.84878277392984</v>
      </c>
      <c r="AK200" s="288">
        <v>118.84878277392984</v>
      </c>
      <c r="AL200" s="288">
        <v>118.84878277392984</v>
      </c>
      <c r="AM200" s="288">
        <v>118.84878277392984</v>
      </c>
      <c r="AN200" s="288">
        <v>118.84878277392984</v>
      </c>
      <c r="AO200" s="288">
        <v>117.81464851538225</v>
      </c>
      <c r="AP200" s="288">
        <v>117.81464851538225</v>
      </c>
    </row>
    <row r="201" spans="1:42" x14ac:dyDescent="0.25">
      <c r="B201" s="270" t="s">
        <v>608</v>
      </c>
      <c r="C201" s="289">
        <f>'[1]Div 10'!Q99+'[1]Div 10'!Q104+'[1]Div 10'!Q111+'[1]Div 10'!Q117+'[1]Div 10'!Q123</f>
        <v>34</v>
      </c>
      <c r="D201" s="288">
        <v>106.49025921367137</v>
      </c>
      <c r="E201" s="288">
        <v>106.49025921367137</v>
      </c>
      <c r="F201" s="288">
        <v>106.49025921367137</v>
      </c>
      <c r="G201" s="288">
        <v>106.49025921367137</v>
      </c>
      <c r="H201" s="288">
        <v>106.49025921367137</v>
      </c>
      <c r="I201" s="288">
        <v>106.49025921367137</v>
      </c>
      <c r="J201" s="288">
        <v>107.4597258347362</v>
      </c>
      <c r="K201" s="288">
        <v>107.4597258347362</v>
      </c>
      <c r="L201" s="288">
        <v>111.42556305350567</v>
      </c>
      <c r="M201" s="288">
        <v>111.42556305350567</v>
      </c>
      <c r="N201" s="288">
        <v>111.42556305350567</v>
      </c>
      <c r="O201" s="288">
        <v>111.42556305350567</v>
      </c>
      <c r="P201" s="288">
        <v>111.42556305350567</v>
      </c>
      <c r="Q201" s="288">
        <v>112.56494856623291</v>
      </c>
      <c r="R201" s="288">
        <v>112.56494856623291</v>
      </c>
      <c r="S201" s="288">
        <v>112.56494856623291</v>
      </c>
      <c r="T201" s="288">
        <v>112.56494856623291</v>
      </c>
      <c r="U201" s="288">
        <v>112.56494856623291</v>
      </c>
      <c r="V201" s="288">
        <v>112.56494856623291</v>
      </c>
      <c r="W201" s="288">
        <v>112.56494856623291</v>
      </c>
      <c r="X201" s="288">
        <v>112.56494856623291</v>
      </c>
      <c r="Y201" s="288">
        <v>112.56494856623291</v>
      </c>
      <c r="Z201" s="288">
        <v>112.56494856623291</v>
      </c>
      <c r="AA201" s="288">
        <v>112.56494856623291</v>
      </c>
      <c r="AB201" s="288">
        <v>112.56494856623291</v>
      </c>
      <c r="AC201" s="288">
        <v>113.18396762738669</v>
      </c>
      <c r="AD201" s="288">
        <v>115.49050247514764</v>
      </c>
      <c r="AE201" s="288">
        <v>115.49050247514764</v>
      </c>
      <c r="AF201" s="288">
        <v>115.49050247514764</v>
      </c>
      <c r="AG201" s="288">
        <v>115.49050247514764</v>
      </c>
      <c r="AH201" s="288">
        <v>116.18149029025771</v>
      </c>
      <c r="AI201" s="288">
        <v>116.18149029025771</v>
      </c>
      <c r="AJ201" s="288">
        <v>118.84878277392984</v>
      </c>
      <c r="AK201" s="288">
        <v>118.84878277392984</v>
      </c>
      <c r="AL201" s="288">
        <v>118.84878277392984</v>
      </c>
      <c r="AM201" s="288">
        <v>118.84878277392984</v>
      </c>
      <c r="AN201" s="288">
        <v>118.84878277392984</v>
      </c>
      <c r="AO201" s="288">
        <v>117.81464851538225</v>
      </c>
      <c r="AP201" s="288">
        <v>117.81464851538225</v>
      </c>
    </row>
    <row r="202" spans="1:42" x14ac:dyDescent="0.25">
      <c r="A202" s="269" t="s">
        <v>151</v>
      </c>
      <c r="B202" s="268"/>
      <c r="C202" s="287">
        <f t="shared" ref="C202:C203" si="7">C203</f>
        <v>0.5</v>
      </c>
      <c r="D202" s="288">
        <v>55.24736759870931</v>
      </c>
      <c r="E202" s="288">
        <v>55.24736759870931</v>
      </c>
      <c r="F202" s="288">
        <v>55.24736759870931</v>
      </c>
      <c r="G202" s="288">
        <v>55.24736759870931</v>
      </c>
      <c r="H202" s="288">
        <v>55.24736759870931</v>
      </c>
      <c r="I202" s="288">
        <v>55.24736759870931</v>
      </c>
      <c r="J202" s="288">
        <v>55.24736759870931</v>
      </c>
      <c r="K202" s="288">
        <v>55.24736759870931</v>
      </c>
      <c r="L202" s="288">
        <v>58.745713122471244</v>
      </c>
      <c r="M202" s="288">
        <v>58.745713122471244</v>
      </c>
      <c r="N202" s="288">
        <v>58.745713122471244</v>
      </c>
      <c r="O202" s="288">
        <v>58.745713122471244</v>
      </c>
      <c r="P202" s="288">
        <v>58.745713122471244</v>
      </c>
      <c r="Q202" s="288">
        <v>58.745713122471244</v>
      </c>
      <c r="R202" s="288">
        <v>58.745713122471244</v>
      </c>
      <c r="S202" s="288">
        <v>58.745713122471244</v>
      </c>
      <c r="T202" s="288">
        <v>58.745713122471244</v>
      </c>
      <c r="U202" s="288">
        <v>58.745713122471244</v>
      </c>
      <c r="V202" s="288">
        <v>58.745713122471244</v>
      </c>
      <c r="W202" s="288">
        <v>58.745713122471244</v>
      </c>
      <c r="X202" s="288">
        <v>58.745713122471244</v>
      </c>
      <c r="Y202" s="288">
        <v>58.745713122471244</v>
      </c>
      <c r="Z202" s="288">
        <v>58.745713122471244</v>
      </c>
      <c r="AA202" s="288">
        <v>58.745713122471244</v>
      </c>
      <c r="AB202" s="288">
        <v>58.745713122471244</v>
      </c>
      <c r="AC202" s="288">
        <v>58.745713122471244</v>
      </c>
      <c r="AD202" s="288">
        <v>58.745713122471244</v>
      </c>
      <c r="AE202" s="288">
        <v>58.745713122471244</v>
      </c>
      <c r="AF202" s="288">
        <v>58.745713122471244</v>
      </c>
      <c r="AG202" s="288">
        <v>64.114653212214535</v>
      </c>
      <c r="AH202" s="288">
        <v>64.114653212214535</v>
      </c>
      <c r="AI202" s="288">
        <v>64.114653212214535</v>
      </c>
      <c r="AJ202" s="288">
        <v>64.114653212214535</v>
      </c>
      <c r="AK202" s="288">
        <v>64.114653212214535</v>
      </c>
      <c r="AL202" s="288">
        <v>64.114653212214535</v>
      </c>
      <c r="AM202" s="288">
        <v>64.114653212214535</v>
      </c>
      <c r="AN202" s="288">
        <v>64.114653212214535</v>
      </c>
      <c r="AO202" s="288">
        <v>64.114653212214535</v>
      </c>
      <c r="AP202" s="288">
        <v>64.114653212214535</v>
      </c>
    </row>
    <row r="203" spans="1:42" x14ac:dyDescent="0.25">
      <c r="A203" s="269" t="s">
        <v>152</v>
      </c>
      <c r="B203" s="268"/>
      <c r="C203" s="287">
        <f t="shared" si="7"/>
        <v>0.5</v>
      </c>
      <c r="D203" s="288">
        <v>55.24736759870931</v>
      </c>
      <c r="E203" s="288">
        <v>55.24736759870931</v>
      </c>
      <c r="F203" s="288">
        <v>55.24736759870931</v>
      </c>
      <c r="G203" s="288">
        <v>55.24736759870931</v>
      </c>
      <c r="H203" s="288">
        <v>55.24736759870931</v>
      </c>
      <c r="I203" s="288">
        <v>55.24736759870931</v>
      </c>
      <c r="J203" s="288">
        <v>55.24736759870931</v>
      </c>
      <c r="K203" s="288">
        <v>55.24736759870931</v>
      </c>
      <c r="L203" s="288">
        <v>58.745713122471244</v>
      </c>
      <c r="M203" s="288">
        <v>58.745713122471244</v>
      </c>
      <c r="N203" s="288">
        <v>58.745713122471244</v>
      </c>
      <c r="O203" s="288">
        <v>58.745713122471244</v>
      </c>
      <c r="P203" s="288">
        <v>58.745713122471244</v>
      </c>
      <c r="Q203" s="288">
        <v>58.745713122471244</v>
      </c>
      <c r="R203" s="288">
        <v>58.745713122471244</v>
      </c>
      <c r="S203" s="288">
        <v>58.745713122471244</v>
      </c>
      <c r="T203" s="288">
        <v>58.745713122471244</v>
      </c>
      <c r="U203" s="288">
        <v>58.745713122471244</v>
      </c>
      <c r="V203" s="288">
        <v>58.745713122471244</v>
      </c>
      <c r="W203" s="288">
        <v>58.745713122471244</v>
      </c>
      <c r="X203" s="288">
        <v>58.745713122471244</v>
      </c>
      <c r="Y203" s="288">
        <v>58.745713122471244</v>
      </c>
      <c r="Z203" s="288">
        <v>58.745713122471244</v>
      </c>
      <c r="AA203" s="288">
        <v>58.745713122471244</v>
      </c>
      <c r="AB203" s="288">
        <v>58.745713122471244</v>
      </c>
      <c r="AC203" s="288">
        <v>58.745713122471244</v>
      </c>
      <c r="AD203" s="288">
        <v>58.745713122471244</v>
      </c>
      <c r="AE203" s="288">
        <v>58.745713122471244</v>
      </c>
      <c r="AF203" s="288">
        <v>58.745713122471244</v>
      </c>
      <c r="AG203" s="288">
        <v>64.114653212214535</v>
      </c>
      <c r="AH203" s="288">
        <v>64.114653212214535</v>
      </c>
      <c r="AI203" s="288">
        <v>64.114653212214535</v>
      </c>
      <c r="AJ203" s="288">
        <v>64.114653212214535</v>
      </c>
      <c r="AK203" s="288">
        <v>64.114653212214535</v>
      </c>
      <c r="AL203" s="288">
        <v>64.114653212214535</v>
      </c>
      <c r="AM203" s="288">
        <v>64.114653212214535</v>
      </c>
      <c r="AN203" s="288">
        <v>64.114653212214535</v>
      </c>
      <c r="AO203" s="288">
        <v>64.114653212214535</v>
      </c>
      <c r="AP203" s="288">
        <v>64.114653212214535</v>
      </c>
    </row>
    <row r="204" spans="1:42" x14ac:dyDescent="0.25">
      <c r="B204" s="270" t="s">
        <v>609</v>
      </c>
      <c r="C204" s="289">
        <f>[1]row!G170</f>
        <v>0.5</v>
      </c>
      <c r="D204" s="288">
        <v>55.24736759870931</v>
      </c>
      <c r="E204" s="288">
        <v>55.24736759870931</v>
      </c>
      <c r="F204" s="288">
        <v>55.24736759870931</v>
      </c>
      <c r="G204" s="288">
        <v>55.24736759870931</v>
      </c>
      <c r="H204" s="288">
        <v>55.24736759870931</v>
      </c>
      <c r="I204" s="288">
        <v>55.24736759870931</v>
      </c>
      <c r="J204" s="288">
        <v>55.24736759870931</v>
      </c>
      <c r="K204" s="288">
        <v>55.24736759870931</v>
      </c>
      <c r="L204" s="288">
        <v>58.745713122471244</v>
      </c>
      <c r="M204" s="288">
        <v>58.745713122471244</v>
      </c>
      <c r="N204" s="288">
        <v>58.745713122471244</v>
      </c>
      <c r="O204" s="288">
        <v>58.745713122471244</v>
      </c>
      <c r="P204" s="288">
        <v>58.745713122471244</v>
      </c>
      <c r="Q204" s="288">
        <v>58.745713122471244</v>
      </c>
      <c r="R204" s="288">
        <v>58.745713122471244</v>
      </c>
      <c r="S204" s="288">
        <v>58.745713122471244</v>
      </c>
      <c r="T204" s="288">
        <v>58.745713122471244</v>
      </c>
      <c r="U204" s="288">
        <v>58.745713122471244</v>
      </c>
      <c r="V204" s="288">
        <v>58.745713122471244</v>
      </c>
      <c r="W204" s="288">
        <v>58.745713122471244</v>
      </c>
      <c r="X204" s="288">
        <v>58.745713122471244</v>
      </c>
      <c r="Y204" s="288">
        <v>58.745713122471244</v>
      </c>
      <c r="Z204" s="288">
        <v>58.745713122471244</v>
      </c>
      <c r="AA204" s="288">
        <v>58.745713122471244</v>
      </c>
      <c r="AB204" s="288">
        <v>58.745713122471244</v>
      </c>
      <c r="AC204" s="288">
        <v>58.745713122471244</v>
      </c>
      <c r="AD204" s="288">
        <v>58.745713122471244</v>
      </c>
      <c r="AE204" s="288">
        <v>58.745713122471244</v>
      </c>
      <c r="AF204" s="288">
        <v>58.745713122471244</v>
      </c>
      <c r="AG204" s="288">
        <v>64.114653212214535</v>
      </c>
      <c r="AH204" s="288">
        <v>64.114653212214535</v>
      </c>
      <c r="AI204" s="288">
        <v>64.114653212214535</v>
      </c>
      <c r="AJ204" s="288">
        <v>64.114653212214535</v>
      </c>
      <c r="AK204" s="288">
        <v>64.114653212214535</v>
      </c>
      <c r="AL204" s="288">
        <v>64.114653212214535</v>
      </c>
      <c r="AM204" s="288">
        <v>64.114653212214535</v>
      </c>
      <c r="AN204" s="288">
        <v>64.114653212214535</v>
      </c>
      <c r="AO204" s="288">
        <v>64.114653212214535</v>
      </c>
      <c r="AP204" s="288">
        <v>64.114653212214535</v>
      </c>
    </row>
    <row r="205" spans="1:42" x14ac:dyDescent="0.25">
      <c r="C205" s="278"/>
      <c r="D205" s="278"/>
      <c r="E205" s="278"/>
      <c r="F205" s="278"/>
      <c r="G205" s="278"/>
      <c r="H205" s="278"/>
      <c r="I205" s="278"/>
      <c r="J205" s="278"/>
      <c r="K205" s="278"/>
      <c r="L205" s="278"/>
      <c r="M205" s="278"/>
      <c r="N205" s="278"/>
      <c r="O205" s="278"/>
      <c r="P205" s="278"/>
      <c r="Q205" s="278"/>
      <c r="R205" s="278"/>
      <c r="S205" s="278"/>
      <c r="T205" s="278"/>
      <c r="U205" s="278"/>
      <c r="V205" s="278"/>
      <c r="W205" s="278"/>
      <c r="X205" s="278"/>
      <c r="Y205" s="278"/>
      <c r="Z205" s="278"/>
      <c r="AA205" s="278"/>
      <c r="AB205" s="288"/>
      <c r="AC205" s="288"/>
      <c r="AD205" s="288"/>
      <c r="AE205" s="288"/>
      <c r="AF205" s="288"/>
      <c r="AG205" s="288"/>
      <c r="AH205" s="288"/>
      <c r="AI205" s="288"/>
      <c r="AJ205" s="288"/>
      <c r="AK205" s="288"/>
      <c r="AL205" s="288"/>
      <c r="AM205" s="288"/>
      <c r="AN205" s="288"/>
      <c r="AO205" s="288"/>
      <c r="AP205" s="288"/>
    </row>
    <row r="206" spans="1:42" x14ac:dyDescent="0.25">
      <c r="A206" s="266" t="s">
        <v>153</v>
      </c>
      <c r="B206" s="267"/>
      <c r="C206" s="278">
        <f>C207+C212</f>
        <v>54</v>
      </c>
      <c r="D206" s="278">
        <v>110.10049404915823</v>
      </c>
      <c r="E206" s="278">
        <v>110.30746621075569</v>
      </c>
      <c r="F206" s="278">
        <v>110.62192028948478</v>
      </c>
      <c r="G206" s="278">
        <v>110.80679064006461</v>
      </c>
      <c r="H206" s="278">
        <v>111.28069547927946</v>
      </c>
      <c r="I206" s="278">
        <v>111.53906277360709</v>
      </c>
      <c r="J206" s="278">
        <v>113.43837074928335</v>
      </c>
      <c r="K206" s="278">
        <v>113.59753460792344</v>
      </c>
      <c r="L206" s="278">
        <v>113.63936631142522</v>
      </c>
      <c r="M206" s="278">
        <v>113.88971974956191</v>
      </c>
      <c r="N206" s="278">
        <v>113.71280930140686</v>
      </c>
      <c r="O206" s="278">
        <v>114.1665066712368</v>
      </c>
      <c r="P206" s="278">
        <v>115.15211692525219</v>
      </c>
      <c r="Q206" s="278">
        <v>116.42388319639797</v>
      </c>
      <c r="R206" s="278">
        <v>117.11869504106274</v>
      </c>
      <c r="S206" s="278">
        <v>117.54774772400478</v>
      </c>
      <c r="T206" s="278">
        <v>118.44944420860823</v>
      </c>
      <c r="U206" s="278">
        <v>120.79385176963834</v>
      </c>
      <c r="V206" s="278">
        <v>127.5826851965714</v>
      </c>
      <c r="W206" s="278">
        <v>127.67317497041984</v>
      </c>
      <c r="X206" s="278">
        <v>127.93850204155105</v>
      </c>
      <c r="Y206" s="278">
        <v>130.00339566960889</v>
      </c>
      <c r="Z206" s="278">
        <v>130.62574582707876</v>
      </c>
      <c r="AA206" s="278">
        <v>130.82974705039371</v>
      </c>
      <c r="AB206" s="278">
        <v>130.84360181064986</v>
      </c>
      <c r="AC206" s="278">
        <v>130.84360181064986</v>
      </c>
      <c r="AD206" s="278">
        <v>131.00622859016269</v>
      </c>
      <c r="AE206" s="278">
        <v>132.04813990970035</v>
      </c>
      <c r="AF206" s="278">
        <v>132.08103783598602</v>
      </c>
      <c r="AG206" s="278">
        <v>134.59171616112476</v>
      </c>
      <c r="AH206" s="278">
        <v>134.23152794495422</v>
      </c>
      <c r="AI206" s="278">
        <v>136.36259966789734</v>
      </c>
      <c r="AJ206" s="278">
        <v>136.81130416002378</v>
      </c>
      <c r="AK206" s="278">
        <v>136.86498828531364</v>
      </c>
      <c r="AL206" s="278">
        <v>136.86498828531364</v>
      </c>
      <c r="AM206" s="278">
        <v>136.95120782275058</v>
      </c>
      <c r="AN206" s="278">
        <v>137.29122518822177</v>
      </c>
      <c r="AO206" s="278">
        <v>137.64489800159183</v>
      </c>
      <c r="AP206" s="278">
        <v>139.16778339984572</v>
      </c>
    </row>
    <row r="207" spans="1:42" x14ac:dyDescent="0.25">
      <c r="A207" s="269" t="s">
        <v>154</v>
      </c>
      <c r="B207" s="268"/>
      <c r="C207" s="287">
        <f>C208</f>
        <v>51</v>
      </c>
      <c r="D207" s="288">
        <v>110.36232459332102</v>
      </c>
      <c r="E207" s="288">
        <v>110.58147158795363</v>
      </c>
      <c r="F207" s="288">
        <v>110.91442296543148</v>
      </c>
      <c r="G207" s="288">
        <v>111.11016804251601</v>
      </c>
      <c r="H207" s="288">
        <v>111.61194963697879</v>
      </c>
      <c r="I207" s="288">
        <v>111.88551500744333</v>
      </c>
      <c r="J207" s="288">
        <v>113.8965469816888</v>
      </c>
      <c r="K207" s="288">
        <v>114.06507342024888</v>
      </c>
      <c r="L207" s="288">
        <v>114.10936581219195</v>
      </c>
      <c r="M207" s="288">
        <v>114.3744459231602</v>
      </c>
      <c r="N207" s="288">
        <v>114.42302973525632</v>
      </c>
      <c r="O207" s="288">
        <v>114.9034151856645</v>
      </c>
      <c r="P207" s="288">
        <v>115.75576436565511</v>
      </c>
      <c r="Q207" s="288">
        <v>117.10234041745653</v>
      </c>
      <c r="R207" s="288">
        <v>117.4588565343759</v>
      </c>
      <c r="S207" s="288">
        <v>117.91314761043218</v>
      </c>
      <c r="T207" s="288">
        <v>119.1565143512564</v>
      </c>
      <c r="U207" s="288">
        <v>122.08954945140607</v>
      </c>
      <c r="V207" s="288">
        <v>128.83772102628933</v>
      </c>
      <c r="W207" s="288">
        <v>128.93353372801121</v>
      </c>
      <c r="X207" s="288">
        <v>129.21446827391483</v>
      </c>
      <c r="Y207" s="288">
        <v>130.91568039882418</v>
      </c>
      <c r="Z207" s="288">
        <v>131.42112462670374</v>
      </c>
      <c r="AA207" s="288">
        <v>131.6371259219784</v>
      </c>
      <c r="AB207" s="288">
        <v>131.65179566813197</v>
      </c>
      <c r="AC207" s="288">
        <v>131.65179566813197</v>
      </c>
      <c r="AD207" s="288">
        <v>131.82398872879261</v>
      </c>
      <c r="AE207" s="288">
        <v>132.63412279274351</v>
      </c>
      <c r="AF207" s="288">
        <v>132.70070557993975</v>
      </c>
      <c r="AG207" s="288">
        <v>135.64033609135603</v>
      </c>
      <c r="AH207" s="288">
        <v>136.16183685824205</v>
      </c>
      <c r="AI207" s="288">
        <v>136.62289252874973</v>
      </c>
      <c r="AJ207" s="288">
        <v>137.09799140276596</v>
      </c>
      <c r="AK207" s="288">
        <v>137.15483341777875</v>
      </c>
      <c r="AL207" s="288">
        <v>137.15483341777875</v>
      </c>
      <c r="AM207" s="288">
        <v>137.24612469271196</v>
      </c>
      <c r="AN207" s="288">
        <v>137.60614307968149</v>
      </c>
      <c r="AO207" s="288">
        <v>137.98062017619094</v>
      </c>
      <c r="AP207" s="288">
        <v>139.59308706845977</v>
      </c>
    </row>
    <row r="208" spans="1:42" x14ac:dyDescent="0.25">
      <c r="A208" s="269" t="s">
        <v>155</v>
      </c>
      <c r="B208" s="268"/>
      <c r="C208" s="287">
        <f>SUM(C209:C211)</f>
        <v>51</v>
      </c>
      <c r="D208" s="288">
        <v>110.36232459332102</v>
      </c>
      <c r="E208" s="288">
        <v>110.58147158795363</v>
      </c>
      <c r="F208" s="288">
        <v>110.91442296543148</v>
      </c>
      <c r="G208" s="288">
        <v>111.11016804251601</v>
      </c>
      <c r="H208" s="288">
        <v>111.61194963697879</v>
      </c>
      <c r="I208" s="288">
        <v>111.88551500744333</v>
      </c>
      <c r="J208" s="288">
        <v>113.8965469816888</v>
      </c>
      <c r="K208" s="288">
        <v>114.06507342024888</v>
      </c>
      <c r="L208" s="288">
        <v>114.10936581219195</v>
      </c>
      <c r="M208" s="288">
        <v>114.3744459231602</v>
      </c>
      <c r="N208" s="288">
        <v>114.42302973525632</v>
      </c>
      <c r="O208" s="288">
        <v>114.9034151856645</v>
      </c>
      <c r="P208" s="288">
        <v>115.75576436565511</v>
      </c>
      <c r="Q208" s="288">
        <v>117.10234041745653</v>
      </c>
      <c r="R208" s="288">
        <v>117.4588565343759</v>
      </c>
      <c r="S208" s="288">
        <v>117.91314761043218</v>
      </c>
      <c r="T208" s="288">
        <v>119.1565143512564</v>
      </c>
      <c r="U208" s="288">
        <v>122.08954945140607</v>
      </c>
      <c r="V208" s="288">
        <v>128.83772102628933</v>
      </c>
      <c r="W208" s="288">
        <v>128.93353372801121</v>
      </c>
      <c r="X208" s="288">
        <v>129.21446827391483</v>
      </c>
      <c r="Y208" s="288">
        <v>130.91568039882418</v>
      </c>
      <c r="Z208" s="288">
        <v>131.42112462670374</v>
      </c>
      <c r="AA208" s="288">
        <v>131.6371259219784</v>
      </c>
      <c r="AB208" s="288">
        <v>131.65179566813197</v>
      </c>
      <c r="AC208" s="288">
        <v>131.65179566813197</v>
      </c>
      <c r="AD208" s="288">
        <v>131.82398872879261</v>
      </c>
      <c r="AE208" s="288">
        <v>132.63412279274351</v>
      </c>
      <c r="AF208" s="288">
        <v>132.70070557993975</v>
      </c>
      <c r="AG208" s="288">
        <v>135.64033609135603</v>
      </c>
      <c r="AH208" s="288">
        <v>136.16183685824205</v>
      </c>
      <c r="AI208" s="288">
        <v>136.62289252874973</v>
      </c>
      <c r="AJ208" s="288">
        <v>137.09799140276596</v>
      </c>
      <c r="AK208" s="288">
        <v>137.15483341777875</v>
      </c>
      <c r="AL208" s="288">
        <v>137.15483341777875</v>
      </c>
      <c r="AM208" s="288">
        <v>137.24612469271196</v>
      </c>
      <c r="AN208" s="288">
        <v>137.60614307968149</v>
      </c>
      <c r="AO208" s="288">
        <v>137.98062017619094</v>
      </c>
      <c r="AP208" s="288">
        <v>139.59308706845977</v>
      </c>
    </row>
    <row r="209" spans="1:42" x14ac:dyDescent="0.25">
      <c r="B209" s="270" t="s">
        <v>610</v>
      </c>
      <c r="C209" s="289">
        <f>[1]row!G173</f>
        <v>28</v>
      </c>
      <c r="D209" s="288">
        <v>109.72655810188348</v>
      </c>
      <c r="E209" s="288">
        <v>110.12571869925002</v>
      </c>
      <c r="F209" s="288">
        <v>110.54555780316302</v>
      </c>
      <c r="G209" s="288">
        <v>110.56583917072986</v>
      </c>
      <c r="H209" s="288">
        <v>111.70632111658672</v>
      </c>
      <c r="I209" s="288">
        <v>112.03547900764453</v>
      </c>
      <c r="J209" s="288">
        <v>114.38382923942825</v>
      </c>
      <c r="K209" s="288">
        <v>114.55218315055832</v>
      </c>
      <c r="L209" s="288">
        <v>114.63285857874033</v>
      </c>
      <c r="M209" s="288">
        <v>114.63285857874033</v>
      </c>
      <c r="N209" s="288">
        <v>114.63285857874033</v>
      </c>
      <c r="O209" s="288">
        <v>115.50784636341234</v>
      </c>
      <c r="P209" s="288">
        <v>116.49995853775805</v>
      </c>
      <c r="Q209" s="288">
        <v>117.18198994864044</v>
      </c>
      <c r="R209" s="288">
        <v>117.66775013668948</v>
      </c>
      <c r="S209" s="288">
        <v>117.99165550017949</v>
      </c>
      <c r="T209" s="288">
        <v>119.14500336760808</v>
      </c>
      <c r="U209" s="288">
        <v>121.76653421367151</v>
      </c>
      <c r="V209" s="288">
        <v>130.40109351416686</v>
      </c>
      <c r="W209" s="288">
        <v>130.42664085307132</v>
      </c>
      <c r="X209" s="288">
        <v>130.93834306168151</v>
      </c>
      <c r="Y209" s="288">
        <v>134.03697943205211</v>
      </c>
      <c r="Z209" s="288">
        <v>134.57604162122885</v>
      </c>
      <c r="AA209" s="288">
        <v>134.57604162122885</v>
      </c>
      <c r="AB209" s="288">
        <v>134.57604162122885</v>
      </c>
      <c r="AC209" s="288">
        <v>134.57604162122885</v>
      </c>
      <c r="AD209" s="288">
        <v>134.65062943964219</v>
      </c>
      <c r="AE209" s="288">
        <v>136.0820534854532</v>
      </c>
      <c r="AF209" s="288">
        <v>136.2033292764178</v>
      </c>
      <c r="AG209" s="288">
        <v>139.21302100619525</v>
      </c>
      <c r="AH209" s="288">
        <v>139.65820883530199</v>
      </c>
      <c r="AI209" s="288">
        <v>140.49798880658383</v>
      </c>
      <c r="AJ209" s="288">
        <v>141.36334746997053</v>
      </c>
      <c r="AK209" s="288">
        <v>141.36334746997053</v>
      </c>
      <c r="AL209" s="288">
        <v>141.36334746997053</v>
      </c>
      <c r="AM209" s="288">
        <v>141.52962800645605</v>
      </c>
      <c r="AN209" s="288">
        <v>142.07856684636323</v>
      </c>
      <c r="AO209" s="288">
        <v>142.07856684636323</v>
      </c>
      <c r="AP209" s="288">
        <v>143.14116646591171</v>
      </c>
    </row>
    <row r="210" spans="1:42" x14ac:dyDescent="0.25">
      <c r="B210" s="270" t="s">
        <v>611</v>
      </c>
      <c r="C210" s="289">
        <f>[1]row!G174</f>
        <v>5</v>
      </c>
      <c r="D210" s="288">
        <v>110.60190897288241</v>
      </c>
      <c r="E210" s="288">
        <v>110.60190897288241</v>
      </c>
      <c r="F210" s="288">
        <v>111.64691404124383</v>
      </c>
      <c r="G210" s="288">
        <v>111.87043560616016</v>
      </c>
      <c r="H210" s="288">
        <v>110.60190897288241</v>
      </c>
      <c r="I210" s="288">
        <v>111.46215159217964</v>
      </c>
      <c r="J210" s="288">
        <v>111.46215159217964</v>
      </c>
      <c r="K210" s="288">
        <v>112.14876276552513</v>
      </c>
      <c r="L210" s="288">
        <v>112.14876276552513</v>
      </c>
      <c r="M210" s="288">
        <v>114.70750471633497</v>
      </c>
      <c r="N210" s="288">
        <v>114.70750471633497</v>
      </c>
      <c r="O210" s="288">
        <v>114.70750471633497</v>
      </c>
      <c r="P210" s="288">
        <v>117.24776287703435</v>
      </c>
      <c r="Q210" s="288">
        <v>121.81258429860186</v>
      </c>
      <c r="R210" s="288">
        <v>121.81258429860186</v>
      </c>
      <c r="S210" s="288">
        <v>124.63248323883181</v>
      </c>
      <c r="T210" s="288">
        <v>124.89279076916709</v>
      </c>
      <c r="U210" s="288">
        <v>127.57663869255357</v>
      </c>
      <c r="V210" s="288">
        <v>139.21122860887985</v>
      </c>
      <c r="W210" s="288">
        <v>139.84223250015853</v>
      </c>
      <c r="X210" s="288">
        <v>139.84223250015853</v>
      </c>
      <c r="Y210" s="288">
        <v>139.84223250015853</v>
      </c>
      <c r="Z210" s="288">
        <v>139.84223250015853</v>
      </c>
      <c r="AA210" s="288">
        <v>142.04544571195993</v>
      </c>
      <c r="AB210" s="288">
        <v>142.04544571195993</v>
      </c>
      <c r="AC210" s="288">
        <v>142.04544571195993</v>
      </c>
      <c r="AD210" s="288">
        <v>143.38412314758389</v>
      </c>
      <c r="AE210" s="288">
        <v>143.38412314758389</v>
      </c>
      <c r="AF210" s="288">
        <v>143.38412314758389</v>
      </c>
      <c r="AG210" s="288">
        <v>144.56218589068462</v>
      </c>
      <c r="AH210" s="288">
        <v>145.01748006501361</v>
      </c>
      <c r="AI210" s="288">
        <v>145.01748006501361</v>
      </c>
      <c r="AJ210" s="288">
        <v>145.01748006501361</v>
      </c>
      <c r="AK210" s="288">
        <v>145.01748006501361</v>
      </c>
      <c r="AL210" s="288">
        <v>145.01748006501361</v>
      </c>
      <c r="AM210" s="288">
        <v>145.01748006501361</v>
      </c>
      <c r="AN210" s="288">
        <v>145.61561010862238</v>
      </c>
      <c r="AO210" s="288">
        <v>145.61561010862238</v>
      </c>
      <c r="AP210" s="288">
        <v>145.83072142982473</v>
      </c>
    </row>
    <row r="211" spans="1:42" x14ac:dyDescent="0.25">
      <c r="B211" s="270" t="s">
        <v>612</v>
      </c>
      <c r="C211" s="289">
        <f>[1]row!G175+[1]row!G176</f>
        <v>18</v>
      </c>
      <c r="D211" s="288">
        <v>111.2847434745679</v>
      </c>
      <c r="E211" s="288">
        <v>111.2847434745679</v>
      </c>
      <c r="F211" s="288">
        <v>111.2847434745679</v>
      </c>
      <c r="G211" s="288">
        <v>111.74571640872661</v>
      </c>
      <c r="H211" s="288">
        <v>111.74571640872661</v>
      </c>
      <c r="I211" s="288">
        <v>111.76983862248139</v>
      </c>
      <c r="J211" s="288">
        <v>113.81477330006889</v>
      </c>
      <c r="K211" s="288">
        <v>113.83965568830192</v>
      </c>
      <c r="L211" s="288">
        <v>113.83965568830192</v>
      </c>
      <c r="M211" s="288">
        <v>113.87995434970922</v>
      </c>
      <c r="N211" s="288">
        <v>114.01760848398163</v>
      </c>
      <c r="O211" s="288">
        <v>114.01760848398163</v>
      </c>
      <c r="P211" s="288">
        <v>114.18368495588963</v>
      </c>
      <c r="Q211" s="288">
        <v>115.67004006863006</v>
      </c>
      <c r="R211" s="288">
        <v>115.92454210738089</v>
      </c>
      <c r="S211" s="288">
        <v>115.92454210738089</v>
      </c>
      <c r="T211" s="288">
        <v>117.58101020973416</v>
      </c>
      <c r="U211" s="288">
        <v>121.06782614311889</v>
      </c>
      <c r="V211" s="288">
        <v>123.5242783833158</v>
      </c>
      <c r="W211" s="288">
        <v>123.58072854121009</v>
      </c>
      <c r="X211" s="288">
        <v>123.58072854121009</v>
      </c>
      <c r="Y211" s="288">
        <v>123.58072854121009</v>
      </c>
      <c r="Z211" s="288">
        <v>124.17427933703837</v>
      </c>
      <c r="AA211" s="288">
        <v>124.17427933703837</v>
      </c>
      <c r="AB211" s="288">
        <v>124.21584361780681</v>
      </c>
      <c r="AC211" s="288">
        <v>124.21584361780681</v>
      </c>
      <c r="AD211" s="288">
        <v>124.21584361780681</v>
      </c>
      <c r="AE211" s="288">
        <v>124.28456383885057</v>
      </c>
      <c r="AF211" s="288">
        <v>124.28456383885057</v>
      </c>
      <c r="AG211" s="288">
        <v>127.60453461290373</v>
      </c>
      <c r="AH211" s="288">
        <v>128.26313511426781</v>
      </c>
      <c r="AI211" s="288">
        <v>128.26313511426781</v>
      </c>
      <c r="AJ211" s="288">
        <v>128.26313511426781</v>
      </c>
      <c r="AK211" s="288">
        <v>128.42418749013737</v>
      </c>
      <c r="AL211" s="288">
        <v>128.42418749013737</v>
      </c>
      <c r="AM211" s="288">
        <v>128.42418749013737</v>
      </c>
      <c r="AN211" s="288">
        <v>128.42418749013737</v>
      </c>
      <c r="AO211" s="288">
        <v>129.48520593024753</v>
      </c>
      <c r="AP211" s="288">
        <v>132.34117623871091</v>
      </c>
    </row>
    <row r="212" spans="1:42" x14ac:dyDescent="0.25">
      <c r="A212" s="269" t="s">
        <v>156</v>
      </c>
      <c r="B212" s="268"/>
      <c r="C212" s="287">
        <f t="shared" ref="C212:C213" si="8">C213</f>
        <v>3</v>
      </c>
      <c r="D212" s="288">
        <v>105.64937479839081</v>
      </c>
      <c r="E212" s="288">
        <v>105.64937479839081</v>
      </c>
      <c r="F212" s="288">
        <v>105.64937479839081</v>
      </c>
      <c r="G212" s="288">
        <v>105.64937479839081</v>
      </c>
      <c r="H212" s="288">
        <v>105.64937479839081</v>
      </c>
      <c r="I212" s="288">
        <v>105.64937479839081</v>
      </c>
      <c r="J212" s="288">
        <v>105.64937479839081</v>
      </c>
      <c r="K212" s="288">
        <v>105.64937479839081</v>
      </c>
      <c r="L212" s="288">
        <v>105.64937479839081</v>
      </c>
      <c r="M212" s="288">
        <v>105.64937479839081</v>
      </c>
      <c r="N212" s="288">
        <v>101.63906192596623</v>
      </c>
      <c r="O212" s="288">
        <v>101.63906192596623</v>
      </c>
      <c r="P212" s="288">
        <v>104.89011043840263</v>
      </c>
      <c r="Q212" s="288">
        <v>104.89011043840263</v>
      </c>
      <c r="R212" s="288">
        <v>111.33594965473924</v>
      </c>
      <c r="S212" s="288">
        <v>111.33594965473924</v>
      </c>
      <c r="T212" s="288">
        <v>106.42925178358944</v>
      </c>
      <c r="U212" s="288">
        <v>98.766991179586867</v>
      </c>
      <c r="V212" s="288">
        <v>106.24707609136654</v>
      </c>
      <c r="W212" s="288">
        <v>106.24707609136654</v>
      </c>
      <c r="X212" s="288">
        <v>106.24707609136654</v>
      </c>
      <c r="Y212" s="288">
        <v>114.49455527294886</v>
      </c>
      <c r="Z212" s="288">
        <v>117.10430623345398</v>
      </c>
      <c r="AA212" s="288">
        <v>117.10430623345398</v>
      </c>
      <c r="AB212" s="288">
        <v>117.10430623345398</v>
      </c>
      <c r="AC212" s="288">
        <v>117.10430623345398</v>
      </c>
      <c r="AD212" s="288">
        <v>117.10430623345398</v>
      </c>
      <c r="AE212" s="288">
        <v>122.08643089796642</v>
      </c>
      <c r="AF212" s="288">
        <v>121.54668618877274</v>
      </c>
      <c r="AG212" s="288">
        <v>116.76517734719305</v>
      </c>
      <c r="AH212" s="288">
        <v>101.41627641906113</v>
      </c>
      <c r="AI212" s="288">
        <v>131.93762103340663</v>
      </c>
      <c r="AJ212" s="288">
        <v>131.93762103340663</v>
      </c>
      <c r="AK212" s="288">
        <v>131.93762103340663</v>
      </c>
      <c r="AL212" s="288">
        <v>131.93762103340663</v>
      </c>
      <c r="AM212" s="288">
        <v>131.93762103340663</v>
      </c>
      <c r="AN212" s="288">
        <v>131.93762103340663</v>
      </c>
      <c r="AO212" s="288">
        <v>131.93762103340663</v>
      </c>
      <c r="AP212" s="288">
        <v>131.93762103340663</v>
      </c>
    </row>
    <row r="213" spans="1:42" x14ac:dyDescent="0.25">
      <c r="A213" s="269" t="s">
        <v>157</v>
      </c>
      <c r="B213" s="268"/>
      <c r="C213" s="287">
        <f t="shared" si="8"/>
        <v>3</v>
      </c>
      <c r="D213" s="288">
        <v>105.64937479839081</v>
      </c>
      <c r="E213" s="288">
        <v>105.64937479839081</v>
      </c>
      <c r="F213" s="288">
        <v>105.64937479839081</v>
      </c>
      <c r="G213" s="288">
        <v>105.64937479839081</v>
      </c>
      <c r="H213" s="288">
        <v>105.64937479839081</v>
      </c>
      <c r="I213" s="288">
        <v>105.64937479839081</v>
      </c>
      <c r="J213" s="288">
        <v>105.64937479839081</v>
      </c>
      <c r="K213" s="288">
        <v>105.64937479839081</v>
      </c>
      <c r="L213" s="288">
        <v>105.64937479839081</v>
      </c>
      <c r="M213" s="288">
        <v>105.64937479839081</v>
      </c>
      <c r="N213" s="288">
        <v>101.63906192596623</v>
      </c>
      <c r="O213" s="288">
        <v>101.63906192596623</v>
      </c>
      <c r="P213" s="288">
        <v>104.89011043840263</v>
      </c>
      <c r="Q213" s="288">
        <v>104.89011043840263</v>
      </c>
      <c r="R213" s="288">
        <v>111.33594965473924</v>
      </c>
      <c r="S213" s="288">
        <v>111.33594965473924</v>
      </c>
      <c r="T213" s="288">
        <v>106.42925178358944</v>
      </c>
      <c r="U213" s="288">
        <v>98.766991179586867</v>
      </c>
      <c r="V213" s="288">
        <v>106.24707609136654</v>
      </c>
      <c r="W213" s="288">
        <v>106.24707609136654</v>
      </c>
      <c r="X213" s="288">
        <v>106.24707609136654</v>
      </c>
      <c r="Y213" s="288">
        <v>114.49455527294886</v>
      </c>
      <c r="Z213" s="288">
        <v>117.10430623345398</v>
      </c>
      <c r="AA213" s="288">
        <v>117.10430623345398</v>
      </c>
      <c r="AB213" s="288">
        <v>117.10430623345398</v>
      </c>
      <c r="AC213" s="288">
        <v>117.10430623345398</v>
      </c>
      <c r="AD213" s="288">
        <v>117.10430623345398</v>
      </c>
      <c r="AE213" s="288">
        <v>122.08643089796642</v>
      </c>
      <c r="AF213" s="288">
        <v>121.54668618877274</v>
      </c>
      <c r="AG213" s="288">
        <v>116.76517734719305</v>
      </c>
      <c r="AH213" s="288">
        <v>101.41627641906113</v>
      </c>
      <c r="AI213" s="288">
        <v>131.93762103340663</v>
      </c>
      <c r="AJ213" s="288">
        <v>131.93762103340663</v>
      </c>
      <c r="AK213" s="288">
        <v>131.93762103340663</v>
      </c>
      <c r="AL213" s="288">
        <v>131.93762103340663</v>
      </c>
      <c r="AM213" s="288">
        <v>131.93762103340663</v>
      </c>
      <c r="AN213" s="288">
        <v>131.93762103340663</v>
      </c>
      <c r="AO213" s="288">
        <v>131.93762103340663</v>
      </c>
      <c r="AP213" s="288">
        <v>131.93762103340663</v>
      </c>
    </row>
    <row r="214" spans="1:42" x14ac:dyDescent="0.25">
      <c r="B214" s="270" t="s">
        <v>613</v>
      </c>
      <c r="C214" s="289">
        <f>[1]row!G177</f>
        <v>3</v>
      </c>
      <c r="D214" s="288">
        <v>105.64937479839081</v>
      </c>
      <c r="E214" s="288">
        <v>105.64937479839081</v>
      </c>
      <c r="F214" s="288">
        <v>105.64937479839081</v>
      </c>
      <c r="G214" s="288">
        <v>105.64937479839081</v>
      </c>
      <c r="H214" s="288">
        <v>105.64937479839081</v>
      </c>
      <c r="I214" s="288">
        <v>105.64937479839081</v>
      </c>
      <c r="J214" s="288">
        <v>105.64937479839081</v>
      </c>
      <c r="K214" s="288">
        <v>105.64937479839081</v>
      </c>
      <c r="L214" s="288">
        <v>105.64937479839081</v>
      </c>
      <c r="M214" s="288">
        <v>105.64937479839081</v>
      </c>
      <c r="N214" s="288">
        <v>101.63906192596623</v>
      </c>
      <c r="O214" s="288">
        <v>101.63906192596623</v>
      </c>
      <c r="P214" s="288">
        <v>104.89011043840263</v>
      </c>
      <c r="Q214" s="288">
        <v>104.89011043840263</v>
      </c>
      <c r="R214" s="288">
        <v>111.33594965473924</v>
      </c>
      <c r="S214" s="288">
        <v>111.33594965473924</v>
      </c>
      <c r="T214" s="288">
        <v>106.42925178358944</v>
      </c>
      <c r="U214" s="288">
        <v>98.766991179586867</v>
      </c>
      <c r="V214" s="288">
        <v>106.24707609136654</v>
      </c>
      <c r="W214" s="288">
        <v>106.24707609136654</v>
      </c>
      <c r="X214" s="288">
        <v>106.24707609136654</v>
      </c>
      <c r="Y214" s="288">
        <v>114.49455527294886</v>
      </c>
      <c r="Z214" s="288">
        <v>117.10430623345398</v>
      </c>
      <c r="AA214" s="288">
        <v>117.10430623345398</v>
      </c>
      <c r="AB214" s="288">
        <v>117.10430623345398</v>
      </c>
      <c r="AC214" s="288">
        <v>117.10430623345398</v>
      </c>
      <c r="AD214" s="288">
        <v>117.10430623345398</v>
      </c>
      <c r="AE214" s="288">
        <v>122.08643089796642</v>
      </c>
      <c r="AF214" s="288">
        <v>121.54668618877274</v>
      </c>
      <c r="AG214" s="288">
        <v>116.76517734719305</v>
      </c>
      <c r="AH214" s="288">
        <v>101.41627641906113</v>
      </c>
      <c r="AI214" s="288">
        <v>131.93762103340663</v>
      </c>
      <c r="AJ214" s="288">
        <v>131.93762103340663</v>
      </c>
      <c r="AK214" s="288">
        <v>131.93762103340663</v>
      </c>
      <c r="AL214" s="288">
        <v>131.93762103340663</v>
      </c>
      <c r="AM214" s="288">
        <v>131.93762103340663</v>
      </c>
      <c r="AN214" s="288">
        <v>131.93762103340663</v>
      </c>
      <c r="AO214" s="288">
        <v>131.93762103340663</v>
      </c>
      <c r="AP214" s="288">
        <v>131.93762103340663</v>
      </c>
    </row>
    <row r="215" spans="1:42" x14ac:dyDescent="0.25">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row>
    <row r="216" spans="1:42" x14ac:dyDescent="0.25">
      <c r="A216" s="266" t="s">
        <v>158</v>
      </c>
      <c r="B216" s="267"/>
      <c r="C216" s="278">
        <f>C217+C227+C232+C235+C242+C245</f>
        <v>50</v>
      </c>
      <c r="D216" s="278">
        <v>108.56348030808907</v>
      </c>
      <c r="E216" s="278">
        <v>110.02854149687424</v>
      </c>
      <c r="F216" s="278">
        <v>110.19042487387432</v>
      </c>
      <c r="G216" s="278">
        <v>110.48241566836118</v>
      </c>
      <c r="H216" s="278">
        <v>111.01686876618618</v>
      </c>
      <c r="I216" s="278">
        <v>111.88984814350962</v>
      </c>
      <c r="J216" s="278">
        <v>112.30196437651297</v>
      </c>
      <c r="K216" s="278">
        <v>112.37616065475412</v>
      </c>
      <c r="L216" s="278">
        <v>113.12917842080807</v>
      </c>
      <c r="M216" s="278">
        <v>112.82967144774071</v>
      </c>
      <c r="N216" s="278">
        <v>113.89949396917774</v>
      </c>
      <c r="O216" s="278">
        <v>112.83998899767778</v>
      </c>
      <c r="P216" s="278">
        <v>114.53769336584524</v>
      </c>
      <c r="Q216" s="278">
        <v>116.13726013965049</v>
      </c>
      <c r="R216" s="278">
        <v>117.37638432405791</v>
      </c>
      <c r="S216" s="278">
        <v>118.14827057351228</v>
      </c>
      <c r="T216" s="278">
        <v>118.86913627400359</v>
      </c>
      <c r="U216" s="278">
        <v>119.58078823687342</v>
      </c>
      <c r="V216" s="278">
        <v>119.79704129875</v>
      </c>
      <c r="W216" s="278">
        <v>120.23797335350588</v>
      </c>
      <c r="X216" s="278">
        <v>120.47372459032172</v>
      </c>
      <c r="Y216" s="278">
        <v>120.46366180001783</v>
      </c>
      <c r="Z216" s="278">
        <v>120.44543150420591</v>
      </c>
      <c r="AA216" s="278">
        <v>120.24669130980163</v>
      </c>
      <c r="AB216" s="278">
        <v>124.17653886627399</v>
      </c>
      <c r="AC216" s="278">
        <v>123.92705494599417</v>
      </c>
      <c r="AD216" s="278">
        <v>124.46683794403795</v>
      </c>
      <c r="AE216" s="278">
        <v>125.33769261450576</v>
      </c>
      <c r="AF216" s="278">
        <v>125.95200960920346</v>
      </c>
      <c r="AG216" s="278">
        <v>126.10018077671845</v>
      </c>
      <c r="AH216" s="278">
        <v>125.74475249155356</v>
      </c>
      <c r="AI216" s="278">
        <v>126.6685105263871</v>
      </c>
      <c r="AJ216" s="278">
        <v>126.1142600006758</v>
      </c>
      <c r="AK216" s="278">
        <v>125.81452001975889</v>
      </c>
      <c r="AL216" s="278">
        <v>125.5344475313366</v>
      </c>
      <c r="AM216" s="278">
        <v>124.83901060844647</v>
      </c>
      <c r="AN216" s="278">
        <v>127.78054028130295</v>
      </c>
      <c r="AO216" s="278">
        <v>129.08447461919476</v>
      </c>
      <c r="AP216" s="278">
        <v>128.93574926100899</v>
      </c>
    </row>
    <row r="217" spans="1:42" x14ac:dyDescent="0.25">
      <c r="A217" s="269" t="s">
        <v>159</v>
      </c>
      <c r="B217" s="268"/>
      <c r="C217" s="287">
        <f>C218+C222</f>
        <v>22</v>
      </c>
      <c r="D217" s="288">
        <v>105.81818532503308</v>
      </c>
      <c r="E217" s="288">
        <v>109.13115793531655</v>
      </c>
      <c r="F217" s="288">
        <v>109.49907470122584</v>
      </c>
      <c r="G217" s="288">
        <v>110.14620057448907</v>
      </c>
      <c r="H217" s="288">
        <v>111.04726578470439</v>
      </c>
      <c r="I217" s="288">
        <v>112.59027804909535</v>
      </c>
      <c r="J217" s="288">
        <v>113.44106608838757</v>
      </c>
      <c r="K217" s="288">
        <v>113.62732300789007</v>
      </c>
      <c r="L217" s="288">
        <v>113.90221675044744</v>
      </c>
      <c r="M217" s="288">
        <v>113.22194462309967</v>
      </c>
      <c r="N217" s="288">
        <v>115.52335782057879</v>
      </c>
      <c r="O217" s="288">
        <v>113.11324580014663</v>
      </c>
      <c r="P217" s="288">
        <v>115.50547528679044</v>
      </c>
      <c r="Q217" s="288">
        <v>118.89227783590212</v>
      </c>
      <c r="R217" s="288">
        <v>121.30381709664117</v>
      </c>
      <c r="S217" s="288">
        <v>122.817503214346</v>
      </c>
      <c r="T217" s="288">
        <v>124.45583435182625</v>
      </c>
      <c r="U217" s="288">
        <v>126.07322517653039</v>
      </c>
      <c r="V217" s="288">
        <v>126.77165863442832</v>
      </c>
      <c r="W217" s="288">
        <v>127.68422750517001</v>
      </c>
      <c r="X217" s="288">
        <v>128.22002577066058</v>
      </c>
      <c r="Y217" s="288">
        <v>128.29531996781745</v>
      </c>
      <c r="Z217" s="288">
        <v>128.25388747733587</v>
      </c>
      <c r="AA217" s="288">
        <v>127.08423759621088</v>
      </c>
      <c r="AB217" s="288">
        <v>129.52535583824746</v>
      </c>
      <c r="AC217" s="288">
        <v>128.83732316826672</v>
      </c>
      <c r="AD217" s="288">
        <v>129.66965098049104</v>
      </c>
      <c r="AE217" s="288">
        <v>131.64886614064514</v>
      </c>
      <c r="AF217" s="288">
        <v>133.08665968734473</v>
      </c>
      <c r="AG217" s="288">
        <v>133.30406007499653</v>
      </c>
      <c r="AH217" s="288">
        <v>132.4962685178036</v>
      </c>
      <c r="AI217" s="288">
        <v>134.59571859697073</v>
      </c>
      <c r="AJ217" s="288">
        <v>133.33605831126326</v>
      </c>
      <c r="AK217" s="288">
        <v>132.65483108190665</v>
      </c>
      <c r="AL217" s="288">
        <v>132.0183026991287</v>
      </c>
      <c r="AM217" s="288">
        <v>130.43776423801481</v>
      </c>
      <c r="AN217" s="288">
        <v>133.36817932538085</v>
      </c>
      <c r="AO217" s="288">
        <v>136.32316944286885</v>
      </c>
      <c r="AP217" s="288">
        <v>135.98515726517397</v>
      </c>
    </row>
    <row r="218" spans="1:42" x14ac:dyDescent="0.25">
      <c r="A218" s="269" t="s">
        <v>160</v>
      </c>
      <c r="B218" s="268"/>
      <c r="C218" s="287">
        <f>SUM(C219:C221)</f>
        <v>3</v>
      </c>
      <c r="D218" s="288">
        <v>116.7203368474477</v>
      </c>
      <c r="E218" s="288">
        <v>116.7203368474477</v>
      </c>
      <c r="F218" s="288">
        <v>116.7203368474477</v>
      </c>
      <c r="G218" s="288">
        <v>118.21631329712814</v>
      </c>
      <c r="H218" s="288">
        <v>118.21631329712814</v>
      </c>
      <c r="I218" s="288">
        <v>119.03906521465881</v>
      </c>
      <c r="J218" s="288">
        <v>119.03906521465881</v>
      </c>
      <c r="K218" s="288">
        <v>119.41706100009549</v>
      </c>
      <c r="L218" s="288">
        <v>119.41706100009549</v>
      </c>
      <c r="M218" s="288">
        <v>119.41706100009549</v>
      </c>
      <c r="N218" s="288">
        <v>119.41706100009549</v>
      </c>
      <c r="O218" s="288">
        <v>119.41706100009549</v>
      </c>
      <c r="P218" s="288">
        <v>119.41706100009549</v>
      </c>
      <c r="Q218" s="288">
        <v>119.41706100009549</v>
      </c>
      <c r="R218" s="288">
        <v>122.60996668508039</v>
      </c>
      <c r="S218" s="288">
        <v>122.60996668508039</v>
      </c>
      <c r="T218" s="288">
        <v>122.60996668508039</v>
      </c>
      <c r="U218" s="288">
        <v>122.60996668508039</v>
      </c>
      <c r="V218" s="288">
        <v>123.55019199681351</v>
      </c>
      <c r="W218" s="288">
        <v>123.55019199681351</v>
      </c>
      <c r="X218" s="288">
        <v>123.55019199681351</v>
      </c>
      <c r="Y218" s="288">
        <v>123.55019199681351</v>
      </c>
      <c r="Z218" s="288">
        <v>123.55019199681351</v>
      </c>
      <c r="AA218" s="288">
        <v>123.55019199681351</v>
      </c>
      <c r="AB218" s="288">
        <v>123.55019199681351</v>
      </c>
      <c r="AC218" s="288">
        <v>123.55019199681351</v>
      </c>
      <c r="AD218" s="288">
        <v>123.55019199681351</v>
      </c>
      <c r="AE218" s="288">
        <v>123.55019199681351</v>
      </c>
      <c r="AF218" s="288">
        <v>123.55019199681351</v>
      </c>
      <c r="AG218" s="288">
        <v>123.55019199681351</v>
      </c>
      <c r="AH218" s="288">
        <v>123.55019199681351</v>
      </c>
      <c r="AI218" s="288">
        <v>123.55019199681351</v>
      </c>
      <c r="AJ218" s="288">
        <v>123.55019199681351</v>
      </c>
      <c r="AK218" s="288">
        <v>123.55019199681351</v>
      </c>
      <c r="AL218" s="288">
        <v>123.55019199681351</v>
      </c>
      <c r="AM218" s="288">
        <v>124.29388324228086</v>
      </c>
      <c r="AN218" s="288">
        <v>133.26164257638115</v>
      </c>
      <c r="AO218" s="288">
        <v>133.26164257638115</v>
      </c>
      <c r="AP218" s="288">
        <v>133.26164257638115</v>
      </c>
    </row>
    <row r="219" spans="1:42" x14ac:dyDescent="0.25">
      <c r="B219" s="270" t="s">
        <v>614</v>
      </c>
      <c r="C219" s="289">
        <f>[1]row!G180</f>
        <v>1</v>
      </c>
      <c r="D219" s="288">
        <v>106.15335924281362</v>
      </c>
      <c r="E219" s="288">
        <v>106.15335924281362</v>
      </c>
      <c r="F219" s="288">
        <v>106.15335924281362</v>
      </c>
      <c r="G219" s="288">
        <v>106.15335924281362</v>
      </c>
      <c r="H219" s="288">
        <v>106.15335924281362</v>
      </c>
      <c r="I219" s="288">
        <v>106.15335924281362</v>
      </c>
      <c r="J219" s="288">
        <v>106.15335924281362</v>
      </c>
      <c r="K219" s="288">
        <v>107.28734659912365</v>
      </c>
      <c r="L219" s="288">
        <v>107.28734659912365</v>
      </c>
      <c r="M219" s="288">
        <v>107.28734659912365</v>
      </c>
      <c r="N219" s="288">
        <v>107.28734659912365</v>
      </c>
      <c r="O219" s="288">
        <v>107.28734659912365</v>
      </c>
      <c r="P219" s="288">
        <v>107.28734659912365</v>
      </c>
      <c r="Q219" s="288">
        <v>107.28734659912365</v>
      </c>
      <c r="R219" s="288">
        <v>114.34285023918366</v>
      </c>
      <c r="S219" s="288">
        <v>114.34285023918366</v>
      </c>
      <c r="T219" s="288">
        <v>114.34285023918366</v>
      </c>
      <c r="U219" s="288">
        <v>114.34285023918366</v>
      </c>
      <c r="V219" s="288">
        <v>114.34285023918366</v>
      </c>
      <c r="W219" s="288">
        <v>114.34285023918366</v>
      </c>
      <c r="X219" s="288">
        <v>114.34285023918366</v>
      </c>
      <c r="Y219" s="288">
        <v>114.34285023918366</v>
      </c>
      <c r="Z219" s="288">
        <v>114.34285023918366</v>
      </c>
      <c r="AA219" s="288">
        <v>114.34285023918366</v>
      </c>
      <c r="AB219" s="288">
        <v>114.34285023918366</v>
      </c>
      <c r="AC219" s="288">
        <v>114.34285023918366</v>
      </c>
      <c r="AD219" s="288">
        <v>114.34285023918366</v>
      </c>
      <c r="AE219" s="288">
        <v>114.34285023918366</v>
      </c>
      <c r="AF219" s="288">
        <v>114.34285023918366</v>
      </c>
      <c r="AG219" s="288">
        <v>114.34285023918366</v>
      </c>
      <c r="AH219" s="288">
        <v>114.34285023918366</v>
      </c>
      <c r="AI219" s="288">
        <v>114.34285023918366</v>
      </c>
      <c r="AJ219" s="288">
        <v>114.34285023918366</v>
      </c>
      <c r="AK219" s="288">
        <v>114.34285023918366</v>
      </c>
      <c r="AL219" s="288">
        <v>114.34285023918366</v>
      </c>
      <c r="AM219" s="288">
        <v>114.34285023918366</v>
      </c>
      <c r="AN219" s="288">
        <v>122.62160352949961</v>
      </c>
      <c r="AO219" s="288">
        <v>122.62160352949961</v>
      </c>
      <c r="AP219" s="288">
        <v>122.62160352949961</v>
      </c>
    </row>
    <row r="220" spans="1:42" x14ac:dyDescent="0.25">
      <c r="B220" s="270" t="s">
        <v>615</v>
      </c>
      <c r="C220" s="289">
        <f>[1]row!G181</f>
        <v>1</v>
      </c>
      <c r="D220" s="288">
        <v>110.85417765111049</v>
      </c>
      <c r="E220" s="288">
        <v>110.85417765111049</v>
      </c>
      <c r="F220" s="288">
        <v>110.85417765111049</v>
      </c>
      <c r="G220" s="288">
        <v>110.85417765111049</v>
      </c>
      <c r="H220" s="288">
        <v>110.85417765111049</v>
      </c>
      <c r="I220" s="288">
        <v>113.32243340370249</v>
      </c>
      <c r="J220" s="288">
        <v>113.32243340370249</v>
      </c>
      <c r="K220" s="288">
        <v>113.32243340370249</v>
      </c>
      <c r="L220" s="288">
        <v>113.32243340370249</v>
      </c>
      <c r="M220" s="288">
        <v>113.32243340370249</v>
      </c>
      <c r="N220" s="288">
        <v>113.32243340370249</v>
      </c>
      <c r="O220" s="288">
        <v>113.32243340370249</v>
      </c>
      <c r="P220" s="288">
        <v>113.32243340370249</v>
      </c>
      <c r="Q220" s="288">
        <v>113.32243340370249</v>
      </c>
      <c r="R220" s="288">
        <v>115.84564681859727</v>
      </c>
      <c r="S220" s="288">
        <v>115.84564681859727</v>
      </c>
      <c r="T220" s="288">
        <v>115.84564681859727</v>
      </c>
      <c r="U220" s="288">
        <v>115.84564681859727</v>
      </c>
      <c r="V220" s="288">
        <v>115.84564681859727</v>
      </c>
      <c r="W220" s="288">
        <v>115.84564681859727</v>
      </c>
      <c r="X220" s="288">
        <v>115.84564681859727</v>
      </c>
      <c r="Y220" s="288">
        <v>115.84564681859727</v>
      </c>
      <c r="Z220" s="288">
        <v>115.84564681859727</v>
      </c>
      <c r="AA220" s="288">
        <v>115.84564681859727</v>
      </c>
      <c r="AB220" s="288">
        <v>115.84564681859727</v>
      </c>
      <c r="AC220" s="288">
        <v>115.84564681859727</v>
      </c>
      <c r="AD220" s="288">
        <v>115.84564681859727</v>
      </c>
      <c r="AE220" s="288">
        <v>115.84564681859727</v>
      </c>
      <c r="AF220" s="288">
        <v>115.84564681859727</v>
      </c>
      <c r="AG220" s="288">
        <v>115.84564681859727</v>
      </c>
      <c r="AH220" s="288">
        <v>115.84564681859727</v>
      </c>
      <c r="AI220" s="288">
        <v>115.84564681859727</v>
      </c>
      <c r="AJ220" s="288">
        <v>115.84564681859727</v>
      </c>
      <c r="AK220" s="288">
        <v>115.84564681859727</v>
      </c>
      <c r="AL220" s="288">
        <v>115.84564681859727</v>
      </c>
      <c r="AM220" s="288">
        <v>118.0767205549993</v>
      </c>
      <c r="AN220" s="288">
        <v>123.03046729817113</v>
      </c>
      <c r="AO220" s="288">
        <v>123.03046729817113</v>
      </c>
      <c r="AP220" s="288">
        <v>123.03046729817113</v>
      </c>
    </row>
    <row r="221" spans="1:42" x14ac:dyDescent="0.25">
      <c r="B221" s="270" t="s">
        <v>616</v>
      </c>
      <c r="C221" s="289">
        <f>[1]row!G182</f>
        <v>1</v>
      </c>
      <c r="D221" s="288">
        <v>133.15347364841898</v>
      </c>
      <c r="E221" s="288">
        <v>133.15347364841898</v>
      </c>
      <c r="F221" s="288">
        <v>133.15347364841898</v>
      </c>
      <c r="G221" s="288">
        <v>137.64140299746029</v>
      </c>
      <c r="H221" s="288">
        <v>137.64140299746029</v>
      </c>
      <c r="I221" s="288">
        <v>137.64140299746029</v>
      </c>
      <c r="J221" s="288">
        <v>137.64140299746029</v>
      </c>
      <c r="K221" s="288">
        <v>137.64140299746029</v>
      </c>
      <c r="L221" s="288">
        <v>137.64140299746029</v>
      </c>
      <c r="M221" s="288">
        <v>137.64140299746029</v>
      </c>
      <c r="N221" s="288">
        <v>137.64140299746029</v>
      </c>
      <c r="O221" s="288">
        <v>137.64140299746029</v>
      </c>
      <c r="P221" s="288">
        <v>137.64140299746029</v>
      </c>
      <c r="Q221" s="288">
        <v>137.64140299746029</v>
      </c>
      <c r="R221" s="288">
        <v>137.64140299746029</v>
      </c>
      <c r="S221" s="288">
        <v>137.64140299746029</v>
      </c>
      <c r="T221" s="288">
        <v>137.64140299746029</v>
      </c>
      <c r="U221" s="288">
        <v>137.64140299746029</v>
      </c>
      <c r="V221" s="288">
        <v>140.46207893265961</v>
      </c>
      <c r="W221" s="288">
        <v>140.46207893265961</v>
      </c>
      <c r="X221" s="288">
        <v>140.46207893265961</v>
      </c>
      <c r="Y221" s="288">
        <v>140.46207893265961</v>
      </c>
      <c r="Z221" s="288">
        <v>140.46207893265961</v>
      </c>
      <c r="AA221" s="288">
        <v>140.46207893265961</v>
      </c>
      <c r="AB221" s="288">
        <v>140.46207893265961</v>
      </c>
      <c r="AC221" s="288">
        <v>140.46207893265961</v>
      </c>
      <c r="AD221" s="288">
        <v>140.46207893265961</v>
      </c>
      <c r="AE221" s="288">
        <v>140.46207893265961</v>
      </c>
      <c r="AF221" s="288">
        <v>140.46207893265961</v>
      </c>
      <c r="AG221" s="288">
        <v>140.46207893265961</v>
      </c>
      <c r="AH221" s="288">
        <v>140.46207893265961</v>
      </c>
      <c r="AI221" s="288">
        <v>140.46207893265961</v>
      </c>
      <c r="AJ221" s="288">
        <v>140.46207893265961</v>
      </c>
      <c r="AK221" s="288">
        <v>140.46207893265961</v>
      </c>
      <c r="AL221" s="288">
        <v>140.46207893265961</v>
      </c>
      <c r="AM221" s="288">
        <v>140.46207893265961</v>
      </c>
      <c r="AN221" s="288">
        <v>154.13285690147273</v>
      </c>
      <c r="AO221" s="288">
        <v>154.13285690147273</v>
      </c>
      <c r="AP221" s="288">
        <v>154.13285690147273</v>
      </c>
    </row>
    <row r="222" spans="1:42" x14ac:dyDescent="0.25">
      <c r="A222" s="269" t="s">
        <v>161</v>
      </c>
      <c r="B222" s="268"/>
      <c r="C222" s="287">
        <f>SUM(C223:C226)</f>
        <v>19</v>
      </c>
      <c r="D222" s="288">
        <v>104.09679297938868</v>
      </c>
      <c r="E222" s="288">
        <v>107.93286652813794</v>
      </c>
      <c r="F222" s="288">
        <v>108.35887541498029</v>
      </c>
      <c r="G222" s="288">
        <v>108.87197224986186</v>
      </c>
      <c r="H222" s="288">
        <v>109.91531091432168</v>
      </c>
      <c r="I222" s="288">
        <v>111.57204849663795</v>
      </c>
      <c r="J222" s="288">
        <v>112.55717148950264</v>
      </c>
      <c r="K222" s="288">
        <v>112.71315385122607</v>
      </c>
      <c r="L222" s="288">
        <v>113.03145186892407</v>
      </c>
      <c r="M222" s="288">
        <v>112.24376835304771</v>
      </c>
      <c r="N222" s="288">
        <v>114.90856258170774</v>
      </c>
      <c r="O222" s="288">
        <v>112.11790655804946</v>
      </c>
      <c r="P222" s="288">
        <v>114.88785648995281</v>
      </c>
      <c r="Q222" s="288">
        <v>118.80941733629264</v>
      </c>
      <c r="R222" s="288">
        <v>121.09758295109815</v>
      </c>
      <c r="S222" s="288">
        <v>122.85027214001953</v>
      </c>
      <c r="T222" s="288">
        <v>124.74728714131246</v>
      </c>
      <c r="U222" s="288">
        <v>126.62005546465407</v>
      </c>
      <c r="V222" s="288">
        <v>127.28031126142014</v>
      </c>
      <c r="W222" s="288">
        <v>128.3369699538579</v>
      </c>
      <c r="X222" s="288">
        <v>128.95736794547855</v>
      </c>
      <c r="Y222" s="288">
        <v>129.04455070008126</v>
      </c>
      <c r="Z222" s="288">
        <v>128.99657623741837</v>
      </c>
      <c r="AA222" s="288">
        <v>127.64224479611573</v>
      </c>
      <c r="AB222" s="288">
        <v>130.46880276057914</v>
      </c>
      <c r="AC222" s="288">
        <v>129.67213335323302</v>
      </c>
      <c r="AD222" s="288">
        <v>130.63588134633488</v>
      </c>
      <c r="AE222" s="288">
        <v>132.9276041633554</v>
      </c>
      <c r="AF222" s="288">
        <v>134.59241774374439</v>
      </c>
      <c r="AG222" s="288">
        <v>134.84414450839387</v>
      </c>
      <c r="AH222" s="288">
        <v>133.90880691585468</v>
      </c>
      <c r="AI222" s="288">
        <v>136.33974911278506</v>
      </c>
      <c r="AJ222" s="288">
        <v>134.88119509775535</v>
      </c>
      <c r="AK222" s="288">
        <v>134.09240567428978</v>
      </c>
      <c r="AL222" s="288">
        <v>133.35537281002058</v>
      </c>
      <c r="AM222" s="288">
        <v>131.40785071102542</v>
      </c>
      <c r="AN222" s="288">
        <v>133.38500091732817</v>
      </c>
      <c r="AO222" s="288">
        <v>136.80656842178794</v>
      </c>
      <c r="AP222" s="288">
        <v>136.41518590024651</v>
      </c>
    </row>
    <row r="223" spans="1:42" x14ac:dyDescent="0.25">
      <c r="B223" s="270" t="s">
        <v>617</v>
      </c>
      <c r="C223" s="289">
        <f>[1]row!G183</f>
        <v>4</v>
      </c>
      <c r="D223" s="288">
        <v>93.975154344690196</v>
      </c>
      <c r="E223" s="288">
        <v>96.018126797484143</v>
      </c>
      <c r="F223" s="288">
        <v>96.670680959670861</v>
      </c>
      <c r="G223" s="288">
        <v>97.017290807861372</v>
      </c>
      <c r="H223" s="288">
        <v>96.97350563250437</v>
      </c>
      <c r="I223" s="288">
        <v>97.051436598658171</v>
      </c>
      <c r="J223" s="288">
        <v>97.984297871045115</v>
      </c>
      <c r="K223" s="288">
        <v>97.96604344069172</v>
      </c>
      <c r="L223" s="288">
        <v>99.052490835690065</v>
      </c>
      <c r="M223" s="288">
        <v>96.834949430804173</v>
      </c>
      <c r="N223" s="288">
        <v>98.792848266502105</v>
      </c>
      <c r="O223" s="288">
        <v>96.673285429523403</v>
      </c>
      <c r="P223" s="288">
        <v>98.294691135273325</v>
      </c>
      <c r="Q223" s="288">
        <v>102.36813519883515</v>
      </c>
      <c r="R223" s="288">
        <v>104.97375364369645</v>
      </c>
      <c r="S223" s="288">
        <v>106.01383024845671</v>
      </c>
      <c r="T223" s="288">
        <v>105.4126881506418</v>
      </c>
      <c r="U223" s="288">
        <v>107.56101572498859</v>
      </c>
      <c r="V223" s="288">
        <v>107.12306053705746</v>
      </c>
      <c r="W223" s="288">
        <v>108.62545499730339</v>
      </c>
      <c r="X223" s="288">
        <v>106.37582723048286</v>
      </c>
      <c r="Y223" s="288">
        <v>108.52807527659887</v>
      </c>
      <c r="Z223" s="288">
        <v>106.86054438079191</v>
      </c>
      <c r="AA223" s="288">
        <v>106.82115818938566</v>
      </c>
      <c r="AB223" s="288">
        <v>107.45787846584885</v>
      </c>
      <c r="AC223" s="288">
        <v>109.41916618184607</v>
      </c>
      <c r="AD223" s="288">
        <v>110.61449710614492</v>
      </c>
      <c r="AE223" s="288">
        <v>113.88893163007036</v>
      </c>
      <c r="AF223" s="288">
        <v>115.8276521622784</v>
      </c>
      <c r="AG223" s="288">
        <v>120.89946761571289</v>
      </c>
      <c r="AH223" s="288">
        <v>119.51650926408223</v>
      </c>
      <c r="AI223" s="288">
        <v>122.49371091414986</v>
      </c>
      <c r="AJ223" s="288">
        <v>123.34742292686538</v>
      </c>
      <c r="AK223" s="288">
        <v>122.80573067613894</v>
      </c>
      <c r="AL223" s="288">
        <v>121.00288878498917</v>
      </c>
      <c r="AM223" s="288">
        <v>122.873017359898</v>
      </c>
      <c r="AN223" s="288">
        <v>121.90506153905417</v>
      </c>
      <c r="AO223" s="288">
        <v>125.44747187149829</v>
      </c>
      <c r="AP223" s="288">
        <v>126.06310660493517</v>
      </c>
    </row>
    <row r="224" spans="1:42" x14ac:dyDescent="0.25">
      <c r="B224" s="270" t="s">
        <v>618</v>
      </c>
      <c r="C224" s="289">
        <f>[1]row!G184</f>
        <v>2</v>
      </c>
      <c r="D224" s="288">
        <v>108.94069091984446</v>
      </c>
      <c r="E224" s="288">
        <v>109.81054043820262</v>
      </c>
      <c r="F224" s="288">
        <v>115.40721691840965</v>
      </c>
      <c r="G224" s="288">
        <v>114.69983764279377</v>
      </c>
      <c r="H224" s="288">
        <v>118.10090937269166</v>
      </c>
      <c r="I224" s="288">
        <v>119.55702480422711</v>
      </c>
      <c r="J224" s="288">
        <v>121.78122460161201</v>
      </c>
      <c r="K224" s="288">
        <v>119.30290207034651</v>
      </c>
      <c r="L224" s="288">
        <v>120.25760556408792</v>
      </c>
      <c r="M224" s="288">
        <v>115.49124480582131</v>
      </c>
      <c r="N224" s="288">
        <v>122.07610642433629</v>
      </c>
      <c r="O224" s="288">
        <v>114.94405749999399</v>
      </c>
      <c r="P224" s="288">
        <v>121.96312337088605</v>
      </c>
      <c r="Q224" s="288">
        <v>123.43216202772965</v>
      </c>
      <c r="R224" s="288">
        <v>123.91338568613772</v>
      </c>
      <c r="S224" s="288">
        <v>120.98148351625346</v>
      </c>
      <c r="T224" s="288">
        <v>127.28502815958848</v>
      </c>
      <c r="U224" s="288">
        <v>124.41315498232665</v>
      </c>
      <c r="V224" s="288">
        <v>130.57506281608698</v>
      </c>
      <c r="W224" s="288">
        <v>129.40916260777652</v>
      </c>
      <c r="X224" s="288">
        <v>132.65109586856335</v>
      </c>
      <c r="Y224" s="288">
        <v>131.17281926046181</v>
      </c>
      <c r="Z224" s="288">
        <v>131.72909700775492</v>
      </c>
      <c r="AA224" s="288">
        <v>128.67456889443343</v>
      </c>
      <c r="AB224" s="288">
        <v>133.08740626777842</v>
      </c>
      <c r="AC224" s="288">
        <v>133.23678418099178</v>
      </c>
      <c r="AD224" s="288">
        <v>133.24391534632102</v>
      </c>
      <c r="AE224" s="288">
        <v>135.45988816656217</v>
      </c>
      <c r="AF224" s="288">
        <v>137.80287883315822</v>
      </c>
      <c r="AG224" s="288">
        <v>139.14233185445306</v>
      </c>
      <c r="AH224" s="288">
        <v>137.01781287425689</v>
      </c>
      <c r="AI224" s="288">
        <v>139.67849635957535</v>
      </c>
      <c r="AJ224" s="288">
        <v>139.06057149502018</v>
      </c>
      <c r="AK224" s="288">
        <v>137.10533694220641</v>
      </c>
      <c r="AL224" s="288">
        <v>140.68684933675706</v>
      </c>
      <c r="AM224" s="288">
        <v>129.6168835841334</v>
      </c>
      <c r="AN224" s="288">
        <v>138.42511896263801</v>
      </c>
      <c r="AO224" s="288">
        <v>143.2671454770244</v>
      </c>
      <c r="AP224" s="288">
        <v>140.75664368847663</v>
      </c>
    </row>
    <row r="225" spans="1:42" x14ac:dyDescent="0.25">
      <c r="B225" s="270" t="s">
        <v>619</v>
      </c>
      <c r="C225" s="289">
        <f>[1]row!G185</f>
        <v>3</v>
      </c>
      <c r="D225" s="288">
        <v>105.17140268352183</v>
      </c>
      <c r="E225" s="288">
        <v>106.74284169527955</v>
      </c>
      <c r="F225" s="288">
        <v>107.03624972657572</v>
      </c>
      <c r="G225" s="288">
        <v>106.14492058990011</v>
      </c>
      <c r="H225" s="288">
        <v>108.27315261002248</v>
      </c>
      <c r="I225" s="288">
        <v>109.79113212037173</v>
      </c>
      <c r="J225" s="288">
        <v>114.4909884105336</v>
      </c>
      <c r="K225" s="288">
        <v>115.45712403049333</v>
      </c>
      <c r="L225" s="288">
        <v>116.25457526816415</v>
      </c>
      <c r="M225" s="288">
        <v>114.95710377690743</v>
      </c>
      <c r="N225" s="288">
        <v>115.65651787445923</v>
      </c>
      <c r="O225" s="288">
        <v>117.10046700915449</v>
      </c>
      <c r="P225" s="288">
        <v>117.95871904600877</v>
      </c>
      <c r="Q225" s="288">
        <v>123.820029727063</v>
      </c>
      <c r="R225" s="288">
        <v>127.26268919680871</v>
      </c>
      <c r="S225" s="288">
        <v>129.66926018308314</v>
      </c>
      <c r="T225" s="288">
        <v>130.89968431352182</v>
      </c>
      <c r="U225" s="288">
        <v>130.14979594688415</v>
      </c>
      <c r="V225" s="288">
        <v>130.25205348894087</v>
      </c>
      <c r="W225" s="288">
        <v>131.27929554852463</v>
      </c>
      <c r="X225" s="288">
        <v>131.08155305886746</v>
      </c>
      <c r="Y225" s="288">
        <v>131.95294794268236</v>
      </c>
      <c r="Z225" s="288">
        <v>131.4494360446273</v>
      </c>
      <c r="AA225" s="288">
        <v>129.0723970215515</v>
      </c>
      <c r="AB225" s="288">
        <v>128.73109873209529</v>
      </c>
      <c r="AC225" s="288">
        <v>128.4963530095292</v>
      </c>
      <c r="AD225" s="288">
        <v>129.40504793950322</v>
      </c>
      <c r="AE225" s="288">
        <v>129.72170443205627</v>
      </c>
      <c r="AF225" s="288">
        <v>129.98356356281946</v>
      </c>
      <c r="AG225" s="288">
        <v>126.93063566551898</v>
      </c>
      <c r="AH225" s="288">
        <v>125.3262592496849</v>
      </c>
      <c r="AI225" s="288">
        <v>125.73281156300239</v>
      </c>
      <c r="AJ225" s="288">
        <v>125.60900599062001</v>
      </c>
      <c r="AK225" s="288">
        <v>124.33362943845565</v>
      </c>
      <c r="AL225" s="288">
        <v>124.33066094870337</v>
      </c>
      <c r="AM225" s="288">
        <v>121.98734812469063</v>
      </c>
      <c r="AN225" s="288">
        <v>120.02959190165878</v>
      </c>
      <c r="AO225" s="288">
        <v>120.16451046555791</v>
      </c>
      <c r="AP225" s="288">
        <v>121.07163177177053</v>
      </c>
    </row>
    <row r="226" spans="1:42" x14ac:dyDescent="0.25">
      <c r="B226" s="270" t="s">
        <v>620</v>
      </c>
      <c r="C226" s="289">
        <f>[1]row!G186</f>
        <v>10</v>
      </c>
      <c r="D226" s="288">
        <v>106.85428593393696</v>
      </c>
      <c r="E226" s="288">
        <v>112.68023508824403</v>
      </c>
      <c r="F226" s="288">
        <v>112.02127260293955</v>
      </c>
      <c r="G226" s="288">
        <v>113.26638724606421</v>
      </c>
      <c r="H226" s="288">
        <v>113.94756082666439</v>
      </c>
      <c r="I226" s="288">
        <v>116.31757290719187</v>
      </c>
      <c r="J226" s="288">
        <v>115.96136523815449</v>
      </c>
      <c r="K226" s="288">
        <v>116.47085731783552</v>
      </c>
      <c r="L226" s="288">
        <v>116.21086852341287</v>
      </c>
      <c r="M226" s="288">
        <v>116.9438000042325</v>
      </c>
      <c r="N226" s="288">
        <v>119.69695295143883</v>
      </c>
      <c r="O226" s="288">
        <v>116.23575668573949</v>
      </c>
      <c r="P226" s="288">
        <v>119.18881048882115</v>
      </c>
      <c r="Q226" s="288">
        <v>122.95819753575714</v>
      </c>
      <c r="R226" s="288">
        <v>125.13442225333776</v>
      </c>
      <c r="S226" s="288">
        <v>127.91291020847878</v>
      </c>
      <c r="T226" s="288">
        <v>130.1278593822627</v>
      </c>
      <c r="U226" s="288">
        <v>133.62612931231672</v>
      </c>
      <c r="V226" s="288">
        <v>133.79273857197563</v>
      </c>
      <c r="W226" s="288">
        <v>135.12443972729594</v>
      </c>
      <c r="X226" s="288">
        <v>136.61398311284321</v>
      </c>
      <c r="Y226" s="288">
        <v>135.95296798461771</v>
      </c>
      <c r="Z226" s="288">
        <v>136.56862688383896</v>
      </c>
      <c r="AA226" s="288">
        <v>135.33516895151348</v>
      </c>
      <c r="AB226" s="288">
        <v>139.67076298557654</v>
      </c>
      <c r="AC226" s="288">
        <v>137.41312415934721</v>
      </c>
      <c r="AD226" s="288">
        <v>138.49207826446312</v>
      </c>
      <c r="AE226" s="288">
        <v>140.99838629541782</v>
      </c>
      <c r="AF226" s="288">
        <v>142.8388880127255</v>
      </c>
      <c r="AG226" s="288">
        <v>141.93643044911687</v>
      </c>
      <c r="AH226" s="288">
        <v>141.61868908473417</v>
      </c>
      <c r="AI226" s="288">
        <v>144.39249620781584</v>
      </c>
      <c r="AJ226" s="288">
        <v>141.44048541879897</v>
      </c>
      <c r="AK226" s="288">
        <v>140.93212229071702</v>
      </c>
      <c r="AL226" s="288">
        <v>139.537484673081</v>
      </c>
      <c r="AM226" s="288">
        <v>138.00612825275522</v>
      </c>
      <c r="AN226" s="288">
        <v>140.97557576427658</v>
      </c>
      <c r="AO226" s="288">
        <v>145.05070901772552</v>
      </c>
      <c r="AP226" s="288">
        <v>144.29079229926782</v>
      </c>
    </row>
    <row r="227" spans="1:42" x14ac:dyDescent="0.25">
      <c r="A227" s="269" t="s">
        <v>162</v>
      </c>
      <c r="B227" s="268"/>
      <c r="C227" s="287">
        <f>C228+C230</f>
        <v>2</v>
      </c>
      <c r="D227" s="288">
        <v>133.73295903352616</v>
      </c>
      <c r="E227" s="288">
        <v>133.91679004003717</v>
      </c>
      <c r="F227" s="288">
        <v>133.91679004003717</v>
      </c>
      <c r="G227" s="288">
        <v>134.098175296313</v>
      </c>
      <c r="H227" s="288">
        <v>137.54779159142342</v>
      </c>
      <c r="I227" s="288">
        <v>139.17880871010814</v>
      </c>
      <c r="J227" s="288">
        <v>140.12304610297727</v>
      </c>
      <c r="K227" s="288">
        <v>139.92912694447833</v>
      </c>
      <c r="L227" s="288">
        <v>140.12023778636245</v>
      </c>
      <c r="M227" s="288">
        <v>140.1155568605038</v>
      </c>
      <c r="N227" s="288">
        <v>141.54557472415934</v>
      </c>
      <c r="O227" s="288">
        <v>141.56918266141352</v>
      </c>
      <c r="P227" s="288">
        <v>141.56918266141352</v>
      </c>
      <c r="Q227" s="288">
        <v>142.28986151663503</v>
      </c>
      <c r="R227" s="288">
        <v>146.74103425869066</v>
      </c>
      <c r="S227" s="288">
        <v>149.38764320029679</v>
      </c>
      <c r="T227" s="288">
        <v>149.38764320029679</v>
      </c>
      <c r="U227" s="288">
        <v>149.38764320029679</v>
      </c>
      <c r="V227" s="288">
        <v>147.11120171033463</v>
      </c>
      <c r="W227" s="288">
        <v>148.09624550107242</v>
      </c>
      <c r="X227" s="288">
        <v>148.09624550107242</v>
      </c>
      <c r="Y227" s="288">
        <v>147.01643957474957</v>
      </c>
      <c r="Z227" s="288">
        <v>147.01643957474957</v>
      </c>
      <c r="AA227" s="288">
        <v>147.01643957474957</v>
      </c>
      <c r="AB227" s="288">
        <v>147.01643957474957</v>
      </c>
      <c r="AC227" s="288">
        <v>148.34770093754247</v>
      </c>
      <c r="AD227" s="288">
        <v>152.68666995416936</v>
      </c>
      <c r="AE227" s="288">
        <v>152.68666995416936</v>
      </c>
      <c r="AF227" s="288">
        <v>152.22886580791615</v>
      </c>
      <c r="AG227" s="288">
        <v>153.54174073162102</v>
      </c>
      <c r="AH227" s="288">
        <v>153.54174073162102</v>
      </c>
      <c r="AI227" s="288">
        <v>153.54174073162102</v>
      </c>
      <c r="AJ227" s="288">
        <v>153.54174073162102</v>
      </c>
      <c r="AK227" s="288">
        <v>153.54174073162102</v>
      </c>
      <c r="AL227" s="288">
        <v>153.54174073162102</v>
      </c>
      <c r="AM227" s="288">
        <v>153.54174073162102</v>
      </c>
      <c r="AN227" s="288">
        <v>156.30524239650177</v>
      </c>
      <c r="AO227" s="288">
        <v>155.46233834269859</v>
      </c>
      <c r="AP227" s="288">
        <v>155.46233834269859</v>
      </c>
    </row>
    <row r="228" spans="1:42" x14ac:dyDescent="0.25">
      <c r="A228" s="269" t="s">
        <v>163</v>
      </c>
      <c r="B228" s="268"/>
      <c r="C228" s="287">
        <f>C229</f>
        <v>1</v>
      </c>
      <c r="D228" s="288">
        <v>163.2386251828153</v>
      </c>
      <c r="E228" s="288">
        <v>163.60628719583733</v>
      </c>
      <c r="F228" s="288">
        <v>163.60628719583733</v>
      </c>
      <c r="G228" s="288">
        <v>163.96905770838902</v>
      </c>
      <c r="H228" s="288">
        <v>170.86829029860985</v>
      </c>
      <c r="I228" s="288">
        <v>174.1303245359793</v>
      </c>
      <c r="J228" s="288">
        <v>176.01879932171755</v>
      </c>
      <c r="K228" s="288">
        <v>175.05419657397738</v>
      </c>
      <c r="L228" s="288">
        <v>175.4364182577456</v>
      </c>
      <c r="M228" s="288">
        <v>175.42705640602833</v>
      </c>
      <c r="N228" s="288">
        <v>178.28709213333943</v>
      </c>
      <c r="O228" s="288">
        <v>178.33430800784777</v>
      </c>
      <c r="P228" s="288">
        <v>178.33430800784777</v>
      </c>
      <c r="Q228" s="288">
        <v>178.33430800784777</v>
      </c>
      <c r="R228" s="288">
        <v>187.23665349195903</v>
      </c>
      <c r="S228" s="288">
        <v>192.52987137517127</v>
      </c>
      <c r="T228" s="288">
        <v>192.52987137517127</v>
      </c>
      <c r="U228" s="288">
        <v>192.52987137517127</v>
      </c>
      <c r="V228" s="288">
        <v>187.97698839524691</v>
      </c>
      <c r="W228" s="288">
        <v>189.94707597672249</v>
      </c>
      <c r="X228" s="288">
        <v>189.94707597672249</v>
      </c>
      <c r="Y228" s="288">
        <v>187.78746412407682</v>
      </c>
      <c r="Z228" s="288">
        <v>187.78746412407682</v>
      </c>
      <c r="AA228" s="288">
        <v>187.78746412407682</v>
      </c>
      <c r="AB228" s="288">
        <v>187.78746412407682</v>
      </c>
      <c r="AC228" s="288">
        <v>190.44998684966265</v>
      </c>
      <c r="AD228" s="288">
        <v>199.1279248829164</v>
      </c>
      <c r="AE228" s="288">
        <v>199.1279248829164</v>
      </c>
      <c r="AF228" s="288">
        <v>198.21231659040998</v>
      </c>
      <c r="AG228" s="288">
        <v>199.5591154757991</v>
      </c>
      <c r="AH228" s="288">
        <v>199.5591154757991</v>
      </c>
      <c r="AI228" s="288">
        <v>199.5591154757991</v>
      </c>
      <c r="AJ228" s="288">
        <v>199.5591154757991</v>
      </c>
      <c r="AK228" s="288">
        <v>199.5591154757991</v>
      </c>
      <c r="AL228" s="288">
        <v>199.5591154757991</v>
      </c>
      <c r="AM228" s="288">
        <v>199.5591154757991</v>
      </c>
      <c r="AN228" s="288">
        <v>205.08611880556063</v>
      </c>
      <c r="AO228" s="288">
        <v>203.40031069795424</v>
      </c>
      <c r="AP228" s="288">
        <v>203.40031069795424</v>
      </c>
    </row>
    <row r="229" spans="1:42" x14ac:dyDescent="0.25">
      <c r="B229" s="270" t="s">
        <v>621</v>
      </c>
      <c r="C229" s="289">
        <f>[1]row!G187</f>
        <v>1</v>
      </c>
      <c r="D229" s="288">
        <v>163.2386251828153</v>
      </c>
      <c r="E229" s="288">
        <v>163.60628719583733</v>
      </c>
      <c r="F229" s="288">
        <v>163.60628719583733</v>
      </c>
      <c r="G229" s="288">
        <v>163.96905770838902</v>
      </c>
      <c r="H229" s="288">
        <v>170.86829029860985</v>
      </c>
      <c r="I229" s="288">
        <v>174.1303245359793</v>
      </c>
      <c r="J229" s="288">
        <v>176.01879932171755</v>
      </c>
      <c r="K229" s="288">
        <v>175.05419657397738</v>
      </c>
      <c r="L229" s="288">
        <v>175.4364182577456</v>
      </c>
      <c r="M229" s="288">
        <v>175.42705640602833</v>
      </c>
      <c r="N229" s="288">
        <v>178.28709213333943</v>
      </c>
      <c r="O229" s="288">
        <v>178.33430800784777</v>
      </c>
      <c r="P229" s="288">
        <v>178.33430800784777</v>
      </c>
      <c r="Q229" s="288">
        <v>178.33430800784777</v>
      </c>
      <c r="R229" s="288">
        <v>187.23665349195903</v>
      </c>
      <c r="S229" s="288">
        <v>192.52987137517127</v>
      </c>
      <c r="T229" s="288">
        <v>192.52987137517127</v>
      </c>
      <c r="U229" s="288">
        <v>192.52987137517127</v>
      </c>
      <c r="V229" s="288">
        <v>187.97698839524691</v>
      </c>
      <c r="W229" s="288">
        <v>189.94707597672249</v>
      </c>
      <c r="X229" s="288">
        <v>189.94707597672249</v>
      </c>
      <c r="Y229" s="288">
        <v>187.78746412407682</v>
      </c>
      <c r="Z229" s="288">
        <v>187.78746412407682</v>
      </c>
      <c r="AA229" s="288">
        <v>187.78746412407682</v>
      </c>
      <c r="AB229" s="288">
        <v>187.78746412407682</v>
      </c>
      <c r="AC229" s="288">
        <v>190.44998684966265</v>
      </c>
      <c r="AD229" s="288">
        <v>199.1279248829164</v>
      </c>
      <c r="AE229" s="288">
        <v>199.1279248829164</v>
      </c>
      <c r="AF229" s="288">
        <v>198.21231659040998</v>
      </c>
      <c r="AG229" s="288">
        <v>199.5591154757991</v>
      </c>
      <c r="AH229" s="288">
        <v>199.5591154757991</v>
      </c>
      <c r="AI229" s="288">
        <v>199.5591154757991</v>
      </c>
      <c r="AJ229" s="288">
        <v>199.5591154757991</v>
      </c>
      <c r="AK229" s="288">
        <v>199.5591154757991</v>
      </c>
      <c r="AL229" s="288">
        <v>199.5591154757991</v>
      </c>
      <c r="AM229" s="288">
        <v>199.5591154757991</v>
      </c>
      <c r="AN229" s="288">
        <v>205.08611880556063</v>
      </c>
      <c r="AO229" s="288">
        <v>203.40031069795424</v>
      </c>
      <c r="AP229" s="288">
        <v>203.40031069795424</v>
      </c>
    </row>
    <row r="230" spans="1:42" x14ac:dyDescent="0.25">
      <c r="A230" s="269" t="s">
        <v>164</v>
      </c>
      <c r="B230" s="268"/>
      <c r="C230" s="287">
        <f>C231</f>
        <v>1</v>
      </c>
      <c r="D230" s="288">
        <v>104.227292884237</v>
      </c>
      <c r="E230" s="288">
        <v>104.227292884237</v>
      </c>
      <c r="F230" s="288">
        <v>104.227292884237</v>
      </c>
      <c r="G230" s="288">
        <v>104.227292884237</v>
      </c>
      <c r="H230" s="288">
        <v>104.227292884237</v>
      </c>
      <c r="I230" s="288">
        <v>104.227292884237</v>
      </c>
      <c r="J230" s="288">
        <v>104.227292884237</v>
      </c>
      <c r="K230" s="288">
        <v>104.80405731497927</v>
      </c>
      <c r="L230" s="288">
        <v>104.80405731497927</v>
      </c>
      <c r="M230" s="288">
        <v>104.80405731497927</v>
      </c>
      <c r="N230" s="288">
        <v>104.80405731497927</v>
      </c>
      <c r="O230" s="288">
        <v>104.80405731497927</v>
      </c>
      <c r="P230" s="288">
        <v>104.80405731497927</v>
      </c>
      <c r="Q230" s="288">
        <v>106.24541502542232</v>
      </c>
      <c r="R230" s="288">
        <v>106.24541502542232</v>
      </c>
      <c r="S230" s="288">
        <v>106.24541502542232</v>
      </c>
      <c r="T230" s="288">
        <v>106.24541502542232</v>
      </c>
      <c r="U230" s="288">
        <v>106.24541502542232</v>
      </c>
      <c r="V230" s="288">
        <v>106.24541502542232</v>
      </c>
      <c r="W230" s="288">
        <v>106.24541502542232</v>
      </c>
      <c r="X230" s="288">
        <v>106.24541502542232</v>
      </c>
      <c r="Y230" s="288">
        <v>106.24541502542232</v>
      </c>
      <c r="Z230" s="288">
        <v>106.24541502542232</v>
      </c>
      <c r="AA230" s="288">
        <v>106.24541502542232</v>
      </c>
      <c r="AB230" s="288">
        <v>106.24541502542232</v>
      </c>
      <c r="AC230" s="288">
        <v>106.24541502542232</v>
      </c>
      <c r="AD230" s="288">
        <v>106.24541502542232</v>
      </c>
      <c r="AE230" s="288">
        <v>106.24541502542232</v>
      </c>
      <c r="AF230" s="288">
        <v>106.24541502542232</v>
      </c>
      <c r="AG230" s="288">
        <v>107.52436598744292</v>
      </c>
      <c r="AH230" s="288">
        <v>107.52436598744292</v>
      </c>
      <c r="AI230" s="288">
        <v>107.52436598744292</v>
      </c>
      <c r="AJ230" s="288">
        <v>107.52436598744292</v>
      </c>
      <c r="AK230" s="288">
        <v>107.52436598744292</v>
      </c>
      <c r="AL230" s="288">
        <v>107.52436598744292</v>
      </c>
      <c r="AM230" s="288">
        <v>107.52436598744292</v>
      </c>
      <c r="AN230" s="288">
        <v>107.52436598744292</v>
      </c>
      <c r="AO230" s="288">
        <v>107.52436598744292</v>
      </c>
      <c r="AP230" s="288">
        <v>107.52436598744292</v>
      </c>
    </row>
    <row r="231" spans="1:42" x14ac:dyDescent="0.25">
      <c r="B231" s="270" t="s">
        <v>622</v>
      </c>
      <c r="C231" s="289">
        <f>[1]row!G188</f>
        <v>1</v>
      </c>
      <c r="D231" s="288">
        <v>104.227292884237</v>
      </c>
      <c r="E231" s="288">
        <v>104.227292884237</v>
      </c>
      <c r="F231" s="288">
        <v>104.227292884237</v>
      </c>
      <c r="G231" s="288">
        <v>104.227292884237</v>
      </c>
      <c r="H231" s="288">
        <v>104.227292884237</v>
      </c>
      <c r="I231" s="288">
        <v>104.227292884237</v>
      </c>
      <c r="J231" s="288">
        <v>104.227292884237</v>
      </c>
      <c r="K231" s="288">
        <v>104.80405731497927</v>
      </c>
      <c r="L231" s="288">
        <v>104.80405731497927</v>
      </c>
      <c r="M231" s="288">
        <v>104.80405731497927</v>
      </c>
      <c r="N231" s="288">
        <v>104.80405731497927</v>
      </c>
      <c r="O231" s="288">
        <v>104.80405731497927</v>
      </c>
      <c r="P231" s="288">
        <v>104.80405731497927</v>
      </c>
      <c r="Q231" s="288">
        <v>106.24541502542232</v>
      </c>
      <c r="R231" s="288">
        <v>106.24541502542232</v>
      </c>
      <c r="S231" s="288">
        <v>106.24541502542232</v>
      </c>
      <c r="T231" s="288">
        <v>106.24541502542232</v>
      </c>
      <c r="U231" s="288">
        <v>106.24541502542232</v>
      </c>
      <c r="V231" s="288">
        <v>106.24541502542232</v>
      </c>
      <c r="W231" s="288">
        <v>106.24541502542232</v>
      </c>
      <c r="X231" s="288">
        <v>106.24541502542232</v>
      </c>
      <c r="Y231" s="288">
        <v>106.24541502542232</v>
      </c>
      <c r="Z231" s="288">
        <v>106.24541502542232</v>
      </c>
      <c r="AA231" s="288">
        <v>106.24541502542232</v>
      </c>
      <c r="AB231" s="288">
        <v>106.24541502542232</v>
      </c>
      <c r="AC231" s="288">
        <v>106.24541502542232</v>
      </c>
      <c r="AD231" s="288">
        <v>106.24541502542232</v>
      </c>
      <c r="AE231" s="288">
        <v>106.24541502542232</v>
      </c>
      <c r="AF231" s="288">
        <v>106.24541502542232</v>
      </c>
      <c r="AG231" s="288">
        <v>107.52436598744292</v>
      </c>
      <c r="AH231" s="288">
        <v>107.52436598744292</v>
      </c>
      <c r="AI231" s="288">
        <v>107.52436598744292</v>
      </c>
      <c r="AJ231" s="288">
        <v>107.52436598744292</v>
      </c>
      <c r="AK231" s="288">
        <v>107.52436598744292</v>
      </c>
      <c r="AL231" s="288">
        <v>107.52436598744292</v>
      </c>
      <c r="AM231" s="288">
        <v>107.52436598744292</v>
      </c>
      <c r="AN231" s="288">
        <v>107.52436598744292</v>
      </c>
      <c r="AO231" s="288">
        <v>107.52436598744292</v>
      </c>
      <c r="AP231" s="288">
        <v>107.52436598744292</v>
      </c>
    </row>
    <row r="232" spans="1:42" x14ac:dyDescent="0.25">
      <c r="A232" s="269" t="s">
        <v>165</v>
      </c>
      <c r="B232" s="268"/>
      <c r="C232" s="287">
        <f t="shared" ref="C232:C233" si="9">C233</f>
        <v>1</v>
      </c>
      <c r="D232" s="288">
        <v>117.89107296460476</v>
      </c>
      <c r="E232" s="288">
        <v>117.89107296460476</v>
      </c>
      <c r="F232" s="288">
        <v>117.89107296460476</v>
      </c>
      <c r="G232" s="288">
        <v>117.89107296460476</v>
      </c>
      <c r="H232" s="288">
        <v>117.89106064089685</v>
      </c>
      <c r="I232" s="288">
        <v>124.33172545309866</v>
      </c>
      <c r="J232" s="288">
        <v>124.33172545309866</v>
      </c>
      <c r="K232" s="288">
        <v>124.33172545309866</v>
      </c>
      <c r="L232" s="288">
        <v>124.33172545309866</v>
      </c>
      <c r="M232" s="288">
        <v>124.33172545309866</v>
      </c>
      <c r="N232" s="288">
        <v>124.33172545309866</v>
      </c>
      <c r="O232" s="288">
        <v>124.33172545309866</v>
      </c>
      <c r="P232" s="288">
        <v>124.33172545309866</v>
      </c>
      <c r="Q232" s="288">
        <v>124.33172545309866</v>
      </c>
      <c r="R232" s="288">
        <v>124.33172545309866</v>
      </c>
      <c r="S232" s="288">
        <v>124.33172545309866</v>
      </c>
      <c r="T232" s="288">
        <v>124.33172545309866</v>
      </c>
      <c r="U232" s="288">
        <v>124.33172545309866</v>
      </c>
      <c r="V232" s="288">
        <v>124.33172545309866</v>
      </c>
      <c r="W232" s="288">
        <v>124.33172545309866</v>
      </c>
      <c r="X232" s="288">
        <v>124.33172545309866</v>
      </c>
      <c r="Y232" s="288">
        <v>124.33172545309866</v>
      </c>
      <c r="Z232" s="288">
        <v>124.33172545309866</v>
      </c>
      <c r="AA232" s="288">
        <v>124.33172545309866</v>
      </c>
      <c r="AB232" s="288">
        <v>132.91620541483891</v>
      </c>
      <c r="AC232" s="288">
        <v>132.91620541483891</v>
      </c>
      <c r="AD232" s="288">
        <v>132.91620541483891</v>
      </c>
      <c r="AE232" s="288">
        <v>132.91620541483891</v>
      </c>
      <c r="AF232" s="288">
        <v>132.91620541483891</v>
      </c>
      <c r="AG232" s="288">
        <v>132.91620541483891</v>
      </c>
      <c r="AH232" s="288">
        <v>132.91620541483891</v>
      </c>
      <c r="AI232" s="288">
        <v>132.91620541483891</v>
      </c>
      <c r="AJ232" s="288">
        <v>132.91620541483891</v>
      </c>
      <c r="AK232" s="288">
        <v>132.91620541483891</v>
      </c>
      <c r="AL232" s="288">
        <v>132.91620541483891</v>
      </c>
      <c r="AM232" s="288">
        <v>132.91620541483891</v>
      </c>
      <c r="AN232" s="288">
        <v>163.85591753070824</v>
      </c>
      <c r="AO232" s="288">
        <v>163.85591753070824</v>
      </c>
      <c r="AP232" s="288">
        <v>163.85591753070824</v>
      </c>
    </row>
    <row r="233" spans="1:42" x14ac:dyDescent="0.25">
      <c r="A233" s="269" t="s">
        <v>166</v>
      </c>
      <c r="B233" s="268"/>
      <c r="C233" s="287">
        <f t="shared" si="9"/>
        <v>1</v>
      </c>
      <c r="D233" s="288">
        <v>117.89107296460476</v>
      </c>
      <c r="E233" s="288">
        <v>117.89107296460476</v>
      </c>
      <c r="F233" s="288">
        <v>117.89107296460476</v>
      </c>
      <c r="G233" s="288">
        <v>117.89107296460476</v>
      </c>
      <c r="H233" s="288">
        <v>117.89106064089685</v>
      </c>
      <c r="I233" s="288">
        <v>124.33172545309866</v>
      </c>
      <c r="J233" s="288">
        <v>124.33172545309866</v>
      </c>
      <c r="K233" s="288">
        <v>124.33172545309866</v>
      </c>
      <c r="L233" s="288">
        <v>124.33172545309866</v>
      </c>
      <c r="M233" s="288">
        <v>124.33172545309866</v>
      </c>
      <c r="N233" s="288">
        <v>124.33172545309866</v>
      </c>
      <c r="O233" s="288">
        <v>124.33172545309866</v>
      </c>
      <c r="P233" s="288">
        <v>124.33172545309866</v>
      </c>
      <c r="Q233" s="288">
        <v>124.33172545309866</v>
      </c>
      <c r="R233" s="288">
        <v>124.33172545309866</v>
      </c>
      <c r="S233" s="288">
        <v>124.33172545309866</v>
      </c>
      <c r="T233" s="288">
        <v>124.33172545309866</v>
      </c>
      <c r="U233" s="288">
        <v>124.33172545309866</v>
      </c>
      <c r="V233" s="288">
        <v>124.33172545309866</v>
      </c>
      <c r="W233" s="288">
        <v>124.33172545309866</v>
      </c>
      <c r="X233" s="288">
        <v>124.33172545309866</v>
      </c>
      <c r="Y233" s="288">
        <v>124.33172545309866</v>
      </c>
      <c r="Z233" s="288">
        <v>124.33172545309866</v>
      </c>
      <c r="AA233" s="288">
        <v>124.33172545309866</v>
      </c>
      <c r="AB233" s="288">
        <v>132.91620541483891</v>
      </c>
      <c r="AC233" s="288">
        <v>132.91620541483891</v>
      </c>
      <c r="AD233" s="288">
        <v>132.91620541483891</v>
      </c>
      <c r="AE233" s="288">
        <v>132.91620541483891</v>
      </c>
      <c r="AF233" s="288">
        <v>132.91620541483891</v>
      </c>
      <c r="AG233" s="288">
        <v>132.91620541483891</v>
      </c>
      <c r="AH233" s="288">
        <v>132.91620541483891</v>
      </c>
      <c r="AI233" s="288">
        <v>132.91620541483891</v>
      </c>
      <c r="AJ233" s="288">
        <v>132.91620541483891</v>
      </c>
      <c r="AK233" s="288">
        <v>132.91620541483891</v>
      </c>
      <c r="AL233" s="288">
        <v>132.91620541483891</v>
      </c>
      <c r="AM233" s="288">
        <v>132.91620541483891</v>
      </c>
      <c r="AN233" s="288">
        <v>163.85591753070824</v>
      </c>
      <c r="AO233" s="288">
        <v>163.85591753070824</v>
      </c>
      <c r="AP233" s="288">
        <v>163.85591753070824</v>
      </c>
    </row>
    <row r="234" spans="1:42" x14ac:dyDescent="0.25">
      <c r="B234" s="270" t="s">
        <v>623</v>
      </c>
      <c r="C234" s="289">
        <f>[1]row!G189</f>
        <v>1</v>
      </c>
      <c r="D234" s="288">
        <v>117.89107296460476</v>
      </c>
      <c r="E234" s="288">
        <v>117.89107296460476</v>
      </c>
      <c r="F234" s="288">
        <v>117.89107296460476</v>
      </c>
      <c r="G234" s="288">
        <v>117.89107296460476</v>
      </c>
      <c r="H234" s="288">
        <v>117.89106064089685</v>
      </c>
      <c r="I234" s="288">
        <v>124.33172545309866</v>
      </c>
      <c r="J234" s="288">
        <v>124.33172545309866</v>
      </c>
      <c r="K234" s="288">
        <v>124.33172545309866</v>
      </c>
      <c r="L234" s="288">
        <v>124.33172545309866</v>
      </c>
      <c r="M234" s="288">
        <v>124.33172545309866</v>
      </c>
      <c r="N234" s="288">
        <v>124.33172545309866</v>
      </c>
      <c r="O234" s="288">
        <v>124.33172545309866</v>
      </c>
      <c r="P234" s="288">
        <v>124.33172545309866</v>
      </c>
      <c r="Q234" s="288">
        <v>124.33172545309866</v>
      </c>
      <c r="R234" s="288">
        <v>124.33172545309866</v>
      </c>
      <c r="S234" s="288">
        <v>124.33172545309866</v>
      </c>
      <c r="T234" s="288">
        <v>124.33172545309866</v>
      </c>
      <c r="U234" s="288">
        <v>124.33172545309866</v>
      </c>
      <c r="V234" s="288">
        <v>124.33172545309866</v>
      </c>
      <c r="W234" s="288">
        <v>124.33172545309866</v>
      </c>
      <c r="X234" s="288">
        <v>124.33172545309866</v>
      </c>
      <c r="Y234" s="288">
        <v>124.33172545309866</v>
      </c>
      <c r="Z234" s="288">
        <v>124.33172545309866</v>
      </c>
      <c r="AA234" s="288">
        <v>124.33172545309866</v>
      </c>
      <c r="AB234" s="288">
        <v>132.91620541483891</v>
      </c>
      <c r="AC234" s="288">
        <v>132.91620541483891</v>
      </c>
      <c r="AD234" s="288">
        <v>132.91620541483891</v>
      </c>
      <c r="AE234" s="288">
        <v>132.91620541483891</v>
      </c>
      <c r="AF234" s="288">
        <v>132.91620541483891</v>
      </c>
      <c r="AG234" s="288">
        <v>132.91620541483891</v>
      </c>
      <c r="AH234" s="288">
        <v>132.91620541483891</v>
      </c>
      <c r="AI234" s="288">
        <v>132.91620541483891</v>
      </c>
      <c r="AJ234" s="288">
        <v>132.91620541483891</v>
      </c>
      <c r="AK234" s="288">
        <v>132.91620541483891</v>
      </c>
      <c r="AL234" s="288">
        <v>132.91620541483891</v>
      </c>
      <c r="AM234" s="288">
        <v>132.91620541483891</v>
      </c>
      <c r="AN234" s="288">
        <v>163.85591753070824</v>
      </c>
      <c r="AO234" s="288">
        <v>163.85591753070824</v>
      </c>
      <c r="AP234" s="288">
        <v>163.85591753070824</v>
      </c>
    </row>
    <row r="235" spans="1:42" x14ac:dyDescent="0.25">
      <c r="A235" s="269" t="s">
        <v>167</v>
      </c>
      <c r="B235" s="268"/>
      <c r="C235" s="287">
        <f>C236+C240+C238</f>
        <v>21</v>
      </c>
      <c r="D235" s="288">
        <v>109.72698043022064</v>
      </c>
      <c r="E235" s="288">
        <v>109.72698043022064</v>
      </c>
      <c r="F235" s="288">
        <v>109.72698043022064</v>
      </c>
      <c r="G235" s="288">
        <v>109.72698043022064</v>
      </c>
      <c r="H235" s="288">
        <v>109.72698043022064</v>
      </c>
      <c r="I235" s="288">
        <v>109.72698043022064</v>
      </c>
      <c r="J235" s="288">
        <v>109.72698043022064</v>
      </c>
      <c r="K235" s="288">
        <v>109.72698043022064</v>
      </c>
      <c r="L235" s="288">
        <v>109.72698043022064</v>
      </c>
      <c r="M235" s="288">
        <v>109.72698043022064</v>
      </c>
      <c r="N235" s="288">
        <v>109.72698043022064</v>
      </c>
      <c r="O235" s="288">
        <v>109.72698043022064</v>
      </c>
      <c r="P235" s="288">
        <v>111.23122184317431</v>
      </c>
      <c r="Q235" s="288">
        <v>111.23122184317431</v>
      </c>
      <c r="R235" s="288">
        <v>111.23122184317431</v>
      </c>
      <c r="S235" s="288">
        <v>111.23122184317431</v>
      </c>
      <c r="T235" s="288">
        <v>111.23122184317431</v>
      </c>
      <c r="U235" s="288">
        <v>111.23122184317431</v>
      </c>
      <c r="V235" s="288">
        <v>111.23122184317431</v>
      </c>
      <c r="W235" s="288">
        <v>111.23122184317431</v>
      </c>
      <c r="X235" s="288">
        <v>111.23122184317431</v>
      </c>
      <c r="Y235" s="288">
        <v>111.23122184317431</v>
      </c>
      <c r="Z235" s="288">
        <v>111.23122184317431</v>
      </c>
      <c r="AA235" s="288">
        <v>111.23122184317431</v>
      </c>
      <c r="AB235" s="288">
        <v>116.69295933975211</v>
      </c>
      <c r="AC235" s="288">
        <v>116.69295933975211</v>
      </c>
      <c r="AD235" s="288">
        <v>116.69295933975211</v>
      </c>
      <c r="AE235" s="288">
        <v>116.69295933975211</v>
      </c>
      <c r="AF235" s="288">
        <v>116.69295933975211</v>
      </c>
      <c r="AG235" s="288">
        <v>116.69295933975211</v>
      </c>
      <c r="AH235" s="288">
        <v>116.69295933975211</v>
      </c>
      <c r="AI235" s="288">
        <v>116.69295933975211</v>
      </c>
      <c r="AJ235" s="288">
        <v>116.69295933975211</v>
      </c>
      <c r="AK235" s="288">
        <v>116.69295933975211</v>
      </c>
      <c r="AL235" s="288">
        <v>116.69295933975211</v>
      </c>
      <c r="AM235" s="288">
        <v>116.69295933975211</v>
      </c>
      <c r="AN235" s="288">
        <v>118.89013249571114</v>
      </c>
      <c r="AO235" s="288">
        <v>118.89013249571114</v>
      </c>
      <c r="AP235" s="288">
        <v>118.89013249571114</v>
      </c>
    </row>
    <row r="236" spans="1:42" x14ac:dyDescent="0.25">
      <c r="A236" s="269" t="s">
        <v>168</v>
      </c>
      <c r="B236" s="273"/>
      <c r="C236" s="287">
        <f>C237</f>
        <v>2</v>
      </c>
      <c r="D236" s="288">
        <v>100</v>
      </c>
      <c r="E236" s="288">
        <v>100</v>
      </c>
      <c r="F236" s="288">
        <v>100</v>
      </c>
      <c r="G236" s="288">
        <v>100</v>
      </c>
      <c r="H236" s="288">
        <v>100</v>
      </c>
      <c r="I236" s="288">
        <v>100</v>
      </c>
      <c r="J236" s="288">
        <v>100</v>
      </c>
      <c r="K236" s="288">
        <v>100</v>
      </c>
      <c r="L236" s="288">
        <v>100</v>
      </c>
      <c r="M236" s="288">
        <v>100</v>
      </c>
      <c r="N236" s="288">
        <v>100</v>
      </c>
      <c r="O236" s="288">
        <v>100</v>
      </c>
      <c r="P236" s="288">
        <v>100</v>
      </c>
      <c r="Q236" s="288">
        <v>100</v>
      </c>
      <c r="R236" s="288">
        <v>100</v>
      </c>
      <c r="S236" s="288">
        <v>100</v>
      </c>
      <c r="T236" s="288">
        <v>100</v>
      </c>
      <c r="U236" s="288">
        <v>100</v>
      </c>
      <c r="V236" s="288">
        <v>100</v>
      </c>
      <c r="W236" s="288">
        <v>100</v>
      </c>
      <c r="X236" s="288">
        <v>100</v>
      </c>
      <c r="Y236" s="288">
        <v>100</v>
      </c>
      <c r="Z236" s="288">
        <v>100</v>
      </c>
      <c r="AA236" s="288">
        <v>100</v>
      </c>
      <c r="AB236" s="288">
        <v>100</v>
      </c>
      <c r="AC236" s="288">
        <v>100</v>
      </c>
      <c r="AD236" s="288">
        <v>100</v>
      </c>
      <c r="AE236" s="288">
        <v>100</v>
      </c>
      <c r="AF236" s="288">
        <v>100</v>
      </c>
      <c r="AG236" s="288">
        <v>100</v>
      </c>
      <c r="AH236" s="288">
        <v>100</v>
      </c>
      <c r="AI236" s="288">
        <v>100</v>
      </c>
      <c r="AJ236" s="288">
        <v>100</v>
      </c>
      <c r="AK236" s="288">
        <v>100</v>
      </c>
      <c r="AL236" s="288">
        <v>100</v>
      </c>
      <c r="AM236" s="288">
        <v>100</v>
      </c>
      <c r="AN236" s="288">
        <v>100</v>
      </c>
      <c r="AO236" s="288">
        <v>100</v>
      </c>
      <c r="AP236" s="288">
        <v>100</v>
      </c>
    </row>
    <row r="237" spans="1:42" x14ac:dyDescent="0.25">
      <c r="B237" s="270" t="s">
        <v>624</v>
      </c>
      <c r="C237" s="289">
        <f>[1]row!G190</f>
        <v>2</v>
      </c>
      <c r="D237" s="288">
        <v>100</v>
      </c>
      <c r="E237" s="288">
        <v>100</v>
      </c>
      <c r="F237" s="288">
        <v>100</v>
      </c>
      <c r="G237" s="288">
        <v>100</v>
      </c>
      <c r="H237" s="288">
        <v>100</v>
      </c>
      <c r="I237" s="288">
        <v>100</v>
      </c>
      <c r="J237" s="288">
        <v>100</v>
      </c>
      <c r="K237" s="288">
        <v>100</v>
      </c>
      <c r="L237" s="288">
        <v>100</v>
      </c>
      <c r="M237" s="288">
        <v>100</v>
      </c>
      <c r="N237" s="288">
        <v>100</v>
      </c>
      <c r="O237" s="288">
        <v>100</v>
      </c>
      <c r="P237" s="288">
        <v>100</v>
      </c>
      <c r="Q237" s="288">
        <v>100</v>
      </c>
      <c r="R237" s="288">
        <v>100</v>
      </c>
      <c r="S237" s="288">
        <v>100</v>
      </c>
      <c r="T237" s="288">
        <v>100</v>
      </c>
      <c r="U237" s="288">
        <v>100</v>
      </c>
      <c r="V237" s="288">
        <v>100</v>
      </c>
      <c r="W237" s="288">
        <v>100</v>
      </c>
      <c r="X237" s="288">
        <v>100</v>
      </c>
      <c r="Y237" s="288">
        <v>100</v>
      </c>
      <c r="Z237" s="288">
        <v>100</v>
      </c>
      <c r="AA237" s="288">
        <v>100</v>
      </c>
      <c r="AB237" s="288">
        <v>100</v>
      </c>
      <c r="AC237" s="288">
        <v>100</v>
      </c>
      <c r="AD237" s="288">
        <v>100</v>
      </c>
      <c r="AE237" s="288">
        <v>100</v>
      </c>
      <c r="AF237" s="288">
        <v>100</v>
      </c>
      <c r="AG237" s="288">
        <v>100</v>
      </c>
      <c r="AH237" s="288">
        <v>100</v>
      </c>
      <c r="AI237" s="288">
        <v>100</v>
      </c>
      <c r="AJ237" s="288">
        <v>100</v>
      </c>
      <c r="AK237" s="288">
        <v>100</v>
      </c>
      <c r="AL237" s="288">
        <v>100</v>
      </c>
      <c r="AM237" s="288">
        <v>100</v>
      </c>
      <c r="AN237" s="288">
        <v>100</v>
      </c>
      <c r="AO237" s="288">
        <v>100</v>
      </c>
      <c r="AP237" s="288">
        <v>100</v>
      </c>
    </row>
    <row r="238" spans="1:42" x14ac:dyDescent="0.25">
      <c r="A238" s="269" t="s">
        <v>448</v>
      </c>
      <c r="B238" s="273" t="s">
        <v>449</v>
      </c>
      <c r="C238" s="289">
        <f>C239</f>
        <v>8</v>
      </c>
      <c r="D238" s="288">
        <v>117.99020482868707</v>
      </c>
      <c r="E238" s="288">
        <v>117.99020482868707</v>
      </c>
      <c r="F238" s="288">
        <v>117.99020482868707</v>
      </c>
      <c r="G238" s="288">
        <v>117.99020482868707</v>
      </c>
      <c r="H238" s="288">
        <v>117.99020482868707</v>
      </c>
      <c r="I238" s="288">
        <v>117.99020482868707</v>
      </c>
      <c r="J238" s="288">
        <v>117.99020482868707</v>
      </c>
      <c r="K238" s="288">
        <v>117.99020482868707</v>
      </c>
      <c r="L238" s="288">
        <v>117.99020482868707</v>
      </c>
      <c r="M238" s="288">
        <v>117.99020482868707</v>
      </c>
      <c r="N238" s="288">
        <v>117.99020482868707</v>
      </c>
      <c r="O238" s="288">
        <v>117.99020482868707</v>
      </c>
      <c r="P238" s="288">
        <v>121.93883853769049</v>
      </c>
      <c r="Q238" s="288">
        <v>121.93883853769049</v>
      </c>
      <c r="R238" s="288">
        <v>121.93883853769049</v>
      </c>
      <c r="S238" s="288">
        <v>121.93883853769049</v>
      </c>
      <c r="T238" s="288">
        <v>121.93883853769049</v>
      </c>
      <c r="U238" s="288">
        <v>121.93883853769049</v>
      </c>
      <c r="V238" s="288">
        <v>121.93883853769049</v>
      </c>
      <c r="W238" s="288">
        <v>121.93883853769049</v>
      </c>
      <c r="X238" s="288">
        <v>121.93883853769049</v>
      </c>
      <c r="Y238" s="288">
        <v>121.93883853769049</v>
      </c>
      <c r="Z238" s="288">
        <v>121.93883853769049</v>
      </c>
      <c r="AA238" s="288">
        <v>121.93883853769049</v>
      </c>
      <c r="AB238" s="288">
        <v>136.27589946620725</v>
      </c>
      <c r="AC238" s="288">
        <v>136.27589946620725</v>
      </c>
      <c r="AD238" s="288">
        <v>136.27589946620725</v>
      </c>
      <c r="AE238" s="288">
        <v>136.27589946620725</v>
      </c>
      <c r="AF238" s="288">
        <v>136.27589946620725</v>
      </c>
      <c r="AG238" s="288">
        <v>136.27589946620725</v>
      </c>
      <c r="AH238" s="288">
        <v>136.27589946620725</v>
      </c>
      <c r="AI238" s="288">
        <v>136.27589946620725</v>
      </c>
      <c r="AJ238" s="288">
        <v>136.27589946620725</v>
      </c>
      <c r="AK238" s="288">
        <v>136.27589946620725</v>
      </c>
      <c r="AL238" s="288">
        <v>136.27589946620725</v>
      </c>
      <c r="AM238" s="288">
        <v>136.27589946620725</v>
      </c>
      <c r="AN238" s="288">
        <v>142.04347900059963</v>
      </c>
      <c r="AO238" s="288">
        <v>142.04347900059963</v>
      </c>
      <c r="AP238" s="288">
        <v>142.04347900059963</v>
      </c>
    </row>
    <row r="239" spans="1:42" x14ac:dyDescent="0.25">
      <c r="B239" s="270" t="s">
        <v>449</v>
      </c>
      <c r="C239" s="289">
        <f>[1]row!G191</f>
        <v>8</v>
      </c>
      <c r="D239" s="288">
        <v>117.99020482868707</v>
      </c>
      <c r="E239" s="288">
        <v>117.99020482868707</v>
      </c>
      <c r="F239" s="288">
        <v>117.99020482868707</v>
      </c>
      <c r="G239" s="288">
        <v>117.99020482868707</v>
      </c>
      <c r="H239" s="288">
        <v>117.99020482868707</v>
      </c>
      <c r="I239" s="288">
        <v>117.99020482868707</v>
      </c>
      <c r="J239" s="288">
        <v>117.99020482868707</v>
      </c>
      <c r="K239" s="288">
        <v>117.99020482868707</v>
      </c>
      <c r="L239" s="288">
        <v>117.99020482868707</v>
      </c>
      <c r="M239" s="288">
        <v>117.99020482868707</v>
      </c>
      <c r="N239" s="288">
        <v>117.99020482868707</v>
      </c>
      <c r="O239" s="288">
        <v>117.99020482868707</v>
      </c>
      <c r="P239" s="288">
        <v>121.93883853769049</v>
      </c>
      <c r="Q239" s="288">
        <v>121.93883853769049</v>
      </c>
      <c r="R239" s="288">
        <v>121.93883853769049</v>
      </c>
      <c r="S239" s="288">
        <v>121.93883853769049</v>
      </c>
      <c r="T239" s="288">
        <v>121.93883853769049</v>
      </c>
      <c r="U239" s="288">
        <v>121.93883853769049</v>
      </c>
      <c r="V239" s="288">
        <v>121.93883853769049</v>
      </c>
      <c r="W239" s="288">
        <v>121.93883853769049</v>
      </c>
      <c r="X239" s="288">
        <v>121.93883853769049</v>
      </c>
      <c r="Y239" s="288">
        <v>121.93883853769049</v>
      </c>
      <c r="Z239" s="288">
        <v>121.93883853769049</v>
      </c>
      <c r="AA239" s="288">
        <v>121.93883853769049</v>
      </c>
      <c r="AB239" s="288">
        <v>136.27589946620725</v>
      </c>
      <c r="AC239" s="288">
        <v>136.27589946620725</v>
      </c>
      <c r="AD239" s="288">
        <v>136.27589946620725</v>
      </c>
      <c r="AE239" s="288">
        <v>136.27589946620725</v>
      </c>
      <c r="AF239" s="288">
        <v>136.27589946620725</v>
      </c>
      <c r="AG239" s="288">
        <v>136.27589946620725</v>
      </c>
      <c r="AH239" s="288">
        <v>136.27589946620725</v>
      </c>
      <c r="AI239" s="288">
        <v>136.27589946620725</v>
      </c>
      <c r="AJ239" s="288">
        <v>136.27589946620725</v>
      </c>
      <c r="AK239" s="288">
        <v>136.27589946620725</v>
      </c>
      <c r="AL239" s="288">
        <v>136.27589946620725</v>
      </c>
      <c r="AM239" s="288">
        <v>136.27589946620725</v>
      </c>
      <c r="AN239" s="288">
        <v>142.04347900059963</v>
      </c>
      <c r="AO239" s="288">
        <v>142.04347900059963</v>
      </c>
      <c r="AP239" s="288">
        <v>142.04347900059963</v>
      </c>
    </row>
    <row r="240" spans="1:42" x14ac:dyDescent="0.25">
      <c r="A240" s="269" t="s">
        <v>169</v>
      </c>
      <c r="B240" s="268"/>
      <c r="C240" s="287">
        <f>C241</f>
        <v>11</v>
      </c>
      <c r="D240" s="288">
        <v>105.48590458228514</v>
      </c>
      <c r="E240" s="288">
        <v>105.48590458228514</v>
      </c>
      <c r="F240" s="288">
        <v>105.48590458228514</v>
      </c>
      <c r="G240" s="288">
        <v>105.48590458228514</v>
      </c>
      <c r="H240" s="288">
        <v>105.48590458228514</v>
      </c>
      <c r="I240" s="288">
        <v>105.48590458228514</v>
      </c>
      <c r="J240" s="288">
        <v>105.48590458228514</v>
      </c>
      <c r="K240" s="288">
        <v>105.48590458228514</v>
      </c>
      <c r="L240" s="288">
        <v>105.48590458228514</v>
      </c>
      <c r="M240" s="288">
        <v>105.48590458228514</v>
      </c>
      <c r="N240" s="288">
        <v>105.48590458228514</v>
      </c>
      <c r="O240" s="288">
        <v>105.48590458228514</v>
      </c>
      <c r="P240" s="288">
        <v>105.48590458228514</v>
      </c>
      <c r="Q240" s="288">
        <v>105.48590458228514</v>
      </c>
      <c r="R240" s="288">
        <v>105.48590458228514</v>
      </c>
      <c r="S240" s="288">
        <v>105.48590458228514</v>
      </c>
      <c r="T240" s="288">
        <v>105.48590458228514</v>
      </c>
      <c r="U240" s="288">
        <v>105.48590458228514</v>
      </c>
      <c r="V240" s="288">
        <v>105.48590458228514</v>
      </c>
      <c r="W240" s="288">
        <v>105.48590458228514</v>
      </c>
      <c r="X240" s="288">
        <v>105.48590458228514</v>
      </c>
      <c r="Y240" s="288">
        <v>105.48590458228514</v>
      </c>
      <c r="Z240" s="288">
        <v>105.48590458228514</v>
      </c>
      <c r="AA240" s="288">
        <v>105.48590458228514</v>
      </c>
      <c r="AB240" s="288">
        <v>105.48590458228514</v>
      </c>
      <c r="AC240" s="288">
        <v>105.48590458228514</v>
      </c>
      <c r="AD240" s="288">
        <v>105.48590458228514</v>
      </c>
      <c r="AE240" s="288">
        <v>105.48590458228514</v>
      </c>
      <c r="AF240" s="288">
        <v>105.48590458228514</v>
      </c>
      <c r="AG240" s="288">
        <v>105.48590458228514</v>
      </c>
      <c r="AH240" s="288">
        <v>105.48590458228514</v>
      </c>
      <c r="AI240" s="288">
        <v>105.48590458228514</v>
      </c>
      <c r="AJ240" s="288">
        <v>105.48590458228514</v>
      </c>
      <c r="AK240" s="288">
        <v>105.48590458228514</v>
      </c>
      <c r="AL240" s="288">
        <v>105.48590458228514</v>
      </c>
      <c r="AM240" s="288">
        <v>105.48590458228514</v>
      </c>
      <c r="AN240" s="288">
        <v>105.48590458228514</v>
      </c>
      <c r="AO240" s="288">
        <v>105.48590458228514</v>
      </c>
      <c r="AP240" s="288">
        <v>105.48590458228514</v>
      </c>
    </row>
    <row r="241" spans="1:42" x14ac:dyDescent="0.25">
      <c r="B241" s="270" t="s">
        <v>625</v>
      </c>
      <c r="C241" s="289">
        <f>[1]row!G192</f>
        <v>11</v>
      </c>
      <c r="D241" s="288">
        <v>105.48590458228514</v>
      </c>
      <c r="E241" s="288">
        <v>105.48590458228514</v>
      </c>
      <c r="F241" s="288">
        <v>105.48590458228514</v>
      </c>
      <c r="G241" s="288">
        <v>105.48590458228514</v>
      </c>
      <c r="H241" s="288">
        <v>105.48590458228514</v>
      </c>
      <c r="I241" s="288">
        <v>105.48590458228514</v>
      </c>
      <c r="J241" s="288">
        <v>105.48590458228514</v>
      </c>
      <c r="K241" s="288">
        <v>105.48590458228514</v>
      </c>
      <c r="L241" s="288">
        <v>105.48590458228514</v>
      </c>
      <c r="M241" s="288">
        <v>105.48590458228514</v>
      </c>
      <c r="N241" s="288">
        <v>105.48590458228514</v>
      </c>
      <c r="O241" s="288">
        <v>105.48590458228514</v>
      </c>
      <c r="P241" s="288">
        <v>105.48590458228514</v>
      </c>
      <c r="Q241" s="288">
        <v>105.48590458228514</v>
      </c>
      <c r="R241" s="288">
        <v>105.48590458228514</v>
      </c>
      <c r="S241" s="288">
        <v>105.48590458228514</v>
      </c>
      <c r="T241" s="288">
        <v>105.48590458228514</v>
      </c>
      <c r="U241" s="288">
        <v>105.48590458228514</v>
      </c>
      <c r="V241" s="288">
        <v>105.48590458228514</v>
      </c>
      <c r="W241" s="288">
        <v>105.48590458228514</v>
      </c>
      <c r="X241" s="288">
        <v>105.48590458228514</v>
      </c>
      <c r="Y241" s="288">
        <v>105.48590458228514</v>
      </c>
      <c r="Z241" s="288">
        <v>105.48590458228514</v>
      </c>
      <c r="AA241" s="288">
        <v>105.48590458228514</v>
      </c>
      <c r="AB241" s="288">
        <v>105.48590458228514</v>
      </c>
      <c r="AC241" s="288">
        <v>105.48590458228514</v>
      </c>
      <c r="AD241" s="288">
        <v>105.48590458228514</v>
      </c>
      <c r="AE241" s="288">
        <v>105.48590458228514</v>
      </c>
      <c r="AF241" s="288">
        <v>105.48590458228514</v>
      </c>
      <c r="AG241" s="288">
        <v>105.48590458228514</v>
      </c>
      <c r="AH241" s="288">
        <v>105.48590458228514</v>
      </c>
      <c r="AI241" s="288">
        <v>105.48590458228514</v>
      </c>
      <c r="AJ241" s="288">
        <v>105.48590458228514</v>
      </c>
      <c r="AK241" s="288">
        <v>105.48590458228514</v>
      </c>
      <c r="AL241" s="288">
        <v>105.48590458228514</v>
      </c>
      <c r="AM241" s="288">
        <v>105.48590458228514</v>
      </c>
      <c r="AN241" s="288">
        <v>105.48590458228514</v>
      </c>
      <c r="AO241" s="288">
        <v>105.48590458228514</v>
      </c>
      <c r="AP241" s="288">
        <v>105.48590458228514</v>
      </c>
    </row>
    <row r="242" spans="1:42" x14ac:dyDescent="0.25">
      <c r="A242" s="269" t="s">
        <v>170</v>
      </c>
      <c r="B242" s="268"/>
      <c r="C242" s="287">
        <f t="shared" ref="C242:C243" si="10">C243</f>
        <v>1</v>
      </c>
      <c r="D242" s="288">
        <v>100</v>
      </c>
      <c r="E242" s="288">
        <v>100</v>
      </c>
      <c r="F242" s="288">
        <v>100</v>
      </c>
      <c r="G242" s="288">
        <v>100</v>
      </c>
      <c r="H242" s="288">
        <v>100</v>
      </c>
      <c r="I242" s="288">
        <v>100</v>
      </c>
      <c r="J242" s="288">
        <v>100</v>
      </c>
      <c r="K242" s="288">
        <v>100</v>
      </c>
      <c r="L242" s="288">
        <v>100</v>
      </c>
      <c r="M242" s="288">
        <v>100</v>
      </c>
      <c r="N242" s="288">
        <v>100</v>
      </c>
      <c r="O242" s="288">
        <v>100</v>
      </c>
      <c r="P242" s="288">
        <v>100</v>
      </c>
      <c r="Q242" s="288">
        <v>100</v>
      </c>
      <c r="R242" s="288">
        <v>100</v>
      </c>
      <c r="S242" s="288">
        <v>100</v>
      </c>
      <c r="T242" s="288">
        <v>100</v>
      </c>
      <c r="U242" s="288">
        <v>100</v>
      </c>
      <c r="V242" s="288">
        <v>100</v>
      </c>
      <c r="W242" s="288">
        <v>100</v>
      </c>
      <c r="X242" s="288">
        <v>100</v>
      </c>
      <c r="Y242" s="288">
        <v>100</v>
      </c>
      <c r="Z242" s="288">
        <v>100</v>
      </c>
      <c r="AA242" s="288">
        <v>100</v>
      </c>
      <c r="AB242" s="288">
        <v>100</v>
      </c>
      <c r="AC242" s="288">
        <v>100</v>
      </c>
      <c r="AD242" s="288">
        <v>100</v>
      </c>
      <c r="AE242" s="288">
        <v>100</v>
      </c>
      <c r="AF242" s="288">
        <v>100</v>
      </c>
      <c r="AG242" s="288">
        <v>100</v>
      </c>
      <c r="AH242" s="288">
        <v>100</v>
      </c>
      <c r="AI242" s="288">
        <v>100</v>
      </c>
      <c r="AJ242" s="288">
        <v>100</v>
      </c>
      <c r="AK242" s="288">
        <v>100</v>
      </c>
      <c r="AL242" s="288">
        <v>100</v>
      </c>
      <c r="AM242" s="288">
        <v>100</v>
      </c>
      <c r="AN242" s="288">
        <v>100</v>
      </c>
      <c r="AO242" s="288">
        <v>100</v>
      </c>
      <c r="AP242" s="288">
        <v>100</v>
      </c>
    </row>
    <row r="243" spans="1:42" x14ac:dyDescent="0.25">
      <c r="A243" s="269" t="s">
        <v>171</v>
      </c>
      <c r="B243" s="268"/>
      <c r="C243" s="287">
        <f t="shared" si="10"/>
        <v>1</v>
      </c>
      <c r="D243" s="288">
        <v>100</v>
      </c>
      <c r="E243" s="288">
        <v>100</v>
      </c>
      <c r="F243" s="288">
        <v>100</v>
      </c>
      <c r="G243" s="288">
        <v>100</v>
      </c>
      <c r="H243" s="288">
        <v>100</v>
      </c>
      <c r="I243" s="288">
        <v>100</v>
      </c>
      <c r="J243" s="288">
        <v>100</v>
      </c>
      <c r="K243" s="288">
        <v>100</v>
      </c>
      <c r="L243" s="288">
        <v>100</v>
      </c>
      <c r="M243" s="288">
        <v>100</v>
      </c>
      <c r="N243" s="288">
        <v>100</v>
      </c>
      <c r="O243" s="288">
        <v>100</v>
      </c>
      <c r="P243" s="288">
        <v>100</v>
      </c>
      <c r="Q243" s="288">
        <v>100</v>
      </c>
      <c r="R243" s="288">
        <v>100</v>
      </c>
      <c r="S243" s="288">
        <v>100</v>
      </c>
      <c r="T243" s="288">
        <v>100</v>
      </c>
      <c r="U243" s="288">
        <v>100</v>
      </c>
      <c r="V243" s="288">
        <v>100</v>
      </c>
      <c r="W243" s="288">
        <v>100</v>
      </c>
      <c r="X243" s="288">
        <v>100</v>
      </c>
      <c r="Y243" s="288">
        <v>100</v>
      </c>
      <c r="Z243" s="288">
        <v>100</v>
      </c>
      <c r="AA243" s="288">
        <v>100</v>
      </c>
      <c r="AB243" s="288">
        <v>100</v>
      </c>
      <c r="AC243" s="288">
        <v>100</v>
      </c>
      <c r="AD243" s="288">
        <v>100</v>
      </c>
      <c r="AE243" s="288">
        <v>100</v>
      </c>
      <c r="AF243" s="288">
        <v>100</v>
      </c>
      <c r="AG243" s="288">
        <v>100</v>
      </c>
      <c r="AH243" s="288">
        <v>100</v>
      </c>
      <c r="AI243" s="288">
        <v>100</v>
      </c>
      <c r="AJ243" s="288">
        <v>100</v>
      </c>
      <c r="AK243" s="288">
        <v>100</v>
      </c>
      <c r="AL243" s="288">
        <v>100</v>
      </c>
      <c r="AM243" s="288">
        <v>100</v>
      </c>
      <c r="AN243" s="288">
        <v>100</v>
      </c>
      <c r="AO243" s="288">
        <v>100</v>
      </c>
      <c r="AP243" s="288">
        <v>100</v>
      </c>
    </row>
    <row r="244" spans="1:42" x14ac:dyDescent="0.25">
      <c r="A244" s="269"/>
      <c r="B244" s="268" t="s">
        <v>626</v>
      </c>
      <c r="C244" s="289">
        <f>[1]row!G193</f>
        <v>1</v>
      </c>
      <c r="D244" s="288">
        <v>100</v>
      </c>
      <c r="E244" s="288">
        <v>100</v>
      </c>
      <c r="F244" s="288">
        <v>100</v>
      </c>
      <c r="G244" s="288">
        <v>100</v>
      </c>
      <c r="H244" s="288">
        <v>100</v>
      </c>
      <c r="I244" s="288">
        <v>100</v>
      </c>
      <c r="J244" s="288">
        <v>100</v>
      </c>
      <c r="K244" s="288">
        <v>100</v>
      </c>
      <c r="L244" s="288">
        <v>100</v>
      </c>
      <c r="M244" s="288">
        <v>100</v>
      </c>
      <c r="N244" s="288">
        <v>100</v>
      </c>
      <c r="O244" s="288">
        <v>100</v>
      </c>
      <c r="P244" s="288">
        <v>100</v>
      </c>
      <c r="Q244" s="288">
        <v>100</v>
      </c>
      <c r="R244" s="288">
        <v>100</v>
      </c>
      <c r="S244" s="288">
        <v>100</v>
      </c>
      <c r="T244" s="288">
        <v>100</v>
      </c>
      <c r="U244" s="288">
        <v>100</v>
      </c>
      <c r="V244" s="288">
        <v>100</v>
      </c>
      <c r="W244" s="288">
        <v>100</v>
      </c>
      <c r="X244" s="288">
        <v>100</v>
      </c>
      <c r="Y244" s="288">
        <v>100</v>
      </c>
      <c r="Z244" s="288">
        <v>100</v>
      </c>
      <c r="AA244" s="288">
        <v>100</v>
      </c>
      <c r="AB244" s="288">
        <v>100</v>
      </c>
      <c r="AC244" s="288">
        <v>100</v>
      </c>
      <c r="AD244" s="288">
        <v>100</v>
      </c>
      <c r="AE244" s="288">
        <v>100</v>
      </c>
      <c r="AF244" s="288">
        <v>100</v>
      </c>
      <c r="AG244" s="288">
        <v>100</v>
      </c>
      <c r="AH244" s="288">
        <v>100</v>
      </c>
      <c r="AI244" s="288">
        <v>100</v>
      </c>
      <c r="AJ244" s="288">
        <v>100</v>
      </c>
      <c r="AK244" s="288">
        <v>100</v>
      </c>
      <c r="AL244" s="288">
        <v>100</v>
      </c>
      <c r="AM244" s="288">
        <v>100</v>
      </c>
      <c r="AN244" s="288">
        <v>100</v>
      </c>
      <c r="AO244" s="288">
        <v>100</v>
      </c>
      <c r="AP244" s="288">
        <v>100</v>
      </c>
    </row>
    <row r="245" spans="1:42" x14ac:dyDescent="0.25">
      <c r="A245" s="269" t="s">
        <v>172</v>
      </c>
      <c r="B245" s="268"/>
      <c r="C245" s="287">
        <f>C246</f>
        <v>3</v>
      </c>
      <c r="D245" s="288">
        <v>103.51678606247845</v>
      </c>
      <c r="E245" s="288">
        <v>103.51678606247845</v>
      </c>
      <c r="F245" s="288">
        <v>103.51678606247845</v>
      </c>
      <c r="G245" s="288">
        <v>103.51678606247845</v>
      </c>
      <c r="H245" s="288">
        <v>103.51678606247845</v>
      </c>
      <c r="I245" s="288">
        <v>103.51678606247845</v>
      </c>
      <c r="J245" s="288">
        <v>103.51678606247845</v>
      </c>
      <c r="K245" s="288">
        <v>103.51678606247845</v>
      </c>
      <c r="L245" s="288">
        <v>113.92378749003443</v>
      </c>
      <c r="M245" s="288">
        <v>113.92378749003443</v>
      </c>
      <c r="N245" s="288">
        <v>113.92378749003443</v>
      </c>
      <c r="O245" s="288">
        <v>113.92378749003443</v>
      </c>
      <c r="P245" s="288">
        <v>114.1461541667623</v>
      </c>
      <c r="Q245" s="288">
        <v>115.48859579988302</v>
      </c>
      <c r="R245" s="288">
        <v>115.48859579988302</v>
      </c>
      <c r="S245" s="288">
        <v>115.48859579988302</v>
      </c>
      <c r="T245" s="288">
        <v>115.48859579988302</v>
      </c>
      <c r="U245" s="288">
        <v>115.48859579988302</v>
      </c>
      <c r="V245" s="288">
        <v>115.48859579988302</v>
      </c>
      <c r="W245" s="288">
        <v>115.48859579988302</v>
      </c>
      <c r="X245" s="288">
        <v>115.48859579988302</v>
      </c>
      <c r="Y245" s="288">
        <v>115.48859579988302</v>
      </c>
      <c r="Z245" s="288">
        <v>115.48859579988302</v>
      </c>
      <c r="AA245" s="288">
        <v>120.75369168806129</v>
      </c>
      <c r="AB245" s="288">
        <v>127.255961391041</v>
      </c>
      <c r="AC245" s="288">
        <v>127.255961391041</v>
      </c>
      <c r="AD245" s="288">
        <v>127.255961391041</v>
      </c>
      <c r="AE245" s="288">
        <v>127.255961391041</v>
      </c>
      <c r="AF245" s="288">
        <v>127.255961391041</v>
      </c>
      <c r="AG245" s="288">
        <v>127.255961391041</v>
      </c>
      <c r="AH245" s="288">
        <v>127.255961391041</v>
      </c>
      <c r="AI245" s="288">
        <v>127.255961391041</v>
      </c>
      <c r="AJ245" s="288">
        <v>127.255961391041</v>
      </c>
      <c r="AK245" s="288">
        <v>127.255961391041</v>
      </c>
      <c r="AL245" s="288">
        <v>127.255961391041</v>
      </c>
      <c r="AM245" s="288">
        <v>127.255961391041</v>
      </c>
      <c r="AN245" s="288">
        <v>127.255961391041</v>
      </c>
      <c r="AO245" s="288">
        <v>127.8802088635279</v>
      </c>
      <c r="AP245" s="288">
        <v>127.8802088635279</v>
      </c>
    </row>
    <row r="246" spans="1:42" x14ac:dyDescent="0.25">
      <c r="A246" s="269" t="s">
        <v>173</v>
      </c>
      <c r="B246" s="268"/>
      <c r="C246" s="287">
        <f>SUM(C247:C249)</f>
        <v>3</v>
      </c>
      <c r="D246" s="288">
        <v>103.51678606247845</v>
      </c>
      <c r="E246" s="288">
        <v>103.51678606247845</v>
      </c>
      <c r="F246" s="288">
        <v>103.51678606247845</v>
      </c>
      <c r="G246" s="288">
        <v>103.51678606247845</v>
      </c>
      <c r="H246" s="288">
        <v>103.51678606247845</v>
      </c>
      <c r="I246" s="288">
        <v>103.51678606247845</v>
      </c>
      <c r="J246" s="288">
        <v>103.51678606247845</v>
      </c>
      <c r="K246" s="288">
        <v>103.51678606247845</v>
      </c>
      <c r="L246" s="288">
        <v>113.92378749003443</v>
      </c>
      <c r="M246" s="288">
        <v>113.92378749003443</v>
      </c>
      <c r="N246" s="288">
        <v>113.92378749003443</v>
      </c>
      <c r="O246" s="288">
        <v>113.92378749003443</v>
      </c>
      <c r="P246" s="288">
        <v>114.1461541667623</v>
      </c>
      <c r="Q246" s="288">
        <v>115.48859579988302</v>
      </c>
      <c r="R246" s="288">
        <v>115.48859579988302</v>
      </c>
      <c r="S246" s="288">
        <v>115.48859579988302</v>
      </c>
      <c r="T246" s="288">
        <v>115.48859579988302</v>
      </c>
      <c r="U246" s="288">
        <v>115.48859579988302</v>
      </c>
      <c r="V246" s="288">
        <v>115.48859579988302</v>
      </c>
      <c r="W246" s="288">
        <v>115.48859579988302</v>
      </c>
      <c r="X246" s="288">
        <v>115.48859579988302</v>
      </c>
      <c r="Y246" s="288">
        <v>115.48859579988302</v>
      </c>
      <c r="Z246" s="288">
        <v>115.48859579988302</v>
      </c>
      <c r="AA246" s="288">
        <v>120.75369168806129</v>
      </c>
      <c r="AB246" s="288">
        <v>127.255961391041</v>
      </c>
      <c r="AC246" s="288">
        <v>127.255961391041</v>
      </c>
      <c r="AD246" s="288">
        <v>127.255961391041</v>
      </c>
      <c r="AE246" s="288">
        <v>127.255961391041</v>
      </c>
      <c r="AF246" s="288">
        <v>127.255961391041</v>
      </c>
      <c r="AG246" s="288">
        <v>127.255961391041</v>
      </c>
      <c r="AH246" s="288">
        <v>127.255961391041</v>
      </c>
      <c r="AI246" s="288">
        <v>127.255961391041</v>
      </c>
      <c r="AJ246" s="288">
        <v>127.255961391041</v>
      </c>
      <c r="AK246" s="288">
        <v>127.255961391041</v>
      </c>
      <c r="AL246" s="288">
        <v>127.255961391041</v>
      </c>
      <c r="AM246" s="288">
        <v>127.255961391041</v>
      </c>
      <c r="AN246" s="288">
        <v>127.255961391041</v>
      </c>
      <c r="AO246" s="288">
        <v>127.8802088635279</v>
      </c>
      <c r="AP246" s="288">
        <v>127.8802088635279</v>
      </c>
    </row>
    <row r="247" spans="1:42" x14ac:dyDescent="0.25">
      <c r="B247" s="270" t="s">
        <v>627</v>
      </c>
      <c r="C247" s="289"/>
      <c r="D247" s="288"/>
      <c r="E247" s="288"/>
      <c r="F247" s="288"/>
      <c r="G247" s="288"/>
      <c r="H247" s="288"/>
      <c r="I247" s="288"/>
      <c r="J247" s="288"/>
      <c r="K247" s="288"/>
      <c r="L247" s="288"/>
      <c r="M247" s="288"/>
      <c r="N247" s="288"/>
      <c r="O247" s="288"/>
      <c r="P247" s="288"/>
      <c r="Q247" s="288"/>
      <c r="R247" s="288"/>
      <c r="S247" s="288"/>
      <c r="T247" s="288"/>
      <c r="U247" s="288"/>
      <c r="V247" s="288"/>
      <c r="W247" s="288"/>
      <c r="X247" s="288"/>
      <c r="Y247" s="288"/>
      <c r="Z247" s="288"/>
      <c r="AA247" s="288"/>
      <c r="AB247" s="288"/>
      <c r="AC247" s="288"/>
      <c r="AD247" s="288"/>
      <c r="AE247" s="288"/>
      <c r="AF247" s="288"/>
      <c r="AG247" s="288"/>
      <c r="AH247" s="288"/>
      <c r="AI247" s="288"/>
      <c r="AJ247" s="288"/>
      <c r="AK247" s="288"/>
      <c r="AL247" s="288"/>
      <c r="AM247" s="288"/>
      <c r="AN247" s="288"/>
      <c r="AO247" s="288"/>
      <c r="AP247" s="288"/>
    </row>
    <row r="248" spans="1:42" x14ac:dyDescent="0.25">
      <c r="B248" s="270" t="s">
        <v>628</v>
      </c>
      <c r="C248" s="289">
        <f>[1]row!G194</f>
        <v>1.5</v>
      </c>
      <c r="D248" s="288">
        <v>105.26238015045057</v>
      </c>
      <c r="E248" s="288">
        <v>105.26238015045057</v>
      </c>
      <c r="F248" s="288">
        <v>105.26238015045057</v>
      </c>
      <c r="G248" s="288">
        <v>105.26238015045057</v>
      </c>
      <c r="H248" s="288">
        <v>105.26238015045057</v>
      </c>
      <c r="I248" s="288">
        <v>105.26238015045057</v>
      </c>
      <c r="J248" s="288">
        <v>105.26238015045057</v>
      </c>
      <c r="K248" s="288">
        <v>105.26238015045057</v>
      </c>
      <c r="L248" s="288">
        <v>126.0763830055625</v>
      </c>
      <c r="M248" s="288">
        <v>126.0763830055625</v>
      </c>
      <c r="N248" s="288">
        <v>126.0763830055625</v>
      </c>
      <c r="O248" s="288">
        <v>126.0763830055625</v>
      </c>
      <c r="P248" s="288">
        <v>126.0763830055625</v>
      </c>
      <c r="Q248" s="288">
        <v>128.76126627180395</v>
      </c>
      <c r="R248" s="288">
        <v>128.76126627180395</v>
      </c>
      <c r="S248" s="288">
        <v>128.76126627180395</v>
      </c>
      <c r="T248" s="288">
        <v>128.76126627180395</v>
      </c>
      <c r="U248" s="288">
        <v>128.76126627180395</v>
      </c>
      <c r="V248" s="288">
        <v>128.76126627180395</v>
      </c>
      <c r="W248" s="288">
        <v>128.76126627180395</v>
      </c>
      <c r="X248" s="288">
        <v>128.76126627180395</v>
      </c>
      <c r="Y248" s="288">
        <v>128.76126627180395</v>
      </c>
      <c r="Z248" s="288">
        <v>128.76126627180395</v>
      </c>
      <c r="AA248" s="288">
        <v>139.29145804816051</v>
      </c>
      <c r="AB248" s="288">
        <v>152.29599745411988</v>
      </c>
      <c r="AC248" s="288">
        <v>152.29599745411988</v>
      </c>
      <c r="AD248" s="288">
        <v>152.29599745411988</v>
      </c>
      <c r="AE248" s="288">
        <v>152.29599745411988</v>
      </c>
      <c r="AF248" s="288">
        <v>152.29599745411988</v>
      </c>
      <c r="AG248" s="288">
        <v>152.29599745411988</v>
      </c>
      <c r="AH248" s="288">
        <v>152.29599745411988</v>
      </c>
      <c r="AI248" s="288">
        <v>152.29599745411988</v>
      </c>
      <c r="AJ248" s="288">
        <v>152.29599745411988</v>
      </c>
      <c r="AK248" s="288">
        <v>152.29599745411988</v>
      </c>
      <c r="AL248" s="288">
        <v>152.29599745411988</v>
      </c>
      <c r="AM248" s="288">
        <v>152.29599745411988</v>
      </c>
      <c r="AN248" s="288">
        <v>152.29599745411988</v>
      </c>
      <c r="AO248" s="288">
        <v>153.54449239909371</v>
      </c>
      <c r="AP248" s="288">
        <v>153.54449239909371</v>
      </c>
    </row>
    <row r="249" spans="1:42" x14ac:dyDescent="0.25">
      <c r="B249" s="270" t="s">
        <v>629</v>
      </c>
      <c r="C249" s="289">
        <f>[1]row!G195</f>
        <v>1.5</v>
      </c>
      <c r="D249" s="288">
        <v>101.77119197450634</v>
      </c>
      <c r="E249" s="288">
        <v>101.77119197450634</v>
      </c>
      <c r="F249" s="288">
        <v>101.77119197450634</v>
      </c>
      <c r="G249" s="288">
        <v>101.77119197450634</v>
      </c>
      <c r="H249" s="288">
        <v>101.77119197450634</v>
      </c>
      <c r="I249" s="288">
        <v>101.77119197450634</v>
      </c>
      <c r="J249" s="288">
        <v>101.77119197450634</v>
      </c>
      <c r="K249" s="288">
        <v>101.77119197450634</v>
      </c>
      <c r="L249" s="288">
        <v>101.77119197450634</v>
      </c>
      <c r="M249" s="288">
        <v>101.77119197450634</v>
      </c>
      <c r="N249" s="288">
        <v>101.77119197450634</v>
      </c>
      <c r="O249" s="288">
        <v>101.77119197450634</v>
      </c>
      <c r="P249" s="288">
        <v>102.2159253279621</v>
      </c>
      <c r="Q249" s="288">
        <v>102.2159253279621</v>
      </c>
      <c r="R249" s="288">
        <v>102.2159253279621</v>
      </c>
      <c r="S249" s="288">
        <v>102.2159253279621</v>
      </c>
      <c r="T249" s="288">
        <v>102.2159253279621</v>
      </c>
      <c r="U249" s="288">
        <v>102.2159253279621</v>
      </c>
      <c r="V249" s="288">
        <v>102.2159253279621</v>
      </c>
      <c r="W249" s="288">
        <v>102.2159253279621</v>
      </c>
      <c r="X249" s="288">
        <v>102.2159253279621</v>
      </c>
      <c r="Y249" s="288">
        <v>102.2159253279621</v>
      </c>
      <c r="Z249" s="288">
        <v>102.2159253279621</v>
      </c>
      <c r="AA249" s="288">
        <v>102.2159253279621</v>
      </c>
      <c r="AB249" s="288">
        <v>102.2159253279621</v>
      </c>
      <c r="AC249" s="288">
        <v>102.2159253279621</v>
      </c>
      <c r="AD249" s="288">
        <v>102.2159253279621</v>
      </c>
      <c r="AE249" s="288">
        <v>102.2159253279621</v>
      </c>
      <c r="AF249" s="288">
        <v>102.2159253279621</v>
      </c>
      <c r="AG249" s="288">
        <v>102.2159253279621</v>
      </c>
      <c r="AH249" s="288">
        <v>102.2159253279621</v>
      </c>
      <c r="AI249" s="288">
        <v>102.2159253279621</v>
      </c>
      <c r="AJ249" s="288">
        <v>102.2159253279621</v>
      </c>
      <c r="AK249" s="288">
        <v>102.2159253279621</v>
      </c>
      <c r="AL249" s="288">
        <v>102.2159253279621</v>
      </c>
      <c r="AM249" s="288">
        <v>102.2159253279621</v>
      </c>
      <c r="AN249" s="288">
        <v>102.2159253279621</v>
      </c>
      <c r="AO249" s="288">
        <v>102.2159253279621</v>
      </c>
      <c r="AP249" s="288">
        <v>102.2159253279621</v>
      </c>
    </row>
    <row r="250" spans="1:42" x14ac:dyDescent="0.25">
      <c r="D250" s="288"/>
      <c r="E250" s="288"/>
      <c r="F250" s="288"/>
      <c r="G250" s="288"/>
      <c r="H250" s="288"/>
      <c r="I250" s="288"/>
      <c r="J250" s="288"/>
      <c r="K250" s="288"/>
      <c r="L250" s="288"/>
      <c r="M250" s="288"/>
      <c r="N250" s="288"/>
      <c r="O250" s="288"/>
      <c r="P250" s="288"/>
      <c r="Q250" s="288"/>
      <c r="R250" s="288"/>
      <c r="S250" s="288"/>
      <c r="T250" s="288"/>
      <c r="U250" s="288"/>
      <c r="V250" s="288"/>
      <c r="W250" s="288"/>
      <c r="X250" s="288"/>
      <c r="Y250" s="288"/>
      <c r="Z250" s="288"/>
      <c r="AA250" s="288"/>
      <c r="AB250" s="288"/>
      <c r="AC250" s="288"/>
      <c r="AD250" s="288"/>
      <c r="AE250" s="288"/>
      <c r="AF250" s="288"/>
      <c r="AG250" s="288"/>
      <c r="AH250" s="288"/>
      <c r="AI250" s="288"/>
      <c r="AJ250" s="288"/>
      <c r="AK250" s="288"/>
      <c r="AL250" s="288"/>
      <c r="AM250" s="288"/>
      <c r="AN250" s="288"/>
      <c r="AO250" s="288"/>
      <c r="AP250" s="288"/>
    </row>
    <row r="251" spans="1:42" x14ac:dyDescent="0.25">
      <c r="A251" s="276" t="s">
        <v>174</v>
      </c>
      <c r="B251" s="276"/>
      <c r="C251" s="278">
        <f>C216+C206+C186+C149+C138+C113+C87+C48+C25+C6</f>
        <v>611</v>
      </c>
      <c r="D251" s="278">
        <v>106.41356625791914</v>
      </c>
      <c r="E251" s="278">
        <v>106.86682600933945</v>
      </c>
      <c r="F251" s="278">
        <v>106.94798090329859</v>
      </c>
      <c r="G251" s="278">
        <v>107.0531777339454</v>
      </c>
      <c r="H251" s="278">
        <v>107.20288424780065</v>
      </c>
      <c r="I251" s="278">
        <v>108.38376698961318</v>
      </c>
      <c r="J251" s="278">
        <v>109.40948847725254</v>
      </c>
      <c r="K251" s="278">
        <v>109.52691081126974</v>
      </c>
      <c r="L251" s="278">
        <v>110.11304294256104</v>
      </c>
      <c r="M251" s="278">
        <v>110.50625519514092</v>
      </c>
      <c r="N251" s="278">
        <v>111.07900265609935</v>
      </c>
      <c r="O251" s="278">
        <v>111.07504375869327</v>
      </c>
      <c r="P251" s="278">
        <v>112.78870092054161</v>
      </c>
      <c r="Q251" s="278">
        <v>113.42543351020242</v>
      </c>
      <c r="R251" s="278">
        <v>115.10901171806414</v>
      </c>
      <c r="S251" s="278">
        <v>116.29390112189846</v>
      </c>
      <c r="T251" s="278">
        <v>119.00963026996565</v>
      </c>
      <c r="U251" s="278">
        <v>120.24463793093315</v>
      </c>
      <c r="V251" s="278">
        <v>120.94133235745669</v>
      </c>
      <c r="W251" s="278">
        <v>121.14352970219508</v>
      </c>
      <c r="X251" s="278">
        <v>121.32975042753634</v>
      </c>
      <c r="Y251" s="278">
        <v>121.51662671432429</v>
      </c>
      <c r="Z251" s="278">
        <v>121.8509755209095</v>
      </c>
      <c r="AA251" s="278">
        <v>121.96283031123289</v>
      </c>
      <c r="AB251" s="278">
        <v>123.34313423623669</v>
      </c>
      <c r="AC251" s="278">
        <v>124.3320787572198</v>
      </c>
      <c r="AD251" s="278">
        <v>124.71091335434059</v>
      </c>
      <c r="AE251" s="278">
        <v>125.13431816262496</v>
      </c>
      <c r="AF251" s="278">
        <v>125.27518289218935</v>
      </c>
      <c r="AG251" s="278">
        <v>124.61028150873608</v>
      </c>
      <c r="AH251" s="278">
        <v>124.74681658448938</v>
      </c>
      <c r="AI251" s="278">
        <v>125.14965194669986</v>
      </c>
      <c r="AJ251" s="278">
        <v>125.32917499871998</v>
      </c>
      <c r="AK251" s="278">
        <v>125.38746580243132</v>
      </c>
      <c r="AL251" s="278">
        <v>125.59208816134861</v>
      </c>
      <c r="AM251" s="278">
        <v>125.61233818123685</v>
      </c>
      <c r="AN251" s="278">
        <v>126.68693096139819</v>
      </c>
      <c r="AO251" s="278">
        <v>126.43240161849481</v>
      </c>
      <c r="AP251" s="278">
        <v>126.67824411000977</v>
      </c>
    </row>
    <row r="252" spans="1:42" x14ac:dyDescent="0.25">
      <c r="AB252" s="278"/>
    </row>
  </sheetData>
  <mergeCells count="2">
    <mergeCell ref="A5:B5"/>
    <mergeCell ref="A1:B1"/>
  </mergeCells>
  <hyperlinks>
    <hyperlink ref="A1:B1" location="'Table of contents'!A1" display="Table of contents" xr:uid="{046CC47F-ECD8-44AE-BA4D-1E0141C1CA7A}"/>
  </hyperlinks>
  <pageMargins left="0.31" right="0.43"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75C66-08F1-4007-ACF8-79BC1E834C3C}">
  <sheetPr>
    <tabColor theme="0" tint="-0.14999847407452621"/>
  </sheetPr>
  <dimension ref="A1:AE252"/>
  <sheetViews>
    <sheetView topLeftCell="O1" workbookViewId="0">
      <selection activeCell="AH140" sqref="AH140"/>
    </sheetView>
  </sheetViews>
  <sheetFormatPr defaultColWidth="9.140625" defaultRowHeight="15.75" x14ac:dyDescent="0.25"/>
  <cols>
    <col min="1" max="1" width="9.28515625" style="305" customWidth="1"/>
    <col min="2" max="2" width="61.140625" style="318" customWidth="1"/>
    <col min="3" max="3" width="8.5703125" style="319" customWidth="1"/>
    <col min="4" max="4" width="10.42578125" style="321" customWidth="1"/>
    <col min="5" max="16384" width="9.140625" style="305"/>
  </cols>
  <sheetData>
    <row r="1" spans="1:31" x14ac:dyDescent="0.25">
      <c r="A1" s="421" t="s">
        <v>419</v>
      </c>
      <c r="B1" s="421"/>
    </row>
    <row r="2" spans="1:31" x14ac:dyDescent="0.25">
      <c r="A2" s="280" t="s">
        <v>908</v>
      </c>
    </row>
    <row r="3" spans="1:31" x14ac:dyDescent="0.25">
      <c r="A3" s="280" t="s">
        <v>909</v>
      </c>
    </row>
    <row r="4" spans="1:31" ht="60" customHeight="1" x14ac:dyDescent="0.25">
      <c r="A4" s="419" t="s">
        <v>873</v>
      </c>
      <c r="B4" s="419"/>
      <c r="C4" s="306" t="s">
        <v>872</v>
      </c>
      <c r="D4" s="356">
        <v>45383</v>
      </c>
      <c r="E4" s="356">
        <v>45413</v>
      </c>
      <c r="F4" s="356">
        <v>45444</v>
      </c>
      <c r="G4" s="356">
        <v>45474</v>
      </c>
      <c r="H4" s="356">
        <v>45505</v>
      </c>
      <c r="I4" s="356">
        <v>45536</v>
      </c>
      <c r="J4" s="356">
        <v>45566</v>
      </c>
      <c r="K4" s="356">
        <v>45597</v>
      </c>
      <c r="L4" s="356">
        <v>45627</v>
      </c>
      <c r="M4" s="356">
        <v>45658</v>
      </c>
      <c r="N4" s="356">
        <v>45689</v>
      </c>
      <c r="O4" s="356">
        <v>45717</v>
      </c>
      <c r="P4" s="356">
        <v>45748</v>
      </c>
      <c r="Q4" s="356">
        <v>45778</v>
      </c>
      <c r="R4" s="356">
        <v>45809</v>
      </c>
      <c r="S4" s="356">
        <v>45839</v>
      </c>
      <c r="T4" s="356">
        <v>45870</v>
      </c>
      <c r="U4" s="356">
        <v>45901</v>
      </c>
      <c r="V4" s="356">
        <v>45931</v>
      </c>
      <c r="W4" s="356">
        <v>45962</v>
      </c>
      <c r="X4" s="356">
        <v>45992</v>
      </c>
      <c r="Y4" s="356">
        <v>46023</v>
      </c>
      <c r="Z4" s="356">
        <v>46054</v>
      </c>
      <c r="AA4" s="356">
        <v>46082</v>
      </c>
      <c r="AB4" s="356">
        <v>46113</v>
      </c>
      <c r="AC4" s="356">
        <v>46143</v>
      </c>
      <c r="AD4" s="356">
        <v>46174</v>
      </c>
      <c r="AE4" s="356">
        <v>46204</v>
      </c>
    </row>
    <row r="5" spans="1:31" customFormat="1" ht="18" customHeight="1" x14ac:dyDescent="0.25">
      <c r="A5" s="351" t="s">
        <v>65</v>
      </c>
      <c r="B5" s="317"/>
      <c r="C5" s="350">
        <v>41</v>
      </c>
      <c r="D5" s="350">
        <v>102.29269114948903</v>
      </c>
      <c r="E5" s="350">
        <v>102.55990958478992</v>
      </c>
      <c r="F5" s="350">
        <v>102.82872079894064</v>
      </c>
      <c r="G5" s="350">
        <v>102.86400120971351</v>
      </c>
      <c r="H5" s="350">
        <v>103.00182319713761</v>
      </c>
      <c r="I5" s="350">
        <v>103.28046747624529</v>
      </c>
      <c r="J5" s="350">
        <v>103.7979866014671</v>
      </c>
      <c r="K5" s="350">
        <v>103.87584008478353</v>
      </c>
      <c r="L5" s="350">
        <v>104.00083877315521</v>
      </c>
      <c r="M5" s="350">
        <v>104.92372534844027</v>
      </c>
      <c r="N5" s="350">
        <v>104.92372534844027</v>
      </c>
      <c r="O5" s="350">
        <v>105.1487223344236</v>
      </c>
      <c r="P5" s="350">
        <v>105.17469216975489</v>
      </c>
      <c r="Q5" s="350">
        <v>105.17469216975489</v>
      </c>
      <c r="R5" s="350">
        <v>105.2565831184136</v>
      </c>
      <c r="S5" s="350">
        <v>105.48706376235928</v>
      </c>
      <c r="T5" s="350">
        <v>106.11933736634273</v>
      </c>
      <c r="U5" s="350">
        <v>106.14721397523392</v>
      </c>
      <c r="V5" s="350">
        <v>106.34751906759745</v>
      </c>
      <c r="W5" s="350">
        <v>106.52299336533484</v>
      </c>
      <c r="X5" s="350">
        <v>106.67937108199875</v>
      </c>
      <c r="Y5" s="350">
        <v>107.07736672210945</v>
      </c>
      <c r="Z5" s="350">
        <v>107.35439671960553</v>
      </c>
      <c r="AA5" s="350">
        <v>107.45195139257925</v>
      </c>
      <c r="AB5" s="350">
        <v>107.86524306596678</v>
      </c>
      <c r="AC5" s="350">
        <v>108.15034441074128</v>
      </c>
      <c r="AD5" s="350">
        <v>108.15034441074128</v>
      </c>
      <c r="AE5" s="350">
        <v>108.55205754857809</v>
      </c>
    </row>
    <row r="6" spans="1:31" ht="20.25" customHeight="1" x14ac:dyDescent="0.25">
      <c r="A6" s="357"/>
      <c r="B6" s="323" t="s">
        <v>66</v>
      </c>
      <c r="C6" s="308">
        <v>31</v>
      </c>
      <c r="D6" s="320">
        <v>102.56120977176941</v>
      </c>
      <c r="E6" s="320">
        <v>102.63561823479479</v>
      </c>
      <c r="F6" s="320">
        <v>102.87746799505935</v>
      </c>
      <c r="G6" s="320">
        <v>102.9241291835009</v>
      </c>
      <c r="H6" s="320">
        <v>102.9241291835009</v>
      </c>
      <c r="I6" s="320">
        <v>103.07988947065753</v>
      </c>
      <c r="J6" s="320">
        <v>103.67245272824806</v>
      </c>
      <c r="K6" s="320">
        <v>103.67245272824806</v>
      </c>
      <c r="L6" s="320">
        <v>103.837773574159</v>
      </c>
      <c r="M6" s="320">
        <v>104.99346283070707</v>
      </c>
      <c r="N6" s="320">
        <v>104.99346283070707</v>
      </c>
      <c r="O6" s="320">
        <v>105.29103948958826</v>
      </c>
      <c r="P6" s="320">
        <v>105.32538669115546</v>
      </c>
      <c r="Q6" s="320">
        <v>105.32538669115546</v>
      </c>
      <c r="R6" s="320">
        <v>105.43369407486536</v>
      </c>
      <c r="S6" s="320">
        <v>105.46068367550576</v>
      </c>
      <c r="T6" s="320">
        <v>106.15804419044005</v>
      </c>
      <c r="U6" s="320">
        <v>106.19491325381226</v>
      </c>
      <c r="V6" s="320">
        <v>106.2237872053625</v>
      </c>
      <c r="W6" s="320">
        <v>106.23649651141352</v>
      </c>
      <c r="X6" s="320">
        <v>106.44331865280773</v>
      </c>
      <c r="Y6" s="320">
        <v>106.96969998327673</v>
      </c>
      <c r="Z6" s="320">
        <v>107.33609449609412</v>
      </c>
      <c r="AA6" s="320">
        <v>107.46511841841418</v>
      </c>
      <c r="AB6" s="320">
        <v>107.89619287366743</v>
      </c>
      <c r="AC6" s="320">
        <v>108.1806968641235</v>
      </c>
      <c r="AD6" s="320">
        <v>108.1806968641235</v>
      </c>
      <c r="AE6" s="386">
        <v>108.58461634397239</v>
      </c>
    </row>
    <row r="7" spans="1:31" ht="20.25" customHeight="1" x14ac:dyDescent="0.25">
      <c r="A7" s="352" t="s">
        <v>68</v>
      </c>
      <c r="B7" s="310"/>
      <c r="C7" s="308">
        <v>31</v>
      </c>
      <c r="D7" s="320">
        <v>102.56120977176941</v>
      </c>
      <c r="E7" s="320">
        <v>102.63561823479479</v>
      </c>
      <c r="F7" s="320">
        <v>102.87746799505935</v>
      </c>
      <c r="G7" s="320">
        <v>102.9241291835009</v>
      </c>
      <c r="H7" s="320">
        <v>102.9241291835009</v>
      </c>
      <c r="I7" s="320">
        <v>103.07988947065753</v>
      </c>
      <c r="J7" s="320">
        <v>103.67245272824806</v>
      </c>
      <c r="K7" s="320">
        <v>103.67245272824806</v>
      </c>
      <c r="L7" s="320">
        <v>103.837773574159</v>
      </c>
      <c r="M7" s="320">
        <v>104.99346283070707</v>
      </c>
      <c r="N7" s="320">
        <v>104.99346283070707</v>
      </c>
      <c r="O7" s="320">
        <v>105.29103948958826</v>
      </c>
      <c r="P7" s="320">
        <v>105.32538669115546</v>
      </c>
      <c r="Q7" s="320">
        <v>105.32538669115546</v>
      </c>
      <c r="R7" s="320">
        <v>105.43369407486536</v>
      </c>
      <c r="S7" s="320">
        <v>105.46068367550576</v>
      </c>
      <c r="T7" s="320">
        <v>106.15804419044005</v>
      </c>
      <c r="U7" s="320">
        <v>106.19491325381226</v>
      </c>
      <c r="V7" s="320">
        <v>106.2237872053625</v>
      </c>
      <c r="W7" s="320">
        <v>106.23649651141352</v>
      </c>
      <c r="X7" s="320">
        <v>106.44331865280773</v>
      </c>
      <c r="Y7" s="320">
        <v>106.96969998327673</v>
      </c>
      <c r="Z7" s="320">
        <v>107.33609449609412</v>
      </c>
      <c r="AA7" s="320">
        <v>107.46511841841418</v>
      </c>
      <c r="AB7" s="320">
        <v>107.89619287366743</v>
      </c>
      <c r="AC7" s="320">
        <v>108.1806968641235</v>
      </c>
      <c r="AD7" s="320">
        <v>108.1806968641235</v>
      </c>
      <c r="AE7" s="386">
        <v>108.58461634397239</v>
      </c>
    </row>
    <row r="8" spans="1:31" ht="20.25" customHeight="1" x14ac:dyDescent="0.25">
      <c r="A8" s="357"/>
      <c r="B8" s="312" t="s">
        <v>739</v>
      </c>
      <c r="C8" s="308">
        <v>12</v>
      </c>
      <c r="D8" s="320">
        <v>102.78463109713002</v>
      </c>
      <c r="E8" s="320">
        <v>102.78463109713002</v>
      </c>
      <c r="F8" s="320">
        <v>103.37451113076067</v>
      </c>
      <c r="G8" s="320">
        <v>103.37451113076067</v>
      </c>
      <c r="H8" s="320">
        <v>103.37451113076067</v>
      </c>
      <c r="I8" s="320">
        <v>103.77857547401219</v>
      </c>
      <c r="J8" s="320">
        <v>104.13426830449657</v>
      </c>
      <c r="K8" s="320">
        <v>104.13426830449657</v>
      </c>
      <c r="L8" s="320">
        <v>104.08009912260341</v>
      </c>
      <c r="M8" s="320">
        <v>105.90712592542629</v>
      </c>
      <c r="N8" s="320">
        <v>105.90712592542629</v>
      </c>
      <c r="O8" s="320">
        <v>106.06689031437757</v>
      </c>
      <c r="P8" s="320">
        <v>106.15599184145569</v>
      </c>
      <c r="Q8" s="320">
        <v>106.15599184145569</v>
      </c>
      <c r="R8" s="320">
        <v>106.31112764074697</v>
      </c>
      <c r="S8" s="320">
        <v>106.31112764074697</v>
      </c>
      <c r="T8" s="320">
        <v>106.32290271287054</v>
      </c>
      <c r="U8" s="320">
        <v>106.41854630822942</v>
      </c>
      <c r="V8" s="320">
        <v>106.49344944614217</v>
      </c>
      <c r="W8" s="320">
        <v>106.52641919405697</v>
      </c>
      <c r="X8" s="320">
        <v>106.52641919405697</v>
      </c>
      <c r="Y8" s="320">
        <v>107.16676210631633</v>
      </c>
      <c r="Z8" s="320">
        <v>107.19916400020701</v>
      </c>
      <c r="AA8" s="320">
        <v>107.53387040957286</v>
      </c>
      <c r="AB8" s="320">
        <v>107.99838220608322</v>
      </c>
      <c r="AC8" s="320">
        <v>108.73642603069727</v>
      </c>
      <c r="AD8" s="320">
        <v>108.73642603069727</v>
      </c>
      <c r="AE8" s="386">
        <v>108.73642603069727</v>
      </c>
    </row>
    <row r="9" spans="1:31" ht="20.25" customHeight="1" x14ac:dyDescent="0.25">
      <c r="A9" s="357"/>
      <c r="B9" s="312" t="s">
        <v>740</v>
      </c>
      <c r="C9" s="308">
        <v>17</v>
      </c>
      <c r="D9" s="320">
        <v>102.35050622026189</v>
      </c>
      <c r="E9" s="320">
        <v>102.48619224107287</v>
      </c>
      <c r="F9" s="320">
        <v>102.5125614273267</v>
      </c>
      <c r="G9" s="320">
        <v>102.59764947683776</v>
      </c>
      <c r="H9" s="320">
        <v>102.59764947683776</v>
      </c>
      <c r="I9" s="320">
        <v>102.59764947683776</v>
      </c>
      <c r="J9" s="320">
        <v>103.42817486866235</v>
      </c>
      <c r="K9" s="320">
        <v>103.42817486866235</v>
      </c>
      <c r="L9" s="320">
        <v>103.48329774407402</v>
      </c>
      <c r="M9" s="320">
        <v>104.07126845171473</v>
      </c>
      <c r="N9" s="320">
        <v>104.07126845171473</v>
      </c>
      <c r="O9" s="320">
        <v>104.50160327391171</v>
      </c>
      <c r="P9" s="320">
        <v>104.50160327391171</v>
      </c>
      <c r="Q9" s="320">
        <v>104.50160327391171</v>
      </c>
      <c r="R9" s="320">
        <v>104.59005363235144</v>
      </c>
      <c r="S9" s="320">
        <v>104.63926996293105</v>
      </c>
      <c r="T9" s="320">
        <v>105.9026501894655</v>
      </c>
      <c r="U9" s="320">
        <v>105.9026501894655</v>
      </c>
      <c r="V9" s="320">
        <v>105.9026501894655</v>
      </c>
      <c r="W9" s="320">
        <v>105.9026501894655</v>
      </c>
      <c r="X9" s="320">
        <v>105.9026501894655</v>
      </c>
      <c r="Y9" s="320">
        <v>106.10293630533728</v>
      </c>
      <c r="Z9" s="320">
        <v>106.74829085035762</v>
      </c>
      <c r="AA9" s="320">
        <v>106.74829085035762</v>
      </c>
      <c r="AB9" s="320">
        <v>107.20784332944891</v>
      </c>
      <c r="AC9" s="320">
        <v>107.20784332944891</v>
      </c>
      <c r="AD9" s="320">
        <v>107.20784332944891</v>
      </c>
      <c r="AE9" s="386">
        <v>107.94440238093806</v>
      </c>
    </row>
    <row r="10" spans="1:31" ht="20.25" customHeight="1" x14ac:dyDescent="0.25">
      <c r="A10" s="357"/>
      <c r="B10" s="312" t="s">
        <v>741</v>
      </c>
      <c r="C10" s="308">
        <v>1</v>
      </c>
      <c r="D10" s="320">
        <v>100</v>
      </c>
      <c r="E10" s="320">
        <v>100</v>
      </c>
      <c r="F10" s="320">
        <v>100</v>
      </c>
      <c r="G10" s="320">
        <v>100</v>
      </c>
      <c r="H10" s="320">
        <v>100</v>
      </c>
      <c r="I10" s="320">
        <v>100</v>
      </c>
      <c r="J10" s="320">
        <v>100</v>
      </c>
      <c r="K10" s="320">
        <v>100</v>
      </c>
      <c r="L10" s="320">
        <v>100</v>
      </c>
      <c r="M10" s="320">
        <v>102.24956623841742</v>
      </c>
      <c r="N10" s="320">
        <v>102.24956623841742</v>
      </c>
      <c r="O10" s="320">
        <v>102.24956623841742</v>
      </c>
      <c r="P10" s="320">
        <v>102.24956623841742</v>
      </c>
      <c r="Q10" s="320">
        <v>102.24956623841742</v>
      </c>
      <c r="R10" s="320">
        <v>102.24956623841742</v>
      </c>
      <c r="S10" s="320">
        <v>102.24956623841742</v>
      </c>
      <c r="T10" s="320">
        <v>102.24956623841742</v>
      </c>
      <c r="U10" s="320">
        <v>102.24956623841742</v>
      </c>
      <c r="V10" s="320">
        <v>102.24956623841742</v>
      </c>
      <c r="W10" s="320">
        <v>102.24956623841742</v>
      </c>
      <c r="X10" s="320">
        <v>102.24956623841742</v>
      </c>
      <c r="Y10" s="320">
        <v>102.24956623841742</v>
      </c>
      <c r="Z10" s="320">
        <v>102.24956623841742</v>
      </c>
      <c r="AA10" s="320">
        <v>102.24956623841742</v>
      </c>
      <c r="AB10" s="320">
        <v>102.24956623841742</v>
      </c>
      <c r="AC10" s="320">
        <v>102.24956623841742</v>
      </c>
      <c r="AD10" s="320">
        <v>102.24956623841742</v>
      </c>
      <c r="AE10" s="386">
        <v>102.24956623841742</v>
      </c>
    </row>
    <row r="11" spans="1:31" ht="20.25" customHeight="1" x14ac:dyDescent="0.25">
      <c r="A11" s="357"/>
      <c r="B11" s="312" t="s">
        <v>742</v>
      </c>
      <c r="C11" s="308">
        <v>1</v>
      </c>
      <c r="D11" s="320">
        <v>105.13546297474662</v>
      </c>
      <c r="E11" s="320">
        <v>105.13546297474662</v>
      </c>
      <c r="F11" s="320">
        <v>105.13546297474662</v>
      </c>
      <c r="G11" s="320">
        <v>105.13546297474662</v>
      </c>
      <c r="H11" s="320">
        <v>105.13546297474662</v>
      </c>
      <c r="I11" s="320">
        <v>105.13546297474662</v>
      </c>
      <c r="J11" s="320">
        <v>105.13546297474662</v>
      </c>
      <c r="K11" s="320">
        <v>105.13546297474662</v>
      </c>
      <c r="L11" s="320">
        <v>109.16477886213315</v>
      </c>
      <c r="M11" s="320">
        <v>110.90291496772494</v>
      </c>
      <c r="N11" s="320">
        <v>110.90291496772494</v>
      </c>
      <c r="O11" s="320">
        <v>110.90291496772494</v>
      </c>
      <c r="P11" s="320">
        <v>110.90291496772494</v>
      </c>
      <c r="Q11" s="320">
        <v>110.90291496772494</v>
      </c>
      <c r="R11" s="320">
        <v>110.90291496772494</v>
      </c>
      <c r="S11" s="320">
        <v>110.90291496772494</v>
      </c>
      <c r="T11" s="320">
        <v>110.90291496772494</v>
      </c>
      <c r="U11" s="320">
        <v>110.90291496772494</v>
      </c>
      <c r="V11" s="320">
        <v>110.90291496772494</v>
      </c>
      <c r="W11" s="320">
        <v>110.90291496772494</v>
      </c>
      <c r="X11" s="320">
        <v>116.24582028707556</v>
      </c>
      <c r="Y11" s="320">
        <v>120.62986984809146</v>
      </c>
      <c r="Z11" s="320">
        <v>120.62986984809146</v>
      </c>
      <c r="AA11" s="320">
        <v>120.62986984809146</v>
      </c>
      <c r="AB11" s="320">
        <v>120.62986984809146</v>
      </c>
      <c r="AC11" s="320">
        <v>120.62986984809146</v>
      </c>
      <c r="AD11" s="320">
        <v>120.62986984809146</v>
      </c>
      <c r="AE11" s="386">
        <v>120.62986984809146</v>
      </c>
    </row>
    <row r="12" spans="1:31" ht="20.25" customHeight="1" x14ac:dyDescent="0.25">
      <c r="A12" s="357"/>
      <c r="B12" s="323" t="s">
        <v>70</v>
      </c>
      <c r="C12" s="308">
        <v>10</v>
      </c>
      <c r="D12" s="320">
        <v>101.46028342041987</v>
      </c>
      <c r="E12" s="320">
        <v>102.32521276977486</v>
      </c>
      <c r="F12" s="320">
        <v>102.67760449097264</v>
      </c>
      <c r="G12" s="320">
        <v>102.67760449097264</v>
      </c>
      <c r="H12" s="320">
        <v>103.24267463941149</v>
      </c>
      <c r="I12" s="320">
        <v>103.9022592935673</v>
      </c>
      <c r="J12" s="320">
        <v>104.1871416084462</v>
      </c>
      <c r="K12" s="320">
        <v>104.5063408900435</v>
      </c>
      <c r="L12" s="320">
        <v>104.5063408900435</v>
      </c>
      <c r="M12" s="320">
        <v>104.70753915341319</v>
      </c>
      <c r="N12" s="320">
        <v>104.70753915341319</v>
      </c>
      <c r="O12" s="320">
        <v>104.70753915341319</v>
      </c>
      <c r="P12" s="320">
        <v>104.70753915341319</v>
      </c>
      <c r="Q12" s="320">
        <v>104.70753915341319</v>
      </c>
      <c r="R12" s="320">
        <v>104.70753915341319</v>
      </c>
      <c r="S12" s="320">
        <v>105.56884203160521</v>
      </c>
      <c r="T12" s="320">
        <v>105.99934621164104</v>
      </c>
      <c r="U12" s="320">
        <v>105.99934621164104</v>
      </c>
      <c r="V12" s="320">
        <v>106.73108784052582</v>
      </c>
      <c r="W12" s="320">
        <v>107.4111336124909</v>
      </c>
      <c r="X12" s="320">
        <v>107.4111336124909</v>
      </c>
      <c r="Y12" s="320">
        <v>107.4111336124909</v>
      </c>
      <c r="Z12" s="320">
        <v>107.4111336124909</v>
      </c>
      <c r="AA12" s="320">
        <v>107.4111336124909</v>
      </c>
      <c r="AB12" s="320">
        <v>107.76929866209476</v>
      </c>
      <c r="AC12" s="320">
        <v>108.05625180525639</v>
      </c>
      <c r="AD12" s="320">
        <v>108.05625180525639</v>
      </c>
      <c r="AE12" s="386">
        <v>108.45112528285571</v>
      </c>
    </row>
    <row r="13" spans="1:31" ht="20.25" customHeight="1" x14ac:dyDescent="0.25">
      <c r="A13" s="352" t="s">
        <v>71</v>
      </c>
      <c r="B13" s="312"/>
      <c r="C13" s="308">
        <v>10</v>
      </c>
      <c r="D13" s="320">
        <v>101.46028342041987</v>
      </c>
      <c r="E13" s="320">
        <v>102.32521276977486</v>
      </c>
      <c r="F13" s="320">
        <v>102.67760449097264</v>
      </c>
      <c r="G13" s="320">
        <v>102.67760449097264</v>
      </c>
      <c r="H13" s="320">
        <v>103.24267463941149</v>
      </c>
      <c r="I13" s="320">
        <v>103.9022592935673</v>
      </c>
      <c r="J13" s="320">
        <v>104.1871416084462</v>
      </c>
      <c r="K13" s="320">
        <v>104.5063408900435</v>
      </c>
      <c r="L13" s="320">
        <v>104.5063408900435</v>
      </c>
      <c r="M13" s="320">
        <v>104.70753915341319</v>
      </c>
      <c r="N13" s="320">
        <v>104.70753915341319</v>
      </c>
      <c r="O13" s="320">
        <v>104.70753915341319</v>
      </c>
      <c r="P13" s="320">
        <v>104.70753915341319</v>
      </c>
      <c r="Q13" s="320">
        <v>104.70753915341319</v>
      </c>
      <c r="R13" s="320">
        <v>104.70753915341319</v>
      </c>
      <c r="S13" s="320">
        <v>105.56884203160521</v>
      </c>
      <c r="T13" s="320">
        <v>105.99934621164104</v>
      </c>
      <c r="U13" s="320">
        <v>105.99934621164104</v>
      </c>
      <c r="V13" s="320">
        <v>106.73108784052582</v>
      </c>
      <c r="W13" s="320">
        <v>107.4111336124909</v>
      </c>
      <c r="X13" s="320">
        <v>107.4111336124909</v>
      </c>
      <c r="Y13" s="320">
        <v>107.4111336124909</v>
      </c>
      <c r="Z13" s="320">
        <v>107.4111336124909</v>
      </c>
      <c r="AA13" s="320">
        <v>107.4111336124909</v>
      </c>
      <c r="AB13" s="320">
        <v>107.76929866209476</v>
      </c>
      <c r="AC13" s="320">
        <v>108.05625180525639</v>
      </c>
      <c r="AD13" s="320">
        <v>108.05625180525639</v>
      </c>
      <c r="AE13" s="386">
        <v>108.45112528285571</v>
      </c>
    </row>
    <row r="14" spans="1:31" ht="20.25" customHeight="1" x14ac:dyDescent="0.25">
      <c r="A14" s="357"/>
      <c r="B14" s="310" t="s">
        <v>517</v>
      </c>
      <c r="C14" s="308">
        <v>5</v>
      </c>
      <c r="D14" s="320">
        <v>100.74698640384389</v>
      </c>
      <c r="E14" s="320">
        <v>102.51214834130305</v>
      </c>
      <c r="F14" s="320">
        <v>102.51214834130305</v>
      </c>
      <c r="G14" s="320">
        <v>102.51214834130305</v>
      </c>
      <c r="H14" s="320">
        <v>102.59815788188486</v>
      </c>
      <c r="I14" s="320">
        <v>103.94424901281508</v>
      </c>
      <c r="J14" s="320">
        <v>103.94424901281508</v>
      </c>
      <c r="K14" s="320">
        <v>103.96773995909614</v>
      </c>
      <c r="L14" s="320">
        <v>103.96773995909614</v>
      </c>
      <c r="M14" s="320">
        <v>103.96773995909614</v>
      </c>
      <c r="N14" s="320">
        <v>103.96773995909614</v>
      </c>
      <c r="O14" s="320">
        <v>103.96773995909614</v>
      </c>
      <c r="P14" s="320">
        <v>103.96773995909614</v>
      </c>
      <c r="Q14" s="320">
        <v>103.96773995909614</v>
      </c>
      <c r="R14" s="320">
        <v>103.96773995909614</v>
      </c>
      <c r="S14" s="320">
        <v>104.11884191716106</v>
      </c>
      <c r="T14" s="320">
        <v>104.99742187641787</v>
      </c>
      <c r="U14" s="320">
        <v>104.99742187641787</v>
      </c>
      <c r="V14" s="320">
        <v>104.99742187641787</v>
      </c>
      <c r="W14" s="320">
        <v>104.99742187641787</v>
      </c>
      <c r="X14" s="320">
        <v>104.99742187641787</v>
      </c>
      <c r="Y14" s="320">
        <v>104.99742187641787</v>
      </c>
      <c r="Z14" s="320">
        <v>104.99742187641787</v>
      </c>
      <c r="AA14" s="320">
        <v>104.99742187641787</v>
      </c>
      <c r="AB14" s="320">
        <v>105.25545970966762</v>
      </c>
      <c r="AC14" s="320">
        <v>105.25545970966762</v>
      </c>
      <c r="AD14" s="320">
        <v>105.25545970966762</v>
      </c>
      <c r="AE14" s="386">
        <v>105.49187117087565</v>
      </c>
    </row>
    <row r="15" spans="1:31" ht="20.25" customHeight="1" x14ac:dyDescent="0.25">
      <c r="A15" s="357"/>
      <c r="B15" s="310" t="s">
        <v>743</v>
      </c>
      <c r="C15" s="308">
        <v>4</v>
      </c>
      <c r="D15" s="320">
        <v>102.16226594427556</v>
      </c>
      <c r="E15" s="320">
        <v>102.16226594427556</v>
      </c>
      <c r="F15" s="320">
        <v>103.04324524726999</v>
      </c>
      <c r="G15" s="320">
        <v>103.04324524726999</v>
      </c>
      <c r="H15" s="320">
        <v>104.35055893115438</v>
      </c>
      <c r="I15" s="320">
        <v>104.35055893115438</v>
      </c>
      <c r="J15" s="320">
        <v>105.06276471835163</v>
      </c>
      <c r="K15" s="320">
        <v>105.8319865131506</v>
      </c>
      <c r="L15" s="320">
        <v>105.8319865131506</v>
      </c>
      <c r="M15" s="320">
        <v>106.33498217157484</v>
      </c>
      <c r="N15" s="320">
        <v>106.33498217157484</v>
      </c>
      <c r="O15" s="320">
        <v>106.33498217157484</v>
      </c>
      <c r="P15" s="320">
        <v>106.33498217157484</v>
      </c>
      <c r="Q15" s="320">
        <v>106.33498217157484</v>
      </c>
      <c r="R15" s="320">
        <v>106.33498217157484</v>
      </c>
      <c r="S15" s="320">
        <v>107.47327001753646</v>
      </c>
      <c r="T15" s="320">
        <v>107.47327001753646</v>
      </c>
      <c r="U15" s="320">
        <v>107.47327001753646</v>
      </c>
      <c r="V15" s="320">
        <v>108.45250659029452</v>
      </c>
      <c r="W15" s="320">
        <v>109.82713107060474</v>
      </c>
      <c r="X15" s="320">
        <v>109.82713107060474</v>
      </c>
      <c r="Y15" s="320">
        <v>109.82713107060474</v>
      </c>
      <c r="Z15" s="320">
        <v>109.82713107060474</v>
      </c>
      <c r="AA15" s="320">
        <v>109.82713107060474</v>
      </c>
      <c r="AB15" s="320">
        <v>110.4064473488834</v>
      </c>
      <c r="AC15" s="320">
        <v>111.12383020678752</v>
      </c>
      <c r="AD15" s="320">
        <v>111.12383020678752</v>
      </c>
      <c r="AE15" s="386">
        <v>111.82140986080597</v>
      </c>
    </row>
    <row r="16" spans="1:31" ht="20.25" customHeight="1" x14ac:dyDescent="0.25">
      <c r="A16" s="357"/>
      <c r="B16" s="310" t="s">
        <v>518</v>
      </c>
      <c r="C16" s="308">
        <v>1</v>
      </c>
      <c r="D16" s="320">
        <v>102.08503368023767</v>
      </c>
      <c r="E16" s="320">
        <v>102.08503368023767</v>
      </c>
      <c r="F16" s="320">
        <v>102.08503368023767</v>
      </c>
      <c r="G16" s="320">
        <v>102.08503368023767</v>
      </c>
      <c r="H16" s="320">
        <v>102.08503368023767</v>
      </c>
      <c r="I16" s="320">
        <v>102.08503368023767</v>
      </c>
      <c r="J16" s="320">
        <v>102.08503368023767</v>
      </c>
      <c r="K16" s="320">
        <v>102.08503368023767</v>
      </c>
      <c r="L16" s="320">
        <v>102.08503368023767</v>
      </c>
      <c r="M16" s="320">
        <v>102.08503368023767</v>
      </c>
      <c r="N16" s="320">
        <v>102.08503368023767</v>
      </c>
      <c r="O16" s="320">
        <v>102.08503368023767</v>
      </c>
      <c r="P16" s="320">
        <v>102.08503368023767</v>
      </c>
      <c r="Q16" s="320">
        <v>102.08503368023767</v>
      </c>
      <c r="R16" s="320">
        <v>102.08503368023767</v>
      </c>
      <c r="S16" s="320">
        <v>105.1027407743791</v>
      </c>
      <c r="T16" s="320">
        <v>105.1027407743791</v>
      </c>
      <c r="U16" s="320">
        <v>105.1027407743791</v>
      </c>
      <c r="V16" s="320">
        <v>108.19407713602949</v>
      </c>
      <c r="W16" s="320">
        <v>109.37767695276595</v>
      </c>
      <c r="X16" s="320">
        <v>109.37767695276595</v>
      </c>
      <c r="Y16" s="320">
        <v>109.37767695276595</v>
      </c>
      <c r="Z16" s="320">
        <v>109.37767695276595</v>
      </c>
      <c r="AA16" s="320">
        <v>109.37767695276595</v>
      </c>
      <c r="AB16" s="320">
        <v>109.37767695276595</v>
      </c>
      <c r="AC16" s="320">
        <v>109.37767695276595</v>
      </c>
      <c r="AD16" s="320">
        <v>109.37767695276595</v>
      </c>
      <c r="AE16" s="386">
        <v>109.37767695276595</v>
      </c>
    </row>
    <row r="17" spans="1:31" ht="20.25" customHeight="1" x14ac:dyDescent="0.25">
      <c r="A17" s="357"/>
      <c r="B17" s="312"/>
      <c r="C17" s="308"/>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86"/>
    </row>
    <row r="18" spans="1:31" ht="32.25" customHeight="1" x14ac:dyDescent="0.25">
      <c r="A18" s="422" t="s">
        <v>744</v>
      </c>
      <c r="B18" s="422"/>
      <c r="C18" s="359">
        <v>25</v>
      </c>
      <c r="D18" s="359">
        <v>106.29495271165764</v>
      </c>
      <c r="E18" s="359">
        <v>106.3290012682555</v>
      </c>
      <c r="F18" s="359">
        <v>107.30792287298162</v>
      </c>
      <c r="G18" s="359">
        <v>107.31468084931191</v>
      </c>
      <c r="H18" s="359">
        <v>107.31468084931191</v>
      </c>
      <c r="I18" s="359">
        <v>107.39946547844517</v>
      </c>
      <c r="J18" s="359">
        <v>107.64641160977907</v>
      </c>
      <c r="K18" s="359">
        <v>108.14991986007691</v>
      </c>
      <c r="L18" s="359">
        <v>108.26744097726251</v>
      </c>
      <c r="M18" s="359">
        <v>116.38457122596145</v>
      </c>
      <c r="N18" s="359">
        <v>116.51622240401062</v>
      </c>
      <c r="O18" s="359">
        <v>116.58380641110209</v>
      </c>
      <c r="P18" s="359">
        <v>116.6232076075958</v>
      </c>
      <c r="Q18" s="359">
        <v>116.89576176799319</v>
      </c>
      <c r="R18" s="359">
        <v>116.8919359217161</v>
      </c>
      <c r="S18" s="359">
        <v>117.02524916844281</v>
      </c>
      <c r="T18" s="359">
        <v>117.02524916844281</v>
      </c>
      <c r="U18" s="359">
        <v>117.04222891390268</v>
      </c>
      <c r="V18" s="359">
        <v>117.03495487007365</v>
      </c>
      <c r="W18" s="359">
        <v>117.10548664163619</v>
      </c>
      <c r="X18" s="359">
        <v>117.10548664163619</v>
      </c>
      <c r="Y18" s="359">
        <v>125.34728559317684</v>
      </c>
      <c r="Z18" s="359">
        <v>125.34728559317684</v>
      </c>
      <c r="AA18" s="359">
        <v>126.05052136058696</v>
      </c>
      <c r="AB18" s="359">
        <v>126.05052136058696</v>
      </c>
      <c r="AC18" s="359">
        <v>126.0238564444284</v>
      </c>
      <c r="AD18" s="359">
        <v>126.0238564444284</v>
      </c>
      <c r="AE18" s="350">
        <v>126.0238564444284</v>
      </c>
    </row>
    <row r="19" spans="1:31" ht="20.25" customHeight="1" x14ac:dyDescent="0.25">
      <c r="A19" s="357"/>
      <c r="B19" s="323" t="s">
        <v>72</v>
      </c>
      <c r="C19" s="308">
        <v>10</v>
      </c>
      <c r="D19" s="320">
        <v>100</v>
      </c>
      <c r="E19" s="320">
        <v>100</v>
      </c>
      <c r="F19" s="320">
        <v>102.2</v>
      </c>
      <c r="G19" s="320">
        <v>102.2</v>
      </c>
      <c r="H19" s="320">
        <v>102.2</v>
      </c>
      <c r="I19" s="320">
        <v>102.2</v>
      </c>
      <c r="J19" s="320">
        <v>102.2</v>
      </c>
      <c r="K19" s="320">
        <v>102.2</v>
      </c>
      <c r="L19" s="320">
        <v>102.2</v>
      </c>
      <c r="M19" s="320">
        <v>102.2</v>
      </c>
      <c r="N19" s="320">
        <v>102.2</v>
      </c>
      <c r="O19" s="320">
        <v>102.2</v>
      </c>
      <c r="P19" s="320">
        <v>102.2</v>
      </c>
      <c r="Q19" s="320">
        <v>102.2</v>
      </c>
      <c r="R19" s="320">
        <v>102.2</v>
      </c>
      <c r="S19" s="320">
        <v>102.2</v>
      </c>
      <c r="T19" s="320">
        <v>102.2</v>
      </c>
      <c r="U19" s="320">
        <v>102.2</v>
      </c>
      <c r="V19" s="320">
        <v>102.2</v>
      </c>
      <c r="W19" s="320">
        <v>102.2</v>
      </c>
      <c r="X19" s="320">
        <v>102.2</v>
      </c>
      <c r="Y19" s="320">
        <v>102.2</v>
      </c>
      <c r="Z19" s="320">
        <v>102.2</v>
      </c>
      <c r="AA19" s="320">
        <v>103.7</v>
      </c>
      <c r="AB19" s="320">
        <v>103.7</v>
      </c>
      <c r="AC19" s="320">
        <v>103.7</v>
      </c>
      <c r="AD19" s="320">
        <v>103.7</v>
      </c>
      <c r="AE19" s="386">
        <v>103.7</v>
      </c>
    </row>
    <row r="20" spans="1:31" s="360" customFormat="1" ht="30.75" customHeight="1" x14ac:dyDescent="0.25">
      <c r="A20" s="352" t="s">
        <v>73</v>
      </c>
      <c r="B20" s="312"/>
      <c r="C20" s="308">
        <v>10</v>
      </c>
      <c r="D20" s="320">
        <v>100</v>
      </c>
      <c r="E20" s="320">
        <v>100</v>
      </c>
      <c r="F20" s="320">
        <v>102.2</v>
      </c>
      <c r="G20" s="320">
        <v>102.2</v>
      </c>
      <c r="H20" s="320">
        <v>102.2</v>
      </c>
      <c r="I20" s="320">
        <v>102.2</v>
      </c>
      <c r="J20" s="320">
        <v>102.2</v>
      </c>
      <c r="K20" s="320">
        <v>102.2</v>
      </c>
      <c r="L20" s="320">
        <v>102.2</v>
      </c>
      <c r="M20" s="320">
        <v>102.2</v>
      </c>
      <c r="N20" s="320">
        <v>102.2</v>
      </c>
      <c r="O20" s="320">
        <v>102.2</v>
      </c>
      <c r="P20" s="320">
        <v>102.2</v>
      </c>
      <c r="Q20" s="320">
        <v>102.2</v>
      </c>
      <c r="R20" s="320">
        <v>102.2</v>
      </c>
      <c r="S20" s="320">
        <v>102.2</v>
      </c>
      <c r="T20" s="320">
        <v>102.2</v>
      </c>
      <c r="U20" s="320">
        <v>102.2</v>
      </c>
      <c r="V20" s="320">
        <v>102.2</v>
      </c>
      <c r="W20" s="320">
        <v>102.2</v>
      </c>
      <c r="X20" s="320">
        <v>102.2</v>
      </c>
      <c r="Y20" s="320">
        <v>102.2</v>
      </c>
      <c r="Z20" s="320">
        <v>102.2</v>
      </c>
      <c r="AA20" s="320">
        <v>103.7</v>
      </c>
      <c r="AB20" s="320">
        <v>103.7</v>
      </c>
      <c r="AC20" s="320">
        <v>103.7</v>
      </c>
      <c r="AD20" s="320">
        <v>103.7</v>
      </c>
      <c r="AE20" s="386">
        <v>103.7</v>
      </c>
    </row>
    <row r="21" spans="1:31" ht="20.25" customHeight="1" x14ac:dyDescent="0.25">
      <c r="A21" s="357"/>
      <c r="B21" s="312" t="s">
        <v>745</v>
      </c>
      <c r="C21" s="308">
        <v>10</v>
      </c>
      <c r="D21" s="320">
        <v>100</v>
      </c>
      <c r="E21" s="320">
        <v>100</v>
      </c>
      <c r="F21" s="320">
        <v>102.2</v>
      </c>
      <c r="G21" s="320">
        <v>102.2</v>
      </c>
      <c r="H21" s="320">
        <v>102.2</v>
      </c>
      <c r="I21" s="320">
        <v>102.2</v>
      </c>
      <c r="J21" s="320">
        <v>102.2</v>
      </c>
      <c r="K21" s="320">
        <v>102.2</v>
      </c>
      <c r="L21" s="320">
        <v>102.2</v>
      </c>
      <c r="M21" s="320">
        <v>102.2</v>
      </c>
      <c r="N21" s="320">
        <v>102.2</v>
      </c>
      <c r="O21" s="320">
        <v>102.2</v>
      </c>
      <c r="P21" s="320">
        <v>102.2</v>
      </c>
      <c r="Q21" s="320">
        <v>102.2</v>
      </c>
      <c r="R21" s="320">
        <v>102.2</v>
      </c>
      <c r="S21" s="320">
        <v>102.2</v>
      </c>
      <c r="T21" s="320">
        <v>102.2</v>
      </c>
      <c r="U21" s="320">
        <v>102.2</v>
      </c>
      <c r="V21" s="320">
        <v>102.2</v>
      </c>
      <c r="W21" s="320">
        <v>102.2</v>
      </c>
      <c r="X21" s="320">
        <v>102.2</v>
      </c>
      <c r="Y21" s="320">
        <v>102.2</v>
      </c>
      <c r="Z21" s="320">
        <v>102.2</v>
      </c>
      <c r="AA21" s="320">
        <v>103.7</v>
      </c>
      <c r="AB21" s="320">
        <v>103.7</v>
      </c>
      <c r="AC21" s="320">
        <v>103.7</v>
      </c>
      <c r="AD21" s="320">
        <v>103.7</v>
      </c>
      <c r="AE21" s="386">
        <v>103.7</v>
      </c>
    </row>
    <row r="22" spans="1:31" ht="20.25" customHeight="1" x14ac:dyDescent="0.25">
      <c r="A22" s="357"/>
      <c r="B22" s="323" t="s">
        <v>76</v>
      </c>
      <c r="C22" s="308">
        <v>14</v>
      </c>
      <c r="D22" s="320">
        <v>109.55105908922212</v>
      </c>
      <c r="E22" s="320">
        <v>109.61137367519544</v>
      </c>
      <c r="F22" s="320">
        <v>109.77403480356745</v>
      </c>
      <c r="G22" s="320">
        <v>109.78600607592395</v>
      </c>
      <c r="H22" s="320">
        <v>109.78600607592395</v>
      </c>
      <c r="I22" s="320">
        <v>109.93619599038857</v>
      </c>
      <c r="J22" s="320">
        <v>110.37364342303719</v>
      </c>
      <c r="K22" s="320">
        <v>111.2655723235648</v>
      </c>
      <c r="L22" s="320">
        <v>111.47375258829358</v>
      </c>
      <c r="M22" s="320">
        <v>125.85266902884601</v>
      </c>
      <c r="N22" s="320">
        <v>126.08587968710451</v>
      </c>
      <c r="O22" s="320">
        <v>126.20559992823799</v>
      </c>
      <c r="P22" s="320">
        <v>126.27539633345542</v>
      </c>
      <c r="Q22" s="320">
        <v>126.75820656044509</v>
      </c>
      <c r="R22" s="320">
        <v>126.75142934703993</v>
      </c>
      <c r="S22" s="320">
        <v>126.98758424124154</v>
      </c>
      <c r="T22" s="320">
        <v>126.98758424124154</v>
      </c>
      <c r="U22" s="320">
        <v>127.01766264748474</v>
      </c>
      <c r="V22" s="320">
        <v>127.00477719841619</v>
      </c>
      <c r="W22" s="320">
        <v>127.12971919375555</v>
      </c>
      <c r="X22" s="320">
        <v>127.12971919375555</v>
      </c>
      <c r="Y22" s="320">
        <v>141.72947733648468</v>
      </c>
      <c r="Z22" s="320">
        <v>141.72947733648468</v>
      </c>
      <c r="AA22" s="320">
        <v>141.90378069589687</v>
      </c>
      <c r="AB22" s="320">
        <v>141.90378069589687</v>
      </c>
      <c r="AC22" s="320">
        <v>141.85654570155887</v>
      </c>
      <c r="AD22" s="320">
        <v>141.85654570155887</v>
      </c>
      <c r="AE22" s="386">
        <v>141.85654570155887</v>
      </c>
    </row>
    <row r="23" spans="1:31" ht="20.25" customHeight="1" x14ac:dyDescent="0.25">
      <c r="A23" s="352" t="s">
        <v>77</v>
      </c>
      <c r="B23" s="310"/>
      <c r="C23" s="308">
        <v>5</v>
      </c>
      <c r="D23" s="320">
        <v>101.63707136489465</v>
      </c>
      <c r="E23" s="320">
        <v>101.80595220561995</v>
      </c>
      <c r="F23" s="320">
        <v>102.26140336506153</v>
      </c>
      <c r="G23" s="320">
        <v>102.29492292765974</v>
      </c>
      <c r="H23" s="320">
        <v>102.29492292765974</v>
      </c>
      <c r="I23" s="320">
        <v>102.7154546881607</v>
      </c>
      <c r="J23" s="320">
        <v>103.9403074995769</v>
      </c>
      <c r="K23" s="320">
        <v>106.43770842105414</v>
      </c>
      <c r="L23" s="320">
        <v>107.02061316229474</v>
      </c>
      <c r="M23" s="320">
        <v>107.38460316925439</v>
      </c>
      <c r="N23" s="320">
        <v>108.03759301237817</v>
      </c>
      <c r="O23" s="320">
        <v>108.37280968755188</v>
      </c>
      <c r="P23" s="320">
        <v>108.56823962216075</v>
      </c>
      <c r="Q23" s="320">
        <v>109.92010825773181</v>
      </c>
      <c r="R23" s="320">
        <v>109.9011320601974</v>
      </c>
      <c r="S23" s="320">
        <v>110.56236576396186</v>
      </c>
      <c r="T23" s="320">
        <v>110.56236576396186</v>
      </c>
      <c r="U23" s="320">
        <v>110.64658530144281</v>
      </c>
      <c r="V23" s="320">
        <v>110.61050604405091</v>
      </c>
      <c r="W23" s="320">
        <v>110.96034363100107</v>
      </c>
      <c r="X23" s="320">
        <v>110.96034363100107</v>
      </c>
      <c r="Y23" s="320">
        <v>111.03193742933414</v>
      </c>
      <c r="Z23" s="320">
        <v>111.03193742933414</v>
      </c>
      <c r="AA23" s="320">
        <v>111.51998683568829</v>
      </c>
      <c r="AB23" s="320">
        <v>111.51998683568829</v>
      </c>
      <c r="AC23" s="320">
        <v>111.38772885154189</v>
      </c>
      <c r="AD23" s="320">
        <v>111.38772885154189</v>
      </c>
      <c r="AE23" s="386">
        <v>111.38772885154189</v>
      </c>
    </row>
    <row r="24" spans="1:31" ht="20.25" customHeight="1" x14ac:dyDescent="0.25">
      <c r="A24" s="357"/>
      <c r="B24" s="312" t="s">
        <v>748</v>
      </c>
      <c r="C24" s="308">
        <v>1</v>
      </c>
      <c r="D24" s="320">
        <v>99.838910178571666</v>
      </c>
      <c r="E24" s="320">
        <v>99.875037907466321</v>
      </c>
      <c r="F24" s="320">
        <v>99.875037907466321</v>
      </c>
      <c r="G24" s="320">
        <v>100.06135691298455</v>
      </c>
      <c r="H24" s="320">
        <v>100.06135691298455</v>
      </c>
      <c r="I24" s="320">
        <v>100.06135691298455</v>
      </c>
      <c r="J24" s="320">
        <v>100.06135691298455</v>
      </c>
      <c r="K24" s="320">
        <v>100.06135691298455</v>
      </c>
      <c r="L24" s="320">
        <v>100.06135691298455</v>
      </c>
      <c r="M24" s="320">
        <v>100.06135691298455</v>
      </c>
      <c r="N24" s="320">
        <v>100.42458111064131</v>
      </c>
      <c r="O24" s="320">
        <v>100.42458111064131</v>
      </c>
      <c r="P24" s="320">
        <v>100.97329347632382</v>
      </c>
      <c r="Q24" s="320">
        <v>106.59487793291798</v>
      </c>
      <c r="R24" s="320">
        <v>106.52189255778558</v>
      </c>
      <c r="S24" s="320">
        <v>106.78603550079914</v>
      </c>
      <c r="T24" s="320">
        <v>106.78603550079914</v>
      </c>
      <c r="U24" s="320">
        <v>106.78603550079914</v>
      </c>
      <c r="V24" s="320">
        <v>106.78603550079914</v>
      </c>
      <c r="W24" s="320">
        <v>106.78603550079914</v>
      </c>
      <c r="X24" s="320">
        <v>106.78603550079914</v>
      </c>
      <c r="Y24" s="320">
        <v>106.78603550079914</v>
      </c>
      <c r="Z24" s="320">
        <v>106.78603550079914</v>
      </c>
      <c r="AA24" s="320">
        <v>106.78603550079914</v>
      </c>
      <c r="AB24" s="320">
        <v>106.78603550079914</v>
      </c>
      <c r="AC24" s="320">
        <v>106.52189255778558</v>
      </c>
      <c r="AD24" s="320">
        <v>106.52189255778558</v>
      </c>
      <c r="AE24" s="386">
        <v>106.52189255778558</v>
      </c>
    </row>
    <row r="25" spans="1:31" ht="20.25" customHeight="1" x14ac:dyDescent="0.25">
      <c r="A25" s="357"/>
      <c r="B25" s="310" t="s">
        <v>749</v>
      </c>
      <c r="C25" s="308">
        <v>1</v>
      </c>
      <c r="D25" s="320">
        <v>103.5668463534292</v>
      </c>
      <c r="E25" s="320">
        <v>104.22649724404747</v>
      </c>
      <c r="F25" s="320">
        <v>106.75678146316726</v>
      </c>
      <c r="G25" s="320">
        <v>106.75678146316726</v>
      </c>
      <c r="H25" s="320">
        <v>106.75678146316726</v>
      </c>
      <c r="I25" s="320">
        <v>106.18124042414254</v>
      </c>
      <c r="J25" s="320">
        <v>106.18124042414254</v>
      </c>
      <c r="K25" s="320">
        <v>108.03313272436044</v>
      </c>
      <c r="L25" s="320">
        <v>108.03313272436044</v>
      </c>
      <c r="M25" s="320">
        <v>109.47105868657718</v>
      </c>
      <c r="N25" s="320">
        <v>109.47105868657718</v>
      </c>
      <c r="O25" s="320">
        <v>110.45916672869942</v>
      </c>
      <c r="P25" s="320">
        <v>111.0169949122308</v>
      </c>
      <c r="Q25" s="320">
        <v>110.40730978365629</v>
      </c>
      <c r="R25" s="320">
        <v>110.40730978365629</v>
      </c>
      <c r="S25" s="320">
        <v>110.40730978365629</v>
      </c>
      <c r="T25" s="320">
        <v>110.40730978365629</v>
      </c>
      <c r="U25" s="320">
        <v>110.40730978365629</v>
      </c>
      <c r="V25" s="320">
        <v>110.40730978365629</v>
      </c>
      <c r="W25" s="320">
        <v>111.68671699291714</v>
      </c>
      <c r="X25" s="320">
        <v>111.68671699291714</v>
      </c>
      <c r="Y25" s="320">
        <v>111.68671699291714</v>
      </c>
      <c r="Z25" s="320">
        <v>111.68671699291714</v>
      </c>
      <c r="AA25" s="320">
        <v>112.53133555010997</v>
      </c>
      <c r="AB25" s="320">
        <v>112.53133555010997</v>
      </c>
      <c r="AC25" s="320">
        <v>112.53133555010997</v>
      </c>
      <c r="AD25" s="320">
        <v>112.53133555010997</v>
      </c>
      <c r="AE25" s="386">
        <v>112.53133555010997</v>
      </c>
    </row>
    <row r="26" spans="1:31" ht="20.25" customHeight="1" x14ac:dyDescent="0.25">
      <c r="A26" s="357"/>
      <c r="B26" s="310" t="s">
        <v>750</v>
      </c>
      <c r="C26" s="308">
        <v>1</v>
      </c>
      <c r="D26" s="320">
        <v>100.92426200171963</v>
      </c>
      <c r="E26" s="320">
        <v>101.12801435622661</v>
      </c>
      <c r="F26" s="320">
        <v>101.12801435622661</v>
      </c>
      <c r="G26" s="320">
        <v>101.12801435622661</v>
      </c>
      <c r="H26" s="320">
        <v>101.12801435622661</v>
      </c>
      <c r="I26" s="320">
        <v>101.80283681240529</v>
      </c>
      <c r="J26" s="320">
        <v>104.65828643933126</v>
      </c>
      <c r="K26" s="320">
        <v>109.10128805145756</v>
      </c>
      <c r="L26" s="320">
        <v>109.10128805145756</v>
      </c>
      <c r="M26" s="320">
        <v>109.62710472026076</v>
      </c>
      <c r="N26" s="320">
        <v>109.62710472026076</v>
      </c>
      <c r="O26" s="320">
        <v>110.41389085821929</v>
      </c>
      <c r="P26" s="320">
        <v>110.17566909069816</v>
      </c>
      <c r="Q26" s="320">
        <v>110.17566909069816</v>
      </c>
      <c r="R26" s="320">
        <v>110.17566909069816</v>
      </c>
      <c r="S26" s="320">
        <v>111.92303626255446</v>
      </c>
      <c r="T26" s="320">
        <v>111.92303626255446</v>
      </c>
      <c r="U26" s="320">
        <v>112.34413394995921</v>
      </c>
      <c r="V26" s="320">
        <v>112.16373766299972</v>
      </c>
      <c r="W26" s="320">
        <v>112.16373766299972</v>
      </c>
      <c r="X26" s="320">
        <v>112.16373766299972</v>
      </c>
      <c r="Y26" s="320">
        <v>112.52170665466491</v>
      </c>
      <c r="Z26" s="320">
        <v>112.52170665466491</v>
      </c>
      <c r="AA26" s="320">
        <v>112.76876092589343</v>
      </c>
      <c r="AB26" s="320">
        <v>112.76876092589343</v>
      </c>
      <c r="AC26" s="320">
        <v>112.45085683107916</v>
      </c>
      <c r="AD26" s="320">
        <v>112.45085683107916</v>
      </c>
      <c r="AE26" s="386">
        <v>112.45085683107916</v>
      </c>
    </row>
    <row r="27" spans="1:31" ht="20.25" customHeight="1" x14ac:dyDescent="0.25">
      <c r="A27" s="357"/>
      <c r="B27" s="310" t="s">
        <v>751</v>
      </c>
      <c r="C27" s="308">
        <v>1</v>
      </c>
      <c r="D27" s="320">
        <v>100</v>
      </c>
      <c r="E27" s="320">
        <v>100</v>
      </c>
      <c r="F27" s="320">
        <v>100</v>
      </c>
      <c r="G27" s="320">
        <v>100</v>
      </c>
      <c r="H27" s="320">
        <v>100</v>
      </c>
      <c r="I27" s="320">
        <v>100</v>
      </c>
      <c r="J27" s="320">
        <v>100</v>
      </c>
      <c r="K27" s="320">
        <v>102.99153694522249</v>
      </c>
      <c r="L27" s="320">
        <v>102.99153694522249</v>
      </c>
      <c r="M27" s="320">
        <v>102.99153694522249</v>
      </c>
      <c r="N27" s="320">
        <v>102.99153694522249</v>
      </c>
      <c r="O27" s="320">
        <v>102.99153694522249</v>
      </c>
      <c r="P27" s="320">
        <v>102.99153694522249</v>
      </c>
      <c r="Q27" s="320">
        <v>102.99153694522249</v>
      </c>
      <c r="R27" s="320">
        <v>102.99153694522249</v>
      </c>
      <c r="S27" s="320">
        <v>102.99153694522249</v>
      </c>
      <c r="T27" s="320">
        <v>102.99153694522249</v>
      </c>
      <c r="U27" s="320">
        <v>102.99153694522249</v>
      </c>
      <c r="V27" s="320">
        <v>102.99153694522249</v>
      </c>
      <c r="W27" s="320">
        <v>102.99153694522249</v>
      </c>
      <c r="X27" s="320">
        <v>102.99153694522249</v>
      </c>
      <c r="Y27" s="320">
        <v>102.99153694522249</v>
      </c>
      <c r="Z27" s="320">
        <v>102.99153694522249</v>
      </c>
      <c r="AA27" s="320">
        <v>102.99153694522249</v>
      </c>
      <c r="AB27" s="320">
        <v>102.99153694522249</v>
      </c>
      <c r="AC27" s="320">
        <v>102.99153694522249</v>
      </c>
      <c r="AD27" s="320">
        <v>102.99153694522249</v>
      </c>
      <c r="AE27" s="386">
        <v>102.99153694522249</v>
      </c>
    </row>
    <row r="28" spans="1:31" ht="20.25" customHeight="1" x14ac:dyDescent="0.25">
      <c r="A28" s="357"/>
      <c r="B28" s="312" t="s">
        <v>752</v>
      </c>
      <c r="C28" s="308">
        <v>1</v>
      </c>
      <c r="D28" s="320">
        <v>103.8730453386584</v>
      </c>
      <c r="E28" s="320">
        <v>103.8730453386584</v>
      </c>
      <c r="F28" s="320">
        <v>103.8730453386584</v>
      </c>
      <c r="G28" s="320">
        <v>103.80521179849237</v>
      </c>
      <c r="H28" s="320">
        <v>103.80521179849237</v>
      </c>
      <c r="I28" s="320">
        <v>105.57414205435458</v>
      </c>
      <c r="J28" s="320">
        <v>108.54579153631367</v>
      </c>
      <c r="K28" s="320">
        <v>112.4396315939573</v>
      </c>
      <c r="L28" s="320">
        <v>115.08919859959646</v>
      </c>
      <c r="M28" s="320">
        <v>115.08919859959646</v>
      </c>
      <c r="N28" s="320">
        <v>117.62806928929191</v>
      </c>
      <c r="O28" s="320">
        <v>117.62806928929191</v>
      </c>
      <c r="P28" s="320">
        <v>117.62806928929191</v>
      </c>
      <c r="Q28" s="320">
        <v>117.62806928929191</v>
      </c>
      <c r="R28" s="320">
        <v>117.62806928929191</v>
      </c>
      <c r="S28" s="320">
        <v>118.73299249024504</v>
      </c>
      <c r="T28" s="320">
        <v>118.73299249024504</v>
      </c>
      <c r="U28" s="320">
        <v>118.73299249024504</v>
      </c>
      <c r="V28" s="320">
        <v>118.73299249024504</v>
      </c>
      <c r="W28" s="320">
        <v>119.27637562335053</v>
      </c>
      <c r="X28" s="320">
        <v>119.27637562335053</v>
      </c>
      <c r="Y28" s="320">
        <v>119.27637562335053</v>
      </c>
      <c r="Z28" s="320">
        <v>119.27637562335053</v>
      </c>
      <c r="AA28" s="320">
        <v>120.57913567704944</v>
      </c>
      <c r="AB28" s="320">
        <v>120.57913567704944</v>
      </c>
      <c r="AC28" s="320">
        <v>120.57913567704944</v>
      </c>
      <c r="AD28" s="320">
        <v>120.57913567704944</v>
      </c>
      <c r="AE28" s="386">
        <v>120.57913567704944</v>
      </c>
    </row>
    <row r="29" spans="1:31" ht="20.25" customHeight="1" x14ac:dyDescent="0.25">
      <c r="A29" s="352" t="s">
        <v>78</v>
      </c>
      <c r="B29" s="312"/>
      <c r="C29" s="308">
        <v>9</v>
      </c>
      <c r="D29" s="320">
        <v>113.94771893607071</v>
      </c>
      <c r="E29" s="320">
        <v>113.94771893607071</v>
      </c>
      <c r="F29" s="320">
        <v>113.94771893607071</v>
      </c>
      <c r="G29" s="320">
        <v>113.94771893607071</v>
      </c>
      <c r="H29" s="320">
        <v>113.94771893607071</v>
      </c>
      <c r="I29" s="320">
        <v>113.94771893607071</v>
      </c>
      <c r="J29" s="320">
        <v>113.94771893607071</v>
      </c>
      <c r="K29" s="320">
        <v>113.94771893607071</v>
      </c>
      <c r="L29" s="320">
        <v>113.94771893607071</v>
      </c>
      <c r="M29" s="320">
        <v>136.11270561750803</v>
      </c>
      <c r="N29" s="320">
        <v>136.11270561750803</v>
      </c>
      <c r="O29" s="320">
        <v>136.11270561750803</v>
      </c>
      <c r="P29" s="320">
        <v>136.11270561750803</v>
      </c>
      <c r="Q29" s="320">
        <v>136.11270561750803</v>
      </c>
      <c r="R29" s="320">
        <v>136.11270561750803</v>
      </c>
      <c r="S29" s="320">
        <v>136.11270561750803</v>
      </c>
      <c r="T29" s="320">
        <v>136.11270561750803</v>
      </c>
      <c r="U29" s="320">
        <v>136.11270561750803</v>
      </c>
      <c r="V29" s="320">
        <v>136.11270561750803</v>
      </c>
      <c r="W29" s="320">
        <v>136.11270561750803</v>
      </c>
      <c r="X29" s="320">
        <v>136.11270561750803</v>
      </c>
      <c r="Y29" s="320">
        <v>158.78366617379052</v>
      </c>
      <c r="Z29" s="320">
        <v>158.78366617379052</v>
      </c>
      <c r="AA29" s="320">
        <v>158.78366617379052</v>
      </c>
      <c r="AB29" s="320">
        <v>158.78366617379052</v>
      </c>
      <c r="AC29" s="320">
        <v>158.78366617379052</v>
      </c>
      <c r="AD29" s="320">
        <v>158.78366617379052</v>
      </c>
      <c r="AE29" s="386">
        <v>158.78366617379052</v>
      </c>
    </row>
    <row r="30" spans="1:31" ht="20.25" customHeight="1" x14ac:dyDescent="0.25">
      <c r="A30" s="357"/>
      <c r="B30" s="312" t="s">
        <v>753</v>
      </c>
      <c r="C30" s="308">
        <v>9</v>
      </c>
      <c r="D30" s="320">
        <v>113.94771893607071</v>
      </c>
      <c r="E30" s="320">
        <v>113.94771893607071</v>
      </c>
      <c r="F30" s="320">
        <v>113.94771893607071</v>
      </c>
      <c r="G30" s="320">
        <v>113.94771893607071</v>
      </c>
      <c r="H30" s="320">
        <v>113.94771893607071</v>
      </c>
      <c r="I30" s="320">
        <v>113.94771893607071</v>
      </c>
      <c r="J30" s="320">
        <v>113.94771893607071</v>
      </c>
      <c r="K30" s="320">
        <v>113.94771893607071</v>
      </c>
      <c r="L30" s="320">
        <v>113.94771893607071</v>
      </c>
      <c r="M30" s="320">
        <v>136.11270561750803</v>
      </c>
      <c r="N30" s="320">
        <v>136.11270561750803</v>
      </c>
      <c r="O30" s="320">
        <v>136.11270561750803</v>
      </c>
      <c r="P30" s="320">
        <v>136.11270561750803</v>
      </c>
      <c r="Q30" s="320">
        <v>136.11270561750803</v>
      </c>
      <c r="R30" s="320">
        <v>136.11270561750803</v>
      </c>
      <c r="S30" s="320">
        <v>136.11270561750803</v>
      </c>
      <c r="T30" s="320">
        <v>136.11270561750803</v>
      </c>
      <c r="U30" s="320">
        <v>136.11270561750803</v>
      </c>
      <c r="V30" s="320">
        <v>136.11270561750803</v>
      </c>
      <c r="W30" s="320">
        <v>136.11270561750803</v>
      </c>
      <c r="X30" s="320">
        <v>136.11270561750803</v>
      </c>
      <c r="Y30" s="320">
        <v>158.78366617379052</v>
      </c>
      <c r="Z30" s="320">
        <v>158.78366617379052</v>
      </c>
      <c r="AA30" s="320">
        <v>158.78366617379052</v>
      </c>
      <c r="AB30" s="320">
        <v>158.78366617379052</v>
      </c>
      <c r="AC30" s="320">
        <v>158.78366617379052</v>
      </c>
      <c r="AD30" s="320">
        <v>158.78366617379052</v>
      </c>
      <c r="AE30" s="386">
        <v>158.78366617379052</v>
      </c>
    </row>
    <row r="31" spans="1:31" ht="31.5" customHeight="1" x14ac:dyDescent="0.25">
      <c r="A31" s="357"/>
      <c r="B31" s="322" t="s">
        <v>79</v>
      </c>
      <c r="C31" s="308">
        <v>1</v>
      </c>
      <c r="D31" s="320">
        <v>128</v>
      </c>
      <c r="E31" s="320">
        <v>128</v>
      </c>
      <c r="F31" s="320">
        <v>128</v>
      </c>
      <c r="G31" s="320">
        <v>128</v>
      </c>
      <c r="H31" s="320">
        <v>128</v>
      </c>
      <c r="I31" s="320">
        <v>128</v>
      </c>
      <c r="J31" s="320">
        <v>128</v>
      </c>
      <c r="K31" s="320">
        <v>128</v>
      </c>
      <c r="L31" s="320">
        <v>128</v>
      </c>
      <c r="M31" s="320">
        <v>128</v>
      </c>
      <c r="N31" s="320">
        <v>128</v>
      </c>
      <c r="O31" s="320">
        <v>128</v>
      </c>
      <c r="P31" s="320">
        <v>128</v>
      </c>
      <c r="Q31" s="320">
        <v>128</v>
      </c>
      <c r="R31" s="320">
        <v>128</v>
      </c>
      <c r="S31" s="320">
        <v>128</v>
      </c>
      <c r="T31" s="320">
        <v>128</v>
      </c>
      <c r="U31" s="320">
        <v>128</v>
      </c>
      <c r="V31" s="320">
        <v>128</v>
      </c>
      <c r="W31" s="320">
        <v>128</v>
      </c>
      <c r="X31" s="320">
        <v>128</v>
      </c>
      <c r="Y31" s="320">
        <v>128</v>
      </c>
      <c r="Z31" s="320">
        <v>128</v>
      </c>
      <c r="AA31" s="320">
        <v>128</v>
      </c>
      <c r="AB31" s="320">
        <v>128</v>
      </c>
      <c r="AC31" s="320">
        <v>128</v>
      </c>
      <c r="AD31" s="320">
        <v>128</v>
      </c>
      <c r="AE31" s="386">
        <v>128</v>
      </c>
    </row>
    <row r="32" spans="1:31" ht="29.25" customHeight="1" x14ac:dyDescent="0.25">
      <c r="A32" s="407" t="s">
        <v>756</v>
      </c>
      <c r="B32" s="407"/>
      <c r="C32" s="308">
        <v>1</v>
      </c>
      <c r="D32" s="320">
        <v>128</v>
      </c>
      <c r="E32" s="320">
        <v>128</v>
      </c>
      <c r="F32" s="320">
        <v>128</v>
      </c>
      <c r="G32" s="320">
        <v>128</v>
      </c>
      <c r="H32" s="320">
        <v>128</v>
      </c>
      <c r="I32" s="320">
        <v>128</v>
      </c>
      <c r="J32" s="320">
        <v>128</v>
      </c>
      <c r="K32" s="320">
        <v>128</v>
      </c>
      <c r="L32" s="320">
        <v>128</v>
      </c>
      <c r="M32" s="320">
        <v>128</v>
      </c>
      <c r="N32" s="320">
        <v>128</v>
      </c>
      <c r="O32" s="320">
        <v>128</v>
      </c>
      <c r="P32" s="320">
        <v>128</v>
      </c>
      <c r="Q32" s="320">
        <v>128</v>
      </c>
      <c r="R32" s="320">
        <v>128</v>
      </c>
      <c r="S32" s="320">
        <v>128</v>
      </c>
      <c r="T32" s="320">
        <v>128</v>
      </c>
      <c r="U32" s="320">
        <v>128</v>
      </c>
      <c r="V32" s="320">
        <v>128</v>
      </c>
      <c r="W32" s="320">
        <v>128</v>
      </c>
      <c r="X32" s="320">
        <v>128</v>
      </c>
      <c r="Y32" s="320">
        <v>128</v>
      </c>
      <c r="Z32" s="320">
        <v>128</v>
      </c>
      <c r="AA32" s="320">
        <v>128</v>
      </c>
      <c r="AB32" s="320">
        <v>128</v>
      </c>
      <c r="AC32" s="320">
        <v>128</v>
      </c>
      <c r="AD32" s="320">
        <v>128</v>
      </c>
      <c r="AE32" s="386">
        <v>128</v>
      </c>
    </row>
    <row r="33" spans="1:31" ht="30" customHeight="1" x14ac:dyDescent="0.25">
      <c r="A33" s="357"/>
      <c r="B33" s="353" t="s">
        <v>757</v>
      </c>
      <c r="C33" s="308">
        <v>1</v>
      </c>
      <c r="D33" s="320">
        <v>128</v>
      </c>
      <c r="E33" s="320">
        <v>128</v>
      </c>
      <c r="F33" s="320">
        <v>128</v>
      </c>
      <c r="G33" s="320">
        <v>128</v>
      </c>
      <c r="H33" s="320">
        <v>128</v>
      </c>
      <c r="I33" s="320">
        <v>128</v>
      </c>
      <c r="J33" s="320">
        <v>128</v>
      </c>
      <c r="K33" s="320">
        <v>128</v>
      </c>
      <c r="L33" s="320">
        <v>128</v>
      </c>
      <c r="M33" s="320">
        <v>128</v>
      </c>
      <c r="N33" s="320">
        <v>128</v>
      </c>
      <c r="O33" s="320">
        <v>128</v>
      </c>
      <c r="P33" s="320">
        <v>128</v>
      </c>
      <c r="Q33" s="320">
        <v>128</v>
      </c>
      <c r="R33" s="320">
        <v>128</v>
      </c>
      <c r="S33" s="320">
        <v>128</v>
      </c>
      <c r="T33" s="320">
        <v>128</v>
      </c>
      <c r="U33" s="320">
        <v>128</v>
      </c>
      <c r="V33" s="320">
        <v>128</v>
      </c>
      <c r="W33" s="320">
        <v>128</v>
      </c>
      <c r="X33" s="320">
        <v>128</v>
      </c>
      <c r="Y33" s="320">
        <v>128</v>
      </c>
      <c r="Z33" s="320">
        <v>128</v>
      </c>
      <c r="AA33" s="320">
        <v>128</v>
      </c>
      <c r="AB33" s="320">
        <v>128</v>
      </c>
      <c r="AC33" s="320">
        <v>128</v>
      </c>
      <c r="AD33" s="320">
        <v>128</v>
      </c>
      <c r="AE33" s="386">
        <v>128</v>
      </c>
    </row>
    <row r="34" spans="1:31" ht="28.5" customHeight="1" x14ac:dyDescent="0.25">
      <c r="A34" s="357"/>
      <c r="B34" s="314"/>
      <c r="C34" s="308"/>
      <c r="D34" s="320"/>
      <c r="E34" s="320"/>
      <c r="F34" s="320"/>
      <c r="G34" s="320"/>
      <c r="H34" s="320"/>
      <c r="I34" s="320"/>
      <c r="J34" s="320"/>
      <c r="K34" s="320"/>
      <c r="L34" s="320"/>
      <c r="M34" s="320"/>
      <c r="N34" s="320"/>
      <c r="O34" s="320"/>
      <c r="P34" s="320"/>
      <c r="Q34" s="320"/>
      <c r="R34" s="320"/>
      <c r="S34" s="320"/>
      <c r="T34" s="320"/>
      <c r="U34" s="320"/>
      <c r="V34" s="320"/>
      <c r="W34" s="320"/>
      <c r="X34" s="320"/>
      <c r="Y34" s="320"/>
      <c r="Z34" s="320"/>
      <c r="AA34" s="320"/>
      <c r="AB34" s="320"/>
      <c r="AC34" s="320"/>
      <c r="AD34" s="320"/>
      <c r="AE34" s="386"/>
    </row>
    <row r="35" spans="1:31" ht="35.25" customHeight="1" x14ac:dyDescent="0.25">
      <c r="A35" s="422" t="s">
        <v>759</v>
      </c>
      <c r="B35" s="422"/>
      <c r="C35" s="359">
        <v>48</v>
      </c>
      <c r="D35" s="359">
        <v>103.40049158753823</v>
      </c>
      <c r="E35" s="359">
        <v>103.65216998994697</v>
      </c>
      <c r="F35" s="359">
        <v>104.10572983794036</v>
      </c>
      <c r="G35" s="359">
        <v>103.39406002406635</v>
      </c>
      <c r="H35" s="359">
        <v>105.10479341829144</v>
      </c>
      <c r="I35" s="359">
        <v>105.04870106826077</v>
      </c>
      <c r="J35" s="359">
        <v>105.56064889056388</v>
      </c>
      <c r="K35" s="359">
        <v>106.42062647864168</v>
      </c>
      <c r="L35" s="359">
        <v>105.25628876374022</v>
      </c>
      <c r="M35" s="359">
        <v>109.67230159188244</v>
      </c>
      <c r="N35" s="359">
        <v>109.81271068405653</v>
      </c>
      <c r="O35" s="359">
        <v>110.11175831958877</v>
      </c>
      <c r="P35" s="359">
        <v>109.75969968027509</v>
      </c>
      <c r="Q35" s="359">
        <v>109.10529786025988</v>
      </c>
      <c r="R35" s="359">
        <v>109.80407456293632</v>
      </c>
      <c r="S35" s="359">
        <v>109.26217073114087</v>
      </c>
      <c r="T35" s="359">
        <v>109.81260848371512</v>
      </c>
      <c r="U35" s="359">
        <v>109.83953220682287</v>
      </c>
      <c r="V35" s="359">
        <v>109.74618047440028</v>
      </c>
      <c r="W35" s="359">
        <v>110.64680569440709</v>
      </c>
      <c r="X35" s="359">
        <v>110.6453624203001</v>
      </c>
      <c r="Y35" s="359">
        <v>111.57390199943825</v>
      </c>
      <c r="Z35" s="359">
        <v>111.30232726829551</v>
      </c>
      <c r="AA35" s="359">
        <v>112.03129608550047</v>
      </c>
      <c r="AB35" s="359">
        <v>112.28155891344655</v>
      </c>
      <c r="AC35" s="359">
        <v>113.33319116263085</v>
      </c>
      <c r="AD35" s="359">
        <v>113.62023024482214</v>
      </c>
      <c r="AE35" s="350">
        <v>113.91677748084453</v>
      </c>
    </row>
    <row r="36" spans="1:31" ht="37.5" customHeight="1" x14ac:dyDescent="0.25">
      <c r="A36" s="357"/>
      <c r="B36" s="322" t="s">
        <v>86</v>
      </c>
      <c r="C36" s="308">
        <v>9</v>
      </c>
      <c r="D36" s="320">
        <v>99.849555814587589</v>
      </c>
      <c r="E36" s="320">
        <v>98.098730114230165</v>
      </c>
      <c r="F36" s="320">
        <v>99.9437076546225</v>
      </c>
      <c r="G36" s="320">
        <v>99.9437076546225</v>
      </c>
      <c r="H36" s="320">
        <v>102.65236636180472</v>
      </c>
      <c r="I36" s="320">
        <v>103.28956754831043</v>
      </c>
      <c r="J36" s="320">
        <v>105.75298960044762</v>
      </c>
      <c r="K36" s="320">
        <v>105.75298960044762</v>
      </c>
      <c r="L36" s="320">
        <v>103.48842611800248</v>
      </c>
      <c r="M36" s="320">
        <v>105.46069621608507</v>
      </c>
      <c r="N36" s="320">
        <v>105.46069621608507</v>
      </c>
      <c r="O36" s="320">
        <v>105.61333470815885</v>
      </c>
      <c r="P36" s="320">
        <v>106.00014967650537</v>
      </c>
      <c r="Q36" s="320">
        <v>106.11144565960562</v>
      </c>
      <c r="R36" s="320">
        <v>105.71295477185242</v>
      </c>
      <c r="S36" s="320">
        <v>105.51830419192095</v>
      </c>
      <c r="T36" s="320">
        <v>107.77262921813291</v>
      </c>
      <c r="U36" s="320">
        <v>109.41018255743521</v>
      </c>
      <c r="V36" s="320">
        <v>109.40015667659367</v>
      </c>
      <c r="W36" s="320">
        <v>109.9019530182747</v>
      </c>
      <c r="X36" s="320">
        <v>109.9019530182747</v>
      </c>
      <c r="Y36" s="320">
        <v>109.10900771361814</v>
      </c>
      <c r="Z36" s="320">
        <v>106.6280109744788</v>
      </c>
      <c r="AA36" s="320">
        <v>106.51810947090614</v>
      </c>
      <c r="AB36" s="320">
        <v>107.25947491520384</v>
      </c>
      <c r="AC36" s="320">
        <v>107.74097131274914</v>
      </c>
      <c r="AD36" s="320">
        <v>107.16023094067971</v>
      </c>
      <c r="AE36" s="386">
        <v>107.19685816368565</v>
      </c>
    </row>
    <row r="37" spans="1:31" s="360" customFormat="1" ht="30.75" customHeight="1" x14ac:dyDescent="0.25">
      <c r="A37" s="352" t="s">
        <v>87</v>
      </c>
      <c r="B37" s="312"/>
      <c r="C37" s="308">
        <v>9</v>
      </c>
      <c r="D37" s="320">
        <v>99.849555814587589</v>
      </c>
      <c r="E37" s="320">
        <v>98.098730114230165</v>
      </c>
      <c r="F37" s="320">
        <v>99.9437076546225</v>
      </c>
      <c r="G37" s="320">
        <v>99.9437076546225</v>
      </c>
      <c r="H37" s="320">
        <v>102.65236636180472</v>
      </c>
      <c r="I37" s="320">
        <v>103.28956754831043</v>
      </c>
      <c r="J37" s="320">
        <v>105.75298960044762</v>
      </c>
      <c r="K37" s="320">
        <v>105.75298960044762</v>
      </c>
      <c r="L37" s="320">
        <v>103.48842611800248</v>
      </c>
      <c r="M37" s="320">
        <v>105.46069621608507</v>
      </c>
      <c r="N37" s="320">
        <v>105.46069621608507</v>
      </c>
      <c r="O37" s="320">
        <v>105.61333470815885</v>
      </c>
      <c r="P37" s="320">
        <v>106.00014967650537</v>
      </c>
      <c r="Q37" s="320">
        <v>106.11144565960562</v>
      </c>
      <c r="R37" s="320">
        <v>105.71295477185242</v>
      </c>
      <c r="S37" s="320">
        <v>105.51830419192095</v>
      </c>
      <c r="T37" s="320">
        <v>107.77262921813291</v>
      </c>
      <c r="U37" s="320">
        <v>109.41018255743521</v>
      </c>
      <c r="V37" s="320">
        <v>109.40015667659367</v>
      </c>
      <c r="W37" s="320">
        <v>109.9019530182747</v>
      </c>
      <c r="X37" s="320">
        <v>109.9019530182747</v>
      </c>
      <c r="Y37" s="320">
        <v>109.10900771361814</v>
      </c>
      <c r="Z37" s="320">
        <v>106.6280109744788</v>
      </c>
      <c r="AA37" s="320">
        <v>106.51810947090614</v>
      </c>
      <c r="AB37" s="320">
        <v>107.25947491520384</v>
      </c>
      <c r="AC37" s="320">
        <v>107.74097131274914</v>
      </c>
      <c r="AD37" s="320">
        <v>107.16023094067971</v>
      </c>
      <c r="AE37" s="386">
        <v>107.19685816368565</v>
      </c>
    </row>
    <row r="38" spans="1:31" ht="27" customHeight="1" x14ac:dyDescent="0.25">
      <c r="A38" s="357"/>
      <c r="B38" s="312" t="s">
        <v>532</v>
      </c>
      <c r="C38" s="308">
        <v>8</v>
      </c>
      <c r="D38" s="320">
        <v>99.538660833317209</v>
      </c>
      <c r="E38" s="320">
        <v>97.544049275947998</v>
      </c>
      <c r="F38" s="320">
        <v>99.541958708812658</v>
      </c>
      <c r="G38" s="320">
        <v>99.541958708812658</v>
      </c>
      <c r="H38" s="320">
        <v>102.78233343771808</v>
      </c>
      <c r="I38" s="320">
        <v>103.50825884006635</v>
      </c>
      <c r="J38" s="320">
        <v>106.17009919916866</v>
      </c>
      <c r="K38" s="320">
        <v>106.17009919916866</v>
      </c>
      <c r="L38" s="320">
        <v>103.72786463193911</v>
      </c>
      <c r="M38" s="320">
        <v>105.97475461709649</v>
      </c>
      <c r="N38" s="320">
        <v>105.97475461709649</v>
      </c>
      <c r="O38" s="320">
        <v>106.14864657009194</v>
      </c>
      <c r="P38" s="320">
        <v>106.58932185048673</v>
      </c>
      <c r="Q38" s="320">
        <v>106.58932185048673</v>
      </c>
      <c r="R38" s="320">
        <v>106.12044692465162</v>
      </c>
      <c r="S38" s="320">
        <v>105.75916397395798</v>
      </c>
      <c r="T38" s="320">
        <v>108.25608817747565</v>
      </c>
      <c r="U38" s="320">
        <v>110.0109112393981</v>
      </c>
      <c r="V38" s="320">
        <v>109.40725306963773</v>
      </c>
      <c r="W38" s="320">
        <v>109.97891978800854</v>
      </c>
      <c r="X38" s="320">
        <v>109.97891978800854</v>
      </c>
      <c r="Y38" s="320">
        <v>108.99466148792729</v>
      </c>
      <c r="Z38" s="320">
        <v>106.16820950662931</v>
      </c>
      <c r="AA38" s="320">
        <v>105.71449182714861</v>
      </c>
      <c r="AB38" s="320">
        <v>106.37771008228107</v>
      </c>
      <c r="AC38" s="320">
        <v>106.77258031511319</v>
      </c>
      <c r="AD38" s="320">
        <v>105.84527516441001</v>
      </c>
      <c r="AE38" s="386">
        <v>105.87836297971432</v>
      </c>
    </row>
    <row r="39" spans="1:31" ht="20.25" customHeight="1" x14ac:dyDescent="0.25">
      <c r="A39" s="357"/>
      <c r="B39" s="312" t="s">
        <v>760</v>
      </c>
      <c r="C39" s="308">
        <v>1</v>
      </c>
      <c r="D39" s="320">
        <v>102.08234704371118</v>
      </c>
      <c r="E39" s="320">
        <v>102.08234704371118</v>
      </c>
      <c r="F39" s="320">
        <v>102.82899553816584</v>
      </c>
      <c r="G39" s="320">
        <v>102.82899553816584</v>
      </c>
      <c r="H39" s="320">
        <v>101.71896645297237</v>
      </c>
      <c r="I39" s="320">
        <v>101.71896645297237</v>
      </c>
      <c r="J39" s="320">
        <v>102.75738430054191</v>
      </c>
      <c r="K39" s="320">
        <v>102.75738430054191</v>
      </c>
      <c r="L39" s="320">
        <v>101.76882224518477</v>
      </c>
      <c r="M39" s="320">
        <v>101.76882224518477</v>
      </c>
      <c r="N39" s="320">
        <v>101.76882224518477</v>
      </c>
      <c r="O39" s="320">
        <v>101.76882224518477</v>
      </c>
      <c r="P39" s="320">
        <v>101.76882224518477</v>
      </c>
      <c r="Q39" s="320">
        <v>102.67942574327765</v>
      </c>
      <c r="R39" s="320">
        <v>102.78642021993087</v>
      </c>
      <c r="S39" s="320">
        <v>103.78849303001856</v>
      </c>
      <c r="T39" s="320">
        <v>104.30051487376227</v>
      </c>
      <c r="U39" s="320">
        <v>105.09585838697436</v>
      </c>
      <c r="V39" s="320">
        <v>109.34919167200438</v>
      </c>
      <c r="W39" s="320">
        <v>109.34919167200438</v>
      </c>
      <c r="X39" s="320">
        <v>109.34919167200438</v>
      </c>
      <c r="Y39" s="320">
        <v>109.93022151630696</v>
      </c>
      <c r="Z39" s="320">
        <v>109.93022151630696</v>
      </c>
      <c r="AA39" s="320">
        <v>112.28954527607377</v>
      </c>
      <c r="AB39" s="320">
        <v>113.59214962437633</v>
      </c>
      <c r="AC39" s="320">
        <v>114.69577938668007</v>
      </c>
      <c r="AD39" s="320">
        <v>116.60400424298022</v>
      </c>
      <c r="AE39" s="386">
        <v>116.66605084857052</v>
      </c>
    </row>
    <row r="40" spans="1:31" ht="20.25" customHeight="1" x14ac:dyDescent="0.25">
      <c r="A40" s="357"/>
      <c r="B40" s="323" t="s">
        <v>88</v>
      </c>
      <c r="C40" s="308">
        <v>3</v>
      </c>
      <c r="D40" s="320">
        <v>103.59983122079949</v>
      </c>
      <c r="E40" s="320">
        <v>104.30168236092059</v>
      </c>
      <c r="F40" s="320">
        <v>104.30168236092059</v>
      </c>
      <c r="G40" s="320">
        <v>104.30168236092059</v>
      </c>
      <c r="H40" s="320">
        <v>104.30168236092059</v>
      </c>
      <c r="I40" s="320">
        <v>104.43076699190249</v>
      </c>
      <c r="J40" s="320">
        <v>105.17295300066313</v>
      </c>
      <c r="K40" s="320">
        <v>105.17295300066313</v>
      </c>
      <c r="L40" s="320">
        <v>105.26301783014189</v>
      </c>
      <c r="M40" s="320">
        <v>105.58357297512426</v>
      </c>
      <c r="N40" s="320">
        <v>105.58357297512426</v>
      </c>
      <c r="O40" s="320">
        <v>106.02466968162514</v>
      </c>
      <c r="P40" s="320">
        <v>106.02466968162514</v>
      </c>
      <c r="Q40" s="320">
        <v>106.02466968162514</v>
      </c>
      <c r="R40" s="320">
        <v>106.02466968162514</v>
      </c>
      <c r="S40" s="320">
        <v>106.02466968162514</v>
      </c>
      <c r="T40" s="320">
        <v>107.05404387830278</v>
      </c>
      <c r="U40" s="320">
        <v>108.52407087924659</v>
      </c>
      <c r="V40" s="320">
        <v>108.65058958402079</v>
      </c>
      <c r="W40" s="320">
        <v>109.73826770678563</v>
      </c>
      <c r="X40" s="320">
        <v>109.73826770678563</v>
      </c>
      <c r="Y40" s="320">
        <v>109.73826770678563</v>
      </c>
      <c r="Z40" s="320">
        <v>109.73826770678563</v>
      </c>
      <c r="AA40" s="320">
        <v>109.73826770678563</v>
      </c>
      <c r="AB40" s="320">
        <v>109.73826770678563</v>
      </c>
      <c r="AC40" s="320">
        <v>110.30929894094088</v>
      </c>
      <c r="AD40" s="320">
        <v>110.30929894094088</v>
      </c>
      <c r="AE40" s="386">
        <v>110.30929894094088</v>
      </c>
    </row>
    <row r="41" spans="1:31" ht="20.25" customHeight="1" x14ac:dyDescent="0.25">
      <c r="A41" s="352" t="s">
        <v>761</v>
      </c>
      <c r="B41" s="312"/>
      <c r="C41" s="308">
        <v>3</v>
      </c>
      <c r="D41" s="320">
        <v>103.59983122079949</v>
      </c>
      <c r="E41" s="320">
        <v>104.30168236092059</v>
      </c>
      <c r="F41" s="320">
        <v>104.30168236092059</v>
      </c>
      <c r="G41" s="320">
        <v>104.30168236092059</v>
      </c>
      <c r="H41" s="320">
        <v>104.30168236092059</v>
      </c>
      <c r="I41" s="320">
        <v>104.43076699190249</v>
      </c>
      <c r="J41" s="320">
        <v>105.17295300066313</v>
      </c>
      <c r="K41" s="320">
        <v>105.17295300066313</v>
      </c>
      <c r="L41" s="320">
        <v>105.26301783014189</v>
      </c>
      <c r="M41" s="320">
        <v>105.58357297512426</v>
      </c>
      <c r="N41" s="320">
        <v>105.58357297512426</v>
      </c>
      <c r="O41" s="320">
        <v>106.02466968162514</v>
      </c>
      <c r="P41" s="320">
        <v>106.02466968162514</v>
      </c>
      <c r="Q41" s="320">
        <v>106.02466968162514</v>
      </c>
      <c r="R41" s="320">
        <v>106.02466968162514</v>
      </c>
      <c r="S41" s="320">
        <v>106.02466968162514</v>
      </c>
      <c r="T41" s="320">
        <v>107.05404387830278</v>
      </c>
      <c r="U41" s="320">
        <v>108.52407087924659</v>
      </c>
      <c r="V41" s="320">
        <v>108.65058958402079</v>
      </c>
      <c r="W41" s="320">
        <v>109.73826770678563</v>
      </c>
      <c r="X41" s="320">
        <v>109.73826770678563</v>
      </c>
      <c r="Y41" s="320">
        <v>109.73826770678563</v>
      </c>
      <c r="Z41" s="320">
        <v>109.73826770678563</v>
      </c>
      <c r="AA41" s="320">
        <v>109.73826770678563</v>
      </c>
      <c r="AB41" s="320">
        <v>109.73826770678563</v>
      </c>
      <c r="AC41" s="320">
        <v>110.30929894094088</v>
      </c>
      <c r="AD41" s="320">
        <v>110.30929894094088</v>
      </c>
      <c r="AE41" s="386">
        <v>110.30929894094088</v>
      </c>
    </row>
    <row r="42" spans="1:31" ht="20.25" customHeight="1" x14ac:dyDescent="0.25">
      <c r="A42" s="357"/>
      <c r="B42" s="315" t="s">
        <v>762</v>
      </c>
      <c r="C42" s="308">
        <v>1</v>
      </c>
      <c r="D42" s="320">
        <v>99.462050301308821</v>
      </c>
      <c r="E42" s="320">
        <v>99.462050301308821</v>
      </c>
      <c r="F42" s="320">
        <v>99.462050301308821</v>
      </c>
      <c r="G42" s="320">
        <v>99.462050301308821</v>
      </c>
      <c r="H42" s="320">
        <v>99.462050301308821</v>
      </c>
      <c r="I42" s="320">
        <v>99.462050301308821</v>
      </c>
      <c r="J42" s="320">
        <v>101.68860832759071</v>
      </c>
      <c r="K42" s="320">
        <v>101.68860832759071</v>
      </c>
      <c r="L42" s="320">
        <v>101.68860832759071</v>
      </c>
      <c r="M42" s="320">
        <v>101.88330117943826</v>
      </c>
      <c r="N42" s="320">
        <v>101.88330117943826</v>
      </c>
      <c r="O42" s="320">
        <v>101.88330117943826</v>
      </c>
      <c r="P42" s="320">
        <v>101.88330117943826</v>
      </c>
      <c r="Q42" s="320">
        <v>101.88330117943826</v>
      </c>
      <c r="R42" s="320">
        <v>101.88330117943826</v>
      </c>
      <c r="S42" s="320">
        <v>101.88330117943826</v>
      </c>
      <c r="T42" s="320">
        <v>101.88330117943826</v>
      </c>
      <c r="U42" s="320">
        <v>104.01457088295339</v>
      </c>
      <c r="V42" s="320">
        <v>104.01457088295339</v>
      </c>
      <c r="W42" s="320">
        <v>105.66986504640909</v>
      </c>
      <c r="X42" s="320">
        <v>105.66986504640909</v>
      </c>
      <c r="Y42" s="320">
        <v>105.66986504640909</v>
      </c>
      <c r="Z42" s="320">
        <v>105.66986504640909</v>
      </c>
      <c r="AA42" s="320">
        <v>105.66986504640909</v>
      </c>
      <c r="AB42" s="320">
        <v>105.66986504640909</v>
      </c>
      <c r="AC42" s="320">
        <v>105.66986504640909</v>
      </c>
      <c r="AD42" s="320">
        <v>105.66986504640909</v>
      </c>
      <c r="AE42" s="386">
        <v>105.66986504640909</v>
      </c>
    </row>
    <row r="43" spans="1:31" ht="20.25" customHeight="1" x14ac:dyDescent="0.25">
      <c r="A43" s="357"/>
      <c r="B43" s="315" t="s">
        <v>763</v>
      </c>
      <c r="C43" s="308">
        <v>1</v>
      </c>
      <c r="D43" s="320">
        <v>101.85135601261989</v>
      </c>
      <c r="E43" s="320">
        <v>101.85135601261989</v>
      </c>
      <c r="F43" s="320">
        <v>101.85135601261989</v>
      </c>
      <c r="G43" s="320">
        <v>101.85135601261989</v>
      </c>
      <c r="H43" s="320">
        <v>101.85135601261989</v>
      </c>
      <c r="I43" s="320">
        <v>101.85135601261989</v>
      </c>
      <c r="J43" s="320">
        <v>101.85135601261989</v>
      </c>
      <c r="K43" s="320">
        <v>101.85135601261989</v>
      </c>
      <c r="L43" s="320">
        <v>101.85135601261989</v>
      </c>
      <c r="M43" s="320">
        <v>102.61832859571946</v>
      </c>
      <c r="N43" s="320">
        <v>102.61832859571946</v>
      </c>
      <c r="O43" s="320">
        <v>102.61832859571946</v>
      </c>
      <c r="P43" s="320">
        <v>102.61832859571946</v>
      </c>
      <c r="Q43" s="320">
        <v>102.61832859571946</v>
      </c>
      <c r="R43" s="320">
        <v>102.61832859571946</v>
      </c>
      <c r="S43" s="320">
        <v>102.61832859571946</v>
      </c>
      <c r="T43" s="320">
        <v>105.70645118575236</v>
      </c>
      <c r="U43" s="320">
        <v>106.31078157978246</v>
      </c>
      <c r="V43" s="320">
        <v>106.69033769410507</v>
      </c>
      <c r="W43" s="320">
        <v>107.38651930094504</v>
      </c>
      <c r="X43" s="320">
        <v>107.38651930094504</v>
      </c>
      <c r="Y43" s="320">
        <v>107.38651930094504</v>
      </c>
      <c r="Z43" s="320">
        <v>107.38651930094504</v>
      </c>
      <c r="AA43" s="320">
        <v>107.38651930094504</v>
      </c>
      <c r="AB43" s="320">
        <v>107.38651930094504</v>
      </c>
      <c r="AC43" s="320">
        <v>107.81206597802067</v>
      </c>
      <c r="AD43" s="320">
        <v>107.81206597802067</v>
      </c>
      <c r="AE43" s="386">
        <v>107.81206597802067</v>
      </c>
    </row>
    <row r="44" spans="1:31" ht="20.25" customHeight="1" x14ac:dyDescent="0.25">
      <c r="A44" s="357"/>
      <c r="B44" s="315" t="s">
        <v>924</v>
      </c>
      <c r="C44" s="308">
        <v>1</v>
      </c>
      <c r="D44" s="320">
        <v>109.48608734846974</v>
      </c>
      <c r="E44" s="320">
        <v>111.59164076883306</v>
      </c>
      <c r="F44" s="320">
        <v>111.59164076883306</v>
      </c>
      <c r="G44" s="320">
        <v>111.59164076883306</v>
      </c>
      <c r="H44" s="320">
        <v>111.59164076883306</v>
      </c>
      <c r="I44" s="320">
        <v>111.97889466177877</v>
      </c>
      <c r="J44" s="320">
        <v>111.97889466177877</v>
      </c>
      <c r="K44" s="320">
        <v>111.97889466177877</v>
      </c>
      <c r="L44" s="320">
        <v>112.24908915021506</v>
      </c>
      <c r="M44" s="320">
        <v>112.24908915021506</v>
      </c>
      <c r="N44" s="320">
        <v>112.24908915021506</v>
      </c>
      <c r="O44" s="320">
        <v>113.57237926971771</v>
      </c>
      <c r="P44" s="320">
        <v>113.57237926971771</v>
      </c>
      <c r="Q44" s="320">
        <v>113.57237926971771</v>
      </c>
      <c r="R44" s="320">
        <v>113.57237926971771</v>
      </c>
      <c r="S44" s="320">
        <v>113.57237926971771</v>
      </c>
      <c r="T44" s="320">
        <v>113.57237926971771</v>
      </c>
      <c r="U44" s="320">
        <v>115.2468601750039</v>
      </c>
      <c r="V44" s="320">
        <v>115.2468601750039</v>
      </c>
      <c r="W44" s="320">
        <v>116.15841877300275</v>
      </c>
      <c r="X44" s="320">
        <v>116.15841877300275</v>
      </c>
      <c r="Y44" s="320">
        <v>116.15841877300275</v>
      </c>
      <c r="Z44" s="320">
        <v>116.15841877300275</v>
      </c>
      <c r="AA44" s="320">
        <v>116.15841877300275</v>
      </c>
      <c r="AB44" s="320">
        <v>116.15841877300275</v>
      </c>
      <c r="AC44" s="320">
        <v>117.4459657983929</v>
      </c>
      <c r="AD44" s="320">
        <v>117.4459657983929</v>
      </c>
      <c r="AE44" s="386">
        <v>117.4459657983929</v>
      </c>
    </row>
    <row r="45" spans="1:31" ht="20.25" customHeight="1" x14ac:dyDescent="0.25">
      <c r="A45" s="357"/>
      <c r="B45" s="323" t="s">
        <v>90</v>
      </c>
      <c r="C45" s="308">
        <v>9</v>
      </c>
      <c r="D45" s="320">
        <v>100.89117184780233</v>
      </c>
      <c r="E45" s="320">
        <v>99.665642726443252</v>
      </c>
      <c r="F45" s="320">
        <v>100.06165761997173</v>
      </c>
      <c r="G45" s="320">
        <v>100.5155046358358</v>
      </c>
      <c r="H45" s="320">
        <v>102.37438557284179</v>
      </c>
      <c r="I45" s="320">
        <v>101.39487462580054</v>
      </c>
      <c r="J45" s="320">
        <v>100.42945861254169</v>
      </c>
      <c r="K45" s="320">
        <v>102.7867388058779</v>
      </c>
      <c r="L45" s="320">
        <v>104.01186924324979</v>
      </c>
      <c r="M45" s="320">
        <v>104.8409248234729</v>
      </c>
      <c r="N45" s="320">
        <v>104.59837021623463</v>
      </c>
      <c r="O45" s="320">
        <v>104.58450168666469</v>
      </c>
      <c r="P45" s="320">
        <v>104.83806926664595</v>
      </c>
      <c r="Q45" s="320">
        <v>103.61370581231434</v>
      </c>
      <c r="R45" s="320">
        <v>103.33144028149017</v>
      </c>
      <c r="S45" s="320">
        <v>102.82861862452972</v>
      </c>
      <c r="T45" s="320">
        <v>103.53617106911935</v>
      </c>
      <c r="U45" s="320">
        <v>102.14567805589692</v>
      </c>
      <c r="V45" s="320">
        <v>102.37058064720604</v>
      </c>
      <c r="W45" s="320">
        <v>102.37776222641918</v>
      </c>
      <c r="X45" s="320">
        <v>102.12180480056821</v>
      </c>
      <c r="Y45" s="320">
        <v>102.93909841099304</v>
      </c>
      <c r="Z45" s="320">
        <v>102.87376668280922</v>
      </c>
      <c r="AA45" s="320">
        <v>101.64143603386248</v>
      </c>
      <c r="AB45" s="320">
        <v>101.95718500814658</v>
      </c>
      <c r="AC45" s="320">
        <v>100.22155183915648</v>
      </c>
      <c r="AD45" s="320">
        <v>102.19495338557742</v>
      </c>
      <c r="AE45" s="386">
        <v>102.63276504452041</v>
      </c>
    </row>
    <row r="46" spans="1:31" ht="20.25" customHeight="1" x14ac:dyDescent="0.25">
      <c r="A46" s="352" t="s">
        <v>91</v>
      </c>
      <c r="B46" s="315"/>
      <c r="C46" s="308">
        <v>7</v>
      </c>
      <c r="D46" s="320">
        <v>100.63249100395069</v>
      </c>
      <c r="E46" s="320">
        <v>99.553844955855894</v>
      </c>
      <c r="F46" s="320">
        <v>99.918640751776522</v>
      </c>
      <c r="G46" s="320">
        <v>100.55067644949243</v>
      </c>
      <c r="H46" s="320">
        <v>102.68897964031375</v>
      </c>
      <c r="I46" s="320">
        <v>101.42960842268928</v>
      </c>
      <c r="J46" s="320">
        <v>100.125100607091</v>
      </c>
      <c r="K46" s="320">
        <v>103.15588942709471</v>
      </c>
      <c r="L46" s="320">
        <v>104.85478488351593</v>
      </c>
      <c r="M46" s="320">
        <v>105.73858991258496</v>
      </c>
      <c r="N46" s="320">
        <v>105.59868540461184</v>
      </c>
      <c r="O46" s="320">
        <v>105.49106495382931</v>
      </c>
      <c r="P46" s="320">
        <v>105.62513672277865</v>
      </c>
      <c r="Q46" s="320">
        <v>104.07631121058004</v>
      </c>
      <c r="R46" s="320">
        <v>103.86201939496735</v>
      </c>
      <c r="S46" s="320">
        <v>103.51561404120021</v>
      </c>
      <c r="T46" s="320">
        <v>104.36458524133047</v>
      </c>
      <c r="U46" s="320">
        <v>102.54590316981988</v>
      </c>
      <c r="V46" s="320">
        <v>102.92442357959727</v>
      </c>
      <c r="W46" s="320">
        <v>102.89702434468646</v>
      </c>
      <c r="X46" s="320">
        <v>102.56793622573521</v>
      </c>
      <c r="Y46" s="320">
        <v>103.76410070902155</v>
      </c>
      <c r="Z46" s="320">
        <v>103.82476016685133</v>
      </c>
      <c r="AA46" s="320">
        <v>102.01329540352934</v>
      </c>
      <c r="AB46" s="320">
        <v>102.53458306655567</v>
      </c>
      <c r="AC46" s="320">
        <v>100.78237739690599</v>
      </c>
      <c r="AD46" s="320">
        <v>103.15315823874433</v>
      </c>
      <c r="AE46" s="386">
        <v>103.84635600438196</v>
      </c>
    </row>
    <row r="47" spans="1:31" ht="20.25" customHeight="1" x14ac:dyDescent="0.25">
      <c r="A47" s="357"/>
      <c r="B47" s="312" t="s">
        <v>764</v>
      </c>
      <c r="C47" s="308">
        <v>4</v>
      </c>
      <c r="D47" s="320">
        <v>99.784056709971694</v>
      </c>
      <c r="E47" s="320">
        <v>98.63594535566331</v>
      </c>
      <c r="F47" s="320">
        <v>98.993415000616807</v>
      </c>
      <c r="G47" s="320">
        <v>99.91066467183272</v>
      </c>
      <c r="H47" s="320">
        <v>103.39289806105201</v>
      </c>
      <c r="I47" s="320">
        <v>101.18899843020918</v>
      </c>
      <c r="J47" s="320">
        <v>99.682618632302024</v>
      </c>
      <c r="K47" s="320">
        <v>102.44014158975621</v>
      </c>
      <c r="L47" s="320">
        <v>105.41320863849337</v>
      </c>
      <c r="M47" s="320">
        <v>108.06062989519937</v>
      </c>
      <c r="N47" s="320">
        <v>107.81579700624643</v>
      </c>
      <c r="O47" s="320">
        <v>108.08325314969173</v>
      </c>
      <c r="P47" s="320">
        <v>108.26562104095026</v>
      </c>
      <c r="Q47" s="320">
        <v>105.68300158695929</v>
      </c>
      <c r="R47" s="320">
        <v>106.74897766029451</v>
      </c>
      <c r="S47" s="320">
        <v>105.76133147792054</v>
      </c>
      <c r="T47" s="320">
        <v>106.45322125243804</v>
      </c>
      <c r="U47" s="320">
        <v>106.33788304169833</v>
      </c>
      <c r="V47" s="320">
        <v>108.08803762361337</v>
      </c>
      <c r="W47" s="320">
        <v>108.47926193101392</v>
      </c>
      <c r="X47" s="320">
        <v>107.19791787759785</v>
      </c>
      <c r="Y47" s="320">
        <v>106.75967657965936</v>
      </c>
      <c r="Z47" s="320">
        <v>106.50878770920511</v>
      </c>
      <c r="AA47" s="320">
        <v>106.54353404225593</v>
      </c>
      <c r="AB47" s="320">
        <v>106.21694277789246</v>
      </c>
      <c r="AC47" s="320">
        <v>104.03557602182438</v>
      </c>
      <c r="AD47" s="320">
        <v>106.45099864126249</v>
      </c>
      <c r="AE47" s="386">
        <v>107.5990076145813</v>
      </c>
    </row>
    <row r="48" spans="1:31" ht="20.25" customHeight="1" x14ac:dyDescent="0.25">
      <c r="A48" s="357"/>
      <c r="B48" s="312" t="s">
        <v>765</v>
      </c>
      <c r="C48" s="308">
        <v>1</v>
      </c>
      <c r="D48" s="320">
        <v>99.433304088974154</v>
      </c>
      <c r="E48" s="320">
        <v>99.433304088974154</v>
      </c>
      <c r="F48" s="320">
        <v>99.433304088974154</v>
      </c>
      <c r="G48" s="320">
        <v>99.705066378309994</v>
      </c>
      <c r="H48" s="320">
        <v>100.7442551571821</v>
      </c>
      <c r="I48" s="320">
        <v>100.7442551571821</v>
      </c>
      <c r="J48" s="320">
        <v>101.42669872170637</v>
      </c>
      <c r="K48" s="320">
        <v>106.657107525562</v>
      </c>
      <c r="L48" s="320">
        <v>106.657107525562</v>
      </c>
      <c r="M48" s="320">
        <v>106.657107525562</v>
      </c>
      <c r="N48" s="320">
        <v>106.657107525562</v>
      </c>
      <c r="O48" s="320">
        <v>106.657107525562</v>
      </c>
      <c r="P48" s="320">
        <v>106.657107525562</v>
      </c>
      <c r="Q48" s="320">
        <v>106.657107525562</v>
      </c>
      <c r="R48" s="320">
        <v>103.9052158750055</v>
      </c>
      <c r="S48" s="320">
        <v>103.9052158750055</v>
      </c>
      <c r="T48" s="320">
        <v>103.9052158750055</v>
      </c>
      <c r="U48" s="320">
        <v>102.87441417609935</v>
      </c>
      <c r="V48" s="320">
        <v>102.87441417609935</v>
      </c>
      <c r="W48" s="320">
        <v>103.97860867084131</v>
      </c>
      <c r="X48" s="320">
        <v>103.97860867084131</v>
      </c>
      <c r="Y48" s="320">
        <v>103.97860867084131</v>
      </c>
      <c r="Z48" s="320">
        <v>103.97860867084131</v>
      </c>
      <c r="AA48" s="320">
        <v>103.97860867084131</v>
      </c>
      <c r="AB48" s="320">
        <v>103.97860867084131</v>
      </c>
      <c r="AC48" s="320">
        <v>100.43863600756572</v>
      </c>
      <c r="AD48" s="320">
        <v>103.97860867084131</v>
      </c>
      <c r="AE48" s="386">
        <v>105.22899556147399</v>
      </c>
    </row>
    <row r="49" spans="1:31" ht="20.25" customHeight="1" x14ac:dyDescent="0.25">
      <c r="A49" s="357"/>
      <c r="B49" s="312" t="s">
        <v>766</v>
      </c>
      <c r="C49" s="308">
        <v>2</v>
      </c>
      <c r="D49" s="320">
        <v>102.92895304939698</v>
      </c>
      <c r="E49" s="320">
        <v>101.44991458968192</v>
      </c>
      <c r="F49" s="320">
        <v>102.01176058549717</v>
      </c>
      <c r="G49" s="320">
        <v>102.25350504040307</v>
      </c>
      <c r="H49" s="320">
        <v>102.25350504040307</v>
      </c>
      <c r="I49" s="320">
        <v>102.25350504040307</v>
      </c>
      <c r="J49" s="320">
        <v>100.35926549936126</v>
      </c>
      <c r="K49" s="320">
        <v>102.83677605253806</v>
      </c>
      <c r="L49" s="320">
        <v>102.83677605253806</v>
      </c>
      <c r="M49" s="320">
        <v>100.6352511408676</v>
      </c>
      <c r="N49" s="320">
        <v>100.6352511408676</v>
      </c>
      <c r="O49" s="320">
        <v>99.723667276238103</v>
      </c>
      <c r="P49" s="320">
        <v>99.828182685043771</v>
      </c>
      <c r="Q49" s="320">
        <v>99.572532300330593</v>
      </c>
      <c r="R49" s="320">
        <v>98.066504624293913</v>
      </c>
      <c r="S49" s="320">
        <v>98.829378250856905</v>
      </c>
      <c r="T49" s="320">
        <v>100.41699790227784</v>
      </c>
      <c r="U49" s="320">
        <v>94.797687922923217</v>
      </c>
      <c r="V49" s="320">
        <v>92.622200193314029</v>
      </c>
      <c r="W49" s="320">
        <v>91.191757008954099</v>
      </c>
      <c r="X49" s="320">
        <v>92.60263669945688</v>
      </c>
      <c r="Y49" s="320">
        <v>97.665694986835973</v>
      </c>
      <c r="Z49" s="320">
        <v>98.379780830148817</v>
      </c>
      <c r="AA49" s="320">
        <v>91.970161492420161</v>
      </c>
      <c r="AB49" s="320">
        <v>94.447850841739282</v>
      </c>
      <c r="AC49" s="320">
        <v>94.447850841739282</v>
      </c>
      <c r="AD49" s="320">
        <v>96.144752217659544</v>
      </c>
      <c r="AE49" s="386">
        <v>95.649733005437298</v>
      </c>
    </row>
    <row r="50" spans="1:31" ht="20.25" customHeight="1" x14ac:dyDescent="0.25">
      <c r="A50" s="352" t="s">
        <v>92</v>
      </c>
      <c r="B50" s="312"/>
      <c r="C50" s="308">
        <v>2</v>
      </c>
      <c r="D50" s="320">
        <v>101.79655480128307</v>
      </c>
      <c r="E50" s="320">
        <v>100.05693492349901</v>
      </c>
      <c r="F50" s="320">
        <v>100.56221665865489</v>
      </c>
      <c r="G50" s="320">
        <v>100.39240328803761</v>
      </c>
      <c r="H50" s="320">
        <v>101.27330633668994</v>
      </c>
      <c r="I50" s="320">
        <v>101.27330633668994</v>
      </c>
      <c r="J50" s="320">
        <v>101.49471163161911</v>
      </c>
      <c r="K50" s="320">
        <v>101.49471163161911</v>
      </c>
      <c r="L50" s="320">
        <v>101.06166450231827</v>
      </c>
      <c r="M50" s="320">
        <v>101.6990970115807</v>
      </c>
      <c r="N50" s="320">
        <v>101.09726705691433</v>
      </c>
      <c r="O50" s="320">
        <v>101.41153025158854</v>
      </c>
      <c r="P50" s="320">
        <v>102.08333317018148</v>
      </c>
      <c r="Q50" s="320">
        <v>101.99458691838437</v>
      </c>
      <c r="R50" s="320">
        <v>101.47441338432004</v>
      </c>
      <c r="S50" s="320">
        <v>100.42413466618309</v>
      </c>
      <c r="T50" s="320">
        <v>100.63672146638039</v>
      </c>
      <c r="U50" s="320">
        <v>100.74489015716658</v>
      </c>
      <c r="V50" s="320">
        <v>100.43213038383671</v>
      </c>
      <c r="W50" s="320">
        <v>100.56034481248372</v>
      </c>
      <c r="X50" s="320">
        <v>100.56034481248372</v>
      </c>
      <c r="Y50" s="320">
        <v>100.05159036789325</v>
      </c>
      <c r="Z50" s="320">
        <v>99.545289488661822</v>
      </c>
      <c r="AA50" s="320">
        <v>100.33992824002843</v>
      </c>
      <c r="AB50" s="320">
        <v>99.936291803714767</v>
      </c>
      <c r="AC50" s="320">
        <v>98.258662387033212</v>
      </c>
      <c r="AD50" s="320">
        <v>98.841236399493241</v>
      </c>
      <c r="AE50" s="386">
        <v>98.385196685005013</v>
      </c>
    </row>
    <row r="51" spans="1:31" ht="20.25" customHeight="1" x14ac:dyDescent="0.25">
      <c r="A51" s="357"/>
      <c r="B51" s="312" t="s">
        <v>539</v>
      </c>
      <c r="C51" s="308">
        <v>2</v>
      </c>
      <c r="D51" s="320">
        <v>101.79655480128307</v>
      </c>
      <c r="E51" s="320">
        <v>100.05693492349901</v>
      </c>
      <c r="F51" s="320">
        <v>100.56221665865489</v>
      </c>
      <c r="G51" s="320">
        <v>100.39240328803761</v>
      </c>
      <c r="H51" s="320">
        <v>101.27330633668994</v>
      </c>
      <c r="I51" s="320">
        <v>101.27330633668994</v>
      </c>
      <c r="J51" s="320">
        <v>101.49471163161911</v>
      </c>
      <c r="K51" s="320">
        <v>101.49471163161911</v>
      </c>
      <c r="L51" s="320">
        <v>101.06166450231827</v>
      </c>
      <c r="M51" s="320">
        <v>101.6990970115807</v>
      </c>
      <c r="N51" s="320">
        <v>101.09726705691433</v>
      </c>
      <c r="O51" s="320">
        <v>101.41153025158854</v>
      </c>
      <c r="P51" s="320">
        <v>102.08333317018148</v>
      </c>
      <c r="Q51" s="320">
        <v>101.99458691838437</v>
      </c>
      <c r="R51" s="320">
        <v>101.47441338432004</v>
      </c>
      <c r="S51" s="320">
        <v>100.42413466618309</v>
      </c>
      <c r="T51" s="320">
        <v>100.63672146638039</v>
      </c>
      <c r="U51" s="320">
        <v>100.74489015716658</v>
      </c>
      <c r="V51" s="320">
        <v>100.43213038383671</v>
      </c>
      <c r="W51" s="320">
        <v>100.56034481248372</v>
      </c>
      <c r="X51" s="320">
        <v>100.56034481248372</v>
      </c>
      <c r="Y51" s="320">
        <v>100.05159036789325</v>
      </c>
      <c r="Z51" s="320">
        <v>99.545289488661822</v>
      </c>
      <c r="AA51" s="320">
        <v>100.33992824002843</v>
      </c>
      <c r="AB51" s="320">
        <v>99.936291803714767</v>
      </c>
      <c r="AC51" s="320">
        <v>98.258662387033212</v>
      </c>
      <c r="AD51" s="320">
        <v>98.841236399493241</v>
      </c>
      <c r="AE51" s="386">
        <v>98.385196685005013</v>
      </c>
    </row>
    <row r="52" spans="1:31" ht="20.25" customHeight="1" x14ac:dyDescent="0.25">
      <c r="A52" s="357"/>
      <c r="B52" s="323" t="s">
        <v>94</v>
      </c>
      <c r="C52" s="308">
        <v>2</v>
      </c>
      <c r="D52" s="320">
        <v>103.41861298341966</v>
      </c>
      <c r="E52" s="320">
        <v>103.75581908169812</v>
      </c>
      <c r="F52" s="320">
        <v>103.902167526867</v>
      </c>
      <c r="G52" s="320">
        <v>103.902167526867</v>
      </c>
      <c r="H52" s="320">
        <v>103.22038353611694</v>
      </c>
      <c r="I52" s="320">
        <v>103.38335616875401</v>
      </c>
      <c r="J52" s="320">
        <v>103.38335616875401</v>
      </c>
      <c r="K52" s="320">
        <v>103.38335616875401</v>
      </c>
      <c r="L52" s="320">
        <v>103.04566045624449</v>
      </c>
      <c r="M52" s="320">
        <v>102.86591063480196</v>
      </c>
      <c r="N52" s="320">
        <v>103.37392237503983</v>
      </c>
      <c r="O52" s="320">
        <v>104.20290643731965</v>
      </c>
      <c r="P52" s="320">
        <v>104.18016223601836</v>
      </c>
      <c r="Q52" s="320">
        <v>104.07661482349371</v>
      </c>
      <c r="R52" s="320">
        <v>104.67789540233616</v>
      </c>
      <c r="S52" s="320">
        <v>105.43965622003007</v>
      </c>
      <c r="T52" s="320">
        <v>105.43965622003007</v>
      </c>
      <c r="U52" s="320">
        <v>106.25416635084748</v>
      </c>
      <c r="V52" s="320">
        <v>106.8800257855977</v>
      </c>
      <c r="W52" s="320">
        <v>106.51111655908997</v>
      </c>
      <c r="X52" s="320">
        <v>106.51111655908997</v>
      </c>
      <c r="Y52" s="320">
        <v>106.8800257855977</v>
      </c>
      <c r="Z52" s="320">
        <v>106.8800257855977</v>
      </c>
      <c r="AA52" s="320">
        <v>106.8800257855977</v>
      </c>
      <c r="AB52" s="320">
        <v>106.8800257855977</v>
      </c>
      <c r="AC52" s="320">
        <v>106.51111655908997</v>
      </c>
      <c r="AD52" s="320">
        <v>107.16541139404075</v>
      </c>
      <c r="AE52" s="386">
        <v>106.7782110667485</v>
      </c>
    </row>
    <row r="53" spans="1:31" ht="20.25" customHeight="1" x14ac:dyDescent="0.25">
      <c r="A53" s="352" t="s">
        <v>95</v>
      </c>
      <c r="B53" s="312"/>
      <c r="C53" s="308">
        <v>2</v>
      </c>
      <c r="D53" s="320">
        <v>103.41861298341966</v>
      </c>
      <c r="E53" s="320">
        <v>103.75581908169812</v>
      </c>
      <c r="F53" s="320">
        <v>103.902167526867</v>
      </c>
      <c r="G53" s="320">
        <v>103.902167526867</v>
      </c>
      <c r="H53" s="320">
        <v>103.22038353611694</v>
      </c>
      <c r="I53" s="320">
        <v>103.38335616875401</v>
      </c>
      <c r="J53" s="320">
        <v>103.38335616875401</v>
      </c>
      <c r="K53" s="320">
        <v>103.38335616875401</v>
      </c>
      <c r="L53" s="320">
        <v>103.04566045624449</v>
      </c>
      <c r="M53" s="320">
        <v>102.86591063480196</v>
      </c>
      <c r="N53" s="320">
        <v>103.37392237503983</v>
      </c>
      <c r="O53" s="320">
        <v>104.20290643731965</v>
      </c>
      <c r="P53" s="320">
        <v>104.18016223601836</v>
      </c>
      <c r="Q53" s="320">
        <v>104.07661482349371</v>
      </c>
      <c r="R53" s="320">
        <v>104.67789540233616</v>
      </c>
      <c r="S53" s="320">
        <v>105.43965622003007</v>
      </c>
      <c r="T53" s="320">
        <v>105.43965622003007</v>
      </c>
      <c r="U53" s="320">
        <v>106.25416635084748</v>
      </c>
      <c r="V53" s="320">
        <v>106.8800257855977</v>
      </c>
      <c r="W53" s="320">
        <v>106.51111655908997</v>
      </c>
      <c r="X53" s="320">
        <v>106.51111655908997</v>
      </c>
      <c r="Y53" s="320">
        <v>106.8800257855977</v>
      </c>
      <c r="Z53" s="320">
        <v>106.8800257855977</v>
      </c>
      <c r="AA53" s="320">
        <v>106.8800257855977</v>
      </c>
      <c r="AB53" s="320">
        <v>106.8800257855977</v>
      </c>
      <c r="AC53" s="320">
        <v>106.51111655908997</v>
      </c>
      <c r="AD53" s="320">
        <v>107.16541139404075</v>
      </c>
      <c r="AE53" s="386">
        <v>106.7782110667485</v>
      </c>
    </row>
    <row r="54" spans="1:31" ht="20.25" customHeight="1" x14ac:dyDescent="0.25">
      <c r="A54" s="357"/>
      <c r="B54" s="312" t="s">
        <v>541</v>
      </c>
      <c r="C54" s="308">
        <v>1</v>
      </c>
      <c r="D54" s="320">
        <v>106.48225699588892</v>
      </c>
      <c r="E54" s="320">
        <v>107.32527224158505</v>
      </c>
      <c r="F54" s="320">
        <v>107.69114335450726</v>
      </c>
      <c r="G54" s="320">
        <v>107.69114335450726</v>
      </c>
      <c r="H54" s="320">
        <v>108.12015939313173</v>
      </c>
      <c r="I54" s="320">
        <v>108.52759097472438</v>
      </c>
      <c r="J54" s="320">
        <v>108.52759097472438</v>
      </c>
      <c r="K54" s="320">
        <v>108.52759097472438</v>
      </c>
      <c r="L54" s="320">
        <v>108.52759097472438</v>
      </c>
      <c r="M54" s="320">
        <v>108.52759097472438</v>
      </c>
      <c r="N54" s="320">
        <v>109.79762032531902</v>
      </c>
      <c r="O54" s="320">
        <v>111.87008048101859</v>
      </c>
      <c r="P54" s="320">
        <v>111.87008048101859</v>
      </c>
      <c r="Q54" s="320">
        <v>111.87008048101859</v>
      </c>
      <c r="R54" s="320">
        <v>113.37328192812471</v>
      </c>
      <c r="S54" s="320">
        <v>113.37328192812471</v>
      </c>
      <c r="T54" s="320">
        <v>113.37328192812471</v>
      </c>
      <c r="U54" s="320">
        <v>113.72532758140831</v>
      </c>
      <c r="V54" s="320">
        <v>114.77144332158591</v>
      </c>
      <c r="W54" s="320">
        <v>114.77144332158591</v>
      </c>
      <c r="X54" s="320">
        <v>114.77144332158591</v>
      </c>
      <c r="Y54" s="320">
        <v>114.77144332158591</v>
      </c>
      <c r="Z54" s="320">
        <v>114.77144332158591</v>
      </c>
      <c r="AA54" s="320">
        <v>114.77144332158591</v>
      </c>
      <c r="AB54" s="320">
        <v>114.77144332158591</v>
      </c>
      <c r="AC54" s="320">
        <v>114.77144332158591</v>
      </c>
      <c r="AD54" s="320">
        <v>114.77144332158591</v>
      </c>
      <c r="AE54" s="386">
        <v>114.77144332158591</v>
      </c>
    </row>
    <row r="55" spans="1:31" ht="20.25" customHeight="1" x14ac:dyDescent="0.25">
      <c r="A55" s="357"/>
      <c r="B55" s="310" t="s">
        <v>767</v>
      </c>
      <c r="C55" s="308">
        <v>1</v>
      </c>
      <c r="D55" s="320">
        <v>101.37618364177348</v>
      </c>
      <c r="E55" s="320">
        <v>101.37618364177348</v>
      </c>
      <c r="F55" s="320">
        <v>101.37618364177348</v>
      </c>
      <c r="G55" s="320">
        <v>101.37618364177348</v>
      </c>
      <c r="H55" s="320">
        <v>99.953866298107059</v>
      </c>
      <c r="I55" s="320">
        <v>99.953866298107059</v>
      </c>
      <c r="J55" s="320">
        <v>99.953866298107059</v>
      </c>
      <c r="K55" s="320">
        <v>99.953866298107059</v>
      </c>
      <c r="L55" s="320">
        <v>99.391040110591206</v>
      </c>
      <c r="M55" s="320">
        <v>99.091457074853679</v>
      </c>
      <c r="N55" s="320">
        <v>99.091457074853679</v>
      </c>
      <c r="O55" s="320">
        <v>99.091457074853679</v>
      </c>
      <c r="P55" s="320">
        <v>99.053550072684857</v>
      </c>
      <c r="Q55" s="320">
        <v>98.880971051810434</v>
      </c>
      <c r="R55" s="320">
        <v>98.880971051810434</v>
      </c>
      <c r="S55" s="320">
        <v>100.15057241463363</v>
      </c>
      <c r="T55" s="320">
        <v>100.15057241463363</v>
      </c>
      <c r="U55" s="320">
        <v>101.27339219714025</v>
      </c>
      <c r="V55" s="320">
        <v>101.61908076160555</v>
      </c>
      <c r="W55" s="320">
        <v>101.00423205075933</v>
      </c>
      <c r="X55" s="320">
        <v>101.00423205075933</v>
      </c>
      <c r="Y55" s="320">
        <v>101.61908076160555</v>
      </c>
      <c r="Z55" s="320">
        <v>101.61908076160555</v>
      </c>
      <c r="AA55" s="320">
        <v>101.61908076160555</v>
      </c>
      <c r="AB55" s="320">
        <v>101.61908076160555</v>
      </c>
      <c r="AC55" s="320">
        <v>101.00423205075933</v>
      </c>
      <c r="AD55" s="320">
        <v>102.09472344234395</v>
      </c>
      <c r="AE55" s="386">
        <v>101.44938956352354</v>
      </c>
    </row>
    <row r="56" spans="1:31" ht="20.25" customHeight="1" x14ac:dyDescent="0.25">
      <c r="A56" s="357"/>
      <c r="B56" s="323" t="s">
        <v>96</v>
      </c>
      <c r="C56" s="308">
        <v>2</v>
      </c>
      <c r="D56" s="320">
        <v>101.43126037971339</v>
      </c>
      <c r="E56" s="320">
        <v>101.73703950225986</v>
      </c>
      <c r="F56" s="320">
        <v>101.80136215943517</v>
      </c>
      <c r="G56" s="320">
        <v>101.79636968302387</v>
      </c>
      <c r="H56" s="320">
        <v>101.79636968302387</v>
      </c>
      <c r="I56" s="320">
        <v>101.79636968302387</v>
      </c>
      <c r="J56" s="320">
        <v>104.04381839693977</v>
      </c>
      <c r="K56" s="320">
        <v>104.04381839693977</v>
      </c>
      <c r="L56" s="320">
        <v>104.04381839693977</v>
      </c>
      <c r="M56" s="320">
        <v>104.27382161060928</v>
      </c>
      <c r="N56" s="320">
        <v>105.16032598106315</v>
      </c>
      <c r="O56" s="320">
        <v>105.33950349509956</v>
      </c>
      <c r="P56" s="320">
        <v>105.33950349509956</v>
      </c>
      <c r="Q56" s="320">
        <v>105.33950349509956</v>
      </c>
      <c r="R56" s="320">
        <v>106.00669374127366</v>
      </c>
      <c r="S56" s="320">
        <v>106.00669374127366</v>
      </c>
      <c r="T56" s="320">
        <v>106.00669374127366</v>
      </c>
      <c r="U56" s="320">
        <v>106.00669374127366</v>
      </c>
      <c r="V56" s="320">
        <v>106.07125160299293</v>
      </c>
      <c r="W56" s="320">
        <v>106.07125160299293</v>
      </c>
      <c r="X56" s="320">
        <v>106.07125160299293</v>
      </c>
      <c r="Y56" s="320">
        <v>106.28007553742538</v>
      </c>
      <c r="Z56" s="320">
        <v>106.34004567562155</v>
      </c>
      <c r="AA56" s="320">
        <v>106.53314961887146</v>
      </c>
      <c r="AB56" s="320">
        <v>106.60320356793606</v>
      </c>
      <c r="AC56" s="320">
        <v>106.60320356793606</v>
      </c>
      <c r="AD56" s="320">
        <v>106.6995796415095</v>
      </c>
      <c r="AE56" s="386">
        <v>106.59625506099367</v>
      </c>
    </row>
    <row r="57" spans="1:31" ht="20.25" customHeight="1" x14ac:dyDescent="0.25">
      <c r="A57" s="352" t="s">
        <v>97</v>
      </c>
      <c r="B57" s="310"/>
      <c r="C57" s="308">
        <v>1</v>
      </c>
      <c r="D57" s="320">
        <v>102.17480914933734</v>
      </c>
      <c r="E57" s="320">
        <v>102.78636739443027</v>
      </c>
      <c r="F57" s="320">
        <v>102.78636739443027</v>
      </c>
      <c r="G57" s="320">
        <v>102.78636739443027</v>
      </c>
      <c r="H57" s="320">
        <v>102.78636739443027</v>
      </c>
      <c r="I57" s="320">
        <v>102.78636739443027</v>
      </c>
      <c r="J57" s="320">
        <v>107.28126482226206</v>
      </c>
      <c r="K57" s="320">
        <v>107.28126482226206</v>
      </c>
      <c r="L57" s="320">
        <v>107.28126482226206</v>
      </c>
      <c r="M57" s="320">
        <v>107.67478322893039</v>
      </c>
      <c r="N57" s="320">
        <v>107.67478322893039</v>
      </c>
      <c r="O57" s="320">
        <v>107.67478322893039</v>
      </c>
      <c r="P57" s="320">
        <v>107.67478322893039</v>
      </c>
      <c r="Q57" s="320">
        <v>107.67478322893039</v>
      </c>
      <c r="R57" s="320">
        <v>109.00916372127863</v>
      </c>
      <c r="S57" s="320">
        <v>109.00916372127863</v>
      </c>
      <c r="T57" s="320">
        <v>109.00916372127863</v>
      </c>
      <c r="U57" s="320">
        <v>109.00916372127863</v>
      </c>
      <c r="V57" s="320">
        <v>109.00916372127863</v>
      </c>
      <c r="W57" s="320">
        <v>109.00916372127863</v>
      </c>
      <c r="X57" s="320">
        <v>109.00916372127863</v>
      </c>
      <c r="Y57" s="320">
        <v>109.4267565681332</v>
      </c>
      <c r="Z57" s="320">
        <v>109.4267565681332</v>
      </c>
      <c r="AA57" s="320">
        <v>109.4267565681332</v>
      </c>
      <c r="AB57" s="320">
        <v>109.4267565681332</v>
      </c>
      <c r="AC57" s="320">
        <v>109.4267565681332</v>
      </c>
      <c r="AD57" s="320">
        <v>109.4267565681332</v>
      </c>
      <c r="AE57" s="386">
        <v>109.22010740710154</v>
      </c>
    </row>
    <row r="58" spans="1:31" ht="20.25" customHeight="1" x14ac:dyDescent="0.25">
      <c r="A58" s="357"/>
      <c r="B58" s="312" t="s">
        <v>925</v>
      </c>
      <c r="C58" s="308">
        <v>1</v>
      </c>
      <c r="D58" s="320">
        <v>102.17480914933734</v>
      </c>
      <c r="E58" s="320">
        <v>102.78636739443027</v>
      </c>
      <c r="F58" s="320">
        <v>102.78636739443027</v>
      </c>
      <c r="G58" s="320">
        <v>102.78636739443027</v>
      </c>
      <c r="H58" s="320">
        <v>102.78636739443027</v>
      </c>
      <c r="I58" s="320">
        <v>102.78636739443027</v>
      </c>
      <c r="J58" s="320">
        <v>107.28126482226206</v>
      </c>
      <c r="K58" s="320">
        <v>107.28126482226206</v>
      </c>
      <c r="L58" s="320">
        <v>107.28126482226206</v>
      </c>
      <c r="M58" s="320">
        <v>107.67478322893039</v>
      </c>
      <c r="N58" s="320">
        <v>107.67478322893039</v>
      </c>
      <c r="O58" s="320">
        <v>107.67478322893039</v>
      </c>
      <c r="P58" s="320">
        <v>107.67478322893039</v>
      </c>
      <c r="Q58" s="320">
        <v>107.67478322893039</v>
      </c>
      <c r="R58" s="320">
        <v>109.00916372127863</v>
      </c>
      <c r="S58" s="320">
        <v>109.00916372127863</v>
      </c>
      <c r="T58" s="320">
        <v>109.00916372127863</v>
      </c>
      <c r="U58" s="320">
        <v>109.00916372127863</v>
      </c>
      <c r="V58" s="320">
        <v>109.00916372127863</v>
      </c>
      <c r="W58" s="320">
        <v>109.00916372127863</v>
      </c>
      <c r="X58" s="320">
        <v>109.00916372127863</v>
      </c>
      <c r="Y58" s="320">
        <v>109.4267565681332</v>
      </c>
      <c r="Z58" s="320">
        <v>109.4267565681332</v>
      </c>
      <c r="AA58" s="320">
        <v>109.4267565681332</v>
      </c>
      <c r="AB58" s="320">
        <v>109.4267565681332</v>
      </c>
      <c r="AC58" s="320">
        <v>109.4267565681332</v>
      </c>
      <c r="AD58" s="320">
        <v>109.4267565681332</v>
      </c>
      <c r="AE58" s="386">
        <v>109.22010740710154</v>
      </c>
    </row>
    <row r="59" spans="1:31" ht="20.25" customHeight="1" x14ac:dyDescent="0.25">
      <c r="A59" s="352" t="s">
        <v>98</v>
      </c>
      <c r="B59" s="312"/>
      <c r="C59" s="308">
        <v>1</v>
      </c>
      <c r="D59" s="320">
        <v>100.68771161008945</v>
      </c>
      <c r="E59" s="320">
        <v>100.68771161008945</v>
      </c>
      <c r="F59" s="320">
        <v>100.81635692444007</v>
      </c>
      <c r="G59" s="320">
        <v>100.80637197161748</v>
      </c>
      <c r="H59" s="320">
        <v>100.80637197161748</v>
      </c>
      <c r="I59" s="320">
        <v>100.80637197161748</v>
      </c>
      <c r="J59" s="320">
        <v>100.80637197161748</v>
      </c>
      <c r="K59" s="320">
        <v>100.80637197161748</v>
      </c>
      <c r="L59" s="320">
        <v>100.80637197161748</v>
      </c>
      <c r="M59" s="320">
        <v>100.87285999228814</v>
      </c>
      <c r="N59" s="320">
        <v>102.64586873319591</v>
      </c>
      <c r="O59" s="320">
        <v>103.00422376126872</v>
      </c>
      <c r="P59" s="320">
        <v>103.00422376126872</v>
      </c>
      <c r="Q59" s="320">
        <v>103.00422376126872</v>
      </c>
      <c r="R59" s="320">
        <v>103.00422376126872</v>
      </c>
      <c r="S59" s="320">
        <v>103.00422376126872</v>
      </c>
      <c r="T59" s="320">
        <v>103.00422376126872</v>
      </c>
      <c r="U59" s="320">
        <v>103.00422376126872</v>
      </c>
      <c r="V59" s="320">
        <v>103.13333948470724</v>
      </c>
      <c r="W59" s="320">
        <v>103.13333948470724</v>
      </c>
      <c r="X59" s="320">
        <v>103.13333948470724</v>
      </c>
      <c r="Y59" s="320">
        <v>103.13339450671754</v>
      </c>
      <c r="Z59" s="320">
        <v>103.25333478310989</v>
      </c>
      <c r="AA59" s="320">
        <v>103.63954266960972</v>
      </c>
      <c r="AB59" s="320">
        <v>103.77965056773893</v>
      </c>
      <c r="AC59" s="320">
        <v>103.77965056773893</v>
      </c>
      <c r="AD59" s="320">
        <v>103.9724027148858</v>
      </c>
      <c r="AE59" s="386">
        <v>103.9724027148858</v>
      </c>
    </row>
    <row r="60" spans="1:31" ht="20.25" customHeight="1" x14ac:dyDescent="0.25">
      <c r="A60" s="357"/>
      <c r="B60" s="312" t="s">
        <v>545</v>
      </c>
      <c r="C60" s="308">
        <v>1</v>
      </c>
      <c r="D60" s="320">
        <v>100.68771161008945</v>
      </c>
      <c r="E60" s="320">
        <v>100.68771161008945</v>
      </c>
      <c r="F60" s="320">
        <v>100.81635692444007</v>
      </c>
      <c r="G60" s="320">
        <v>100.80637197161748</v>
      </c>
      <c r="H60" s="320">
        <v>100.80637197161748</v>
      </c>
      <c r="I60" s="320">
        <v>100.80637197161748</v>
      </c>
      <c r="J60" s="320">
        <v>100.80637197161748</v>
      </c>
      <c r="K60" s="320">
        <v>100.80637197161748</v>
      </c>
      <c r="L60" s="320">
        <v>100.80637197161748</v>
      </c>
      <c r="M60" s="320">
        <v>100.87285999228814</v>
      </c>
      <c r="N60" s="320">
        <v>102.64586873319591</v>
      </c>
      <c r="O60" s="320">
        <v>103.00422376126872</v>
      </c>
      <c r="P60" s="320">
        <v>103.00422376126872</v>
      </c>
      <c r="Q60" s="320">
        <v>103.00422376126872</v>
      </c>
      <c r="R60" s="320">
        <v>103.00422376126872</v>
      </c>
      <c r="S60" s="320">
        <v>103.00422376126872</v>
      </c>
      <c r="T60" s="320">
        <v>103.00422376126872</v>
      </c>
      <c r="U60" s="320">
        <v>103.00422376126872</v>
      </c>
      <c r="V60" s="320">
        <v>103.13333948470724</v>
      </c>
      <c r="W60" s="320">
        <v>103.13333948470724</v>
      </c>
      <c r="X60" s="320">
        <v>103.13333948470724</v>
      </c>
      <c r="Y60" s="320">
        <v>103.13339450671754</v>
      </c>
      <c r="Z60" s="320">
        <v>103.25333478310989</v>
      </c>
      <c r="AA60" s="320">
        <v>103.63954266960972</v>
      </c>
      <c r="AB60" s="320">
        <v>103.77965056773893</v>
      </c>
      <c r="AC60" s="320">
        <v>103.77965056773893</v>
      </c>
      <c r="AD60" s="320">
        <v>103.9724027148858</v>
      </c>
      <c r="AE60" s="386">
        <v>103.9724027148858</v>
      </c>
    </row>
    <row r="61" spans="1:31" ht="20.25" customHeight="1" x14ac:dyDescent="0.25">
      <c r="A61" s="357"/>
      <c r="B61" s="323" t="s">
        <v>99</v>
      </c>
      <c r="C61" s="308">
        <v>23</v>
      </c>
      <c r="D61" s="320">
        <v>105.91555681963744</v>
      </c>
      <c r="E61" s="320">
        <v>107.45800172611807</v>
      </c>
      <c r="F61" s="320">
        <v>107.5093320997575</v>
      </c>
      <c r="G61" s="320">
        <v>105.84694995819639</v>
      </c>
      <c r="H61" s="320">
        <v>107.68916361500554</v>
      </c>
      <c r="I61" s="320">
        <v>107.67503995783721</v>
      </c>
      <c r="J61" s="320">
        <v>107.86503933464287</v>
      </c>
      <c r="K61" s="320">
        <v>108.73736118193449</v>
      </c>
      <c r="L61" s="320">
        <v>106.73179092223769</v>
      </c>
      <c r="M61" s="320">
        <v>114.8054653755713</v>
      </c>
      <c r="N61" s="320">
        <v>115.07214344809812</v>
      </c>
      <c r="O61" s="320">
        <v>115.49674099465807</v>
      </c>
      <c r="P61" s="320">
        <v>114.51340320251003</v>
      </c>
      <c r="Q61" s="320">
        <v>113.59224732013618</v>
      </c>
      <c r="R61" s="320">
        <v>115.206645052555</v>
      </c>
      <c r="S61" s="320">
        <v>114.28239916431401</v>
      </c>
      <c r="T61" s="320">
        <v>114.13787709024085</v>
      </c>
      <c r="U61" s="320">
        <v>113.83482032980547</v>
      </c>
      <c r="V61" s="320">
        <v>113.47937840555531</v>
      </c>
      <c r="W61" s="320">
        <v>115.04998681238142</v>
      </c>
      <c r="X61" s="320">
        <v>115.14713201566501</v>
      </c>
      <c r="Y61" s="320">
        <v>117.02518848196225</v>
      </c>
      <c r="Z61" s="320">
        <v>117.44959843129554</v>
      </c>
      <c r="AA61" s="320">
        <v>119.47935428833958</v>
      </c>
      <c r="AB61" s="320">
        <v>119.58189681338504</v>
      </c>
      <c r="AC61" s="320">
        <v>122.22495349401115</v>
      </c>
      <c r="AD61" s="320">
        <v>122.21376147483589</v>
      </c>
      <c r="AE61" s="386">
        <v>122.68964700558153</v>
      </c>
    </row>
    <row r="62" spans="1:31" ht="20.25" customHeight="1" x14ac:dyDescent="0.25">
      <c r="A62" s="352" t="s">
        <v>100</v>
      </c>
      <c r="B62" s="312"/>
      <c r="C62" s="308">
        <v>15</v>
      </c>
      <c r="D62" s="320">
        <v>101.65377215689202</v>
      </c>
      <c r="E62" s="320">
        <v>104.01885434682897</v>
      </c>
      <c r="F62" s="320">
        <v>104.09756091974278</v>
      </c>
      <c r="G62" s="320">
        <v>101.54857496934908</v>
      </c>
      <c r="H62" s="320">
        <v>104.37330257645642</v>
      </c>
      <c r="I62" s="320">
        <v>104.35164630213166</v>
      </c>
      <c r="J62" s="320">
        <v>104.64297867990035</v>
      </c>
      <c r="K62" s="320">
        <v>105.9805388457475</v>
      </c>
      <c r="L62" s="320">
        <v>102.90533111421239</v>
      </c>
      <c r="M62" s="320">
        <v>106.85988625040746</v>
      </c>
      <c r="N62" s="320">
        <v>107.26879262828191</v>
      </c>
      <c r="O62" s="320">
        <v>107.91984219967387</v>
      </c>
      <c r="P62" s="320">
        <v>106.41205758504685</v>
      </c>
      <c r="Q62" s="320">
        <v>104.99961856540696</v>
      </c>
      <c r="R62" s="320">
        <v>107.4750284217825</v>
      </c>
      <c r="S62" s="320">
        <v>106.05785139314631</v>
      </c>
      <c r="T62" s="320">
        <v>105.83625087956744</v>
      </c>
      <c r="U62" s="320">
        <v>105.37156384689985</v>
      </c>
      <c r="V62" s="320">
        <v>104.82655289638295</v>
      </c>
      <c r="W62" s="320">
        <v>107.23481912018296</v>
      </c>
      <c r="X62" s="320">
        <v>107.38377509855117</v>
      </c>
      <c r="Y62" s="320">
        <v>105.26502633504849</v>
      </c>
      <c r="Z62" s="320">
        <v>105.91578825735955</v>
      </c>
      <c r="AA62" s="320">
        <v>109.02808057149372</v>
      </c>
      <c r="AB62" s="320">
        <v>109.18531244323009</v>
      </c>
      <c r="AC62" s="320">
        <v>113.23799935352345</v>
      </c>
      <c r="AD62" s="320">
        <v>113.22083825745473</v>
      </c>
      <c r="AE62" s="386">
        <v>113.95052940459806</v>
      </c>
    </row>
    <row r="63" spans="1:31" ht="20.25" customHeight="1" x14ac:dyDescent="0.25">
      <c r="A63" s="357"/>
      <c r="B63" s="316" t="s">
        <v>768</v>
      </c>
      <c r="C63" s="308">
        <v>1</v>
      </c>
      <c r="D63" s="320">
        <v>101.0862348488789</v>
      </c>
      <c r="E63" s="320">
        <v>98.441291435924867</v>
      </c>
      <c r="F63" s="320">
        <v>100.99415021562513</v>
      </c>
      <c r="G63" s="320">
        <v>100.00230301439763</v>
      </c>
      <c r="H63" s="320">
        <v>103.10702347602634</v>
      </c>
      <c r="I63" s="320">
        <v>100.42915780681432</v>
      </c>
      <c r="J63" s="320">
        <v>107.56962779363391</v>
      </c>
      <c r="K63" s="320">
        <v>108.9658595677266</v>
      </c>
      <c r="L63" s="320">
        <v>103.06749398739255</v>
      </c>
      <c r="M63" s="320">
        <v>110.33832064040392</v>
      </c>
      <c r="N63" s="320">
        <v>111.86856941158783</v>
      </c>
      <c r="O63" s="320">
        <v>110.47124519488696</v>
      </c>
      <c r="P63" s="320">
        <v>106.17398598174746</v>
      </c>
      <c r="Q63" s="320">
        <v>108.66097605072972</v>
      </c>
      <c r="R63" s="320">
        <v>111.27630011731725</v>
      </c>
      <c r="S63" s="320">
        <v>113.19699728579039</v>
      </c>
      <c r="T63" s="320">
        <v>108.9977425626619</v>
      </c>
      <c r="U63" s="320">
        <v>106.69468894395371</v>
      </c>
      <c r="V63" s="320">
        <v>106.66385181471706</v>
      </c>
      <c r="W63" s="320">
        <v>109.97773280191778</v>
      </c>
      <c r="X63" s="320">
        <v>106.82477848488617</v>
      </c>
      <c r="Y63" s="320">
        <v>100.73400283074498</v>
      </c>
      <c r="Z63" s="320">
        <v>106.28798566287202</v>
      </c>
      <c r="AA63" s="320">
        <v>105.43817717117049</v>
      </c>
      <c r="AB63" s="320">
        <v>105.54843250259543</v>
      </c>
      <c r="AC63" s="320">
        <v>103.95157712578053</v>
      </c>
      <c r="AD63" s="320">
        <v>102.43559600792867</v>
      </c>
      <c r="AE63" s="386">
        <v>102.23088365884796</v>
      </c>
    </row>
    <row r="64" spans="1:31" ht="20.25" customHeight="1" x14ac:dyDescent="0.25">
      <c r="A64" s="357"/>
      <c r="B64" s="312" t="s">
        <v>769</v>
      </c>
      <c r="C64" s="308">
        <v>6</v>
      </c>
      <c r="D64" s="320">
        <v>101.46930193209437</v>
      </c>
      <c r="E64" s="320">
        <v>105.17422101185775</v>
      </c>
      <c r="F64" s="320">
        <v>104.65541327282777</v>
      </c>
      <c r="G64" s="320">
        <v>101.4308093655452</v>
      </c>
      <c r="H64" s="320">
        <v>103.97860443821607</v>
      </c>
      <c r="I64" s="320">
        <v>103.80187045164104</v>
      </c>
      <c r="J64" s="320">
        <v>104.17767125860561</v>
      </c>
      <c r="K64" s="320">
        <v>103.68783097351908</v>
      </c>
      <c r="L64" s="320">
        <v>98.752204409751144</v>
      </c>
      <c r="M64" s="320">
        <v>103.61471648259091</v>
      </c>
      <c r="N64" s="320">
        <v>104.2958849715322</v>
      </c>
      <c r="O64" s="320">
        <v>105.05079262577721</v>
      </c>
      <c r="P64" s="320">
        <v>105.47169636113382</v>
      </c>
      <c r="Q64" s="320">
        <v>99.800198905768099</v>
      </c>
      <c r="R64" s="320">
        <v>103.61742513831517</v>
      </c>
      <c r="S64" s="320">
        <v>101.5240571969277</v>
      </c>
      <c r="T64" s="320">
        <v>101.94982637531164</v>
      </c>
      <c r="U64" s="320">
        <v>99.048506103818895</v>
      </c>
      <c r="V64" s="320">
        <v>98.821105054985694</v>
      </c>
      <c r="W64" s="320">
        <v>104.13676937969367</v>
      </c>
      <c r="X64" s="320">
        <v>103.20451171189004</v>
      </c>
      <c r="Y64" s="320">
        <v>101.33538007493554</v>
      </c>
      <c r="Z64" s="320">
        <v>103.07683834692592</v>
      </c>
      <c r="AA64" s="320">
        <v>106.24454161991349</v>
      </c>
      <c r="AB64" s="320">
        <v>104.10266516599759</v>
      </c>
      <c r="AC64" s="320">
        <v>107.93366456384715</v>
      </c>
      <c r="AD64" s="320">
        <v>108.67132361851337</v>
      </c>
      <c r="AE64" s="386">
        <v>107.87518378382994</v>
      </c>
    </row>
    <row r="65" spans="1:31" ht="20.25" customHeight="1" x14ac:dyDescent="0.25">
      <c r="A65" s="357"/>
      <c r="B65" s="312" t="s">
        <v>549</v>
      </c>
      <c r="C65" s="308">
        <v>4</v>
      </c>
      <c r="D65" s="320">
        <v>102.42832538586464</v>
      </c>
      <c r="E65" s="320">
        <v>105.73135839060596</v>
      </c>
      <c r="F65" s="320">
        <v>106.15115504816225</v>
      </c>
      <c r="G65" s="320">
        <v>101.76492666319977</v>
      </c>
      <c r="H65" s="320">
        <v>106.62349036670486</v>
      </c>
      <c r="I65" s="320">
        <v>105.89040896838421</v>
      </c>
      <c r="J65" s="320">
        <v>105.01219593893394</v>
      </c>
      <c r="K65" s="320">
        <v>107.60144529648345</v>
      </c>
      <c r="L65" s="320">
        <v>103.80489946561607</v>
      </c>
      <c r="M65" s="320">
        <v>109.03486318345595</v>
      </c>
      <c r="N65" s="320">
        <v>108.62500591049341</v>
      </c>
      <c r="O65" s="320">
        <v>110.37254020002462</v>
      </c>
      <c r="P65" s="320">
        <v>107.17979859902582</v>
      </c>
      <c r="Q65" s="320">
        <v>109.27654751431645</v>
      </c>
      <c r="R65" s="320">
        <v>110.61285221085058</v>
      </c>
      <c r="S65" s="320">
        <v>108.36342343244033</v>
      </c>
      <c r="T65" s="320">
        <v>107.30184508444769</v>
      </c>
      <c r="U65" s="320">
        <v>108.67528849896401</v>
      </c>
      <c r="V65" s="320">
        <v>109.72399557075067</v>
      </c>
      <c r="W65" s="320">
        <v>109.873599895026</v>
      </c>
      <c r="X65" s="320">
        <v>112.75282306687447</v>
      </c>
      <c r="Y65" s="320">
        <v>109.92224789275507</v>
      </c>
      <c r="Z65" s="320">
        <v>109.4541084638462</v>
      </c>
      <c r="AA65" s="320">
        <v>112.86092445861296</v>
      </c>
      <c r="AB65" s="320">
        <v>116.25868685123781</v>
      </c>
      <c r="AC65" s="320">
        <v>121.51020375904412</v>
      </c>
      <c r="AD65" s="320">
        <v>121.65591203492082</v>
      </c>
      <c r="AE65" s="386">
        <v>121.93474302335056</v>
      </c>
    </row>
    <row r="66" spans="1:31" ht="20.25" customHeight="1" x14ac:dyDescent="0.25">
      <c r="A66" s="357"/>
      <c r="B66" s="316" t="s">
        <v>770</v>
      </c>
      <c r="C66" s="308">
        <v>4</v>
      </c>
      <c r="D66" s="320">
        <v>101.11316946235368</v>
      </c>
      <c r="E66" s="320">
        <v>102.18594581904749</v>
      </c>
      <c r="F66" s="320">
        <v>101.8482589633268</v>
      </c>
      <c r="G66" s="320">
        <v>101.89586506174786</v>
      </c>
      <c r="H66" s="320">
        <v>102.51327255698168</v>
      </c>
      <c r="I66" s="320">
        <v>104.34299073287771</v>
      </c>
      <c r="J66" s="320">
        <v>103.89312595305427</v>
      </c>
      <c r="K66" s="320">
        <v>105.95681954951911</v>
      </c>
      <c r="L66" s="320">
        <v>106.90544992295207</v>
      </c>
      <c r="M66" s="320">
        <v>107.19509398976018</v>
      </c>
      <c r="N66" s="320">
        <v>107.92342421383644</v>
      </c>
      <c r="O66" s="320">
        <v>107.73097382338179</v>
      </c>
      <c r="P66" s="320">
        <v>106.71629010117952</v>
      </c>
      <c r="Q66" s="320">
        <v>105.1497167980604</v>
      </c>
      <c r="R66" s="320">
        <v>107.30381963216777</v>
      </c>
      <c r="S66" s="320">
        <v>106.73117184552954</v>
      </c>
      <c r="T66" s="320">
        <v>107.92022072523837</v>
      </c>
      <c r="U66" s="320">
        <v>108.79364413421851</v>
      </c>
      <c r="V66" s="320">
        <v>105.76895568194089</v>
      </c>
      <c r="W66" s="320">
        <v>107.04625988002081</v>
      </c>
      <c r="X66" s="320">
        <v>106.21334186205178</v>
      </c>
      <c r="Y66" s="320">
        <v>105.84038949451008</v>
      </c>
      <c r="Z66" s="320">
        <v>105.02711629950232</v>
      </c>
      <c r="AA66" s="320">
        <v>108.90235783103915</v>
      </c>
      <c r="AB66" s="320">
        <v>107.98968596128633</v>
      </c>
      <c r="AC66" s="320">
        <v>112.5579924823769</v>
      </c>
      <c r="AD66" s="320">
        <v>111.85890834282489</v>
      </c>
      <c r="AE66" s="386">
        <v>115.30380432128621</v>
      </c>
    </row>
    <row r="67" spans="1:31" ht="20.25" customHeight="1" x14ac:dyDescent="0.25">
      <c r="A67" s="352" t="s">
        <v>101</v>
      </c>
      <c r="B67" s="316"/>
      <c r="C67" s="308">
        <v>8</v>
      </c>
      <c r="D67" s="320">
        <v>113.90640306228512</v>
      </c>
      <c r="E67" s="320">
        <v>113.90640306228512</v>
      </c>
      <c r="F67" s="320">
        <v>113.90640306228512</v>
      </c>
      <c r="G67" s="320">
        <v>113.90640306228512</v>
      </c>
      <c r="H67" s="320">
        <v>113.90640306228512</v>
      </c>
      <c r="I67" s="320">
        <v>113.90640306228512</v>
      </c>
      <c r="J67" s="320">
        <v>113.90640306228512</v>
      </c>
      <c r="K67" s="320">
        <v>113.90640306228512</v>
      </c>
      <c r="L67" s="320">
        <v>113.90640306228512</v>
      </c>
      <c r="M67" s="320">
        <v>129.70342623525349</v>
      </c>
      <c r="N67" s="320">
        <v>129.70342623525349</v>
      </c>
      <c r="O67" s="320">
        <v>129.70342623525349</v>
      </c>
      <c r="P67" s="320">
        <v>129.70342623525349</v>
      </c>
      <c r="Q67" s="320">
        <v>129.70342623525349</v>
      </c>
      <c r="R67" s="320">
        <v>129.70342623525349</v>
      </c>
      <c r="S67" s="320">
        <v>129.70342623525349</v>
      </c>
      <c r="T67" s="320">
        <v>129.70342623525349</v>
      </c>
      <c r="U67" s="320">
        <v>129.70342623525349</v>
      </c>
      <c r="V67" s="320">
        <v>129.70342623525349</v>
      </c>
      <c r="W67" s="320">
        <v>129.70342623525349</v>
      </c>
      <c r="X67" s="320">
        <v>129.70342623525349</v>
      </c>
      <c r="Y67" s="320">
        <v>139.07549250742557</v>
      </c>
      <c r="Z67" s="320">
        <v>139.07549250742557</v>
      </c>
      <c r="AA67" s="320">
        <v>139.07549250742557</v>
      </c>
      <c r="AB67" s="320">
        <v>139.07549250742557</v>
      </c>
      <c r="AC67" s="320">
        <v>139.07549250742557</v>
      </c>
      <c r="AD67" s="320">
        <v>139.07549250742557</v>
      </c>
      <c r="AE67" s="386">
        <v>139.07549250742557</v>
      </c>
    </row>
    <row r="68" spans="1:31" ht="20.25" customHeight="1" x14ac:dyDescent="0.25">
      <c r="A68" s="357"/>
      <c r="B68" s="315" t="s">
        <v>771</v>
      </c>
      <c r="C68" s="308">
        <v>6</v>
      </c>
      <c r="D68" s="320">
        <v>114.83385035264291</v>
      </c>
      <c r="E68" s="320">
        <v>114.83385035264291</v>
      </c>
      <c r="F68" s="320">
        <v>114.83385035264291</v>
      </c>
      <c r="G68" s="320">
        <v>114.83385035264291</v>
      </c>
      <c r="H68" s="320">
        <v>114.83385035264291</v>
      </c>
      <c r="I68" s="320">
        <v>114.83385035264291</v>
      </c>
      <c r="J68" s="320">
        <v>114.83385035264291</v>
      </c>
      <c r="K68" s="320">
        <v>114.83385035264291</v>
      </c>
      <c r="L68" s="320">
        <v>114.83385035264291</v>
      </c>
      <c r="M68" s="320">
        <v>129.66567322613497</v>
      </c>
      <c r="N68" s="320">
        <v>129.66567322613497</v>
      </c>
      <c r="O68" s="320">
        <v>129.66567322613497</v>
      </c>
      <c r="P68" s="320">
        <v>129.66567322613497</v>
      </c>
      <c r="Q68" s="320">
        <v>129.66567322613497</v>
      </c>
      <c r="R68" s="320">
        <v>129.66567322613497</v>
      </c>
      <c r="S68" s="320">
        <v>129.66567322613497</v>
      </c>
      <c r="T68" s="320">
        <v>129.66567322613497</v>
      </c>
      <c r="U68" s="320">
        <v>129.66567322613497</v>
      </c>
      <c r="V68" s="320">
        <v>129.66567322613497</v>
      </c>
      <c r="W68" s="320">
        <v>129.66567322613497</v>
      </c>
      <c r="X68" s="320">
        <v>129.66567322613497</v>
      </c>
      <c r="Y68" s="320">
        <v>137.0810300195063</v>
      </c>
      <c r="Z68" s="320">
        <v>137.0810300195063</v>
      </c>
      <c r="AA68" s="320">
        <v>137.0810300195063</v>
      </c>
      <c r="AB68" s="320">
        <v>137.0810300195063</v>
      </c>
      <c r="AC68" s="320">
        <v>137.0810300195063</v>
      </c>
      <c r="AD68" s="320">
        <v>137.0810300195063</v>
      </c>
      <c r="AE68" s="386">
        <v>137.0810300195063</v>
      </c>
    </row>
    <row r="69" spans="1:31" ht="20.25" customHeight="1" x14ac:dyDescent="0.25">
      <c r="A69" s="357"/>
      <c r="B69" s="315" t="s">
        <v>772</v>
      </c>
      <c r="C69" s="308">
        <v>1</v>
      </c>
      <c r="D69" s="320">
        <v>111.78734947451589</v>
      </c>
      <c r="E69" s="320">
        <v>111.78734947451589</v>
      </c>
      <c r="F69" s="320">
        <v>111.78734947451589</v>
      </c>
      <c r="G69" s="320">
        <v>111.78734947451589</v>
      </c>
      <c r="H69" s="320">
        <v>111.78734947451589</v>
      </c>
      <c r="I69" s="320">
        <v>111.78734947451589</v>
      </c>
      <c r="J69" s="320">
        <v>111.78734947451589</v>
      </c>
      <c r="K69" s="320">
        <v>111.78734947451589</v>
      </c>
      <c r="L69" s="320">
        <v>111.78734947451589</v>
      </c>
      <c r="M69" s="320">
        <v>125.52537053295886</v>
      </c>
      <c r="N69" s="320">
        <v>125.52537053295886</v>
      </c>
      <c r="O69" s="320">
        <v>125.52537053295886</v>
      </c>
      <c r="P69" s="320">
        <v>125.52537053295886</v>
      </c>
      <c r="Q69" s="320">
        <v>125.52537053295886</v>
      </c>
      <c r="R69" s="320">
        <v>125.52537053295886</v>
      </c>
      <c r="S69" s="320">
        <v>125.52537053295886</v>
      </c>
      <c r="T69" s="320">
        <v>125.52537053295886</v>
      </c>
      <c r="U69" s="320">
        <v>125.52537053295886</v>
      </c>
      <c r="V69" s="320">
        <v>125.52537053295886</v>
      </c>
      <c r="W69" s="320">
        <v>125.52537053295886</v>
      </c>
      <c r="X69" s="320">
        <v>125.52537053295886</v>
      </c>
      <c r="Y69" s="320">
        <v>132.3940316764722</v>
      </c>
      <c r="Z69" s="320">
        <v>132.3940316764722</v>
      </c>
      <c r="AA69" s="320">
        <v>132.3940316764722</v>
      </c>
      <c r="AB69" s="320">
        <v>132.3940316764722</v>
      </c>
      <c r="AC69" s="320">
        <v>132.3940316764722</v>
      </c>
      <c r="AD69" s="320">
        <v>132.3940316764722</v>
      </c>
      <c r="AE69" s="386">
        <v>132.3940316764722</v>
      </c>
    </row>
    <row r="70" spans="1:31" ht="20.25" customHeight="1" x14ac:dyDescent="0.25">
      <c r="A70" s="357"/>
      <c r="B70" s="315" t="s">
        <v>773</v>
      </c>
      <c r="C70" s="308">
        <v>1</v>
      </c>
      <c r="D70" s="320">
        <v>110.46077290790761</v>
      </c>
      <c r="E70" s="320">
        <v>110.46077290790761</v>
      </c>
      <c r="F70" s="320">
        <v>110.46077290790761</v>
      </c>
      <c r="G70" s="320">
        <v>110.46077290790761</v>
      </c>
      <c r="H70" s="320">
        <v>110.46077290790761</v>
      </c>
      <c r="I70" s="320">
        <v>110.46077290790761</v>
      </c>
      <c r="J70" s="320">
        <v>110.46077290790761</v>
      </c>
      <c r="K70" s="320">
        <v>110.46077290790761</v>
      </c>
      <c r="L70" s="320">
        <v>110.46077290790761</v>
      </c>
      <c r="M70" s="320">
        <v>134.10799999225927</v>
      </c>
      <c r="N70" s="320">
        <v>134.10799999225927</v>
      </c>
      <c r="O70" s="320">
        <v>134.10799999225927</v>
      </c>
      <c r="P70" s="320">
        <v>134.10799999225927</v>
      </c>
      <c r="Q70" s="320">
        <v>134.10799999225927</v>
      </c>
      <c r="R70" s="320">
        <v>134.10799999225927</v>
      </c>
      <c r="S70" s="320">
        <v>134.10799999225927</v>
      </c>
      <c r="T70" s="320">
        <v>134.10799999225927</v>
      </c>
      <c r="U70" s="320">
        <v>134.10799999225927</v>
      </c>
      <c r="V70" s="320">
        <v>134.10799999225927</v>
      </c>
      <c r="W70" s="320">
        <v>134.10799999225927</v>
      </c>
      <c r="X70" s="320">
        <v>134.10799999225927</v>
      </c>
      <c r="Y70" s="320">
        <v>157.72372826589447</v>
      </c>
      <c r="Z70" s="320">
        <v>157.72372826589447</v>
      </c>
      <c r="AA70" s="320">
        <v>157.72372826589447</v>
      </c>
      <c r="AB70" s="320">
        <v>157.72372826589447</v>
      </c>
      <c r="AC70" s="320">
        <v>157.72372826589447</v>
      </c>
      <c r="AD70" s="320">
        <v>157.72372826589447</v>
      </c>
      <c r="AE70" s="386">
        <v>157.72372826589447</v>
      </c>
    </row>
    <row r="71" spans="1:31" ht="20.25" customHeight="1" x14ac:dyDescent="0.25">
      <c r="A71" s="357"/>
      <c r="B71" s="315"/>
      <c r="C71" s="308"/>
      <c r="D71" s="320"/>
      <c r="E71" s="320"/>
      <c r="F71" s="320"/>
      <c r="G71" s="320"/>
      <c r="H71" s="320"/>
      <c r="I71" s="320"/>
      <c r="J71" s="320"/>
      <c r="K71" s="320"/>
      <c r="L71" s="320"/>
      <c r="M71" s="320"/>
      <c r="N71" s="320"/>
      <c r="O71" s="320"/>
      <c r="P71" s="320"/>
      <c r="Q71" s="320"/>
      <c r="R71" s="320"/>
      <c r="S71" s="320"/>
      <c r="T71" s="320"/>
      <c r="U71" s="320"/>
      <c r="V71" s="320"/>
      <c r="W71" s="320"/>
      <c r="X71" s="320"/>
      <c r="Y71" s="320"/>
      <c r="Z71" s="320"/>
      <c r="AA71" s="320"/>
      <c r="AB71" s="320"/>
      <c r="AC71" s="320"/>
      <c r="AD71" s="320"/>
      <c r="AE71" s="386"/>
    </row>
    <row r="72" spans="1:31" ht="20.25" customHeight="1" x14ac:dyDescent="0.25">
      <c r="A72" s="422" t="s">
        <v>102</v>
      </c>
      <c r="B72" s="422"/>
      <c r="C72" s="359">
        <v>49</v>
      </c>
      <c r="D72" s="359">
        <v>104.92109529037454</v>
      </c>
      <c r="E72" s="359">
        <v>104.9405188824169</v>
      </c>
      <c r="F72" s="359">
        <v>105.22266813655365</v>
      </c>
      <c r="G72" s="359">
        <v>105.45414931151277</v>
      </c>
      <c r="H72" s="359">
        <v>105.698237886364</v>
      </c>
      <c r="I72" s="359">
        <v>106.08478254453486</v>
      </c>
      <c r="J72" s="359">
        <v>107.53459983636634</v>
      </c>
      <c r="K72" s="359">
        <v>108.24556605339228</v>
      </c>
      <c r="L72" s="359">
        <v>108.36315610049671</v>
      </c>
      <c r="M72" s="359">
        <v>110.7264809325973</v>
      </c>
      <c r="N72" s="359">
        <v>110.52839720999869</v>
      </c>
      <c r="O72" s="359">
        <v>110.71316207499294</v>
      </c>
      <c r="P72" s="359">
        <v>111.00209040978481</v>
      </c>
      <c r="Q72" s="359">
        <v>111.04021071685135</v>
      </c>
      <c r="R72" s="359">
        <v>111.06197382019606</v>
      </c>
      <c r="S72" s="359">
        <v>114.04024808866794</v>
      </c>
      <c r="T72" s="359">
        <v>114.21282100542606</v>
      </c>
      <c r="U72" s="359">
        <v>114.65725587825219</v>
      </c>
      <c r="V72" s="359">
        <v>114.82290583631406</v>
      </c>
      <c r="W72" s="359">
        <v>116.65630084883124</v>
      </c>
      <c r="X72" s="359">
        <v>116.72150326346194</v>
      </c>
      <c r="Y72" s="359">
        <v>118.18189222004764</v>
      </c>
      <c r="Z72" s="359">
        <v>118.14645817116477</v>
      </c>
      <c r="AA72" s="359">
        <v>118.1207398008559</v>
      </c>
      <c r="AB72" s="359">
        <v>118.26533949404238</v>
      </c>
      <c r="AC72" s="359">
        <v>118.24964957183685</v>
      </c>
      <c r="AD72" s="359">
        <v>118.4710559964486</v>
      </c>
      <c r="AE72" s="350">
        <v>119.40289840355462</v>
      </c>
    </row>
    <row r="73" spans="1:31" ht="20.25" customHeight="1" x14ac:dyDescent="0.25">
      <c r="A73" s="357"/>
      <c r="B73" s="323" t="s">
        <v>103</v>
      </c>
      <c r="C73" s="308">
        <v>20</v>
      </c>
      <c r="D73" s="320">
        <v>103.62473000344396</v>
      </c>
      <c r="E73" s="320">
        <v>103.67231780394775</v>
      </c>
      <c r="F73" s="320">
        <v>104.36358347658282</v>
      </c>
      <c r="G73" s="320">
        <v>104.93071235523266</v>
      </c>
      <c r="H73" s="320">
        <v>105.52872936361818</v>
      </c>
      <c r="I73" s="320">
        <v>106.47576377613677</v>
      </c>
      <c r="J73" s="320">
        <v>107.3025393174518</v>
      </c>
      <c r="K73" s="320">
        <v>109.04440654916534</v>
      </c>
      <c r="L73" s="320">
        <v>109.33250216457118</v>
      </c>
      <c r="M73" s="320">
        <v>111.32163485825268</v>
      </c>
      <c r="N73" s="320">
        <v>110.83632973788613</v>
      </c>
      <c r="O73" s="320">
        <v>111.28900365712202</v>
      </c>
      <c r="P73" s="320">
        <v>111.99687807736208</v>
      </c>
      <c r="Q73" s="320">
        <v>112.09027282967506</v>
      </c>
      <c r="R73" s="320">
        <v>111.94036155824267</v>
      </c>
      <c r="S73" s="320">
        <v>111.72073705779856</v>
      </c>
      <c r="T73" s="320">
        <v>112.14354070385602</v>
      </c>
      <c r="U73" s="320">
        <v>113.23240614227998</v>
      </c>
      <c r="V73" s="320">
        <v>113.63824853953159</v>
      </c>
      <c r="W73" s="320">
        <v>113.69578731953075</v>
      </c>
      <c r="X73" s="320">
        <v>113.85553323537594</v>
      </c>
      <c r="Y73" s="320">
        <v>114.01643868411199</v>
      </c>
      <c r="Z73" s="320">
        <v>112.86057859443019</v>
      </c>
      <c r="AA73" s="320">
        <v>112.79756858717352</v>
      </c>
      <c r="AB73" s="320">
        <v>113.15183783548036</v>
      </c>
      <c r="AC73" s="320">
        <v>113.11339752607682</v>
      </c>
      <c r="AD73" s="320">
        <v>113.65584326637558</v>
      </c>
      <c r="AE73" s="386">
        <v>114.24471368662148</v>
      </c>
    </row>
    <row r="74" spans="1:31" ht="20.25" customHeight="1" x14ac:dyDescent="0.25">
      <c r="A74" s="352" t="s">
        <v>104</v>
      </c>
      <c r="B74" s="323"/>
      <c r="C74" s="308">
        <v>16</v>
      </c>
      <c r="D74" s="320">
        <v>105.2321363855016</v>
      </c>
      <c r="E74" s="320">
        <v>105.26410932719806</v>
      </c>
      <c r="F74" s="320">
        <v>105.92236258412481</v>
      </c>
      <c r="G74" s="320">
        <v>106.59460316758684</v>
      </c>
      <c r="H74" s="320">
        <v>107.35319264655803</v>
      </c>
      <c r="I74" s="320">
        <v>108.2184181151889</v>
      </c>
      <c r="J74" s="320">
        <v>108.94339331512984</v>
      </c>
      <c r="K74" s="320">
        <v>111.15036724197806</v>
      </c>
      <c r="L74" s="320">
        <v>111.54073640252277</v>
      </c>
      <c r="M74" s="320">
        <v>113.68046970200206</v>
      </c>
      <c r="N74" s="320">
        <v>113.06357641751313</v>
      </c>
      <c r="O74" s="320">
        <v>113.66142328371487</v>
      </c>
      <c r="P74" s="320">
        <v>114.31993373264083</v>
      </c>
      <c r="Q74" s="320">
        <v>114.45801594472391</v>
      </c>
      <c r="R74" s="320">
        <v>114.55767405967839</v>
      </c>
      <c r="S74" s="320">
        <v>114.35473416995356</v>
      </c>
      <c r="T74" s="320">
        <v>114.84814725459903</v>
      </c>
      <c r="U74" s="320">
        <v>116.09186018650651</v>
      </c>
      <c r="V74" s="320">
        <v>116.52954254424044</v>
      </c>
      <c r="W74" s="320">
        <v>116.52292819586198</v>
      </c>
      <c r="X74" s="320">
        <v>116.6340308972738</v>
      </c>
      <c r="Y74" s="320">
        <v>116.66381563105548</v>
      </c>
      <c r="Z74" s="320">
        <v>115.76920519852003</v>
      </c>
      <c r="AA74" s="320">
        <v>115.93868174478278</v>
      </c>
      <c r="AB74" s="320">
        <v>116.26478549787348</v>
      </c>
      <c r="AC74" s="320">
        <v>116.43986806361528</v>
      </c>
      <c r="AD74" s="320">
        <v>116.91995846442541</v>
      </c>
      <c r="AE74" s="386">
        <v>117.24849521660953</v>
      </c>
    </row>
    <row r="75" spans="1:31" ht="20.25" customHeight="1" x14ac:dyDescent="0.25">
      <c r="A75" s="357"/>
      <c r="B75" s="310" t="s">
        <v>552</v>
      </c>
      <c r="C75" s="308">
        <v>3</v>
      </c>
      <c r="D75" s="320">
        <v>102.17827052378578</v>
      </c>
      <c r="E75" s="320">
        <v>102.42619144533344</v>
      </c>
      <c r="F75" s="320">
        <v>103.38916367903907</v>
      </c>
      <c r="G75" s="320">
        <v>103.36386422570811</v>
      </c>
      <c r="H75" s="320">
        <v>103.4586207175573</v>
      </c>
      <c r="I75" s="320">
        <v>103.80475965264786</v>
      </c>
      <c r="J75" s="320">
        <v>103.41179029977586</v>
      </c>
      <c r="K75" s="320">
        <v>103.55202851530572</v>
      </c>
      <c r="L75" s="320">
        <v>103.65434999201925</v>
      </c>
      <c r="M75" s="320">
        <v>103.60326736125631</v>
      </c>
      <c r="N75" s="320">
        <v>103.81255700285325</v>
      </c>
      <c r="O75" s="320">
        <v>104.94697781925088</v>
      </c>
      <c r="P75" s="320">
        <v>105.42028480051297</v>
      </c>
      <c r="Q75" s="320">
        <v>105.47925273139246</v>
      </c>
      <c r="R75" s="320">
        <v>105.44063239855083</v>
      </c>
      <c r="S75" s="320">
        <v>105.43155605587714</v>
      </c>
      <c r="T75" s="320">
        <v>105.23455217168775</v>
      </c>
      <c r="U75" s="320">
        <v>104.88279403650137</v>
      </c>
      <c r="V75" s="320">
        <v>104.75139944202112</v>
      </c>
      <c r="W75" s="320">
        <v>104.88851079234101</v>
      </c>
      <c r="X75" s="320">
        <v>105.48228637583576</v>
      </c>
      <c r="Y75" s="320">
        <v>105.7539894351944</v>
      </c>
      <c r="Z75" s="320">
        <v>105.94814846207156</v>
      </c>
      <c r="AA75" s="320">
        <v>107.39307316333348</v>
      </c>
      <c r="AB75" s="320">
        <v>108.0731934056229</v>
      </c>
      <c r="AC75" s="320">
        <v>108.83214779079094</v>
      </c>
      <c r="AD75" s="320">
        <v>109.89775234030309</v>
      </c>
      <c r="AE75" s="386">
        <v>110.71867914957133</v>
      </c>
    </row>
    <row r="76" spans="1:31" s="360" customFormat="1" ht="19.5" customHeight="1" x14ac:dyDescent="0.25">
      <c r="A76" s="357"/>
      <c r="B76" s="310" t="s">
        <v>774</v>
      </c>
      <c r="C76" s="308">
        <v>5</v>
      </c>
      <c r="D76" s="320">
        <v>110.84652858498126</v>
      </c>
      <c r="E76" s="320">
        <v>110.58979980975074</v>
      </c>
      <c r="F76" s="320">
        <v>110.55986888114515</v>
      </c>
      <c r="G76" s="320">
        <v>110.55986888114515</v>
      </c>
      <c r="H76" s="320">
        <v>112.54182664040327</v>
      </c>
      <c r="I76" s="320">
        <v>114.1431876710576</v>
      </c>
      <c r="J76" s="320">
        <v>115.02869650464845</v>
      </c>
      <c r="K76" s="320">
        <v>118.48524962160117</v>
      </c>
      <c r="L76" s="320">
        <v>119.6646324673651</v>
      </c>
      <c r="M76" s="320">
        <v>119.81384247849535</v>
      </c>
      <c r="N76" s="320">
        <v>120.03255165762053</v>
      </c>
      <c r="O76" s="320">
        <v>120.69772375439221</v>
      </c>
      <c r="P76" s="320">
        <v>121.45781105051284</v>
      </c>
      <c r="Q76" s="320">
        <v>121.71494735008633</v>
      </c>
      <c r="R76" s="320">
        <v>121.66969645124649</v>
      </c>
      <c r="S76" s="320">
        <v>120.78521910565162</v>
      </c>
      <c r="T76" s="320">
        <v>121.36155701702283</v>
      </c>
      <c r="U76" s="320">
        <v>122.24603436261772</v>
      </c>
      <c r="V76" s="320">
        <v>122.24630529706386</v>
      </c>
      <c r="W76" s="320">
        <v>122.0089483651514</v>
      </c>
      <c r="X76" s="320">
        <v>122.05141298179424</v>
      </c>
      <c r="Y76" s="320">
        <v>122.05141298179424</v>
      </c>
      <c r="Z76" s="320">
        <v>122.09411318889313</v>
      </c>
      <c r="AA76" s="320">
        <v>122.16470522426714</v>
      </c>
      <c r="AB76" s="320">
        <v>122.14980030603114</v>
      </c>
      <c r="AC76" s="320">
        <v>122.22048806160117</v>
      </c>
      <c r="AD76" s="320">
        <v>122.27853939957298</v>
      </c>
      <c r="AE76" s="386">
        <v>122.27853939957298</v>
      </c>
    </row>
    <row r="77" spans="1:31" ht="20.25" customHeight="1" x14ac:dyDescent="0.25">
      <c r="A77" s="357"/>
      <c r="B77" s="310" t="s">
        <v>775</v>
      </c>
      <c r="C77" s="308">
        <v>1</v>
      </c>
      <c r="D77" s="320">
        <v>103.83825597842268</v>
      </c>
      <c r="E77" s="320">
        <v>104.8561028409589</v>
      </c>
      <c r="F77" s="320">
        <v>106.98444866484475</v>
      </c>
      <c r="G77" s="320">
        <v>114.8986809609417</v>
      </c>
      <c r="H77" s="320">
        <v>115.46571885656283</v>
      </c>
      <c r="I77" s="320">
        <v>118.62112437931944</v>
      </c>
      <c r="J77" s="320">
        <v>123.57791900978657</v>
      </c>
      <c r="K77" s="320">
        <v>132.29911955464857</v>
      </c>
      <c r="L77" s="320">
        <v>130.31625901863487</v>
      </c>
      <c r="M77" s="320">
        <v>150.66069687460308</v>
      </c>
      <c r="N77" s="320">
        <v>136.384422312445</v>
      </c>
      <c r="O77" s="320">
        <v>137.8728979950659</v>
      </c>
      <c r="P77" s="320">
        <v>140.13390259545864</v>
      </c>
      <c r="Q77" s="320">
        <v>140.54114121023017</v>
      </c>
      <c r="R77" s="320">
        <v>141.47884253605912</v>
      </c>
      <c r="S77" s="320">
        <v>141.98329818650367</v>
      </c>
      <c r="T77" s="320">
        <v>143.35028874885788</v>
      </c>
      <c r="U77" s="320">
        <v>143.8189382871214</v>
      </c>
      <c r="V77" s="320">
        <v>146.01367897712632</v>
      </c>
      <c r="W77" s="320">
        <v>146.49632715358595</v>
      </c>
      <c r="X77" s="320">
        <v>146.3145797702841</v>
      </c>
      <c r="Y77" s="320">
        <v>145.71367300362189</v>
      </c>
      <c r="Z77" s="320">
        <v>146.54678223883872</v>
      </c>
      <c r="AA77" s="320">
        <v>146.5078830950097</v>
      </c>
      <c r="AB77" s="320">
        <v>147.33440867976685</v>
      </c>
      <c r="AC77" s="320">
        <v>147.65580188495608</v>
      </c>
      <c r="AD77" s="320">
        <v>148.68544664400187</v>
      </c>
      <c r="AE77" s="386">
        <v>149.81007823530712</v>
      </c>
    </row>
    <row r="78" spans="1:31" ht="20.25" customHeight="1" x14ac:dyDescent="0.25">
      <c r="A78" s="357"/>
      <c r="B78" s="310" t="s">
        <v>776</v>
      </c>
      <c r="C78" s="308">
        <v>2</v>
      </c>
      <c r="D78" s="320">
        <v>95.735738054557473</v>
      </c>
      <c r="E78" s="320">
        <v>96.108540132118677</v>
      </c>
      <c r="F78" s="320">
        <v>96.404284981797545</v>
      </c>
      <c r="G78" s="320">
        <v>96.74795925756132</v>
      </c>
      <c r="H78" s="320">
        <v>97.128454062612121</v>
      </c>
      <c r="I78" s="320">
        <v>97.268604878478371</v>
      </c>
      <c r="J78" s="320">
        <v>97.329164053556724</v>
      </c>
      <c r="K78" s="320">
        <v>97.268817198693867</v>
      </c>
      <c r="L78" s="320">
        <v>97.423801318125342</v>
      </c>
      <c r="M78" s="320">
        <v>97.345540641411816</v>
      </c>
      <c r="N78" s="320">
        <v>97.191309450471593</v>
      </c>
      <c r="O78" s="320">
        <v>97.201188836813174</v>
      </c>
      <c r="P78" s="320">
        <v>96.676125805688784</v>
      </c>
      <c r="Q78" s="320">
        <v>96.73077046777783</v>
      </c>
      <c r="R78" s="320">
        <v>96.95485388004731</v>
      </c>
      <c r="S78" s="320">
        <v>97.015078062278747</v>
      </c>
      <c r="T78" s="320">
        <v>97.432634169980346</v>
      </c>
      <c r="U78" s="320">
        <v>97.453431404401556</v>
      </c>
      <c r="V78" s="320">
        <v>97.969106953011632</v>
      </c>
      <c r="W78" s="320">
        <v>98.009218508662912</v>
      </c>
      <c r="X78" s="320">
        <v>98.564036253188974</v>
      </c>
      <c r="Y78" s="320">
        <v>98.824617623608361</v>
      </c>
      <c r="Z78" s="320">
        <v>92.080255263324744</v>
      </c>
      <c r="AA78" s="320">
        <v>89.59475380097858</v>
      </c>
      <c r="AB78" s="320">
        <v>90.456517344176319</v>
      </c>
      <c r="AC78" s="320">
        <v>89.624656093722649</v>
      </c>
      <c r="AD78" s="320">
        <v>89.435138766864284</v>
      </c>
      <c r="AE78" s="386">
        <v>89.955389050588764</v>
      </c>
    </row>
    <row r="79" spans="1:31" ht="20.25" customHeight="1" x14ac:dyDescent="0.25">
      <c r="A79" s="357"/>
      <c r="B79" s="310" t="s">
        <v>777</v>
      </c>
      <c r="C79" s="308">
        <v>2</v>
      </c>
      <c r="D79" s="320">
        <v>109.92420315341921</v>
      </c>
      <c r="E79" s="320">
        <v>109.77399880779782</v>
      </c>
      <c r="F79" s="320">
        <v>110.69485937623068</v>
      </c>
      <c r="G79" s="320">
        <v>110.73887657845147</v>
      </c>
      <c r="H79" s="320">
        <v>110.77153744696543</v>
      </c>
      <c r="I79" s="320">
        <v>110.90698403785669</v>
      </c>
      <c r="J79" s="320">
        <v>111.14957234734901</v>
      </c>
      <c r="K79" s="320">
        <v>111.33093276481071</v>
      </c>
      <c r="L79" s="320">
        <v>111.49280424222746</v>
      </c>
      <c r="M79" s="320">
        <v>111.47520162072286</v>
      </c>
      <c r="N79" s="320">
        <v>111.47520162072286</v>
      </c>
      <c r="O79" s="320">
        <v>111.97130176433561</v>
      </c>
      <c r="P79" s="320">
        <v>113.6760991725165</v>
      </c>
      <c r="Q79" s="320">
        <v>113.6760991725165</v>
      </c>
      <c r="R79" s="320">
        <v>113.60513392926103</v>
      </c>
      <c r="S79" s="320">
        <v>113.45064428052873</v>
      </c>
      <c r="T79" s="320">
        <v>113.58860681380808</v>
      </c>
      <c r="U79" s="320">
        <v>113.5635376298758</v>
      </c>
      <c r="V79" s="320">
        <v>113.51637920896881</v>
      </c>
      <c r="W79" s="320">
        <v>113.53818709871115</v>
      </c>
      <c r="X79" s="320">
        <v>113.3394440420239</v>
      </c>
      <c r="Y79" s="320">
        <v>113.3104023974591</v>
      </c>
      <c r="Z79" s="320">
        <v>111.64861149790758</v>
      </c>
      <c r="AA79" s="320">
        <v>111.59283505187807</v>
      </c>
      <c r="AB79" s="320">
        <v>111.56867320505032</v>
      </c>
      <c r="AC79" s="320">
        <v>111.56867320505032</v>
      </c>
      <c r="AD79" s="320">
        <v>112.04534999264061</v>
      </c>
      <c r="AE79" s="386">
        <v>112.04534999264061</v>
      </c>
    </row>
    <row r="80" spans="1:31" ht="20.25" customHeight="1" x14ac:dyDescent="0.25">
      <c r="A80" s="357"/>
      <c r="B80" s="310" t="s">
        <v>927</v>
      </c>
      <c r="C80" s="308">
        <v>2</v>
      </c>
      <c r="D80" s="320">
        <v>103.13886362153191</v>
      </c>
      <c r="E80" s="320">
        <v>102.69410897995643</v>
      </c>
      <c r="F80" s="320">
        <v>103.36398862356629</v>
      </c>
      <c r="G80" s="320">
        <v>104.79293135274489</v>
      </c>
      <c r="H80" s="320">
        <v>104.81283990495898</v>
      </c>
      <c r="I80" s="320">
        <v>104.91679877284534</v>
      </c>
      <c r="J80" s="320">
        <v>106.38841868859376</v>
      </c>
      <c r="K80" s="320">
        <v>108.29614170286492</v>
      </c>
      <c r="L80" s="320">
        <v>108.37432827482971</v>
      </c>
      <c r="M80" s="320">
        <v>115.72815147988322</v>
      </c>
      <c r="N80" s="320">
        <v>115.71581944674648</v>
      </c>
      <c r="O80" s="320">
        <v>116.25309463746737</v>
      </c>
      <c r="P80" s="320">
        <v>116.74826016958572</v>
      </c>
      <c r="Q80" s="320">
        <v>116.84711414896054</v>
      </c>
      <c r="R80" s="320">
        <v>117.23283742604114</v>
      </c>
      <c r="S80" s="320">
        <v>117.91109980075474</v>
      </c>
      <c r="T80" s="320">
        <v>119.40588198980808</v>
      </c>
      <c r="U80" s="320">
        <v>126.76179858549811</v>
      </c>
      <c r="V80" s="320">
        <v>128.46870302750858</v>
      </c>
      <c r="W80" s="320">
        <v>128.55534323211921</v>
      </c>
      <c r="X80" s="320">
        <v>128.27565912428724</v>
      </c>
      <c r="Y80" s="320">
        <v>128.15287896909476</v>
      </c>
      <c r="Z80" s="320">
        <v>128.55787519095117</v>
      </c>
      <c r="AA80" s="320">
        <v>129.83680509174425</v>
      </c>
      <c r="AB80" s="320">
        <v>130.25100954199243</v>
      </c>
      <c r="AC80" s="320">
        <v>130.98519509658976</v>
      </c>
      <c r="AD80" s="320">
        <v>131.62516984584647</v>
      </c>
      <c r="AE80" s="386">
        <v>131.99373759953022</v>
      </c>
    </row>
    <row r="81" spans="1:31" ht="20.25" customHeight="1" x14ac:dyDescent="0.25">
      <c r="A81" s="357"/>
      <c r="B81" s="312" t="s">
        <v>559</v>
      </c>
      <c r="C81" s="308">
        <v>1</v>
      </c>
      <c r="D81" s="320">
        <v>98.56257041633387</v>
      </c>
      <c r="E81" s="320">
        <v>99.44305943200618</v>
      </c>
      <c r="F81" s="320">
        <v>102.0832160916468</v>
      </c>
      <c r="G81" s="320">
        <v>102.0832160916468</v>
      </c>
      <c r="H81" s="320">
        <v>102.14095559037477</v>
      </c>
      <c r="I81" s="320">
        <v>103.13486355369989</v>
      </c>
      <c r="J81" s="320">
        <v>103.13486355369989</v>
      </c>
      <c r="K81" s="320">
        <v>109.00299869154281</v>
      </c>
      <c r="L81" s="320">
        <v>109.89540051613055</v>
      </c>
      <c r="M81" s="320">
        <v>110.20895645408999</v>
      </c>
      <c r="N81" s="320">
        <v>112.03895308282007</v>
      </c>
      <c r="O81" s="320">
        <v>111.05994671904959</v>
      </c>
      <c r="P81" s="320">
        <v>110.70921434725898</v>
      </c>
      <c r="Q81" s="320">
        <v>110.70921434725898</v>
      </c>
      <c r="R81" s="320">
        <v>110.70921434725898</v>
      </c>
      <c r="S81" s="320">
        <v>110.40646009201767</v>
      </c>
      <c r="T81" s="320">
        <v>110.40646009201767</v>
      </c>
      <c r="U81" s="320">
        <v>111.0697815185835</v>
      </c>
      <c r="V81" s="320">
        <v>112.24807350078353</v>
      </c>
      <c r="W81" s="320">
        <v>112.24807350078353</v>
      </c>
      <c r="X81" s="320">
        <v>112.02447871300905</v>
      </c>
      <c r="Y81" s="320">
        <v>112.02447871300905</v>
      </c>
      <c r="Z81" s="320">
        <v>112.02447871300905</v>
      </c>
      <c r="AA81" s="320">
        <v>112.58881966062756</v>
      </c>
      <c r="AB81" s="320">
        <v>112.58881966062756</v>
      </c>
      <c r="AC81" s="320">
        <v>112.58881966062756</v>
      </c>
      <c r="AD81" s="320">
        <v>114.31384907964301</v>
      </c>
      <c r="AE81" s="386">
        <v>114.31384907964301</v>
      </c>
    </row>
    <row r="82" spans="1:31" ht="20.25" customHeight="1" x14ac:dyDescent="0.25">
      <c r="A82" s="352" t="s">
        <v>778</v>
      </c>
      <c r="B82" s="312"/>
      <c r="C82" s="308">
        <v>1</v>
      </c>
      <c r="D82" s="320">
        <v>99.470804922715828</v>
      </c>
      <c r="E82" s="320">
        <v>99.470804922715828</v>
      </c>
      <c r="F82" s="320">
        <v>100.10462954537556</v>
      </c>
      <c r="G82" s="320">
        <v>100.20621577333527</v>
      </c>
      <c r="H82" s="320">
        <v>100.20621577333527</v>
      </c>
      <c r="I82" s="320">
        <v>100.20621577333527</v>
      </c>
      <c r="J82" s="320">
        <v>100.20621577333527</v>
      </c>
      <c r="K82" s="320">
        <v>100.20621577333527</v>
      </c>
      <c r="L82" s="320">
        <v>100.20621577333527</v>
      </c>
      <c r="M82" s="320">
        <v>100.20621577333527</v>
      </c>
      <c r="N82" s="320">
        <v>100.20621577333527</v>
      </c>
      <c r="O82" s="320">
        <v>100.20621577333527</v>
      </c>
      <c r="P82" s="320">
        <v>101.14692584435684</v>
      </c>
      <c r="Q82" s="320">
        <v>101.14692584435684</v>
      </c>
      <c r="R82" s="320">
        <v>101.14692584435684</v>
      </c>
      <c r="S82" s="320">
        <v>101.73487445783289</v>
      </c>
      <c r="T82" s="320">
        <v>103.12662562231912</v>
      </c>
      <c r="U82" s="320">
        <v>103.69970528395321</v>
      </c>
      <c r="V82" s="320">
        <v>103.69970528395321</v>
      </c>
      <c r="W82" s="320">
        <v>103.69973024749989</v>
      </c>
      <c r="X82" s="320">
        <v>103.69973024749989</v>
      </c>
      <c r="Y82" s="320">
        <v>103.69973024749989</v>
      </c>
      <c r="Z82" s="320">
        <v>105.71616743273653</v>
      </c>
      <c r="AA82" s="320">
        <v>105.71616364562679</v>
      </c>
      <c r="AB82" s="320">
        <v>105.71616364562679</v>
      </c>
      <c r="AC82" s="320">
        <v>105.71616364562679</v>
      </c>
      <c r="AD82" s="320">
        <v>106.00500112418541</v>
      </c>
      <c r="AE82" s="386">
        <v>106.00500112418541</v>
      </c>
    </row>
    <row r="83" spans="1:31" ht="20.25" customHeight="1" x14ac:dyDescent="0.25">
      <c r="A83" s="357"/>
      <c r="B83" s="312" t="s">
        <v>928</v>
      </c>
      <c r="C83" s="308">
        <v>1</v>
      </c>
      <c r="D83" s="320">
        <v>99.470804922715828</v>
      </c>
      <c r="E83" s="320">
        <v>99.470804922715828</v>
      </c>
      <c r="F83" s="320">
        <v>100.10462954537556</v>
      </c>
      <c r="G83" s="320">
        <v>100.20621577333527</v>
      </c>
      <c r="H83" s="320">
        <v>100.20621577333527</v>
      </c>
      <c r="I83" s="320">
        <v>100.20621577333527</v>
      </c>
      <c r="J83" s="320">
        <v>100.20621577333527</v>
      </c>
      <c r="K83" s="320">
        <v>100.20621577333527</v>
      </c>
      <c r="L83" s="320">
        <v>100.20621577333527</v>
      </c>
      <c r="M83" s="320">
        <v>100.20621577333527</v>
      </c>
      <c r="N83" s="320">
        <v>100.20621577333527</v>
      </c>
      <c r="O83" s="320">
        <v>100.20621577333527</v>
      </c>
      <c r="P83" s="320">
        <v>101.14692584435684</v>
      </c>
      <c r="Q83" s="320">
        <v>101.14692584435684</v>
      </c>
      <c r="R83" s="320">
        <v>101.14692584435684</v>
      </c>
      <c r="S83" s="320">
        <v>101.73487445783289</v>
      </c>
      <c r="T83" s="320">
        <v>103.12662562231912</v>
      </c>
      <c r="U83" s="320">
        <v>103.69970528395321</v>
      </c>
      <c r="V83" s="320">
        <v>103.69970528395321</v>
      </c>
      <c r="W83" s="320">
        <v>103.69973024749989</v>
      </c>
      <c r="X83" s="320">
        <v>103.69973024749989</v>
      </c>
      <c r="Y83" s="320">
        <v>103.69973024749989</v>
      </c>
      <c r="Z83" s="320">
        <v>105.71616743273653</v>
      </c>
      <c r="AA83" s="320">
        <v>105.71616364562679</v>
      </c>
      <c r="AB83" s="320">
        <v>105.71616364562679</v>
      </c>
      <c r="AC83" s="320">
        <v>105.71616364562679</v>
      </c>
      <c r="AD83" s="320">
        <v>106.00500112418541</v>
      </c>
      <c r="AE83" s="386">
        <v>106.00500112418541</v>
      </c>
    </row>
    <row r="84" spans="1:31" ht="20.25" customHeight="1" x14ac:dyDescent="0.25">
      <c r="A84" s="352" t="s">
        <v>779</v>
      </c>
      <c r="B84" s="312"/>
      <c r="C84" s="308">
        <v>3</v>
      </c>
      <c r="D84" s="320">
        <v>96.244493277286338</v>
      </c>
      <c r="E84" s="320">
        <v>96.390157160207366</v>
      </c>
      <c r="F84" s="320">
        <v>97.275821778802865</v>
      </c>
      <c r="G84" s="320">
        <v>97.418513970167751</v>
      </c>
      <c r="H84" s="320">
        <v>97.334197155592548</v>
      </c>
      <c r="I84" s="320">
        <v>99.004383224063986</v>
      </c>
      <c r="J84" s="320">
        <v>100.62551992648132</v>
      </c>
      <c r="K84" s="320">
        <v>100.39387473048605</v>
      </c>
      <c r="L84" s="320">
        <v>100.21953100493495</v>
      </c>
      <c r="M84" s="320">
        <v>101.99718025560607</v>
      </c>
      <c r="N84" s="320">
        <v>102.07247341325306</v>
      </c>
      <c r="O84" s="320">
        <v>101.88185469287635</v>
      </c>
      <c r="P84" s="320">
        <v>102.78479839726758</v>
      </c>
      <c r="Q84" s="320">
        <v>102.66638887450834</v>
      </c>
      <c r="R84" s="320">
        <v>101.13214851470336</v>
      </c>
      <c r="S84" s="320">
        <v>100.5807113358896</v>
      </c>
      <c r="T84" s="320">
        <v>100.33389340599628</v>
      </c>
      <c r="U84" s="320">
        <v>100.74647969576216</v>
      </c>
      <c r="V84" s="320">
        <v>101.10320035760088</v>
      </c>
      <c r="W84" s="320">
        <v>101.52228173816233</v>
      </c>
      <c r="X84" s="320">
        <v>101.99100334622021</v>
      </c>
      <c r="Y84" s="320">
        <v>102.9038615998321</v>
      </c>
      <c r="Z84" s="320">
        <v>99.394272500989473</v>
      </c>
      <c r="AA84" s="320">
        <v>98.064682790467657</v>
      </c>
      <c r="AB84" s="320">
        <v>98.676387637593294</v>
      </c>
      <c r="AC84" s="320">
        <v>97.480509138755451</v>
      </c>
      <c r="AD84" s="320">
        <v>98.433677679498544</v>
      </c>
      <c r="AE84" s="386">
        <v>100.5963332444165</v>
      </c>
    </row>
    <row r="85" spans="1:31" ht="20.25" customHeight="1" x14ac:dyDescent="0.25">
      <c r="A85" s="357"/>
      <c r="B85" s="312" t="s">
        <v>561</v>
      </c>
      <c r="C85" s="308">
        <v>2</v>
      </c>
      <c r="D85" s="320">
        <v>101.31643899186881</v>
      </c>
      <c r="E85" s="320">
        <v>101.31643899186881</v>
      </c>
      <c r="F85" s="320">
        <v>102.40115080376872</v>
      </c>
      <c r="G85" s="320">
        <v>102.40115080376872</v>
      </c>
      <c r="H85" s="320">
        <v>102.40115080376872</v>
      </c>
      <c r="I85" s="320">
        <v>102.40115080376872</v>
      </c>
      <c r="J85" s="320">
        <v>102.40115080376872</v>
      </c>
      <c r="K85" s="320">
        <v>102.40115080376872</v>
      </c>
      <c r="L85" s="320">
        <v>102.40115080376872</v>
      </c>
      <c r="M85" s="320">
        <v>102.40115080376872</v>
      </c>
      <c r="N85" s="320">
        <v>102.40115080376872</v>
      </c>
      <c r="O85" s="320">
        <v>102.40115080376872</v>
      </c>
      <c r="P85" s="320">
        <v>103.90671275834586</v>
      </c>
      <c r="Q85" s="320">
        <v>103.90671275834586</v>
      </c>
      <c r="R85" s="320">
        <v>104.26142072862639</v>
      </c>
      <c r="S85" s="320">
        <v>104.26142072862639</v>
      </c>
      <c r="T85" s="320">
        <v>104.26142072862639</v>
      </c>
      <c r="U85" s="320">
        <v>104.26142072862639</v>
      </c>
      <c r="V85" s="320">
        <v>104.26142072862639</v>
      </c>
      <c r="W85" s="320">
        <v>105.14779380453443</v>
      </c>
      <c r="X85" s="320">
        <v>105.14779380453443</v>
      </c>
      <c r="Y85" s="320">
        <v>106.79214142145952</v>
      </c>
      <c r="Z85" s="320">
        <v>107.59972099251308</v>
      </c>
      <c r="AA85" s="320">
        <v>107.59972099251308</v>
      </c>
      <c r="AB85" s="320">
        <v>107.59972099251308</v>
      </c>
      <c r="AC85" s="320">
        <v>107.59972099251308</v>
      </c>
      <c r="AD85" s="320">
        <v>108.54405342572491</v>
      </c>
      <c r="AE85" s="386">
        <v>108.54405342572491</v>
      </c>
    </row>
    <row r="86" spans="1:31" ht="20.25" customHeight="1" x14ac:dyDescent="0.25">
      <c r="A86" s="357"/>
      <c r="B86" s="310" t="s">
        <v>780</v>
      </c>
      <c r="C86" s="308">
        <v>1</v>
      </c>
      <c r="D86" s="320">
        <v>86.1006018481214</v>
      </c>
      <c r="E86" s="320">
        <v>86.537593496884497</v>
      </c>
      <c r="F86" s="320">
        <v>87.025163728871135</v>
      </c>
      <c r="G86" s="320">
        <v>87.453240302965852</v>
      </c>
      <c r="H86" s="320">
        <v>87.200289859240172</v>
      </c>
      <c r="I86" s="320">
        <v>92.210848064654556</v>
      </c>
      <c r="J86" s="320">
        <v>97.074258171906493</v>
      </c>
      <c r="K86" s="320">
        <v>96.379322583920725</v>
      </c>
      <c r="L86" s="320">
        <v>95.856291407267435</v>
      </c>
      <c r="M86" s="320">
        <v>101.1892391592808</v>
      </c>
      <c r="N86" s="320">
        <v>101.41511863222175</v>
      </c>
      <c r="O86" s="320">
        <v>100.84326247109162</v>
      </c>
      <c r="P86" s="320">
        <v>100.54096967511097</v>
      </c>
      <c r="Q86" s="320">
        <v>100.18574110683331</v>
      </c>
      <c r="R86" s="320">
        <v>94.873604086857256</v>
      </c>
      <c r="S86" s="320">
        <v>93.219292550416043</v>
      </c>
      <c r="T86" s="320">
        <v>92.478838760736053</v>
      </c>
      <c r="U86" s="320">
        <v>93.716597630033704</v>
      </c>
      <c r="V86" s="320">
        <v>94.786759615549855</v>
      </c>
      <c r="W86" s="320">
        <v>94.271257605418128</v>
      </c>
      <c r="X86" s="320">
        <v>95.677422429591743</v>
      </c>
      <c r="Y86" s="320">
        <v>95.127301956577242</v>
      </c>
      <c r="Z86" s="320">
        <v>82.98337551794225</v>
      </c>
      <c r="AA86" s="320">
        <v>78.994606386376816</v>
      </c>
      <c r="AB86" s="320">
        <v>80.829720927753741</v>
      </c>
      <c r="AC86" s="320">
        <v>77.242085431240199</v>
      </c>
      <c r="AD86" s="320">
        <v>78.212926187045824</v>
      </c>
      <c r="AE86" s="386">
        <v>84.70089288179966</v>
      </c>
    </row>
    <row r="87" spans="1:31" ht="20.25" customHeight="1" x14ac:dyDescent="0.25">
      <c r="A87" s="357"/>
      <c r="B87" s="323" t="s">
        <v>106</v>
      </c>
      <c r="C87" s="308">
        <v>11</v>
      </c>
      <c r="D87" s="320">
        <v>108.49351665256158</v>
      </c>
      <c r="E87" s="320">
        <v>108.49351665256158</v>
      </c>
      <c r="F87" s="320">
        <v>108.49351665256158</v>
      </c>
      <c r="G87" s="320">
        <v>108.49351665256158</v>
      </c>
      <c r="H87" s="320">
        <v>108.49351665256158</v>
      </c>
      <c r="I87" s="320">
        <v>108.49351665256158</v>
      </c>
      <c r="J87" s="320">
        <v>108.49351665256158</v>
      </c>
      <c r="K87" s="320">
        <v>108.49351665256158</v>
      </c>
      <c r="L87" s="320">
        <v>108.49351665256158</v>
      </c>
      <c r="M87" s="320">
        <v>112.86627547785059</v>
      </c>
      <c r="N87" s="320">
        <v>112.86627547785059</v>
      </c>
      <c r="O87" s="320">
        <v>112.86627547785059</v>
      </c>
      <c r="P87" s="320">
        <v>112.86627547785059</v>
      </c>
      <c r="Q87" s="320">
        <v>112.86627547785059</v>
      </c>
      <c r="R87" s="320">
        <v>112.86627547785059</v>
      </c>
      <c r="S87" s="320">
        <v>112.86627547785059</v>
      </c>
      <c r="T87" s="320">
        <v>112.86627547785059</v>
      </c>
      <c r="U87" s="320">
        <v>112.86627547785059</v>
      </c>
      <c r="V87" s="320">
        <v>112.86627547785059</v>
      </c>
      <c r="W87" s="320">
        <v>112.86627547785059</v>
      </c>
      <c r="X87" s="320">
        <v>112.86627547785059</v>
      </c>
      <c r="Y87" s="320">
        <v>118.34987772494566</v>
      </c>
      <c r="Z87" s="320">
        <v>118.34987772494566</v>
      </c>
      <c r="AA87" s="320">
        <v>118.34987772494566</v>
      </c>
      <c r="AB87" s="320">
        <v>118.34987772494566</v>
      </c>
      <c r="AC87" s="320">
        <v>118.34987772494566</v>
      </c>
      <c r="AD87" s="320">
        <v>118.34987772494566</v>
      </c>
      <c r="AE87" s="386">
        <v>118.34987772494566</v>
      </c>
    </row>
    <row r="88" spans="1:31" ht="20.25" customHeight="1" x14ac:dyDescent="0.25">
      <c r="A88" s="352" t="s">
        <v>108</v>
      </c>
      <c r="B88" s="310"/>
      <c r="C88" s="308">
        <v>2</v>
      </c>
      <c r="D88" s="320">
        <v>106.52803404235654</v>
      </c>
      <c r="E88" s="320">
        <v>106.52803404235654</v>
      </c>
      <c r="F88" s="320">
        <v>106.52803404235654</v>
      </c>
      <c r="G88" s="320">
        <v>106.52803404235654</v>
      </c>
      <c r="H88" s="320">
        <v>106.52803404235654</v>
      </c>
      <c r="I88" s="320">
        <v>106.52803404235654</v>
      </c>
      <c r="J88" s="320">
        <v>106.52803404235654</v>
      </c>
      <c r="K88" s="320">
        <v>106.52803404235654</v>
      </c>
      <c r="L88" s="320">
        <v>106.52803404235654</v>
      </c>
      <c r="M88" s="320">
        <v>106.52803404235654</v>
      </c>
      <c r="N88" s="320">
        <v>106.52803404235654</v>
      </c>
      <c r="O88" s="320">
        <v>106.52803404235654</v>
      </c>
      <c r="P88" s="320">
        <v>106.52803404235654</v>
      </c>
      <c r="Q88" s="320">
        <v>106.52803404235654</v>
      </c>
      <c r="R88" s="320">
        <v>106.52803404235654</v>
      </c>
      <c r="S88" s="320">
        <v>106.52803404235654</v>
      </c>
      <c r="T88" s="320">
        <v>106.52803404235654</v>
      </c>
      <c r="U88" s="320">
        <v>106.52803404235654</v>
      </c>
      <c r="V88" s="320">
        <v>106.52803404235654</v>
      </c>
      <c r="W88" s="320">
        <v>106.52803404235654</v>
      </c>
      <c r="X88" s="320">
        <v>106.52803404235654</v>
      </c>
      <c r="Y88" s="320">
        <v>106.52803404235654</v>
      </c>
      <c r="Z88" s="320">
        <v>106.52803404235654</v>
      </c>
      <c r="AA88" s="320">
        <v>106.52803404235654</v>
      </c>
      <c r="AB88" s="320">
        <v>106.52803404235654</v>
      </c>
      <c r="AC88" s="320">
        <v>106.52803404235654</v>
      </c>
      <c r="AD88" s="320">
        <v>106.52803404235654</v>
      </c>
      <c r="AE88" s="386">
        <v>106.52803404235654</v>
      </c>
    </row>
    <row r="89" spans="1:31" ht="20.25" customHeight="1" x14ac:dyDescent="0.25">
      <c r="A89" s="357"/>
      <c r="B89" s="310" t="s">
        <v>929</v>
      </c>
      <c r="C89" s="308">
        <v>2</v>
      </c>
      <c r="D89" s="320">
        <v>106.52803404235654</v>
      </c>
      <c r="E89" s="320">
        <v>106.52803404235654</v>
      </c>
      <c r="F89" s="320">
        <v>106.52803404235654</v>
      </c>
      <c r="G89" s="320">
        <v>106.52803404235654</v>
      </c>
      <c r="H89" s="320">
        <v>106.52803404235654</v>
      </c>
      <c r="I89" s="320">
        <v>106.52803404235654</v>
      </c>
      <c r="J89" s="320">
        <v>106.52803404235654</v>
      </c>
      <c r="K89" s="320">
        <v>106.52803404235654</v>
      </c>
      <c r="L89" s="320">
        <v>106.52803404235654</v>
      </c>
      <c r="M89" s="320">
        <v>106.52803404235654</v>
      </c>
      <c r="N89" s="320">
        <v>106.52803404235654</v>
      </c>
      <c r="O89" s="320">
        <v>106.52803404235654</v>
      </c>
      <c r="P89" s="320">
        <v>106.52803404235654</v>
      </c>
      <c r="Q89" s="320">
        <v>106.52803404235654</v>
      </c>
      <c r="R89" s="320">
        <v>106.52803404235654</v>
      </c>
      <c r="S89" s="320">
        <v>106.52803404235654</v>
      </c>
      <c r="T89" s="320">
        <v>106.52803404235654</v>
      </c>
      <c r="U89" s="320">
        <v>106.52803404235654</v>
      </c>
      <c r="V89" s="320">
        <v>106.52803404235654</v>
      </c>
      <c r="W89" s="320">
        <v>106.52803404235654</v>
      </c>
      <c r="X89" s="320">
        <v>106.52803404235654</v>
      </c>
      <c r="Y89" s="320">
        <v>106.52803404235654</v>
      </c>
      <c r="Z89" s="320">
        <v>106.52803404235654</v>
      </c>
      <c r="AA89" s="320">
        <v>106.52803404235654</v>
      </c>
      <c r="AB89" s="320">
        <v>106.52803404235654</v>
      </c>
      <c r="AC89" s="320">
        <v>106.52803404235654</v>
      </c>
      <c r="AD89" s="320">
        <v>106.52803404235654</v>
      </c>
      <c r="AE89" s="386">
        <v>106.52803404235654</v>
      </c>
    </row>
    <row r="90" spans="1:31" ht="20.25" customHeight="1" x14ac:dyDescent="0.25">
      <c r="A90" s="352" t="s">
        <v>781</v>
      </c>
      <c r="B90" s="310"/>
      <c r="C90" s="308">
        <v>9</v>
      </c>
      <c r="D90" s="320">
        <v>108.93029056594047</v>
      </c>
      <c r="E90" s="320">
        <v>108.93029056594047</v>
      </c>
      <c r="F90" s="320">
        <v>108.93029056594047</v>
      </c>
      <c r="G90" s="320">
        <v>108.93029056594047</v>
      </c>
      <c r="H90" s="320">
        <v>108.93029056594047</v>
      </c>
      <c r="I90" s="320">
        <v>108.93029056594047</v>
      </c>
      <c r="J90" s="320">
        <v>108.93029056594047</v>
      </c>
      <c r="K90" s="320">
        <v>108.93029056594047</v>
      </c>
      <c r="L90" s="320">
        <v>108.93029056594047</v>
      </c>
      <c r="M90" s="320">
        <v>114.27477357462703</v>
      </c>
      <c r="N90" s="320">
        <v>114.27477357462703</v>
      </c>
      <c r="O90" s="320">
        <v>114.27477357462703</v>
      </c>
      <c r="P90" s="320">
        <v>114.27477357462703</v>
      </c>
      <c r="Q90" s="320">
        <v>114.27477357462703</v>
      </c>
      <c r="R90" s="320">
        <v>114.27477357462703</v>
      </c>
      <c r="S90" s="320">
        <v>114.27477357462703</v>
      </c>
      <c r="T90" s="320">
        <v>114.27477357462703</v>
      </c>
      <c r="U90" s="320">
        <v>114.27477357462703</v>
      </c>
      <c r="V90" s="320">
        <v>114.27477357462703</v>
      </c>
      <c r="W90" s="320">
        <v>114.27477357462703</v>
      </c>
      <c r="X90" s="320">
        <v>114.27477357462703</v>
      </c>
      <c r="Y90" s="320">
        <v>120.97695409885435</v>
      </c>
      <c r="Z90" s="320">
        <v>120.97695409885435</v>
      </c>
      <c r="AA90" s="320">
        <v>120.97695409885435</v>
      </c>
      <c r="AB90" s="320">
        <v>120.97695409885435</v>
      </c>
      <c r="AC90" s="320">
        <v>120.97695409885435</v>
      </c>
      <c r="AD90" s="320">
        <v>120.97695409885435</v>
      </c>
      <c r="AE90" s="386">
        <v>120.97695409885435</v>
      </c>
    </row>
    <row r="91" spans="1:31" ht="20.25" customHeight="1" x14ac:dyDescent="0.25">
      <c r="A91" s="357"/>
      <c r="B91" s="312" t="s">
        <v>901</v>
      </c>
      <c r="C91" s="308">
        <v>9</v>
      </c>
      <c r="D91" s="320">
        <v>108.93029056594047</v>
      </c>
      <c r="E91" s="320">
        <v>108.93029056594047</v>
      </c>
      <c r="F91" s="320">
        <v>108.93029056594047</v>
      </c>
      <c r="G91" s="320">
        <v>108.93029056594047</v>
      </c>
      <c r="H91" s="320">
        <v>108.93029056594047</v>
      </c>
      <c r="I91" s="320">
        <v>108.93029056594047</v>
      </c>
      <c r="J91" s="320">
        <v>108.93029056594047</v>
      </c>
      <c r="K91" s="320">
        <v>108.93029056594047</v>
      </c>
      <c r="L91" s="320">
        <v>108.93029056594047</v>
      </c>
      <c r="M91" s="320">
        <v>114.27477357462703</v>
      </c>
      <c r="N91" s="320">
        <v>114.27477357462703</v>
      </c>
      <c r="O91" s="320">
        <v>114.27477357462703</v>
      </c>
      <c r="P91" s="320">
        <v>114.27477357462703</v>
      </c>
      <c r="Q91" s="320">
        <v>114.27477357462703</v>
      </c>
      <c r="R91" s="320">
        <v>114.27477357462703</v>
      </c>
      <c r="S91" s="320">
        <v>114.27477357462703</v>
      </c>
      <c r="T91" s="320">
        <v>114.27477357462703</v>
      </c>
      <c r="U91" s="320">
        <v>114.27477357462703</v>
      </c>
      <c r="V91" s="320">
        <v>114.27477357462703</v>
      </c>
      <c r="W91" s="320">
        <v>114.27477357462703</v>
      </c>
      <c r="X91" s="320">
        <v>114.27477357462703</v>
      </c>
      <c r="Y91" s="320">
        <v>120.97695409885435</v>
      </c>
      <c r="Z91" s="320">
        <v>120.97695409885435</v>
      </c>
      <c r="AA91" s="320">
        <v>120.97695409885435</v>
      </c>
      <c r="AB91" s="320">
        <v>120.97695409885435</v>
      </c>
      <c r="AC91" s="320">
        <v>120.97695409885435</v>
      </c>
      <c r="AD91" s="320">
        <v>120.97695409885435</v>
      </c>
      <c r="AE91" s="386">
        <v>120.97695409885435</v>
      </c>
    </row>
    <row r="92" spans="1:31" ht="20.25" customHeight="1" x14ac:dyDescent="0.25">
      <c r="A92" s="357"/>
      <c r="B92" s="323" t="s">
        <v>110</v>
      </c>
      <c r="C92" s="308">
        <v>15</v>
      </c>
      <c r="D92" s="320">
        <v>104.49629624240336</v>
      </c>
      <c r="E92" s="320">
        <v>104.49629624240336</v>
      </c>
      <c r="F92" s="320">
        <v>104.49629624240336</v>
      </c>
      <c r="G92" s="320">
        <v>104.49629624240336</v>
      </c>
      <c r="H92" s="320">
        <v>104.49629624240336</v>
      </c>
      <c r="I92" s="320">
        <v>104.49629624240336</v>
      </c>
      <c r="J92" s="320">
        <v>108.02637169195523</v>
      </c>
      <c r="K92" s="320">
        <v>108.02637169195523</v>
      </c>
      <c r="L92" s="320">
        <v>108.02637169195523</v>
      </c>
      <c r="M92" s="320">
        <v>109.88769941336325</v>
      </c>
      <c r="N92" s="320">
        <v>109.88769941336325</v>
      </c>
      <c r="O92" s="320">
        <v>109.88769941336325</v>
      </c>
      <c r="P92" s="320">
        <v>109.88769941336325</v>
      </c>
      <c r="Q92" s="320">
        <v>109.88769941336325</v>
      </c>
      <c r="R92" s="320">
        <v>109.88769941336325</v>
      </c>
      <c r="S92" s="320">
        <v>119.90956135763024</v>
      </c>
      <c r="T92" s="320">
        <v>119.90956135763024</v>
      </c>
      <c r="U92" s="320">
        <v>119.90956135763024</v>
      </c>
      <c r="V92" s="320">
        <v>119.90956135763024</v>
      </c>
      <c r="W92" s="320">
        <v>125.19896663486301</v>
      </c>
      <c r="X92" s="320">
        <v>125.19896663486301</v>
      </c>
      <c r="Y92" s="320">
        <v>125.19896663486301</v>
      </c>
      <c r="Z92" s="320">
        <v>125.19896663486301</v>
      </c>
      <c r="AA92" s="320">
        <v>125.19896663486301</v>
      </c>
      <c r="AB92" s="320">
        <v>125.19896663486301</v>
      </c>
      <c r="AC92" s="320">
        <v>125.19896663486301</v>
      </c>
      <c r="AD92" s="320">
        <v>125.19896663486301</v>
      </c>
      <c r="AE92" s="386">
        <v>127.45782460441485</v>
      </c>
    </row>
    <row r="93" spans="1:31" ht="20.25" customHeight="1" x14ac:dyDescent="0.25">
      <c r="A93" s="352" t="s">
        <v>782</v>
      </c>
      <c r="B93" s="312"/>
      <c r="C93" s="308">
        <v>15</v>
      </c>
      <c r="D93" s="320">
        <v>104.49629624240336</v>
      </c>
      <c r="E93" s="320">
        <v>104.49629624240336</v>
      </c>
      <c r="F93" s="320">
        <v>104.49629624240336</v>
      </c>
      <c r="G93" s="320">
        <v>104.49629624240336</v>
      </c>
      <c r="H93" s="320">
        <v>104.49629624240336</v>
      </c>
      <c r="I93" s="320">
        <v>104.49629624240336</v>
      </c>
      <c r="J93" s="320">
        <v>108.02637169195523</v>
      </c>
      <c r="K93" s="320">
        <v>108.02637169195523</v>
      </c>
      <c r="L93" s="320">
        <v>108.02637169195523</v>
      </c>
      <c r="M93" s="320">
        <v>109.88769941336325</v>
      </c>
      <c r="N93" s="320">
        <v>109.88769941336325</v>
      </c>
      <c r="O93" s="320">
        <v>109.88769941336325</v>
      </c>
      <c r="P93" s="320">
        <v>109.88769941336325</v>
      </c>
      <c r="Q93" s="320">
        <v>109.88769941336325</v>
      </c>
      <c r="R93" s="320">
        <v>109.88769941336325</v>
      </c>
      <c r="S93" s="320">
        <v>119.90956135763024</v>
      </c>
      <c r="T93" s="320">
        <v>119.90956135763024</v>
      </c>
      <c r="U93" s="320">
        <v>119.90956135763024</v>
      </c>
      <c r="V93" s="320">
        <v>119.90956135763024</v>
      </c>
      <c r="W93" s="320">
        <v>125.19896663486301</v>
      </c>
      <c r="X93" s="320">
        <v>125.19896663486301</v>
      </c>
      <c r="Y93" s="320">
        <v>125.19896663486301</v>
      </c>
      <c r="Z93" s="320">
        <v>125.19896663486301</v>
      </c>
      <c r="AA93" s="320">
        <v>125.19896663486301</v>
      </c>
      <c r="AB93" s="320">
        <v>125.19896663486301</v>
      </c>
      <c r="AC93" s="320">
        <v>125.19896663486301</v>
      </c>
      <c r="AD93" s="320">
        <v>125.19896663486301</v>
      </c>
      <c r="AE93" s="386">
        <v>127.45782460441485</v>
      </c>
    </row>
    <row r="94" spans="1:31" ht="20.25" customHeight="1" x14ac:dyDescent="0.25">
      <c r="A94" s="357"/>
      <c r="B94" s="312" t="s">
        <v>566</v>
      </c>
      <c r="C94" s="308">
        <v>15</v>
      </c>
      <c r="D94" s="320">
        <v>104.49629624240336</v>
      </c>
      <c r="E94" s="320">
        <v>104.49629624240336</v>
      </c>
      <c r="F94" s="320">
        <v>104.49629624240336</v>
      </c>
      <c r="G94" s="320">
        <v>104.49629624240336</v>
      </c>
      <c r="H94" s="320">
        <v>104.49629624240336</v>
      </c>
      <c r="I94" s="320">
        <v>104.49629624240336</v>
      </c>
      <c r="J94" s="320">
        <v>108.02637169195523</v>
      </c>
      <c r="K94" s="320">
        <v>108.02637169195523</v>
      </c>
      <c r="L94" s="320">
        <v>108.02637169195523</v>
      </c>
      <c r="M94" s="320">
        <v>109.88769941336325</v>
      </c>
      <c r="N94" s="320">
        <v>109.88769941336325</v>
      </c>
      <c r="O94" s="320">
        <v>109.88769941336325</v>
      </c>
      <c r="P94" s="320">
        <v>109.88769941336325</v>
      </c>
      <c r="Q94" s="320">
        <v>109.88769941336325</v>
      </c>
      <c r="R94" s="320">
        <v>109.88769941336325</v>
      </c>
      <c r="S94" s="320">
        <v>119.90956135763024</v>
      </c>
      <c r="T94" s="320">
        <v>119.90956135763024</v>
      </c>
      <c r="U94" s="320">
        <v>119.90956135763024</v>
      </c>
      <c r="V94" s="320">
        <v>119.90956135763024</v>
      </c>
      <c r="W94" s="320">
        <v>125.19896663486301</v>
      </c>
      <c r="X94" s="320">
        <v>125.19896663486301</v>
      </c>
      <c r="Y94" s="320">
        <v>125.19896663486301</v>
      </c>
      <c r="Z94" s="320">
        <v>125.19896663486301</v>
      </c>
      <c r="AA94" s="320">
        <v>125.19896663486301</v>
      </c>
      <c r="AB94" s="320">
        <v>125.19896663486301</v>
      </c>
      <c r="AC94" s="320">
        <v>125.19896663486301</v>
      </c>
      <c r="AD94" s="320">
        <v>125.19896663486301</v>
      </c>
      <c r="AE94" s="386">
        <v>127.45782460441485</v>
      </c>
    </row>
    <row r="95" spans="1:31" ht="20.25" customHeight="1" x14ac:dyDescent="0.25">
      <c r="A95" s="357"/>
      <c r="B95" s="323" t="s">
        <v>783</v>
      </c>
      <c r="C95" s="308">
        <v>3</v>
      </c>
      <c r="D95" s="320">
        <v>102.58864744841514</v>
      </c>
      <c r="E95" s="320">
        <v>102.58864744841514</v>
      </c>
      <c r="F95" s="320">
        <v>102.58864744841514</v>
      </c>
      <c r="G95" s="320">
        <v>102.58864744841514</v>
      </c>
      <c r="H95" s="320">
        <v>102.58864744841514</v>
      </c>
      <c r="I95" s="320">
        <v>102.58864744841514</v>
      </c>
      <c r="J95" s="320">
        <v>103.1067823584696</v>
      </c>
      <c r="K95" s="320">
        <v>103.1067823584696</v>
      </c>
      <c r="L95" s="320">
        <v>103.1067823584696</v>
      </c>
      <c r="M95" s="320">
        <v>103.1067823584696</v>
      </c>
      <c r="N95" s="320">
        <v>103.1067823584696</v>
      </c>
      <c r="O95" s="320">
        <v>103.1067823584696</v>
      </c>
      <c r="P95" s="320">
        <v>103.1067823584696</v>
      </c>
      <c r="Q95" s="320">
        <v>103.1067823584696</v>
      </c>
      <c r="R95" s="320">
        <v>104.46165485598249</v>
      </c>
      <c r="S95" s="320">
        <v>104.46165485598249</v>
      </c>
      <c r="T95" s="320">
        <v>104.46165485598249</v>
      </c>
      <c r="U95" s="320">
        <v>104.46165485598249</v>
      </c>
      <c r="V95" s="320">
        <v>104.46165485598249</v>
      </c>
      <c r="W95" s="320">
        <v>107.57648847427156</v>
      </c>
      <c r="X95" s="320">
        <v>107.57648847427156</v>
      </c>
      <c r="Y95" s="320">
        <v>110.25026353424903</v>
      </c>
      <c r="Z95" s="320">
        <v>117.37724133370749</v>
      </c>
      <c r="AA95" s="320">
        <v>117.37724133370749</v>
      </c>
      <c r="AB95" s="320">
        <v>117.37724133370749</v>
      </c>
      <c r="AC95" s="320">
        <v>117.37724133370749</v>
      </c>
      <c r="AD95" s="320">
        <v>117.37724133370749</v>
      </c>
      <c r="AE95" s="386">
        <v>117.37724133370749</v>
      </c>
    </row>
    <row r="96" spans="1:31" ht="20.25" customHeight="1" x14ac:dyDescent="0.25">
      <c r="A96" s="352" t="s">
        <v>784</v>
      </c>
      <c r="B96" s="312"/>
      <c r="C96" s="308">
        <v>3</v>
      </c>
      <c r="D96" s="320">
        <v>102.58864744841514</v>
      </c>
      <c r="E96" s="320">
        <v>102.58864744841514</v>
      </c>
      <c r="F96" s="320">
        <v>102.58864744841514</v>
      </c>
      <c r="G96" s="320">
        <v>102.58864744841514</v>
      </c>
      <c r="H96" s="320">
        <v>102.58864744841514</v>
      </c>
      <c r="I96" s="320">
        <v>102.58864744841514</v>
      </c>
      <c r="J96" s="320">
        <v>103.1067823584696</v>
      </c>
      <c r="K96" s="320">
        <v>103.1067823584696</v>
      </c>
      <c r="L96" s="320">
        <v>103.1067823584696</v>
      </c>
      <c r="M96" s="320">
        <v>103.1067823584696</v>
      </c>
      <c r="N96" s="320">
        <v>103.1067823584696</v>
      </c>
      <c r="O96" s="320">
        <v>103.1067823584696</v>
      </c>
      <c r="P96" s="320">
        <v>103.1067823584696</v>
      </c>
      <c r="Q96" s="320">
        <v>103.1067823584696</v>
      </c>
      <c r="R96" s="320">
        <v>104.46165485598249</v>
      </c>
      <c r="S96" s="320">
        <v>104.46165485598249</v>
      </c>
      <c r="T96" s="320">
        <v>104.46165485598249</v>
      </c>
      <c r="U96" s="320">
        <v>104.46165485598249</v>
      </c>
      <c r="V96" s="320">
        <v>104.46165485598249</v>
      </c>
      <c r="W96" s="320">
        <v>107.57648847427156</v>
      </c>
      <c r="X96" s="320">
        <v>107.57648847427156</v>
      </c>
      <c r="Y96" s="320">
        <v>110.25026353424903</v>
      </c>
      <c r="Z96" s="320">
        <v>117.37724133370749</v>
      </c>
      <c r="AA96" s="320">
        <v>117.37724133370749</v>
      </c>
      <c r="AB96" s="320">
        <v>117.37724133370749</v>
      </c>
      <c r="AC96" s="320">
        <v>117.37724133370749</v>
      </c>
      <c r="AD96" s="320">
        <v>117.37724133370749</v>
      </c>
      <c r="AE96" s="386">
        <v>117.37724133370749</v>
      </c>
    </row>
    <row r="97" spans="1:31" ht="20.25" customHeight="1" x14ac:dyDescent="0.25">
      <c r="A97" s="357"/>
      <c r="B97" s="312" t="s">
        <v>930</v>
      </c>
      <c r="C97" s="308">
        <v>3</v>
      </c>
      <c r="D97" s="320">
        <v>102.58864744841514</v>
      </c>
      <c r="E97" s="320">
        <v>102.58864744841514</v>
      </c>
      <c r="F97" s="320">
        <v>102.58864744841514</v>
      </c>
      <c r="G97" s="320">
        <v>102.58864744841514</v>
      </c>
      <c r="H97" s="320">
        <v>102.58864744841514</v>
      </c>
      <c r="I97" s="320">
        <v>102.58864744841514</v>
      </c>
      <c r="J97" s="320">
        <v>103.1067823584696</v>
      </c>
      <c r="K97" s="320">
        <v>103.1067823584696</v>
      </c>
      <c r="L97" s="320">
        <v>103.1067823584696</v>
      </c>
      <c r="M97" s="320">
        <v>103.1067823584696</v>
      </c>
      <c r="N97" s="320">
        <v>103.1067823584696</v>
      </c>
      <c r="O97" s="320">
        <v>103.1067823584696</v>
      </c>
      <c r="P97" s="320">
        <v>103.1067823584696</v>
      </c>
      <c r="Q97" s="320">
        <v>103.1067823584696</v>
      </c>
      <c r="R97" s="320">
        <v>104.46165485598249</v>
      </c>
      <c r="S97" s="320">
        <v>104.46165485598249</v>
      </c>
      <c r="T97" s="320">
        <v>104.46165485598249</v>
      </c>
      <c r="U97" s="320">
        <v>104.46165485598249</v>
      </c>
      <c r="V97" s="320">
        <v>104.46165485598249</v>
      </c>
      <c r="W97" s="320">
        <v>107.57648847427156</v>
      </c>
      <c r="X97" s="320">
        <v>107.57648847427156</v>
      </c>
      <c r="Y97" s="320">
        <v>110.25026353424903</v>
      </c>
      <c r="Z97" s="320">
        <v>117.37724133370749</v>
      </c>
      <c r="AA97" s="320">
        <v>117.37724133370749</v>
      </c>
      <c r="AB97" s="320">
        <v>117.37724133370749</v>
      </c>
      <c r="AC97" s="320">
        <v>117.37724133370749</v>
      </c>
      <c r="AD97" s="320">
        <v>117.37724133370749</v>
      </c>
      <c r="AE97" s="386">
        <v>117.37724133370749</v>
      </c>
    </row>
    <row r="98" spans="1:31" ht="20.25" customHeight="1" x14ac:dyDescent="0.25">
      <c r="A98" s="357"/>
      <c r="B98" s="312"/>
      <c r="C98" s="308"/>
      <c r="D98" s="320"/>
      <c r="E98" s="320"/>
      <c r="F98" s="320"/>
      <c r="G98" s="320"/>
      <c r="H98" s="320"/>
      <c r="I98" s="320"/>
      <c r="J98" s="320"/>
      <c r="K98" s="320"/>
      <c r="L98" s="320"/>
      <c r="M98" s="320"/>
      <c r="N98" s="320"/>
      <c r="O98" s="320"/>
      <c r="P98" s="320"/>
      <c r="Q98" s="320"/>
      <c r="R98" s="320"/>
      <c r="S98" s="320"/>
      <c r="T98" s="320"/>
      <c r="U98" s="320"/>
      <c r="V98" s="320"/>
      <c r="W98" s="320"/>
      <c r="X98" s="320"/>
      <c r="Y98" s="320"/>
      <c r="Z98" s="320"/>
      <c r="AA98" s="320"/>
      <c r="AB98" s="320"/>
      <c r="AC98" s="320"/>
      <c r="AD98" s="320"/>
      <c r="AE98" s="386"/>
    </row>
    <row r="99" spans="1:31" ht="20.25" customHeight="1" x14ac:dyDescent="0.25">
      <c r="A99" s="422" t="s">
        <v>112</v>
      </c>
      <c r="B99" s="422"/>
      <c r="C99" s="359">
        <v>80</v>
      </c>
      <c r="D99" s="359">
        <v>101.65870313869326</v>
      </c>
      <c r="E99" s="359">
        <v>102.02806891855616</v>
      </c>
      <c r="F99" s="359">
        <v>102.20324463263759</v>
      </c>
      <c r="G99" s="359">
        <v>102.50253829486122</v>
      </c>
      <c r="H99" s="359">
        <v>102.73246486432042</v>
      </c>
      <c r="I99" s="359">
        <v>103.36299750962812</v>
      </c>
      <c r="J99" s="359">
        <v>104.77032513770327</v>
      </c>
      <c r="K99" s="359">
        <v>105.0170433397484</v>
      </c>
      <c r="L99" s="359">
        <v>105.09603588277805</v>
      </c>
      <c r="M99" s="359">
        <v>105.72166357226392</v>
      </c>
      <c r="N99" s="359">
        <v>105.82775981367389</v>
      </c>
      <c r="O99" s="359">
        <v>106.20346470805661</v>
      </c>
      <c r="P99" s="359">
        <v>106.03323382602804</v>
      </c>
      <c r="Q99" s="359">
        <v>106.02536536050791</v>
      </c>
      <c r="R99" s="359">
        <v>106.621621147577</v>
      </c>
      <c r="S99" s="359">
        <v>114.18024085246608</v>
      </c>
      <c r="T99" s="359">
        <v>115.19311019191991</v>
      </c>
      <c r="U99" s="359">
        <v>115.73439536175476</v>
      </c>
      <c r="V99" s="359">
        <v>116.34042651529266</v>
      </c>
      <c r="W99" s="359">
        <v>116.58208409104586</v>
      </c>
      <c r="X99" s="359">
        <v>116.87360606954917</v>
      </c>
      <c r="Y99" s="359">
        <v>116.88088361285256</v>
      </c>
      <c r="Z99" s="359">
        <v>116.4089655168938</v>
      </c>
      <c r="AA99" s="359">
        <v>116.79392551940383</v>
      </c>
      <c r="AB99" s="359">
        <v>117.72770718049379</v>
      </c>
      <c r="AC99" s="359">
        <v>118.10673372313163</v>
      </c>
      <c r="AD99" s="359">
        <v>118.64587323236694</v>
      </c>
      <c r="AE99" s="350">
        <v>118.74735147902018</v>
      </c>
    </row>
    <row r="100" spans="1:31" ht="20.25" customHeight="1" x14ac:dyDescent="0.25">
      <c r="A100" s="357"/>
      <c r="B100" s="323" t="s">
        <v>113</v>
      </c>
      <c r="C100" s="308">
        <v>44</v>
      </c>
      <c r="D100" s="320">
        <v>102.31123071839752</v>
      </c>
      <c r="E100" s="320">
        <v>102.62745223901371</v>
      </c>
      <c r="F100" s="320">
        <v>102.44554886558836</v>
      </c>
      <c r="G100" s="320">
        <v>102.72194621940447</v>
      </c>
      <c r="H100" s="320">
        <v>102.88660053124744</v>
      </c>
      <c r="I100" s="320">
        <v>103.2587498086698</v>
      </c>
      <c r="J100" s="320">
        <v>103.80644966279688</v>
      </c>
      <c r="K100" s="320">
        <v>103.80644966279688</v>
      </c>
      <c r="L100" s="320">
        <v>103.75896768056333</v>
      </c>
      <c r="M100" s="320">
        <v>103.83068588008206</v>
      </c>
      <c r="N100" s="320">
        <v>104.35996434842133</v>
      </c>
      <c r="O100" s="320">
        <v>104.77822902320366</v>
      </c>
      <c r="P100" s="320">
        <v>104.83645903397911</v>
      </c>
      <c r="Q100" s="320">
        <v>105.08192795434996</v>
      </c>
      <c r="R100" s="320">
        <v>105.47571255183925</v>
      </c>
      <c r="S100" s="320">
        <v>118.63837425560979</v>
      </c>
      <c r="T100" s="320">
        <v>119.97104429540367</v>
      </c>
      <c r="U100" s="320">
        <v>120.64376374303457</v>
      </c>
      <c r="V100" s="320">
        <v>120.66358623933274</v>
      </c>
      <c r="W100" s="320">
        <v>120.82577292663076</v>
      </c>
      <c r="X100" s="320">
        <v>120.82577292663076</v>
      </c>
      <c r="Y100" s="320">
        <v>120.71264134676539</v>
      </c>
      <c r="Z100" s="320">
        <v>119.7858833300637</v>
      </c>
      <c r="AA100" s="320">
        <v>119.62445971712278</v>
      </c>
      <c r="AB100" s="320">
        <v>119.85863636965742</v>
      </c>
      <c r="AC100" s="320">
        <v>119.22259368082941</v>
      </c>
      <c r="AD100" s="320">
        <v>119.38396020888858</v>
      </c>
      <c r="AE100" s="386">
        <v>119.00069939458855</v>
      </c>
    </row>
    <row r="101" spans="1:31" ht="20.25" customHeight="1" x14ac:dyDescent="0.25">
      <c r="A101" s="352" t="s">
        <v>785</v>
      </c>
      <c r="B101" s="323"/>
      <c r="C101" s="308">
        <v>44</v>
      </c>
      <c r="D101" s="320">
        <v>102.31123071839752</v>
      </c>
      <c r="E101" s="320">
        <v>102.62745223901371</v>
      </c>
      <c r="F101" s="320">
        <v>102.44554886558836</v>
      </c>
      <c r="G101" s="320">
        <v>102.72194621940447</v>
      </c>
      <c r="H101" s="320">
        <v>102.88660053124744</v>
      </c>
      <c r="I101" s="320">
        <v>103.2587498086698</v>
      </c>
      <c r="J101" s="320">
        <v>103.80644966279688</v>
      </c>
      <c r="K101" s="320">
        <v>103.80644966279688</v>
      </c>
      <c r="L101" s="320">
        <v>103.75896768056333</v>
      </c>
      <c r="M101" s="320">
        <v>103.83068588008206</v>
      </c>
      <c r="N101" s="320">
        <v>104.35996434842133</v>
      </c>
      <c r="O101" s="320">
        <v>104.77822902320366</v>
      </c>
      <c r="P101" s="320">
        <v>104.83645903397911</v>
      </c>
      <c r="Q101" s="320">
        <v>105.08192795434996</v>
      </c>
      <c r="R101" s="320">
        <v>105.47571255183925</v>
      </c>
      <c r="S101" s="320">
        <v>118.63837425560979</v>
      </c>
      <c r="T101" s="320">
        <v>119.97104429540367</v>
      </c>
      <c r="U101" s="320">
        <v>120.64376374303457</v>
      </c>
      <c r="V101" s="320">
        <v>120.66358623933274</v>
      </c>
      <c r="W101" s="320">
        <v>120.82577292663076</v>
      </c>
      <c r="X101" s="320">
        <v>120.82577292663076</v>
      </c>
      <c r="Y101" s="320">
        <v>120.71264134676539</v>
      </c>
      <c r="Z101" s="320">
        <v>119.7858833300637</v>
      </c>
      <c r="AA101" s="320">
        <v>119.62445971712278</v>
      </c>
      <c r="AB101" s="320">
        <v>119.85863636965742</v>
      </c>
      <c r="AC101" s="320">
        <v>119.22259368082941</v>
      </c>
      <c r="AD101" s="320">
        <v>119.38396020888858</v>
      </c>
      <c r="AE101" s="386">
        <v>119.00069939458855</v>
      </c>
    </row>
    <row r="102" spans="1:31" ht="20.25" customHeight="1" x14ac:dyDescent="0.25">
      <c r="A102" s="357"/>
      <c r="B102" s="312" t="s">
        <v>786</v>
      </c>
      <c r="C102" s="308">
        <v>44</v>
      </c>
      <c r="D102" s="320">
        <v>102.31123071839752</v>
      </c>
      <c r="E102" s="320">
        <v>102.62745223901371</v>
      </c>
      <c r="F102" s="320">
        <v>102.44554886558836</v>
      </c>
      <c r="G102" s="320">
        <v>102.72194621940447</v>
      </c>
      <c r="H102" s="320">
        <v>102.88660053124744</v>
      </c>
      <c r="I102" s="320">
        <v>103.2587498086698</v>
      </c>
      <c r="J102" s="320">
        <v>103.80644966279688</v>
      </c>
      <c r="K102" s="320">
        <v>103.80644966279688</v>
      </c>
      <c r="L102" s="320">
        <v>103.75896768056333</v>
      </c>
      <c r="M102" s="320">
        <v>103.83068588008206</v>
      </c>
      <c r="N102" s="320">
        <v>104.35996434842133</v>
      </c>
      <c r="O102" s="320">
        <v>104.77822902320366</v>
      </c>
      <c r="P102" s="320">
        <v>104.83645903397911</v>
      </c>
      <c r="Q102" s="320">
        <v>105.08192795434996</v>
      </c>
      <c r="R102" s="320">
        <v>105.47571255183925</v>
      </c>
      <c r="S102" s="320">
        <v>118.63837425560979</v>
      </c>
      <c r="T102" s="320">
        <v>119.97104429540367</v>
      </c>
      <c r="U102" s="320">
        <v>120.64376374303457</v>
      </c>
      <c r="V102" s="320">
        <v>120.66358623933274</v>
      </c>
      <c r="W102" s="320">
        <v>120.82577292663076</v>
      </c>
      <c r="X102" s="320">
        <v>120.82577292663076</v>
      </c>
      <c r="Y102" s="320">
        <v>120.71264134676539</v>
      </c>
      <c r="Z102" s="320">
        <v>119.7858833300637</v>
      </c>
      <c r="AA102" s="320">
        <v>119.62445971712278</v>
      </c>
      <c r="AB102" s="320">
        <v>119.85863636965742</v>
      </c>
      <c r="AC102" s="320">
        <v>119.22259368082941</v>
      </c>
      <c r="AD102" s="320">
        <v>119.38396020888858</v>
      </c>
      <c r="AE102" s="386">
        <v>119.00069939458855</v>
      </c>
    </row>
    <row r="103" spans="1:31" ht="20.25" customHeight="1" x14ac:dyDescent="0.25">
      <c r="A103" s="357"/>
      <c r="B103" s="323" t="s">
        <v>114</v>
      </c>
      <c r="C103" s="308">
        <v>11</v>
      </c>
      <c r="D103" s="320">
        <v>103.046911682749</v>
      </c>
      <c r="E103" s="320">
        <v>104.03456600373667</v>
      </c>
      <c r="F103" s="320">
        <v>104.16456614553437</v>
      </c>
      <c r="G103" s="320">
        <v>104.67671846392997</v>
      </c>
      <c r="H103" s="320">
        <v>104.67671846392997</v>
      </c>
      <c r="I103" s="320">
        <v>106.06827843414875</v>
      </c>
      <c r="J103" s="320">
        <v>112.33419520297826</v>
      </c>
      <c r="K103" s="320">
        <v>112.33419520297826</v>
      </c>
      <c r="L103" s="320">
        <v>112.33419520297826</v>
      </c>
      <c r="M103" s="320">
        <v>115.67391255223443</v>
      </c>
      <c r="N103" s="320">
        <v>115.67391255223443</v>
      </c>
      <c r="O103" s="320">
        <v>117.15566729992507</v>
      </c>
      <c r="P103" s="320">
        <v>117.15566729992507</v>
      </c>
      <c r="Q103" s="320">
        <v>117.30538454468989</v>
      </c>
      <c r="R103" s="320">
        <v>118.0865876669363</v>
      </c>
      <c r="S103" s="320">
        <v>118.0865876669363</v>
      </c>
      <c r="T103" s="320">
        <v>118.0865876669363</v>
      </c>
      <c r="U103" s="320">
        <v>118.0865876669363</v>
      </c>
      <c r="V103" s="320">
        <v>118.0865876669363</v>
      </c>
      <c r="W103" s="320">
        <v>118.0865876669363</v>
      </c>
      <c r="X103" s="320">
        <v>119.17623014969129</v>
      </c>
      <c r="Y103" s="320">
        <v>122.85291507841482</v>
      </c>
      <c r="Z103" s="320">
        <v>123.26247228230163</v>
      </c>
      <c r="AA103" s="320">
        <v>126.09437620208315</v>
      </c>
      <c r="AB103" s="320">
        <v>126.09437620208315</v>
      </c>
      <c r="AC103" s="320">
        <v>126.58765121934779</v>
      </c>
      <c r="AD103" s="320">
        <v>127.20510706950168</v>
      </c>
      <c r="AE103" s="386">
        <v>127.56059663322696</v>
      </c>
    </row>
    <row r="104" spans="1:31" s="360" customFormat="1" ht="30.75" customHeight="1" x14ac:dyDescent="0.25">
      <c r="A104" s="407" t="s">
        <v>115</v>
      </c>
      <c r="B104" s="407"/>
      <c r="C104" s="308">
        <v>4</v>
      </c>
      <c r="D104" s="320">
        <v>100.61914765354791</v>
      </c>
      <c r="E104" s="320">
        <v>100.61914765354791</v>
      </c>
      <c r="F104" s="320">
        <v>100.61914765354791</v>
      </c>
      <c r="G104" s="320">
        <v>102.05957604903553</v>
      </c>
      <c r="H104" s="320">
        <v>102.05957604903553</v>
      </c>
      <c r="I104" s="320">
        <v>102.05957604903553</v>
      </c>
      <c r="J104" s="320">
        <v>115.31369227478086</v>
      </c>
      <c r="K104" s="320">
        <v>115.31369227478086</v>
      </c>
      <c r="L104" s="320">
        <v>115.31369227478086</v>
      </c>
      <c r="M104" s="320">
        <v>119.59940656049514</v>
      </c>
      <c r="N104" s="320">
        <v>119.59940656049514</v>
      </c>
      <c r="O104" s="320">
        <v>119.59940656049514</v>
      </c>
      <c r="P104" s="320">
        <v>119.59940656049514</v>
      </c>
      <c r="Q104" s="320">
        <v>120.03920096699184</v>
      </c>
      <c r="R104" s="320">
        <v>122.33398513859059</v>
      </c>
      <c r="S104" s="320">
        <v>122.33398513859059</v>
      </c>
      <c r="T104" s="320">
        <v>122.33398513859059</v>
      </c>
      <c r="U104" s="320">
        <v>122.33398513859059</v>
      </c>
      <c r="V104" s="320">
        <v>122.33398513859059</v>
      </c>
      <c r="W104" s="320">
        <v>122.33398513859059</v>
      </c>
      <c r="X104" s="320">
        <v>122.33398513859059</v>
      </c>
      <c r="Y104" s="320">
        <v>125.3339881385936</v>
      </c>
      <c r="Z104" s="320">
        <v>125.3339881385936</v>
      </c>
      <c r="AA104" s="320">
        <v>132.54159479184071</v>
      </c>
      <c r="AB104" s="320">
        <v>132.54159479184071</v>
      </c>
      <c r="AC104" s="320">
        <v>132.54159479184071</v>
      </c>
      <c r="AD104" s="320">
        <v>132.54159479184071</v>
      </c>
      <c r="AE104" s="386">
        <v>131.60409385433979</v>
      </c>
    </row>
    <row r="105" spans="1:31" ht="20.25" customHeight="1" x14ac:dyDescent="0.25">
      <c r="A105" s="357"/>
      <c r="B105" s="310" t="s">
        <v>787</v>
      </c>
      <c r="C105" s="308">
        <v>1</v>
      </c>
      <c r="D105" s="320">
        <v>98.807300257443075</v>
      </c>
      <c r="E105" s="320">
        <v>98.807300257443075</v>
      </c>
      <c r="F105" s="320">
        <v>98.807300257443075</v>
      </c>
      <c r="G105" s="320">
        <v>102.66425193463158</v>
      </c>
      <c r="H105" s="320">
        <v>102.66425193463158</v>
      </c>
      <c r="I105" s="320">
        <v>102.66425193463158</v>
      </c>
      <c r="J105" s="320">
        <v>123.48284713974323</v>
      </c>
      <c r="K105" s="320">
        <v>123.48284713974323</v>
      </c>
      <c r="L105" s="320">
        <v>123.48284713974323</v>
      </c>
      <c r="M105" s="320">
        <v>123.48284713974323</v>
      </c>
      <c r="N105" s="320">
        <v>123.48284713974323</v>
      </c>
      <c r="O105" s="320">
        <v>123.48284713974323</v>
      </c>
      <c r="P105" s="320">
        <v>123.48284713974323</v>
      </c>
      <c r="Q105" s="320">
        <v>120.6965702202755</v>
      </c>
      <c r="R105" s="320">
        <v>129.87570690667047</v>
      </c>
      <c r="S105" s="320">
        <v>129.87570690667047</v>
      </c>
      <c r="T105" s="320">
        <v>129.87570690667047</v>
      </c>
      <c r="U105" s="320">
        <v>129.87570690667047</v>
      </c>
      <c r="V105" s="320">
        <v>129.87570690667047</v>
      </c>
      <c r="W105" s="320">
        <v>129.87570690667047</v>
      </c>
      <c r="X105" s="320">
        <v>129.87570690667047</v>
      </c>
      <c r="Y105" s="320">
        <v>129.87570690667047</v>
      </c>
      <c r="Z105" s="320">
        <v>129.87570690667047</v>
      </c>
      <c r="AA105" s="320">
        <v>132.99184780537328</v>
      </c>
      <c r="AB105" s="320">
        <v>132.99184780537328</v>
      </c>
      <c r="AC105" s="320">
        <v>132.99184780537328</v>
      </c>
      <c r="AD105" s="320">
        <v>132.99184780537328</v>
      </c>
      <c r="AE105" s="386">
        <v>132.99184780537328</v>
      </c>
    </row>
    <row r="106" spans="1:31" ht="20.25" customHeight="1" x14ac:dyDescent="0.25">
      <c r="A106" s="357"/>
      <c r="B106" s="312" t="s">
        <v>931</v>
      </c>
      <c r="C106" s="308">
        <v>3.0000000000000004</v>
      </c>
      <c r="D106" s="320">
        <v>101.22309678558285</v>
      </c>
      <c r="E106" s="320">
        <v>101.22309678558285</v>
      </c>
      <c r="F106" s="320">
        <v>101.22309678558285</v>
      </c>
      <c r="G106" s="320">
        <v>101.8580174205035</v>
      </c>
      <c r="H106" s="320">
        <v>101.8580174205035</v>
      </c>
      <c r="I106" s="320">
        <v>101.8580174205035</v>
      </c>
      <c r="J106" s="320">
        <v>112.59064065312673</v>
      </c>
      <c r="K106" s="320">
        <v>112.59064065312673</v>
      </c>
      <c r="L106" s="320">
        <v>112.59064065312673</v>
      </c>
      <c r="M106" s="320">
        <v>118.30492636741242</v>
      </c>
      <c r="N106" s="320">
        <v>118.30492636741242</v>
      </c>
      <c r="O106" s="320">
        <v>118.30492636741242</v>
      </c>
      <c r="P106" s="320">
        <v>118.30492636741242</v>
      </c>
      <c r="Q106" s="320">
        <v>119.82007788256395</v>
      </c>
      <c r="R106" s="320">
        <v>119.82007788256395</v>
      </c>
      <c r="S106" s="320">
        <v>119.82007788256395</v>
      </c>
      <c r="T106" s="320">
        <v>119.82007788256395</v>
      </c>
      <c r="U106" s="320">
        <v>119.82007788256395</v>
      </c>
      <c r="V106" s="320">
        <v>119.82007788256395</v>
      </c>
      <c r="W106" s="320">
        <v>119.82007788256395</v>
      </c>
      <c r="X106" s="320">
        <v>119.82007788256395</v>
      </c>
      <c r="Y106" s="320">
        <v>123.82008188256795</v>
      </c>
      <c r="Z106" s="320">
        <v>123.82008188256795</v>
      </c>
      <c r="AA106" s="320">
        <v>132.39151045399652</v>
      </c>
      <c r="AB106" s="320">
        <v>132.39151045399652</v>
      </c>
      <c r="AC106" s="320">
        <v>132.39151045399652</v>
      </c>
      <c r="AD106" s="320">
        <v>132.39151045399652</v>
      </c>
      <c r="AE106" s="386">
        <v>131.14150920399527</v>
      </c>
    </row>
    <row r="107" spans="1:31" ht="20.25" customHeight="1" x14ac:dyDescent="0.25">
      <c r="A107" s="352" t="s">
        <v>116</v>
      </c>
      <c r="B107" s="312"/>
      <c r="C107" s="308">
        <v>1</v>
      </c>
      <c r="D107" s="320">
        <v>111.42595454805655</v>
      </c>
      <c r="E107" s="320">
        <v>126.24076936287138</v>
      </c>
      <c r="F107" s="320">
        <v>123.66477760604498</v>
      </c>
      <c r="G107" s="320">
        <v>123.66477760604498</v>
      </c>
      <c r="H107" s="320">
        <v>123.66477760604498</v>
      </c>
      <c r="I107" s="320">
        <v>123.66477760604498</v>
      </c>
      <c r="J107" s="320">
        <v>146.96490926784591</v>
      </c>
      <c r="K107" s="320">
        <v>146.96490926784591</v>
      </c>
      <c r="L107" s="320">
        <v>146.96490926784591</v>
      </c>
      <c r="M107" s="320">
        <v>146.96490926784591</v>
      </c>
      <c r="N107" s="320">
        <v>146.96490926784591</v>
      </c>
      <c r="O107" s="320">
        <v>158.55687217356461</v>
      </c>
      <c r="P107" s="320">
        <v>158.55687217356461</v>
      </c>
      <c r="Q107" s="320">
        <v>158.55687217356461</v>
      </c>
      <c r="R107" s="320">
        <v>158.55687217356461</v>
      </c>
      <c r="S107" s="320">
        <v>158.55687217356461</v>
      </c>
      <c r="T107" s="320">
        <v>158.55687217356461</v>
      </c>
      <c r="U107" s="320">
        <v>158.55687217356461</v>
      </c>
      <c r="V107" s="320">
        <v>158.55687217356461</v>
      </c>
      <c r="W107" s="320">
        <v>158.55687217356461</v>
      </c>
      <c r="X107" s="320">
        <v>158.55687217356461</v>
      </c>
      <c r="Y107" s="320">
        <v>158.55687217356461</v>
      </c>
      <c r="Z107" s="320">
        <v>158.55687217356461</v>
      </c>
      <c r="AA107" s="320">
        <v>164.48279809949051</v>
      </c>
      <c r="AB107" s="320">
        <v>164.48279809949051</v>
      </c>
      <c r="AC107" s="320">
        <v>172.21077336996964</v>
      </c>
      <c r="AD107" s="320">
        <v>172.21077336996964</v>
      </c>
      <c r="AE107" s="386">
        <v>172.21077336996964</v>
      </c>
    </row>
    <row r="108" spans="1:31" ht="20.25" customHeight="1" x14ac:dyDescent="0.25">
      <c r="A108" s="357"/>
      <c r="B108" s="312" t="s">
        <v>788</v>
      </c>
      <c r="C108" s="308">
        <v>1</v>
      </c>
      <c r="D108" s="320">
        <v>111.42595454805655</v>
      </c>
      <c r="E108" s="320">
        <v>126.24076936287138</v>
      </c>
      <c r="F108" s="320">
        <v>123.66477760604498</v>
      </c>
      <c r="G108" s="320">
        <v>123.66477760604498</v>
      </c>
      <c r="H108" s="320">
        <v>123.66477760604498</v>
      </c>
      <c r="I108" s="320">
        <v>123.66477760604498</v>
      </c>
      <c r="J108" s="320">
        <v>146.96490926784591</v>
      </c>
      <c r="K108" s="320">
        <v>146.96490926784591</v>
      </c>
      <c r="L108" s="320">
        <v>146.96490926784591</v>
      </c>
      <c r="M108" s="320">
        <v>146.96490926784591</v>
      </c>
      <c r="N108" s="320">
        <v>146.96490926784591</v>
      </c>
      <c r="O108" s="320">
        <v>158.55687217356461</v>
      </c>
      <c r="P108" s="320">
        <v>158.55687217356461</v>
      </c>
      <c r="Q108" s="320">
        <v>158.55687217356461</v>
      </c>
      <c r="R108" s="320">
        <v>158.55687217356461</v>
      </c>
      <c r="S108" s="320">
        <v>158.55687217356461</v>
      </c>
      <c r="T108" s="320">
        <v>158.55687217356461</v>
      </c>
      <c r="U108" s="320">
        <v>158.55687217356461</v>
      </c>
      <c r="V108" s="320">
        <v>158.55687217356461</v>
      </c>
      <c r="W108" s="320">
        <v>158.55687217356461</v>
      </c>
      <c r="X108" s="320">
        <v>158.55687217356461</v>
      </c>
      <c r="Y108" s="320">
        <v>158.55687217356461</v>
      </c>
      <c r="Z108" s="320">
        <v>158.55687217356461</v>
      </c>
      <c r="AA108" s="320">
        <v>164.48279809949051</v>
      </c>
      <c r="AB108" s="320">
        <v>164.48279809949051</v>
      </c>
      <c r="AC108" s="320">
        <v>172.21077336996964</v>
      </c>
      <c r="AD108" s="320">
        <v>172.21077336996964</v>
      </c>
      <c r="AE108" s="386">
        <v>172.21077336996964</v>
      </c>
    </row>
    <row r="109" spans="1:31" ht="25.5" customHeight="1" x14ac:dyDescent="0.25">
      <c r="A109" s="352" t="s">
        <v>117</v>
      </c>
      <c r="B109" s="312"/>
      <c r="C109" s="308">
        <v>5</v>
      </c>
      <c r="D109" s="320">
        <v>101.85324851883719</v>
      </c>
      <c r="E109" s="320">
        <v>101.85324851883719</v>
      </c>
      <c r="F109" s="320">
        <v>102.47042950299064</v>
      </c>
      <c r="G109" s="320">
        <v>102.47042950299064</v>
      </c>
      <c r="H109" s="320">
        <v>102.47042950299064</v>
      </c>
      <c r="I109" s="320">
        <v>105.31680216934724</v>
      </c>
      <c r="J109" s="320">
        <v>105.31680216934724</v>
      </c>
      <c r="K109" s="320">
        <v>105.31680216934724</v>
      </c>
      <c r="L109" s="320">
        <v>105.31680216934724</v>
      </c>
      <c r="M109" s="320">
        <v>109.03115908503356</v>
      </c>
      <c r="N109" s="320">
        <v>109.03115908503356</v>
      </c>
      <c r="O109" s="320">
        <v>111.33307735025458</v>
      </c>
      <c r="P109" s="320">
        <v>111.33307735025458</v>
      </c>
      <c r="Q109" s="320">
        <v>111.33307735025458</v>
      </c>
      <c r="R109" s="320">
        <v>111.33307735025458</v>
      </c>
      <c r="S109" s="320">
        <v>111.33307735025458</v>
      </c>
      <c r="T109" s="320">
        <v>111.33307735025458</v>
      </c>
      <c r="U109" s="320">
        <v>111.33307735025458</v>
      </c>
      <c r="V109" s="320">
        <v>111.33307735025458</v>
      </c>
      <c r="W109" s="320">
        <v>111.33307735025458</v>
      </c>
      <c r="X109" s="320">
        <v>113.66094992704937</v>
      </c>
      <c r="Y109" s="320">
        <v>119.333865547502</v>
      </c>
      <c r="Z109" s="320">
        <v>119.333865547502</v>
      </c>
      <c r="AA109" s="320">
        <v>119.333865547502</v>
      </c>
      <c r="AB109" s="320">
        <v>119.333865547502</v>
      </c>
      <c r="AC109" s="320">
        <v>119.333865547502</v>
      </c>
      <c r="AD109" s="320">
        <v>120.65297577283077</v>
      </c>
      <c r="AE109" s="386">
        <v>122.09424961351729</v>
      </c>
    </row>
    <row r="110" spans="1:31" ht="20.25" customHeight="1" x14ac:dyDescent="0.25">
      <c r="A110" s="357"/>
      <c r="B110" s="312" t="s">
        <v>789</v>
      </c>
      <c r="C110" s="308">
        <v>5</v>
      </c>
      <c r="D110" s="320">
        <v>101.85324851883719</v>
      </c>
      <c r="E110" s="320">
        <v>101.85324851883719</v>
      </c>
      <c r="F110" s="320">
        <v>102.47042950299064</v>
      </c>
      <c r="G110" s="320">
        <v>102.47042950299064</v>
      </c>
      <c r="H110" s="320">
        <v>102.47042950299064</v>
      </c>
      <c r="I110" s="320">
        <v>105.31680216934724</v>
      </c>
      <c r="J110" s="320">
        <v>105.31680216934724</v>
      </c>
      <c r="K110" s="320">
        <v>105.31680216934724</v>
      </c>
      <c r="L110" s="320">
        <v>105.31680216934724</v>
      </c>
      <c r="M110" s="320">
        <v>109.03115908503356</v>
      </c>
      <c r="N110" s="320">
        <v>109.03115908503356</v>
      </c>
      <c r="O110" s="320">
        <v>111.33307735025458</v>
      </c>
      <c r="P110" s="320">
        <v>111.33307735025458</v>
      </c>
      <c r="Q110" s="320">
        <v>111.33307735025458</v>
      </c>
      <c r="R110" s="320">
        <v>111.33307735025458</v>
      </c>
      <c r="S110" s="320">
        <v>111.33307735025458</v>
      </c>
      <c r="T110" s="320">
        <v>111.33307735025458</v>
      </c>
      <c r="U110" s="320">
        <v>111.33307735025458</v>
      </c>
      <c r="V110" s="320">
        <v>111.33307735025458</v>
      </c>
      <c r="W110" s="320">
        <v>111.33307735025458</v>
      </c>
      <c r="X110" s="320">
        <v>113.66094992704937</v>
      </c>
      <c r="Y110" s="320">
        <v>119.333865547502</v>
      </c>
      <c r="Z110" s="320">
        <v>119.333865547502</v>
      </c>
      <c r="AA110" s="320">
        <v>119.333865547502</v>
      </c>
      <c r="AB110" s="320">
        <v>119.333865547502</v>
      </c>
      <c r="AC110" s="320">
        <v>119.333865547502</v>
      </c>
      <c r="AD110" s="320">
        <v>120.65297577283077</v>
      </c>
      <c r="AE110" s="386">
        <v>122.09424961351729</v>
      </c>
    </row>
    <row r="111" spans="1:31" ht="20.25" customHeight="1" x14ac:dyDescent="0.25">
      <c r="A111" s="407" t="s">
        <v>118</v>
      </c>
      <c r="B111" s="407"/>
      <c r="C111" s="308">
        <v>1</v>
      </c>
      <c r="D111" s="320">
        <v>113.0388330520878</v>
      </c>
      <c r="E111" s="320">
        <v>113.0388330520878</v>
      </c>
      <c r="F111" s="320">
        <v>113.0388330520878</v>
      </c>
      <c r="G111" s="320">
        <v>113.0388330520878</v>
      </c>
      <c r="H111" s="320">
        <v>113.0388330520878</v>
      </c>
      <c r="I111" s="320">
        <v>113.0388330520878</v>
      </c>
      <c r="J111" s="320">
        <v>113.0388330520878</v>
      </c>
      <c r="K111" s="320">
        <v>113.0388330520878</v>
      </c>
      <c r="L111" s="320">
        <v>113.0388330520878</v>
      </c>
      <c r="M111" s="320">
        <v>113.0388330520878</v>
      </c>
      <c r="N111" s="320">
        <v>113.0388330520878</v>
      </c>
      <c r="O111" s="320">
        <v>111.28792331704346</v>
      </c>
      <c r="P111" s="320">
        <v>111.28792331704346</v>
      </c>
      <c r="Q111" s="320">
        <v>111.28792331704346</v>
      </c>
      <c r="R111" s="320">
        <v>111.28792331704346</v>
      </c>
      <c r="S111" s="320">
        <v>111.28792331704346</v>
      </c>
      <c r="T111" s="320">
        <v>111.28792331704346</v>
      </c>
      <c r="U111" s="320">
        <v>111.28792331704346</v>
      </c>
      <c r="V111" s="320">
        <v>111.28792331704346</v>
      </c>
      <c r="W111" s="320">
        <v>111.28792331704346</v>
      </c>
      <c r="X111" s="320">
        <v>111.28792331704346</v>
      </c>
      <c r="Y111" s="320">
        <v>111.28792331704346</v>
      </c>
      <c r="Z111" s="320">
        <v>114.49612141415689</v>
      </c>
      <c r="AA111" s="320">
        <v>114.49612141415689</v>
      </c>
      <c r="AB111" s="320">
        <v>114.49612141415689</v>
      </c>
      <c r="AC111" s="320">
        <v>114.49612141415689</v>
      </c>
      <c r="AD111" s="320">
        <v>114.49612141415689</v>
      </c>
      <c r="AE111" s="386">
        <v>114.49612141415689</v>
      </c>
    </row>
    <row r="112" spans="1:31" ht="20.25" customHeight="1" x14ac:dyDescent="0.25">
      <c r="A112" s="357"/>
      <c r="B112" s="312" t="s">
        <v>791</v>
      </c>
      <c r="C112" s="308">
        <v>1</v>
      </c>
      <c r="D112" s="320">
        <v>113.0388330520878</v>
      </c>
      <c r="E112" s="320">
        <v>113.0388330520878</v>
      </c>
      <c r="F112" s="320">
        <v>113.0388330520878</v>
      </c>
      <c r="G112" s="320">
        <v>113.0388330520878</v>
      </c>
      <c r="H112" s="320">
        <v>113.0388330520878</v>
      </c>
      <c r="I112" s="320">
        <v>113.0388330520878</v>
      </c>
      <c r="J112" s="320">
        <v>113.0388330520878</v>
      </c>
      <c r="K112" s="320">
        <v>113.0388330520878</v>
      </c>
      <c r="L112" s="320">
        <v>113.0388330520878</v>
      </c>
      <c r="M112" s="320">
        <v>113.0388330520878</v>
      </c>
      <c r="N112" s="320">
        <v>113.0388330520878</v>
      </c>
      <c r="O112" s="320">
        <v>111.28792331704346</v>
      </c>
      <c r="P112" s="320">
        <v>111.28792331704346</v>
      </c>
      <c r="Q112" s="320">
        <v>111.28792331704346</v>
      </c>
      <c r="R112" s="320">
        <v>111.28792331704346</v>
      </c>
      <c r="S112" s="320">
        <v>111.28792331704346</v>
      </c>
      <c r="T112" s="320">
        <v>111.28792331704346</v>
      </c>
      <c r="U112" s="320">
        <v>111.28792331704346</v>
      </c>
      <c r="V112" s="320">
        <v>111.28792331704346</v>
      </c>
      <c r="W112" s="320">
        <v>111.28792331704346</v>
      </c>
      <c r="X112" s="320">
        <v>111.28792331704346</v>
      </c>
      <c r="Y112" s="320">
        <v>111.28792331704346</v>
      </c>
      <c r="Z112" s="320">
        <v>114.49612141415689</v>
      </c>
      <c r="AA112" s="320">
        <v>114.49612141415689</v>
      </c>
      <c r="AB112" s="320">
        <v>114.49612141415689</v>
      </c>
      <c r="AC112" s="320">
        <v>114.49612141415689</v>
      </c>
      <c r="AD112" s="320">
        <v>114.49612141415689</v>
      </c>
      <c r="AE112" s="386">
        <v>114.49612141415689</v>
      </c>
    </row>
    <row r="113" spans="1:31" ht="20.25" customHeight="1" x14ac:dyDescent="0.25">
      <c r="A113" s="357"/>
      <c r="B113" s="323" t="s">
        <v>119</v>
      </c>
      <c r="C113" s="308">
        <v>25</v>
      </c>
      <c r="D113" s="320">
        <v>99.885560753588649</v>
      </c>
      <c r="E113" s="320">
        <v>100.07023058621964</v>
      </c>
      <c r="F113" s="320">
        <v>100.89419450184067</v>
      </c>
      <c r="G113" s="320">
        <v>101.13799927158421</v>
      </c>
      <c r="H113" s="320">
        <v>101.58627197070462</v>
      </c>
      <c r="I113" s="320">
        <v>102.32909704728048</v>
      </c>
      <c r="J113" s="320">
        <v>103.06300444416476</v>
      </c>
      <c r="K113" s="320">
        <v>103.85496987272965</v>
      </c>
      <c r="L113" s="320">
        <v>104.19210422458586</v>
      </c>
      <c r="M113" s="320">
        <v>104.57127226951727</v>
      </c>
      <c r="N113" s="320">
        <v>103.98031110016613</v>
      </c>
      <c r="O113" s="320">
        <v>103.56434429521961</v>
      </c>
      <c r="P113" s="320">
        <v>102.91201372730255</v>
      </c>
      <c r="Q113" s="320">
        <v>102.38420617878037</v>
      </c>
      <c r="R113" s="320">
        <v>103.2498860119766</v>
      </c>
      <c r="S113" s="320">
        <v>104.49794306013209</v>
      </c>
      <c r="T113" s="320">
        <v>105.42401175653082</v>
      </c>
      <c r="U113" s="320">
        <v>105.988376627267</v>
      </c>
      <c r="V113" s="320">
        <v>107.91096965970961</v>
      </c>
      <c r="W113" s="320">
        <v>108.40607505974796</v>
      </c>
      <c r="X113" s="320">
        <v>108.83555908341876</v>
      </c>
      <c r="Y113" s="320">
        <v>107.33013521235171</v>
      </c>
      <c r="Z113" s="320">
        <v>107.24444198597307</v>
      </c>
      <c r="AA113" s="320">
        <v>107.44097351055917</v>
      </c>
      <c r="AB113" s="320">
        <v>110.04493736741887</v>
      </c>
      <c r="AC113" s="320">
        <v>112.15678897436193</v>
      </c>
      <c r="AD113" s="320">
        <v>113.32400025023551</v>
      </c>
      <c r="AE113" s="386">
        <v>114.15923392514267</v>
      </c>
    </row>
    <row r="114" spans="1:31" ht="20.25" customHeight="1" x14ac:dyDescent="0.25">
      <c r="A114" s="352" t="s">
        <v>792</v>
      </c>
      <c r="B114" s="312"/>
      <c r="C114" s="308">
        <v>7</v>
      </c>
      <c r="D114" s="320">
        <v>100</v>
      </c>
      <c r="E114" s="320">
        <v>100</v>
      </c>
      <c r="F114" s="320">
        <v>100</v>
      </c>
      <c r="G114" s="320">
        <v>100</v>
      </c>
      <c r="H114" s="320">
        <v>100</v>
      </c>
      <c r="I114" s="320">
        <v>100.57142857142857</v>
      </c>
      <c r="J114" s="320">
        <v>100.57142857142857</v>
      </c>
      <c r="K114" s="320">
        <v>100.57142857142857</v>
      </c>
      <c r="L114" s="320">
        <v>100.57142857142857</v>
      </c>
      <c r="M114" s="320">
        <v>105.68671135568452</v>
      </c>
      <c r="N114" s="320">
        <v>105.68671135568452</v>
      </c>
      <c r="O114" s="320">
        <v>105.68671135568452</v>
      </c>
      <c r="P114" s="320">
        <v>105.68671135568452</v>
      </c>
      <c r="Q114" s="320">
        <v>105.68671135568452</v>
      </c>
      <c r="R114" s="320">
        <v>105.68671135568452</v>
      </c>
      <c r="S114" s="320">
        <v>105.68671135568452</v>
      </c>
      <c r="T114" s="320">
        <v>105.68671135568452</v>
      </c>
      <c r="U114" s="320">
        <v>105.68671135568452</v>
      </c>
      <c r="V114" s="320">
        <v>105.68671135568452</v>
      </c>
      <c r="W114" s="320">
        <v>105.68671135568452</v>
      </c>
      <c r="X114" s="320">
        <v>105.68671135568452</v>
      </c>
      <c r="Y114" s="320">
        <v>105.68671135568452</v>
      </c>
      <c r="Z114" s="320">
        <v>105.68671135568452</v>
      </c>
      <c r="AA114" s="320">
        <v>105.68671135568452</v>
      </c>
      <c r="AB114" s="320">
        <v>111.4147250864488</v>
      </c>
      <c r="AC114" s="320">
        <v>114.31887012355351</v>
      </c>
      <c r="AD114" s="320">
        <v>114.31887012355351</v>
      </c>
      <c r="AE114" s="386">
        <v>114.31887012355351</v>
      </c>
    </row>
    <row r="115" spans="1:31" ht="20.25" customHeight="1" x14ac:dyDescent="0.25">
      <c r="A115" s="357"/>
      <c r="B115" s="312" t="s">
        <v>576</v>
      </c>
      <c r="C115" s="308">
        <v>2</v>
      </c>
      <c r="D115" s="320">
        <v>100</v>
      </c>
      <c r="E115" s="320">
        <v>100</v>
      </c>
      <c r="F115" s="320">
        <v>100</v>
      </c>
      <c r="G115" s="320">
        <v>100</v>
      </c>
      <c r="H115" s="320">
        <v>100</v>
      </c>
      <c r="I115" s="320">
        <v>100</v>
      </c>
      <c r="J115" s="320">
        <v>100</v>
      </c>
      <c r="K115" s="320">
        <v>100</v>
      </c>
      <c r="L115" s="320">
        <v>100</v>
      </c>
      <c r="M115" s="320">
        <v>117.90348974489581</v>
      </c>
      <c r="N115" s="320">
        <v>117.90348974489581</v>
      </c>
      <c r="O115" s="320">
        <v>117.90348974489581</v>
      </c>
      <c r="P115" s="320">
        <v>117.90348974489581</v>
      </c>
      <c r="Q115" s="320">
        <v>117.90348974489581</v>
      </c>
      <c r="R115" s="320">
        <v>117.90348974489581</v>
      </c>
      <c r="S115" s="320">
        <v>117.90348974489581</v>
      </c>
      <c r="T115" s="320">
        <v>117.90348974489581</v>
      </c>
      <c r="U115" s="320">
        <v>117.90348974489581</v>
      </c>
      <c r="V115" s="320">
        <v>117.90348974489581</v>
      </c>
      <c r="W115" s="320">
        <v>117.90348974489581</v>
      </c>
      <c r="X115" s="320">
        <v>117.90348974489581</v>
      </c>
      <c r="Y115" s="320">
        <v>117.90348974489581</v>
      </c>
      <c r="Z115" s="320">
        <v>117.90348974489581</v>
      </c>
      <c r="AA115" s="320">
        <v>117.90348974489581</v>
      </c>
      <c r="AB115" s="320">
        <v>117.90348974489581</v>
      </c>
      <c r="AC115" s="320">
        <v>117.90348974489581</v>
      </c>
      <c r="AD115" s="320">
        <v>117.90348974489581</v>
      </c>
      <c r="AE115" s="386">
        <v>117.90348974489581</v>
      </c>
    </row>
    <row r="116" spans="1:31" ht="29.25" customHeight="1" x14ac:dyDescent="0.25">
      <c r="A116" s="357"/>
      <c r="B116" s="310" t="s">
        <v>577</v>
      </c>
      <c r="C116" s="308">
        <v>5</v>
      </c>
      <c r="D116" s="320">
        <v>100</v>
      </c>
      <c r="E116" s="320">
        <v>100</v>
      </c>
      <c r="F116" s="320">
        <v>100</v>
      </c>
      <c r="G116" s="320">
        <v>100</v>
      </c>
      <c r="H116" s="320">
        <v>100</v>
      </c>
      <c r="I116" s="320">
        <v>100.8</v>
      </c>
      <c r="J116" s="320">
        <v>100.8</v>
      </c>
      <c r="K116" s="320">
        <v>100.8</v>
      </c>
      <c r="L116" s="320">
        <v>100.8</v>
      </c>
      <c r="M116" s="320">
        <v>100.8</v>
      </c>
      <c r="N116" s="320">
        <v>100.8</v>
      </c>
      <c r="O116" s="320">
        <v>100.8</v>
      </c>
      <c r="P116" s="320">
        <v>100.8</v>
      </c>
      <c r="Q116" s="320">
        <v>100.8</v>
      </c>
      <c r="R116" s="320">
        <v>100.8</v>
      </c>
      <c r="S116" s="320">
        <v>100.8</v>
      </c>
      <c r="T116" s="320">
        <v>100.8</v>
      </c>
      <c r="U116" s="320">
        <v>100.8</v>
      </c>
      <c r="V116" s="320">
        <v>100.8</v>
      </c>
      <c r="W116" s="320">
        <v>100.8</v>
      </c>
      <c r="X116" s="320">
        <v>100.8</v>
      </c>
      <c r="Y116" s="320">
        <v>100.8</v>
      </c>
      <c r="Z116" s="320">
        <v>100.8</v>
      </c>
      <c r="AA116" s="320">
        <v>100.8</v>
      </c>
      <c r="AB116" s="320">
        <v>108.81921922306999</v>
      </c>
      <c r="AC116" s="320">
        <v>112.88502227501658</v>
      </c>
      <c r="AD116" s="320">
        <v>112.88502227501658</v>
      </c>
      <c r="AE116" s="386">
        <v>112.88502227501658</v>
      </c>
    </row>
    <row r="117" spans="1:31" ht="20.25" customHeight="1" x14ac:dyDescent="0.25">
      <c r="A117" s="352" t="s">
        <v>121</v>
      </c>
      <c r="B117" s="310"/>
      <c r="C117" s="308">
        <v>18</v>
      </c>
      <c r="D117" s="320">
        <v>99.841056602206478</v>
      </c>
      <c r="E117" s="320">
        <v>100.09754248086061</v>
      </c>
      <c r="F117" s="320">
        <v>101.24193680811203</v>
      </c>
      <c r="G117" s="320">
        <v>101.58055454386697</v>
      </c>
      <c r="H117" s="320">
        <v>102.20315551486753</v>
      </c>
      <c r="I117" s="320">
        <v>103.01263478788957</v>
      </c>
      <c r="J117" s="320">
        <v>104.03195061689549</v>
      </c>
      <c r="K117" s="320">
        <v>105.13190260101341</v>
      </c>
      <c r="L117" s="320">
        <v>105.60014475636925</v>
      </c>
      <c r="M117" s="320">
        <v>104.13749040267446</v>
      </c>
      <c r="N117" s="320">
        <v>103.31671100079787</v>
      </c>
      <c r="O117" s="320">
        <v>102.73897932726103</v>
      </c>
      <c r="P117" s="320">
        <v>101.83296464959845</v>
      </c>
      <c r="Q117" s="320">
        <v>101.09989860998431</v>
      </c>
      <c r="R117" s="320">
        <v>102.30223171164575</v>
      </c>
      <c r="S117" s="320">
        <v>104.03564427852837</v>
      </c>
      <c r="T117" s="320">
        <v>105.32185080130438</v>
      </c>
      <c r="U117" s="320">
        <v>106.10569089954909</v>
      </c>
      <c r="V117" s="320">
        <v>108.77595900016382</v>
      </c>
      <c r="W117" s="320">
        <v>109.46360538910596</v>
      </c>
      <c r="X117" s="320">
        <v>110.06011097753763</v>
      </c>
      <c r="Y117" s="320">
        <v>107.96924448994451</v>
      </c>
      <c r="Z117" s="320">
        <v>107.85022611997415</v>
      </c>
      <c r="AA117" s="320">
        <v>108.12318657078822</v>
      </c>
      <c r="AB117" s="320">
        <v>109.51224214335167</v>
      </c>
      <c r="AC117" s="320">
        <v>111.31597963856522</v>
      </c>
      <c r="AD117" s="320">
        <v>112.93710641061186</v>
      </c>
      <c r="AE117" s="386">
        <v>114.09715318131624</v>
      </c>
    </row>
    <row r="118" spans="1:31" ht="20.25" customHeight="1" x14ac:dyDescent="0.25">
      <c r="A118" s="357"/>
      <c r="B118" s="312" t="s">
        <v>932</v>
      </c>
      <c r="C118" s="308">
        <v>2</v>
      </c>
      <c r="D118" s="320">
        <v>99.704249468167902</v>
      </c>
      <c r="E118" s="320">
        <v>99.797644372956981</v>
      </c>
      <c r="F118" s="320">
        <v>102.04949929953821</v>
      </c>
      <c r="G118" s="320">
        <v>101.92497275981944</v>
      </c>
      <c r="H118" s="320">
        <v>102.48534218855394</v>
      </c>
      <c r="I118" s="320">
        <v>103.38815960151508</v>
      </c>
      <c r="J118" s="320">
        <v>103.1702381570072</v>
      </c>
      <c r="K118" s="320">
        <v>102.8070357494941</v>
      </c>
      <c r="L118" s="320">
        <v>103.26363306179628</v>
      </c>
      <c r="M118" s="320">
        <v>102.3711928604784</v>
      </c>
      <c r="N118" s="320">
        <v>102.31930680226222</v>
      </c>
      <c r="O118" s="320">
        <v>102.31930680226222</v>
      </c>
      <c r="P118" s="320">
        <v>102.31930680226222</v>
      </c>
      <c r="Q118" s="320">
        <v>101.83157785503036</v>
      </c>
      <c r="R118" s="320">
        <v>103.05608882893166</v>
      </c>
      <c r="S118" s="320">
        <v>109.56260052923778</v>
      </c>
      <c r="T118" s="320">
        <v>109.56260052923778</v>
      </c>
      <c r="U118" s="320">
        <v>109.80127639703213</v>
      </c>
      <c r="V118" s="320">
        <v>109.84278524360505</v>
      </c>
      <c r="W118" s="320">
        <v>109.84278524360505</v>
      </c>
      <c r="X118" s="320">
        <v>117.03419291236446</v>
      </c>
      <c r="Y118" s="320">
        <v>117.03419291236446</v>
      </c>
      <c r="Z118" s="320">
        <v>117.72946609246095</v>
      </c>
      <c r="AA118" s="320">
        <v>119.42095159030768</v>
      </c>
      <c r="AB118" s="320">
        <v>119.42095159030768</v>
      </c>
      <c r="AC118" s="320">
        <v>118.57002023556271</v>
      </c>
      <c r="AD118" s="320">
        <v>118.57002023556271</v>
      </c>
      <c r="AE118" s="386">
        <v>120.58319929434961</v>
      </c>
    </row>
    <row r="119" spans="1:31" ht="20.25" customHeight="1" x14ac:dyDescent="0.25">
      <c r="A119" s="357"/>
      <c r="B119" s="312" t="s">
        <v>933</v>
      </c>
      <c r="C119" s="308">
        <v>16</v>
      </c>
      <c r="D119" s="320">
        <v>99.858157493961301</v>
      </c>
      <c r="E119" s="320">
        <v>100.13502974434857</v>
      </c>
      <c r="F119" s="320">
        <v>101.14099149668377</v>
      </c>
      <c r="G119" s="320">
        <v>101.53750226687291</v>
      </c>
      <c r="H119" s="320">
        <v>102.16788218065672</v>
      </c>
      <c r="I119" s="320">
        <v>102.96569418618638</v>
      </c>
      <c r="J119" s="320">
        <v>104.13966467438152</v>
      </c>
      <c r="K119" s="320">
        <v>105.42251095745331</v>
      </c>
      <c r="L119" s="320">
        <v>105.89220871819086</v>
      </c>
      <c r="M119" s="320">
        <v>104.35827759544895</v>
      </c>
      <c r="N119" s="320">
        <v>103.44138652561483</v>
      </c>
      <c r="O119" s="320">
        <v>102.79143839288589</v>
      </c>
      <c r="P119" s="320">
        <v>101.77217188051549</v>
      </c>
      <c r="Q119" s="320">
        <v>101.00843870435355</v>
      </c>
      <c r="R119" s="320">
        <v>102.207999571985</v>
      </c>
      <c r="S119" s="320">
        <v>103.34477474718969</v>
      </c>
      <c r="T119" s="320">
        <v>104.7917570853127</v>
      </c>
      <c r="U119" s="320">
        <v>105.64374271236372</v>
      </c>
      <c r="V119" s="320">
        <v>108.64260571973367</v>
      </c>
      <c r="W119" s="320">
        <v>109.41620790729358</v>
      </c>
      <c r="X119" s="320">
        <v>109.18835073568428</v>
      </c>
      <c r="Y119" s="320">
        <v>106.83612593714201</v>
      </c>
      <c r="Z119" s="320">
        <v>106.61532112341331</v>
      </c>
      <c r="AA119" s="320">
        <v>106.71096594334828</v>
      </c>
      <c r="AB119" s="320">
        <v>108.27365346248217</v>
      </c>
      <c r="AC119" s="320">
        <v>110.40922456394054</v>
      </c>
      <c r="AD119" s="320">
        <v>112.23299218249299</v>
      </c>
      <c r="AE119" s="386">
        <v>113.28639741718706</v>
      </c>
    </row>
    <row r="120" spans="1:31" ht="20.25" customHeight="1" x14ac:dyDescent="0.25">
      <c r="A120" s="357"/>
      <c r="B120" s="312"/>
      <c r="C120" s="308"/>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c r="AD120" s="320"/>
      <c r="AE120" s="386"/>
    </row>
    <row r="121" spans="1:31" ht="20.25" customHeight="1" x14ac:dyDescent="0.25">
      <c r="A121" s="422" t="s">
        <v>794</v>
      </c>
      <c r="B121" s="422"/>
      <c r="C121" s="359">
        <v>51.8</v>
      </c>
      <c r="D121" s="359">
        <v>99.949855110160257</v>
      </c>
      <c r="E121" s="359">
        <v>99.930121700186774</v>
      </c>
      <c r="F121" s="359">
        <v>99.930996184820629</v>
      </c>
      <c r="G121" s="359">
        <v>100.7044127292484</v>
      </c>
      <c r="H121" s="359">
        <v>100.7044127292484</v>
      </c>
      <c r="I121" s="359">
        <v>100.73503807321609</v>
      </c>
      <c r="J121" s="359">
        <v>100.83558675003999</v>
      </c>
      <c r="K121" s="359">
        <v>100.83808861068231</v>
      </c>
      <c r="L121" s="359">
        <v>100.82968474388309</v>
      </c>
      <c r="M121" s="359">
        <v>100.9056125799668</v>
      </c>
      <c r="N121" s="359">
        <v>100.9056125799668</v>
      </c>
      <c r="O121" s="359">
        <v>100.96907942309898</v>
      </c>
      <c r="P121" s="359">
        <v>100.96907942309898</v>
      </c>
      <c r="Q121" s="359">
        <v>100.96577221268677</v>
      </c>
      <c r="R121" s="359">
        <v>100.84905430934141</v>
      </c>
      <c r="S121" s="359">
        <v>100.81420411591581</v>
      </c>
      <c r="T121" s="359">
        <v>100.80415847569225</v>
      </c>
      <c r="U121" s="359">
        <v>100.82098619889561</v>
      </c>
      <c r="V121" s="359">
        <v>100.9973672954024</v>
      </c>
      <c r="W121" s="359">
        <v>101.00972847909519</v>
      </c>
      <c r="X121" s="359">
        <v>100.92903370207891</v>
      </c>
      <c r="Y121" s="359">
        <v>100.95011667089371</v>
      </c>
      <c r="Z121" s="359">
        <v>100.91327800575516</v>
      </c>
      <c r="AA121" s="359">
        <v>100.929430308913</v>
      </c>
      <c r="AB121" s="359">
        <v>100.91515729191993</v>
      </c>
      <c r="AC121" s="359">
        <v>98.703095398400151</v>
      </c>
      <c r="AD121" s="359">
        <v>98.770116832266567</v>
      </c>
      <c r="AE121" s="350">
        <v>98.765559824747356</v>
      </c>
    </row>
    <row r="122" spans="1:31" ht="20.25" customHeight="1" x14ac:dyDescent="0.25">
      <c r="A122" s="357"/>
      <c r="B122" s="323" t="s">
        <v>795</v>
      </c>
      <c r="C122" s="308">
        <v>6</v>
      </c>
      <c r="D122" s="320">
        <v>98.688386769200122</v>
      </c>
      <c r="E122" s="320">
        <v>98.518021663095752</v>
      </c>
      <c r="F122" s="320">
        <v>98.52557138043467</v>
      </c>
      <c r="G122" s="320">
        <v>98.550669302875349</v>
      </c>
      <c r="H122" s="320">
        <v>98.550669302875349</v>
      </c>
      <c r="I122" s="320">
        <v>98.815068105796172</v>
      </c>
      <c r="J122" s="320">
        <v>99.683138349042494</v>
      </c>
      <c r="K122" s="320">
        <v>99.70473774592125</v>
      </c>
      <c r="L122" s="320">
        <v>99.632184362554725</v>
      </c>
      <c r="M122" s="320">
        <v>100.28769468074397</v>
      </c>
      <c r="N122" s="320">
        <v>100.28769468074397</v>
      </c>
      <c r="O122" s="320">
        <v>100.90023038799181</v>
      </c>
      <c r="P122" s="320">
        <v>100.90023038799181</v>
      </c>
      <c r="Q122" s="320">
        <v>100.87145765740574</v>
      </c>
      <c r="R122" s="320">
        <v>99.856011898301176</v>
      </c>
      <c r="S122" s="320">
        <v>99.552815215498484</v>
      </c>
      <c r="T122" s="320">
        <v>99.465418145553372</v>
      </c>
      <c r="U122" s="320">
        <v>99.611819337422503</v>
      </c>
      <c r="V122" s="320">
        <v>101.14633487703163</v>
      </c>
      <c r="W122" s="320">
        <v>101.25387717515893</v>
      </c>
      <c r="X122" s="320">
        <v>100.55183261511728</v>
      </c>
      <c r="Y122" s="320">
        <v>100.73570969999521</v>
      </c>
      <c r="Z122" s="320">
        <v>100.41521331328998</v>
      </c>
      <c r="AA122" s="320">
        <v>100.55573835076298</v>
      </c>
      <c r="AB122" s="320">
        <v>100.43156310292335</v>
      </c>
      <c r="AC122" s="320">
        <v>100.48951264060163</v>
      </c>
      <c r="AD122" s="320">
        <v>101.07259911523947</v>
      </c>
      <c r="AE122" s="386">
        <v>101.03295314982235</v>
      </c>
    </row>
    <row r="123" spans="1:31" ht="20.25" customHeight="1" x14ac:dyDescent="0.25">
      <c r="A123" s="352" t="s">
        <v>796</v>
      </c>
      <c r="B123" s="312"/>
      <c r="C123" s="308">
        <v>2</v>
      </c>
      <c r="D123" s="320">
        <v>96.363012672571102</v>
      </c>
      <c r="E123" s="320">
        <v>95.851917354258035</v>
      </c>
      <c r="F123" s="320">
        <v>95.851917354258035</v>
      </c>
      <c r="G123" s="320">
        <v>95.927211121580058</v>
      </c>
      <c r="H123" s="320">
        <v>95.927211121580058</v>
      </c>
      <c r="I123" s="320">
        <v>95.927211121580058</v>
      </c>
      <c r="J123" s="320">
        <v>95.927211121580058</v>
      </c>
      <c r="K123" s="320">
        <v>95.927211121580058</v>
      </c>
      <c r="L123" s="320">
        <v>95.927211121580058</v>
      </c>
      <c r="M123" s="320">
        <v>95.927211121580058</v>
      </c>
      <c r="N123" s="320">
        <v>95.927211121580058</v>
      </c>
      <c r="O123" s="320">
        <v>96.384281011432449</v>
      </c>
      <c r="P123" s="320">
        <v>96.384281011432449</v>
      </c>
      <c r="Q123" s="320">
        <v>96.384281011432449</v>
      </c>
      <c r="R123" s="320">
        <v>96.384281011432449</v>
      </c>
      <c r="S123" s="320">
        <v>96.384281011432449</v>
      </c>
      <c r="T123" s="320">
        <v>96.122089801597127</v>
      </c>
      <c r="U123" s="320">
        <v>96.305730806249471</v>
      </c>
      <c r="V123" s="320">
        <v>95.730946427250259</v>
      </c>
      <c r="W123" s="320">
        <v>95.638604733164101</v>
      </c>
      <c r="X123" s="320">
        <v>96.043109329048235</v>
      </c>
      <c r="Y123" s="320">
        <v>97.893718422167723</v>
      </c>
      <c r="Z123" s="320">
        <v>96.932229262051976</v>
      </c>
      <c r="AA123" s="320">
        <v>96.854100689230648</v>
      </c>
      <c r="AB123" s="320">
        <v>96.854100689230648</v>
      </c>
      <c r="AC123" s="320">
        <v>96.533083706790805</v>
      </c>
      <c r="AD123" s="320">
        <v>97.405670411017809</v>
      </c>
      <c r="AE123" s="386">
        <v>96.533083610856266</v>
      </c>
    </row>
    <row r="124" spans="1:31" ht="20.25" customHeight="1" x14ac:dyDescent="0.25">
      <c r="A124" s="357"/>
      <c r="B124" s="312" t="s">
        <v>934</v>
      </c>
      <c r="C124" s="308">
        <v>2</v>
      </c>
      <c r="D124" s="320">
        <v>96.363012672571102</v>
      </c>
      <c r="E124" s="320">
        <v>95.851917354258035</v>
      </c>
      <c r="F124" s="320">
        <v>95.851917354258035</v>
      </c>
      <c r="G124" s="320">
        <v>95.927211121580058</v>
      </c>
      <c r="H124" s="320">
        <v>95.927211121580058</v>
      </c>
      <c r="I124" s="320">
        <v>95.927211121580058</v>
      </c>
      <c r="J124" s="320">
        <v>95.927211121580058</v>
      </c>
      <c r="K124" s="320">
        <v>95.927211121580058</v>
      </c>
      <c r="L124" s="320">
        <v>95.927211121580058</v>
      </c>
      <c r="M124" s="320">
        <v>95.927211121580058</v>
      </c>
      <c r="N124" s="320">
        <v>95.927211121580058</v>
      </c>
      <c r="O124" s="320">
        <v>96.384281011432449</v>
      </c>
      <c r="P124" s="320">
        <v>96.384281011432449</v>
      </c>
      <c r="Q124" s="320">
        <v>96.384281011432449</v>
      </c>
      <c r="R124" s="320">
        <v>96.384281011432449</v>
      </c>
      <c r="S124" s="320">
        <v>96.384281011432449</v>
      </c>
      <c r="T124" s="320">
        <v>96.122089801597127</v>
      </c>
      <c r="U124" s="320">
        <v>96.305730806249471</v>
      </c>
      <c r="V124" s="320">
        <v>95.730946427250259</v>
      </c>
      <c r="W124" s="320">
        <v>95.638604733164101</v>
      </c>
      <c r="X124" s="320">
        <v>96.043109329048235</v>
      </c>
      <c r="Y124" s="320">
        <v>97.893718422167723</v>
      </c>
      <c r="Z124" s="320">
        <v>96.932229262051976</v>
      </c>
      <c r="AA124" s="320">
        <v>96.854100689230648</v>
      </c>
      <c r="AB124" s="320">
        <v>96.854100689230648</v>
      </c>
      <c r="AC124" s="320">
        <v>96.533083706790805</v>
      </c>
      <c r="AD124" s="320">
        <v>97.405670411017809</v>
      </c>
      <c r="AE124" s="386">
        <v>96.533083610856266</v>
      </c>
    </row>
    <row r="125" spans="1:31" ht="20.25" customHeight="1" x14ac:dyDescent="0.25">
      <c r="A125" s="352" t="s">
        <v>797</v>
      </c>
      <c r="B125" s="312"/>
      <c r="C125" s="308">
        <v>2</v>
      </c>
      <c r="D125" s="320">
        <v>96.455837540909471</v>
      </c>
      <c r="E125" s="320">
        <v>96.455837540909471</v>
      </c>
      <c r="F125" s="320">
        <v>96.455837540909471</v>
      </c>
      <c r="G125" s="320">
        <v>96.455837540909471</v>
      </c>
      <c r="H125" s="320">
        <v>96.455837540909471</v>
      </c>
      <c r="I125" s="320">
        <v>96.116447648750579</v>
      </c>
      <c r="J125" s="320">
        <v>95.307743232479694</v>
      </c>
      <c r="K125" s="320">
        <v>95.307743232479694</v>
      </c>
      <c r="L125" s="320">
        <v>95.195254149460553</v>
      </c>
      <c r="M125" s="320">
        <v>94.843779187396834</v>
      </c>
      <c r="N125" s="320">
        <v>94.843779187396834</v>
      </c>
      <c r="O125" s="320">
        <v>95.62399182608597</v>
      </c>
      <c r="P125" s="320">
        <v>95.62399182608597</v>
      </c>
      <c r="Q125" s="320">
        <v>95.62399182608597</v>
      </c>
      <c r="R125" s="320">
        <v>95.62399182608597</v>
      </c>
      <c r="S125" s="320">
        <v>95.62399182608597</v>
      </c>
      <c r="T125" s="320">
        <v>95.62399182608597</v>
      </c>
      <c r="U125" s="320">
        <v>95.879554397040962</v>
      </c>
      <c r="V125" s="320">
        <v>95.04416327115446</v>
      </c>
      <c r="W125" s="320">
        <v>95.459131859622488</v>
      </c>
      <c r="X125" s="320">
        <v>94.557477567752073</v>
      </c>
      <c r="Y125" s="320">
        <v>94.557477567752073</v>
      </c>
      <c r="Z125" s="320">
        <v>94.557477567752073</v>
      </c>
      <c r="AA125" s="320">
        <v>95.55204689806861</v>
      </c>
      <c r="AB125" s="320">
        <v>95.55204689806861</v>
      </c>
      <c r="AC125" s="320">
        <v>95.55204689806861</v>
      </c>
      <c r="AD125" s="320">
        <v>96.428719617755064</v>
      </c>
      <c r="AE125" s="386">
        <v>96.211941792431332</v>
      </c>
    </row>
    <row r="126" spans="1:31" ht="20.25" customHeight="1" x14ac:dyDescent="0.25">
      <c r="A126" s="357"/>
      <c r="B126" s="310" t="s">
        <v>798</v>
      </c>
      <c r="C126" s="308">
        <v>2</v>
      </c>
      <c r="D126" s="320">
        <v>96.455837540909471</v>
      </c>
      <c r="E126" s="320">
        <v>96.455837540909471</v>
      </c>
      <c r="F126" s="320">
        <v>96.455837540909471</v>
      </c>
      <c r="G126" s="320">
        <v>96.455837540909471</v>
      </c>
      <c r="H126" s="320">
        <v>96.455837540909471</v>
      </c>
      <c r="I126" s="320">
        <v>96.116447648750579</v>
      </c>
      <c r="J126" s="320">
        <v>95.307743232479694</v>
      </c>
      <c r="K126" s="320">
        <v>95.307743232479694</v>
      </c>
      <c r="L126" s="320">
        <v>95.195254149460553</v>
      </c>
      <c r="M126" s="320">
        <v>94.843779187396834</v>
      </c>
      <c r="N126" s="320">
        <v>94.843779187396834</v>
      </c>
      <c r="O126" s="320">
        <v>95.62399182608597</v>
      </c>
      <c r="P126" s="320">
        <v>95.62399182608597</v>
      </c>
      <c r="Q126" s="320">
        <v>95.62399182608597</v>
      </c>
      <c r="R126" s="320">
        <v>95.62399182608597</v>
      </c>
      <c r="S126" s="320">
        <v>95.62399182608597</v>
      </c>
      <c r="T126" s="320">
        <v>95.62399182608597</v>
      </c>
      <c r="U126" s="320">
        <v>95.879554397040962</v>
      </c>
      <c r="V126" s="320">
        <v>95.04416327115446</v>
      </c>
      <c r="W126" s="320">
        <v>95.459131859622488</v>
      </c>
      <c r="X126" s="320">
        <v>94.557477567752073</v>
      </c>
      <c r="Y126" s="320">
        <v>94.557477567752073</v>
      </c>
      <c r="Z126" s="320">
        <v>94.557477567752073</v>
      </c>
      <c r="AA126" s="320">
        <v>95.55204689806861</v>
      </c>
      <c r="AB126" s="320">
        <v>95.55204689806861</v>
      </c>
      <c r="AC126" s="320">
        <v>95.55204689806861</v>
      </c>
      <c r="AD126" s="320">
        <v>96.428719617755064</v>
      </c>
      <c r="AE126" s="386">
        <v>96.211941792431332</v>
      </c>
    </row>
    <row r="127" spans="1:31" s="360" customFormat="1" ht="42.75" customHeight="1" x14ac:dyDescent="0.25">
      <c r="A127" s="407" t="s">
        <v>799</v>
      </c>
      <c r="B127" s="408"/>
      <c r="C127" s="308">
        <v>2</v>
      </c>
      <c r="D127" s="320">
        <v>103.24631009411978</v>
      </c>
      <c r="E127" s="320">
        <v>103.24631009411978</v>
      </c>
      <c r="F127" s="320">
        <v>103.26895924613652</v>
      </c>
      <c r="G127" s="320">
        <v>103.26895924613652</v>
      </c>
      <c r="H127" s="320">
        <v>103.26895924613652</v>
      </c>
      <c r="I127" s="320">
        <v>104.40154554705788</v>
      </c>
      <c r="J127" s="320">
        <v>107.81446069306773</v>
      </c>
      <c r="K127" s="320">
        <v>107.87925888370398</v>
      </c>
      <c r="L127" s="320">
        <v>107.77408781662359</v>
      </c>
      <c r="M127" s="320">
        <v>110.09209373325504</v>
      </c>
      <c r="N127" s="320">
        <v>110.09209373325504</v>
      </c>
      <c r="O127" s="320">
        <v>110.69241832645704</v>
      </c>
      <c r="P127" s="320">
        <v>110.69241832645704</v>
      </c>
      <c r="Q127" s="320">
        <v>110.60610013469878</v>
      </c>
      <c r="R127" s="320">
        <v>107.55976285738512</v>
      </c>
      <c r="S127" s="320">
        <v>106.65017280897703</v>
      </c>
      <c r="T127" s="320">
        <v>106.65017280897703</v>
      </c>
      <c r="U127" s="320">
        <v>106.65017280897703</v>
      </c>
      <c r="V127" s="320">
        <v>112.66389493269018</v>
      </c>
      <c r="W127" s="320">
        <v>112.66389493269018</v>
      </c>
      <c r="X127" s="320">
        <v>111.05491094855152</v>
      </c>
      <c r="Y127" s="320">
        <v>109.75593311006587</v>
      </c>
      <c r="Z127" s="320">
        <v>109.75593311006587</v>
      </c>
      <c r="AA127" s="320">
        <v>109.26106746498971</v>
      </c>
      <c r="AB127" s="320">
        <v>108.88854172147082</v>
      </c>
      <c r="AC127" s="320">
        <v>109.38340731694552</v>
      </c>
      <c r="AD127" s="320">
        <v>109.38340731694552</v>
      </c>
      <c r="AE127" s="386">
        <v>110.35383404617946</v>
      </c>
    </row>
    <row r="128" spans="1:31" ht="20.25" customHeight="1" x14ac:dyDescent="0.25">
      <c r="A128" s="357"/>
      <c r="B128" s="316" t="s">
        <v>584</v>
      </c>
      <c r="C128" s="308">
        <v>2</v>
      </c>
      <c r="D128" s="320">
        <v>103.24631009411978</v>
      </c>
      <c r="E128" s="320">
        <v>103.24631009411978</v>
      </c>
      <c r="F128" s="320">
        <v>103.26895924613652</v>
      </c>
      <c r="G128" s="320">
        <v>103.26895924613652</v>
      </c>
      <c r="H128" s="320">
        <v>103.26895924613652</v>
      </c>
      <c r="I128" s="320">
        <v>104.40154554705788</v>
      </c>
      <c r="J128" s="320">
        <v>107.81446069306773</v>
      </c>
      <c r="K128" s="320">
        <v>107.87925888370398</v>
      </c>
      <c r="L128" s="320">
        <v>107.77408781662359</v>
      </c>
      <c r="M128" s="320">
        <v>110.09209373325504</v>
      </c>
      <c r="N128" s="320">
        <v>110.09209373325504</v>
      </c>
      <c r="O128" s="320">
        <v>110.69241832645704</v>
      </c>
      <c r="P128" s="320">
        <v>110.69241832645704</v>
      </c>
      <c r="Q128" s="320">
        <v>110.60610013469878</v>
      </c>
      <c r="R128" s="320">
        <v>107.55976285738512</v>
      </c>
      <c r="S128" s="320">
        <v>106.65017280897703</v>
      </c>
      <c r="T128" s="320">
        <v>106.65017280897703</v>
      </c>
      <c r="U128" s="320">
        <v>106.65017280897703</v>
      </c>
      <c r="V128" s="320">
        <v>112.66389493269018</v>
      </c>
      <c r="W128" s="320">
        <v>112.66389493269018</v>
      </c>
      <c r="X128" s="320">
        <v>111.05491094855152</v>
      </c>
      <c r="Y128" s="320">
        <v>109.75593311006587</v>
      </c>
      <c r="Z128" s="320">
        <v>109.75593311006587</v>
      </c>
      <c r="AA128" s="320">
        <v>109.26106746498971</v>
      </c>
      <c r="AB128" s="320">
        <v>108.88854172147082</v>
      </c>
      <c r="AC128" s="320">
        <v>109.38340731694552</v>
      </c>
      <c r="AD128" s="320">
        <v>109.38340731694552</v>
      </c>
      <c r="AE128" s="386">
        <v>110.35383404617946</v>
      </c>
    </row>
    <row r="129" spans="1:31" ht="20.25" customHeight="1" x14ac:dyDescent="0.25">
      <c r="A129" s="357"/>
      <c r="B129" s="323" t="s">
        <v>800</v>
      </c>
      <c r="C129" s="308">
        <v>45.8</v>
      </c>
      <c r="D129" s="320">
        <v>100.11511297142141</v>
      </c>
      <c r="E129" s="320">
        <v>100.11511297142141</v>
      </c>
      <c r="F129" s="320">
        <v>100.11511297142141</v>
      </c>
      <c r="G129" s="320">
        <v>100.98656252309642</v>
      </c>
      <c r="H129" s="320">
        <v>100.98656252309642</v>
      </c>
      <c r="I129" s="320">
        <v>100.98656252309642</v>
      </c>
      <c r="J129" s="320">
        <v>100.98656252309642</v>
      </c>
      <c r="K129" s="320">
        <v>100.98656252309642</v>
      </c>
      <c r="L129" s="320">
        <v>100.98656252309642</v>
      </c>
      <c r="M129" s="320">
        <v>100.98656252309642</v>
      </c>
      <c r="N129" s="320">
        <v>100.98656252309642</v>
      </c>
      <c r="O129" s="320">
        <v>100.97802085622978</v>
      </c>
      <c r="P129" s="320">
        <v>100.97802085622978</v>
      </c>
      <c r="Q129" s="320">
        <v>100.97802085622978</v>
      </c>
      <c r="R129" s="320">
        <v>100.97802085622978</v>
      </c>
      <c r="S129" s="320">
        <v>100.97802085622978</v>
      </c>
      <c r="T129" s="320">
        <v>100.97802085622978</v>
      </c>
      <c r="U129" s="320">
        <v>100.97802085622978</v>
      </c>
      <c r="V129" s="320">
        <v>100.97802085622978</v>
      </c>
      <c r="W129" s="320">
        <v>100.97802085622978</v>
      </c>
      <c r="X129" s="320">
        <v>100.97802085622978</v>
      </c>
      <c r="Y129" s="320">
        <v>100.97796173204935</v>
      </c>
      <c r="Z129" s="320">
        <v>100.97796173204935</v>
      </c>
      <c r="AA129" s="320">
        <v>100.97796173204935</v>
      </c>
      <c r="AB129" s="320">
        <v>100.97796173204935</v>
      </c>
      <c r="AC129" s="320">
        <v>98.471093159153199</v>
      </c>
      <c r="AD129" s="320">
        <v>98.471093159153199</v>
      </c>
      <c r="AE129" s="386">
        <v>98.471093159153199</v>
      </c>
    </row>
    <row r="130" spans="1:31" ht="20.25" customHeight="1" x14ac:dyDescent="0.25">
      <c r="A130" s="370" t="s">
        <v>803</v>
      </c>
      <c r="B130" s="310"/>
      <c r="C130" s="371">
        <v>29</v>
      </c>
      <c r="D130" s="320">
        <v>100</v>
      </c>
      <c r="E130" s="320">
        <v>100</v>
      </c>
      <c r="F130" s="320">
        <v>100</v>
      </c>
      <c r="G130" s="320">
        <v>100</v>
      </c>
      <c r="H130" s="320">
        <v>100</v>
      </c>
      <c r="I130" s="320">
        <v>100</v>
      </c>
      <c r="J130" s="320">
        <v>100</v>
      </c>
      <c r="K130" s="320">
        <v>100</v>
      </c>
      <c r="L130" s="320">
        <v>100</v>
      </c>
      <c r="M130" s="320">
        <v>100</v>
      </c>
      <c r="N130" s="320">
        <v>100</v>
      </c>
      <c r="O130" s="320">
        <v>100</v>
      </c>
      <c r="P130" s="320">
        <v>100</v>
      </c>
      <c r="Q130" s="320">
        <v>100</v>
      </c>
      <c r="R130" s="320">
        <v>100</v>
      </c>
      <c r="S130" s="320">
        <v>100</v>
      </c>
      <c r="T130" s="320">
        <v>100</v>
      </c>
      <c r="U130" s="320">
        <v>100</v>
      </c>
      <c r="V130" s="320">
        <v>100</v>
      </c>
      <c r="W130" s="320">
        <v>100</v>
      </c>
      <c r="X130" s="320">
        <v>100</v>
      </c>
      <c r="Y130" s="320">
        <v>100</v>
      </c>
      <c r="Z130" s="320">
        <v>100</v>
      </c>
      <c r="AA130" s="320">
        <v>100</v>
      </c>
      <c r="AB130" s="320">
        <v>100</v>
      </c>
      <c r="AC130" s="320">
        <v>100</v>
      </c>
      <c r="AD130" s="320">
        <v>100</v>
      </c>
      <c r="AE130" s="386">
        <v>100</v>
      </c>
    </row>
    <row r="131" spans="1:31" ht="20.25" customHeight="1" x14ac:dyDescent="0.25">
      <c r="B131" s="312" t="s">
        <v>804</v>
      </c>
      <c r="C131" s="371">
        <v>29</v>
      </c>
      <c r="D131" s="320">
        <v>100</v>
      </c>
      <c r="E131" s="320">
        <v>100</v>
      </c>
      <c r="F131" s="320">
        <v>100</v>
      </c>
      <c r="G131" s="320">
        <v>100</v>
      </c>
      <c r="H131" s="320">
        <v>100</v>
      </c>
      <c r="I131" s="320">
        <v>100</v>
      </c>
      <c r="J131" s="320">
        <v>100</v>
      </c>
      <c r="K131" s="320">
        <v>100</v>
      </c>
      <c r="L131" s="320">
        <v>100</v>
      </c>
      <c r="M131" s="320">
        <v>100</v>
      </c>
      <c r="N131" s="320">
        <v>100</v>
      </c>
      <c r="O131" s="320">
        <v>100</v>
      </c>
      <c r="P131" s="320">
        <v>100</v>
      </c>
      <c r="Q131" s="320">
        <v>100</v>
      </c>
      <c r="R131" s="320">
        <v>100</v>
      </c>
      <c r="S131" s="320">
        <v>100</v>
      </c>
      <c r="T131" s="320">
        <v>100</v>
      </c>
      <c r="U131" s="320">
        <v>100</v>
      </c>
      <c r="V131" s="320">
        <v>100</v>
      </c>
      <c r="W131" s="320">
        <v>100</v>
      </c>
      <c r="X131" s="320">
        <v>100</v>
      </c>
      <c r="Y131" s="320">
        <v>100</v>
      </c>
      <c r="Z131" s="320">
        <v>100</v>
      </c>
      <c r="AA131" s="320">
        <v>100</v>
      </c>
      <c r="AB131" s="320">
        <v>100</v>
      </c>
      <c r="AC131" s="320">
        <v>100</v>
      </c>
      <c r="AD131" s="320">
        <v>100</v>
      </c>
      <c r="AE131" s="386">
        <v>100</v>
      </c>
    </row>
    <row r="132" spans="1:31" ht="20.25" customHeight="1" x14ac:dyDescent="0.25">
      <c r="A132" s="352" t="s">
        <v>805</v>
      </c>
      <c r="B132" s="312"/>
      <c r="C132" s="308">
        <v>9</v>
      </c>
      <c r="D132" s="320">
        <v>100</v>
      </c>
      <c r="E132" s="320">
        <v>100</v>
      </c>
      <c r="F132" s="320">
        <v>100</v>
      </c>
      <c r="G132" s="320">
        <v>100</v>
      </c>
      <c r="H132" s="320">
        <v>100</v>
      </c>
      <c r="I132" s="320">
        <v>100</v>
      </c>
      <c r="J132" s="320">
        <v>100</v>
      </c>
      <c r="K132" s="320">
        <v>100</v>
      </c>
      <c r="L132" s="320">
        <v>100</v>
      </c>
      <c r="M132" s="320">
        <v>100</v>
      </c>
      <c r="N132" s="320">
        <v>100</v>
      </c>
      <c r="O132" s="320">
        <v>100</v>
      </c>
      <c r="P132" s="320">
        <v>100</v>
      </c>
      <c r="Q132" s="320">
        <v>100</v>
      </c>
      <c r="R132" s="320">
        <v>100</v>
      </c>
      <c r="S132" s="320">
        <v>100</v>
      </c>
      <c r="T132" s="320">
        <v>100</v>
      </c>
      <c r="U132" s="320">
        <v>100</v>
      </c>
      <c r="V132" s="320">
        <v>100</v>
      </c>
      <c r="W132" s="320">
        <v>100</v>
      </c>
      <c r="X132" s="320">
        <v>100</v>
      </c>
      <c r="Y132" s="320">
        <v>100</v>
      </c>
      <c r="Z132" s="320">
        <v>100</v>
      </c>
      <c r="AA132" s="320">
        <v>100</v>
      </c>
      <c r="AB132" s="320">
        <v>100</v>
      </c>
      <c r="AC132" s="320">
        <v>100</v>
      </c>
      <c r="AD132" s="320">
        <v>100</v>
      </c>
      <c r="AE132" s="386">
        <v>100</v>
      </c>
    </row>
    <row r="133" spans="1:31" ht="20.25" customHeight="1" x14ac:dyDescent="0.25">
      <c r="A133" s="357"/>
      <c r="B133" s="312" t="s">
        <v>937</v>
      </c>
      <c r="C133" s="308">
        <v>9</v>
      </c>
      <c r="D133" s="320">
        <v>100</v>
      </c>
      <c r="E133" s="320">
        <v>100</v>
      </c>
      <c r="F133" s="320">
        <v>100</v>
      </c>
      <c r="G133" s="320">
        <v>100</v>
      </c>
      <c r="H133" s="320">
        <v>100</v>
      </c>
      <c r="I133" s="320">
        <v>100</v>
      </c>
      <c r="J133" s="320">
        <v>100</v>
      </c>
      <c r="K133" s="320">
        <v>100</v>
      </c>
      <c r="L133" s="320">
        <v>100</v>
      </c>
      <c r="M133" s="320">
        <v>100</v>
      </c>
      <c r="N133" s="320">
        <v>100</v>
      </c>
      <c r="O133" s="320">
        <v>100</v>
      </c>
      <c r="P133" s="320">
        <v>100</v>
      </c>
      <c r="Q133" s="320">
        <v>100</v>
      </c>
      <c r="R133" s="320">
        <v>100</v>
      </c>
      <c r="S133" s="320">
        <v>100</v>
      </c>
      <c r="T133" s="320">
        <v>100</v>
      </c>
      <c r="U133" s="320">
        <v>100</v>
      </c>
      <c r="V133" s="320">
        <v>100</v>
      </c>
      <c r="W133" s="320">
        <v>100</v>
      </c>
      <c r="X133" s="320">
        <v>100</v>
      </c>
      <c r="Y133" s="320">
        <v>100</v>
      </c>
      <c r="Z133" s="320">
        <v>100</v>
      </c>
      <c r="AA133" s="320">
        <v>100</v>
      </c>
      <c r="AB133" s="320">
        <v>100</v>
      </c>
      <c r="AC133" s="320">
        <v>100</v>
      </c>
      <c r="AD133" s="320">
        <v>100</v>
      </c>
      <c r="AE133" s="386">
        <v>100</v>
      </c>
    </row>
    <row r="134" spans="1:31" ht="20.25" customHeight="1" x14ac:dyDescent="0.25">
      <c r="A134" s="352" t="s">
        <v>808</v>
      </c>
      <c r="B134" s="312"/>
      <c r="C134" s="308">
        <v>7.8</v>
      </c>
      <c r="D134" s="320">
        <v>100.67591975526918</v>
      </c>
      <c r="E134" s="320">
        <v>100.67591975526918</v>
      </c>
      <c r="F134" s="320">
        <v>100.67591975526918</v>
      </c>
      <c r="G134" s="320">
        <v>105.79289276382249</v>
      </c>
      <c r="H134" s="320">
        <v>105.79289276382249</v>
      </c>
      <c r="I134" s="320">
        <v>105.79289276382249</v>
      </c>
      <c r="J134" s="320">
        <v>105.79289276382249</v>
      </c>
      <c r="K134" s="320">
        <v>105.79289276382249</v>
      </c>
      <c r="L134" s="320">
        <v>105.79289276382249</v>
      </c>
      <c r="M134" s="320">
        <v>105.79289276382249</v>
      </c>
      <c r="N134" s="320">
        <v>105.79289276382249</v>
      </c>
      <c r="O134" s="320">
        <v>105.51031262900189</v>
      </c>
      <c r="P134" s="320">
        <v>105.51031262900189</v>
      </c>
      <c r="Q134" s="320">
        <v>105.51031262900189</v>
      </c>
      <c r="R134" s="320">
        <v>105.51031262900189</v>
      </c>
      <c r="S134" s="320">
        <v>105.51031262900189</v>
      </c>
      <c r="T134" s="320">
        <v>105.51031262900189</v>
      </c>
      <c r="U134" s="320">
        <v>105.51031262900189</v>
      </c>
      <c r="V134" s="320">
        <v>105.51031262900189</v>
      </c>
      <c r="W134" s="320">
        <v>105.51031262900189</v>
      </c>
      <c r="X134" s="320">
        <v>105.51031262900189</v>
      </c>
      <c r="Y134" s="320">
        <v>105.50997951471716</v>
      </c>
      <c r="Z134" s="320">
        <v>105.50997951471716</v>
      </c>
      <c r="AA134" s="320">
        <v>105.50997951471716</v>
      </c>
      <c r="AB134" s="320">
        <v>105.50997951471716</v>
      </c>
      <c r="AC134" s="320">
        <v>91.385915116204629</v>
      </c>
      <c r="AD134" s="320">
        <v>91.385915116204629</v>
      </c>
      <c r="AE134" s="386">
        <v>91.385915116204629</v>
      </c>
    </row>
    <row r="135" spans="1:31" ht="21" customHeight="1" x14ac:dyDescent="0.25">
      <c r="A135" s="357"/>
      <c r="B135" s="310" t="s">
        <v>809</v>
      </c>
      <c r="C135" s="308">
        <v>7.8</v>
      </c>
      <c r="D135" s="320">
        <v>100.67591975526918</v>
      </c>
      <c r="E135" s="320">
        <v>100.67591975526918</v>
      </c>
      <c r="F135" s="320">
        <v>100.67591975526918</v>
      </c>
      <c r="G135" s="320">
        <v>105.79289276382249</v>
      </c>
      <c r="H135" s="320">
        <v>105.79289276382249</v>
      </c>
      <c r="I135" s="320">
        <v>105.79289276382249</v>
      </c>
      <c r="J135" s="320">
        <v>105.79289276382249</v>
      </c>
      <c r="K135" s="320">
        <v>105.79289276382249</v>
      </c>
      <c r="L135" s="320">
        <v>105.79289276382249</v>
      </c>
      <c r="M135" s="320">
        <v>105.79289276382249</v>
      </c>
      <c r="N135" s="320">
        <v>105.79289276382249</v>
      </c>
      <c r="O135" s="320">
        <v>105.51031262900189</v>
      </c>
      <c r="P135" s="320">
        <v>105.51031262900189</v>
      </c>
      <c r="Q135" s="320">
        <v>105.51031262900189</v>
      </c>
      <c r="R135" s="320">
        <v>105.51031262900189</v>
      </c>
      <c r="S135" s="320">
        <v>105.51031262900189</v>
      </c>
      <c r="T135" s="320">
        <v>105.51031262900189</v>
      </c>
      <c r="U135" s="320">
        <v>105.51031262900189</v>
      </c>
      <c r="V135" s="320">
        <v>105.51031262900189</v>
      </c>
      <c r="W135" s="320">
        <v>105.51031262900189</v>
      </c>
      <c r="X135" s="320">
        <v>105.51031262900189</v>
      </c>
      <c r="Y135" s="320">
        <v>105.50997951471716</v>
      </c>
      <c r="Z135" s="320">
        <v>105.50997951471716</v>
      </c>
      <c r="AA135" s="320">
        <v>105.50997951471716</v>
      </c>
      <c r="AB135" s="320">
        <v>105.50997951471716</v>
      </c>
      <c r="AC135" s="320">
        <v>91.385915116204629</v>
      </c>
      <c r="AD135" s="320">
        <v>91.385915116204629</v>
      </c>
      <c r="AE135" s="386">
        <v>91.385915116204629</v>
      </c>
    </row>
    <row r="136" spans="1:31" ht="20.25" customHeight="1" x14ac:dyDescent="0.25">
      <c r="A136" s="357"/>
      <c r="B136" s="312"/>
      <c r="C136" s="308"/>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86"/>
    </row>
    <row r="137" spans="1:31" ht="20.25" customHeight="1" x14ac:dyDescent="0.25">
      <c r="A137" s="422" t="s">
        <v>810</v>
      </c>
      <c r="B137" s="422"/>
      <c r="C137" s="359">
        <v>20</v>
      </c>
      <c r="D137" s="359">
        <v>103.42301859881195</v>
      </c>
      <c r="E137" s="359">
        <v>103.48645860891607</v>
      </c>
      <c r="F137" s="359">
        <v>103.90460421957987</v>
      </c>
      <c r="G137" s="359">
        <v>104.02274930781122</v>
      </c>
      <c r="H137" s="359">
        <v>104.13906244848044</v>
      </c>
      <c r="I137" s="359">
        <v>104.45175061612534</v>
      </c>
      <c r="J137" s="359">
        <v>104.82792665960206</v>
      </c>
      <c r="K137" s="359">
        <v>104.53108353030413</v>
      </c>
      <c r="L137" s="359">
        <v>104.4021670473206</v>
      </c>
      <c r="M137" s="359">
        <v>105.61057672623126</v>
      </c>
      <c r="N137" s="359">
        <v>106.74947507810971</v>
      </c>
      <c r="O137" s="359">
        <v>107.05833526749468</v>
      </c>
      <c r="P137" s="359">
        <v>107.05526706584151</v>
      </c>
      <c r="Q137" s="359">
        <v>107.01707689893351</v>
      </c>
      <c r="R137" s="359">
        <v>107.36680271309588</v>
      </c>
      <c r="S137" s="359">
        <v>107.18890067477832</v>
      </c>
      <c r="T137" s="359">
        <v>107.30905588628482</v>
      </c>
      <c r="U137" s="359">
        <v>107.67909990773441</v>
      </c>
      <c r="V137" s="359">
        <v>108.19422665382433</v>
      </c>
      <c r="W137" s="359">
        <v>108.53055104686526</v>
      </c>
      <c r="X137" s="359">
        <v>108.76662398711073</v>
      </c>
      <c r="Y137" s="359">
        <v>108.80622908869559</v>
      </c>
      <c r="Z137" s="359">
        <v>109.012303541132</v>
      </c>
      <c r="AA137" s="359">
        <v>109.2727327628816</v>
      </c>
      <c r="AB137" s="359">
        <v>110.10200057384361</v>
      </c>
      <c r="AC137" s="359">
        <v>109.93806840120737</v>
      </c>
      <c r="AD137" s="359">
        <v>109.80309404713998</v>
      </c>
      <c r="AE137" s="350">
        <v>109.84454581420141</v>
      </c>
    </row>
    <row r="138" spans="1:31" ht="20.25" customHeight="1" x14ac:dyDescent="0.25">
      <c r="A138" s="357"/>
      <c r="B138" s="323" t="s">
        <v>811</v>
      </c>
      <c r="C138" s="308">
        <v>6</v>
      </c>
      <c r="D138" s="320">
        <v>100.31201154808808</v>
      </c>
      <c r="E138" s="320">
        <v>100.73052307950165</v>
      </c>
      <c r="F138" s="320">
        <v>100.83999034867202</v>
      </c>
      <c r="G138" s="320">
        <v>100.85960081200771</v>
      </c>
      <c r="H138" s="320">
        <v>101.35527927777389</v>
      </c>
      <c r="I138" s="320">
        <v>101.4535791528715</v>
      </c>
      <c r="J138" s="320">
        <v>101.79932120896721</v>
      </c>
      <c r="K138" s="320">
        <v>100.29793861132937</v>
      </c>
      <c r="L138" s="320">
        <v>100.11937940198101</v>
      </c>
      <c r="M138" s="320">
        <v>100.63319593674822</v>
      </c>
      <c r="N138" s="320">
        <v>101.93874651200342</v>
      </c>
      <c r="O138" s="320">
        <v>102.66806452141755</v>
      </c>
      <c r="P138" s="320">
        <v>102.2135317782305</v>
      </c>
      <c r="Q138" s="320">
        <v>102.30829871836367</v>
      </c>
      <c r="R138" s="320">
        <v>102.60006335758486</v>
      </c>
      <c r="S138" s="320">
        <v>101.45641795126248</v>
      </c>
      <c r="T138" s="320">
        <v>101.73325132049236</v>
      </c>
      <c r="U138" s="320">
        <v>101.73325132049236</v>
      </c>
      <c r="V138" s="320">
        <v>102.05584851847907</v>
      </c>
      <c r="W138" s="320">
        <v>101.73123425030417</v>
      </c>
      <c r="X138" s="320">
        <v>101.95360702096724</v>
      </c>
      <c r="Y138" s="320">
        <v>101.95360702096724</v>
      </c>
      <c r="Z138" s="320">
        <v>101.63653125603606</v>
      </c>
      <c r="AA138" s="320">
        <v>102.44010502746596</v>
      </c>
      <c r="AB138" s="320">
        <v>104.69117098284357</v>
      </c>
      <c r="AC138" s="320">
        <v>104.23322843236947</v>
      </c>
      <c r="AD138" s="320">
        <v>104.7341683184618</v>
      </c>
      <c r="AE138" s="386">
        <v>104.56963478911867</v>
      </c>
    </row>
    <row r="139" spans="1:31" ht="20.25" customHeight="1" x14ac:dyDescent="0.25">
      <c r="A139" s="352" t="s">
        <v>812</v>
      </c>
      <c r="B139" s="312"/>
      <c r="C139" s="308">
        <v>4</v>
      </c>
      <c r="D139" s="320">
        <v>100.39870507756584</v>
      </c>
      <c r="E139" s="320">
        <v>101.02647237468619</v>
      </c>
      <c r="F139" s="320">
        <v>101.19067327844174</v>
      </c>
      <c r="G139" s="320">
        <v>101.22008897344527</v>
      </c>
      <c r="H139" s="320">
        <v>101.96360667209457</v>
      </c>
      <c r="I139" s="320">
        <v>102.11105648474096</v>
      </c>
      <c r="J139" s="320">
        <v>102.62966956888455</v>
      </c>
      <c r="K139" s="320">
        <v>100.37759567242779</v>
      </c>
      <c r="L139" s="320">
        <v>100.10975685840523</v>
      </c>
      <c r="M139" s="320">
        <v>100.88048166055606</v>
      </c>
      <c r="N139" s="320">
        <v>102.83880752343885</v>
      </c>
      <c r="O139" s="320">
        <v>103.58494285785082</v>
      </c>
      <c r="P139" s="320">
        <v>102.90314374307025</v>
      </c>
      <c r="Q139" s="320">
        <v>103.04529415326999</v>
      </c>
      <c r="R139" s="320">
        <v>103.48294111210176</v>
      </c>
      <c r="S139" s="320">
        <v>101.7674730026182</v>
      </c>
      <c r="T139" s="320">
        <v>102.18272305646303</v>
      </c>
      <c r="U139" s="320">
        <v>102.18272305646303</v>
      </c>
      <c r="V139" s="320">
        <v>102.66661885344307</v>
      </c>
      <c r="W139" s="320">
        <v>102.38357874048921</v>
      </c>
      <c r="X139" s="320">
        <v>102.71713789648382</v>
      </c>
      <c r="Y139" s="320">
        <v>102.71713789648382</v>
      </c>
      <c r="Z139" s="320">
        <v>102.24152424908706</v>
      </c>
      <c r="AA139" s="320">
        <v>102.81563966281027</v>
      </c>
      <c r="AB139" s="320">
        <v>106.19223859587669</v>
      </c>
      <c r="AC139" s="320">
        <v>105.50532477016552</v>
      </c>
      <c r="AD139" s="320">
        <v>105.5985538201875</v>
      </c>
      <c r="AE139" s="386">
        <v>105.35175352617281</v>
      </c>
    </row>
    <row r="140" spans="1:31" ht="20.25" customHeight="1" x14ac:dyDescent="0.25">
      <c r="A140" s="357"/>
      <c r="B140" s="310" t="s">
        <v>939</v>
      </c>
      <c r="C140" s="308">
        <v>2</v>
      </c>
      <c r="D140" s="320">
        <v>100</v>
      </c>
      <c r="E140" s="320">
        <v>99.321747784108268</v>
      </c>
      <c r="F140" s="320">
        <v>99.321747784108268</v>
      </c>
      <c r="G140" s="320">
        <v>99.321747784108268</v>
      </c>
      <c r="H140" s="320">
        <v>100</v>
      </c>
      <c r="I140" s="320">
        <v>100</v>
      </c>
      <c r="J140" s="320">
        <v>100</v>
      </c>
      <c r="K140" s="320">
        <v>95.368992840330421</v>
      </c>
      <c r="L140" s="320">
        <v>94.364414094412751</v>
      </c>
      <c r="M140" s="320">
        <v>94.979410307519416</v>
      </c>
      <c r="N140" s="320">
        <v>94.979410307519416</v>
      </c>
      <c r="O140" s="320">
        <v>96.071995195472496</v>
      </c>
      <c r="P140" s="320">
        <v>94.59783494729831</v>
      </c>
      <c r="Q140" s="320">
        <v>94.59783494729831</v>
      </c>
      <c r="R140" s="320">
        <v>94.59783494729831</v>
      </c>
      <c r="S140" s="320">
        <v>90.587050727395408</v>
      </c>
      <c r="T140" s="320">
        <v>90.952447953789957</v>
      </c>
      <c r="U140" s="320">
        <v>90.952447953789957</v>
      </c>
      <c r="V140" s="320">
        <v>91.998709136449492</v>
      </c>
      <c r="W140" s="320">
        <v>91.386730513846558</v>
      </c>
      <c r="X140" s="320">
        <v>90.4240993231532</v>
      </c>
      <c r="Y140" s="320">
        <v>90.4240993231532</v>
      </c>
      <c r="Z140" s="320">
        <v>89.395745490944009</v>
      </c>
      <c r="AA140" s="320">
        <v>88.059931277512234</v>
      </c>
      <c r="AB140" s="320">
        <v>91.768474404442287</v>
      </c>
      <c r="AC140" s="320">
        <v>90.769341799435026</v>
      </c>
      <c r="AD140" s="320">
        <v>90.433053374237261</v>
      </c>
      <c r="AE140" s="386">
        <v>89.899431116908204</v>
      </c>
    </row>
    <row r="141" spans="1:31" ht="20.25" customHeight="1" x14ac:dyDescent="0.25">
      <c r="A141" s="357"/>
      <c r="B141" s="310" t="s">
        <v>813</v>
      </c>
      <c r="C141" s="308">
        <v>1</v>
      </c>
      <c r="D141" s="320">
        <v>101.27585624821066</v>
      </c>
      <c r="E141" s="320">
        <v>101.27585624821066</v>
      </c>
      <c r="F141" s="320">
        <v>101.27585624821066</v>
      </c>
      <c r="G141" s="320">
        <v>101.27585624821066</v>
      </c>
      <c r="H141" s="320">
        <v>101.27585624821066</v>
      </c>
      <c r="I141" s="320">
        <v>101.27585624821066</v>
      </c>
      <c r="J141" s="320">
        <v>101.27585624821066</v>
      </c>
      <c r="K141" s="320">
        <v>101.27585624821066</v>
      </c>
      <c r="L141" s="320">
        <v>101.27585624821066</v>
      </c>
      <c r="M141" s="320">
        <v>101.27585624821066</v>
      </c>
      <c r="N141" s="320">
        <v>106.97691917139734</v>
      </c>
      <c r="O141" s="320">
        <v>107.54277692129908</v>
      </c>
      <c r="P141" s="320">
        <v>107.54277692129908</v>
      </c>
      <c r="Q141" s="320">
        <v>107.54277692129908</v>
      </c>
      <c r="R141" s="320">
        <v>107.54277692129908</v>
      </c>
      <c r="S141" s="320">
        <v>107.54277692129908</v>
      </c>
      <c r="T141" s="320">
        <v>108.33078919853861</v>
      </c>
      <c r="U141" s="320">
        <v>108.33078919853861</v>
      </c>
      <c r="V141" s="320">
        <v>108.33078919853861</v>
      </c>
      <c r="W141" s="320">
        <v>108.33078919853861</v>
      </c>
      <c r="X141" s="320">
        <v>109.39093453881844</v>
      </c>
      <c r="Y141" s="320">
        <v>109.39093453881844</v>
      </c>
      <c r="Z141" s="320">
        <v>109.39093453881844</v>
      </c>
      <c r="AA141" s="320">
        <v>112.74201004451467</v>
      </c>
      <c r="AB141" s="320">
        <v>118.05848280247073</v>
      </c>
      <c r="AC141" s="320">
        <v>118.05848280247073</v>
      </c>
      <c r="AD141" s="320">
        <v>118.05848280247073</v>
      </c>
      <c r="AE141" s="386">
        <v>118.05848280247073</v>
      </c>
    </row>
    <row r="142" spans="1:31" ht="20.25" customHeight="1" x14ac:dyDescent="0.25">
      <c r="A142" s="357"/>
      <c r="B142" s="310" t="s">
        <v>814</v>
      </c>
      <c r="C142" s="308">
        <v>1</v>
      </c>
      <c r="D142" s="320">
        <v>100</v>
      </c>
      <c r="E142" s="320">
        <v>104.18426198653461</v>
      </c>
      <c r="F142" s="320">
        <v>104.91404378100368</v>
      </c>
      <c r="G142" s="320">
        <v>105.04478020324161</v>
      </c>
      <c r="H142" s="320">
        <v>106.95511819790548</v>
      </c>
      <c r="I142" s="320">
        <v>107.61045069855609</v>
      </c>
      <c r="J142" s="320">
        <v>109.91539773919428</v>
      </c>
      <c r="K142" s="320">
        <v>109.42547291648506</v>
      </c>
      <c r="L142" s="320">
        <v>110.30004560965999</v>
      </c>
      <c r="M142" s="320">
        <v>112.46133029227776</v>
      </c>
      <c r="N142" s="320">
        <v>113.24685784510861</v>
      </c>
      <c r="O142" s="320">
        <v>113.53123240906146</v>
      </c>
      <c r="P142" s="320">
        <v>113.53123240906146</v>
      </c>
      <c r="Q142" s="320">
        <v>114.16301200994916</v>
      </c>
      <c r="R142" s="320">
        <v>116.10810960475705</v>
      </c>
      <c r="S142" s="320">
        <v>116.72819668129718</v>
      </c>
      <c r="T142" s="320">
        <v>116.72819668129718</v>
      </c>
      <c r="U142" s="320">
        <v>116.72819668129718</v>
      </c>
      <c r="V142" s="320">
        <v>116.72819668129718</v>
      </c>
      <c r="W142" s="320">
        <v>116.72819668129718</v>
      </c>
      <c r="X142" s="320">
        <v>118.71699962730973</v>
      </c>
      <c r="Y142" s="320">
        <v>118.71699962730973</v>
      </c>
      <c r="Z142" s="320">
        <v>118.71699962730973</v>
      </c>
      <c r="AA142" s="320">
        <v>119.36019248022239</v>
      </c>
      <c r="AB142" s="320">
        <v>119.36019248022239</v>
      </c>
      <c r="AC142" s="320">
        <v>118.36101472068762</v>
      </c>
      <c r="AD142" s="320">
        <v>119.46662559480296</v>
      </c>
      <c r="AE142" s="386">
        <v>119.46662559480296</v>
      </c>
    </row>
    <row r="143" spans="1:31" ht="20.25" customHeight="1" x14ac:dyDescent="0.25">
      <c r="A143" s="352" t="s">
        <v>132</v>
      </c>
      <c r="B143" s="310"/>
      <c r="C143" s="308">
        <v>2</v>
      </c>
      <c r="D143" s="320">
        <v>100.13862448913255</v>
      </c>
      <c r="E143" s="320">
        <v>100.13862448913255</v>
      </c>
      <c r="F143" s="320">
        <v>100.13862448913255</v>
      </c>
      <c r="G143" s="320">
        <v>100.13862448913255</v>
      </c>
      <c r="H143" s="320">
        <v>100.13862448913255</v>
      </c>
      <c r="I143" s="320">
        <v>100.13862448913255</v>
      </c>
      <c r="J143" s="320">
        <v>100.13862448913255</v>
      </c>
      <c r="K143" s="320">
        <v>100.13862448913255</v>
      </c>
      <c r="L143" s="320">
        <v>100.13862448913255</v>
      </c>
      <c r="M143" s="320">
        <v>100.13862448913255</v>
      </c>
      <c r="N143" s="320">
        <v>100.13862448913255</v>
      </c>
      <c r="O143" s="320">
        <v>100.83430784855105</v>
      </c>
      <c r="P143" s="320">
        <v>100.83430784855105</v>
      </c>
      <c r="Q143" s="320">
        <v>100.83430784855105</v>
      </c>
      <c r="R143" s="320">
        <v>100.83430784855105</v>
      </c>
      <c r="S143" s="320">
        <v>100.83430784855105</v>
      </c>
      <c r="T143" s="320">
        <v>100.83430784855105</v>
      </c>
      <c r="U143" s="320">
        <v>100.83430784855105</v>
      </c>
      <c r="V143" s="320">
        <v>100.83430784855105</v>
      </c>
      <c r="W143" s="320">
        <v>100.4265452699341</v>
      </c>
      <c r="X143" s="320">
        <v>100.4265452699341</v>
      </c>
      <c r="Y143" s="320">
        <v>100.4265452699341</v>
      </c>
      <c r="Z143" s="320">
        <v>100.4265452699341</v>
      </c>
      <c r="AA143" s="320">
        <v>101.68903575677737</v>
      </c>
      <c r="AB143" s="320">
        <v>101.68903575677737</v>
      </c>
      <c r="AC143" s="320">
        <v>101.68903575677737</v>
      </c>
      <c r="AD143" s="320">
        <v>103.00539731501038</v>
      </c>
      <c r="AE143" s="386">
        <v>103.00539731501038</v>
      </c>
    </row>
    <row r="144" spans="1:31" s="360" customFormat="1" ht="30.75" customHeight="1" x14ac:dyDescent="0.25">
      <c r="A144" s="357"/>
      <c r="B144" s="310" t="s">
        <v>591</v>
      </c>
      <c r="C144" s="308">
        <v>2</v>
      </c>
      <c r="D144" s="320">
        <v>100.13862448913255</v>
      </c>
      <c r="E144" s="320">
        <v>100.13862448913255</v>
      </c>
      <c r="F144" s="320">
        <v>100.13862448913255</v>
      </c>
      <c r="G144" s="320">
        <v>100.13862448913255</v>
      </c>
      <c r="H144" s="320">
        <v>100.13862448913255</v>
      </c>
      <c r="I144" s="320">
        <v>100.13862448913255</v>
      </c>
      <c r="J144" s="320">
        <v>100.13862448913255</v>
      </c>
      <c r="K144" s="320">
        <v>100.13862448913255</v>
      </c>
      <c r="L144" s="320">
        <v>100.13862448913255</v>
      </c>
      <c r="M144" s="320">
        <v>100.13862448913255</v>
      </c>
      <c r="N144" s="320">
        <v>100.13862448913255</v>
      </c>
      <c r="O144" s="320">
        <v>100.83430784855105</v>
      </c>
      <c r="P144" s="320">
        <v>100.83430784855105</v>
      </c>
      <c r="Q144" s="320">
        <v>100.83430784855105</v>
      </c>
      <c r="R144" s="320">
        <v>100.83430784855105</v>
      </c>
      <c r="S144" s="320">
        <v>100.83430784855105</v>
      </c>
      <c r="T144" s="320">
        <v>100.83430784855105</v>
      </c>
      <c r="U144" s="320">
        <v>100.83430784855105</v>
      </c>
      <c r="V144" s="320">
        <v>100.83430784855105</v>
      </c>
      <c r="W144" s="320">
        <v>100.4265452699341</v>
      </c>
      <c r="X144" s="320">
        <v>100.4265452699341</v>
      </c>
      <c r="Y144" s="320">
        <v>100.4265452699341</v>
      </c>
      <c r="Z144" s="320">
        <v>100.4265452699341</v>
      </c>
      <c r="AA144" s="320">
        <v>101.68903575677737</v>
      </c>
      <c r="AB144" s="320">
        <v>101.68903575677737</v>
      </c>
      <c r="AC144" s="320">
        <v>101.68903575677737</v>
      </c>
      <c r="AD144" s="320">
        <v>103.00539731501038</v>
      </c>
      <c r="AE144" s="386">
        <v>103.00539731501038</v>
      </c>
    </row>
    <row r="145" spans="1:31" ht="20.25" customHeight="1" x14ac:dyDescent="0.25">
      <c r="A145" s="357"/>
      <c r="B145" s="323" t="s">
        <v>815</v>
      </c>
      <c r="C145" s="308">
        <v>4</v>
      </c>
      <c r="D145" s="320">
        <v>102.91137415570302</v>
      </c>
      <c r="E145" s="320">
        <v>102.70774264166121</v>
      </c>
      <c r="F145" s="320">
        <v>104.56571542679484</v>
      </c>
      <c r="G145" s="320">
        <v>104.79498473833166</v>
      </c>
      <c r="H145" s="320">
        <v>104.74582704754138</v>
      </c>
      <c r="I145" s="320">
        <v>105.09624273326878</v>
      </c>
      <c r="J145" s="320">
        <v>105.09624273326878</v>
      </c>
      <c r="K145" s="320">
        <v>105.89072375633565</v>
      </c>
      <c r="L145" s="320">
        <v>105.8359987556249</v>
      </c>
      <c r="M145" s="320">
        <v>108.29307143717469</v>
      </c>
      <c r="N145" s="320">
        <v>110.2933503075859</v>
      </c>
      <c r="O145" s="320">
        <v>111.06405931525515</v>
      </c>
      <c r="P145" s="320">
        <v>111.64124303510653</v>
      </c>
      <c r="Q145" s="320">
        <v>109.89081473199568</v>
      </c>
      <c r="R145" s="320">
        <v>110.10420196502307</v>
      </c>
      <c r="S145" s="320">
        <v>109.95786698769943</v>
      </c>
      <c r="T145" s="320">
        <v>110.55484420938608</v>
      </c>
      <c r="U145" s="320">
        <v>112.08113710185873</v>
      </c>
      <c r="V145" s="320">
        <v>112.36534828470923</v>
      </c>
      <c r="W145" s="320">
        <v>112.79898149020579</v>
      </c>
      <c r="X145" s="320">
        <v>112.74335657746281</v>
      </c>
      <c r="Y145" s="320">
        <v>113.79794988422759</v>
      </c>
      <c r="Z145" s="320">
        <v>113.72513376818779</v>
      </c>
      <c r="AA145" s="320">
        <v>113.1951145477195</v>
      </c>
      <c r="AB145" s="320">
        <v>113.60364694419611</v>
      </c>
      <c r="AC145" s="320">
        <v>113.60765600292299</v>
      </c>
      <c r="AD145" s="320">
        <v>112.06076289732944</v>
      </c>
      <c r="AE145" s="386">
        <v>112.35556345790887</v>
      </c>
    </row>
    <row r="146" spans="1:31" ht="20.25" customHeight="1" x14ac:dyDescent="0.25">
      <c r="A146" s="352" t="s">
        <v>816</v>
      </c>
      <c r="B146" s="310"/>
      <c r="C146" s="308">
        <v>1</v>
      </c>
      <c r="D146" s="320">
        <v>100</v>
      </c>
      <c r="E146" s="320">
        <v>100</v>
      </c>
      <c r="F146" s="320">
        <v>100</v>
      </c>
      <c r="G146" s="320">
        <v>100</v>
      </c>
      <c r="H146" s="320">
        <v>100</v>
      </c>
      <c r="I146" s="320">
        <v>100</v>
      </c>
      <c r="J146" s="320">
        <v>100</v>
      </c>
      <c r="K146" s="320">
        <v>100</v>
      </c>
      <c r="L146" s="320">
        <v>100</v>
      </c>
      <c r="M146" s="320">
        <v>100</v>
      </c>
      <c r="N146" s="320">
        <v>100</v>
      </c>
      <c r="O146" s="320">
        <v>100</v>
      </c>
      <c r="P146" s="320">
        <v>100</v>
      </c>
      <c r="Q146" s="320">
        <v>100</v>
      </c>
      <c r="R146" s="320">
        <v>100</v>
      </c>
      <c r="S146" s="320">
        <v>100</v>
      </c>
      <c r="T146" s="320">
        <v>100</v>
      </c>
      <c r="U146" s="320">
        <v>100</v>
      </c>
      <c r="V146" s="320">
        <v>100</v>
      </c>
      <c r="W146" s="320">
        <v>100</v>
      </c>
      <c r="X146" s="320">
        <v>100</v>
      </c>
      <c r="Y146" s="320">
        <v>101.31940481285199</v>
      </c>
      <c r="Z146" s="320">
        <v>101.31940481285199</v>
      </c>
      <c r="AA146" s="320">
        <v>101.31940481285199</v>
      </c>
      <c r="AB146" s="320">
        <v>101.31940481285199</v>
      </c>
      <c r="AC146" s="320">
        <v>101.31940481285199</v>
      </c>
      <c r="AD146" s="320">
        <v>101.31940481285199</v>
      </c>
      <c r="AE146" s="386">
        <v>101.31940481285199</v>
      </c>
    </row>
    <row r="147" spans="1:31" ht="20.25" customHeight="1" x14ac:dyDescent="0.25">
      <c r="A147" s="357"/>
      <c r="B147" s="310" t="s">
        <v>902</v>
      </c>
      <c r="C147" s="308">
        <v>1</v>
      </c>
      <c r="D147" s="320">
        <v>100</v>
      </c>
      <c r="E147" s="320">
        <v>100</v>
      </c>
      <c r="F147" s="320">
        <v>100</v>
      </c>
      <c r="G147" s="320">
        <v>100</v>
      </c>
      <c r="H147" s="320">
        <v>100</v>
      </c>
      <c r="I147" s="320">
        <v>100</v>
      </c>
      <c r="J147" s="320">
        <v>100</v>
      </c>
      <c r="K147" s="320">
        <v>100</v>
      </c>
      <c r="L147" s="320">
        <v>100</v>
      </c>
      <c r="M147" s="320">
        <v>100</v>
      </c>
      <c r="N147" s="320">
        <v>100</v>
      </c>
      <c r="O147" s="320">
        <v>100</v>
      </c>
      <c r="P147" s="320">
        <v>100</v>
      </c>
      <c r="Q147" s="320">
        <v>100</v>
      </c>
      <c r="R147" s="320">
        <v>100</v>
      </c>
      <c r="S147" s="320">
        <v>100</v>
      </c>
      <c r="T147" s="320">
        <v>100</v>
      </c>
      <c r="U147" s="320">
        <v>100</v>
      </c>
      <c r="V147" s="320">
        <v>100</v>
      </c>
      <c r="W147" s="320">
        <v>100</v>
      </c>
      <c r="X147" s="320">
        <v>100</v>
      </c>
      <c r="Y147" s="320">
        <v>101.31940481285199</v>
      </c>
      <c r="Z147" s="320">
        <v>101.31940481285199</v>
      </c>
      <c r="AA147" s="320">
        <v>101.31940481285199</v>
      </c>
      <c r="AB147" s="320">
        <v>101.31940481285199</v>
      </c>
      <c r="AC147" s="320">
        <v>101.31940481285199</v>
      </c>
      <c r="AD147" s="320">
        <v>101.31940481285199</v>
      </c>
      <c r="AE147" s="386">
        <v>101.31940481285199</v>
      </c>
    </row>
    <row r="148" spans="1:31" ht="20.25" customHeight="1" x14ac:dyDescent="0.25">
      <c r="A148" s="352" t="s">
        <v>817</v>
      </c>
      <c r="B148" s="310"/>
      <c r="C148" s="308">
        <v>3</v>
      </c>
      <c r="D148" s="320">
        <v>103.88183220760402</v>
      </c>
      <c r="E148" s="320">
        <v>103.61032352221496</v>
      </c>
      <c r="F148" s="320">
        <v>106.08762056905978</v>
      </c>
      <c r="G148" s="320">
        <v>106.39331298444222</v>
      </c>
      <c r="H148" s="320">
        <v>106.32776939672185</v>
      </c>
      <c r="I148" s="320">
        <v>106.79499031102505</v>
      </c>
      <c r="J148" s="320">
        <v>106.79499031102505</v>
      </c>
      <c r="K148" s="320">
        <v>107.85429834178086</v>
      </c>
      <c r="L148" s="320">
        <v>107.78133167416654</v>
      </c>
      <c r="M148" s="320">
        <v>111.05742858289959</v>
      </c>
      <c r="N148" s="320">
        <v>113.7244670767812</v>
      </c>
      <c r="O148" s="320">
        <v>114.75207908700686</v>
      </c>
      <c r="P148" s="320">
        <v>115.52165738014203</v>
      </c>
      <c r="Q148" s="320">
        <v>113.18775297599423</v>
      </c>
      <c r="R148" s="320">
        <v>113.47226928669743</v>
      </c>
      <c r="S148" s="320">
        <v>113.27715598359924</v>
      </c>
      <c r="T148" s="320">
        <v>114.07312561251477</v>
      </c>
      <c r="U148" s="320">
        <v>116.10818280247831</v>
      </c>
      <c r="V148" s="320">
        <v>116.48713104627898</v>
      </c>
      <c r="W148" s="320">
        <v>117.06530865360772</v>
      </c>
      <c r="X148" s="320">
        <v>116.99114210328374</v>
      </c>
      <c r="Y148" s="320">
        <v>117.95746490801946</v>
      </c>
      <c r="Z148" s="320">
        <v>117.86037675329972</v>
      </c>
      <c r="AA148" s="320">
        <v>117.153684459342</v>
      </c>
      <c r="AB148" s="320">
        <v>117.69839432131083</v>
      </c>
      <c r="AC148" s="320">
        <v>117.70373973294666</v>
      </c>
      <c r="AD148" s="320">
        <v>115.64121559215526</v>
      </c>
      <c r="AE148" s="386">
        <v>116.03428300626116</v>
      </c>
    </row>
    <row r="149" spans="1:31" ht="20.25" customHeight="1" x14ac:dyDescent="0.25">
      <c r="A149" s="357"/>
      <c r="B149" s="310" t="s">
        <v>818</v>
      </c>
      <c r="C149" s="308">
        <v>3</v>
      </c>
      <c r="D149" s="320">
        <v>103.88183220760402</v>
      </c>
      <c r="E149" s="320">
        <v>103.61032352221496</v>
      </c>
      <c r="F149" s="320">
        <v>106.08762056905978</v>
      </c>
      <c r="G149" s="320">
        <v>106.39331298444222</v>
      </c>
      <c r="H149" s="320">
        <v>106.32776939672185</v>
      </c>
      <c r="I149" s="320">
        <v>106.79499031102505</v>
      </c>
      <c r="J149" s="320">
        <v>106.79499031102505</v>
      </c>
      <c r="K149" s="320">
        <v>107.85429834178086</v>
      </c>
      <c r="L149" s="320">
        <v>107.78133167416654</v>
      </c>
      <c r="M149" s="320">
        <v>111.05742858289959</v>
      </c>
      <c r="N149" s="320">
        <v>113.7244670767812</v>
      </c>
      <c r="O149" s="320">
        <v>114.75207908700686</v>
      </c>
      <c r="P149" s="320">
        <v>115.52165738014203</v>
      </c>
      <c r="Q149" s="320">
        <v>113.18775297599423</v>
      </c>
      <c r="R149" s="320">
        <v>113.47226928669743</v>
      </c>
      <c r="S149" s="320">
        <v>113.27715598359924</v>
      </c>
      <c r="T149" s="320">
        <v>114.07312561251477</v>
      </c>
      <c r="U149" s="320">
        <v>116.10818280247831</v>
      </c>
      <c r="V149" s="320">
        <v>116.48713104627898</v>
      </c>
      <c r="W149" s="320">
        <v>117.06530865360772</v>
      </c>
      <c r="X149" s="320">
        <v>116.99114210328374</v>
      </c>
      <c r="Y149" s="320">
        <v>117.95746490801946</v>
      </c>
      <c r="Z149" s="320">
        <v>117.86037675329972</v>
      </c>
      <c r="AA149" s="320">
        <v>117.153684459342</v>
      </c>
      <c r="AB149" s="320">
        <v>117.69839432131083</v>
      </c>
      <c r="AC149" s="320">
        <v>117.70373973294666</v>
      </c>
      <c r="AD149" s="320">
        <v>115.64121559215526</v>
      </c>
      <c r="AE149" s="386">
        <v>116.03428300626116</v>
      </c>
    </row>
    <row r="150" spans="1:31" ht="20.25" customHeight="1" x14ac:dyDescent="0.25">
      <c r="A150" s="357"/>
      <c r="B150" s="323" t="s">
        <v>819</v>
      </c>
      <c r="C150" s="308">
        <v>2</v>
      </c>
      <c r="D150" s="320">
        <v>112.68418574065066</v>
      </c>
      <c r="E150" s="320">
        <v>112.68418574065066</v>
      </c>
      <c r="F150" s="320">
        <v>112.68418574065066</v>
      </c>
      <c r="G150" s="320">
        <v>112.68418574065066</v>
      </c>
      <c r="H150" s="320">
        <v>112.68418574065066</v>
      </c>
      <c r="I150" s="320">
        <v>114.70763849364722</v>
      </c>
      <c r="J150" s="320">
        <v>114.70763849364722</v>
      </c>
      <c r="K150" s="320">
        <v>114.70763849364722</v>
      </c>
      <c r="L150" s="320">
        <v>114.70763849364722</v>
      </c>
      <c r="M150" s="320">
        <v>114.70763849364722</v>
      </c>
      <c r="N150" s="320">
        <v>114.70763849364722</v>
      </c>
      <c r="O150" s="320">
        <v>114.70763849364722</v>
      </c>
      <c r="P150" s="320">
        <v>114.70763849364722</v>
      </c>
      <c r="Q150" s="320">
        <v>114.70763849364722</v>
      </c>
      <c r="R150" s="320">
        <v>117.29865602926314</v>
      </c>
      <c r="S150" s="320">
        <v>117.29865602926314</v>
      </c>
      <c r="T150" s="320">
        <v>117.29865602926314</v>
      </c>
      <c r="U150" s="320">
        <v>117.29865602926314</v>
      </c>
      <c r="V150" s="320">
        <v>117.29865602926314</v>
      </c>
      <c r="W150" s="320">
        <v>119.70419054037802</v>
      </c>
      <c r="X150" s="320">
        <v>119.70419054037802</v>
      </c>
      <c r="Y150" s="320">
        <v>119.70419054037802</v>
      </c>
      <c r="Z150" s="320">
        <v>121.7355425830949</v>
      </c>
      <c r="AA150" s="320">
        <v>121.7355425830949</v>
      </c>
      <c r="AB150" s="320">
        <v>121.7355425830949</v>
      </c>
      <c r="AC150" s="320">
        <v>121.7355425830949</v>
      </c>
      <c r="AD150" s="320">
        <v>121.7355425830949</v>
      </c>
      <c r="AE150" s="386">
        <v>121.7355425830949</v>
      </c>
    </row>
    <row r="151" spans="1:31" ht="20.25" customHeight="1" x14ac:dyDescent="0.25">
      <c r="A151" s="352" t="s">
        <v>820</v>
      </c>
      <c r="B151" s="310"/>
      <c r="C151" s="308">
        <v>2</v>
      </c>
      <c r="D151" s="320">
        <v>112.68418574065066</v>
      </c>
      <c r="E151" s="320">
        <v>112.68418574065066</v>
      </c>
      <c r="F151" s="320">
        <v>112.68418574065066</v>
      </c>
      <c r="G151" s="320">
        <v>112.68418574065066</v>
      </c>
      <c r="H151" s="320">
        <v>112.68418574065066</v>
      </c>
      <c r="I151" s="320">
        <v>114.70763849364722</v>
      </c>
      <c r="J151" s="320">
        <v>114.70763849364722</v>
      </c>
      <c r="K151" s="320">
        <v>114.70763849364722</v>
      </c>
      <c r="L151" s="320">
        <v>114.70763849364722</v>
      </c>
      <c r="M151" s="320">
        <v>114.70763849364722</v>
      </c>
      <c r="N151" s="320">
        <v>114.70763849364722</v>
      </c>
      <c r="O151" s="320">
        <v>114.70763849364722</v>
      </c>
      <c r="P151" s="320">
        <v>114.70763849364722</v>
      </c>
      <c r="Q151" s="320">
        <v>114.70763849364722</v>
      </c>
      <c r="R151" s="320">
        <v>117.29865602926314</v>
      </c>
      <c r="S151" s="320">
        <v>117.29865602926314</v>
      </c>
      <c r="T151" s="320">
        <v>117.29865602926314</v>
      </c>
      <c r="U151" s="320">
        <v>117.29865602926314</v>
      </c>
      <c r="V151" s="320">
        <v>117.29865602926314</v>
      </c>
      <c r="W151" s="320">
        <v>119.70419054037802</v>
      </c>
      <c r="X151" s="320">
        <v>119.70419054037802</v>
      </c>
      <c r="Y151" s="320">
        <v>119.70419054037802</v>
      </c>
      <c r="Z151" s="320">
        <v>121.7355425830949</v>
      </c>
      <c r="AA151" s="320">
        <v>121.7355425830949</v>
      </c>
      <c r="AB151" s="320">
        <v>121.7355425830949</v>
      </c>
      <c r="AC151" s="320">
        <v>121.7355425830949</v>
      </c>
      <c r="AD151" s="320">
        <v>121.7355425830949</v>
      </c>
      <c r="AE151" s="386">
        <v>121.7355425830949</v>
      </c>
    </row>
    <row r="152" spans="1:31" ht="20.25" customHeight="1" x14ac:dyDescent="0.25">
      <c r="A152" s="357"/>
      <c r="B152" s="312" t="s">
        <v>821</v>
      </c>
      <c r="C152" s="308">
        <v>2</v>
      </c>
      <c r="D152" s="320">
        <v>112.68418574065066</v>
      </c>
      <c r="E152" s="320">
        <v>112.68418574065066</v>
      </c>
      <c r="F152" s="320">
        <v>112.68418574065066</v>
      </c>
      <c r="G152" s="320">
        <v>112.68418574065066</v>
      </c>
      <c r="H152" s="320">
        <v>112.68418574065066</v>
      </c>
      <c r="I152" s="320">
        <v>114.70763849364722</v>
      </c>
      <c r="J152" s="320">
        <v>114.70763849364722</v>
      </c>
      <c r="K152" s="320">
        <v>114.70763849364722</v>
      </c>
      <c r="L152" s="320">
        <v>114.70763849364722</v>
      </c>
      <c r="M152" s="320">
        <v>114.70763849364722</v>
      </c>
      <c r="N152" s="320">
        <v>114.70763849364722</v>
      </c>
      <c r="O152" s="320">
        <v>114.70763849364722</v>
      </c>
      <c r="P152" s="320">
        <v>114.70763849364722</v>
      </c>
      <c r="Q152" s="320">
        <v>114.70763849364722</v>
      </c>
      <c r="R152" s="320">
        <v>117.29865602926314</v>
      </c>
      <c r="S152" s="320">
        <v>117.29865602926314</v>
      </c>
      <c r="T152" s="320">
        <v>117.29865602926314</v>
      </c>
      <c r="U152" s="320">
        <v>117.29865602926314</v>
      </c>
      <c r="V152" s="320">
        <v>117.29865602926314</v>
      </c>
      <c r="W152" s="320">
        <v>119.70419054037802</v>
      </c>
      <c r="X152" s="320">
        <v>119.70419054037802</v>
      </c>
      <c r="Y152" s="320">
        <v>119.70419054037802</v>
      </c>
      <c r="Z152" s="320">
        <v>121.7355425830949</v>
      </c>
      <c r="AA152" s="320">
        <v>121.7355425830949</v>
      </c>
      <c r="AB152" s="320">
        <v>121.7355425830949</v>
      </c>
      <c r="AC152" s="320">
        <v>121.7355425830949</v>
      </c>
      <c r="AD152" s="320">
        <v>121.7355425830949</v>
      </c>
      <c r="AE152" s="386">
        <v>121.7355425830949</v>
      </c>
    </row>
    <row r="153" spans="1:31" ht="20.25" customHeight="1" x14ac:dyDescent="0.25">
      <c r="A153" s="357"/>
      <c r="B153" s="323" t="s">
        <v>822</v>
      </c>
      <c r="C153" s="308">
        <v>2</v>
      </c>
      <c r="D153" s="320">
        <v>100</v>
      </c>
      <c r="E153" s="320">
        <v>100</v>
      </c>
      <c r="F153" s="320">
        <v>100</v>
      </c>
      <c r="G153" s="320">
        <v>100.44806951098364</v>
      </c>
      <c r="H153" s="320">
        <v>100.44806951098364</v>
      </c>
      <c r="I153" s="320">
        <v>100.44806951098364</v>
      </c>
      <c r="J153" s="320">
        <v>103.81186417897798</v>
      </c>
      <c r="K153" s="320">
        <v>103.81186417897798</v>
      </c>
      <c r="L153" s="320">
        <v>103.81186417897798</v>
      </c>
      <c r="M153" s="320">
        <v>103.81186417897798</v>
      </c>
      <c r="N153" s="320">
        <v>103.81186417897798</v>
      </c>
      <c r="O153" s="320">
        <v>103.81186417897798</v>
      </c>
      <c r="P153" s="320">
        <v>103.81186417897798</v>
      </c>
      <c r="Q153" s="320">
        <v>106.14474275317573</v>
      </c>
      <c r="R153" s="320">
        <v>106.22539162461842</v>
      </c>
      <c r="S153" s="320">
        <v>107.60061351297014</v>
      </c>
      <c r="T153" s="320">
        <v>107.17520149783786</v>
      </c>
      <c r="U153" s="320">
        <v>107.17520149783786</v>
      </c>
      <c r="V153" s="320">
        <v>107.17520149783786</v>
      </c>
      <c r="W153" s="320">
        <v>108.44929268504026</v>
      </c>
      <c r="X153" s="320">
        <v>108.44929268504026</v>
      </c>
      <c r="Y153" s="320">
        <v>109.59421361797003</v>
      </c>
      <c r="Z153" s="320">
        <v>109.20788652890215</v>
      </c>
      <c r="AA153" s="320">
        <v>109.31885790243157</v>
      </c>
      <c r="AB153" s="320">
        <v>108.94603654922904</v>
      </c>
      <c r="AC153" s="320">
        <v>108.94603654922904</v>
      </c>
      <c r="AD153" s="320">
        <v>108.68186469754204</v>
      </c>
      <c r="AE153" s="386">
        <v>108.89641751932297</v>
      </c>
    </row>
    <row r="154" spans="1:31" ht="20.25" customHeight="1" x14ac:dyDescent="0.25">
      <c r="A154" s="352" t="s">
        <v>823</v>
      </c>
      <c r="B154" s="312"/>
      <c r="C154" s="308">
        <v>1</v>
      </c>
      <c r="D154" s="320">
        <v>100</v>
      </c>
      <c r="E154" s="320">
        <v>100</v>
      </c>
      <c r="F154" s="320">
        <v>100</v>
      </c>
      <c r="G154" s="320">
        <v>100.89613902196729</v>
      </c>
      <c r="H154" s="320">
        <v>100.89613902196729</v>
      </c>
      <c r="I154" s="320">
        <v>100.89613902196729</v>
      </c>
      <c r="J154" s="320">
        <v>106.62664421469992</v>
      </c>
      <c r="K154" s="320">
        <v>106.62664421469992</v>
      </c>
      <c r="L154" s="320">
        <v>106.62664421469992</v>
      </c>
      <c r="M154" s="320">
        <v>106.62664421469992</v>
      </c>
      <c r="N154" s="320">
        <v>106.62664421469992</v>
      </c>
      <c r="O154" s="320">
        <v>106.62664421469992</v>
      </c>
      <c r="P154" s="320">
        <v>106.62664421469992</v>
      </c>
      <c r="Q154" s="320">
        <v>111.29240136309544</v>
      </c>
      <c r="R154" s="320">
        <v>111.29240136309544</v>
      </c>
      <c r="S154" s="320">
        <v>115.29240136309544</v>
      </c>
      <c r="T154" s="320">
        <v>115.29240136309544</v>
      </c>
      <c r="U154" s="320">
        <v>115.29240136309544</v>
      </c>
      <c r="V154" s="320">
        <v>115.29240136309544</v>
      </c>
      <c r="W154" s="320">
        <v>115.29240136309544</v>
      </c>
      <c r="X154" s="320">
        <v>115.29240136309544</v>
      </c>
      <c r="Y154" s="320">
        <v>117.03153179787805</v>
      </c>
      <c r="Z154" s="320">
        <v>117.03153179787805</v>
      </c>
      <c r="AA154" s="320">
        <v>117.03153179787805</v>
      </c>
      <c r="AB154" s="320">
        <v>117.03153179787805</v>
      </c>
      <c r="AC154" s="320">
        <v>117.03153179787805</v>
      </c>
      <c r="AD154" s="320">
        <v>117.03153179787805</v>
      </c>
      <c r="AE154" s="386">
        <v>117.46063744143991</v>
      </c>
    </row>
    <row r="155" spans="1:31" ht="20.25" customHeight="1" x14ac:dyDescent="0.25">
      <c r="A155" s="357"/>
      <c r="B155" s="310" t="s">
        <v>941</v>
      </c>
      <c r="C155" s="308">
        <v>0.4</v>
      </c>
      <c r="D155" s="320">
        <v>100</v>
      </c>
      <c r="E155" s="320">
        <v>100</v>
      </c>
      <c r="F155" s="320">
        <v>100</v>
      </c>
      <c r="G155" s="320">
        <v>100</v>
      </c>
      <c r="H155" s="320">
        <v>100</v>
      </c>
      <c r="I155" s="320">
        <v>100</v>
      </c>
      <c r="J155" s="320">
        <v>114.32626298183159</v>
      </c>
      <c r="K155" s="320">
        <v>114.32626298183159</v>
      </c>
      <c r="L155" s="320">
        <v>114.32626298183159</v>
      </c>
      <c r="M155" s="320">
        <v>114.32626298183159</v>
      </c>
      <c r="N155" s="320">
        <v>114.32626298183159</v>
      </c>
      <c r="O155" s="320">
        <v>114.32626298183159</v>
      </c>
      <c r="P155" s="320">
        <v>114.32626298183159</v>
      </c>
      <c r="Q155" s="320">
        <v>114.32626298183159</v>
      </c>
      <c r="R155" s="320">
        <v>114.32626298183159</v>
      </c>
      <c r="S155" s="320">
        <v>114.32626298183159</v>
      </c>
      <c r="T155" s="320">
        <v>114.32626298183159</v>
      </c>
      <c r="U155" s="320">
        <v>114.32626298183159</v>
      </c>
      <c r="V155" s="320">
        <v>114.32626298183159</v>
      </c>
      <c r="W155" s="320">
        <v>114.32626298183159</v>
      </c>
      <c r="X155" s="320">
        <v>114.32626298183159</v>
      </c>
      <c r="Y155" s="320">
        <v>114.32626298183159</v>
      </c>
      <c r="Z155" s="320">
        <v>114.32626298183159</v>
      </c>
      <c r="AA155" s="320">
        <v>114.32626298183159</v>
      </c>
      <c r="AB155" s="320">
        <v>114.32626298183159</v>
      </c>
      <c r="AC155" s="320">
        <v>114.32626298183159</v>
      </c>
      <c r="AD155" s="320">
        <v>114.32626298183159</v>
      </c>
      <c r="AE155" s="386">
        <v>114.32626298183159</v>
      </c>
    </row>
    <row r="156" spans="1:31" ht="20.25" customHeight="1" x14ac:dyDescent="0.25">
      <c r="A156" s="357"/>
      <c r="B156" s="310" t="s">
        <v>824</v>
      </c>
      <c r="C156" s="308">
        <v>0.60000000000000009</v>
      </c>
      <c r="D156" s="320">
        <v>99.999999999999986</v>
      </c>
      <c r="E156" s="320">
        <v>99.999999999999986</v>
      </c>
      <c r="F156" s="320">
        <v>99.999999999999986</v>
      </c>
      <c r="G156" s="320">
        <v>101.49356503661213</v>
      </c>
      <c r="H156" s="320">
        <v>101.49356503661213</v>
      </c>
      <c r="I156" s="320">
        <v>101.49356503661213</v>
      </c>
      <c r="J156" s="320">
        <v>101.49356503661213</v>
      </c>
      <c r="K156" s="320">
        <v>101.49356503661213</v>
      </c>
      <c r="L156" s="320">
        <v>101.49356503661213</v>
      </c>
      <c r="M156" s="320">
        <v>101.49356503661213</v>
      </c>
      <c r="N156" s="320">
        <v>101.49356503661213</v>
      </c>
      <c r="O156" s="320">
        <v>101.49356503661213</v>
      </c>
      <c r="P156" s="320">
        <v>101.49356503661213</v>
      </c>
      <c r="Q156" s="320">
        <v>109.26982695060465</v>
      </c>
      <c r="R156" s="320">
        <v>109.26982695060465</v>
      </c>
      <c r="S156" s="320">
        <v>115.93649361727131</v>
      </c>
      <c r="T156" s="320">
        <v>115.93649361727131</v>
      </c>
      <c r="U156" s="320">
        <v>115.93649361727131</v>
      </c>
      <c r="V156" s="320">
        <v>115.93649361727131</v>
      </c>
      <c r="W156" s="320">
        <v>115.93649361727131</v>
      </c>
      <c r="X156" s="320">
        <v>115.93649361727131</v>
      </c>
      <c r="Y156" s="320">
        <v>118.835044341909</v>
      </c>
      <c r="Z156" s="320">
        <v>118.835044341909</v>
      </c>
      <c r="AA156" s="320">
        <v>118.835044341909</v>
      </c>
      <c r="AB156" s="320">
        <v>118.835044341909</v>
      </c>
      <c r="AC156" s="320">
        <v>118.835044341909</v>
      </c>
      <c r="AD156" s="320">
        <v>118.835044341909</v>
      </c>
      <c r="AE156" s="386">
        <v>119.55022041451211</v>
      </c>
    </row>
    <row r="157" spans="1:31" ht="20.25" customHeight="1" x14ac:dyDescent="0.25">
      <c r="A157" s="352" t="s">
        <v>825</v>
      </c>
      <c r="B157" s="310"/>
      <c r="C157" s="308">
        <v>1</v>
      </c>
      <c r="D157" s="320">
        <v>100</v>
      </c>
      <c r="E157" s="320">
        <v>100</v>
      </c>
      <c r="F157" s="320">
        <v>100</v>
      </c>
      <c r="G157" s="320">
        <v>100</v>
      </c>
      <c r="H157" s="320">
        <v>100</v>
      </c>
      <c r="I157" s="320">
        <v>100</v>
      </c>
      <c r="J157" s="320">
        <v>100.99708414325605</v>
      </c>
      <c r="K157" s="320">
        <v>100.99708414325605</v>
      </c>
      <c r="L157" s="320">
        <v>100.99708414325605</v>
      </c>
      <c r="M157" s="320">
        <v>100.99708414325605</v>
      </c>
      <c r="N157" s="320">
        <v>100.99708414325605</v>
      </c>
      <c r="O157" s="320">
        <v>100.99708414325605</v>
      </c>
      <c r="P157" s="320">
        <v>100.99708414325605</v>
      </c>
      <c r="Q157" s="320">
        <v>100.99708414325605</v>
      </c>
      <c r="R157" s="320">
        <v>101.15838188614143</v>
      </c>
      <c r="S157" s="320">
        <v>99.908825662844848</v>
      </c>
      <c r="T157" s="320">
        <v>99.0580016325803</v>
      </c>
      <c r="U157" s="320">
        <v>99.0580016325803</v>
      </c>
      <c r="V157" s="320">
        <v>99.0580016325803</v>
      </c>
      <c r="W157" s="320">
        <v>101.6061840069851</v>
      </c>
      <c r="X157" s="320">
        <v>101.6061840069851</v>
      </c>
      <c r="Y157" s="320">
        <v>102.15689543806201</v>
      </c>
      <c r="Z157" s="320">
        <v>101.38424125992627</v>
      </c>
      <c r="AA157" s="320">
        <v>101.6061840069851</v>
      </c>
      <c r="AB157" s="320">
        <v>100.86054130058004</v>
      </c>
      <c r="AC157" s="320">
        <v>100.86054130058004</v>
      </c>
      <c r="AD157" s="320">
        <v>100.33219759720603</v>
      </c>
      <c r="AE157" s="386">
        <v>100.33219759720603</v>
      </c>
    </row>
    <row r="158" spans="1:31" ht="20.25" customHeight="1" x14ac:dyDescent="0.25">
      <c r="A158" s="357"/>
      <c r="B158" s="312" t="s">
        <v>826</v>
      </c>
      <c r="C158" s="308">
        <v>1</v>
      </c>
      <c r="D158" s="320">
        <v>100</v>
      </c>
      <c r="E158" s="320">
        <v>100</v>
      </c>
      <c r="F158" s="320">
        <v>100</v>
      </c>
      <c r="G158" s="320">
        <v>100</v>
      </c>
      <c r="H158" s="320">
        <v>100</v>
      </c>
      <c r="I158" s="320">
        <v>100</v>
      </c>
      <c r="J158" s="320">
        <v>100.99708414325605</v>
      </c>
      <c r="K158" s="320">
        <v>100.99708414325605</v>
      </c>
      <c r="L158" s="320">
        <v>100.99708414325605</v>
      </c>
      <c r="M158" s="320">
        <v>100.99708414325605</v>
      </c>
      <c r="N158" s="320">
        <v>100.99708414325605</v>
      </c>
      <c r="O158" s="320">
        <v>100.99708414325605</v>
      </c>
      <c r="P158" s="320">
        <v>100.99708414325605</v>
      </c>
      <c r="Q158" s="320">
        <v>100.99708414325605</v>
      </c>
      <c r="R158" s="320">
        <v>101.15838188614143</v>
      </c>
      <c r="S158" s="320">
        <v>99.908825662844848</v>
      </c>
      <c r="T158" s="320">
        <v>99.0580016325803</v>
      </c>
      <c r="U158" s="320">
        <v>99.0580016325803</v>
      </c>
      <c r="V158" s="320">
        <v>99.0580016325803</v>
      </c>
      <c r="W158" s="320">
        <v>101.6061840069851</v>
      </c>
      <c r="X158" s="320">
        <v>101.6061840069851</v>
      </c>
      <c r="Y158" s="320">
        <v>102.15689543806201</v>
      </c>
      <c r="Z158" s="320">
        <v>101.38424125992627</v>
      </c>
      <c r="AA158" s="320">
        <v>101.6061840069851</v>
      </c>
      <c r="AB158" s="320">
        <v>100.86054130058004</v>
      </c>
      <c r="AC158" s="320">
        <v>100.86054130058004</v>
      </c>
      <c r="AD158" s="320">
        <v>100.33219759720603</v>
      </c>
      <c r="AE158" s="386">
        <v>100.33219759720603</v>
      </c>
    </row>
    <row r="159" spans="1:31" ht="20.25" customHeight="1" x14ac:dyDescent="0.25">
      <c r="A159" s="357"/>
      <c r="B159" s="323" t="s">
        <v>827</v>
      </c>
      <c r="C159" s="308">
        <v>6</v>
      </c>
      <c r="D159" s="320">
        <v>104.92907243059949</v>
      </c>
      <c r="E159" s="320">
        <v>104.85778194222758</v>
      </c>
      <c r="F159" s="320">
        <v>104.90348485184747</v>
      </c>
      <c r="G159" s="320">
        <v>104.97548863793047</v>
      </c>
      <c r="H159" s="320">
        <v>104.90029243492189</v>
      </c>
      <c r="I159" s="320">
        <v>104.93619174382349</v>
      </c>
      <c r="J159" s="320">
        <v>104.72310494331866</v>
      </c>
      <c r="K159" s="320">
        <v>104.7053564279189</v>
      </c>
      <c r="L159" s="320">
        <v>104.49067736112939</v>
      </c>
      <c r="M159" s="320">
        <v>106.36684463503114</v>
      </c>
      <c r="N159" s="320">
        <v>107.52410265242996</v>
      </c>
      <c r="O159" s="320">
        <v>107.31051260251951</v>
      </c>
      <c r="P159" s="320">
        <v>107.37002886029508</v>
      </c>
      <c r="Q159" s="320">
        <v>107.53728737447663</v>
      </c>
      <c r="R159" s="320">
        <v>107.37846182475882</v>
      </c>
      <c r="S159" s="320">
        <v>107.56824979212122</v>
      </c>
      <c r="T159" s="320">
        <v>107.43575298516599</v>
      </c>
      <c r="U159" s="320">
        <v>107.65170446168288</v>
      </c>
      <c r="V159" s="320">
        <v>108.85672229542888</v>
      </c>
      <c r="W159" s="320">
        <v>108.78678717063669</v>
      </c>
      <c r="X159" s="320">
        <v>109.38840747595384</v>
      </c>
      <c r="Y159" s="320">
        <v>108.43572196575032</v>
      </c>
      <c r="Z159" s="320">
        <v>108.93991499827973</v>
      </c>
      <c r="AA159" s="320">
        <v>109.32079432181752</v>
      </c>
      <c r="AB159" s="320">
        <v>109.68587325639642</v>
      </c>
      <c r="AC159" s="320">
        <v>109.59470252559849</v>
      </c>
      <c r="AD159" s="320">
        <v>109.76316748023953</v>
      </c>
      <c r="AE159" s="386">
        <v>109.79782225214082</v>
      </c>
    </row>
    <row r="160" spans="1:31" ht="20.25" customHeight="1" x14ac:dyDescent="0.25">
      <c r="A160" s="352" t="s">
        <v>139</v>
      </c>
      <c r="B160" s="310"/>
      <c r="C160" s="308">
        <v>3</v>
      </c>
      <c r="D160" s="320">
        <v>109.19534489578045</v>
      </c>
      <c r="E160" s="320">
        <v>109.19534489578045</v>
      </c>
      <c r="F160" s="320">
        <v>109.19534489578045</v>
      </c>
      <c r="G160" s="320">
        <v>109.19534489578045</v>
      </c>
      <c r="H160" s="320">
        <v>109.19534489578045</v>
      </c>
      <c r="I160" s="320">
        <v>109.19534489578045</v>
      </c>
      <c r="J160" s="320">
        <v>109.19534489578045</v>
      </c>
      <c r="K160" s="320">
        <v>109.19534489578045</v>
      </c>
      <c r="L160" s="320">
        <v>109.19534489578045</v>
      </c>
      <c r="M160" s="320">
        <v>116.02474625534353</v>
      </c>
      <c r="N160" s="320">
        <v>116.02474625534353</v>
      </c>
      <c r="O160" s="320">
        <v>116.02474625534353</v>
      </c>
      <c r="P160" s="320">
        <v>116.02474625534353</v>
      </c>
      <c r="Q160" s="320">
        <v>116.02474625534353</v>
      </c>
      <c r="R160" s="320">
        <v>116.02474625534353</v>
      </c>
      <c r="S160" s="320">
        <v>116.02474625534353</v>
      </c>
      <c r="T160" s="320">
        <v>116.02474625534353</v>
      </c>
      <c r="U160" s="320">
        <v>116.02474625534353</v>
      </c>
      <c r="V160" s="320">
        <v>116.02474625534353</v>
      </c>
      <c r="W160" s="320">
        <v>116.02474625534353</v>
      </c>
      <c r="X160" s="320">
        <v>117.15047054947365</v>
      </c>
      <c r="Y160" s="320">
        <v>117.15047054947365</v>
      </c>
      <c r="Z160" s="320">
        <v>117.15047054947365</v>
      </c>
      <c r="AA160" s="320">
        <v>117.15047054947365</v>
      </c>
      <c r="AB160" s="320">
        <v>117.15047054947365</v>
      </c>
      <c r="AC160" s="320">
        <v>117.15047054947365</v>
      </c>
      <c r="AD160" s="320">
        <v>117.15047054947365</v>
      </c>
      <c r="AE160" s="386">
        <v>117.15047054947365</v>
      </c>
    </row>
    <row r="161" spans="1:31" ht="20.25" customHeight="1" x14ac:dyDescent="0.25">
      <c r="A161" s="357"/>
      <c r="B161" s="310" t="s">
        <v>942</v>
      </c>
      <c r="C161" s="308">
        <v>1</v>
      </c>
      <c r="D161" s="320">
        <v>124.44230601958162</v>
      </c>
      <c r="E161" s="320">
        <v>124.44230601958162</v>
      </c>
      <c r="F161" s="320">
        <v>124.44230601958162</v>
      </c>
      <c r="G161" s="320">
        <v>124.44230601958162</v>
      </c>
      <c r="H161" s="320">
        <v>124.44230601958162</v>
      </c>
      <c r="I161" s="320">
        <v>124.44230601958162</v>
      </c>
      <c r="J161" s="320">
        <v>124.44230601958162</v>
      </c>
      <c r="K161" s="320">
        <v>124.44230601958162</v>
      </c>
      <c r="L161" s="320">
        <v>124.44230601958162</v>
      </c>
      <c r="M161" s="320">
        <v>129.42521382730317</v>
      </c>
      <c r="N161" s="320">
        <v>129.42521382730317</v>
      </c>
      <c r="O161" s="320">
        <v>129.42521382730317</v>
      </c>
      <c r="P161" s="320">
        <v>129.42521382730317</v>
      </c>
      <c r="Q161" s="320">
        <v>129.42521382730317</v>
      </c>
      <c r="R161" s="320">
        <v>129.42521382730317</v>
      </c>
      <c r="S161" s="320">
        <v>129.42521382730317</v>
      </c>
      <c r="T161" s="320">
        <v>129.42521382730317</v>
      </c>
      <c r="U161" s="320">
        <v>129.42521382730317</v>
      </c>
      <c r="V161" s="320">
        <v>129.42521382730317</v>
      </c>
      <c r="W161" s="320">
        <v>129.42521382730317</v>
      </c>
      <c r="X161" s="320">
        <v>129.42521382730317</v>
      </c>
      <c r="Y161" s="320">
        <v>129.42521382730317</v>
      </c>
      <c r="Z161" s="320">
        <v>129.42521382730317</v>
      </c>
      <c r="AA161" s="320">
        <v>129.42521382730317</v>
      </c>
      <c r="AB161" s="320">
        <v>129.42521382730317</v>
      </c>
      <c r="AC161" s="320">
        <v>129.42521382730317</v>
      </c>
      <c r="AD161" s="320">
        <v>129.42521382730317</v>
      </c>
      <c r="AE161" s="386">
        <v>129.42521382730317</v>
      </c>
    </row>
    <row r="162" spans="1:31" ht="20.25" customHeight="1" x14ac:dyDescent="0.25">
      <c r="A162" s="357"/>
      <c r="B162" s="310" t="s">
        <v>943</v>
      </c>
      <c r="C162" s="308">
        <v>2</v>
      </c>
      <c r="D162" s="320">
        <v>101.57186433387986</v>
      </c>
      <c r="E162" s="320">
        <v>101.57186433387986</v>
      </c>
      <c r="F162" s="320">
        <v>101.57186433387986</v>
      </c>
      <c r="G162" s="320">
        <v>101.57186433387986</v>
      </c>
      <c r="H162" s="320">
        <v>101.57186433387986</v>
      </c>
      <c r="I162" s="320">
        <v>101.57186433387986</v>
      </c>
      <c r="J162" s="320">
        <v>101.57186433387986</v>
      </c>
      <c r="K162" s="320">
        <v>101.57186433387986</v>
      </c>
      <c r="L162" s="320">
        <v>101.57186433387986</v>
      </c>
      <c r="M162" s="320">
        <v>109.3245124693637</v>
      </c>
      <c r="N162" s="320">
        <v>109.3245124693637</v>
      </c>
      <c r="O162" s="320">
        <v>109.3245124693637</v>
      </c>
      <c r="P162" s="320">
        <v>109.3245124693637</v>
      </c>
      <c r="Q162" s="320">
        <v>109.3245124693637</v>
      </c>
      <c r="R162" s="320">
        <v>109.3245124693637</v>
      </c>
      <c r="S162" s="320">
        <v>109.3245124693637</v>
      </c>
      <c r="T162" s="320">
        <v>109.3245124693637</v>
      </c>
      <c r="U162" s="320">
        <v>109.3245124693637</v>
      </c>
      <c r="V162" s="320">
        <v>109.3245124693637</v>
      </c>
      <c r="W162" s="320">
        <v>109.3245124693637</v>
      </c>
      <c r="X162" s="320">
        <v>111.01309891055891</v>
      </c>
      <c r="Y162" s="320">
        <v>111.01309891055891</v>
      </c>
      <c r="Z162" s="320">
        <v>111.01309891055891</v>
      </c>
      <c r="AA162" s="320">
        <v>111.01309891055891</v>
      </c>
      <c r="AB162" s="320">
        <v>111.01309891055891</v>
      </c>
      <c r="AC162" s="320">
        <v>111.01309891055891</v>
      </c>
      <c r="AD162" s="320">
        <v>111.01309891055891</v>
      </c>
      <c r="AE162" s="386">
        <v>111.01309891055891</v>
      </c>
    </row>
    <row r="163" spans="1:31" ht="20.25" customHeight="1" x14ac:dyDescent="0.25">
      <c r="A163" s="352" t="s">
        <v>140</v>
      </c>
      <c r="B163" s="312"/>
      <c r="C163" s="308">
        <v>1</v>
      </c>
      <c r="D163" s="320">
        <v>100.28215672631754</v>
      </c>
      <c r="E163" s="320">
        <v>100.28215672631754</v>
      </c>
      <c r="F163" s="320">
        <v>100.28215672631754</v>
      </c>
      <c r="G163" s="320">
        <v>100.28215672631754</v>
      </c>
      <c r="H163" s="320">
        <v>100.28215672631754</v>
      </c>
      <c r="I163" s="320">
        <v>100.28215672631754</v>
      </c>
      <c r="J163" s="320">
        <v>100.28215672631754</v>
      </c>
      <c r="K163" s="320">
        <v>100.28215672631754</v>
      </c>
      <c r="L163" s="320">
        <v>100.28215672631754</v>
      </c>
      <c r="M163" s="320">
        <v>100.28215672631754</v>
      </c>
      <c r="N163" s="320">
        <v>100.28215672631754</v>
      </c>
      <c r="O163" s="320">
        <v>100.28215672631754</v>
      </c>
      <c r="P163" s="320">
        <v>100.28215672631754</v>
      </c>
      <c r="Q163" s="320">
        <v>100.28215672631754</v>
      </c>
      <c r="R163" s="320">
        <v>100.28215672631754</v>
      </c>
      <c r="S163" s="320">
        <v>100.28215672631754</v>
      </c>
      <c r="T163" s="320">
        <v>100.28215672631754</v>
      </c>
      <c r="U163" s="320">
        <v>100.28215672631754</v>
      </c>
      <c r="V163" s="320">
        <v>107.51226372879357</v>
      </c>
      <c r="W163" s="320">
        <v>107.51226372879357</v>
      </c>
      <c r="X163" s="320">
        <v>107.51226372879357</v>
      </c>
      <c r="Y163" s="320">
        <v>107.51226372879357</v>
      </c>
      <c r="Z163" s="320">
        <v>107.51226372879357</v>
      </c>
      <c r="AA163" s="320">
        <v>107.51226372879357</v>
      </c>
      <c r="AB163" s="320">
        <v>107.51226372879357</v>
      </c>
      <c r="AC163" s="320">
        <v>107.51226372879357</v>
      </c>
      <c r="AD163" s="320">
        <v>107.51226372879357</v>
      </c>
      <c r="AE163" s="386">
        <v>107.51226372879357</v>
      </c>
    </row>
    <row r="164" spans="1:31" ht="20.25" customHeight="1" x14ac:dyDescent="0.25">
      <c r="A164" s="357"/>
      <c r="B164" s="310" t="s">
        <v>828</v>
      </c>
      <c r="C164" s="308">
        <v>1</v>
      </c>
      <c r="D164" s="320">
        <v>100.28215672631754</v>
      </c>
      <c r="E164" s="320">
        <v>100.28215672631754</v>
      </c>
      <c r="F164" s="320">
        <v>100.28215672631754</v>
      </c>
      <c r="G164" s="320">
        <v>100.28215672631754</v>
      </c>
      <c r="H164" s="320">
        <v>100.28215672631754</v>
      </c>
      <c r="I164" s="320">
        <v>100.28215672631754</v>
      </c>
      <c r="J164" s="320">
        <v>100.28215672631754</v>
      </c>
      <c r="K164" s="320">
        <v>100.28215672631754</v>
      </c>
      <c r="L164" s="320">
        <v>100.28215672631754</v>
      </c>
      <c r="M164" s="320">
        <v>100.28215672631754</v>
      </c>
      <c r="N164" s="320">
        <v>100.28215672631754</v>
      </c>
      <c r="O164" s="320">
        <v>100.28215672631754</v>
      </c>
      <c r="P164" s="320">
        <v>100.28215672631754</v>
      </c>
      <c r="Q164" s="320">
        <v>100.28215672631754</v>
      </c>
      <c r="R164" s="320">
        <v>100.28215672631754</v>
      </c>
      <c r="S164" s="320">
        <v>100.28215672631754</v>
      </c>
      <c r="T164" s="320">
        <v>100.28215672631754</v>
      </c>
      <c r="U164" s="320">
        <v>100.28215672631754</v>
      </c>
      <c r="V164" s="320">
        <v>107.51226372879357</v>
      </c>
      <c r="W164" s="320">
        <v>107.51226372879357</v>
      </c>
      <c r="X164" s="320">
        <v>107.51226372879357</v>
      </c>
      <c r="Y164" s="320">
        <v>107.51226372879357</v>
      </c>
      <c r="Z164" s="320">
        <v>107.51226372879357</v>
      </c>
      <c r="AA164" s="320">
        <v>107.51226372879357</v>
      </c>
      <c r="AB164" s="320">
        <v>107.51226372879357</v>
      </c>
      <c r="AC164" s="320">
        <v>107.51226372879357</v>
      </c>
      <c r="AD164" s="320">
        <v>107.51226372879357</v>
      </c>
      <c r="AE164" s="386">
        <v>107.51226372879357</v>
      </c>
    </row>
    <row r="165" spans="1:31" ht="20.25" customHeight="1" x14ac:dyDescent="0.25">
      <c r="A165" s="352" t="s">
        <v>141</v>
      </c>
      <c r="B165" s="310"/>
      <c r="C165" s="308">
        <v>2</v>
      </c>
      <c r="D165" s="320">
        <v>100.85312158496899</v>
      </c>
      <c r="E165" s="320">
        <v>100.6392501198533</v>
      </c>
      <c r="F165" s="320">
        <v>100.77635884871295</v>
      </c>
      <c r="G165" s="320">
        <v>100.99237020696192</v>
      </c>
      <c r="H165" s="320">
        <v>100.76678159793624</v>
      </c>
      <c r="I165" s="320">
        <v>100.874479524641</v>
      </c>
      <c r="J165" s="320">
        <v>100.23521912312648</v>
      </c>
      <c r="K165" s="320">
        <v>100.18197357692728</v>
      </c>
      <c r="L165" s="320">
        <v>99.537936376558719</v>
      </c>
      <c r="M165" s="320">
        <v>94.922336158919336</v>
      </c>
      <c r="N165" s="320">
        <v>98.394110211115787</v>
      </c>
      <c r="O165" s="320">
        <v>97.753340061384435</v>
      </c>
      <c r="P165" s="320">
        <v>97.931888834711188</v>
      </c>
      <c r="Q165" s="320">
        <v>98.433664377255838</v>
      </c>
      <c r="R165" s="320">
        <v>97.957187728102397</v>
      </c>
      <c r="S165" s="320">
        <v>98.526551630189616</v>
      </c>
      <c r="T165" s="320">
        <v>98.129061209323893</v>
      </c>
      <c r="U165" s="320">
        <v>98.776915638874584</v>
      </c>
      <c r="V165" s="320">
        <v>98.776915638874584</v>
      </c>
      <c r="W165" s="320">
        <v>98.567110264497998</v>
      </c>
      <c r="X165" s="320">
        <v>98.683384739254265</v>
      </c>
      <c r="Y165" s="320">
        <v>95.825328208643711</v>
      </c>
      <c r="Z165" s="320">
        <v>97.337907306231898</v>
      </c>
      <c r="AA165" s="320">
        <v>98.480545276845291</v>
      </c>
      <c r="AB165" s="320">
        <v>99.575782080581973</v>
      </c>
      <c r="AC165" s="320">
        <v>99.302269888188164</v>
      </c>
      <c r="AD165" s="320">
        <v>99.807664752111293</v>
      </c>
      <c r="AE165" s="386">
        <v>99.911629067815184</v>
      </c>
    </row>
    <row r="166" spans="1:31" ht="20.25" customHeight="1" x14ac:dyDescent="0.25">
      <c r="A166" s="357"/>
      <c r="B166" s="310" t="s">
        <v>829</v>
      </c>
      <c r="C166" s="308">
        <v>2</v>
      </c>
      <c r="D166" s="320">
        <v>100.85312158496899</v>
      </c>
      <c r="E166" s="320">
        <v>100.6392501198533</v>
      </c>
      <c r="F166" s="320">
        <v>100.77635884871295</v>
      </c>
      <c r="G166" s="320">
        <v>100.99237020696192</v>
      </c>
      <c r="H166" s="320">
        <v>100.76678159793624</v>
      </c>
      <c r="I166" s="320">
        <v>100.874479524641</v>
      </c>
      <c r="J166" s="320">
        <v>100.23521912312648</v>
      </c>
      <c r="K166" s="320">
        <v>100.18197357692728</v>
      </c>
      <c r="L166" s="320">
        <v>99.537936376558719</v>
      </c>
      <c r="M166" s="320">
        <v>94.922336158919336</v>
      </c>
      <c r="N166" s="320">
        <v>98.394110211115787</v>
      </c>
      <c r="O166" s="320">
        <v>97.753340061384435</v>
      </c>
      <c r="P166" s="320">
        <v>97.931888834711188</v>
      </c>
      <c r="Q166" s="320">
        <v>98.433664377255838</v>
      </c>
      <c r="R166" s="320">
        <v>97.957187728102397</v>
      </c>
      <c r="S166" s="320">
        <v>98.526551630189616</v>
      </c>
      <c r="T166" s="320">
        <v>98.129061209323893</v>
      </c>
      <c r="U166" s="320">
        <v>98.776915638874584</v>
      </c>
      <c r="V166" s="320">
        <v>98.776915638874584</v>
      </c>
      <c r="W166" s="320">
        <v>98.567110264497998</v>
      </c>
      <c r="X166" s="320">
        <v>98.683384739254265</v>
      </c>
      <c r="Y166" s="320">
        <v>95.825328208643711</v>
      </c>
      <c r="Z166" s="320">
        <v>97.337907306231898</v>
      </c>
      <c r="AA166" s="320">
        <v>98.480545276845291</v>
      </c>
      <c r="AB166" s="320">
        <v>99.575782080581973</v>
      </c>
      <c r="AC166" s="320">
        <v>99.302269888188164</v>
      </c>
      <c r="AD166" s="320">
        <v>99.807664752111293</v>
      </c>
      <c r="AE166" s="386">
        <v>99.911629067815184</v>
      </c>
    </row>
    <row r="167" spans="1:31" ht="20.25" customHeight="1" x14ac:dyDescent="0.25">
      <c r="A167" s="357"/>
      <c r="B167" s="312"/>
      <c r="C167" s="308"/>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86"/>
    </row>
    <row r="168" spans="1:31" ht="20.25" customHeight="1" x14ac:dyDescent="0.25">
      <c r="A168" s="422" t="s">
        <v>830</v>
      </c>
      <c r="B168" s="422"/>
      <c r="C168" s="359">
        <v>32</v>
      </c>
      <c r="D168" s="359">
        <v>103.59889468115769</v>
      </c>
      <c r="E168" s="359">
        <v>103.59889468115769</v>
      </c>
      <c r="F168" s="359">
        <v>103.59889468115769</v>
      </c>
      <c r="G168" s="359">
        <v>103.68763147120418</v>
      </c>
      <c r="H168" s="359">
        <v>103.68763147120418</v>
      </c>
      <c r="I168" s="359">
        <v>104.92312869670792</v>
      </c>
      <c r="J168" s="359">
        <v>104.92312869670792</v>
      </c>
      <c r="K168" s="359">
        <v>104.92312869670792</v>
      </c>
      <c r="L168" s="359">
        <v>104.92312869670792</v>
      </c>
      <c r="M168" s="359">
        <v>109.70282221474177</v>
      </c>
      <c r="N168" s="359">
        <v>110.26573790598415</v>
      </c>
      <c r="O168" s="359">
        <v>110.26573790598415</v>
      </c>
      <c r="P168" s="359">
        <v>110.26573790598415</v>
      </c>
      <c r="Q168" s="359">
        <v>110.26573790598415</v>
      </c>
      <c r="R168" s="359">
        <v>110.26573790598415</v>
      </c>
      <c r="S168" s="359">
        <v>110.74760357309535</v>
      </c>
      <c r="T168" s="359">
        <v>110.74760357309535</v>
      </c>
      <c r="U168" s="359">
        <v>111.93553285395407</v>
      </c>
      <c r="V168" s="359">
        <v>111.93553285395407</v>
      </c>
      <c r="W168" s="359">
        <v>111.93553285395407</v>
      </c>
      <c r="X168" s="359">
        <v>111.93553285395407</v>
      </c>
      <c r="Y168" s="359">
        <v>116.1152483837385</v>
      </c>
      <c r="Z168" s="359">
        <v>116.1152483837385</v>
      </c>
      <c r="AA168" s="359">
        <v>116.1152483837385</v>
      </c>
      <c r="AB168" s="359">
        <v>116.1152483837385</v>
      </c>
      <c r="AC168" s="359">
        <v>116.1976562678624</v>
      </c>
      <c r="AD168" s="359">
        <v>116.1976562678624</v>
      </c>
      <c r="AE168" s="350">
        <v>116.76551689271163</v>
      </c>
    </row>
    <row r="169" spans="1:31" ht="20.25" customHeight="1" x14ac:dyDescent="0.25">
      <c r="A169" s="357"/>
      <c r="B169" s="323" t="s">
        <v>831</v>
      </c>
      <c r="C169" s="308">
        <v>5</v>
      </c>
      <c r="D169" s="320">
        <v>112.35108957340091</v>
      </c>
      <c r="E169" s="320">
        <v>112.35108957340091</v>
      </c>
      <c r="F169" s="320">
        <v>112.35108957340091</v>
      </c>
      <c r="G169" s="320">
        <v>112.35108957340091</v>
      </c>
      <c r="H169" s="320">
        <v>112.35108957340091</v>
      </c>
      <c r="I169" s="320">
        <v>112.35108957340091</v>
      </c>
      <c r="J169" s="320">
        <v>112.35108957340091</v>
      </c>
      <c r="K169" s="320">
        <v>112.35108957340091</v>
      </c>
      <c r="L169" s="320">
        <v>112.35108957340091</v>
      </c>
      <c r="M169" s="320">
        <v>126.39291979534615</v>
      </c>
      <c r="N169" s="320">
        <v>126.39291979534615</v>
      </c>
      <c r="O169" s="320">
        <v>126.39291979534615</v>
      </c>
      <c r="P169" s="320">
        <v>126.39291979534615</v>
      </c>
      <c r="Q169" s="320">
        <v>126.39291979534615</v>
      </c>
      <c r="R169" s="320">
        <v>126.39291979534615</v>
      </c>
      <c r="S169" s="320">
        <v>126.39291979534615</v>
      </c>
      <c r="T169" s="320">
        <v>126.39291979534615</v>
      </c>
      <c r="U169" s="320">
        <v>126.39291979534615</v>
      </c>
      <c r="V169" s="320">
        <v>126.39291979534615</v>
      </c>
      <c r="W169" s="320">
        <v>126.39291979534615</v>
      </c>
      <c r="X169" s="320">
        <v>126.39291979534615</v>
      </c>
      <c r="Y169" s="320">
        <v>137.2594483451532</v>
      </c>
      <c r="Z169" s="320">
        <v>137.2594483451532</v>
      </c>
      <c r="AA169" s="320">
        <v>137.2594483451532</v>
      </c>
      <c r="AB169" s="320">
        <v>137.2594483451532</v>
      </c>
      <c r="AC169" s="320">
        <v>137.2594483451532</v>
      </c>
      <c r="AD169" s="320">
        <v>137.2594483451532</v>
      </c>
      <c r="AE169" s="386">
        <v>137.2594483451532</v>
      </c>
    </row>
    <row r="170" spans="1:31" ht="20.25" customHeight="1" x14ac:dyDescent="0.25">
      <c r="A170" s="352" t="s">
        <v>832</v>
      </c>
      <c r="B170" s="312"/>
      <c r="C170" s="308">
        <v>5</v>
      </c>
      <c r="D170" s="320">
        <v>112.35108957340091</v>
      </c>
      <c r="E170" s="320">
        <v>112.35108957340091</v>
      </c>
      <c r="F170" s="320">
        <v>112.35108957340091</v>
      </c>
      <c r="G170" s="320">
        <v>112.35108957340091</v>
      </c>
      <c r="H170" s="320">
        <v>112.35108957340091</v>
      </c>
      <c r="I170" s="320">
        <v>112.35108957340091</v>
      </c>
      <c r="J170" s="320">
        <v>112.35108957340091</v>
      </c>
      <c r="K170" s="320">
        <v>112.35108957340091</v>
      </c>
      <c r="L170" s="320">
        <v>112.35108957340091</v>
      </c>
      <c r="M170" s="320">
        <v>126.39291979534615</v>
      </c>
      <c r="N170" s="320">
        <v>126.39291979534615</v>
      </c>
      <c r="O170" s="320">
        <v>126.39291979534615</v>
      </c>
      <c r="P170" s="320">
        <v>126.39291979534615</v>
      </c>
      <c r="Q170" s="320">
        <v>126.39291979534615</v>
      </c>
      <c r="R170" s="320">
        <v>126.39291979534615</v>
      </c>
      <c r="S170" s="320">
        <v>126.39291979534615</v>
      </c>
      <c r="T170" s="320">
        <v>126.39291979534615</v>
      </c>
      <c r="U170" s="320">
        <v>126.39291979534615</v>
      </c>
      <c r="V170" s="320">
        <v>126.39291979534615</v>
      </c>
      <c r="W170" s="320">
        <v>126.39291979534615</v>
      </c>
      <c r="X170" s="320">
        <v>126.39291979534615</v>
      </c>
      <c r="Y170" s="320">
        <v>137.2594483451532</v>
      </c>
      <c r="Z170" s="320">
        <v>137.2594483451532</v>
      </c>
      <c r="AA170" s="320">
        <v>137.2594483451532</v>
      </c>
      <c r="AB170" s="320">
        <v>137.2594483451532</v>
      </c>
      <c r="AC170" s="320">
        <v>137.2594483451532</v>
      </c>
      <c r="AD170" s="320">
        <v>137.2594483451532</v>
      </c>
      <c r="AE170" s="386">
        <v>137.2594483451532</v>
      </c>
    </row>
    <row r="171" spans="1:31" ht="20.25" customHeight="1" x14ac:dyDescent="0.25">
      <c r="A171" s="357"/>
      <c r="B171" s="310" t="s">
        <v>944</v>
      </c>
      <c r="C171" s="308">
        <v>2</v>
      </c>
      <c r="D171" s="320">
        <v>116.34833857252811</v>
      </c>
      <c r="E171" s="320">
        <v>116.34833857252811</v>
      </c>
      <c r="F171" s="320">
        <v>116.34833857252811</v>
      </c>
      <c r="G171" s="320">
        <v>116.34833857252811</v>
      </c>
      <c r="H171" s="320">
        <v>116.34833857252811</v>
      </c>
      <c r="I171" s="320">
        <v>116.34833857252811</v>
      </c>
      <c r="J171" s="320">
        <v>116.34833857252811</v>
      </c>
      <c r="K171" s="320">
        <v>116.34833857252811</v>
      </c>
      <c r="L171" s="320">
        <v>116.34833857252811</v>
      </c>
      <c r="M171" s="320">
        <v>131.42542655545722</v>
      </c>
      <c r="N171" s="320">
        <v>131.42542655545722</v>
      </c>
      <c r="O171" s="320">
        <v>131.42542655545722</v>
      </c>
      <c r="P171" s="320">
        <v>131.42542655545722</v>
      </c>
      <c r="Q171" s="320">
        <v>131.42542655545722</v>
      </c>
      <c r="R171" s="320">
        <v>131.42542655545722</v>
      </c>
      <c r="S171" s="320">
        <v>131.42542655545722</v>
      </c>
      <c r="T171" s="320">
        <v>131.42542655545722</v>
      </c>
      <c r="U171" s="320">
        <v>131.42542655545722</v>
      </c>
      <c r="V171" s="320">
        <v>131.42542655545722</v>
      </c>
      <c r="W171" s="320">
        <v>131.42542655545722</v>
      </c>
      <c r="X171" s="320">
        <v>131.42542655545722</v>
      </c>
      <c r="Y171" s="320">
        <v>138.09100541779131</v>
      </c>
      <c r="Z171" s="320">
        <v>138.09100541779131</v>
      </c>
      <c r="AA171" s="320">
        <v>138.09100541779131</v>
      </c>
      <c r="AB171" s="320">
        <v>138.09100541779131</v>
      </c>
      <c r="AC171" s="320">
        <v>138.09100541779131</v>
      </c>
      <c r="AD171" s="320">
        <v>138.09100541779131</v>
      </c>
      <c r="AE171" s="386">
        <v>138.09100541779131</v>
      </c>
    </row>
    <row r="172" spans="1:31" ht="20.25" customHeight="1" x14ac:dyDescent="0.25">
      <c r="A172" s="357"/>
      <c r="B172" s="312" t="s">
        <v>833</v>
      </c>
      <c r="C172" s="308">
        <v>3</v>
      </c>
      <c r="D172" s="320">
        <v>109.68625690731614</v>
      </c>
      <c r="E172" s="320">
        <v>109.68625690731614</v>
      </c>
      <c r="F172" s="320">
        <v>109.68625690731614</v>
      </c>
      <c r="G172" s="320">
        <v>109.68625690731614</v>
      </c>
      <c r="H172" s="320">
        <v>109.68625690731614</v>
      </c>
      <c r="I172" s="320">
        <v>109.68625690731614</v>
      </c>
      <c r="J172" s="320">
        <v>109.68625690731614</v>
      </c>
      <c r="K172" s="320">
        <v>109.68625690731614</v>
      </c>
      <c r="L172" s="320">
        <v>109.68625690731614</v>
      </c>
      <c r="M172" s="320">
        <v>123.03791528860545</v>
      </c>
      <c r="N172" s="320">
        <v>123.03791528860545</v>
      </c>
      <c r="O172" s="320">
        <v>123.03791528860545</v>
      </c>
      <c r="P172" s="320">
        <v>123.03791528860545</v>
      </c>
      <c r="Q172" s="320">
        <v>123.03791528860545</v>
      </c>
      <c r="R172" s="320">
        <v>123.03791528860545</v>
      </c>
      <c r="S172" s="320">
        <v>123.03791528860545</v>
      </c>
      <c r="T172" s="320">
        <v>123.03791528860545</v>
      </c>
      <c r="U172" s="320">
        <v>123.03791528860545</v>
      </c>
      <c r="V172" s="320">
        <v>123.03791528860545</v>
      </c>
      <c r="W172" s="320">
        <v>123.03791528860545</v>
      </c>
      <c r="X172" s="320">
        <v>123.03791528860545</v>
      </c>
      <c r="Y172" s="320">
        <v>136.7050769633945</v>
      </c>
      <c r="Z172" s="320">
        <v>136.7050769633945</v>
      </c>
      <c r="AA172" s="320">
        <v>136.7050769633945</v>
      </c>
      <c r="AB172" s="320">
        <v>136.7050769633945</v>
      </c>
      <c r="AC172" s="320">
        <v>136.7050769633945</v>
      </c>
      <c r="AD172" s="320">
        <v>136.7050769633945</v>
      </c>
      <c r="AE172" s="386">
        <v>136.7050769633945</v>
      </c>
    </row>
    <row r="173" spans="1:31" ht="20.25" customHeight="1" x14ac:dyDescent="0.25">
      <c r="A173" s="357"/>
      <c r="B173" s="323" t="s">
        <v>145</v>
      </c>
      <c r="C173" s="308">
        <v>1</v>
      </c>
      <c r="D173" s="320">
        <v>104.65903972020332</v>
      </c>
      <c r="E173" s="320">
        <v>104.65903972020332</v>
      </c>
      <c r="F173" s="320">
        <v>104.65903972020332</v>
      </c>
      <c r="G173" s="320">
        <v>104.65903972020332</v>
      </c>
      <c r="H173" s="320">
        <v>104.65903972020332</v>
      </c>
      <c r="I173" s="320">
        <v>104.65903972020332</v>
      </c>
      <c r="J173" s="320">
        <v>104.65903972020332</v>
      </c>
      <c r="K173" s="320">
        <v>104.65903972020332</v>
      </c>
      <c r="L173" s="320">
        <v>104.65903972020332</v>
      </c>
      <c r="M173" s="320">
        <v>116.03422983978921</v>
      </c>
      <c r="N173" s="320">
        <v>116.03422983978921</v>
      </c>
      <c r="O173" s="320">
        <v>116.03422983978921</v>
      </c>
      <c r="P173" s="320">
        <v>116.03422983978921</v>
      </c>
      <c r="Q173" s="320">
        <v>116.03422983978921</v>
      </c>
      <c r="R173" s="320">
        <v>116.03422983978921</v>
      </c>
      <c r="S173" s="320">
        <v>116.03422983978921</v>
      </c>
      <c r="T173" s="320">
        <v>116.03422983978921</v>
      </c>
      <c r="U173" s="320">
        <v>116.03422983978921</v>
      </c>
      <c r="V173" s="320">
        <v>116.03422983978921</v>
      </c>
      <c r="W173" s="320">
        <v>116.03422983978921</v>
      </c>
      <c r="X173" s="320">
        <v>116.03422983978921</v>
      </c>
      <c r="Y173" s="320">
        <v>119.50431600748718</v>
      </c>
      <c r="Z173" s="320">
        <v>119.50431600748718</v>
      </c>
      <c r="AA173" s="320">
        <v>119.50431600748718</v>
      </c>
      <c r="AB173" s="320">
        <v>119.50431600748718</v>
      </c>
      <c r="AC173" s="320">
        <v>119.50431600748718</v>
      </c>
      <c r="AD173" s="320">
        <v>119.50431600748718</v>
      </c>
      <c r="AE173" s="386">
        <v>119.50431600748718</v>
      </c>
    </row>
    <row r="174" spans="1:31" ht="20.25" customHeight="1" x14ac:dyDescent="0.25">
      <c r="A174" s="352" t="s">
        <v>146</v>
      </c>
      <c r="B174" s="312"/>
      <c r="C174" s="308">
        <v>1</v>
      </c>
      <c r="D174" s="320">
        <v>104.65903972020332</v>
      </c>
      <c r="E174" s="320">
        <v>104.65903972020332</v>
      </c>
      <c r="F174" s="320">
        <v>104.65903972020332</v>
      </c>
      <c r="G174" s="320">
        <v>104.65903972020332</v>
      </c>
      <c r="H174" s="320">
        <v>104.65903972020332</v>
      </c>
      <c r="I174" s="320">
        <v>104.65903972020332</v>
      </c>
      <c r="J174" s="320">
        <v>104.65903972020332</v>
      </c>
      <c r="K174" s="320">
        <v>104.65903972020332</v>
      </c>
      <c r="L174" s="320">
        <v>104.65903972020332</v>
      </c>
      <c r="M174" s="320">
        <v>116.03422983978921</v>
      </c>
      <c r="N174" s="320">
        <v>116.03422983978921</v>
      </c>
      <c r="O174" s="320">
        <v>116.03422983978921</v>
      </c>
      <c r="P174" s="320">
        <v>116.03422983978921</v>
      </c>
      <c r="Q174" s="320">
        <v>116.03422983978921</v>
      </c>
      <c r="R174" s="320">
        <v>116.03422983978921</v>
      </c>
      <c r="S174" s="320">
        <v>116.03422983978921</v>
      </c>
      <c r="T174" s="320">
        <v>116.03422983978921</v>
      </c>
      <c r="U174" s="320">
        <v>116.03422983978921</v>
      </c>
      <c r="V174" s="320">
        <v>116.03422983978921</v>
      </c>
      <c r="W174" s="320">
        <v>116.03422983978921</v>
      </c>
      <c r="X174" s="320">
        <v>116.03422983978921</v>
      </c>
      <c r="Y174" s="320">
        <v>119.50431600748718</v>
      </c>
      <c r="Z174" s="320">
        <v>119.50431600748718</v>
      </c>
      <c r="AA174" s="320">
        <v>119.50431600748718</v>
      </c>
      <c r="AB174" s="320">
        <v>119.50431600748718</v>
      </c>
      <c r="AC174" s="320">
        <v>119.50431600748718</v>
      </c>
      <c r="AD174" s="320">
        <v>119.50431600748718</v>
      </c>
      <c r="AE174" s="386">
        <v>119.50431600748718</v>
      </c>
    </row>
    <row r="175" spans="1:31" ht="20.25" customHeight="1" x14ac:dyDescent="0.25">
      <c r="A175" s="357"/>
      <c r="B175" s="312" t="s">
        <v>945</v>
      </c>
      <c r="C175" s="308">
        <v>1</v>
      </c>
      <c r="D175" s="320">
        <v>104.65903972020332</v>
      </c>
      <c r="E175" s="320">
        <v>104.65903972020332</v>
      </c>
      <c r="F175" s="320">
        <v>104.65903972020332</v>
      </c>
      <c r="G175" s="320">
        <v>104.65903972020332</v>
      </c>
      <c r="H175" s="320">
        <v>104.65903972020332</v>
      </c>
      <c r="I175" s="320">
        <v>104.65903972020332</v>
      </c>
      <c r="J175" s="320">
        <v>104.65903972020332</v>
      </c>
      <c r="K175" s="320">
        <v>104.65903972020332</v>
      </c>
      <c r="L175" s="320">
        <v>104.65903972020332</v>
      </c>
      <c r="M175" s="320">
        <v>116.03422983978921</v>
      </c>
      <c r="N175" s="320">
        <v>116.03422983978921</v>
      </c>
      <c r="O175" s="320">
        <v>116.03422983978921</v>
      </c>
      <c r="P175" s="320">
        <v>116.03422983978921</v>
      </c>
      <c r="Q175" s="320">
        <v>116.03422983978921</v>
      </c>
      <c r="R175" s="320">
        <v>116.03422983978921</v>
      </c>
      <c r="S175" s="320">
        <v>116.03422983978921</v>
      </c>
      <c r="T175" s="320">
        <v>116.03422983978921</v>
      </c>
      <c r="U175" s="320">
        <v>116.03422983978921</v>
      </c>
      <c r="V175" s="320">
        <v>116.03422983978921</v>
      </c>
      <c r="W175" s="320">
        <v>116.03422983978921</v>
      </c>
      <c r="X175" s="320">
        <v>116.03422983978921</v>
      </c>
      <c r="Y175" s="320">
        <v>119.50431600748718</v>
      </c>
      <c r="Z175" s="320">
        <v>119.50431600748718</v>
      </c>
      <c r="AA175" s="320">
        <v>119.50431600748718</v>
      </c>
      <c r="AB175" s="320">
        <v>119.50431600748718</v>
      </c>
      <c r="AC175" s="320">
        <v>119.50431600748718</v>
      </c>
      <c r="AD175" s="320">
        <v>119.50431600748718</v>
      </c>
      <c r="AE175" s="386">
        <v>119.50431600748718</v>
      </c>
    </row>
    <row r="176" spans="1:31" ht="20.25" customHeight="1" x14ac:dyDescent="0.25">
      <c r="A176" s="357"/>
      <c r="B176" s="323" t="s">
        <v>147</v>
      </c>
      <c r="C176" s="308">
        <v>1</v>
      </c>
      <c r="D176" s="320">
        <v>104.78563686321789</v>
      </c>
      <c r="E176" s="320">
        <v>104.78563686321789</v>
      </c>
      <c r="F176" s="320">
        <v>104.78563686321789</v>
      </c>
      <c r="G176" s="320">
        <v>104.78563686321789</v>
      </c>
      <c r="H176" s="320">
        <v>104.78563686321789</v>
      </c>
      <c r="I176" s="320">
        <v>104.78563686321789</v>
      </c>
      <c r="J176" s="320">
        <v>104.78563686321789</v>
      </c>
      <c r="K176" s="320">
        <v>104.78563686321789</v>
      </c>
      <c r="L176" s="320">
        <v>104.78563686321789</v>
      </c>
      <c r="M176" s="320">
        <v>104.78563686321789</v>
      </c>
      <c r="N176" s="320">
        <v>104.78563686321789</v>
      </c>
      <c r="O176" s="320">
        <v>104.78563686321789</v>
      </c>
      <c r="P176" s="320">
        <v>104.78563686321789</v>
      </c>
      <c r="Q176" s="320">
        <v>104.78563686321789</v>
      </c>
      <c r="R176" s="320">
        <v>104.78563686321789</v>
      </c>
      <c r="S176" s="320">
        <v>110.24779453618594</v>
      </c>
      <c r="T176" s="320">
        <v>110.24779453618594</v>
      </c>
      <c r="U176" s="320">
        <v>110.24779453618594</v>
      </c>
      <c r="V176" s="320">
        <v>110.24779453618594</v>
      </c>
      <c r="W176" s="320">
        <v>110.24779453618594</v>
      </c>
      <c r="X176" s="320">
        <v>110.24779453618594</v>
      </c>
      <c r="Y176" s="320">
        <v>113.10393391167131</v>
      </c>
      <c r="Z176" s="320">
        <v>113.10393391167131</v>
      </c>
      <c r="AA176" s="320">
        <v>113.10393391167131</v>
      </c>
      <c r="AB176" s="320">
        <v>113.10393391167131</v>
      </c>
      <c r="AC176" s="320">
        <v>115.74098620363569</v>
      </c>
      <c r="AD176" s="320">
        <v>115.74098620363569</v>
      </c>
      <c r="AE176" s="386">
        <v>115.74098620363569</v>
      </c>
    </row>
    <row r="177" spans="1:31" ht="20.25" customHeight="1" x14ac:dyDescent="0.25">
      <c r="A177" s="352" t="s">
        <v>148</v>
      </c>
      <c r="B177" s="312"/>
      <c r="C177" s="308">
        <v>1</v>
      </c>
      <c r="D177" s="320">
        <v>104.78563686321789</v>
      </c>
      <c r="E177" s="320">
        <v>104.78563686321789</v>
      </c>
      <c r="F177" s="320">
        <v>104.78563686321789</v>
      </c>
      <c r="G177" s="320">
        <v>104.78563686321789</v>
      </c>
      <c r="H177" s="320">
        <v>104.78563686321789</v>
      </c>
      <c r="I177" s="320">
        <v>104.78563686321789</v>
      </c>
      <c r="J177" s="320">
        <v>104.78563686321789</v>
      </c>
      <c r="K177" s="320">
        <v>104.78563686321789</v>
      </c>
      <c r="L177" s="320">
        <v>104.78563686321789</v>
      </c>
      <c r="M177" s="320">
        <v>104.78563686321789</v>
      </c>
      <c r="N177" s="320">
        <v>104.78563686321789</v>
      </c>
      <c r="O177" s="320">
        <v>104.78563686321789</v>
      </c>
      <c r="P177" s="320">
        <v>104.78563686321789</v>
      </c>
      <c r="Q177" s="320">
        <v>104.78563686321789</v>
      </c>
      <c r="R177" s="320">
        <v>104.78563686321789</v>
      </c>
      <c r="S177" s="320">
        <v>110.24779453618594</v>
      </c>
      <c r="T177" s="320">
        <v>110.24779453618594</v>
      </c>
      <c r="U177" s="320">
        <v>110.24779453618594</v>
      </c>
      <c r="V177" s="320">
        <v>110.24779453618594</v>
      </c>
      <c r="W177" s="320">
        <v>110.24779453618594</v>
      </c>
      <c r="X177" s="320">
        <v>110.24779453618594</v>
      </c>
      <c r="Y177" s="320">
        <v>113.10393391167131</v>
      </c>
      <c r="Z177" s="320">
        <v>113.10393391167131</v>
      </c>
      <c r="AA177" s="320">
        <v>113.10393391167131</v>
      </c>
      <c r="AB177" s="320">
        <v>113.10393391167131</v>
      </c>
      <c r="AC177" s="320">
        <v>115.74098620363569</v>
      </c>
      <c r="AD177" s="320">
        <v>115.74098620363569</v>
      </c>
      <c r="AE177" s="386">
        <v>115.74098620363569</v>
      </c>
    </row>
    <row r="178" spans="1:31" ht="20.25" customHeight="1" x14ac:dyDescent="0.25">
      <c r="A178" s="357"/>
      <c r="B178" s="312" t="s">
        <v>834</v>
      </c>
      <c r="C178" s="308">
        <v>1</v>
      </c>
      <c r="D178" s="320">
        <v>104.78563686321789</v>
      </c>
      <c r="E178" s="320">
        <v>104.78563686321789</v>
      </c>
      <c r="F178" s="320">
        <v>104.78563686321789</v>
      </c>
      <c r="G178" s="320">
        <v>104.78563686321789</v>
      </c>
      <c r="H178" s="320">
        <v>104.78563686321789</v>
      </c>
      <c r="I178" s="320">
        <v>104.78563686321789</v>
      </c>
      <c r="J178" s="320">
        <v>104.78563686321789</v>
      </c>
      <c r="K178" s="320">
        <v>104.78563686321789</v>
      </c>
      <c r="L178" s="320">
        <v>104.78563686321789</v>
      </c>
      <c r="M178" s="320">
        <v>104.78563686321789</v>
      </c>
      <c r="N178" s="320">
        <v>104.78563686321789</v>
      </c>
      <c r="O178" s="320">
        <v>104.78563686321789</v>
      </c>
      <c r="P178" s="320">
        <v>104.78563686321789</v>
      </c>
      <c r="Q178" s="320">
        <v>104.78563686321789</v>
      </c>
      <c r="R178" s="320">
        <v>104.78563686321789</v>
      </c>
      <c r="S178" s="320">
        <v>110.24779453618594</v>
      </c>
      <c r="T178" s="320">
        <v>110.24779453618594</v>
      </c>
      <c r="U178" s="320">
        <v>110.24779453618594</v>
      </c>
      <c r="V178" s="320">
        <v>110.24779453618594</v>
      </c>
      <c r="W178" s="320">
        <v>110.24779453618594</v>
      </c>
      <c r="X178" s="320">
        <v>110.24779453618594</v>
      </c>
      <c r="Y178" s="320">
        <v>113.10393391167131</v>
      </c>
      <c r="Z178" s="320">
        <v>113.10393391167131</v>
      </c>
      <c r="AA178" s="320">
        <v>113.10393391167131</v>
      </c>
      <c r="AB178" s="320">
        <v>113.10393391167131</v>
      </c>
      <c r="AC178" s="320">
        <v>115.74098620363569</v>
      </c>
      <c r="AD178" s="320">
        <v>115.74098620363569</v>
      </c>
      <c r="AE178" s="386">
        <v>115.74098620363569</v>
      </c>
    </row>
    <row r="179" spans="1:31" s="360" customFormat="1" ht="30.75" customHeight="1" x14ac:dyDescent="0.25">
      <c r="A179" s="357"/>
      <c r="B179" s="323" t="s">
        <v>149</v>
      </c>
      <c r="C179" s="308">
        <v>18</v>
      </c>
      <c r="D179" s="320">
        <v>100.99238178838115</v>
      </c>
      <c r="E179" s="320">
        <v>100.99238178838115</v>
      </c>
      <c r="F179" s="320">
        <v>100.99238178838115</v>
      </c>
      <c r="G179" s="320">
        <v>101.15013608179714</v>
      </c>
      <c r="H179" s="320">
        <v>101.15013608179714</v>
      </c>
      <c r="I179" s="320">
        <v>103.34657559380381</v>
      </c>
      <c r="J179" s="320">
        <v>103.34657559380381</v>
      </c>
      <c r="K179" s="320">
        <v>103.34657559380381</v>
      </c>
      <c r="L179" s="320">
        <v>103.34657559380381</v>
      </c>
      <c r="M179" s="320">
        <v>103.34657559380381</v>
      </c>
      <c r="N179" s="320">
        <v>104.34731460045691</v>
      </c>
      <c r="O179" s="320">
        <v>104.34731460045691</v>
      </c>
      <c r="P179" s="320">
        <v>104.34731460045691</v>
      </c>
      <c r="Q179" s="320">
        <v>104.34731460045691</v>
      </c>
      <c r="R179" s="320">
        <v>104.34731460045691</v>
      </c>
      <c r="S179" s="320">
        <v>104.90051147126749</v>
      </c>
      <c r="T179" s="320">
        <v>104.90051147126749</v>
      </c>
      <c r="U179" s="320">
        <v>107.01238574834967</v>
      </c>
      <c r="V179" s="320">
        <v>107.01238574834967</v>
      </c>
      <c r="W179" s="320">
        <v>107.01238574834967</v>
      </c>
      <c r="X179" s="320">
        <v>107.01238574834967</v>
      </c>
      <c r="Y179" s="320">
        <v>107.01238574834967</v>
      </c>
      <c r="Z179" s="320">
        <v>107.01238574834967</v>
      </c>
      <c r="AA179" s="320">
        <v>107.01238574834967</v>
      </c>
      <c r="AB179" s="320">
        <v>107.01238574834967</v>
      </c>
      <c r="AC179" s="320">
        <v>107.01238574834967</v>
      </c>
      <c r="AD179" s="320">
        <v>107.01238574834967</v>
      </c>
      <c r="AE179" s="386">
        <v>108.02191574808165</v>
      </c>
    </row>
    <row r="180" spans="1:31" ht="20.25" customHeight="1" x14ac:dyDescent="0.25">
      <c r="A180" s="352" t="s">
        <v>150</v>
      </c>
      <c r="B180" s="312"/>
      <c r="C180" s="308">
        <v>18</v>
      </c>
      <c r="D180" s="320">
        <v>100.99238178838115</v>
      </c>
      <c r="E180" s="320">
        <v>100.99238178838115</v>
      </c>
      <c r="F180" s="320">
        <v>100.99238178838115</v>
      </c>
      <c r="G180" s="320">
        <v>101.15013608179714</v>
      </c>
      <c r="H180" s="320">
        <v>101.15013608179714</v>
      </c>
      <c r="I180" s="320">
        <v>103.34657559380381</v>
      </c>
      <c r="J180" s="320">
        <v>103.34657559380381</v>
      </c>
      <c r="K180" s="320">
        <v>103.34657559380381</v>
      </c>
      <c r="L180" s="320">
        <v>103.34657559380381</v>
      </c>
      <c r="M180" s="320">
        <v>103.34657559380381</v>
      </c>
      <c r="N180" s="320">
        <v>104.34731460045691</v>
      </c>
      <c r="O180" s="320">
        <v>104.34731460045691</v>
      </c>
      <c r="P180" s="320">
        <v>104.34731460045691</v>
      </c>
      <c r="Q180" s="320">
        <v>104.34731460045691</v>
      </c>
      <c r="R180" s="320">
        <v>104.34731460045691</v>
      </c>
      <c r="S180" s="320">
        <v>104.90051147126749</v>
      </c>
      <c r="T180" s="320">
        <v>104.90051147126749</v>
      </c>
      <c r="U180" s="320">
        <v>107.01238574834967</v>
      </c>
      <c r="V180" s="320">
        <v>107.01238574834967</v>
      </c>
      <c r="W180" s="320">
        <v>107.01238574834967</v>
      </c>
      <c r="X180" s="320">
        <v>107.01238574834967</v>
      </c>
      <c r="Y180" s="320">
        <v>107.01238574834967</v>
      </c>
      <c r="Z180" s="320">
        <v>107.01238574834967</v>
      </c>
      <c r="AA180" s="320">
        <v>107.01238574834967</v>
      </c>
      <c r="AB180" s="320">
        <v>107.01238574834967</v>
      </c>
      <c r="AC180" s="320">
        <v>107.01238574834967</v>
      </c>
      <c r="AD180" s="320">
        <v>107.01238574834967</v>
      </c>
      <c r="AE180" s="386">
        <v>108.02191574808165</v>
      </c>
    </row>
    <row r="181" spans="1:31" ht="20.25" customHeight="1" x14ac:dyDescent="0.25">
      <c r="A181" s="357"/>
      <c r="B181" s="312" t="s">
        <v>946</v>
      </c>
      <c r="C181" s="308">
        <v>6</v>
      </c>
      <c r="D181" s="320">
        <v>100</v>
      </c>
      <c r="E181" s="320">
        <v>100</v>
      </c>
      <c r="F181" s="320">
        <v>100</v>
      </c>
      <c r="G181" s="320">
        <v>100</v>
      </c>
      <c r="H181" s="320">
        <v>100</v>
      </c>
      <c r="I181" s="320">
        <v>100</v>
      </c>
      <c r="J181" s="320">
        <v>100</v>
      </c>
      <c r="K181" s="320">
        <v>100</v>
      </c>
      <c r="L181" s="320">
        <v>100</v>
      </c>
      <c r="M181" s="320">
        <v>100</v>
      </c>
      <c r="N181" s="320">
        <v>101.04382825827905</v>
      </c>
      <c r="O181" s="320">
        <v>101.04382825827905</v>
      </c>
      <c r="P181" s="320">
        <v>101.04382825827905</v>
      </c>
      <c r="Q181" s="320">
        <v>101.04382825827905</v>
      </c>
      <c r="R181" s="320">
        <v>101.04382825827905</v>
      </c>
      <c r="S181" s="320">
        <v>101.04382825827905</v>
      </c>
      <c r="T181" s="320">
        <v>101.04382825827905</v>
      </c>
      <c r="U181" s="320">
        <v>101.04382825827905</v>
      </c>
      <c r="V181" s="320">
        <v>101.04382825827905</v>
      </c>
      <c r="W181" s="320">
        <v>101.04382825827905</v>
      </c>
      <c r="X181" s="320">
        <v>101.04382825827905</v>
      </c>
      <c r="Y181" s="320">
        <v>101.04382825827905</v>
      </c>
      <c r="Z181" s="320">
        <v>101.04382825827905</v>
      </c>
      <c r="AA181" s="320">
        <v>101.04382825827905</v>
      </c>
      <c r="AB181" s="320">
        <v>101.04382825827905</v>
      </c>
      <c r="AC181" s="320">
        <v>101.04382825827905</v>
      </c>
      <c r="AD181" s="320">
        <v>101.04382825827905</v>
      </c>
      <c r="AE181" s="386">
        <v>101.04382825827905</v>
      </c>
    </row>
    <row r="182" spans="1:31" ht="20.25" customHeight="1" x14ac:dyDescent="0.25">
      <c r="A182" s="357"/>
      <c r="B182" s="312" t="s">
        <v>947</v>
      </c>
      <c r="C182" s="308">
        <v>12</v>
      </c>
      <c r="D182" s="320">
        <v>101.48857268257173</v>
      </c>
      <c r="E182" s="320">
        <v>101.48857268257173</v>
      </c>
      <c r="F182" s="320">
        <v>101.48857268257173</v>
      </c>
      <c r="G182" s="320">
        <v>101.72520412269573</v>
      </c>
      <c r="H182" s="320">
        <v>101.72520412269573</v>
      </c>
      <c r="I182" s="320">
        <v>105.01986339070571</v>
      </c>
      <c r="J182" s="320">
        <v>105.01986339070571</v>
      </c>
      <c r="K182" s="320">
        <v>105.01986339070571</v>
      </c>
      <c r="L182" s="320">
        <v>105.01986339070571</v>
      </c>
      <c r="M182" s="320">
        <v>105.01986339070571</v>
      </c>
      <c r="N182" s="320">
        <v>105.99905777154585</v>
      </c>
      <c r="O182" s="320">
        <v>105.99905777154585</v>
      </c>
      <c r="P182" s="320">
        <v>105.99905777154585</v>
      </c>
      <c r="Q182" s="320">
        <v>105.99905777154585</v>
      </c>
      <c r="R182" s="320">
        <v>105.99905777154585</v>
      </c>
      <c r="S182" s="320">
        <v>106.82885307776171</v>
      </c>
      <c r="T182" s="320">
        <v>106.82885307776171</v>
      </c>
      <c r="U182" s="320">
        <v>109.99666449338498</v>
      </c>
      <c r="V182" s="320">
        <v>109.99666449338498</v>
      </c>
      <c r="W182" s="320">
        <v>109.99666449338498</v>
      </c>
      <c r="X182" s="320">
        <v>109.99666449338498</v>
      </c>
      <c r="Y182" s="320">
        <v>109.99666449338498</v>
      </c>
      <c r="Z182" s="320">
        <v>109.99666449338498</v>
      </c>
      <c r="AA182" s="320">
        <v>109.99666449338498</v>
      </c>
      <c r="AB182" s="320">
        <v>109.99666449338498</v>
      </c>
      <c r="AC182" s="320">
        <v>109.99666449338498</v>
      </c>
      <c r="AD182" s="320">
        <v>109.99666449338498</v>
      </c>
      <c r="AE182" s="386">
        <v>111.51095949298296</v>
      </c>
    </row>
    <row r="183" spans="1:31" ht="20.25" customHeight="1" x14ac:dyDescent="0.25">
      <c r="A183" s="357"/>
      <c r="B183" s="323" t="s">
        <v>835</v>
      </c>
      <c r="C183" s="308">
        <v>7</v>
      </c>
      <c r="D183" s="320">
        <v>103.72880473653706</v>
      </c>
      <c r="E183" s="320">
        <v>103.72880473653706</v>
      </c>
      <c r="F183" s="320">
        <v>103.72880473653706</v>
      </c>
      <c r="G183" s="320">
        <v>103.72880473653706</v>
      </c>
      <c r="H183" s="320">
        <v>103.72880473653706</v>
      </c>
      <c r="I183" s="320">
        <v>103.72880473653706</v>
      </c>
      <c r="J183" s="320">
        <v>103.72880473653706</v>
      </c>
      <c r="K183" s="320">
        <v>103.72880473653706</v>
      </c>
      <c r="L183" s="320">
        <v>103.72880473653706</v>
      </c>
      <c r="M183" s="320">
        <v>113.92392635764722</v>
      </c>
      <c r="N183" s="320">
        <v>113.92392635764722</v>
      </c>
      <c r="O183" s="320">
        <v>113.92392635764722</v>
      </c>
      <c r="P183" s="320">
        <v>113.92392635764722</v>
      </c>
      <c r="Q183" s="320">
        <v>113.92392635764722</v>
      </c>
      <c r="R183" s="320">
        <v>113.92392635764722</v>
      </c>
      <c r="S183" s="320">
        <v>113.92392635764722</v>
      </c>
      <c r="T183" s="320">
        <v>113.92392635764722</v>
      </c>
      <c r="U183" s="320">
        <v>113.92392635764722</v>
      </c>
      <c r="V183" s="320">
        <v>113.92392635764722</v>
      </c>
      <c r="W183" s="320">
        <v>113.92392635764722</v>
      </c>
      <c r="X183" s="320">
        <v>113.92392635764722</v>
      </c>
      <c r="Y183" s="320">
        <v>124.36564473777337</v>
      </c>
      <c r="Z183" s="320">
        <v>124.36564473777337</v>
      </c>
      <c r="AA183" s="320">
        <v>124.36564473777337</v>
      </c>
      <c r="AB183" s="320">
        <v>124.36564473777337</v>
      </c>
      <c r="AC183" s="320">
        <v>124.36564473777337</v>
      </c>
      <c r="AD183" s="320">
        <v>124.36564473777337</v>
      </c>
      <c r="AE183" s="386">
        <v>124.36564473777337</v>
      </c>
    </row>
    <row r="184" spans="1:31" ht="20.25" customHeight="1" x14ac:dyDescent="0.25">
      <c r="A184" s="352" t="s">
        <v>836</v>
      </c>
      <c r="B184" s="312"/>
      <c r="C184" s="308">
        <v>7</v>
      </c>
      <c r="D184" s="320">
        <v>103.72880473653706</v>
      </c>
      <c r="E184" s="320">
        <v>103.72880473653706</v>
      </c>
      <c r="F184" s="320">
        <v>103.72880473653706</v>
      </c>
      <c r="G184" s="320">
        <v>103.72880473653706</v>
      </c>
      <c r="H184" s="320">
        <v>103.72880473653706</v>
      </c>
      <c r="I184" s="320">
        <v>103.72880473653706</v>
      </c>
      <c r="J184" s="320">
        <v>103.72880473653706</v>
      </c>
      <c r="K184" s="320">
        <v>103.72880473653706</v>
      </c>
      <c r="L184" s="320">
        <v>103.72880473653706</v>
      </c>
      <c r="M184" s="320">
        <v>113.92392635764722</v>
      </c>
      <c r="N184" s="320">
        <v>113.92392635764722</v>
      </c>
      <c r="O184" s="320">
        <v>113.92392635764722</v>
      </c>
      <c r="P184" s="320">
        <v>113.92392635764722</v>
      </c>
      <c r="Q184" s="320">
        <v>113.92392635764722</v>
      </c>
      <c r="R184" s="320">
        <v>113.92392635764722</v>
      </c>
      <c r="S184" s="320">
        <v>113.92392635764722</v>
      </c>
      <c r="T184" s="320">
        <v>113.92392635764722</v>
      </c>
      <c r="U184" s="320">
        <v>113.92392635764722</v>
      </c>
      <c r="V184" s="320">
        <v>113.92392635764722</v>
      </c>
      <c r="W184" s="320">
        <v>113.92392635764722</v>
      </c>
      <c r="X184" s="320">
        <v>113.92392635764722</v>
      </c>
      <c r="Y184" s="320">
        <v>124.36564473777337</v>
      </c>
      <c r="Z184" s="320">
        <v>124.36564473777337</v>
      </c>
      <c r="AA184" s="320">
        <v>124.36564473777337</v>
      </c>
      <c r="AB184" s="320">
        <v>124.36564473777337</v>
      </c>
      <c r="AC184" s="320">
        <v>124.36564473777337</v>
      </c>
      <c r="AD184" s="320">
        <v>124.36564473777337</v>
      </c>
      <c r="AE184" s="386">
        <v>124.36564473777337</v>
      </c>
    </row>
    <row r="185" spans="1:31" ht="20.25" customHeight="1" x14ac:dyDescent="0.25">
      <c r="A185" s="357"/>
      <c r="B185" s="312" t="s">
        <v>948</v>
      </c>
      <c r="C185" s="308">
        <v>1</v>
      </c>
      <c r="D185" s="320">
        <v>103.66146496280776</v>
      </c>
      <c r="E185" s="320">
        <v>103.66146496280776</v>
      </c>
      <c r="F185" s="320">
        <v>103.66146496280776</v>
      </c>
      <c r="G185" s="320">
        <v>103.66146496280776</v>
      </c>
      <c r="H185" s="320">
        <v>103.66146496280776</v>
      </c>
      <c r="I185" s="320">
        <v>103.66146496280776</v>
      </c>
      <c r="J185" s="320">
        <v>103.66146496280776</v>
      </c>
      <c r="K185" s="320">
        <v>103.66146496280776</v>
      </c>
      <c r="L185" s="320">
        <v>103.66146496280776</v>
      </c>
      <c r="M185" s="320">
        <v>103.66146496280776</v>
      </c>
      <c r="N185" s="320">
        <v>103.66146496280776</v>
      </c>
      <c r="O185" s="320">
        <v>103.66146496280776</v>
      </c>
      <c r="P185" s="320">
        <v>103.66146496280776</v>
      </c>
      <c r="Q185" s="320">
        <v>103.66146496280776</v>
      </c>
      <c r="R185" s="320">
        <v>103.66146496280776</v>
      </c>
      <c r="S185" s="320">
        <v>103.66146496280776</v>
      </c>
      <c r="T185" s="320">
        <v>103.66146496280776</v>
      </c>
      <c r="U185" s="320">
        <v>103.66146496280776</v>
      </c>
      <c r="V185" s="320">
        <v>103.66146496280776</v>
      </c>
      <c r="W185" s="320">
        <v>103.66146496280776</v>
      </c>
      <c r="X185" s="320">
        <v>103.66146496280776</v>
      </c>
      <c r="Y185" s="320">
        <v>120.15084977364293</v>
      </c>
      <c r="Z185" s="320">
        <v>120.15084977364293</v>
      </c>
      <c r="AA185" s="320">
        <v>120.15084977364293</v>
      </c>
      <c r="AB185" s="320">
        <v>120.15084977364293</v>
      </c>
      <c r="AC185" s="320">
        <v>120.15084977364293</v>
      </c>
      <c r="AD185" s="320">
        <v>120.15084977364293</v>
      </c>
      <c r="AE185" s="386">
        <v>120.15084977364293</v>
      </c>
    </row>
    <row r="186" spans="1:31" ht="20.25" customHeight="1" x14ac:dyDescent="0.25">
      <c r="A186" s="357"/>
      <c r="B186" s="312" t="s">
        <v>949</v>
      </c>
      <c r="C186" s="308">
        <v>6</v>
      </c>
      <c r="D186" s="320">
        <v>103.74002803215861</v>
      </c>
      <c r="E186" s="320">
        <v>103.74002803215861</v>
      </c>
      <c r="F186" s="320">
        <v>103.74002803215861</v>
      </c>
      <c r="G186" s="320">
        <v>103.74002803215861</v>
      </c>
      <c r="H186" s="320">
        <v>103.74002803215861</v>
      </c>
      <c r="I186" s="320">
        <v>103.74002803215861</v>
      </c>
      <c r="J186" s="320">
        <v>103.74002803215861</v>
      </c>
      <c r="K186" s="320">
        <v>103.74002803215861</v>
      </c>
      <c r="L186" s="320">
        <v>103.74002803215861</v>
      </c>
      <c r="M186" s="320">
        <v>115.63433659012047</v>
      </c>
      <c r="N186" s="320">
        <v>115.63433659012047</v>
      </c>
      <c r="O186" s="320">
        <v>115.63433659012047</v>
      </c>
      <c r="P186" s="320">
        <v>115.63433659012047</v>
      </c>
      <c r="Q186" s="320">
        <v>115.63433659012047</v>
      </c>
      <c r="R186" s="320">
        <v>115.63433659012047</v>
      </c>
      <c r="S186" s="320">
        <v>115.63433659012047</v>
      </c>
      <c r="T186" s="320">
        <v>115.63433659012047</v>
      </c>
      <c r="U186" s="320">
        <v>115.63433659012047</v>
      </c>
      <c r="V186" s="320">
        <v>115.63433659012047</v>
      </c>
      <c r="W186" s="320">
        <v>115.63433659012047</v>
      </c>
      <c r="X186" s="320">
        <v>115.63433659012047</v>
      </c>
      <c r="Y186" s="320">
        <v>125.06811056512845</v>
      </c>
      <c r="Z186" s="320">
        <v>125.06811056512845</v>
      </c>
      <c r="AA186" s="320">
        <v>125.06811056512845</v>
      </c>
      <c r="AB186" s="320">
        <v>125.06811056512845</v>
      </c>
      <c r="AC186" s="320">
        <v>125.06811056512845</v>
      </c>
      <c r="AD186" s="320">
        <v>125.06811056512845</v>
      </c>
      <c r="AE186" s="386">
        <v>125.06811056512845</v>
      </c>
    </row>
    <row r="187" spans="1:31" ht="20.25" customHeight="1" x14ac:dyDescent="0.25">
      <c r="A187" s="357"/>
      <c r="B187" s="312"/>
      <c r="C187" s="308"/>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c r="AA187" s="320"/>
      <c r="AB187" s="320"/>
      <c r="AC187" s="320"/>
      <c r="AD187" s="320"/>
      <c r="AE187" s="386"/>
    </row>
    <row r="188" spans="1:31" ht="36" customHeight="1" x14ac:dyDescent="0.25">
      <c r="A188" s="422" t="s">
        <v>837</v>
      </c>
      <c r="B188" s="422"/>
      <c r="C188" s="359">
        <v>52</v>
      </c>
      <c r="D188" s="359">
        <v>104.3538985770729</v>
      </c>
      <c r="E188" s="359">
        <v>104.5746956991172</v>
      </c>
      <c r="F188" s="359">
        <v>104.63175716327223</v>
      </c>
      <c r="G188" s="359">
        <v>104.66061186203193</v>
      </c>
      <c r="H188" s="359">
        <v>104.59677852428032</v>
      </c>
      <c r="I188" s="359">
        <v>105.51097848691825</v>
      </c>
      <c r="J188" s="359">
        <v>107.49405254676941</v>
      </c>
      <c r="K188" s="359">
        <v>108.26235530467056</v>
      </c>
      <c r="L188" s="359">
        <v>108.42799316877687</v>
      </c>
      <c r="M188" s="359">
        <v>110.89086095216329</v>
      </c>
      <c r="N188" s="359">
        <v>111.46304676830491</v>
      </c>
      <c r="O188" s="359">
        <v>112.41364294896283</v>
      </c>
      <c r="P188" s="359">
        <v>112.68251208254881</v>
      </c>
      <c r="Q188" s="359">
        <v>113.28660780056086</v>
      </c>
      <c r="R188" s="359">
        <v>114.85877163358352</v>
      </c>
      <c r="S188" s="359">
        <v>115.85068061024351</v>
      </c>
      <c r="T188" s="359">
        <v>117.30836847535969</v>
      </c>
      <c r="U188" s="359">
        <v>118.33135902681414</v>
      </c>
      <c r="V188" s="359">
        <v>118.17855058768258</v>
      </c>
      <c r="W188" s="359">
        <v>120.30958946112848</v>
      </c>
      <c r="X188" s="359">
        <v>120.88523190005117</v>
      </c>
      <c r="Y188" s="359">
        <v>121.44767709742062</v>
      </c>
      <c r="Z188" s="359">
        <v>122.48540746549271</v>
      </c>
      <c r="AA188" s="359">
        <v>122.72131982456651</v>
      </c>
      <c r="AB188" s="359">
        <v>125.11781470093018</v>
      </c>
      <c r="AC188" s="359">
        <v>126.35325020231977</v>
      </c>
      <c r="AD188" s="359">
        <v>126.56712638371293</v>
      </c>
      <c r="AE188" s="350">
        <v>127.30782867824524</v>
      </c>
    </row>
    <row r="189" spans="1:31" ht="20.25" customHeight="1" x14ac:dyDescent="0.25">
      <c r="A189" s="357"/>
      <c r="B189" s="323" t="s">
        <v>838</v>
      </c>
      <c r="C189" s="308">
        <v>50</v>
      </c>
      <c r="D189" s="320">
        <v>104.23600710979339</v>
      </c>
      <c r="E189" s="320">
        <v>104.46563611671945</v>
      </c>
      <c r="F189" s="320">
        <v>104.55104702317728</v>
      </c>
      <c r="G189" s="320">
        <v>104.58105590988737</v>
      </c>
      <c r="H189" s="320">
        <v>104.68693261729624</v>
      </c>
      <c r="I189" s="320">
        <v>105.63770057843969</v>
      </c>
      <c r="J189" s="320">
        <v>107.7000976006849</v>
      </c>
      <c r="K189" s="320">
        <v>108.4991324689021</v>
      </c>
      <c r="L189" s="320">
        <v>108.4991324689021</v>
      </c>
      <c r="M189" s="320">
        <v>111.06051496362397</v>
      </c>
      <c r="N189" s="320">
        <v>111.65558821241126</v>
      </c>
      <c r="O189" s="320">
        <v>112.6442082402955</v>
      </c>
      <c r="P189" s="320">
        <v>112.92383213922493</v>
      </c>
      <c r="Q189" s="320">
        <v>113.55209168595744</v>
      </c>
      <c r="R189" s="320">
        <v>115.44191729044633</v>
      </c>
      <c r="S189" s="320">
        <v>116.47350275343331</v>
      </c>
      <c r="T189" s="320">
        <v>117.69628492948334</v>
      </c>
      <c r="U189" s="320">
        <v>118.76019510299597</v>
      </c>
      <c r="V189" s="320">
        <v>118.81977208693087</v>
      </c>
      <c r="W189" s="320">
        <v>120.73136570038422</v>
      </c>
      <c r="X189" s="320">
        <v>121.33003383686381</v>
      </c>
      <c r="Y189" s="320">
        <v>121.91497684212804</v>
      </c>
      <c r="Z189" s="320">
        <v>123.14749312973014</v>
      </c>
      <c r="AA189" s="320">
        <v>123.39284198316687</v>
      </c>
      <c r="AB189" s="320">
        <v>125.8851966545851</v>
      </c>
      <c r="AC189" s="320">
        <v>127.17004957603027</v>
      </c>
      <c r="AD189" s="320">
        <v>127.27938604292332</v>
      </c>
      <c r="AE189" s="386">
        <v>128.04971642923692</v>
      </c>
    </row>
    <row r="190" spans="1:31" ht="20.25" customHeight="1" x14ac:dyDescent="0.25">
      <c r="A190" s="352" t="s">
        <v>155</v>
      </c>
      <c r="B190" s="312"/>
      <c r="C190" s="308">
        <v>50</v>
      </c>
      <c r="D190" s="320">
        <v>104.23600710979339</v>
      </c>
      <c r="E190" s="320">
        <v>104.46563611671945</v>
      </c>
      <c r="F190" s="320">
        <v>104.55104702317728</v>
      </c>
      <c r="G190" s="320">
        <v>104.58105590988737</v>
      </c>
      <c r="H190" s="320">
        <v>104.68693261729624</v>
      </c>
      <c r="I190" s="320">
        <v>105.63770057843969</v>
      </c>
      <c r="J190" s="320">
        <v>107.7000976006849</v>
      </c>
      <c r="K190" s="320">
        <v>108.4991324689021</v>
      </c>
      <c r="L190" s="320">
        <v>108.4991324689021</v>
      </c>
      <c r="M190" s="320">
        <v>111.06051496362397</v>
      </c>
      <c r="N190" s="320">
        <v>111.65558821241126</v>
      </c>
      <c r="O190" s="320">
        <v>112.6442082402955</v>
      </c>
      <c r="P190" s="320">
        <v>112.92383213922493</v>
      </c>
      <c r="Q190" s="320">
        <v>113.55209168595744</v>
      </c>
      <c r="R190" s="320">
        <v>115.44191729044633</v>
      </c>
      <c r="S190" s="320">
        <v>116.47350275343331</v>
      </c>
      <c r="T190" s="320">
        <v>117.69628492948334</v>
      </c>
      <c r="U190" s="320">
        <v>118.76019510299597</v>
      </c>
      <c r="V190" s="320">
        <v>118.81977208693087</v>
      </c>
      <c r="W190" s="320">
        <v>120.73136570038422</v>
      </c>
      <c r="X190" s="320">
        <v>121.33003383686381</v>
      </c>
      <c r="Y190" s="320">
        <v>121.91497684212804</v>
      </c>
      <c r="Z190" s="320">
        <v>123.14749312973014</v>
      </c>
      <c r="AA190" s="320">
        <v>123.39284198316687</v>
      </c>
      <c r="AB190" s="320">
        <v>125.8851966545851</v>
      </c>
      <c r="AC190" s="320">
        <v>127.17004957603027</v>
      </c>
      <c r="AD190" s="320">
        <v>127.27938604292332</v>
      </c>
      <c r="AE190" s="386">
        <v>128.04971642923692</v>
      </c>
    </row>
    <row r="191" spans="1:31" ht="20.25" customHeight="1" x14ac:dyDescent="0.25">
      <c r="A191" s="357"/>
      <c r="B191" s="310" t="s">
        <v>839</v>
      </c>
      <c r="C191" s="308">
        <v>8</v>
      </c>
      <c r="D191" s="320">
        <v>105.22555285913508</v>
      </c>
      <c r="E191" s="320">
        <v>106.35824560124615</v>
      </c>
      <c r="F191" s="320">
        <v>106.35824560124615</v>
      </c>
      <c r="G191" s="320">
        <v>106.35824560124615</v>
      </c>
      <c r="H191" s="320">
        <v>106.35824560124615</v>
      </c>
      <c r="I191" s="320">
        <v>106.62731805894516</v>
      </c>
      <c r="J191" s="320">
        <v>109.94199321395138</v>
      </c>
      <c r="K191" s="320">
        <v>109.94199321395138</v>
      </c>
      <c r="L191" s="320">
        <v>109.94199321395138</v>
      </c>
      <c r="M191" s="320">
        <v>114.47798404179471</v>
      </c>
      <c r="N191" s="320">
        <v>114.47798404179471</v>
      </c>
      <c r="O191" s="320">
        <v>114.47798404179471</v>
      </c>
      <c r="P191" s="320">
        <v>114.47798404179471</v>
      </c>
      <c r="Q191" s="320">
        <v>114.47798404179471</v>
      </c>
      <c r="R191" s="320">
        <v>119.34242041318497</v>
      </c>
      <c r="S191" s="320">
        <v>121.22156298169011</v>
      </c>
      <c r="T191" s="320">
        <v>121.24623763801836</v>
      </c>
      <c r="U191" s="320">
        <v>121.24623763801836</v>
      </c>
      <c r="V191" s="320">
        <v>121.24623763801836</v>
      </c>
      <c r="W191" s="320">
        <v>124.11495608622191</v>
      </c>
      <c r="X191" s="320">
        <v>125.99455396364084</v>
      </c>
      <c r="Y191" s="320">
        <v>128.05495480394143</v>
      </c>
      <c r="Z191" s="320">
        <v>128.05495480394143</v>
      </c>
      <c r="AA191" s="320">
        <v>128.05495480394143</v>
      </c>
      <c r="AB191" s="320">
        <v>129.91593581359479</v>
      </c>
      <c r="AC191" s="320">
        <v>130.24510815682953</v>
      </c>
      <c r="AD191" s="320">
        <v>130.74456200909535</v>
      </c>
      <c r="AE191" s="386">
        <v>133.05502713935078</v>
      </c>
    </row>
    <row r="192" spans="1:31" ht="20.25" customHeight="1" x14ac:dyDescent="0.25">
      <c r="A192" s="357"/>
      <c r="B192" s="310" t="s">
        <v>950</v>
      </c>
      <c r="C192" s="308">
        <v>18</v>
      </c>
      <c r="D192" s="320">
        <v>105.08275331939249</v>
      </c>
      <c r="E192" s="320">
        <v>105.08275331939249</v>
      </c>
      <c r="F192" s="320">
        <v>105.16529378658475</v>
      </c>
      <c r="G192" s="320">
        <v>105.24865180522391</v>
      </c>
      <c r="H192" s="320">
        <v>105.24865180522391</v>
      </c>
      <c r="I192" s="320">
        <v>105.90376911846106</v>
      </c>
      <c r="J192" s="320">
        <v>109.19565522950833</v>
      </c>
      <c r="K192" s="320">
        <v>111.24278721020221</v>
      </c>
      <c r="L192" s="320">
        <v>111.24278721020221</v>
      </c>
      <c r="M192" s="320">
        <v>113.36894978562826</v>
      </c>
      <c r="N192" s="320">
        <v>114.68172933221182</v>
      </c>
      <c r="O192" s="320">
        <v>115.43755025737457</v>
      </c>
      <c r="P192" s="320">
        <v>115.51777597098605</v>
      </c>
      <c r="Q192" s="320">
        <v>115.8503771411191</v>
      </c>
      <c r="R192" s="320">
        <v>118.57108165961384</v>
      </c>
      <c r="S192" s="320">
        <v>119.86059621002616</v>
      </c>
      <c r="T192" s="320">
        <v>119.86059621002616</v>
      </c>
      <c r="U192" s="320">
        <v>119.86059621002616</v>
      </c>
      <c r="V192" s="320">
        <v>119.86059621002616</v>
      </c>
      <c r="W192" s="320">
        <v>123.53116665858208</v>
      </c>
      <c r="X192" s="320">
        <v>123.70131900499655</v>
      </c>
      <c r="Y192" s="320">
        <v>124.41042697948579</v>
      </c>
      <c r="Z192" s="320">
        <v>124.66983551474843</v>
      </c>
      <c r="AA192" s="320">
        <v>124.75007512272967</v>
      </c>
      <c r="AB192" s="320">
        <v>128.75219297210347</v>
      </c>
      <c r="AC192" s="320">
        <v>129.79135694125202</v>
      </c>
      <c r="AD192" s="320">
        <v>129.87308985939231</v>
      </c>
      <c r="AE192" s="386">
        <v>130.98602309681661</v>
      </c>
    </row>
    <row r="193" spans="1:31" ht="20.25" customHeight="1" x14ac:dyDescent="0.25">
      <c r="A193" s="357"/>
      <c r="B193" s="310" t="s">
        <v>951</v>
      </c>
      <c r="C193" s="308">
        <v>11</v>
      </c>
      <c r="D193" s="320">
        <v>104.85628795387011</v>
      </c>
      <c r="E193" s="320">
        <v>104.85628795387011</v>
      </c>
      <c r="F193" s="320">
        <v>104.85628795387011</v>
      </c>
      <c r="G193" s="320">
        <v>104.85628795387011</v>
      </c>
      <c r="H193" s="320">
        <v>104.85628795387011</v>
      </c>
      <c r="I193" s="320">
        <v>107.48048580646626</v>
      </c>
      <c r="J193" s="320">
        <v>107.48048580646626</v>
      </c>
      <c r="K193" s="320">
        <v>107.48048580646626</v>
      </c>
      <c r="L193" s="320">
        <v>107.48048580646626</v>
      </c>
      <c r="M193" s="320">
        <v>111.81180794320295</v>
      </c>
      <c r="N193" s="320">
        <v>111.81180794320295</v>
      </c>
      <c r="O193" s="320">
        <v>115.06873746513779</v>
      </c>
      <c r="P193" s="320">
        <v>116.20847674708911</v>
      </c>
      <c r="Q193" s="320">
        <v>116.20847674708911</v>
      </c>
      <c r="R193" s="320">
        <v>116.20847674708911</v>
      </c>
      <c r="S193" s="320">
        <v>116.78439282745791</v>
      </c>
      <c r="T193" s="320">
        <v>116.78439282745791</v>
      </c>
      <c r="U193" s="320">
        <v>121.49184157920203</v>
      </c>
      <c r="V193" s="320">
        <v>121.49184157920203</v>
      </c>
      <c r="W193" s="320">
        <v>121.49184157920203</v>
      </c>
      <c r="X193" s="320">
        <v>121.49184157920203</v>
      </c>
      <c r="Y193" s="320">
        <v>121.49184157920203</v>
      </c>
      <c r="Z193" s="320">
        <v>121.49184157920203</v>
      </c>
      <c r="AA193" s="320">
        <v>121.49184157920203</v>
      </c>
      <c r="AB193" s="320">
        <v>122.10495264200354</v>
      </c>
      <c r="AC193" s="320">
        <v>122.10495264200354</v>
      </c>
      <c r="AD193" s="320">
        <v>122.10495264200354</v>
      </c>
      <c r="AE193" s="386">
        <v>122.10495264200354</v>
      </c>
    </row>
    <row r="194" spans="1:31" ht="20.25" customHeight="1" x14ac:dyDescent="0.25">
      <c r="A194" s="357"/>
      <c r="B194" s="310" t="s">
        <v>840</v>
      </c>
      <c r="C194" s="308">
        <v>3</v>
      </c>
      <c r="D194" s="320">
        <v>104.72552059336606</v>
      </c>
      <c r="E194" s="320">
        <v>104.72552059336606</v>
      </c>
      <c r="F194" s="320">
        <v>104.72552059336606</v>
      </c>
      <c r="G194" s="320">
        <v>104.72552059336606</v>
      </c>
      <c r="H194" s="320">
        <v>106.40283425806552</v>
      </c>
      <c r="I194" s="320">
        <v>108.23121797923778</v>
      </c>
      <c r="J194" s="320">
        <v>112.04734535061606</v>
      </c>
      <c r="K194" s="320">
        <v>113.94862127891798</v>
      </c>
      <c r="L194" s="320">
        <v>113.94862127891798</v>
      </c>
      <c r="M194" s="320">
        <v>114.93977741282275</v>
      </c>
      <c r="N194" s="320">
        <v>114.93977741282275</v>
      </c>
      <c r="O194" s="320">
        <v>114.93977741282275</v>
      </c>
      <c r="P194" s="320">
        <v>114.93977741282275</v>
      </c>
      <c r="Q194" s="320">
        <v>114.93977741282275</v>
      </c>
      <c r="R194" s="320">
        <v>114.93977741282275</v>
      </c>
      <c r="S194" s="320">
        <v>114.93977741282275</v>
      </c>
      <c r="T194" s="320">
        <v>114.93977741282275</v>
      </c>
      <c r="U194" s="320">
        <v>115.88215901712027</v>
      </c>
      <c r="V194" s="320">
        <v>115.88215901712027</v>
      </c>
      <c r="W194" s="320">
        <v>119.25225583286529</v>
      </c>
      <c r="X194" s="320">
        <v>119.25225583286529</v>
      </c>
      <c r="Y194" s="320">
        <v>119.25225583286529</v>
      </c>
      <c r="Z194" s="320">
        <v>119.25225583286529</v>
      </c>
      <c r="AA194" s="320">
        <v>120.52146858488193</v>
      </c>
      <c r="AB194" s="320">
        <v>121.80418968521984</v>
      </c>
      <c r="AC194" s="320">
        <v>122.70000178205542</v>
      </c>
      <c r="AD194" s="320">
        <v>122.70000178205542</v>
      </c>
      <c r="AE194" s="386">
        <v>122.70000178205542</v>
      </c>
    </row>
    <row r="195" spans="1:31" ht="20.25" customHeight="1" x14ac:dyDescent="0.25">
      <c r="A195" s="357"/>
      <c r="B195" s="310" t="s">
        <v>841</v>
      </c>
      <c r="C195" s="308">
        <v>10</v>
      </c>
      <c r="D195" s="320">
        <v>101.56512386825246</v>
      </c>
      <c r="E195" s="320">
        <v>101.7755506864624</v>
      </c>
      <c r="F195" s="320">
        <v>102.01770867893461</v>
      </c>
      <c r="G195" s="320">
        <v>102.01770867893461</v>
      </c>
      <c r="H195" s="320">
        <v>102.25926214618636</v>
      </c>
      <c r="I195" s="320">
        <v>102.43186691114246</v>
      </c>
      <c r="J195" s="320">
        <v>103.44267637342875</v>
      </c>
      <c r="K195" s="320">
        <v>103.46454192698683</v>
      </c>
      <c r="L195" s="320">
        <v>103.46454192698683</v>
      </c>
      <c r="M195" s="320">
        <v>103.84532401835349</v>
      </c>
      <c r="N195" s="320">
        <v>104.37781363581962</v>
      </c>
      <c r="O195" s="320">
        <v>104.37781363581962</v>
      </c>
      <c r="P195" s="320">
        <v>104.37781363581962</v>
      </c>
      <c r="Q195" s="320">
        <v>106.58878374662227</v>
      </c>
      <c r="R195" s="320">
        <v>107.16296704404981</v>
      </c>
      <c r="S195" s="320">
        <v>107.77164476664367</v>
      </c>
      <c r="T195" s="320">
        <v>113.07092403202418</v>
      </c>
      <c r="U195" s="320">
        <v>113.07092403202418</v>
      </c>
      <c r="V195" s="320">
        <v>113.32995439695847</v>
      </c>
      <c r="W195" s="320">
        <v>113.46078220473372</v>
      </c>
      <c r="X195" s="320">
        <v>114.48981538466134</v>
      </c>
      <c r="Y195" s="320">
        <v>114.48981538466134</v>
      </c>
      <c r="Z195" s="320">
        <v>119.44255110165072</v>
      </c>
      <c r="AA195" s="320">
        <v>120.21814332775072</v>
      </c>
      <c r="AB195" s="320">
        <v>122.74192253328398</v>
      </c>
      <c r="AC195" s="320">
        <v>126.35588755384511</v>
      </c>
      <c r="AD195" s="320">
        <v>126.35588755384511</v>
      </c>
      <c r="AE195" s="386">
        <v>126.35588755384511</v>
      </c>
    </row>
    <row r="196" spans="1:31" ht="20.25" customHeight="1" x14ac:dyDescent="0.25">
      <c r="A196" s="357"/>
      <c r="B196" s="323" t="s">
        <v>842</v>
      </c>
      <c r="C196" s="308">
        <v>2</v>
      </c>
      <c r="D196" s="320">
        <v>107.30118525906094</v>
      </c>
      <c r="E196" s="320">
        <v>107.30118525906094</v>
      </c>
      <c r="F196" s="320">
        <v>106.64951066564599</v>
      </c>
      <c r="G196" s="320">
        <v>106.64951066564599</v>
      </c>
      <c r="H196" s="320">
        <v>102.34292619888218</v>
      </c>
      <c r="I196" s="320">
        <v>102.34292619888218</v>
      </c>
      <c r="J196" s="320">
        <v>102.34292619888218</v>
      </c>
      <c r="K196" s="320">
        <v>102.34292619888218</v>
      </c>
      <c r="L196" s="320">
        <v>106.64951066564599</v>
      </c>
      <c r="M196" s="320">
        <v>106.64951066564599</v>
      </c>
      <c r="N196" s="320">
        <v>106.64951066564599</v>
      </c>
      <c r="O196" s="320">
        <v>106.64951066564599</v>
      </c>
      <c r="P196" s="320">
        <v>106.64951066564599</v>
      </c>
      <c r="Q196" s="320">
        <v>106.64951066564599</v>
      </c>
      <c r="R196" s="320">
        <v>100.2801302120132</v>
      </c>
      <c r="S196" s="320">
        <v>100.28012703049835</v>
      </c>
      <c r="T196" s="320">
        <v>107.61045712226861</v>
      </c>
      <c r="U196" s="320">
        <v>107.61045712226861</v>
      </c>
      <c r="V196" s="320">
        <v>102.14801310647522</v>
      </c>
      <c r="W196" s="320">
        <v>109.76518347973534</v>
      </c>
      <c r="X196" s="320">
        <v>109.76518347973534</v>
      </c>
      <c r="Y196" s="320">
        <v>109.76518347973534</v>
      </c>
      <c r="Z196" s="320">
        <v>105.9332658595573</v>
      </c>
      <c r="AA196" s="320">
        <v>105.9332658595573</v>
      </c>
      <c r="AB196" s="320">
        <v>105.9332658595573</v>
      </c>
      <c r="AC196" s="320">
        <v>105.9332658595573</v>
      </c>
      <c r="AD196" s="320">
        <v>108.76063490345319</v>
      </c>
      <c r="AE196" s="386">
        <v>108.76063490345319</v>
      </c>
    </row>
    <row r="197" spans="1:31" ht="20.25" customHeight="1" x14ac:dyDescent="0.25">
      <c r="A197" s="352" t="s">
        <v>843</v>
      </c>
      <c r="B197" s="310"/>
      <c r="C197" s="308">
        <v>2</v>
      </c>
      <c r="D197" s="320">
        <v>107.30118525906094</v>
      </c>
      <c r="E197" s="320">
        <v>107.30118525906094</v>
      </c>
      <c r="F197" s="320">
        <v>106.64951066564599</v>
      </c>
      <c r="G197" s="320">
        <v>106.64951066564599</v>
      </c>
      <c r="H197" s="320">
        <v>102.34292619888218</v>
      </c>
      <c r="I197" s="320">
        <v>102.34292619888218</v>
      </c>
      <c r="J197" s="320">
        <v>102.34292619888218</v>
      </c>
      <c r="K197" s="320">
        <v>102.34292619888218</v>
      </c>
      <c r="L197" s="320">
        <v>106.64951066564599</v>
      </c>
      <c r="M197" s="320">
        <v>106.64951066564599</v>
      </c>
      <c r="N197" s="320">
        <v>106.64951066564599</v>
      </c>
      <c r="O197" s="320">
        <v>106.64951066564599</v>
      </c>
      <c r="P197" s="320">
        <v>106.64951066564599</v>
      </c>
      <c r="Q197" s="320">
        <v>106.64951066564599</v>
      </c>
      <c r="R197" s="320">
        <v>100.2801302120132</v>
      </c>
      <c r="S197" s="320">
        <v>100.28012703049835</v>
      </c>
      <c r="T197" s="320">
        <v>107.61045712226861</v>
      </c>
      <c r="U197" s="320">
        <v>107.61045712226861</v>
      </c>
      <c r="V197" s="320">
        <v>102.14801310647522</v>
      </c>
      <c r="W197" s="320">
        <v>109.76518347973534</v>
      </c>
      <c r="X197" s="320">
        <v>109.76518347973534</v>
      </c>
      <c r="Y197" s="320">
        <v>109.76518347973534</v>
      </c>
      <c r="Z197" s="320">
        <v>105.9332658595573</v>
      </c>
      <c r="AA197" s="320">
        <v>105.9332658595573</v>
      </c>
      <c r="AB197" s="320">
        <v>105.9332658595573</v>
      </c>
      <c r="AC197" s="320">
        <v>105.9332658595573</v>
      </c>
      <c r="AD197" s="320">
        <v>108.76063490345319</v>
      </c>
      <c r="AE197" s="386">
        <v>108.76063490345319</v>
      </c>
    </row>
    <row r="198" spans="1:31" ht="20.25" customHeight="1" x14ac:dyDescent="0.25">
      <c r="A198" s="357"/>
      <c r="B198" s="312" t="s">
        <v>952</v>
      </c>
      <c r="C198" s="308">
        <v>2</v>
      </c>
      <c r="D198" s="320">
        <v>107.30118525906094</v>
      </c>
      <c r="E198" s="320">
        <v>107.30118525906094</v>
      </c>
      <c r="F198" s="320">
        <v>106.64951066564599</v>
      </c>
      <c r="G198" s="320">
        <v>106.64951066564599</v>
      </c>
      <c r="H198" s="320">
        <v>102.34292619888218</v>
      </c>
      <c r="I198" s="320">
        <v>102.34292619888218</v>
      </c>
      <c r="J198" s="320">
        <v>102.34292619888218</v>
      </c>
      <c r="K198" s="320">
        <v>102.34292619888218</v>
      </c>
      <c r="L198" s="320">
        <v>106.64951066564599</v>
      </c>
      <c r="M198" s="320">
        <v>106.64951066564599</v>
      </c>
      <c r="N198" s="320">
        <v>106.64951066564599</v>
      </c>
      <c r="O198" s="320">
        <v>106.64951066564599</v>
      </c>
      <c r="P198" s="320">
        <v>106.64951066564599</v>
      </c>
      <c r="Q198" s="320">
        <v>106.64951066564599</v>
      </c>
      <c r="R198" s="320">
        <v>100.2801302120132</v>
      </c>
      <c r="S198" s="320">
        <v>100.28012703049835</v>
      </c>
      <c r="T198" s="320">
        <v>107.61045712226861</v>
      </c>
      <c r="U198" s="320">
        <v>107.61045712226861</v>
      </c>
      <c r="V198" s="320">
        <v>102.14801310647522</v>
      </c>
      <c r="W198" s="320">
        <v>109.76518347973534</v>
      </c>
      <c r="X198" s="320">
        <v>109.76518347973534</v>
      </c>
      <c r="Y198" s="320">
        <v>109.76518347973534</v>
      </c>
      <c r="Z198" s="320">
        <v>105.9332658595573</v>
      </c>
      <c r="AA198" s="320">
        <v>105.9332658595573</v>
      </c>
      <c r="AB198" s="320">
        <v>105.9332658595573</v>
      </c>
      <c r="AC198" s="320">
        <v>105.9332658595573</v>
      </c>
      <c r="AD198" s="320">
        <v>108.76063490345319</v>
      </c>
      <c r="AE198" s="386">
        <v>108.76063490345319</v>
      </c>
    </row>
    <row r="199" spans="1:31" ht="20.25" customHeight="1" x14ac:dyDescent="0.25">
      <c r="A199" s="357"/>
      <c r="B199" s="312"/>
      <c r="C199" s="308"/>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c r="AA199" s="320"/>
      <c r="AB199" s="320"/>
      <c r="AC199" s="320"/>
      <c r="AD199" s="320"/>
      <c r="AE199" s="386"/>
    </row>
    <row r="200" spans="1:31" s="360" customFormat="1" ht="30.75" customHeight="1" x14ac:dyDescent="0.25">
      <c r="A200" s="422" t="s">
        <v>844</v>
      </c>
      <c r="B200" s="422"/>
      <c r="C200" s="359">
        <v>41</v>
      </c>
      <c r="D200" s="359">
        <v>101.54839563108619</v>
      </c>
      <c r="E200" s="359">
        <v>101.54839563108619</v>
      </c>
      <c r="F200" s="359">
        <v>101.54839563108619</v>
      </c>
      <c r="G200" s="359">
        <v>101.54839563108619</v>
      </c>
      <c r="H200" s="359">
        <v>101.54839563108619</v>
      </c>
      <c r="I200" s="359">
        <v>101.54839563108619</v>
      </c>
      <c r="J200" s="359">
        <v>101.54839563108619</v>
      </c>
      <c r="K200" s="359">
        <v>101.54839563108619</v>
      </c>
      <c r="L200" s="359">
        <v>101.54839563108619</v>
      </c>
      <c r="M200" s="359">
        <v>111.85828480948514</v>
      </c>
      <c r="N200" s="359">
        <v>111.85828480948514</v>
      </c>
      <c r="O200" s="359">
        <v>111.85828480948514</v>
      </c>
      <c r="P200" s="359">
        <v>111.85828480948514</v>
      </c>
      <c r="Q200" s="359">
        <v>111.85828480948514</v>
      </c>
      <c r="R200" s="359">
        <v>111.858284809485</v>
      </c>
      <c r="S200" s="359">
        <v>114.98271651817923</v>
      </c>
      <c r="T200" s="359">
        <v>114.98271651817923</v>
      </c>
      <c r="U200" s="359">
        <v>114.98271651817923</v>
      </c>
      <c r="V200" s="359">
        <v>114.98271651817923</v>
      </c>
      <c r="W200" s="359">
        <v>115.06739711564965</v>
      </c>
      <c r="X200" s="359">
        <v>115.06739711564965</v>
      </c>
      <c r="Y200" s="359">
        <v>119.11827684240848</v>
      </c>
      <c r="Z200" s="359">
        <v>119.11827684240848</v>
      </c>
      <c r="AA200" s="359">
        <v>119.11827684240848</v>
      </c>
      <c r="AB200" s="359">
        <v>119.11827684240848</v>
      </c>
      <c r="AC200" s="359">
        <v>119.11827684240848</v>
      </c>
      <c r="AD200" s="359">
        <v>119.23209086679873</v>
      </c>
      <c r="AE200" s="387">
        <v>119.33169147655482</v>
      </c>
    </row>
    <row r="201" spans="1:31" ht="20.25" customHeight="1" x14ac:dyDescent="0.25">
      <c r="A201" s="357"/>
      <c r="B201" s="323" t="s">
        <v>845</v>
      </c>
      <c r="C201" s="308">
        <v>40</v>
      </c>
      <c r="D201" s="320">
        <v>101.58117611144544</v>
      </c>
      <c r="E201" s="320">
        <v>101.58117611144544</v>
      </c>
      <c r="F201" s="320">
        <v>101.58117611144544</v>
      </c>
      <c r="G201" s="320">
        <v>101.58117611144544</v>
      </c>
      <c r="H201" s="320">
        <v>101.58117611144544</v>
      </c>
      <c r="I201" s="320">
        <v>101.58117611144544</v>
      </c>
      <c r="J201" s="320">
        <v>101.58117611144544</v>
      </c>
      <c r="K201" s="320">
        <v>101.58117611144544</v>
      </c>
      <c r="L201" s="320">
        <v>101.58117611144544</v>
      </c>
      <c r="M201" s="320">
        <v>112.10933193496615</v>
      </c>
      <c r="N201" s="320">
        <v>112.10933193496615</v>
      </c>
      <c r="O201" s="320">
        <v>112.10933193496615</v>
      </c>
      <c r="P201" s="320">
        <v>112.10933193496615</v>
      </c>
      <c r="Q201" s="320">
        <v>112.10933193496615</v>
      </c>
      <c r="R201" s="320">
        <v>112.10933193496615</v>
      </c>
      <c r="S201" s="320">
        <v>115.2999097694981</v>
      </c>
      <c r="T201" s="320">
        <v>115.2999097694981</v>
      </c>
      <c r="U201" s="320">
        <v>115.2999097694981</v>
      </c>
      <c r="V201" s="320">
        <v>115.2999097694981</v>
      </c>
      <c r="W201" s="320">
        <v>115.38638310689007</v>
      </c>
      <c r="X201" s="320">
        <v>115.38638310689007</v>
      </c>
      <c r="Y201" s="320">
        <v>119.5230224293586</v>
      </c>
      <c r="Z201" s="320">
        <v>119.5230224293586</v>
      </c>
      <c r="AA201" s="320">
        <v>119.5230224293586</v>
      </c>
      <c r="AB201" s="320">
        <v>119.5230224293586</v>
      </c>
      <c r="AC201" s="320">
        <v>119.5230224293586</v>
      </c>
      <c r="AD201" s="320">
        <v>119.5230224293586</v>
      </c>
      <c r="AE201" s="386">
        <v>119.5230224293586</v>
      </c>
    </row>
    <row r="202" spans="1:31" ht="20.25" customHeight="1" x14ac:dyDescent="0.25">
      <c r="A202" s="352" t="s">
        <v>846</v>
      </c>
      <c r="B202" s="312"/>
      <c r="C202" s="308">
        <v>1</v>
      </c>
      <c r="D202" s="320">
        <v>100</v>
      </c>
      <c r="E202" s="320">
        <v>100</v>
      </c>
      <c r="F202" s="320">
        <v>100</v>
      </c>
      <c r="G202" s="320">
        <v>100</v>
      </c>
      <c r="H202" s="320">
        <v>100</v>
      </c>
      <c r="I202" s="320">
        <v>100</v>
      </c>
      <c r="J202" s="320">
        <v>100</v>
      </c>
      <c r="K202" s="320">
        <v>100</v>
      </c>
      <c r="L202" s="320">
        <v>100</v>
      </c>
      <c r="M202" s="320">
        <v>100</v>
      </c>
      <c r="N202" s="320">
        <v>100</v>
      </c>
      <c r="O202" s="320">
        <v>100</v>
      </c>
      <c r="P202" s="320">
        <v>100</v>
      </c>
      <c r="Q202" s="320">
        <v>100</v>
      </c>
      <c r="R202" s="320">
        <v>100</v>
      </c>
      <c r="S202" s="320">
        <v>100</v>
      </c>
      <c r="T202" s="320">
        <v>100</v>
      </c>
      <c r="U202" s="320">
        <v>100</v>
      </c>
      <c r="V202" s="320">
        <v>100</v>
      </c>
      <c r="W202" s="320">
        <v>103.0190473880761</v>
      </c>
      <c r="X202" s="320">
        <v>103.0190473880761</v>
      </c>
      <c r="Y202" s="320">
        <v>103.0190473880761</v>
      </c>
      <c r="Z202" s="320">
        <v>103.0190473880761</v>
      </c>
      <c r="AA202" s="320">
        <v>103.0190473880761</v>
      </c>
      <c r="AB202" s="320">
        <v>103.0190473880761</v>
      </c>
      <c r="AC202" s="320">
        <v>103.0190473880761</v>
      </c>
      <c r="AD202" s="320">
        <v>103.0190473880761</v>
      </c>
      <c r="AE202" s="386">
        <v>103.0190473880761</v>
      </c>
    </row>
    <row r="203" spans="1:31" ht="20.25" customHeight="1" x14ac:dyDescent="0.25">
      <c r="A203" s="357"/>
      <c r="B203" s="310" t="s">
        <v>847</v>
      </c>
      <c r="C203" s="308">
        <v>1</v>
      </c>
      <c r="D203" s="320">
        <v>100</v>
      </c>
      <c r="E203" s="320">
        <v>100</v>
      </c>
      <c r="F203" s="320">
        <v>100</v>
      </c>
      <c r="G203" s="320">
        <v>100</v>
      </c>
      <c r="H203" s="320">
        <v>100</v>
      </c>
      <c r="I203" s="320">
        <v>100</v>
      </c>
      <c r="J203" s="320">
        <v>100</v>
      </c>
      <c r="K203" s="320">
        <v>100</v>
      </c>
      <c r="L203" s="320">
        <v>100</v>
      </c>
      <c r="M203" s="320">
        <v>100</v>
      </c>
      <c r="N203" s="320">
        <v>100</v>
      </c>
      <c r="O203" s="320">
        <v>100</v>
      </c>
      <c r="P203" s="320">
        <v>100</v>
      </c>
      <c r="Q203" s="320">
        <v>100</v>
      </c>
      <c r="R203" s="320">
        <v>100</v>
      </c>
      <c r="S203" s="320">
        <v>100</v>
      </c>
      <c r="T203" s="320">
        <v>100</v>
      </c>
      <c r="U203" s="320">
        <v>100</v>
      </c>
      <c r="V203" s="320">
        <v>100</v>
      </c>
      <c r="W203" s="320">
        <v>103.0190473880761</v>
      </c>
      <c r="X203" s="320">
        <v>103.0190473880761</v>
      </c>
      <c r="Y203" s="320">
        <v>103.0190473880761</v>
      </c>
      <c r="Z203" s="320">
        <v>103.0190473880761</v>
      </c>
      <c r="AA203" s="320">
        <v>103.0190473880761</v>
      </c>
      <c r="AB203" s="320">
        <v>103.0190473880761</v>
      </c>
      <c r="AC203" s="320">
        <v>103.0190473880761</v>
      </c>
      <c r="AD203" s="320">
        <v>103.0190473880761</v>
      </c>
      <c r="AE203" s="386">
        <v>103.0190473880761</v>
      </c>
    </row>
    <row r="204" spans="1:31" ht="20.25" customHeight="1" x14ac:dyDescent="0.25">
      <c r="A204" s="352" t="s">
        <v>848</v>
      </c>
      <c r="B204" s="310"/>
      <c r="C204" s="308">
        <v>15</v>
      </c>
      <c r="D204" s="320">
        <v>104.23228139163562</v>
      </c>
      <c r="E204" s="320">
        <v>104.23228139163562</v>
      </c>
      <c r="F204" s="320">
        <v>104.23228139163562</v>
      </c>
      <c r="G204" s="320">
        <v>104.23228139163562</v>
      </c>
      <c r="H204" s="320">
        <v>104.23228139163562</v>
      </c>
      <c r="I204" s="320">
        <v>104.23228139163562</v>
      </c>
      <c r="J204" s="320">
        <v>104.23228139163562</v>
      </c>
      <c r="K204" s="320">
        <v>104.23228139163562</v>
      </c>
      <c r="L204" s="320">
        <v>104.23228139163562</v>
      </c>
      <c r="M204" s="320">
        <v>115.19654636940916</v>
      </c>
      <c r="N204" s="320">
        <v>115.19654636940916</v>
      </c>
      <c r="O204" s="320">
        <v>115.19654636940916</v>
      </c>
      <c r="P204" s="320">
        <v>115.19654636940916</v>
      </c>
      <c r="Q204" s="320">
        <v>115.19654636940916</v>
      </c>
      <c r="R204" s="320">
        <v>115.19654636940916</v>
      </c>
      <c r="S204" s="320">
        <v>115.19654636940916</v>
      </c>
      <c r="T204" s="320">
        <v>115.19654636940916</v>
      </c>
      <c r="U204" s="320">
        <v>115.19654636940916</v>
      </c>
      <c r="V204" s="320">
        <v>115.19654636940916</v>
      </c>
      <c r="W204" s="320">
        <v>115.19654636940916</v>
      </c>
      <c r="X204" s="320">
        <v>115.19654636940916</v>
      </c>
      <c r="Y204" s="320">
        <v>119.05923331293505</v>
      </c>
      <c r="Z204" s="320">
        <v>119.05923331293505</v>
      </c>
      <c r="AA204" s="320">
        <v>119.05923331293505</v>
      </c>
      <c r="AB204" s="320">
        <v>119.05923331293505</v>
      </c>
      <c r="AC204" s="320">
        <v>119.05923331293505</v>
      </c>
      <c r="AD204" s="320">
        <v>119.05923331293505</v>
      </c>
      <c r="AE204" s="386">
        <v>119.05923331293505</v>
      </c>
    </row>
    <row r="205" spans="1:31" ht="20.25" customHeight="1" x14ac:dyDescent="0.25">
      <c r="A205" s="357"/>
      <c r="B205" s="310" t="s">
        <v>449</v>
      </c>
      <c r="C205" s="308">
        <v>15</v>
      </c>
      <c r="D205" s="320">
        <v>104.23228139163562</v>
      </c>
      <c r="E205" s="320">
        <v>104.23228139163562</v>
      </c>
      <c r="F205" s="320">
        <v>104.23228139163562</v>
      </c>
      <c r="G205" s="320">
        <v>104.23228139163562</v>
      </c>
      <c r="H205" s="320">
        <v>104.23228139163562</v>
      </c>
      <c r="I205" s="320">
        <v>104.23228139163562</v>
      </c>
      <c r="J205" s="320">
        <v>104.23228139163562</v>
      </c>
      <c r="K205" s="320">
        <v>104.23228139163562</v>
      </c>
      <c r="L205" s="320">
        <v>104.23228139163562</v>
      </c>
      <c r="M205" s="320">
        <v>115.19654636940916</v>
      </c>
      <c r="N205" s="320">
        <v>115.19654636940916</v>
      </c>
      <c r="O205" s="320">
        <v>115.19654636940916</v>
      </c>
      <c r="P205" s="320">
        <v>115.19654636940916</v>
      </c>
      <c r="Q205" s="320">
        <v>115.19654636940916</v>
      </c>
      <c r="R205" s="320">
        <v>115.19654636940916</v>
      </c>
      <c r="S205" s="320">
        <v>115.19654636940916</v>
      </c>
      <c r="T205" s="320">
        <v>115.19654636940916</v>
      </c>
      <c r="U205" s="320">
        <v>115.19654636940916</v>
      </c>
      <c r="V205" s="320">
        <v>115.19654636940916</v>
      </c>
      <c r="W205" s="320">
        <v>115.19654636940916</v>
      </c>
      <c r="X205" s="320">
        <v>115.19654636940916</v>
      </c>
      <c r="Y205" s="320">
        <v>119.05923331293505</v>
      </c>
      <c r="Z205" s="320">
        <v>119.05923331293505</v>
      </c>
      <c r="AA205" s="320">
        <v>119.05923331293505</v>
      </c>
      <c r="AB205" s="320">
        <v>119.05923331293505</v>
      </c>
      <c r="AC205" s="320">
        <v>119.05923331293505</v>
      </c>
      <c r="AD205" s="320">
        <v>119.05923331293505</v>
      </c>
      <c r="AE205" s="386">
        <v>119.05923331293505</v>
      </c>
    </row>
    <row r="206" spans="1:31" ht="20.25" customHeight="1" x14ac:dyDescent="0.25">
      <c r="A206" s="352" t="s">
        <v>849</v>
      </c>
      <c r="B206" s="310"/>
      <c r="C206" s="308">
        <v>12</v>
      </c>
      <c r="D206" s="320">
        <v>100</v>
      </c>
      <c r="E206" s="320">
        <v>100</v>
      </c>
      <c r="F206" s="320">
        <v>100</v>
      </c>
      <c r="G206" s="320">
        <v>100</v>
      </c>
      <c r="H206" s="320">
        <v>100</v>
      </c>
      <c r="I206" s="320">
        <v>100</v>
      </c>
      <c r="J206" s="320">
        <v>100</v>
      </c>
      <c r="K206" s="320">
        <v>100</v>
      </c>
      <c r="L206" s="320">
        <v>100</v>
      </c>
      <c r="M206" s="320">
        <v>119.30845978760208</v>
      </c>
      <c r="N206" s="320">
        <v>119.30845978760208</v>
      </c>
      <c r="O206" s="320">
        <v>119.30845978760208</v>
      </c>
      <c r="P206" s="320">
        <v>119.30845978760208</v>
      </c>
      <c r="Q206" s="320">
        <v>119.30845978760208</v>
      </c>
      <c r="R206" s="320">
        <v>119.30845978760208</v>
      </c>
      <c r="S206" s="320">
        <v>119.30845978760208</v>
      </c>
      <c r="T206" s="320">
        <v>119.30845978760208</v>
      </c>
      <c r="U206" s="320">
        <v>119.30845978760208</v>
      </c>
      <c r="V206" s="320">
        <v>119.30845978760208</v>
      </c>
      <c r="W206" s="320">
        <v>119.30845978760208</v>
      </c>
      <c r="X206" s="320">
        <v>119.30845978760208</v>
      </c>
      <c r="Y206" s="320">
        <v>128.32060684128732</v>
      </c>
      <c r="Z206" s="320">
        <v>128.32060684128732</v>
      </c>
      <c r="AA206" s="320">
        <v>128.32060684128732</v>
      </c>
      <c r="AB206" s="320">
        <v>128.32060684128732</v>
      </c>
      <c r="AC206" s="320">
        <v>128.32060684128732</v>
      </c>
      <c r="AD206" s="320">
        <v>128.32060684128732</v>
      </c>
      <c r="AE206" s="386">
        <v>128.32060684128732</v>
      </c>
    </row>
    <row r="207" spans="1:31" ht="20.25" customHeight="1" x14ac:dyDescent="0.25">
      <c r="A207" s="357"/>
      <c r="B207" s="312" t="s">
        <v>953</v>
      </c>
      <c r="C207" s="308">
        <v>12</v>
      </c>
      <c r="D207" s="320">
        <v>100</v>
      </c>
      <c r="E207" s="320">
        <v>100</v>
      </c>
      <c r="F207" s="320">
        <v>100</v>
      </c>
      <c r="G207" s="320">
        <v>100</v>
      </c>
      <c r="H207" s="320">
        <v>100</v>
      </c>
      <c r="I207" s="320">
        <v>100</v>
      </c>
      <c r="J207" s="320">
        <v>100</v>
      </c>
      <c r="K207" s="320">
        <v>100</v>
      </c>
      <c r="L207" s="320">
        <v>100</v>
      </c>
      <c r="M207" s="320">
        <v>119.30845978760208</v>
      </c>
      <c r="N207" s="320">
        <v>119.30845978760208</v>
      </c>
      <c r="O207" s="320">
        <v>119.30845978760208</v>
      </c>
      <c r="P207" s="320">
        <v>119.30845978760208</v>
      </c>
      <c r="Q207" s="320">
        <v>119.30845978760208</v>
      </c>
      <c r="R207" s="320">
        <v>119.30845978760208</v>
      </c>
      <c r="S207" s="320">
        <v>119.30845978760208</v>
      </c>
      <c r="T207" s="320">
        <v>119.30845978760208</v>
      </c>
      <c r="U207" s="320">
        <v>119.30845978760208</v>
      </c>
      <c r="V207" s="320">
        <v>119.30845978760208</v>
      </c>
      <c r="W207" s="320">
        <v>119.30845978760208</v>
      </c>
      <c r="X207" s="320">
        <v>119.30845978760208</v>
      </c>
      <c r="Y207" s="320">
        <v>128.32060684128732</v>
      </c>
      <c r="Z207" s="320">
        <v>128.32060684128732</v>
      </c>
      <c r="AA207" s="320">
        <v>128.32060684128732</v>
      </c>
      <c r="AB207" s="320">
        <v>128.32060684128732</v>
      </c>
      <c r="AC207" s="320">
        <v>128.32060684128732</v>
      </c>
      <c r="AD207" s="320">
        <v>128.32060684128732</v>
      </c>
      <c r="AE207" s="386">
        <v>128.32060684128732</v>
      </c>
    </row>
    <row r="208" spans="1:31" ht="20.25" customHeight="1" x14ac:dyDescent="0.25">
      <c r="A208" s="352" t="s">
        <v>169</v>
      </c>
      <c r="B208" s="312"/>
      <c r="C208" s="308">
        <v>12</v>
      </c>
      <c r="D208" s="320">
        <v>100</v>
      </c>
      <c r="E208" s="320">
        <v>100</v>
      </c>
      <c r="F208" s="320">
        <v>100</v>
      </c>
      <c r="G208" s="320">
        <v>100</v>
      </c>
      <c r="H208" s="320">
        <v>100</v>
      </c>
      <c r="I208" s="320">
        <v>100</v>
      </c>
      <c r="J208" s="320">
        <v>100</v>
      </c>
      <c r="K208" s="320">
        <v>100</v>
      </c>
      <c r="L208" s="320">
        <v>100</v>
      </c>
      <c r="M208" s="320">
        <v>102.21166368304402</v>
      </c>
      <c r="N208" s="320">
        <v>102.21166368304402</v>
      </c>
      <c r="O208" s="320">
        <v>102.21166368304402</v>
      </c>
      <c r="P208" s="320">
        <v>102.21166368304402</v>
      </c>
      <c r="Q208" s="320">
        <v>102.21166368304402</v>
      </c>
      <c r="R208" s="320">
        <v>102.21166368304402</v>
      </c>
      <c r="S208" s="320">
        <v>112.88680535441556</v>
      </c>
      <c r="T208" s="320">
        <v>112.88680535441556</v>
      </c>
      <c r="U208" s="320">
        <v>112.88680535441556</v>
      </c>
      <c r="V208" s="320">
        <v>112.88680535441556</v>
      </c>
      <c r="W208" s="320">
        <v>112.88680535441556</v>
      </c>
      <c r="X208" s="320">
        <v>112.88680535441556</v>
      </c>
      <c r="Y208" s="320">
        <v>112.88680535441556</v>
      </c>
      <c r="Z208" s="320">
        <v>112.88680535441556</v>
      </c>
      <c r="AA208" s="320">
        <v>112.88680535441556</v>
      </c>
      <c r="AB208" s="320">
        <v>112.88680535441556</v>
      </c>
      <c r="AC208" s="320">
        <v>112.88680535441556</v>
      </c>
      <c r="AD208" s="320">
        <v>112.88680535441556</v>
      </c>
      <c r="AE208" s="386">
        <v>112.88680535441556</v>
      </c>
    </row>
    <row r="209" spans="1:31" ht="20.25" customHeight="1" x14ac:dyDescent="0.25">
      <c r="A209" s="357"/>
      <c r="B209" s="310" t="s">
        <v>850</v>
      </c>
      <c r="C209" s="308">
        <v>12</v>
      </c>
      <c r="D209" s="320">
        <v>100</v>
      </c>
      <c r="E209" s="320">
        <v>100</v>
      </c>
      <c r="F209" s="320">
        <v>100</v>
      </c>
      <c r="G209" s="320">
        <v>100</v>
      </c>
      <c r="H209" s="320">
        <v>100</v>
      </c>
      <c r="I209" s="320">
        <v>100</v>
      </c>
      <c r="J209" s="320">
        <v>100</v>
      </c>
      <c r="K209" s="320">
        <v>100</v>
      </c>
      <c r="L209" s="320">
        <v>100</v>
      </c>
      <c r="M209" s="320">
        <v>102.21166368304402</v>
      </c>
      <c r="N209" s="320">
        <v>102.21166368304402</v>
      </c>
      <c r="O209" s="320">
        <v>102.21166368304402</v>
      </c>
      <c r="P209" s="320">
        <v>102.21166368304402</v>
      </c>
      <c r="Q209" s="320">
        <v>102.21166368304402</v>
      </c>
      <c r="R209" s="320">
        <v>102.21166368304402</v>
      </c>
      <c r="S209" s="320">
        <v>112.88680535441556</v>
      </c>
      <c r="T209" s="320">
        <v>112.88680535441556</v>
      </c>
      <c r="U209" s="320">
        <v>112.88680535441556</v>
      </c>
      <c r="V209" s="320">
        <v>112.88680535441556</v>
      </c>
      <c r="W209" s="320">
        <v>112.88680535441556</v>
      </c>
      <c r="X209" s="320">
        <v>112.88680535441556</v>
      </c>
      <c r="Y209" s="320">
        <v>112.88680535441556</v>
      </c>
      <c r="Z209" s="320">
        <v>112.88680535441556</v>
      </c>
      <c r="AA209" s="320">
        <v>112.88680535441556</v>
      </c>
      <c r="AB209" s="320">
        <v>112.88680535441556</v>
      </c>
      <c r="AC209" s="320">
        <v>112.88680535441556</v>
      </c>
      <c r="AD209" s="320">
        <v>112.88680535441556</v>
      </c>
      <c r="AE209" s="386">
        <v>112.88680535441556</v>
      </c>
    </row>
    <row r="210" spans="1:31" ht="29.25" customHeight="1" x14ac:dyDescent="0.25">
      <c r="A210" s="357"/>
      <c r="B210" s="323" t="s">
        <v>851</v>
      </c>
      <c r="C210" s="308">
        <v>1</v>
      </c>
      <c r="D210" s="320">
        <v>100</v>
      </c>
      <c r="E210" s="320">
        <v>100</v>
      </c>
      <c r="F210" s="320">
        <v>100</v>
      </c>
      <c r="G210" s="320">
        <v>100</v>
      </c>
      <c r="H210" s="320">
        <v>100</v>
      </c>
      <c r="I210" s="320">
        <v>100</v>
      </c>
      <c r="J210" s="320">
        <v>100</v>
      </c>
      <c r="K210" s="320">
        <v>100</v>
      </c>
      <c r="L210" s="320">
        <v>100</v>
      </c>
      <c r="M210" s="320">
        <v>100</v>
      </c>
      <c r="N210" s="320">
        <v>100</v>
      </c>
      <c r="O210" s="320">
        <v>100</v>
      </c>
      <c r="P210" s="320">
        <v>100</v>
      </c>
      <c r="Q210" s="320">
        <v>100</v>
      </c>
      <c r="R210" s="320">
        <v>100</v>
      </c>
      <c r="S210" s="320">
        <v>100</v>
      </c>
      <c r="T210" s="320">
        <v>100</v>
      </c>
      <c r="U210" s="320">
        <v>100</v>
      </c>
      <c r="V210" s="320">
        <v>100</v>
      </c>
      <c r="W210" s="320">
        <v>100</v>
      </c>
      <c r="X210" s="320">
        <v>100</v>
      </c>
      <c r="Y210" s="320">
        <v>100</v>
      </c>
      <c r="Z210" s="320">
        <v>100</v>
      </c>
      <c r="AA210" s="320">
        <v>100</v>
      </c>
      <c r="AB210" s="320">
        <v>100</v>
      </c>
      <c r="AC210" s="320">
        <v>100</v>
      </c>
      <c r="AD210" s="320">
        <v>105.48985294117647</v>
      </c>
      <c r="AE210" s="386">
        <v>110.29411764705883</v>
      </c>
    </row>
    <row r="211" spans="1:31" ht="28.5" customHeight="1" x14ac:dyDescent="0.25">
      <c r="A211" s="352" t="s">
        <v>852</v>
      </c>
      <c r="B211" s="310"/>
      <c r="C211" s="308">
        <v>1</v>
      </c>
      <c r="D211" s="320">
        <v>100</v>
      </c>
      <c r="E211" s="320">
        <v>100</v>
      </c>
      <c r="F211" s="320">
        <v>100</v>
      </c>
      <c r="G211" s="320">
        <v>100</v>
      </c>
      <c r="H211" s="320">
        <v>100</v>
      </c>
      <c r="I211" s="320">
        <v>100</v>
      </c>
      <c r="J211" s="320">
        <v>100</v>
      </c>
      <c r="K211" s="320">
        <v>100</v>
      </c>
      <c r="L211" s="320">
        <v>100</v>
      </c>
      <c r="M211" s="320">
        <v>100</v>
      </c>
      <c r="N211" s="320">
        <v>100</v>
      </c>
      <c r="O211" s="320">
        <v>100</v>
      </c>
      <c r="P211" s="320">
        <v>100</v>
      </c>
      <c r="Q211" s="320">
        <v>100</v>
      </c>
      <c r="R211" s="320">
        <v>100</v>
      </c>
      <c r="S211" s="320">
        <v>100</v>
      </c>
      <c r="T211" s="320">
        <v>100</v>
      </c>
      <c r="U211" s="320">
        <v>100</v>
      </c>
      <c r="V211" s="320">
        <v>100</v>
      </c>
      <c r="W211" s="320">
        <v>100</v>
      </c>
      <c r="X211" s="320">
        <v>100</v>
      </c>
      <c r="Y211" s="320">
        <v>100</v>
      </c>
      <c r="Z211" s="320">
        <v>100</v>
      </c>
      <c r="AA211" s="320">
        <v>100</v>
      </c>
      <c r="AB211" s="320">
        <v>100</v>
      </c>
      <c r="AC211" s="320">
        <v>100</v>
      </c>
      <c r="AD211" s="320">
        <v>105.48985294117647</v>
      </c>
      <c r="AE211" s="386">
        <v>110.29411764705883</v>
      </c>
    </row>
    <row r="212" spans="1:31" s="360" customFormat="1" ht="23.25" customHeight="1" x14ac:dyDescent="0.25">
      <c r="A212" s="357"/>
      <c r="B212" s="312" t="s">
        <v>626</v>
      </c>
      <c r="C212" s="308">
        <v>1</v>
      </c>
      <c r="D212" s="320">
        <v>100</v>
      </c>
      <c r="E212" s="320">
        <v>100</v>
      </c>
      <c r="F212" s="320">
        <v>100</v>
      </c>
      <c r="G212" s="320">
        <v>100</v>
      </c>
      <c r="H212" s="320">
        <v>100</v>
      </c>
      <c r="I212" s="320">
        <v>100</v>
      </c>
      <c r="J212" s="320">
        <v>100</v>
      </c>
      <c r="K212" s="320">
        <v>100</v>
      </c>
      <c r="L212" s="320">
        <v>100</v>
      </c>
      <c r="M212" s="320">
        <v>100</v>
      </c>
      <c r="N212" s="320">
        <v>100</v>
      </c>
      <c r="O212" s="320">
        <v>100</v>
      </c>
      <c r="P212" s="320">
        <v>100</v>
      </c>
      <c r="Q212" s="320">
        <v>100</v>
      </c>
      <c r="R212" s="320">
        <v>100</v>
      </c>
      <c r="S212" s="320">
        <v>100</v>
      </c>
      <c r="T212" s="320">
        <v>100</v>
      </c>
      <c r="U212" s="320">
        <v>100</v>
      </c>
      <c r="V212" s="320">
        <v>100</v>
      </c>
      <c r="W212" s="320">
        <v>100</v>
      </c>
      <c r="X212" s="320">
        <v>100</v>
      </c>
      <c r="Y212" s="320">
        <v>100</v>
      </c>
      <c r="Z212" s="320">
        <v>100</v>
      </c>
      <c r="AA212" s="320">
        <v>100</v>
      </c>
      <c r="AB212" s="320">
        <v>100</v>
      </c>
      <c r="AC212" s="320">
        <v>100</v>
      </c>
      <c r="AD212" s="320">
        <v>105.48985294117647</v>
      </c>
      <c r="AE212" s="386">
        <v>110.29411764705883</v>
      </c>
    </row>
    <row r="213" spans="1:31" ht="20.25" customHeight="1" x14ac:dyDescent="0.25">
      <c r="A213" s="357"/>
      <c r="B213" s="312"/>
      <c r="C213" s="308"/>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320"/>
      <c r="AB213" s="320"/>
      <c r="AC213" s="320"/>
      <c r="AD213" s="320"/>
      <c r="AE213" s="386"/>
    </row>
    <row r="214" spans="1:31" ht="36" customHeight="1" x14ac:dyDescent="0.25">
      <c r="A214" s="422" t="s">
        <v>853</v>
      </c>
      <c r="B214" s="422"/>
      <c r="C214" s="359">
        <v>32</v>
      </c>
      <c r="D214" s="359">
        <v>104.70579759092578</v>
      </c>
      <c r="E214" s="359">
        <v>104.84956934513504</v>
      </c>
      <c r="F214" s="359">
        <v>104.5571584056709</v>
      </c>
      <c r="G214" s="359">
        <v>105.12327514432793</v>
      </c>
      <c r="H214" s="359">
        <v>105.68220660418555</v>
      </c>
      <c r="I214" s="359">
        <v>106.16242378261418</v>
      </c>
      <c r="J214" s="359">
        <v>106.27983939110237</v>
      </c>
      <c r="K214" s="359">
        <v>106.46059784624616</v>
      </c>
      <c r="L214" s="359">
        <v>104.96024185186388</v>
      </c>
      <c r="M214" s="359">
        <v>107.0219493843575</v>
      </c>
      <c r="N214" s="359">
        <v>107.57241186019149</v>
      </c>
      <c r="O214" s="359">
        <v>108.15672322255746</v>
      </c>
      <c r="P214" s="359">
        <v>107.75630280874759</v>
      </c>
      <c r="Q214" s="359">
        <v>108.00416377632614</v>
      </c>
      <c r="R214" s="359">
        <v>108.07152976704845</v>
      </c>
      <c r="S214" s="359">
        <v>108.00792845925464</v>
      </c>
      <c r="T214" s="359">
        <v>108.24286345161751</v>
      </c>
      <c r="U214" s="359">
        <v>108.98628671049812</v>
      </c>
      <c r="V214" s="359">
        <v>107.9454107506959</v>
      </c>
      <c r="W214" s="359">
        <v>108.93988281006783</v>
      </c>
      <c r="X214" s="359">
        <v>108.36431842393029</v>
      </c>
      <c r="Y214" s="359">
        <v>109.62911782591338</v>
      </c>
      <c r="Z214" s="359">
        <v>111.18551246114383</v>
      </c>
      <c r="AA214" s="359">
        <v>111.97803701082627</v>
      </c>
      <c r="AB214" s="359">
        <v>113.17774747064333</v>
      </c>
      <c r="AC214" s="359">
        <v>111.78289275880167</v>
      </c>
      <c r="AD214" s="359">
        <v>112.36759807377057</v>
      </c>
      <c r="AE214" s="350">
        <v>111.96088157011405</v>
      </c>
    </row>
    <row r="215" spans="1:31" ht="20.25" customHeight="1" x14ac:dyDescent="0.25">
      <c r="A215" s="357"/>
      <c r="B215" s="323" t="s">
        <v>159</v>
      </c>
      <c r="C215" s="308">
        <v>22.999999999999996</v>
      </c>
      <c r="D215" s="320">
        <v>102.96030172574689</v>
      </c>
      <c r="E215" s="320">
        <v>103.0381176475549</v>
      </c>
      <c r="F215" s="320">
        <v>102.61558286976648</v>
      </c>
      <c r="G215" s="320">
        <v>103.34073734180174</v>
      </c>
      <c r="H215" s="320">
        <v>104.05165727930915</v>
      </c>
      <c r="I215" s="320">
        <v>104.766479348494</v>
      </c>
      <c r="J215" s="320">
        <v>104.87813028478897</v>
      </c>
      <c r="K215" s="320">
        <v>105.03341893572008</v>
      </c>
      <c r="L215" s="320">
        <v>102.8929866354072</v>
      </c>
      <c r="M215" s="320">
        <v>104.4293528495283</v>
      </c>
      <c r="N215" s="320">
        <v>105.30229961409714</v>
      </c>
      <c r="O215" s="320">
        <v>106.08510394186904</v>
      </c>
      <c r="P215" s="320">
        <v>105.53670207078162</v>
      </c>
      <c r="Q215" s="320">
        <v>105.87616383072613</v>
      </c>
      <c r="R215" s="320">
        <v>105.94711853639278</v>
      </c>
      <c r="S215" s="320">
        <v>105.66078616121382</v>
      </c>
      <c r="T215" s="320">
        <v>106.07298281747578</v>
      </c>
      <c r="U215" s="320">
        <v>107.01165838242014</v>
      </c>
      <c r="V215" s="320">
        <v>105.45149673373722</v>
      </c>
      <c r="W215" s="320">
        <v>106.81349107592051</v>
      </c>
      <c r="X215" s="320">
        <v>105.9640675324748</v>
      </c>
      <c r="Y215" s="320">
        <v>106.96183894817585</v>
      </c>
      <c r="Z215" s="320">
        <v>109.14675012075699</v>
      </c>
      <c r="AA215" s="320">
        <v>109.6098339278214</v>
      </c>
      <c r="AB215" s="320">
        <v>111.27054572716887</v>
      </c>
      <c r="AC215" s="320">
        <v>109.34033481155878</v>
      </c>
      <c r="AD215" s="320">
        <v>110.11535818565901</v>
      </c>
      <c r="AE215" s="386">
        <v>109.55833340891205</v>
      </c>
    </row>
    <row r="216" spans="1:31" ht="20.25" customHeight="1" x14ac:dyDescent="0.25">
      <c r="A216" s="352" t="s">
        <v>854</v>
      </c>
      <c r="B216" s="312"/>
      <c r="C216" s="308">
        <v>19.999999999999996</v>
      </c>
      <c r="D216" s="320">
        <v>102.63180520497778</v>
      </c>
      <c r="E216" s="320">
        <v>102.721293515057</v>
      </c>
      <c r="F216" s="320">
        <v>102.23537852060032</v>
      </c>
      <c r="G216" s="320">
        <v>103.06930616344086</v>
      </c>
      <c r="H216" s="320">
        <v>103.8868640915744</v>
      </c>
      <c r="I216" s="320">
        <v>104.70890947113696</v>
      </c>
      <c r="J216" s="320">
        <v>104.83730804787616</v>
      </c>
      <c r="K216" s="320">
        <v>105.01588999644696</v>
      </c>
      <c r="L216" s="320">
        <v>102.55439285108713</v>
      </c>
      <c r="M216" s="320">
        <v>103.01604071862677</v>
      </c>
      <c r="N216" s="320">
        <v>104.01992949788094</v>
      </c>
      <c r="O216" s="320">
        <v>104.92015447481863</v>
      </c>
      <c r="P216" s="320">
        <v>104.28949232306809</v>
      </c>
      <c r="Q216" s="320">
        <v>104.67987334700429</v>
      </c>
      <c r="R216" s="320">
        <v>104.76147125852091</v>
      </c>
      <c r="S216" s="320">
        <v>104.43218902706512</v>
      </c>
      <c r="T216" s="320">
        <v>104.90621518176637</v>
      </c>
      <c r="U216" s="320">
        <v>105.98569208145238</v>
      </c>
      <c r="V216" s="320">
        <v>104.19150618546702</v>
      </c>
      <c r="W216" s="320">
        <v>105.7577996789778</v>
      </c>
      <c r="X216" s="320">
        <v>104.60826231446001</v>
      </c>
      <c r="Y216" s="320">
        <v>104.58785709088777</v>
      </c>
      <c r="Z216" s="320">
        <v>106.89486658869892</v>
      </c>
      <c r="AA216" s="320">
        <v>107.42741296682297</v>
      </c>
      <c r="AB216" s="320">
        <v>109.05318729381516</v>
      </c>
      <c r="AC216" s="320">
        <v>106.83344474086354</v>
      </c>
      <c r="AD216" s="320">
        <v>107.72472162107881</v>
      </c>
      <c r="AE216" s="386">
        <v>107.08414312781981</v>
      </c>
    </row>
    <row r="217" spans="1:31" ht="20.25" customHeight="1" x14ac:dyDescent="0.25">
      <c r="A217" s="357"/>
      <c r="B217" s="312" t="s">
        <v>620</v>
      </c>
      <c r="C217" s="308">
        <v>11</v>
      </c>
      <c r="D217" s="320">
        <v>104.35737414530412</v>
      </c>
      <c r="E217" s="320">
        <v>103.71547331573385</v>
      </c>
      <c r="F217" s="320">
        <v>103.42371628258267</v>
      </c>
      <c r="G217" s="320">
        <v>103.88689202716694</v>
      </c>
      <c r="H217" s="320">
        <v>104.39953696336399</v>
      </c>
      <c r="I217" s="320">
        <v>105.77327980055814</v>
      </c>
      <c r="J217" s="320">
        <v>105.60409255214189</v>
      </c>
      <c r="K217" s="320">
        <v>106.14427944140112</v>
      </c>
      <c r="L217" s="320">
        <v>104.13967216874289</v>
      </c>
      <c r="M217" s="320">
        <v>103.91404383674134</v>
      </c>
      <c r="N217" s="320">
        <v>105.14909396710637</v>
      </c>
      <c r="O217" s="320">
        <v>104.74727555351265</v>
      </c>
      <c r="P217" s="320">
        <v>103.94034374489779</v>
      </c>
      <c r="Q217" s="320">
        <v>105.24681459920735</v>
      </c>
      <c r="R217" s="320">
        <v>105.68292129724509</v>
      </c>
      <c r="S217" s="320">
        <v>104.616126921809</v>
      </c>
      <c r="T217" s="320">
        <v>106.11758423125471</v>
      </c>
      <c r="U217" s="320">
        <v>108.89095900626043</v>
      </c>
      <c r="V217" s="320">
        <v>106.79757224473887</v>
      </c>
      <c r="W217" s="320">
        <v>108.88967214392815</v>
      </c>
      <c r="X217" s="320">
        <v>106.77380359686927</v>
      </c>
      <c r="Y217" s="320">
        <v>107.44432518196741</v>
      </c>
      <c r="Z217" s="320">
        <v>109.15688747930864</v>
      </c>
      <c r="AA217" s="320">
        <v>109.83547181705713</v>
      </c>
      <c r="AB217" s="320">
        <v>111.44128097553011</v>
      </c>
      <c r="AC217" s="320">
        <v>108.99733406227206</v>
      </c>
      <c r="AD217" s="320">
        <v>110.50559288655262</v>
      </c>
      <c r="AE217" s="386">
        <v>109.04746909586774</v>
      </c>
    </row>
    <row r="218" spans="1:31" ht="20.25" customHeight="1" x14ac:dyDescent="0.25">
      <c r="A218" s="357"/>
      <c r="B218" s="312" t="s">
        <v>955</v>
      </c>
      <c r="C218" s="308">
        <v>4</v>
      </c>
      <c r="D218" s="320">
        <v>109.1549010559433</v>
      </c>
      <c r="E218" s="320">
        <v>110.57402124934225</v>
      </c>
      <c r="F218" s="320">
        <v>110.14538196636182</v>
      </c>
      <c r="G218" s="320">
        <v>111.30087695005062</v>
      </c>
      <c r="H218" s="320">
        <v>112.79174827206188</v>
      </c>
      <c r="I218" s="320">
        <v>112.78412563021938</v>
      </c>
      <c r="J218" s="320">
        <v>112.65456112558448</v>
      </c>
      <c r="K218" s="320">
        <v>112.66240373377781</v>
      </c>
      <c r="L218" s="320">
        <v>109.5767455907972</v>
      </c>
      <c r="M218" s="320">
        <v>110.16283180803937</v>
      </c>
      <c r="N218" s="320">
        <v>111.43947290741656</v>
      </c>
      <c r="O218" s="320">
        <v>114.24994407211271</v>
      </c>
      <c r="P218" s="320">
        <v>112.47297738025178</v>
      </c>
      <c r="Q218" s="320">
        <v>114.40064210157681</v>
      </c>
      <c r="R218" s="320">
        <v>111.60667141946185</v>
      </c>
      <c r="S218" s="320">
        <v>114.33196670347586</v>
      </c>
      <c r="T218" s="320">
        <v>112.80611589654501</v>
      </c>
      <c r="U218" s="320">
        <v>113.7976030826529</v>
      </c>
      <c r="V218" s="320">
        <v>110.79515720719922</v>
      </c>
      <c r="W218" s="320">
        <v>114.84676227658287</v>
      </c>
      <c r="X218" s="320">
        <v>113.11092080975519</v>
      </c>
      <c r="Y218" s="320">
        <v>113.03519545614093</v>
      </c>
      <c r="Z218" s="320">
        <v>115.47208485772944</v>
      </c>
      <c r="AA218" s="320">
        <v>114.87786025437319</v>
      </c>
      <c r="AB218" s="320">
        <v>117.02498812354669</v>
      </c>
      <c r="AC218" s="320">
        <v>115.86933339683185</v>
      </c>
      <c r="AD218" s="320">
        <v>117.90832190566756</v>
      </c>
      <c r="AE218" s="386">
        <v>116.02501429086746</v>
      </c>
    </row>
    <row r="219" spans="1:31" ht="20.25" customHeight="1" x14ac:dyDescent="0.25">
      <c r="A219" s="357"/>
      <c r="B219" s="312" t="s">
        <v>956</v>
      </c>
      <c r="C219" s="308">
        <v>1.9999999999999998</v>
      </c>
      <c r="D219" s="320">
        <v>96.888547865629704</v>
      </c>
      <c r="E219" s="320">
        <v>98.944912025176805</v>
      </c>
      <c r="F219" s="320">
        <v>96.29467373883287</v>
      </c>
      <c r="G219" s="320">
        <v>99.929525780037508</v>
      </c>
      <c r="H219" s="320">
        <v>102.21457361769325</v>
      </c>
      <c r="I219" s="320">
        <v>102.14026242071432</v>
      </c>
      <c r="J219" s="320">
        <v>103.2848708723748</v>
      </c>
      <c r="K219" s="320">
        <v>102.28128541083937</v>
      </c>
      <c r="L219" s="320">
        <v>94.293518101914955</v>
      </c>
      <c r="M219" s="320">
        <v>97.297004397593852</v>
      </c>
      <c r="N219" s="320">
        <v>99.32372678878275</v>
      </c>
      <c r="O219" s="320">
        <v>103.65225672257304</v>
      </c>
      <c r="P219" s="320">
        <v>105.59977532778485</v>
      </c>
      <c r="Q219" s="320">
        <v>99.23508651391748</v>
      </c>
      <c r="R219" s="320">
        <v>103.6185406520495</v>
      </c>
      <c r="S219" s="320">
        <v>99.08092720400947</v>
      </c>
      <c r="T219" s="320">
        <v>100.85622299308633</v>
      </c>
      <c r="U219" s="320">
        <v>104.66340526131989</v>
      </c>
      <c r="V219" s="320">
        <v>103.28799833328901</v>
      </c>
      <c r="W219" s="320">
        <v>99.932233932342399</v>
      </c>
      <c r="X219" s="320">
        <v>104.08496549858056</v>
      </c>
      <c r="Y219" s="320">
        <v>100.80186279484049</v>
      </c>
      <c r="Z219" s="320">
        <v>109.3956046100085</v>
      </c>
      <c r="AA219" s="320">
        <v>110.54625308312006</v>
      </c>
      <c r="AB219" s="320">
        <v>114.22731331285755</v>
      </c>
      <c r="AC219" s="320">
        <v>108.08651655926779</v>
      </c>
      <c r="AD219" s="320">
        <v>103.65499198589859</v>
      </c>
      <c r="AE219" s="386">
        <v>108.74694552515139</v>
      </c>
    </row>
    <row r="220" spans="1:31" ht="20.25" customHeight="1" x14ac:dyDescent="0.25">
      <c r="A220" s="357"/>
      <c r="B220" s="312" t="s">
        <v>619</v>
      </c>
      <c r="C220" s="308">
        <v>3</v>
      </c>
      <c r="D220" s="320">
        <v>90.990534872981698</v>
      </c>
      <c r="E220" s="320">
        <v>90.689037051300417</v>
      </c>
      <c r="F220" s="320">
        <v>90.873601493870837</v>
      </c>
      <c r="G220" s="320">
        <v>90.751400829995319</v>
      </c>
      <c r="H220" s="320">
        <v>90.795269384314977</v>
      </c>
      <c r="I220" s="320">
        <v>91.268191818702562</v>
      </c>
      <c r="J220" s="320">
        <v>92.190602545400296</v>
      </c>
      <c r="K220" s="320">
        <v>92.035900818136625</v>
      </c>
      <c r="L220" s="320">
        <v>92.497750821268085</v>
      </c>
      <c r="M220" s="320">
        <v>93.665376468055612</v>
      </c>
      <c r="N220" s="320">
        <v>92.702862660519102</v>
      </c>
      <c r="O220" s="320">
        <v>93.587600385787923</v>
      </c>
      <c r="P220" s="320">
        <v>93.434679557385806</v>
      </c>
      <c r="Q220" s="320">
        <v>92.856925329221184</v>
      </c>
      <c r="R220" s="320">
        <v>92.581114410017591</v>
      </c>
      <c r="S220" s="320">
        <v>93.763810512862037</v>
      </c>
      <c r="T220" s="320">
        <v>92.166278998636869</v>
      </c>
      <c r="U220" s="320">
        <v>85.00240476079486</v>
      </c>
      <c r="V220" s="320">
        <v>85.731188378401328</v>
      </c>
      <c r="W220" s="320">
        <v>85.251419245150728</v>
      </c>
      <c r="X220" s="320">
        <v>84.952555906127273</v>
      </c>
      <c r="Y220" s="320">
        <v>84.614008580576552</v>
      </c>
      <c r="Z220" s="320">
        <v>84.681493828523259</v>
      </c>
      <c r="AA220" s="320">
        <v>85.782956890824835</v>
      </c>
      <c r="AB220" s="320">
        <v>85.348602733798856</v>
      </c>
      <c r="AC220" s="320">
        <v>85.223489662133602</v>
      </c>
      <c r="AD220" s="320">
        <v>85.841061995301544</v>
      </c>
      <c r="AE220" s="386">
        <v>86.090347371893429</v>
      </c>
    </row>
    <row r="221" spans="1:31" ht="20.25" customHeight="1" x14ac:dyDescent="0.25">
      <c r="A221" s="352" t="s">
        <v>855</v>
      </c>
      <c r="B221" s="312"/>
      <c r="C221" s="308">
        <v>3</v>
      </c>
      <c r="D221" s="320">
        <v>105.15027853087429</v>
      </c>
      <c r="E221" s="320">
        <v>105.15027853087429</v>
      </c>
      <c r="F221" s="320">
        <v>105.15027853087429</v>
      </c>
      <c r="G221" s="320">
        <v>105.15027853087429</v>
      </c>
      <c r="H221" s="320">
        <v>105.15027853087429</v>
      </c>
      <c r="I221" s="320">
        <v>105.15027853087429</v>
      </c>
      <c r="J221" s="320">
        <v>105.15027853087429</v>
      </c>
      <c r="K221" s="320">
        <v>105.15027853087429</v>
      </c>
      <c r="L221" s="320">
        <v>105.15027853087429</v>
      </c>
      <c r="M221" s="320">
        <v>113.85143372220516</v>
      </c>
      <c r="N221" s="320">
        <v>113.85143372220516</v>
      </c>
      <c r="O221" s="320">
        <v>113.85143372220516</v>
      </c>
      <c r="P221" s="320">
        <v>113.85143372220516</v>
      </c>
      <c r="Q221" s="320">
        <v>113.85143372220516</v>
      </c>
      <c r="R221" s="320">
        <v>113.85143372220516</v>
      </c>
      <c r="S221" s="320">
        <v>113.85143372220516</v>
      </c>
      <c r="T221" s="320">
        <v>113.85143372220516</v>
      </c>
      <c r="U221" s="320">
        <v>113.85143372220516</v>
      </c>
      <c r="V221" s="320">
        <v>113.85143372220516</v>
      </c>
      <c r="W221" s="320">
        <v>113.85143372220516</v>
      </c>
      <c r="X221" s="320">
        <v>115.00276898590687</v>
      </c>
      <c r="Y221" s="320">
        <v>122.78838466342972</v>
      </c>
      <c r="Z221" s="320">
        <v>124.15930700114411</v>
      </c>
      <c r="AA221" s="320">
        <v>124.15930700114411</v>
      </c>
      <c r="AB221" s="320">
        <v>126.05293528286025</v>
      </c>
      <c r="AC221" s="320">
        <v>126.05293528286025</v>
      </c>
      <c r="AD221" s="320">
        <v>126.05293528286025</v>
      </c>
      <c r="AE221" s="386">
        <v>126.05293528286025</v>
      </c>
    </row>
    <row r="222" spans="1:31" ht="20.25" customHeight="1" x14ac:dyDescent="0.25">
      <c r="A222" s="357"/>
      <c r="B222" s="310" t="s">
        <v>856</v>
      </c>
      <c r="C222" s="308">
        <v>1</v>
      </c>
      <c r="D222" s="320">
        <v>100</v>
      </c>
      <c r="E222" s="320">
        <v>100</v>
      </c>
      <c r="F222" s="320">
        <v>100</v>
      </c>
      <c r="G222" s="320">
        <v>100</v>
      </c>
      <c r="H222" s="320">
        <v>100</v>
      </c>
      <c r="I222" s="320">
        <v>100</v>
      </c>
      <c r="J222" s="320">
        <v>100</v>
      </c>
      <c r="K222" s="320">
        <v>100</v>
      </c>
      <c r="L222" s="320">
        <v>100</v>
      </c>
      <c r="M222" s="320">
        <v>109.03062071847638</v>
      </c>
      <c r="N222" s="320">
        <v>109.03062071847638</v>
      </c>
      <c r="O222" s="320">
        <v>109.03062071847638</v>
      </c>
      <c r="P222" s="320">
        <v>109.03062071847638</v>
      </c>
      <c r="Q222" s="320">
        <v>109.03062071847638</v>
      </c>
      <c r="R222" s="320">
        <v>109.03062071847638</v>
      </c>
      <c r="S222" s="320">
        <v>109.03062071847638</v>
      </c>
      <c r="T222" s="320">
        <v>109.03062071847638</v>
      </c>
      <c r="U222" s="320">
        <v>109.03062071847638</v>
      </c>
      <c r="V222" s="320">
        <v>109.03062071847638</v>
      </c>
      <c r="W222" s="320">
        <v>109.03062071847638</v>
      </c>
      <c r="X222" s="320">
        <v>109.03062071847638</v>
      </c>
      <c r="Y222" s="320">
        <v>119.8530165244519</v>
      </c>
      <c r="Z222" s="320">
        <v>123.96578353759512</v>
      </c>
      <c r="AA222" s="320">
        <v>123.96578353759512</v>
      </c>
      <c r="AB222" s="320">
        <v>129.64666838274351</v>
      </c>
      <c r="AC222" s="320">
        <v>129.64666838274351</v>
      </c>
      <c r="AD222" s="320">
        <v>129.64666838274351</v>
      </c>
      <c r="AE222" s="386">
        <v>129.64666838274351</v>
      </c>
    </row>
    <row r="223" spans="1:31" ht="20.25" customHeight="1" x14ac:dyDescent="0.25">
      <c r="A223" s="357"/>
      <c r="B223" s="310" t="s">
        <v>857</v>
      </c>
      <c r="C223" s="308">
        <v>1</v>
      </c>
      <c r="D223" s="320">
        <v>106.0225234379178</v>
      </c>
      <c r="E223" s="320">
        <v>106.0225234379178</v>
      </c>
      <c r="F223" s="320">
        <v>106.0225234379178</v>
      </c>
      <c r="G223" s="320">
        <v>106.0225234379178</v>
      </c>
      <c r="H223" s="320">
        <v>106.0225234379178</v>
      </c>
      <c r="I223" s="320">
        <v>106.0225234379178</v>
      </c>
      <c r="J223" s="320">
        <v>106.0225234379178</v>
      </c>
      <c r="K223" s="320">
        <v>106.0225234379178</v>
      </c>
      <c r="L223" s="320">
        <v>106.0225234379178</v>
      </c>
      <c r="M223" s="320">
        <v>113.38566046931395</v>
      </c>
      <c r="N223" s="320">
        <v>113.38566046931395</v>
      </c>
      <c r="O223" s="320">
        <v>113.38566046931395</v>
      </c>
      <c r="P223" s="320">
        <v>113.38566046931395</v>
      </c>
      <c r="Q223" s="320">
        <v>113.38566046931395</v>
      </c>
      <c r="R223" s="320">
        <v>113.38566046931395</v>
      </c>
      <c r="S223" s="320">
        <v>113.38566046931395</v>
      </c>
      <c r="T223" s="320">
        <v>113.38566046931395</v>
      </c>
      <c r="U223" s="320">
        <v>113.38566046931395</v>
      </c>
      <c r="V223" s="320">
        <v>113.38566046931395</v>
      </c>
      <c r="W223" s="320">
        <v>113.38566046931395</v>
      </c>
      <c r="X223" s="320">
        <v>113.38566046931395</v>
      </c>
      <c r="Y223" s="320">
        <v>125.92011169590704</v>
      </c>
      <c r="Z223" s="320">
        <v>125.92011169590704</v>
      </c>
      <c r="AA223" s="320">
        <v>125.92011169590704</v>
      </c>
      <c r="AB223" s="320">
        <v>125.92011169590704</v>
      </c>
      <c r="AC223" s="320">
        <v>125.92011169590704</v>
      </c>
      <c r="AD223" s="320">
        <v>125.92011169590704</v>
      </c>
      <c r="AE223" s="386">
        <v>125.92011169590704</v>
      </c>
    </row>
    <row r="224" spans="1:31" ht="20.25" customHeight="1" x14ac:dyDescent="0.25">
      <c r="A224" s="357"/>
      <c r="B224" s="310" t="s">
        <v>616</v>
      </c>
      <c r="C224" s="308">
        <v>1</v>
      </c>
      <c r="D224" s="320">
        <v>109.42831215470505</v>
      </c>
      <c r="E224" s="320">
        <v>109.42831215470505</v>
      </c>
      <c r="F224" s="320">
        <v>109.42831215470505</v>
      </c>
      <c r="G224" s="320">
        <v>109.42831215470505</v>
      </c>
      <c r="H224" s="320">
        <v>109.42831215470505</v>
      </c>
      <c r="I224" s="320">
        <v>109.42831215470505</v>
      </c>
      <c r="J224" s="320">
        <v>109.42831215470505</v>
      </c>
      <c r="K224" s="320">
        <v>109.42831215470505</v>
      </c>
      <c r="L224" s="320">
        <v>109.42831215470505</v>
      </c>
      <c r="M224" s="320">
        <v>119.13801997882514</v>
      </c>
      <c r="N224" s="320">
        <v>119.13801997882514</v>
      </c>
      <c r="O224" s="320">
        <v>119.13801997882514</v>
      </c>
      <c r="P224" s="320">
        <v>119.13801997882514</v>
      </c>
      <c r="Q224" s="320">
        <v>119.13801997882514</v>
      </c>
      <c r="R224" s="320">
        <v>119.13801997882514</v>
      </c>
      <c r="S224" s="320">
        <v>119.13801997882514</v>
      </c>
      <c r="T224" s="320">
        <v>119.13801997882514</v>
      </c>
      <c r="U224" s="320">
        <v>119.13801997882514</v>
      </c>
      <c r="V224" s="320">
        <v>119.13801997882514</v>
      </c>
      <c r="W224" s="320">
        <v>119.13801997882514</v>
      </c>
      <c r="X224" s="320">
        <v>122.59202576993025</v>
      </c>
      <c r="Y224" s="320">
        <v>122.59202576993025</v>
      </c>
      <c r="Z224" s="320">
        <v>122.59202576993025</v>
      </c>
      <c r="AA224" s="320">
        <v>122.59202576993025</v>
      </c>
      <c r="AB224" s="320">
        <v>122.59202576993025</v>
      </c>
      <c r="AC224" s="320">
        <v>122.59202576993025</v>
      </c>
      <c r="AD224" s="320">
        <v>122.59202576993025</v>
      </c>
      <c r="AE224" s="386">
        <v>122.59202576993025</v>
      </c>
    </row>
    <row r="225" spans="1:31" ht="20.25" customHeight="1" x14ac:dyDescent="0.25">
      <c r="A225" s="357"/>
      <c r="B225" s="323" t="s">
        <v>858</v>
      </c>
      <c r="C225" s="308">
        <v>5</v>
      </c>
      <c r="D225" s="320">
        <v>103.77586697547228</v>
      </c>
      <c r="E225" s="320">
        <v>104.32367578667375</v>
      </c>
      <c r="F225" s="320">
        <v>104.42514684587641</v>
      </c>
      <c r="G225" s="320">
        <v>104.65597172805349</v>
      </c>
      <c r="H225" s="320">
        <v>104.65597172805349</v>
      </c>
      <c r="I225" s="320">
        <v>104.39315843390352</v>
      </c>
      <c r="J225" s="320">
        <v>104.61928246042226</v>
      </c>
      <c r="K225" s="320">
        <v>105.04373293354502</v>
      </c>
      <c r="L225" s="320">
        <v>105.43747875037589</v>
      </c>
      <c r="M225" s="320">
        <v>107.95970006553907</v>
      </c>
      <c r="N225" s="320">
        <v>107.41205854627658</v>
      </c>
      <c r="O225" s="320">
        <v>107.4923202214314</v>
      </c>
      <c r="P225" s="320">
        <v>107.4923202214314</v>
      </c>
      <c r="Q225" s="320">
        <v>107.4923202214314</v>
      </c>
      <c r="R225" s="320">
        <v>107.59033431691542</v>
      </c>
      <c r="S225" s="320">
        <v>108.24297645427468</v>
      </c>
      <c r="T225" s="320">
        <v>107.82696228735577</v>
      </c>
      <c r="U225" s="320">
        <v>108.1926212195596</v>
      </c>
      <c r="V225" s="320">
        <v>108.81184625674707</v>
      </c>
      <c r="W225" s="320">
        <v>108.81184625674707</v>
      </c>
      <c r="X225" s="320">
        <v>109.09313892393077</v>
      </c>
      <c r="Y225" s="320">
        <v>109.10364098399313</v>
      </c>
      <c r="Z225" s="320">
        <v>108.85833579207176</v>
      </c>
      <c r="AA225" s="320">
        <v>111.45063408716533</v>
      </c>
      <c r="AB225" s="320">
        <v>111.14355414188314</v>
      </c>
      <c r="AC225" s="320">
        <v>111.23493966908714</v>
      </c>
      <c r="AD225" s="320">
        <v>111.35347563253006</v>
      </c>
      <c r="AE225" s="386">
        <v>111.35347563253006</v>
      </c>
    </row>
    <row r="226" spans="1:31" s="360" customFormat="1" ht="30.75" customHeight="1" x14ac:dyDescent="0.25">
      <c r="A226" s="352" t="s">
        <v>859</v>
      </c>
      <c r="B226" s="310"/>
      <c r="C226" s="308">
        <v>2</v>
      </c>
      <c r="D226" s="320">
        <v>100.13393539296796</v>
      </c>
      <c r="E226" s="320">
        <v>100.13393539296796</v>
      </c>
      <c r="F226" s="320">
        <v>100.13393539296796</v>
      </c>
      <c r="G226" s="320">
        <v>100.13393539296796</v>
      </c>
      <c r="H226" s="320">
        <v>100.13393539296796</v>
      </c>
      <c r="I226" s="320">
        <v>100.13393539296796</v>
      </c>
      <c r="J226" s="320">
        <v>100.13393539296796</v>
      </c>
      <c r="K226" s="320">
        <v>100.13393539296796</v>
      </c>
      <c r="L226" s="320">
        <v>100.13393539296796</v>
      </c>
      <c r="M226" s="320">
        <v>101.77870394253669</v>
      </c>
      <c r="N226" s="320">
        <v>101.77870394253669</v>
      </c>
      <c r="O226" s="320">
        <v>102.12661925498986</v>
      </c>
      <c r="P226" s="320">
        <v>102.12661925498986</v>
      </c>
      <c r="Q226" s="320">
        <v>102.12661925498986</v>
      </c>
      <c r="R226" s="320">
        <v>102.12661925498986</v>
      </c>
      <c r="S226" s="320">
        <v>102.4764501367361</v>
      </c>
      <c r="T226" s="320">
        <v>102.4764501367361</v>
      </c>
      <c r="U226" s="320">
        <v>102.4764501367361</v>
      </c>
      <c r="V226" s="320">
        <v>102.4764501367361</v>
      </c>
      <c r="W226" s="320">
        <v>102.4764501367361</v>
      </c>
      <c r="X226" s="320">
        <v>102.4764501367361</v>
      </c>
      <c r="Y226" s="320">
        <v>102.4764501367361</v>
      </c>
      <c r="Z226" s="320">
        <v>102.4764501367361</v>
      </c>
      <c r="AA226" s="320">
        <v>108.02196324861839</v>
      </c>
      <c r="AB226" s="320">
        <v>108.02196324861839</v>
      </c>
      <c r="AC226" s="320">
        <v>108.02196324861839</v>
      </c>
      <c r="AD226" s="320">
        <v>108.02196324861839</v>
      </c>
      <c r="AE226" s="386">
        <v>108.02196324861839</v>
      </c>
    </row>
    <row r="227" spans="1:31" ht="20.25" customHeight="1" x14ac:dyDescent="0.25">
      <c r="A227" s="357"/>
      <c r="B227" s="310" t="s">
        <v>957</v>
      </c>
      <c r="C227" s="308">
        <v>2</v>
      </c>
      <c r="D227" s="320">
        <v>100.13393539296796</v>
      </c>
      <c r="E227" s="320">
        <v>100.13393539296796</v>
      </c>
      <c r="F227" s="320">
        <v>100.13393539296796</v>
      </c>
      <c r="G227" s="320">
        <v>100.13393539296796</v>
      </c>
      <c r="H227" s="320">
        <v>100.13393539296796</v>
      </c>
      <c r="I227" s="320">
        <v>100.13393539296796</v>
      </c>
      <c r="J227" s="320">
        <v>100.13393539296796</v>
      </c>
      <c r="K227" s="320">
        <v>100.13393539296796</v>
      </c>
      <c r="L227" s="320">
        <v>100.13393539296796</v>
      </c>
      <c r="M227" s="320">
        <v>101.77870394253669</v>
      </c>
      <c r="N227" s="320">
        <v>101.77870394253669</v>
      </c>
      <c r="O227" s="320">
        <v>102.12661925498986</v>
      </c>
      <c r="P227" s="320">
        <v>102.12661925498986</v>
      </c>
      <c r="Q227" s="320">
        <v>102.12661925498986</v>
      </c>
      <c r="R227" s="320">
        <v>102.12661925498986</v>
      </c>
      <c r="S227" s="320">
        <v>102.4764501367361</v>
      </c>
      <c r="T227" s="320">
        <v>102.4764501367361</v>
      </c>
      <c r="U227" s="320">
        <v>102.4764501367361</v>
      </c>
      <c r="V227" s="320">
        <v>102.4764501367361</v>
      </c>
      <c r="W227" s="320">
        <v>102.4764501367361</v>
      </c>
      <c r="X227" s="320">
        <v>102.4764501367361</v>
      </c>
      <c r="Y227" s="320">
        <v>102.4764501367361</v>
      </c>
      <c r="Z227" s="320">
        <v>102.4764501367361</v>
      </c>
      <c r="AA227" s="320">
        <v>108.02196324861839</v>
      </c>
      <c r="AB227" s="320">
        <v>108.02196324861839</v>
      </c>
      <c r="AC227" s="320">
        <v>108.02196324861839</v>
      </c>
      <c r="AD227" s="320">
        <v>108.02196324861839</v>
      </c>
      <c r="AE227" s="386">
        <v>108.02196324861839</v>
      </c>
    </row>
    <row r="228" spans="1:31" ht="28.5" customHeight="1" x14ac:dyDescent="0.25">
      <c r="A228" s="407" t="s">
        <v>860</v>
      </c>
      <c r="B228" s="407"/>
      <c r="C228" s="308">
        <v>1</v>
      </c>
      <c r="D228" s="320">
        <v>101.20459603297718</v>
      </c>
      <c r="E228" s="320">
        <v>104.24797831742971</v>
      </c>
      <c r="F228" s="320">
        <v>104.24797831742971</v>
      </c>
      <c r="G228" s="320">
        <v>104.24797831742971</v>
      </c>
      <c r="H228" s="320">
        <v>104.24797831742971</v>
      </c>
      <c r="I228" s="320">
        <v>102.45157959261739</v>
      </c>
      <c r="J228" s="320">
        <v>102.73663772773384</v>
      </c>
      <c r="K228" s="320">
        <v>105.09469591174918</v>
      </c>
      <c r="L228" s="320">
        <v>107.28217267192066</v>
      </c>
      <c r="M228" s="320">
        <v>107.28217267192066</v>
      </c>
      <c r="N228" s="320">
        <v>104.23971978712903</v>
      </c>
      <c r="O228" s="320">
        <v>103.91247284364877</v>
      </c>
      <c r="P228" s="320">
        <v>103.91247284364877</v>
      </c>
      <c r="Q228" s="320">
        <v>103.91247284364877</v>
      </c>
      <c r="R228" s="320">
        <v>104.45699559633782</v>
      </c>
      <c r="S228" s="320">
        <v>107.30538328889762</v>
      </c>
      <c r="T228" s="320">
        <v>104.99419347268142</v>
      </c>
      <c r="U228" s="320">
        <v>104.99419347268142</v>
      </c>
      <c r="V228" s="320">
        <v>107.55672837781184</v>
      </c>
      <c r="W228" s="320">
        <v>107.55672837781184</v>
      </c>
      <c r="X228" s="320">
        <v>107.55672837781184</v>
      </c>
      <c r="Y228" s="320">
        <v>107.49972622025786</v>
      </c>
      <c r="Z228" s="320">
        <v>106.13691959847245</v>
      </c>
      <c r="AA228" s="320">
        <v>106.13691959847245</v>
      </c>
      <c r="AB228" s="320">
        <v>104.43091990246036</v>
      </c>
      <c r="AC228" s="320">
        <v>104.93861727581582</v>
      </c>
      <c r="AD228" s="320">
        <v>104.93861727581582</v>
      </c>
      <c r="AE228" s="386">
        <v>104.93861727581582</v>
      </c>
    </row>
    <row r="229" spans="1:31" ht="20.25" customHeight="1" x14ac:dyDescent="0.25">
      <c r="A229" s="357"/>
      <c r="B229" s="312" t="s">
        <v>861</v>
      </c>
      <c r="C229" s="308">
        <v>1</v>
      </c>
      <c r="D229" s="320">
        <v>101.20459603297718</v>
      </c>
      <c r="E229" s="320">
        <v>104.24797831742971</v>
      </c>
      <c r="F229" s="320">
        <v>104.24797831742971</v>
      </c>
      <c r="G229" s="320">
        <v>104.24797831742971</v>
      </c>
      <c r="H229" s="320">
        <v>104.24797831742971</v>
      </c>
      <c r="I229" s="320">
        <v>102.45157959261739</v>
      </c>
      <c r="J229" s="320">
        <v>102.73663772773384</v>
      </c>
      <c r="K229" s="320">
        <v>105.09469591174918</v>
      </c>
      <c r="L229" s="320">
        <v>107.28217267192066</v>
      </c>
      <c r="M229" s="320">
        <v>107.28217267192066</v>
      </c>
      <c r="N229" s="320">
        <v>104.23971978712903</v>
      </c>
      <c r="O229" s="320">
        <v>103.91247284364877</v>
      </c>
      <c r="P229" s="320">
        <v>103.91247284364877</v>
      </c>
      <c r="Q229" s="320">
        <v>103.91247284364877</v>
      </c>
      <c r="R229" s="320">
        <v>104.45699559633782</v>
      </c>
      <c r="S229" s="320">
        <v>107.30538328889762</v>
      </c>
      <c r="T229" s="320">
        <v>104.99419347268142</v>
      </c>
      <c r="U229" s="320">
        <v>104.99419347268142</v>
      </c>
      <c r="V229" s="320">
        <v>107.55672837781184</v>
      </c>
      <c r="W229" s="320">
        <v>107.55672837781184</v>
      </c>
      <c r="X229" s="320">
        <v>107.55672837781184</v>
      </c>
      <c r="Y229" s="320">
        <v>107.49972622025786</v>
      </c>
      <c r="Z229" s="320">
        <v>106.13691959847245</v>
      </c>
      <c r="AA229" s="320">
        <v>106.13691959847245</v>
      </c>
      <c r="AB229" s="320">
        <v>104.43091990246036</v>
      </c>
      <c r="AC229" s="320">
        <v>104.93861727581582</v>
      </c>
      <c r="AD229" s="320">
        <v>104.93861727581582</v>
      </c>
      <c r="AE229" s="386">
        <v>104.93861727581582</v>
      </c>
    </row>
    <row r="230" spans="1:31" ht="20.25" customHeight="1" x14ac:dyDescent="0.25">
      <c r="A230" s="352" t="s">
        <v>862</v>
      </c>
      <c r="B230" s="312"/>
      <c r="C230" s="308">
        <v>2</v>
      </c>
      <c r="D230" s="320">
        <v>108.34634650559336</v>
      </c>
      <c r="E230" s="320">
        <v>108.34634650559336</v>
      </c>
      <c r="F230" s="320">
        <v>108.58794426559969</v>
      </c>
      <c r="G230" s="320">
        <v>109.13752731840229</v>
      </c>
      <c r="H230" s="320">
        <v>109.13752731840229</v>
      </c>
      <c r="I230" s="320">
        <v>109.28166654772666</v>
      </c>
      <c r="J230" s="320">
        <v>109.69788931486424</v>
      </c>
      <c r="K230" s="320">
        <v>109.69788931486424</v>
      </c>
      <c r="L230" s="320">
        <v>109.69788931486424</v>
      </c>
      <c r="M230" s="320">
        <v>114.13673192280636</v>
      </c>
      <c r="N230" s="320">
        <v>114.13673192280636</v>
      </c>
      <c r="O230" s="320">
        <v>114.13673192280636</v>
      </c>
      <c r="P230" s="320">
        <v>114.13673192280636</v>
      </c>
      <c r="Q230" s="320">
        <v>114.13673192280636</v>
      </c>
      <c r="R230" s="320">
        <v>114.13673192280636</v>
      </c>
      <c r="S230" s="320">
        <v>114.13673192280636</v>
      </c>
      <c r="T230" s="320">
        <v>114.13673192280636</v>
      </c>
      <c r="U230" s="320">
        <v>115.00734842805356</v>
      </c>
      <c r="V230" s="320">
        <v>115.38346450963449</v>
      </c>
      <c r="W230" s="320">
        <v>115.38346450963449</v>
      </c>
      <c r="X230" s="320">
        <v>116.05320895530997</v>
      </c>
      <c r="Y230" s="320">
        <v>116.10264335631494</v>
      </c>
      <c r="Z230" s="320">
        <v>116.10264335631494</v>
      </c>
      <c r="AA230" s="320">
        <v>116.99334109522125</v>
      </c>
      <c r="AB230" s="320">
        <v>116.99334109522125</v>
      </c>
      <c r="AC230" s="320">
        <v>116.99334109522125</v>
      </c>
      <c r="AD230" s="320">
        <v>117.27556957960917</v>
      </c>
      <c r="AE230" s="386">
        <v>117.27556957960917</v>
      </c>
    </row>
    <row r="231" spans="1:31" ht="20.25" customHeight="1" x14ac:dyDescent="0.25">
      <c r="A231" s="357"/>
      <c r="B231" s="312" t="s">
        <v>622</v>
      </c>
      <c r="C231" s="308">
        <v>2</v>
      </c>
      <c r="D231" s="320">
        <v>108.34634650559336</v>
      </c>
      <c r="E231" s="320">
        <v>108.34634650559336</v>
      </c>
      <c r="F231" s="320">
        <v>108.58794426559969</v>
      </c>
      <c r="G231" s="320">
        <v>109.13752731840229</v>
      </c>
      <c r="H231" s="320">
        <v>109.13752731840229</v>
      </c>
      <c r="I231" s="320">
        <v>109.28166654772666</v>
      </c>
      <c r="J231" s="320">
        <v>109.69788931486424</v>
      </c>
      <c r="K231" s="320">
        <v>109.69788931486424</v>
      </c>
      <c r="L231" s="320">
        <v>109.69788931486424</v>
      </c>
      <c r="M231" s="320">
        <v>114.13673192280636</v>
      </c>
      <c r="N231" s="320">
        <v>114.13673192280636</v>
      </c>
      <c r="O231" s="320">
        <v>114.13673192280636</v>
      </c>
      <c r="P231" s="320">
        <v>114.13673192280636</v>
      </c>
      <c r="Q231" s="320">
        <v>114.13673192280636</v>
      </c>
      <c r="R231" s="320">
        <v>114.13673192280636</v>
      </c>
      <c r="S231" s="320">
        <v>114.13673192280636</v>
      </c>
      <c r="T231" s="320">
        <v>114.13673192280636</v>
      </c>
      <c r="U231" s="320">
        <v>115.00734842805356</v>
      </c>
      <c r="V231" s="320">
        <v>115.38346450963449</v>
      </c>
      <c r="W231" s="320">
        <v>115.38346450963449</v>
      </c>
      <c r="X231" s="320">
        <v>116.05320895530997</v>
      </c>
      <c r="Y231" s="320">
        <v>116.10264335631494</v>
      </c>
      <c r="Z231" s="320">
        <v>116.10264335631494</v>
      </c>
      <c r="AA231" s="320">
        <v>116.99334109522125</v>
      </c>
      <c r="AB231" s="320">
        <v>116.99334109522125</v>
      </c>
      <c r="AC231" s="320">
        <v>116.99334109522125</v>
      </c>
      <c r="AD231" s="320">
        <v>117.27556957960917</v>
      </c>
      <c r="AE231" s="386">
        <v>117.27556957960917</v>
      </c>
    </row>
    <row r="232" spans="1:31" ht="20.25" customHeight="1" x14ac:dyDescent="0.25">
      <c r="A232" s="357"/>
      <c r="B232" s="323" t="s">
        <v>863</v>
      </c>
      <c r="C232" s="308">
        <v>2</v>
      </c>
      <c r="D232" s="320">
        <v>120.63317477231124</v>
      </c>
      <c r="E232" s="320">
        <v>120.63317477231124</v>
      </c>
      <c r="F232" s="320">
        <v>120.63317477231124</v>
      </c>
      <c r="G232" s="320">
        <v>120.63317477231124</v>
      </c>
      <c r="H232" s="320">
        <v>120.63317477231124</v>
      </c>
      <c r="I232" s="320">
        <v>120.63317477231124</v>
      </c>
      <c r="J232" s="320">
        <v>120.63317477231124</v>
      </c>
      <c r="K232" s="320">
        <v>120.63317477231124</v>
      </c>
      <c r="L232" s="320">
        <v>120.63317477231124</v>
      </c>
      <c r="M232" s="320">
        <v>128.4879576182164</v>
      </c>
      <c r="N232" s="320">
        <v>128.4879576182164</v>
      </c>
      <c r="O232" s="320">
        <v>128.4879576182164</v>
      </c>
      <c r="P232" s="320">
        <v>128.4879576182164</v>
      </c>
      <c r="Q232" s="320">
        <v>128.4879576182164</v>
      </c>
      <c r="R232" s="320">
        <v>128.4879576182164</v>
      </c>
      <c r="S232" s="320">
        <v>128.4879576182164</v>
      </c>
      <c r="T232" s="320">
        <v>128.4879576182164</v>
      </c>
      <c r="U232" s="320">
        <v>128.4879576182164</v>
      </c>
      <c r="V232" s="320">
        <v>128.4879576182164</v>
      </c>
      <c r="W232" s="320">
        <v>128.4879576182164</v>
      </c>
      <c r="X232" s="320">
        <v>128.4879576182164</v>
      </c>
      <c r="Y232" s="320">
        <v>136.1066872713854</v>
      </c>
      <c r="Z232" s="320">
        <v>136.1066872713854</v>
      </c>
      <c r="AA232" s="320">
        <v>136.1066872713854</v>
      </c>
      <c r="AB232" s="320">
        <v>136.1066872713854</v>
      </c>
      <c r="AC232" s="320">
        <v>136.1066872713854</v>
      </c>
      <c r="AD232" s="320">
        <v>136.1066872713854</v>
      </c>
      <c r="AE232" s="386">
        <v>136.1066872713854</v>
      </c>
    </row>
    <row r="233" spans="1:31" ht="20.25" customHeight="1" x14ac:dyDescent="0.25">
      <c r="A233" s="352" t="s">
        <v>166</v>
      </c>
      <c r="B233" s="312"/>
      <c r="C233" s="308">
        <v>2</v>
      </c>
      <c r="D233" s="320">
        <v>120.63317477231124</v>
      </c>
      <c r="E233" s="320">
        <v>120.63317477231124</v>
      </c>
      <c r="F233" s="320">
        <v>120.63317477231124</v>
      </c>
      <c r="G233" s="320">
        <v>120.63317477231124</v>
      </c>
      <c r="H233" s="320">
        <v>120.63317477231124</v>
      </c>
      <c r="I233" s="320">
        <v>120.63317477231124</v>
      </c>
      <c r="J233" s="320">
        <v>120.63317477231124</v>
      </c>
      <c r="K233" s="320">
        <v>120.63317477231124</v>
      </c>
      <c r="L233" s="320">
        <v>120.63317477231124</v>
      </c>
      <c r="M233" s="320">
        <v>128.4879576182164</v>
      </c>
      <c r="N233" s="320">
        <v>128.4879576182164</v>
      </c>
      <c r="O233" s="320">
        <v>128.4879576182164</v>
      </c>
      <c r="P233" s="320">
        <v>128.4879576182164</v>
      </c>
      <c r="Q233" s="320">
        <v>128.4879576182164</v>
      </c>
      <c r="R233" s="320">
        <v>128.4879576182164</v>
      </c>
      <c r="S233" s="320">
        <v>128.4879576182164</v>
      </c>
      <c r="T233" s="320">
        <v>128.4879576182164</v>
      </c>
      <c r="U233" s="320">
        <v>128.4879576182164</v>
      </c>
      <c r="V233" s="320">
        <v>128.4879576182164</v>
      </c>
      <c r="W233" s="320">
        <v>128.4879576182164</v>
      </c>
      <c r="X233" s="320">
        <v>128.4879576182164</v>
      </c>
      <c r="Y233" s="320">
        <v>136.1066872713854</v>
      </c>
      <c r="Z233" s="320">
        <v>136.1066872713854</v>
      </c>
      <c r="AA233" s="320">
        <v>136.1066872713854</v>
      </c>
      <c r="AB233" s="320">
        <v>136.1066872713854</v>
      </c>
      <c r="AC233" s="320">
        <v>136.1066872713854</v>
      </c>
      <c r="AD233" s="320">
        <v>136.1066872713854</v>
      </c>
      <c r="AE233" s="386">
        <v>136.1066872713854</v>
      </c>
    </row>
    <row r="234" spans="1:31" ht="20.25" customHeight="1" x14ac:dyDescent="0.25">
      <c r="A234" s="357"/>
      <c r="B234" s="312" t="s">
        <v>958</v>
      </c>
      <c r="C234" s="308">
        <v>1</v>
      </c>
      <c r="D234" s="320">
        <v>123.27760713549169</v>
      </c>
      <c r="E234" s="320">
        <v>123.27760713549169</v>
      </c>
      <c r="F234" s="320">
        <v>123.27760713549169</v>
      </c>
      <c r="G234" s="320">
        <v>123.27760713549169</v>
      </c>
      <c r="H234" s="320">
        <v>123.27760713549169</v>
      </c>
      <c r="I234" s="320">
        <v>123.27760713549169</v>
      </c>
      <c r="J234" s="320">
        <v>123.27760713549169</v>
      </c>
      <c r="K234" s="320">
        <v>123.27760713549169</v>
      </c>
      <c r="L234" s="320">
        <v>123.27760713549169</v>
      </c>
      <c r="M234" s="320">
        <v>138.987172827302</v>
      </c>
      <c r="N234" s="320">
        <v>138.987172827302</v>
      </c>
      <c r="O234" s="320">
        <v>138.987172827302</v>
      </c>
      <c r="P234" s="320">
        <v>138.987172827302</v>
      </c>
      <c r="Q234" s="320">
        <v>138.987172827302</v>
      </c>
      <c r="R234" s="320">
        <v>138.987172827302</v>
      </c>
      <c r="S234" s="320">
        <v>138.987172827302</v>
      </c>
      <c r="T234" s="320">
        <v>138.987172827302</v>
      </c>
      <c r="U234" s="320">
        <v>138.987172827302</v>
      </c>
      <c r="V234" s="320">
        <v>138.987172827302</v>
      </c>
      <c r="W234" s="320">
        <v>138.987172827302</v>
      </c>
      <c r="X234" s="320">
        <v>138.987172827302</v>
      </c>
      <c r="Y234" s="320">
        <v>145.23687548277815</v>
      </c>
      <c r="Z234" s="320">
        <v>145.23687548277815</v>
      </c>
      <c r="AA234" s="320">
        <v>145.23687548277815</v>
      </c>
      <c r="AB234" s="320">
        <v>145.23687548277815</v>
      </c>
      <c r="AC234" s="320">
        <v>145.23687548277815</v>
      </c>
      <c r="AD234" s="320">
        <v>145.23687548277815</v>
      </c>
      <c r="AE234" s="386">
        <v>145.23687548277815</v>
      </c>
    </row>
    <row r="235" spans="1:31" ht="20.25" customHeight="1" x14ac:dyDescent="0.25">
      <c r="A235" s="357"/>
      <c r="B235" s="312" t="s">
        <v>864</v>
      </c>
      <c r="C235" s="308">
        <v>1</v>
      </c>
      <c r="D235" s="320">
        <v>117.98874240913078</v>
      </c>
      <c r="E235" s="320">
        <v>117.98874240913078</v>
      </c>
      <c r="F235" s="320">
        <v>117.98874240913078</v>
      </c>
      <c r="G235" s="320">
        <v>117.98874240913078</v>
      </c>
      <c r="H235" s="320">
        <v>117.98874240913078</v>
      </c>
      <c r="I235" s="320">
        <v>117.98874240913078</v>
      </c>
      <c r="J235" s="320">
        <v>117.98874240913078</v>
      </c>
      <c r="K235" s="320">
        <v>117.98874240913078</v>
      </c>
      <c r="L235" s="320">
        <v>117.98874240913078</v>
      </c>
      <c r="M235" s="320">
        <v>117.98874240913078</v>
      </c>
      <c r="N235" s="320">
        <v>117.98874240913078</v>
      </c>
      <c r="O235" s="320">
        <v>117.98874240913078</v>
      </c>
      <c r="P235" s="320">
        <v>117.98874240913078</v>
      </c>
      <c r="Q235" s="320">
        <v>117.98874240913078</v>
      </c>
      <c r="R235" s="320">
        <v>117.98874240913078</v>
      </c>
      <c r="S235" s="320">
        <v>117.98874240913078</v>
      </c>
      <c r="T235" s="320">
        <v>117.98874240913078</v>
      </c>
      <c r="U235" s="320">
        <v>117.98874240913078</v>
      </c>
      <c r="V235" s="320">
        <v>117.98874240913078</v>
      </c>
      <c r="W235" s="320">
        <v>117.98874240913078</v>
      </c>
      <c r="X235" s="320">
        <v>117.98874240913078</v>
      </c>
      <c r="Y235" s="320">
        <v>126.97649905999266</v>
      </c>
      <c r="Z235" s="320">
        <v>126.97649905999266</v>
      </c>
      <c r="AA235" s="320">
        <v>126.97649905999266</v>
      </c>
      <c r="AB235" s="320">
        <v>126.97649905999266</v>
      </c>
      <c r="AC235" s="320">
        <v>126.97649905999266</v>
      </c>
      <c r="AD235" s="320">
        <v>126.97649905999266</v>
      </c>
      <c r="AE235" s="386">
        <v>126.97649905999266</v>
      </c>
    </row>
    <row r="236" spans="1:31" ht="20.25" customHeight="1" x14ac:dyDescent="0.25">
      <c r="A236" s="357"/>
      <c r="B236" s="323" t="s">
        <v>865</v>
      </c>
      <c r="C236" s="308">
        <v>2</v>
      </c>
      <c r="D236" s="320">
        <v>113.33333333333333</v>
      </c>
      <c r="E236" s="320">
        <v>113.33333333333333</v>
      </c>
      <c r="F236" s="320">
        <v>113.33333333333333</v>
      </c>
      <c r="G236" s="320">
        <v>113.33333333333333</v>
      </c>
      <c r="H236" s="320">
        <v>114.17012161523003</v>
      </c>
      <c r="I236" s="320">
        <v>114.17012161523003</v>
      </c>
      <c r="J236" s="320">
        <v>114.17012161523003</v>
      </c>
      <c r="K236" s="320">
        <v>114.17012161523003</v>
      </c>
      <c r="L236" s="320">
        <v>114.17012161523003</v>
      </c>
      <c r="M236" s="320">
        <v>115.02791633598834</v>
      </c>
      <c r="N236" s="320">
        <v>115.02791633598834</v>
      </c>
      <c r="O236" s="320">
        <v>115.02791633598834</v>
      </c>
      <c r="P236" s="320">
        <v>115.02791633598834</v>
      </c>
      <c r="Q236" s="320">
        <v>115.02791633598834</v>
      </c>
      <c r="R236" s="320">
        <v>115.02791633598834</v>
      </c>
      <c r="S236" s="320">
        <v>115.90724483386474</v>
      </c>
      <c r="T236" s="320">
        <v>115.90724483386474</v>
      </c>
      <c r="U236" s="320">
        <v>115.90724483386474</v>
      </c>
      <c r="V236" s="320">
        <v>115.90724483386474</v>
      </c>
      <c r="W236" s="320">
        <v>115.90724483386474</v>
      </c>
      <c r="X236" s="320">
        <v>115.90724483386474</v>
      </c>
      <c r="Y236" s="320">
        <v>116.9755574969933</v>
      </c>
      <c r="Z236" s="320">
        <v>116.9755574969933</v>
      </c>
      <c r="AA236" s="320">
        <v>117.87696034835852</v>
      </c>
      <c r="AB236" s="320">
        <v>118.63023223212944</v>
      </c>
      <c r="AC236" s="320">
        <v>118.63023223212944</v>
      </c>
      <c r="AD236" s="320">
        <v>118.63023223212944</v>
      </c>
      <c r="AE236" s="386">
        <v>118.63023223212944</v>
      </c>
    </row>
    <row r="237" spans="1:31" ht="20.25" customHeight="1" x14ac:dyDescent="0.25">
      <c r="A237" s="352" t="s">
        <v>866</v>
      </c>
      <c r="B237" s="312"/>
      <c r="C237" s="308">
        <v>2</v>
      </c>
      <c r="D237" s="320">
        <v>113.33333333333333</v>
      </c>
      <c r="E237" s="320">
        <v>113.33333333333333</v>
      </c>
      <c r="F237" s="320">
        <v>113.33333333333333</v>
      </c>
      <c r="G237" s="320">
        <v>113.33333333333333</v>
      </c>
      <c r="H237" s="320">
        <v>114.17012161523003</v>
      </c>
      <c r="I237" s="320">
        <v>114.17012161523003</v>
      </c>
      <c r="J237" s="320">
        <v>114.17012161523003</v>
      </c>
      <c r="K237" s="320">
        <v>114.17012161523003</v>
      </c>
      <c r="L237" s="320">
        <v>114.17012161523003</v>
      </c>
      <c r="M237" s="320">
        <v>115.02791633598834</v>
      </c>
      <c r="N237" s="320">
        <v>115.02791633598834</v>
      </c>
      <c r="O237" s="320">
        <v>115.02791633598834</v>
      </c>
      <c r="P237" s="320">
        <v>115.02791633598834</v>
      </c>
      <c r="Q237" s="320">
        <v>115.02791633598834</v>
      </c>
      <c r="R237" s="320">
        <v>115.02791633598834</v>
      </c>
      <c r="S237" s="320">
        <v>115.90724483386474</v>
      </c>
      <c r="T237" s="320">
        <v>115.90724483386474</v>
      </c>
      <c r="U237" s="320">
        <v>115.90724483386474</v>
      </c>
      <c r="V237" s="320">
        <v>115.90724483386474</v>
      </c>
      <c r="W237" s="320">
        <v>115.90724483386474</v>
      </c>
      <c r="X237" s="320">
        <v>115.90724483386474</v>
      </c>
      <c r="Y237" s="320">
        <v>116.9755574969933</v>
      </c>
      <c r="Z237" s="320">
        <v>116.9755574969933</v>
      </c>
      <c r="AA237" s="320">
        <v>117.87696034835852</v>
      </c>
      <c r="AB237" s="320">
        <v>118.63023223212944</v>
      </c>
      <c r="AC237" s="320">
        <v>118.63023223212944</v>
      </c>
      <c r="AD237" s="320">
        <v>118.63023223212944</v>
      </c>
      <c r="AE237" s="386">
        <v>118.63023223212944</v>
      </c>
    </row>
    <row r="238" spans="1:31" ht="20.25" customHeight="1" x14ac:dyDescent="0.25">
      <c r="A238" s="357"/>
      <c r="B238" s="312" t="s">
        <v>959</v>
      </c>
      <c r="C238" s="308">
        <v>1</v>
      </c>
      <c r="D238" s="320">
        <v>125</v>
      </c>
      <c r="E238" s="320">
        <v>125</v>
      </c>
      <c r="F238" s="320">
        <v>125</v>
      </c>
      <c r="G238" s="320">
        <v>125</v>
      </c>
      <c r="H238" s="320">
        <v>125</v>
      </c>
      <c r="I238" s="320">
        <v>125</v>
      </c>
      <c r="J238" s="320">
        <v>125</v>
      </c>
      <c r="K238" s="320">
        <v>125</v>
      </c>
      <c r="L238" s="320">
        <v>125</v>
      </c>
      <c r="M238" s="320">
        <v>125</v>
      </c>
      <c r="N238" s="320">
        <v>125</v>
      </c>
      <c r="O238" s="320">
        <v>125</v>
      </c>
      <c r="P238" s="320">
        <v>125</v>
      </c>
      <c r="Q238" s="320">
        <v>125</v>
      </c>
      <c r="R238" s="320">
        <v>125</v>
      </c>
      <c r="S238" s="320">
        <v>125</v>
      </c>
      <c r="T238" s="320">
        <v>125</v>
      </c>
      <c r="U238" s="320">
        <v>125</v>
      </c>
      <c r="V238" s="320">
        <v>125</v>
      </c>
      <c r="W238" s="320">
        <v>125</v>
      </c>
      <c r="X238" s="320">
        <v>125</v>
      </c>
      <c r="Y238" s="320">
        <v>125</v>
      </c>
      <c r="Z238" s="320">
        <v>125</v>
      </c>
      <c r="AA238" s="320">
        <v>125</v>
      </c>
      <c r="AB238" s="320">
        <v>125</v>
      </c>
      <c r="AC238" s="320">
        <v>125</v>
      </c>
      <c r="AD238" s="320">
        <v>125</v>
      </c>
      <c r="AE238" s="386">
        <v>125</v>
      </c>
    </row>
    <row r="239" spans="1:31" ht="20.25" customHeight="1" x14ac:dyDescent="0.25">
      <c r="A239" s="357"/>
      <c r="B239" s="310" t="s">
        <v>960</v>
      </c>
      <c r="C239" s="308">
        <v>1</v>
      </c>
      <c r="D239" s="320">
        <v>100</v>
      </c>
      <c r="E239" s="320">
        <v>100</v>
      </c>
      <c r="F239" s="320">
        <v>100</v>
      </c>
      <c r="G239" s="320">
        <v>100</v>
      </c>
      <c r="H239" s="320">
        <v>101.79311774692151</v>
      </c>
      <c r="I239" s="320">
        <v>101.79311774692151</v>
      </c>
      <c r="J239" s="320">
        <v>101.79311774692151</v>
      </c>
      <c r="K239" s="320">
        <v>101.79311774692151</v>
      </c>
      <c r="L239" s="320">
        <v>101.79311774692151</v>
      </c>
      <c r="M239" s="320">
        <v>103.63124929140358</v>
      </c>
      <c r="N239" s="320">
        <v>103.63124929140358</v>
      </c>
      <c r="O239" s="320">
        <v>103.63124929140358</v>
      </c>
      <c r="P239" s="320">
        <v>103.63124929140358</v>
      </c>
      <c r="Q239" s="320">
        <v>103.63124929140358</v>
      </c>
      <c r="R239" s="320">
        <v>103.63124929140358</v>
      </c>
      <c r="S239" s="320">
        <v>105.51552464399586</v>
      </c>
      <c r="T239" s="320">
        <v>105.51552464399586</v>
      </c>
      <c r="U239" s="320">
        <v>105.51552464399586</v>
      </c>
      <c r="V239" s="320">
        <v>105.51552464399586</v>
      </c>
      <c r="W239" s="320">
        <v>105.51552464399586</v>
      </c>
      <c r="X239" s="320">
        <v>105.51552464399586</v>
      </c>
      <c r="Y239" s="320">
        <v>107.80476606498566</v>
      </c>
      <c r="Z239" s="320">
        <v>107.80476606498566</v>
      </c>
      <c r="AA239" s="320">
        <v>109.73634360362541</v>
      </c>
      <c r="AB239" s="320">
        <v>111.3504976402774</v>
      </c>
      <c r="AC239" s="320">
        <v>111.3504976402774</v>
      </c>
      <c r="AD239" s="320">
        <v>111.3504976402774</v>
      </c>
      <c r="AE239" s="386">
        <v>111.3504976402774</v>
      </c>
    </row>
    <row r="240" spans="1:31" ht="32.25" customHeight="1" x14ac:dyDescent="0.25">
      <c r="A240" s="423" t="s">
        <v>174</v>
      </c>
      <c r="B240" s="423"/>
      <c r="C240" s="362">
        <v>471.8</v>
      </c>
      <c r="D240" s="362">
        <v>102.98447103885555</v>
      </c>
      <c r="E240" s="362">
        <v>103.13453182888419</v>
      </c>
      <c r="F240" s="362">
        <v>103.31935630082448</v>
      </c>
      <c r="G240" s="362">
        <v>103.46237829128982</v>
      </c>
      <c r="H240" s="362">
        <v>103.74834651449937</v>
      </c>
      <c r="I240" s="362">
        <v>104.15232844097646</v>
      </c>
      <c r="J240" s="362">
        <v>104.90642946616613</v>
      </c>
      <c r="K240" s="362">
        <v>105.22770404035239</v>
      </c>
      <c r="L240" s="362">
        <v>105.06347497204017</v>
      </c>
      <c r="M240" s="362">
        <v>108.06313796291286</v>
      </c>
      <c r="N240" s="362">
        <v>108.26828744035269</v>
      </c>
      <c r="O240" s="362">
        <v>108.56010013164605</v>
      </c>
      <c r="P240" s="362">
        <v>108.53227806874287</v>
      </c>
      <c r="Q240" s="362">
        <v>108.56375446973027</v>
      </c>
      <c r="R240" s="362">
        <v>108.92541538293106</v>
      </c>
      <c r="S240" s="362">
        <v>110.8963173997675</v>
      </c>
      <c r="T240" s="362">
        <v>111.37841045434632</v>
      </c>
      <c r="U240" s="362">
        <v>111.78338415364082</v>
      </c>
      <c r="V240" s="362">
        <v>111.86677449673815</v>
      </c>
      <c r="W240" s="362">
        <v>112.53275096469579</v>
      </c>
      <c r="X240" s="362">
        <v>112.62886498780313</v>
      </c>
      <c r="Y240" s="362">
        <v>114.12859814972064</v>
      </c>
      <c r="Z240" s="362">
        <v>114.26341214450424</v>
      </c>
      <c r="AA240" s="362">
        <v>114.53771497680439</v>
      </c>
      <c r="AB240" s="362">
        <v>115.15115011970924</v>
      </c>
      <c r="AC240" s="362">
        <v>115.14170025407144</v>
      </c>
      <c r="AD240" s="362">
        <v>115.36015973896789</v>
      </c>
      <c r="AE240" s="350">
        <v>115.64202406155175</v>
      </c>
    </row>
    <row r="241" ht="20.25" customHeight="1" x14ac:dyDescent="0.25"/>
    <row r="242" ht="20.25" customHeight="1" x14ac:dyDescent="0.25"/>
    <row r="243" ht="20.25" customHeight="1" x14ac:dyDescent="0.25"/>
    <row r="244" ht="20.25" customHeight="1" x14ac:dyDescent="0.25"/>
    <row r="245" ht="20.25" customHeight="1" x14ac:dyDescent="0.25"/>
    <row r="246" ht="20.25" customHeight="1" x14ac:dyDescent="0.25"/>
    <row r="247" ht="20.25" customHeight="1" x14ac:dyDescent="0.25"/>
    <row r="248" ht="20.25" customHeight="1" x14ac:dyDescent="0.25"/>
    <row r="249" ht="20.25" customHeight="1" x14ac:dyDescent="0.25"/>
    <row r="250" ht="20.25" customHeight="1" x14ac:dyDescent="0.25"/>
    <row r="251" ht="20.25" customHeight="1" x14ac:dyDescent="0.25"/>
    <row r="252" ht="23.25" customHeight="1" x14ac:dyDescent="0.25"/>
  </sheetData>
  <mergeCells count="18">
    <mergeCell ref="A1:B1"/>
    <mergeCell ref="A214:B214"/>
    <mergeCell ref="A228:B228"/>
    <mergeCell ref="A32:B32"/>
    <mergeCell ref="A104:B104"/>
    <mergeCell ref="A111:B111"/>
    <mergeCell ref="A127:B127"/>
    <mergeCell ref="A188:B188"/>
    <mergeCell ref="A200:B200"/>
    <mergeCell ref="A4:B4"/>
    <mergeCell ref="A18:B18"/>
    <mergeCell ref="A35:B35"/>
    <mergeCell ref="A72:B72"/>
    <mergeCell ref="A99:B99"/>
    <mergeCell ref="A121:B121"/>
    <mergeCell ref="A137:B137"/>
    <mergeCell ref="A168:B168"/>
    <mergeCell ref="A240:B240"/>
  </mergeCells>
  <hyperlinks>
    <hyperlink ref="A1:B1" location="'Table of contents'!A1" display="Table of contents" xr:uid="{42176802-9F3C-4D79-8134-BF460E63EB88}"/>
  </hyperlinks>
  <pageMargins left="0.23622047244094491" right="0.23622047244094491"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9C702-2432-4886-A619-D1675FAFB193}">
  <dimension ref="A1:AP228"/>
  <sheetViews>
    <sheetView topLeftCell="Y1" workbookViewId="0">
      <selection sqref="A1:B1"/>
    </sheetView>
  </sheetViews>
  <sheetFormatPr defaultColWidth="9.140625" defaultRowHeight="15.75" x14ac:dyDescent="0.25"/>
  <cols>
    <col min="1" max="1" width="13.140625" style="291" customWidth="1"/>
    <col min="2" max="2" width="30" style="291" customWidth="1"/>
    <col min="3" max="3" width="9.5703125" style="289" customWidth="1"/>
    <col min="4" max="5" width="12.42578125" style="284" customWidth="1"/>
    <col min="6" max="7" width="12.42578125" style="285" customWidth="1"/>
    <col min="8" max="9" width="10.28515625" style="285" customWidth="1"/>
    <col min="10" max="10" width="9.140625" style="285" customWidth="1"/>
    <col min="11" max="11" width="11" style="285" customWidth="1"/>
    <col min="12" max="13" width="10.7109375" style="285" customWidth="1"/>
    <col min="14" max="15" width="11.28515625" style="285" customWidth="1"/>
    <col min="16" max="17" width="11.140625" style="285" customWidth="1"/>
    <col min="18" max="19" width="11.42578125" style="285" customWidth="1"/>
    <col min="20" max="21" width="12.42578125" style="284" customWidth="1"/>
    <col min="22" max="22" width="9.140625" style="285" customWidth="1"/>
    <col min="23" max="23" width="10.7109375" style="285" customWidth="1"/>
    <col min="24" max="25" width="11.85546875" style="285" customWidth="1"/>
    <col min="26" max="27" width="12.42578125" style="284" customWidth="1"/>
    <col min="28" max="28" width="10.85546875" style="285" customWidth="1"/>
    <col min="29" max="40" width="10" style="285" customWidth="1"/>
    <col min="41" max="16384" width="9.140625" style="285"/>
  </cols>
  <sheetData>
    <row r="1" spans="1:42" s="297" customFormat="1" x14ac:dyDescent="0.25">
      <c r="A1" s="421" t="s">
        <v>419</v>
      </c>
      <c r="B1" s="421"/>
      <c r="R1" s="285"/>
      <c r="S1" s="285"/>
    </row>
    <row r="2" spans="1:42" s="297" customFormat="1" x14ac:dyDescent="0.25">
      <c r="A2" s="280" t="s">
        <v>967</v>
      </c>
      <c r="B2" s="298"/>
      <c r="R2" s="285"/>
      <c r="S2" s="285"/>
    </row>
    <row r="3" spans="1:42" x14ac:dyDescent="0.25">
      <c r="A3" s="299" t="s">
        <v>669</v>
      </c>
    </row>
    <row r="5" spans="1:42" ht="29.25" customHeight="1" x14ac:dyDescent="0.25">
      <c r="A5" s="420" t="s">
        <v>42</v>
      </c>
      <c r="B5" s="420"/>
      <c r="C5" s="287" t="s">
        <v>2</v>
      </c>
      <c r="D5" s="277">
        <v>44197</v>
      </c>
      <c r="E5" s="277">
        <v>44228</v>
      </c>
      <c r="F5" s="277">
        <v>44256</v>
      </c>
      <c r="G5" s="277">
        <v>44287</v>
      </c>
      <c r="H5" s="277">
        <v>44317</v>
      </c>
      <c r="I5" s="277">
        <v>44348</v>
      </c>
      <c r="J5" s="277">
        <v>44378</v>
      </c>
      <c r="K5" s="277">
        <v>44409</v>
      </c>
      <c r="L5" s="277">
        <v>44440</v>
      </c>
      <c r="M5" s="277">
        <v>44470</v>
      </c>
      <c r="N5" s="277">
        <v>44501</v>
      </c>
      <c r="O5" s="277">
        <v>44531</v>
      </c>
      <c r="P5" s="277">
        <v>44562</v>
      </c>
      <c r="Q5" s="277">
        <v>44593</v>
      </c>
      <c r="R5" s="300">
        <v>44621</v>
      </c>
      <c r="S5" s="300">
        <v>44652</v>
      </c>
      <c r="T5" s="277">
        <v>44682</v>
      </c>
      <c r="U5" s="277">
        <v>44713</v>
      </c>
      <c r="V5" s="277">
        <v>44743</v>
      </c>
      <c r="W5" s="277">
        <v>44774</v>
      </c>
      <c r="X5" s="277">
        <v>44805</v>
      </c>
      <c r="Y5" s="277">
        <v>44835</v>
      </c>
      <c r="Z5" s="277">
        <v>44866</v>
      </c>
      <c r="AA5" s="277">
        <v>44896</v>
      </c>
      <c r="AB5" s="277">
        <v>44927</v>
      </c>
      <c r="AC5" s="277">
        <v>44958</v>
      </c>
      <c r="AD5" s="277">
        <v>44986</v>
      </c>
      <c r="AE5" s="277">
        <v>45017</v>
      </c>
      <c r="AF5" s="277">
        <v>45047</v>
      </c>
      <c r="AG5" s="277">
        <v>45078</v>
      </c>
      <c r="AH5" s="277">
        <v>45108</v>
      </c>
      <c r="AI5" s="277">
        <v>45139</v>
      </c>
      <c r="AJ5" s="277">
        <v>45170</v>
      </c>
      <c r="AK5" s="277">
        <v>45200</v>
      </c>
      <c r="AL5" s="277">
        <v>45231</v>
      </c>
      <c r="AM5" s="277">
        <v>45261</v>
      </c>
      <c r="AN5" s="277">
        <v>45292</v>
      </c>
      <c r="AO5" s="277">
        <v>45323</v>
      </c>
      <c r="AP5" s="277">
        <v>45352</v>
      </c>
    </row>
    <row r="6" spans="1:42" x14ac:dyDescent="0.25">
      <c r="A6" s="266" t="s">
        <v>65</v>
      </c>
      <c r="B6" s="293"/>
      <c r="C6" s="278">
        <f>C7+C18</f>
        <v>46</v>
      </c>
      <c r="D6" s="278">
        <v>108.19920928783975</v>
      </c>
      <c r="E6" s="278">
        <v>108.19920928783975</v>
      </c>
      <c r="F6" s="278">
        <v>108.19920928783975</v>
      </c>
      <c r="G6" s="278">
        <v>108.46719832435664</v>
      </c>
      <c r="H6" s="278">
        <v>108.69448836451818</v>
      </c>
      <c r="I6" s="278">
        <v>108.75594586374751</v>
      </c>
      <c r="J6" s="278">
        <v>109.30142968893843</v>
      </c>
      <c r="K6" s="278">
        <v>109.32551734663552</v>
      </c>
      <c r="L6" s="278">
        <v>109.80326700008455</v>
      </c>
      <c r="M6" s="278">
        <v>110.18269932779191</v>
      </c>
      <c r="N6" s="278">
        <v>110.20745806568426</v>
      </c>
      <c r="O6" s="278">
        <v>110.41822947570986</v>
      </c>
      <c r="P6" s="278">
        <v>110.68456323673681</v>
      </c>
      <c r="Q6" s="278">
        <v>110.70398768831502</v>
      </c>
      <c r="R6" s="301">
        <v>111.07658783096774</v>
      </c>
      <c r="S6" s="301">
        <v>111.13748290021475</v>
      </c>
      <c r="T6" s="278">
        <v>111.13748290021475</v>
      </c>
      <c r="U6" s="278">
        <v>111.42676559006455</v>
      </c>
      <c r="V6" s="278">
        <v>112.36972176895407</v>
      </c>
      <c r="W6" s="278">
        <v>112.55578502826741</v>
      </c>
      <c r="X6" s="278">
        <v>112.59616523337516</v>
      </c>
      <c r="Y6" s="278">
        <v>112.59616523337516</v>
      </c>
      <c r="Z6" s="278">
        <v>113.74669330364739</v>
      </c>
      <c r="AA6" s="278">
        <v>114.28546447265494</v>
      </c>
      <c r="AB6" s="278">
        <v>115.94082286042486</v>
      </c>
      <c r="AC6" s="278">
        <v>116.15588823336066</v>
      </c>
      <c r="AD6" s="278">
        <v>116.15588823336066</v>
      </c>
      <c r="AE6" s="278">
        <v>116.28544088893678</v>
      </c>
      <c r="AF6" s="278">
        <v>116.47322716184262</v>
      </c>
      <c r="AG6" s="278">
        <v>116.72120200773615</v>
      </c>
      <c r="AH6" s="278">
        <v>116.93809133027686</v>
      </c>
      <c r="AI6" s="278">
        <v>117.3209990023951</v>
      </c>
      <c r="AJ6" s="278">
        <v>117.44529187276929</v>
      </c>
      <c r="AK6" s="278">
        <v>117.44529187276929</v>
      </c>
      <c r="AL6" s="278">
        <v>117.50474849764301</v>
      </c>
      <c r="AM6" s="278">
        <v>118.53074411568493</v>
      </c>
      <c r="AN6" s="278">
        <v>119.1633873547262</v>
      </c>
      <c r="AO6" s="278">
        <v>119.19665280605938</v>
      </c>
      <c r="AP6" s="278">
        <v>120.45366369792521</v>
      </c>
    </row>
    <row r="7" spans="1:42" x14ac:dyDescent="0.25">
      <c r="A7" s="269" t="s">
        <v>66</v>
      </c>
      <c r="B7" s="294"/>
      <c r="C7" s="287">
        <f>C8+C11+C16</f>
        <v>36</v>
      </c>
      <c r="D7" s="288">
        <v>107.76038870876883</v>
      </c>
      <c r="E7" s="288">
        <v>107.76038870876883</v>
      </c>
      <c r="F7" s="288">
        <v>107.76038870876883</v>
      </c>
      <c r="G7" s="288">
        <v>108.10281914431818</v>
      </c>
      <c r="H7" s="288">
        <v>108.27788553997239</v>
      </c>
      <c r="I7" s="288">
        <v>108.35641456676544</v>
      </c>
      <c r="J7" s="288">
        <v>109.0534216767316</v>
      </c>
      <c r="K7" s="288">
        <v>109.0534216767316</v>
      </c>
      <c r="L7" s="288">
        <v>109.14169747293286</v>
      </c>
      <c r="M7" s="288">
        <v>109.62652766944785</v>
      </c>
      <c r="N7" s="288">
        <v>109.65816383453252</v>
      </c>
      <c r="O7" s="288">
        <v>109.76516861544319</v>
      </c>
      <c r="P7" s="288">
        <v>109.85100387508979</v>
      </c>
      <c r="Q7" s="288">
        <v>109.87582400766196</v>
      </c>
      <c r="R7" s="288">
        <v>110.35192418994043</v>
      </c>
      <c r="S7" s="288">
        <v>110.4297345562005</v>
      </c>
      <c r="T7" s="288">
        <v>110.4297345562005</v>
      </c>
      <c r="U7" s="288">
        <v>110.79937354878635</v>
      </c>
      <c r="V7" s="288">
        <v>112.00426199958964</v>
      </c>
      <c r="W7" s="288">
        <v>112.24200949760112</v>
      </c>
      <c r="X7" s="288">
        <v>112.29360642634992</v>
      </c>
      <c r="Y7" s="288">
        <v>112.29360642634992</v>
      </c>
      <c r="Z7" s="288">
        <v>113.70760739035001</v>
      </c>
      <c r="AA7" s="288">
        <v>114.03953101182884</v>
      </c>
      <c r="AB7" s="288">
        <v>115.08799625953492</v>
      </c>
      <c r="AC7" s="288">
        <v>115.23463555771393</v>
      </c>
      <c r="AD7" s="288">
        <v>115.23463555771393</v>
      </c>
      <c r="AE7" s="288">
        <v>115.40017506206118</v>
      </c>
      <c r="AF7" s="288">
        <v>115.40017506206118</v>
      </c>
      <c r="AG7" s="288">
        <v>115.4110402961568</v>
      </c>
      <c r="AH7" s="288">
        <v>115.68817665273656</v>
      </c>
      <c r="AI7" s="288">
        <v>116.17744756710987</v>
      </c>
      <c r="AJ7" s="288">
        <v>116.17744756710987</v>
      </c>
      <c r="AK7" s="288">
        <v>116.17744756710987</v>
      </c>
      <c r="AL7" s="288">
        <v>116.25341992111518</v>
      </c>
      <c r="AM7" s="288">
        <v>117.50271555861612</v>
      </c>
      <c r="AN7" s="288">
        <v>118.02086733715426</v>
      </c>
      <c r="AO7" s="288">
        <v>118.06337319163555</v>
      </c>
      <c r="AP7" s="288">
        <v>119.66955377568632</v>
      </c>
    </row>
    <row r="8" spans="1:42" x14ac:dyDescent="0.25">
      <c r="A8" s="269" t="s">
        <v>67</v>
      </c>
      <c r="B8" s="294"/>
      <c r="C8" s="287">
        <f>SUM(C9:C10)</f>
        <v>1</v>
      </c>
      <c r="D8" s="288">
        <v>106.84969671489225</v>
      </c>
      <c r="E8" s="288">
        <v>106.84969671489225</v>
      </c>
      <c r="F8" s="288">
        <v>106.84969671489225</v>
      </c>
      <c r="G8" s="288">
        <v>106.84969671489225</v>
      </c>
      <c r="H8" s="288">
        <v>108.59754023087217</v>
      </c>
      <c r="I8" s="288">
        <v>108.59754023087217</v>
      </c>
      <c r="J8" s="288">
        <v>108.59754023087217</v>
      </c>
      <c r="K8" s="288">
        <v>108.59754023087217</v>
      </c>
      <c r="L8" s="288">
        <v>108.59754023087217</v>
      </c>
      <c r="M8" s="288">
        <v>108.59754023087217</v>
      </c>
      <c r="N8" s="288">
        <v>108.59754023087217</v>
      </c>
      <c r="O8" s="288">
        <v>108.81993430615931</v>
      </c>
      <c r="P8" s="288">
        <v>109.16204063795404</v>
      </c>
      <c r="Q8" s="288">
        <v>109.16204063795404</v>
      </c>
      <c r="R8" s="288">
        <v>109.16204063795404</v>
      </c>
      <c r="S8" s="288">
        <v>109.16204063795404</v>
      </c>
      <c r="T8" s="288">
        <v>109.16204063795404</v>
      </c>
      <c r="U8" s="288">
        <v>109.16204063795404</v>
      </c>
      <c r="V8" s="288">
        <v>109.91341388819838</v>
      </c>
      <c r="W8" s="288">
        <v>109.91341388819838</v>
      </c>
      <c r="X8" s="288">
        <v>109.91341388819838</v>
      </c>
      <c r="Y8" s="288">
        <v>109.91341388819838</v>
      </c>
      <c r="Z8" s="288">
        <v>109.91341388819838</v>
      </c>
      <c r="AA8" s="288">
        <v>109.91341388819838</v>
      </c>
      <c r="AB8" s="288">
        <v>110.70762818514426</v>
      </c>
      <c r="AC8" s="288">
        <v>111.69487064871578</v>
      </c>
      <c r="AD8" s="288">
        <v>111.69487064871578</v>
      </c>
      <c r="AE8" s="288">
        <v>112.00415268801251</v>
      </c>
      <c r="AF8" s="288">
        <v>112.00415268801251</v>
      </c>
      <c r="AG8" s="288">
        <v>112.00415268801251</v>
      </c>
      <c r="AH8" s="288">
        <v>112.00415268801251</v>
      </c>
      <c r="AI8" s="288">
        <v>113.89090573685252</v>
      </c>
      <c r="AJ8" s="288">
        <v>113.89090573685252</v>
      </c>
      <c r="AK8" s="288">
        <v>113.89090573685252</v>
      </c>
      <c r="AL8" s="288">
        <v>113.89090573685252</v>
      </c>
      <c r="AM8" s="288">
        <v>114.2177278267243</v>
      </c>
      <c r="AN8" s="288">
        <v>114.88494752542401</v>
      </c>
      <c r="AO8" s="288">
        <v>115.2067740798781</v>
      </c>
      <c r="AP8" s="288">
        <v>115.2067740798781</v>
      </c>
    </row>
    <row r="9" spans="1:42" x14ac:dyDescent="0.25">
      <c r="B9" s="291" t="s">
        <v>509</v>
      </c>
      <c r="C9" s="289">
        <f>[1]row!G63</f>
        <v>0.5</v>
      </c>
      <c r="D9" s="288">
        <v>106.09054791976871</v>
      </c>
      <c r="E9" s="288">
        <v>106.09054791976871</v>
      </c>
      <c r="F9" s="288">
        <v>106.09054791976871</v>
      </c>
      <c r="G9" s="288">
        <v>106.09054791976871</v>
      </c>
      <c r="H9" s="288">
        <v>109.58623495172856</v>
      </c>
      <c r="I9" s="288">
        <v>109.58623495172856</v>
      </c>
      <c r="J9" s="288">
        <v>109.58623495172856</v>
      </c>
      <c r="K9" s="288">
        <v>109.58623495172856</v>
      </c>
      <c r="L9" s="288">
        <v>109.58623495172856</v>
      </c>
      <c r="M9" s="288">
        <v>109.58623495172856</v>
      </c>
      <c r="N9" s="288">
        <v>109.58623495172856</v>
      </c>
      <c r="O9" s="288">
        <v>110.03102310230285</v>
      </c>
      <c r="P9" s="288">
        <v>110.7152357658923</v>
      </c>
      <c r="Q9" s="288">
        <v>110.7152357658923</v>
      </c>
      <c r="R9" s="288">
        <v>110.7152357658923</v>
      </c>
      <c r="S9" s="288">
        <v>110.7152357658923</v>
      </c>
      <c r="T9" s="288">
        <v>110.7152357658923</v>
      </c>
      <c r="U9" s="288">
        <v>110.7152357658923</v>
      </c>
      <c r="V9" s="288">
        <v>110.7152357658923</v>
      </c>
      <c r="W9" s="288">
        <v>110.7152357658923</v>
      </c>
      <c r="X9" s="288">
        <v>110.7152357658923</v>
      </c>
      <c r="Y9" s="288">
        <v>110.7152357658923</v>
      </c>
      <c r="Z9" s="288">
        <v>110.7152357658923</v>
      </c>
      <c r="AA9" s="288">
        <v>110.7152357658923</v>
      </c>
      <c r="AB9" s="288">
        <v>110.7152357658923</v>
      </c>
      <c r="AC9" s="288">
        <v>111.23864971160589</v>
      </c>
      <c r="AD9" s="288">
        <v>111.23864971160589</v>
      </c>
      <c r="AE9" s="288">
        <v>111.85721379019938</v>
      </c>
      <c r="AF9" s="288">
        <v>111.85721379019938</v>
      </c>
      <c r="AG9" s="288">
        <v>111.85721379019938</v>
      </c>
      <c r="AH9" s="288">
        <v>111.85721379019938</v>
      </c>
      <c r="AI9" s="288">
        <v>114.43948038361083</v>
      </c>
      <c r="AJ9" s="288">
        <v>114.43948038361083</v>
      </c>
      <c r="AK9" s="288">
        <v>114.43948038361083</v>
      </c>
      <c r="AL9" s="288">
        <v>114.43948038361083</v>
      </c>
      <c r="AM9" s="288">
        <v>115.09312456335438</v>
      </c>
      <c r="AN9" s="288">
        <v>115.75050216369962</v>
      </c>
      <c r="AO9" s="288">
        <v>116.39415527260782</v>
      </c>
      <c r="AP9" s="288">
        <v>116.39415527260782</v>
      </c>
    </row>
    <row r="10" spans="1:42" x14ac:dyDescent="0.25">
      <c r="B10" s="291" t="s">
        <v>510</v>
      </c>
      <c r="C10" s="289">
        <f>[1]row!G64</f>
        <v>0.5</v>
      </c>
      <c r="D10" s="288">
        <v>107.60884551001577</v>
      </c>
      <c r="E10" s="288">
        <v>107.60884551001577</v>
      </c>
      <c r="F10" s="288">
        <v>107.60884551001577</v>
      </c>
      <c r="G10" s="288">
        <v>107.60884551001577</v>
      </c>
      <c r="H10" s="288">
        <v>107.60884551001577</v>
      </c>
      <c r="I10" s="288">
        <v>107.60884551001577</v>
      </c>
      <c r="J10" s="288">
        <v>107.60884551001577</v>
      </c>
      <c r="K10" s="288">
        <v>107.60884551001577</v>
      </c>
      <c r="L10" s="288">
        <v>107.60884551001577</v>
      </c>
      <c r="M10" s="288">
        <v>107.60884551001577</v>
      </c>
      <c r="N10" s="288">
        <v>107.60884551001577</v>
      </c>
      <c r="O10" s="288">
        <v>107.60884551001577</v>
      </c>
      <c r="P10" s="288">
        <v>107.60884551001577</v>
      </c>
      <c r="Q10" s="288">
        <v>107.60884551001577</v>
      </c>
      <c r="R10" s="288">
        <v>107.60884551001577</v>
      </c>
      <c r="S10" s="288">
        <v>107.60884551001577</v>
      </c>
      <c r="T10" s="288">
        <v>107.60884551001577</v>
      </c>
      <c r="U10" s="288">
        <v>107.60884551001577</v>
      </c>
      <c r="V10" s="288">
        <v>109.11159201050445</v>
      </c>
      <c r="W10" s="288">
        <v>109.11159201050445</v>
      </c>
      <c r="X10" s="288">
        <v>109.11159201050445</v>
      </c>
      <c r="Y10" s="288">
        <v>109.11159201050445</v>
      </c>
      <c r="Z10" s="288">
        <v>109.11159201050445</v>
      </c>
      <c r="AA10" s="288">
        <v>109.11159201050445</v>
      </c>
      <c r="AB10" s="288">
        <v>110.70002060439622</v>
      </c>
      <c r="AC10" s="288">
        <v>112.15109158582565</v>
      </c>
      <c r="AD10" s="288">
        <v>112.15109158582565</v>
      </c>
      <c r="AE10" s="288">
        <v>112.15109158582565</v>
      </c>
      <c r="AF10" s="288">
        <v>112.15109158582565</v>
      </c>
      <c r="AG10" s="288">
        <v>112.15109158582565</v>
      </c>
      <c r="AH10" s="288">
        <v>112.15109158582565</v>
      </c>
      <c r="AI10" s="288">
        <v>113.34233109009422</v>
      </c>
      <c r="AJ10" s="288">
        <v>113.34233109009422</v>
      </c>
      <c r="AK10" s="288">
        <v>113.34233109009422</v>
      </c>
      <c r="AL10" s="288">
        <v>113.34233109009422</v>
      </c>
      <c r="AM10" s="288">
        <v>113.34233109009422</v>
      </c>
      <c r="AN10" s="288">
        <v>114.0193928871484</v>
      </c>
      <c r="AO10" s="288">
        <v>114.0193928871484</v>
      </c>
      <c r="AP10" s="288">
        <v>114.0193928871484</v>
      </c>
    </row>
    <row r="11" spans="1:42" x14ac:dyDescent="0.25">
      <c r="A11" s="269" t="s">
        <v>68</v>
      </c>
      <c r="B11" s="294"/>
      <c r="C11" s="287">
        <f>SUM(C12:C15)</f>
        <v>34.5</v>
      </c>
      <c r="D11" s="288">
        <v>107.76640168145231</v>
      </c>
      <c r="E11" s="288">
        <v>107.76640168145231</v>
      </c>
      <c r="F11" s="288">
        <v>107.76640168145231</v>
      </c>
      <c r="G11" s="288">
        <v>108.12372039680815</v>
      </c>
      <c r="H11" s="288">
        <v>108.25573624398413</v>
      </c>
      <c r="I11" s="288">
        <v>108.33767957628993</v>
      </c>
      <c r="J11" s="288">
        <v>109.06499134321113</v>
      </c>
      <c r="K11" s="288">
        <v>109.06499134321113</v>
      </c>
      <c r="L11" s="288">
        <v>109.1571052175081</v>
      </c>
      <c r="M11" s="288">
        <v>109.66301498778461</v>
      </c>
      <c r="N11" s="288">
        <v>109.69602663830774</v>
      </c>
      <c r="O11" s="288">
        <v>109.80123759591635</v>
      </c>
      <c r="P11" s="288">
        <v>109.86285675642428</v>
      </c>
      <c r="Q11" s="288">
        <v>109.86285675642428</v>
      </c>
      <c r="R11" s="288">
        <v>110.29877219355524</v>
      </c>
      <c r="S11" s="288">
        <v>110.37996561921793</v>
      </c>
      <c r="T11" s="288">
        <v>110.37996561921793</v>
      </c>
      <c r="U11" s="288">
        <v>110.75641872167726</v>
      </c>
      <c r="V11" s="288">
        <v>111.99191469207362</v>
      </c>
      <c r="W11" s="288">
        <v>112.23999903782472</v>
      </c>
      <c r="X11" s="288">
        <v>112.29383931130174</v>
      </c>
      <c r="Y11" s="288">
        <v>112.29383931130174</v>
      </c>
      <c r="Z11" s="288">
        <v>113.76931857808442</v>
      </c>
      <c r="AA11" s="288">
        <v>114.11567366136669</v>
      </c>
      <c r="AB11" s="288">
        <v>115.16306108476412</v>
      </c>
      <c r="AC11" s="288">
        <v>115.19656301709318</v>
      </c>
      <c r="AD11" s="288">
        <v>115.19656301709318</v>
      </c>
      <c r="AE11" s="288">
        <v>115.36033519440346</v>
      </c>
      <c r="AF11" s="288">
        <v>115.36033519440346</v>
      </c>
      <c r="AG11" s="288">
        <v>115.37167282998151</v>
      </c>
      <c r="AH11" s="288">
        <v>115.66085859336906</v>
      </c>
      <c r="AI11" s="288">
        <v>116.11671366202411</v>
      </c>
      <c r="AJ11" s="288">
        <v>116.11671366202411</v>
      </c>
      <c r="AK11" s="288">
        <v>116.11671366202411</v>
      </c>
      <c r="AL11" s="288">
        <v>116.16788705483863</v>
      </c>
      <c r="AM11" s="288">
        <v>117.4620267899158</v>
      </c>
      <c r="AN11" s="288">
        <v>117.89856345842794</v>
      </c>
      <c r="AO11" s="288">
        <v>117.93358908761263</v>
      </c>
      <c r="AP11" s="288">
        <v>119.60960361010041</v>
      </c>
    </row>
    <row r="12" spans="1:42" x14ac:dyDescent="0.25">
      <c r="B12" s="291" t="s">
        <v>511</v>
      </c>
      <c r="C12" s="289">
        <f>[1]row!G65</f>
        <v>16</v>
      </c>
      <c r="D12" s="288">
        <v>109.88827634339906</v>
      </c>
      <c r="E12" s="288">
        <v>109.88827634339906</v>
      </c>
      <c r="F12" s="288">
        <v>109.88827634339906</v>
      </c>
      <c r="G12" s="288">
        <v>110.65874482338511</v>
      </c>
      <c r="H12" s="288">
        <v>110.74540088321206</v>
      </c>
      <c r="I12" s="288">
        <v>110.74540088321206</v>
      </c>
      <c r="J12" s="288">
        <v>110.76060956562893</v>
      </c>
      <c r="K12" s="288">
        <v>110.76060956562893</v>
      </c>
      <c r="L12" s="288">
        <v>110.76060956562893</v>
      </c>
      <c r="M12" s="288">
        <v>111.75957826736814</v>
      </c>
      <c r="N12" s="288">
        <v>111.75957826736814</v>
      </c>
      <c r="O12" s="288">
        <v>111.75957826736814</v>
      </c>
      <c r="P12" s="288">
        <v>111.89244458221339</v>
      </c>
      <c r="Q12" s="288">
        <v>111.89244458221339</v>
      </c>
      <c r="R12" s="288">
        <v>112.53739971553102</v>
      </c>
      <c r="S12" s="288">
        <v>112.53739971553102</v>
      </c>
      <c r="T12" s="288">
        <v>112.53739971553102</v>
      </c>
      <c r="U12" s="288">
        <v>113.34912671770898</v>
      </c>
      <c r="V12" s="288">
        <v>113.70528720080961</v>
      </c>
      <c r="W12" s="288">
        <v>113.70528720080961</v>
      </c>
      <c r="X12" s="288">
        <v>113.78940216940298</v>
      </c>
      <c r="Y12" s="288">
        <v>113.78940216940298</v>
      </c>
      <c r="Z12" s="288">
        <v>114.37052216568148</v>
      </c>
      <c r="AA12" s="288">
        <v>114.37052216568148</v>
      </c>
      <c r="AB12" s="288">
        <v>115.56619436188038</v>
      </c>
      <c r="AC12" s="288">
        <v>115.60680419034544</v>
      </c>
      <c r="AD12" s="288">
        <v>115.60680419034544</v>
      </c>
      <c r="AE12" s="288">
        <v>115.69442837063229</v>
      </c>
      <c r="AF12" s="288">
        <v>115.69442837063229</v>
      </c>
      <c r="AG12" s="288">
        <v>115.69442837063229</v>
      </c>
      <c r="AH12" s="288">
        <v>115.69442837063229</v>
      </c>
      <c r="AI12" s="288">
        <v>116.67736586241975</v>
      </c>
      <c r="AJ12" s="288">
        <v>116.67736586241975</v>
      </c>
      <c r="AK12" s="288">
        <v>116.67736586241975</v>
      </c>
      <c r="AL12" s="288">
        <v>116.67736586241975</v>
      </c>
      <c r="AM12" s="288">
        <v>117.77227205516213</v>
      </c>
      <c r="AN12" s="288">
        <v>117.77227205516213</v>
      </c>
      <c r="AO12" s="288">
        <v>117.77227205516213</v>
      </c>
      <c r="AP12" s="288">
        <v>118.04562553588616</v>
      </c>
    </row>
    <row r="13" spans="1:42" x14ac:dyDescent="0.25">
      <c r="B13" s="291" t="s">
        <v>512</v>
      </c>
      <c r="C13" s="289">
        <f>[1]row!G66</f>
        <v>12</v>
      </c>
      <c r="D13" s="288">
        <v>105.82620836398394</v>
      </c>
      <c r="E13" s="288">
        <v>105.82620836398394</v>
      </c>
      <c r="F13" s="288">
        <v>105.82620836398394</v>
      </c>
      <c r="G13" s="288">
        <v>105.82620836398394</v>
      </c>
      <c r="H13" s="288">
        <v>105.80154466735472</v>
      </c>
      <c r="I13" s="288">
        <v>105.80154466735472</v>
      </c>
      <c r="J13" s="288">
        <v>107.78239166319158</v>
      </c>
      <c r="K13" s="288">
        <v>107.78239166319158</v>
      </c>
      <c r="L13" s="288">
        <v>108.00903561303369</v>
      </c>
      <c r="M13" s="288">
        <v>108.00903561303369</v>
      </c>
      <c r="N13" s="288">
        <v>108.10394410828769</v>
      </c>
      <c r="O13" s="288">
        <v>108.40642561141243</v>
      </c>
      <c r="P13" s="288">
        <v>108.40642561141243</v>
      </c>
      <c r="Q13" s="288">
        <v>108.40642561141243</v>
      </c>
      <c r="R13" s="288">
        <v>108.76751702311658</v>
      </c>
      <c r="S13" s="288">
        <v>108.76751702311658</v>
      </c>
      <c r="T13" s="288">
        <v>108.76751702311658</v>
      </c>
      <c r="U13" s="288">
        <v>108.76751702311658</v>
      </c>
      <c r="V13" s="288">
        <v>111.84468729387191</v>
      </c>
      <c r="W13" s="288">
        <v>112.23320439864541</v>
      </c>
      <c r="X13" s="288">
        <v>112.23320439864541</v>
      </c>
      <c r="Y13" s="288">
        <v>112.23320439864541</v>
      </c>
      <c r="Z13" s="288">
        <v>114.22003718404618</v>
      </c>
      <c r="AA13" s="288">
        <v>114.22003718404618</v>
      </c>
      <c r="AB13" s="288">
        <v>115.19404358809867</v>
      </c>
      <c r="AC13" s="288">
        <v>115.19404358809867</v>
      </c>
      <c r="AD13" s="288">
        <v>115.19404358809867</v>
      </c>
      <c r="AE13" s="288">
        <v>115.54805635748328</v>
      </c>
      <c r="AF13" s="288">
        <v>115.54805635748328</v>
      </c>
      <c r="AG13" s="288">
        <v>115.5806520597701</v>
      </c>
      <c r="AH13" s="288">
        <v>116.41206112950935</v>
      </c>
      <c r="AI13" s="288">
        <v>116.41206112950935</v>
      </c>
      <c r="AJ13" s="288">
        <v>116.41206112950935</v>
      </c>
      <c r="AK13" s="288">
        <v>116.41206112950935</v>
      </c>
      <c r="AL13" s="288">
        <v>116.5591846338511</v>
      </c>
      <c r="AM13" s="288">
        <v>116.71039187253253</v>
      </c>
      <c r="AN13" s="288">
        <v>117.96543479450499</v>
      </c>
      <c r="AO13" s="288">
        <v>118.06613347841095</v>
      </c>
      <c r="AP13" s="288">
        <v>122.52020392293127</v>
      </c>
    </row>
    <row r="14" spans="1:42" x14ac:dyDescent="0.25">
      <c r="B14" s="291" t="s">
        <v>513</v>
      </c>
      <c r="C14" s="289">
        <f>[1]row!G67</f>
        <v>4</v>
      </c>
      <c r="D14" s="288">
        <v>104.86538789301206</v>
      </c>
      <c r="E14" s="288">
        <v>104.86538789301206</v>
      </c>
      <c r="F14" s="288">
        <v>104.86538789301206</v>
      </c>
      <c r="G14" s="288">
        <v>104.86538789301206</v>
      </c>
      <c r="H14" s="288">
        <v>105.73139142548462</v>
      </c>
      <c r="I14" s="288">
        <v>105.73139142548462</v>
      </c>
      <c r="J14" s="288">
        <v>105.73139142548462</v>
      </c>
      <c r="K14" s="288">
        <v>105.73139142548462</v>
      </c>
      <c r="L14" s="288">
        <v>105.73139142548462</v>
      </c>
      <c r="M14" s="288">
        <v>105.73139142548462</v>
      </c>
      <c r="N14" s="288">
        <v>105.73139142548462</v>
      </c>
      <c r="O14" s="288">
        <v>105.73139142548462</v>
      </c>
      <c r="P14" s="288">
        <v>105.73139142548462</v>
      </c>
      <c r="Q14" s="288">
        <v>105.73139142548462</v>
      </c>
      <c r="R14" s="288">
        <v>105.73139142548462</v>
      </c>
      <c r="S14" s="288">
        <v>105.73139142548462</v>
      </c>
      <c r="T14" s="288">
        <v>105.73139142548462</v>
      </c>
      <c r="U14" s="288">
        <v>105.73139142548462</v>
      </c>
      <c r="V14" s="288">
        <v>105.73139142548462</v>
      </c>
      <c r="W14" s="288">
        <v>106.31467456650684</v>
      </c>
      <c r="X14" s="288">
        <v>106.31467456650684</v>
      </c>
      <c r="Y14" s="288">
        <v>106.31467456650684</v>
      </c>
      <c r="Z14" s="288">
        <v>110.04222702375685</v>
      </c>
      <c r="AA14" s="288">
        <v>112.49514840654061</v>
      </c>
      <c r="AB14" s="288">
        <v>112.49514840654061</v>
      </c>
      <c r="AC14" s="288">
        <v>112.49514840654061</v>
      </c>
      <c r="AD14" s="288">
        <v>112.49514840654061</v>
      </c>
      <c r="AE14" s="288">
        <v>112.49514840654061</v>
      </c>
      <c r="AF14" s="288">
        <v>112.49514840654061</v>
      </c>
      <c r="AG14" s="288">
        <v>112.49514840654061</v>
      </c>
      <c r="AH14" s="288">
        <v>112.49514840654061</v>
      </c>
      <c r="AI14" s="288">
        <v>112.49514840654061</v>
      </c>
      <c r="AJ14" s="288">
        <v>112.49514840654061</v>
      </c>
      <c r="AK14" s="288">
        <v>112.49514840654061</v>
      </c>
      <c r="AL14" s="288">
        <v>112.49514840654061</v>
      </c>
      <c r="AM14" s="288">
        <v>114.77825342937166</v>
      </c>
      <c r="AN14" s="288">
        <v>114.77825342937166</v>
      </c>
      <c r="AO14" s="288">
        <v>114.77825342937166</v>
      </c>
      <c r="AP14" s="288">
        <v>114.77825342937166</v>
      </c>
    </row>
    <row r="15" spans="1:42" x14ac:dyDescent="0.25">
      <c r="B15" s="291" t="s">
        <v>514</v>
      </c>
      <c r="C15" s="289">
        <f>[1]row!G68</f>
        <v>2.5</v>
      </c>
      <c r="D15" s="288">
        <v>108.14095383034574</v>
      </c>
      <c r="E15" s="288">
        <v>108.14095383034574</v>
      </c>
      <c r="F15" s="288">
        <v>108.14095383034574</v>
      </c>
      <c r="G15" s="288">
        <v>108.14095383034574</v>
      </c>
      <c r="H15" s="288">
        <v>108.14095383034574</v>
      </c>
      <c r="I15" s="288">
        <v>109.2717718161658</v>
      </c>
      <c r="J15" s="288">
        <v>109.70327305219364</v>
      </c>
      <c r="K15" s="288">
        <v>109.70327305219364</v>
      </c>
      <c r="L15" s="288">
        <v>109.88655355824949</v>
      </c>
      <c r="M15" s="288">
        <v>110.47470869693441</v>
      </c>
      <c r="N15" s="288">
        <v>110.47470869693441</v>
      </c>
      <c r="O15" s="288">
        <v>110.47470869693441</v>
      </c>
      <c r="P15" s="288">
        <v>110.47470869693441</v>
      </c>
      <c r="Q15" s="288">
        <v>110.47470869693441</v>
      </c>
      <c r="R15" s="288">
        <v>110.62939009992871</v>
      </c>
      <c r="S15" s="288">
        <v>111.74985937407379</v>
      </c>
      <c r="T15" s="288">
        <v>111.74985937407379</v>
      </c>
      <c r="U15" s="288">
        <v>111.74985937407379</v>
      </c>
      <c r="V15" s="288">
        <v>111.74985937407379</v>
      </c>
      <c r="W15" s="288">
        <v>112.37528821689061</v>
      </c>
      <c r="X15" s="288">
        <v>112.57994819187611</v>
      </c>
      <c r="Y15" s="288">
        <v>112.57994819187611</v>
      </c>
      <c r="Z15" s="288">
        <v>113.72151279577106</v>
      </c>
      <c r="AA15" s="288">
        <v>114.57653873261211</v>
      </c>
      <c r="AB15" s="288">
        <v>116.70295238037212</v>
      </c>
      <c r="AC15" s="288">
        <v>116.90537614433654</v>
      </c>
      <c r="AD15" s="288">
        <v>116.90537614433654</v>
      </c>
      <c r="AE15" s="288">
        <v>116.90537614433654</v>
      </c>
      <c r="AF15" s="288">
        <v>116.90537614433654</v>
      </c>
      <c r="AG15" s="288">
        <v>116.90537614433654</v>
      </c>
      <c r="AH15" s="288">
        <v>116.90537614433654</v>
      </c>
      <c r="AI15" s="288">
        <v>116.90537614433654</v>
      </c>
      <c r="AJ15" s="288">
        <v>116.90537614433654</v>
      </c>
      <c r="AK15" s="288">
        <v>116.90537614433654</v>
      </c>
      <c r="AL15" s="288">
        <v>116.90537614433654</v>
      </c>
      <c r="AM15" s="288">
        <v>123.37834207264936</v>
      </c>
      <c r="AN15" s="288">
        <v>123.37834207264936</v>
      </c>
      <c r="AO15" s="288">
        <v>123.37834207264936</v>
      </c>
      <c r="AP15" s="288">
        <v>123.37834207264936</v>
      </c>
    </row>
    <row r="16" spans="1:42" x14ac:dyDescent="0.25">
      <c r="A16" s="269" t="s">
        <v>69</v>
      </c>
      <c r="B16" s="294"/>
      <c r="C16" s="287">
        <f>C17</f>
        <v>0.5</v>
      </c>
      <c r="D16" s="288">
        <v>109.16687758136206</v>
      </c>
      <c r="E16" s="288">
        <v>109.16687758136206</v>
      </c>
      <c r="F16" s="288">
        <v>109.16687758136206</v>
      </c>
      <c r="G16" s="288">
        <v>109.16687758136206</v>
      </c>
      <c r="H16" s="288">
        <v>109.16687758136206</v>
      </c>
      <c r="I16" s="288">
        <v>109.16687758136206</v>
      </c>
      <c r="J16" s="288">
        <v>109.16687758136206</v>
      </c>
      <c r="K16" s="288">
        <v>109.16687758136206</v>
      </c>
      <c r="L16" s="288">
        <v>109.16687758136206</v>
      </c>
      <c r="M16" s="288">
        <v>109.16687758136206</v>
      </c>
      <c r="N16" s="288">
        <v>109.16687758136206</v>
      </c>
      <c r="O16" s="288">
        <v>109.16687758136206</v>
      </c>
      <c r="P16" s="288">
        <v>110.41108153728189</v>
      </c>
      <c r="Q16" s="288">
        <v>112.1981310824784</v>
      </c>
      <c r="R16" s="288">
        <v>116.39917904449175</v>
      </c>
      <c r="S16" s="288">
        <v>116.39917904449175</v>
      </c>
      <c r="T16" s="288">
        <v>116.39917904449175</v>
      </c>
      <c r="U16" s="288">
        <v>117.03792244097808</v>
      </c>
      <c r="V16" s="288">
        <v>117.03792244097808</v>
      </c>
      <c r="W16" s="288">
        <v>117.03792244097808</v>
      </c>
      <c r="X16" s="288">
        <v>117.03792244097808</v>
      </c>
      <c r="Y16" s="288">
        <v>117.03792244097808</v>
      </c>
      <c r="Z16" s="288">
        <v>117.03792244097808</v>
      </c>
      <c r="AA16" s="288">
        <v>117.03792244097808</v>
      </c>
      <c r="AB16" s="288">
        <v>118.66925946750061</v>
      </c>
      <c r="AC16" s="288">
        <v>124.94117067854091</v>
      </c>
      <c r="AD16" s="288">
        <v>124.94117067854091</v>
      </c>
      <c r="AE16" s="288">
        <v>124.94117067854091</v>
      </c>
      <c r="AF16" s="288">
        <v>124.94117067854091</v>
      </c>
      <c r="AG16" s="288">
        <v>124.94117067854091</v>
      </c>
      <c r="AH16" s="288">
        <v>124.94117067854091</v>
      </c>
      <c r="AI16" s="288">
        <v>124.94117067854091</v>
      </c>
      <c r="AJ16" s="288">
        <v>124.94117067854091</v>
      </c>
      <c r="AK16" s="288">
        <v>124.94117067854091</v>
      </c>
      <c r="AL16" s="288">
        <v>126.8802160627213</v>
      </c>
      <c r="AM16" s="288">
        <v>126.8802160627213</v>
      </c>
      <c r="AN16" s="288">
        <v>132.73167459273168</v>
      </c>
      <c r="AO16" s="288">
        <v>132.73167459273168</v>
      </c>
      <c r="AP16" s="288">
        <v>132.73167459273168</v>
      </c>
    </row>
    <row r="17" spans="1:42" x14ac:dyDescent="0.25">
      <c r="B17" s="291" t="s">
        <v>515</v>
      </c>
      <c r="C17" s="289">
        <f>[1]row!G69</f>
        <v>0.5</v>
      </c>
      <c r="D17" s="288">
        <v>109.16687758136206</v>
      </c>
      <c r="E17" s="288">
        <v>109.16687758136206</v>
      </c>
      <c r="F17" s="288">
        <v>109.16687758136206</v>
      </c>
      <c r="G17" s="288">
        <v>109.16687758136206</v>
      </c>
      <c r="H17" s="288">
        <v>109.16687758136206</v>
      </c>
      <c r="I17" s="288">
        <v>109.16687758136206</v>
      </c>
      <c r="J17" s="288">
        <v>109.16687758136206</v>
      </c>
      <c r="K17" s="288">
        <v>109.16687758136206</v>
      </c>
      <c r="L17" s="288">
        <v>109.16687758136206</v>
      </c>
      <c r="M17" s="288">
        <v>109.16687758136206</v>
      </c>
      <c r="N17" s="288">
        <v>109.16687758136206</v>
      </c>
      <c r="O17" s="288">
        <v>109.16687758136206</v>
      </c>
      <c r="P17" s="288">
        <v>110.41108153728189</v>
      </c>
      <c r="Q17" s="288">
        <v>112.1981310824784</v>
      </c>
      <c r="R17" s="288">
        <v>116.39917904449175</v>
      </c>
      <c r="S17" s="288">
        <v>116.39917904449175</v>
      </c>
      <c r="T17" s="288">
        <v>116.39917904449175</v>
      </c>
      <c r="U17" s="288">
        <v>117.03792244097808</v>
      </c>
      <c r="V17" s="288">
        <v>117.03792244097808</v>
      </c>
      <c r="W17" s="288">
        <v>117.03792244097808</v>
      </c>
      <c r="X17" s="288">
        <v>117.03792244097808</v>
      </c>
      <c r="Y17" s="288">
        <v>117.03792244097808</v>
      </c>
      <c r="Z17" s="288">
        <v>117.03792244097808</v>
      </c>
      <c r="AA17" s="288">
        <v>117.03792244097808</v>
      </c>
      <c r="AB17" s="288">
        <v>118.66925946750061</v>
      </c>
      <c r="AC17" s="288">
        <v>124.94117067854091</v>
      </c>
      <c r="AD17" s="288">
        <v>124.94117067854091</v>
      </c>
      <c r="AE17" s="288">
        <v>124.94117067854091</v>
      </c>
      <c r="AF17" s="288">
        <v>124.94117067854091</v>
      </c>
      <c r="AG17" s="288">
        <v>124.94117067854091</v>
      </c>
      <c r="AH17" s="288">
        <v>124.94117067854091</v>
      </c>
      <c r="AI17" s="288">
        <v>124.94117067854091</v>
      </c>
      <c r="AJ17" s="288">
        <v>124.94117067854091</v>
      </c>
      <c r="AK17" s="288">
        <v>124.94117067854091</v>
      </c>
      <c r="AL17" s="288">
        <v>126.8802160627213</v>
      </c>
      <c r="AM17" s="288">
        <v>126.8802160627213</v>
      </c>
      <c r="AN17" s="288">
        <v>132.73167459273168</v>
      </c>
      <c r="AO17" s="288">
        <v>132.73167459273168</v>
      </c>
      <c r="AP17" s="288">
        <v>132.73167459273168</v>
      </c>
    </row>
    <row r="18" spans="1:42" x14ac:dyDescent="0.25">
      <c r="A18" s="269" t="s">
        <v>70</v>
      </c>
      <c r="B18" s="294"/>
      <c r="C18" s="287">
        <f>C19</f>
        <v>10</v>
      </c>
      <c r="D18" s="288">
        <v>109.77896337249508</v>
      </c>
      <c r="E18" s="288">
        <v>109.77896337249508</v>
      </c>
      <c r="F18" s="288">
        <v>109.77896337249508</v>
      </c>
      <c r="G18" s="288">
        <v>109.77896337249508</v>
      </c>
      <c r="H18" s="288">
        <v>110.19425853288298</v>
      </c>
      <c r="I18" s="288">
        <v>110.19425853288298</v>
      </c>
      <c r="J18" s="288">
        <v>110.19425853288298</v>
      </c>
      <c r="K18" s="288">
        <v>110.30506175828967</v>
      </c>
      <c r="L18" s="288">
        <v>112.18491729783057</v>
      </c>
      <c r="M18" s="288">
        <v>112.18491729783057</v>
      </c>
      <c r="N18" s="288">
        <v>112.18491729783057</v>
      </c>
      <c r="O18" s="288">
        <v>112.76924857266985</v>
      </c>
      <c r="P18" s="288">
        <v>113.68537693866604</v>
      </c>
      <c r="Q18" s="288">
        <v>113.68537693866604</v>
      </c>
      <c r="R18" s="288">
        <v>113.68537693866604</v>
      </c>
      <c r="S18" s="288">
        <v>113.68537693866604</v>
      </c>
      <c r="T18" s="288">
        <v>113.68537693866604</v>
      </c>
      <c r="U18" s="288">
        <v>113.68537693866604</v>
      </c>
      <c r="V18" s="288">
        <v>113.68537693866604</v>
      </c>
      <c r="W18" s="288">
        <v>113.68537693866604</v>
      </c>
      <c r="X18" s="288">
        <v>113.68537693866604</v>
      </c>
      <c r="Y18" s="288">
        <v>113.68537693866604</v>
      </c>
      <c r="Z18" s="288">
        <v>113.88740259151798</v>
      </c>
      <c r="AA18" s="288">
        <v>115.17082493162889</v>
      </c>
      <c r="AB18" s="288">
        <v>119.01099862362864</v>
      </c>
      <c r="AC18" s="288">
        <v>119.47239786568889</v>
      </c>
      <c r="AD18" s="288">
        <v>119.47239786568889</v>
      </c>
      <c r="AE18" s="288">
        <v>119.47239786568889</v>
      </c>
      <c r="AF18" s="288">
        <v>120.33621472105577</v>
      </c>
      <c r="AG18" s="288">
        <v>121.43778416942192</v>
      </c>
      <c r="AH18" s="288">
        <v>121.43778416942192</v>
      </c>
      <c r="AI18" s="288">
        <v>121.43778416942192</v>
      </c>
      <c r="AJ18" s="288">
        <v>122.00953137314318</v>
      </c>
      <c r="AK18" s="288">
        <v>122.00953137314318</v>
      </c>
      <c r="AL18" s="288">
        <v>122.00953137314318</v>
      </c>
      <c r="AM18" s="288">
        <v>122.23164692113262</v>
      </c>
      <c r="AN18" s="288">
        <v>123.27645941798519</v>
      </c>
      <c r="AO18" s="288">
        <v>123.27645941798519</v>
      </c>
      <c r="AP18" s="288">
        <v>123.27645941798519</v>
      </c>
    </row>
    <row r="19" spans="1:42" x14ac:dyDescent="0.25">
      <c r="A19" s="269" t="s">
        <v>71</v>
      </c>
      <c r="B19" s="294"/>
      <c r="C19" s="287">
        <f>SUM(C20:C23)</f>
        <v>10</v>
      </c>
      <c r="D19" s="288">
        <v>109.77896337249508</v>
      </c>
      <c r="E19" s="288">
        <v>109.77896337249508</v>
      </c>
      <c r="F19" s="288">
        <v>109.77896337249508</v>
      </c>
      <c r="G19" s="288">
        <v>109.77896337249508</v>
      </c>
      <c r="H19" s="288">
        <v>110.19425853288298</v>
      </c>
      <c r="I19" s="288">
        <v>110.19425853288298</v>
      </c>
      <c r="J19" s="288">
        <v>110.19425853288298</v>
      </c>
      <c r="K19" s="288">
        <v>110.30506175828967</v>
      </c>
      <c r="L19" s="288">
        <v>112.18491729783057</v>
      </c>
      <c r="M19" s="288">
        <v>112.18491729783057</v>
      </c>
      <c r="N19" s="288">
        <v>112.18491729783057</v>
      </c>
      <c r="O19" s="288">
        <v>112.76924857266985</v>
      </c>
      <c r="P19" s="288">
        <v>113.68537693866604</v>
      </c>
      <c r="Q19" s="288">
        <v>113.68537693866604</v>
      </c>
      <c r="R19" s="288">
        <v>113.68537693866604</v>
      </c>
      <c r="S19" s="288">
        <v>113.68537693866604</v>
      </c>
      <c r="T19" s="288">
        <v>113.68537693866604</v>
      </c>
      <c r="U19" s="288">
        <v>113.68537693866604</v>
      </c>
      <c r="V19" s="288">
        <v>113.68537693866604</v>
      </c>
      <c r="W19" s="288">
        <v>113.68537693866604</v>
      </c>
      <c r="X19" s="288">
        <v>113.68537693866604</v>
      </c>
      <c r="Y19" s="288">
        <v>113.68537693866604</v>
      </c>
      <c r="Z19" s="288">
        <v>113.88740259151798</v>
      </c>
      <c r="AA19" s="288">
        <v>115.17082493162889</v>
      </c>
      <c r="AB19" s="288">
        <v>119.01099862362864</v>
      </c>
      <c r="AC19" s="288">
        <v>119.47239786568889</v>
      </c>
      <c r="AD19" s="288">
        <v>119.47239786568889</v>
      </c>
      <c r="AE19" s="288">
        <v>119.47239786568889</v>
      </c>
      <c r="AF19" s="288">
        <v>120.33621472105577</v>
      </c>
      <c r="AG19" s="288">
        <v>121.43778416942192</v>
      </c>
      <c r="AH19" s="288">
        <v>121.43778416942192</v>
      </c>
      <c r="AI19" s="288">
        <v>121.43778416942192</v>
      </c>
      <c r="AJ19" s="288">
        <v>122.00953137314318</v>
      </c>
      <c r="AK19" s="288">
        <v>122.00953137314318</v>
      </c>
      <c r="AL19" s="288">
        <v>122.00953137314318</v>
      </c>
      <c r="AM19" s="288">
        <v>122.23164692113262</v>
      </c>
      <c r="AN19" s="288">
        <v>123.27645941798519</v>
      </c>
      <c r="AO19" s="288">
        <v>123.27645941798519</v>
      </c>
      <c r="AP19" s="288">
        <v>123.27645941798519</v>
      </c>
    </row>
    <row r="20" spans="1:42" x14ac:dyDescent="0.25">
      <c r="B20" s="291" t="s">
        <v>516</v>
      </c>
      <c r="C20" s="289">
        <f>[1]row!G70</f>
        <v>3.5</v>
      </c>
      <c r="D20" s="288">
        <v>103.32416194622962</v>
      </c>
      <c r="E20" s="288">
        <v>103.32416194622962</v>
      </c>
      <c r="F20" s="288">
        <v>103.32416194622962</v>
      </c>
      <c r="G20" s="288">
        <v>103.32416194622962</v>
      </c>
      <c r="H20" s="288">
        <v>104.03401060510477</v>
      </c>
      <c r="I20" s="288">
        <v>104.03401060510477</v>
      </c>
      <c r="J20" s="288">
        <v>104.03401060510477</v>
      </c>
      <c r="K20" s="288">
        <v>104.03401060510477</v>
      </c>
      <c r="L20" s="288">
        <v>104.03401060510477</v>
      </c>
      <c r="M20" s="288">
        <v>104.03401060510477</v>
      </c>
      <c r="N20" s="288">
        <v>104.03401060510477</v>
      </c>
      <c r="O20" s="288">
        <v>104.29929742973647</v>
      </c>
      <c r="P20" s="288">
        <v>104.94005955259517</v>
      </c>
      <c r="Q20" s="288">
        <v>104.94005955259517</v>
      </c>
      <c r="R20" s="288">
        <v>104.94005955259517</v>
      </c>
      <c r="S20" s="288">
        <v>104.94005955259517</v>
      </c>
      <c r="T20" s="288">
        <v>104.94005955259517</v>
      </c>
      <c r="U20" s="288">
        <v>104.94005955259517</v>
      </c>
      <c r="V20" s="288">
        <v>104.94005955259517</v>
      </c>
      <c r="W20" s="288">
        <v>104.94005955259517</v>
      </c>
      <c r="X20" s="288">
        <v>104.94005955259517</v>
      </c>
      <c r="Y20" s="288">
        <v>104.94005955259517</v>
      </c>
      <c r="Z20" s="288">
        <v>105.27309454442602</v>
      </c>
      <c r="AA20" s="288">
        <v>105.27309454442602</v>
      </c>
      <c r="AB20" s="288">
        <v>109.25770100761977</v>
      </c>
      <c r="AC20" s="288">
        <v>110.16563451808163</v>
      </c>
      <c r="AD20" s="288">
        <v>110.16563451808163</v>
      </c>
      <c r="AE20" s="288">
        <v>110.16563451808163</v>
      </c>
      <c r="AF20" s="288">
        <v>110.53672250141673</v>
      </c>
      <c r="AG20" s="288">
        <v>113.68406378246287</v>
      </c>
      <c r="AH20" s="288">
        <v>113.68406378246287</v>
      </c>
      <c r="AI20" s="288">
        <v>113.68406378246287</v>
      </c>
      <c r="AJ20" s="288">
        <v>114.17864479285046</v>
      </c>
      <c r="AK20" s="288">
        <v>114.17864479285046</v>
      </c>
      <c r="AL20" s="288">
        <v>114.17864479285046</v>
      </c>
      <c r="AM20" s="288">
        <v>114.81326064424886</v>
      </c>
      <c r="AN20" s="288">
        <v>115.15872993005976</v>
      </c>
      <c r="AO20" s="288">
        <v>115.15872993005976</v>
      </c>
      <c r="AP20" s="288">
        <v>115.15872993005976</v>
      </c>
    </row>
    <row r="21" spans="1:42" x14ac:dyDescent="0.25">
      <c r="B21" s="291" t="s">
        <v>517</v>
      </c>
      <c r="C21" s="289">
        <f>[1]row!G71</f>
        <v>4</v>
      </c>
      <c r="D21" s="288">
        <v>112.72173240825128</v>
      </c>
      <c r="E21" s="288">
        <v>112.72173240825128</v>
      </c>
      <c r="F21" s="288">
        <v>112.72173240825128</v>
      </c>
      <c r="G21" s="288">
        <v>112.72173240825128</v>
      </c>
      <c r="H21" s="288">
        <v>112.72173240825128</v>
      </c>
      <c r="I21" s="288">
        <v>112.72173240825128</v>
      </c>
      <c r="J21" s="288">
        <v>112.72173240825128</v>
      </c>
      <c r="K21" s="288">
        <v>112.99874047176799</v>
      </c>
      <c r="L21" s="288">
        <v>116.16256282437074</v>
      </c>
      <c r="M21" s="288">
        <v>116.16256282437074</v>
      </c>
      <c r="N21" s="288">
        <v>116.16256282437074</v>
      </c>
      <c r="O21" s="288">
        <v>116.16256282437074</v>
      </c>
      <c r="P21" s="288">
        <v>116.33123188366456</v>
      </c>
      <c r="Q21" s="288">
        <v>116.33123188366456</v>
      </c>
      <c r="R21" s="288">
        <v>116.33123188366456</v>
      </c>
      <c r="S21" s="288">
        <v>116.33123188366456</v>
      </c>
      <c r="T21" s="288">
        <v>116.33123188366456</v>
      </c>
      <c r="U21" s="288">
        <v>116.33123188366456</v>
      </c>
      <c r="V21" s="288">
        <v>116.33123188366456</v>
      </c>
      <c r="W21" s="288">
        <v>116.33123188366456</v>
      </c>
      <c r="X21" s="288">
        <v>116.33123188366456</v>
      </c>
      <c r="Y21" s="288">
        <v>116.33123188366456</v>
      </c>
      <c r="Z21" s="288">
        <v>116.54489039794241</v>
      </c>
      <c r="AA21" s="288">
        <v>116.54489039794241</v>
      </c>
      <c r="AB21" s="288">
        <v>116.54489039794241</v>
      </c>
      <c r="AC21" s="288">
        <v>116.90394668143888</v>
      </c>
      <c r="AD21" s="288">
        <v>116.90394668143888</v>
      </c>
      <c r="AE21" s="288">
        <v>116.90394668143888</v>
      </c>
      <c r="AF21" s="288">
        <v>116.90394668143888</v>
      </c>
      <c r="AG21" s="288">
        <v>116.90394668143888</v>
      </c>
      <c r="AH21" s="288">
        <v>116.90394668143888</v>
      </c>
      <c r="AI21" s="288">
        <v>116.90394668143888</v>
      </c>
      <c r="AJ21" s="288">
        <v>116.90394668143888</v>
      </c>
      <c r="AK21" s="288">
        <v>116.90394668143888</v>
      </c>
      <c r="AL21" s="288">
        <v>116.90394668143888</v>
      </c>
      <c r="AM21" s="288">
        <v>116.90394668143888</v>
      </c>
      <c r="AN21" s="288">
        <v>117.76147429267148</v>
      </c>
      <c r="AO21" s="288">
        <v>117.76147429267148</v>
      </c>
      <c r="AP21" s="288">
        <v>117.76147429267148</v>
      </c>
    </row>
    <row r="22" spans="1:42" x14ac:dyDescent="0.25">
      <c r="B22" s="291" t="s">
        <v>518</v>
      </c>
      <c r="C22" s="289">
        <f>[1]row!G72</f>
        <v>2</v>
      </c>
      <c r="D22" s="288">
        <v>117.19355235134118</v>
      </c>
      <c r="E22" s="288">
        <v>117.19355235134118</v>
      </c>
      <c r="F22" s="288">
        <v>117.19355235134118</v>
      </c>
      <c r="G22" s="288">
        <v>117.19355235134118</v>
      </c>
      <c r="H22" s="288">
        <v>118.02779300024923</v>
      </c>
      <c r="I22" s="288">
        <v>118.02779300024923</v>
      </c>
      <c r="J22" s="288">
        <v>118.02779300024923</v>
      </c>
      <c r="K22" s="288">
        <v>118.02779300024923</v>
      </c>
      <c r="L22" s="288">
        <v>121.09942599274822</v>
      </c>
      <c r="M22" s="288">
        <v>121.09942599274822</v>
      </c>
      <c r="N22" s="288">
        <v>121.09942599274822</v>
      </c>
      <c r="O22" s="288">
        <v>121.09942599274822</v>
      </c>
      <c r="P22" s="288">
        <v>124.22139598913883</v>
      </c>
      <c r="Q22" s="288">
        <v>124.22139598913883</v>
      </c>
      <c r="R22" s="288">
        <v>124.22139598913883</v>
      </c>
      <c r="S22" s="288">
        <v>124.22139598913883</v>
      </c>
      <c r="T22" s="288">
        <v>124.22139598913883</v>
      </c>
      <c r="U22" s="288">
        <v>124.22139598913883</v>
      </c>
      <c r="V22" s="288">
        <v>124.22139598913883</v>
      </c>
      <c r="W22" s="288">
        <v>124.22139598913883</v>
      </c>
      <c r="X22" s="288">
        <v>124.22139598913883</v>
      </c>
      <c r="Y22" s="288">
        <v>124.22139598913883</v>
      </c>
      <c r="Z22" s="288">
        <v>124.22139598913883</v>
      </c>
      <c r="AA22" s="288">
        <v>127.34560482930463</v>
      </c>
      <c r="AB22" s="288">
        <v>127.34560482930463</v>
      </c>
      <c r="AC22" s="288">
        <v>127.34560482930463</v>
      </c>
      <c r="AD22" s="288">
        <v>127.34560482930463</v>
      </c>
      <c r="AE22" s="288">
        <v>127.34560482930463</v>
      </c>
      <c r="AF22" s="288">
        <v>129.71778135976911</v>
      </c>
      <c r="AG22" s="288">
        <v>129.71778135976911</v>
      </c>
      <c r="AH22" s="288">
        <v>129.71778135976911</v>
      </c>
      <c r="AI22" s="288">
        <v>129.71778135976911</v>
      </c>
      <c r="AJ22" s="288">
        <v>130.98367048944056</v>
      </c>
      <c r="AK22" s="288">
        <v>130.98367048944056</v>
      </c>
      <c r="AL22" s="288">
        <v>130.98367048944056</v>
      </c>
      <c r="AM22" s="288">
        <v>130.98367048944056</v>
      </c>
      <c r="AN22" s="288">
        <v>132.53009345610167</v>
      </c>
      <c r="AO22" s="288">
        <v>132.53009345610167</v>
      </c>
      <c r="AP22" s="288">
        <v>132.53009345610167</v>
      </c>
    </row>
    <row r="23" spans="1:42" x14ac:dyDescent="0.25">
      <c r="B23" s="291" t="s">
        <v>519</v>
      </c>
      <c r="C23" s="289">
        <f>[1]row!G73</f>
        <v>0.5</v>
      </c>
      <c r="D23" s="288">
        <v>101.76206515491924</v>
      </c>
      <c r="E23" s="288">
        <v>101.76206515491924</v>
      </c>
      <c r="F23" s="288">
        <v>101.76206515491924</v>
      </c>
      <c r="G23" s="288">
        <v>101.76206515491924</v>
      </c>
      <c r="H23" s="288">
        <v>101.76206515491924</v>
      </c>
      <c r="I23" s="288">
        <v>101.76206515491924</v>
      </c>
      <c r="J23" s="288">
        <v>101.76206515491924</v>
      </c>
      <c r="K23" s="288">
        <v>101.76206515491924</v>
      </c>
      <c r="L23" s="288">
        <v>101.76206515491924</v>
      </c>
      <c r="M23" s="288">
        <v>101.76206515491924</v>
      </c>
      <c r="N23" s="288">
        <v>101.76206515491924</v>
      </c>
      <c r="O23" s="288">
        <v>111.59168287928279</v>
      </c>
      <c r="P23" s="288">
        <v>111.59168287928279</v>
      </c>
      <c r="Q23" s="288">
        <v>111.59168287928279</v>
      </c>
      <c r="R23" s="288">
        <v>111.59168287928279</v>
      </c>
      <c r="S23" s="288">
        <v>111.59168287928279</v>
      </c>
      <c r="T23" s="288">
        <v>111.59168287928279</v>
      </c>
      <c r="U23" s="288">
        <v>111.59168287928279</v>
      </c>
      <c r="V23" s="288">
        <v>111.59168287928279</v>
      </c>
      <c r="W23" s="288">
        <v>111.59168287928279</v>
      </c>
      <c r="X23" s="288">
        <v>111.59168287928279</v>
      </c>
      <c r="Y23" s="288">
        <v>111.59168287928279</v>
      </c>
      <c r="Z23" s="288">
        <v>111.59168287928279</v>
      </c>
      <c r="AA23" s="288">
        <v>124.76329432083789</v>
      </c>
      <c r="AB23" s="288">
        <v>173.67452291847658</v>
      </c>
      <c r="AC23" s="288">
        <v>173.67452291847658</v>
      </c>
      <c r="AD23" s="288">
        <v>173.67452291847658</v>
      </c>
      <c r="AE23" s="288">
        <v>173.67452291847658</v>
      </c>
      <c r="AF23" s="288">
        <v>178.86453802061089</v>
      </c>
      <c r="AG23" s="288">
        <v>178.86453802061089</v>
      </c>
      <c r="AH23" s="288">
        <v>178.86453802061089</v>
      </c>
      <c r="AI23" s="288">
        <v>178.86453802061089</v>
      </c>
      <c r="AJ23" s="288">
        <v>181.77385850363717</v>
      </c>
      <c r="AK23" s="288">
        <v>181.77385850363717</v>
      </c>
      <c r="AL23" s="288">
        <v>181.77385850363717</v>
      </c>
      <c r="AM23" s="288">
        <v>181.77385850363717</v>
      </c>
      <c r="AN23" s="288">
        <v>187.20591068350666</v>
      </c>
      <c r="AO23" s="288">
        <v>187.20591068350666</v>
      </c>
      <c r="AP23" s="288">
        <v>187.20591068350666</v>
      </c>
    </row>
    <row r="24" spans="1:42" x14ac:dyDescent="0.25">
      <c r="D24" s="288"/>
      <c r="E24" s="288"/>
      <c r="F24" s="288"/>
      <c r="G24" s="288"/>
      <c r="H24" s="288"/>
      <c r="I24" s="288"/>
      <c r="J24" s="288"/>
      <c r="K24" s="288"/>
      <c r="L24" s="288"/>
      <c r="M24" s="288"/>
      <c r="N24" s="288"/>
      <c r="O24" s="288"/>
      <c r="P24" s="288"/>
      <c r="Q24" s="288"/>
      <c r="R24" s="288"/>
      <c r="S24" s="288"/>
      <c r="T24" s="288"/>
      <c r="U24" s="288"/>
      <c r="V24" s="288"/>
      <c r="W24" s="288"/>
      <c r="X24" s="288"/>
      <c r="Y24" s="288"/>
      <c r="Z24" s="288"/>
      <c r="AA24" s="288"/>
      <c r="AB24" s="288"/>
      <c r="AC24" s="288"/>
      <c r="AD24" s="288"/>
      <c r="AE24" s="288"/>
      <c r="AF24" s="288"/>
      <c r="AG24" s="288"/>
      <c r="AH24" s="288"/>
      <c r="AI24" s="288"/>
      <c r="AJ24" s="288"/>
      <c r="AK24" s="288"/>
      <c r="AL24" s="288"/>
      <c r="AM24" s="288"/>
      <c r="AN24" s="288"/>
      <c r="AO24" s="288"/>
      <c r="AP24" s="288"/>
    </row>
    <row r="25" spans="1:42" x14ac:dyDescent="0.25">
      <c r="A25" s="266" t="s">
        <v>520</v>
      </c>
      <c r="B25" s="295"/>
      <c r="C25" s="278">
        <f>C26+C29+C34</f>
        <v>21</v>
      </c>
      <c r="D25" s="278">
        <v>107.0283073408624</v>
      </c>
      <c r="E25" s="278">
        <v>107.24707066772295</v>
      </c>
      <c r="F25" s="278">
        <v>107.24707066772295</v>
      </c>
      <c r="G25" s="278">
        <v>107.26039107670316</v>
      </c>
      <c r="H25" s="278">
        <v>107.35358780241118</v>
      </c>
      <c r="I25" s="278">
        <v>108.18341600488706</v>
      </c>
      <c r="J25" s="278">
        <v>108.67783847145149</v>
      </c>
      <c r="K25" s="278">
        <v>108.93995048909511</v>
      </c>
      <c r="L25" s="278">
        <v>109.3102867380145</v>
      </c>
      <c r="M25" s="278">
        <v>109.3102867380145</v>
      </c>
      <c r="N25" s="278">
        <v>109.34850864771091</v>
      </c>
      <c r="O25" s="278">
        <v>109.34850864771091</v>
      </c>
      <c r="P25" s="278">
        <v>111.99402703053185</v>
      </c>
      <c r="Q25" s="278">
        <v>113.00619708938554</v>
      </c>
      <c r="R25" s="301">
        <v>113.63641956303893</v>
      </c>
      <c r="S25" s="301">
        <v>113.64654018654035</v>
      </c>
      <c r="T25" s="278">
        <v>113.73274271971457</v>
      </c>
      <c r="U25" s="278">
        <v>113.73325256253355</v>
      </c>
      <c r="V25" s="278">
        <v>113.7663352897369</v>
      </c>
      <c r="W25" s="278">
        <v>114.1803427504525</v>
      </c>
      <c r="X25" s="278">
        <v>114.1803427504525</v>
      </c>
      <c r="Y25" s="278">
        <v>114.43931994508611</v>
      </c>
      <c r="Z25" s="278">
        <v>114.91250501383149</v>
      </c>
      <c r="AA25" s="278">
        <v>115.31888433232101</v>
      </c>
      <c r="AB25" s="278">
        <v>117.57722042302753</v>
      </c>
      <c r="AC25" s="278">
        <v>117.57722042302753</v>
      </c>
      <c r="AD25" s="278">
        <v>117.82607465303194</v>
      </c>
      <c r="AE25" s="278">
        <v>118.13547654894754</v>
      </c>
      <c r="AF25" s="278">
        <v>118.2935697379293</v>
      </c>
      <c r="AG25" s="278">
        <v>118.34564587668844</v>
      </c>
      <c r="AH25" s="278">
        <v>118.58110976045174</v>
      </c>
      <c r="AI25" s="278">
        <v>118.74422786109101</v>
      </c>
      <c r="AJ25" s="278">
        <v>118.74422786109101</v>
      </c>
      <c r="AK25" s="278">
        <v>118.72412263900229</v>
      </c>
      <c r="AL25" s="278">
        <v>118.77390261888823</v>
      </c>
      <c r="AM25" s="278">
        <v>119.25402535624418</v>
      </c>
      <c r="AN25" s="278">
        <v>122.6747790631961</v>
      </c>
      <c r="AO25" s="278">
        <v>122.6747790631961</v>
      </c>
      <c r="AP25" s="278">
        <v>122.6747790631961</v>
      </c>
    </row>
    <row r="26" spans="1:42" x14ac:dyDescent="0.25">
      <c r="A26" s="269" t="s">
        <v>72</v>
      </c>
      <c r="B26" s="294"/>
      <c r="C26" s="287">
        <f t="shared" ref="C26:C27" si="0">C27</f>
        <v>10</v>
      </c>
      <c r="D26" s="288">
        <v>101.83</v>
      </c>
      <c r="E26" s="288">
        <v>101.83</v>
      </c>
      <c r="F26" s="288">
        <v>101.83</v>
      </c>
      <c r="G26" s="288">
        <v>101.83</v>
      </c>
      <c r="H26" s="288">
        <v>101.83</v>
      </c>
      <c r="I26" s="288">
        <v>101.83</v>
      </c>
      <c r="J26" s="288">
        <v>101.83</v>
      </c>
      <c r="K26" s="288">
        <v>101.83</v>
      </c>
      <c r="L26" s="288">
        <v>101.83</v>
      </c>
      <c r="M26" s="288">
        <v>101.83</v>
      </c>
      <c r="N26" s="288">
        <v>101.83</v>
      </c>
      <c r="O26" s="288">
        <v>101.83</v>
      </c>
      <c r="P26" s="288">
        <v>101.83</v>
      </c>
      <c r="Q26" s="288">
        <v>101.83</v>
      </c>
      <c r="R26" s="288">
        <v>101.83</v>
      </c>
      <c r="S26" s="288">
        <v>101.83</v>
      </c>
      <c r="T26" s="288">
        <v>101.83</v>
      </c>
      <c r="U26" s="288">
        <v>101.83</v>
      </c>
      <c r="V26" s="288">
        <v>101.83</v>
      </c>
      <c r="W26" s="288">
        <v>101.83</v>
      </c>
      <c r="X26" s="288">
        <v>101.83</v>
      </c>
      <c r="Y26" s="288">
        <v>101.83</v>
      </c>
      <c r="Z26" s="288">
        <v>101.83</v>
      </c>
      <c r="AA26" s="288">
        <v>101.83</v>
      </c>
      <c r="AB26" s="288">
        <v>101.83</v>
      </c>
      <c r="AC26" s="288">
        <v>101.83</v>
      </c>
      <c r="AD26" s="288">
        <v>101.83</v>
      </c>
      <c r="AE26" s="288">
        <v>101.83</v>
      </c>
      <c r="AF26" s="288">
        <v>101.83</v>
      </c>
      <c r="AG26" s="288">
        <v>101.83</v>
      </c>
      <c r="AH26" s="288">
        <v>101.83</v>
      </c>
      <c r="AI26" s="288">
        <v>101.83</v>
      </c>
      <c r="AJ26" s="288">
        <v>101.83</v>
      </c>
      <c r="AK26" s="288">
        <v>101.83</v>
      </c>
      <c r="AL26" s="288">
        <v>101.83</v>
      </c>
      <c r="AM26" s="288">
        <v>101.83</v>
      </c>
      <c r="AN26" s="288">
        <v>101.83</v>
      </c>
      <c r="AO26" s="288">
        <v>101.83</v>
      </c>
      <c r="AP26" s="288">
        <v>101.83</v>
      </c>
    </row>
    <row r="27" spans="1:42" x14ac:dyDescent="0.25">
      <c r="A27" s="269" t="s">
        <v>73</v>
      </c>
      <c r="B27" s="294"/>
      <c r="C27" s="287">
        <f t="shared" si="0"/>
        <v>10</v>
      </c>
      <c r="D27" s="288">
        <v>101.83</v>
      </c>
      <c r="E27" s="288">
        <v>101.83</v>
      </c>
      <c r="F27" s="288">
        <v>101.83</v>
      </c>
      <c r="G27" s="288">
        <v>101.83</v>
      </c>
      <c r="H27" s="288">
        <v>101.83</v>
      </c>
      <c r="I27" s="288">
        <v>101.83</v>
      </c>
      <c r="J27" s="288">
        <v>101.83</v>
      </c>
      <c r="K27" s="288">
        <v>101.83</v>
      </c>
      <c r="L27" s="288">
        <v>101.83</v>
      </c>
      <c r="M27" s="288">
        <v>101.83</v>
      </c>
      <c r="N27" s="288">
        <v>101.83</v>
      </c>
      <c r="O27" s="288">
        <v>101.83</v>
      </c>
      <c r="P27" s="288">
        <v>101.83</v>
      </c>
      <c r="Q27" s="288">
        <v>101.83</v>
      </c>
      <c r="R27" s="288">
        <v>101.83</v>
      </c>
      <c r="S27" s="288">
        <v>101.83</v>
      </c>
      <c r="T27" s="288">
        <v>101.83</v>
      </c>
      <c r="U27" s="288">
        <v>101.83</v>
      </c>
      <c r="V27" s="288">
        <v>101.83</v>
      </c>
      <c r="W27" s="288">
        <v>101.83</v>
      </c>
      <c r="X27" s="288">
        <v>101.83</v>
      </c>
      <c r="Y27" s="288">
        <v>101.83</v>
      </c>
      <c r="Z27" s="288">
        <v>101.83</v>
      </c>
      <c r="AA27" s="288">
        <v>101.83</v>
      </c>
      <c r="AB27" s="288">
        <v>101.83</v>
      </c>
      <c r="AC27" s="288">
        <v>101.83</v>
      </c>
      <c r="AD27" s="288">
        <v>101.83</v>
      </c>
      <c r="AE27" s="288">
        <v>101.83</v>
      </c>
      <c r="AF27" s="288">
        <v>101.83</v>
      </c>
      <c r="AG27" s="288">
        <v>101.83</v>
      </c>
      <c r="AH27" s="288">
        <v>101.83</v>
      </c>
      <c r="AI27" s="288">
        <v>101.83</v>
      </c>
      <c r="AJ27" s="288">
        <v>101.83</v>
      </c>
      <c r="AK27" s="288">
        <v>101.83</v>
      </c>
      <c r="AL27" s="288">
        <v>101.83</v>
      </c>
      <c r="AM27" s="288">
        <v>101.83</v>
      </c>
      <c r="AN27" s="288">
        <v>101.83</v>
      </c>
      <c r="AO27" s="288">
        <v>101.83</v>
      </c>
      <c r="AP27" s="288">
        <v>101.83</v>
      </c>
    </row>
    <row r="28" spans="1:42" x14ac:dyDescent="0.25">
      <c r="B28" s="291" t="s">
        <v>521</v>
      </c>
      <c r="C28" s="289">
        <f>[1]row!G76</f>
        <v>10</v>
      </c>
      <c r="D28" s="288">
        <v>101.83</v>
      </c>
      <c r="E28" s="288">
        <v>101.83</v>
      </c>
      <c r="F28" s="288">
        <v>101.83</v>
      </c>
      <c r="G28" s="288">
        <v>101.83</v>
      </c>
      <c r="H28" s="288">
        <v>101.83</v>
      </c>
      <c r="I28" s="288">
        <v>101.83</v>
      </c>
      <c r="J28" s="288">
        <v>101.83</v>
      </c>
      <c r="K28" s="288">
        <v>101.83</v>
      </c>
      <c r="L28" s="288">
        <v>101.83</v>
      </c>
      <c r="M28" s="288">
        <v>101.83</v>
      </c>
      <c r="N28" s="288">
        <v>101.83</v>
      </c>
      <c r="O28" s="288">
        <v>101.83</v>
      </c>
      <c r="P28" s="288">
        <v>101.83</v>
      </c>
      <c r="Q28" s="288">
        <v>101.83</v>
      </c>
      <c r="R28" s="288">
        <v>101.83</v>
      </c>
      <c r="S28" s="288">
        <v>101.83</v>
      </c>
      <c r="T28" s="288">
        <v>101.83</v>
      </c>
      <c r="U28" s="288">
        <v>101.83</v>
      </c>
      <c r="V28" s="288">
        <v>101.83</v>
      </c>
      <c r="W28" s="288">
        <v>101.83</v>
      </c>
      <c r="X28" s="288">
        <v>101.83</v>
      </c>
      <c r="Y28" s="288">
        <v>101.83</v>
      </c>
      <c r="Z28" s="288">
        <v>101.83</v>
      </c>
      <c r="AA28" s="288">
        <v>101.83</v>
      </c>
      <c r="AB28" s="288">
        <v>101.83</v>
      </c>
      <c r="AC28" s="288">
        <v>101.83</v>
      </c>
      <c r="AD28" s="288">
        <v>101.83</v>
      </c>
      <c r="AE28" s="288">
        <v>101.83</v>
      </c>
      <c r="AF28" s="288">
        <v>101.83</v>
      </c>
      <c r="AG28" s="288">
        <v>101.83</v>
      </c>
      <c r="AH28" s="288">
        <v>101.83</v>
      </c>
      <c r="AI28" s="288">
        <v>101.83</v>
      </c>
      <c r="AJ28" s="288">
        <v>101.83</v>
      </c>
      <c r="AK28" s="288">
        <v>101.83</v>
      </c>
      <c r="AL28" s="288">
        <v>101.83</v>
      </c>
      <c r="AM28" s="288">
        <v>101.83</v>
      </c>
      <c r="AN28" s="288">
        <v>101.83</v>
      </c>
      <c r="AO28" s="288">
        <v>101.83</v>
      </c>
      <c r="AP28" s="288">
        <v>101.83</v>
      </c>
    </row>
    <row r="29" spans="1:42" x14ac:dyDescent="0.25">
      <c r="A29" s="269" t="s">
        <v>76</v>
      </c>
      <c r="B29" s="294"/>
      <c r="C29" s="287">
        <f>C30+C32</f>
        <v>9</v>
      </c>
      <c r="D29" s="288">
        <v>114.36605046201228</v>
      </c>
      <c r="E29" s="288">
        <v>114.87649822468686</v>
      </c>
      <c r="F29" s="288">
        <v>114.87649822468686</v>
      </c>
      <c r="G29" s="288">
        <v>114.90757917897402</v>
      </c>
      <c r="H29" s="288">
        <v>115.12503820562607</v>
      </c>
      <c r="I29" s="288">
        <v>117.06130401140315</v>
      </c>
      <c r="J29" s="288">
        <v>118.21495643338683</v>
      </c>
      <c r="K29" s="288">
        <v>118.8265511412219</v>
      </c>
      <c r="L29" s="288">
        <v>119.69066905536712</v>
      </c>
      <c r="M29" s="288">
        <v>119.69066905536712</v>
      </c>
      <c r="N29" s="288">
        <v>119.77985351132548</v>
      </c>
      <c r="O29" s="288">
        <v>119.77985351132548</v>
      </c>
      <c r="P29" s="288">
        <v>125.9527297379077</v>
      </c>
      <c r="Q29" s="288">
        <v>128.31445987523296</v>
      </c>
      <c r="R29" s="288">
        <v>129.7849789804242</v>
      </c>
      <c r="S29" s="288">
        <v>129.80859376859416</v>
      </c>
      <c r="T29" s="288">
        <v>130.00973301266731</v>
      </c>
      <c r="U29" s="288">
        <v>130.01092264591159</v>
      </c>
      <c r="V29" s="288">
        <v>130.08811567605278</v>
      </c>
      <c r="W29" s="288">
        <v>131.05413308438912</v>
      </c>
      <c r="X29" s="288">
        <v>131.05413308438912</v>
      </c>
      <c r="Y29" s="288">
        <v>131.6584132052009</v>
      </c>
      <c r="Z29" s="288">
        <v>132.7625116989401</v>
      </c>
      <c r="AA29" s="288">
        <v>133.710730108749</v>
      </c>
      <c r="AB29" s="288">
        <v>138.98018098706424</v>
      </c>
      <c r="AC29" s="288">
        <v>138.98018098706424</v>
      </c>
      <c r="AD29" s="288">
        <v>139.56084085707454</v>
      </c>
      <c r="AE29" s="288">
        <v>140.28277861421094</v>
      </c>
      <c r="AF29" s="288">
        <v>140.65166272183509</v>
      </c>
      <c r="AG29" s="288">
        <v>140.77317371227301</v>
      </c>
      <c r="AH29" s="288">
        <v>141.32258944105402</v>
      </c>
      <c r="AI29" s="288">
        <v>141.70319834254573</v>
      </c>
      <c r="AJ29" s="288">
        <v>141.70319834254573</v>
      </c>
      <c r="AK29" s="288">
        <v>141.65628615767201</v>
      </c>
      <c r="AL29" s="288">
        <v>141.77243944407255</v>
      </c>
      <c r="AM29" s="288">
        <v>142.89272583123645</v>
      </c>
      <c r="AN29" s="288">
        <v>150.87448448079093</v>
      </c>
      <c r="AO29" s="288">
        <v>150.87448448079093</v>
      </c>
      <c r="AP29" s="288">
        <v>150.87448448079093</v>
      </c>
    </row>
    <row r="30" spans="1:42" x14ac:dyDescent="0.25">
      <c r="A30" s="269" t="s">
        <v>77</v>
      </c>
      <c r="B30" s="294"/>
      <c r="C30" s="287">
        <f>C31</f>
        <v>6</v>
      </c>
      <c r="D30" s="288">
        <v>110.4792819414548</v>
      </c>
      <c r="E30" s="288">
        <v>111.24495358546669</v>
      </c>
      <c r="F30" s="288">
        <v>111.24495358546669</v>
      </c>
      <c r="G30" s="288">
        <v>111.29157501689741</v>
      </c>
      <c r="H30" s="288">
        <v>111.61776355687552</v>
      </c>
      <c r="I30" s="288">
        <v>114.52216226554113</v>
      </c>
      <c r="J30" s="288">
        <v>116.25264089851665</v>
      </c>
      <c r="K30" s="288">
        <v>117.17003296026924</v>
      </c>
      <c r="L30" s="288">
        <v>118.46620983148709</v>
      </c>
      <c r="M30" s="288">
        <v>118.46620983148709</v>
      </c>
      <c r="N30" s="288">
        <v>118.59998651542462</v>
      </c>
      <c r="O30" s="288">
        <v>118.59998651542462</v>
      </c>
      <c r="P30" s="288">
        <v>119.45245414457531</v>
      </c>
      <c r="Q30" s="288">
        <v>122.99504935056321</v>
      </c>
      <c r="R30" s="288">
        <v>125.20082800835007</v>
      </c>
      <c r="S30" s="288">
        <v>125.23625019060505</v>
      </c>
      <c r="T30" s="288">
        <v>125.53795905671477</v>
      </c>
      <c r="U30" s="288">
        <v>125.53974350658116</v>
      </c>
      <c r="V30" s="288">
        <v>125.65553305179299</v>
      </c>
      <c r="W30" s="288">
        <v>127.10455916429748</v>
      </c>
      <c r="X30" s="288">
        <v>127.10455916429748</v>
      </c>
      <c r="Y30" s="288">
        <v>128.01097934551512</v>
      </c>
      <c r="Z30" s="288">
        <v>129.66712708612397</v>
      </c>
      <c r="AA30" s="288">
        <v>131.08945470083728</v>
      </c>
      <c r="AB30" s="288">
        <v>131.17822041706157</v>
      </c>
      <c r="AC30" s="288">
        <v>131.17822041706157</v>
      </c>
      <c r="AD30" s="288">
        <v>132.04921022207699</v>
      </c>
      <c r="AE30" s="288">
        <v>133.1321168577816</v>
      </c>
      <c r="AF30" s="288">
        <v>133.68544301921784</v>
      </c>
      <c r="AG30" s="288">
        <v>133.86770950487474</v>
      </c>
      <c r="AH30" s="288">
        <v>134.69183309804626</v>
      </c>
      <c r="AI30" s="288">
        <v>135.26274645028377</v>
      </c>
      <c r="AJ30" s="288">
        <v>135.26274645028377</v>
      </c>
      <c r="AK30" s="288">
        <v>135.19237817297321</v>
      </c>
      <c r="AL30" s="288">
        <v>135.36660810257402</v>
      </c>
      <c r="AM30" s="288">
        <v>137.04703768331987</v>
      </c>
      <c r="AN30" s="288">
        <v>136.13766714706244</v>
      </c>
      <c r="AO30" s="288">
        <v>136.13766714706244</v>
      </c>
      <c r="AP30" s="288">
        <v>136.13766714706244</v>
      </c>
    </row>
    <row r="31" spans="1:42" x14ac:dyDescent="0.25">
      <c r="B31" s="291" t="s">
        <v>523</v>
      </c>
      <c r="C31" s="289">
        <f>[1]row!G78</f>
        <v>6</v>
      </c>
      <c r="D31" s="288">
        <v>110.4792819414548</v>
      </c>
      <c r="E31" s="288">
        <v>111.24495358546669</v>
      </c>
      <c r="F31" s="288">
        <v>111.24495358546669</v>
      </c>
      <c r="G31" s="288">
        <v>111.29157501689741</v>
      </c>
      <c r="H31" s="288">
        <v>111.61776355687552</v>
      </c>
      <c r="I31" s="288">
        <v>114.52216226554113</v>
      </c>
      <c r="J31" s="288">
        <v>116.25264089851665</v>
      </c>
      <c r="K31" s="288">
        <v>117.17003296026924</v>
      </c>
      <c r="L31" s="288">
        <v>118.46620983148709</v>
      </c>
      <c r="M31" s="288">
        <v>118.46620983148709</v>
      </c>
      <c r="N31" s="288">
        <v>118.59998651542462</v>
      </c>
      <c r="O31" s="288">
        <v>118.59998651542462</v>
      </c>
      <c r="P31" s="288">
        <v>119.45245414457531</v>
      </c>
      <c r="Q31" s="288">
        <v>122.99504935056321</v>
      </c>
      <c r="R31" s="288">
        <v>125.20082800835007</v>
      </c>
      <c r="S31" s="288">
        <v>125.23625019060505</v>
      </c>
      <c r="T31" s="288">
        <v>125.53795905671477</v>
      </c>
      <c r="U31" s="288">
        <v>125.53974350658116</v>
      </c>
      <c r="V31" s="288">
        <v>125.65553305179299</v>
      </c>
      <c r="W31" s="288">
        <v>127.10455916429748</v>
      </c>
      <c r="X31" s="288">
        <v>127.10455916429748</v>
      </c>
      <c r="Y31" s="288">
        <v>128.01097934551512</v>
      </c>
      <c r="Z31" s="288">
        <v>129.66712708612397</v>
      </c>
      <c r="AA31" s="288">
        <v>131.08945470083728</v>
      </c>
      <c r="AB31" s="288">
        <v>131.17822041706157</v>
      </c>
      <c r="AC31" s="288">
        <v>131.17822041706157</v>
      </c>
      <c r="AD31" s="288">
        <v>132.04921022207699</v>
      </c>
      <c r="AE31" s="288">
        <v>133.1321168577816</v>
      </c>
      <c r="AF31" s="288">
        <v>133.68544301921784</v>
      </c>
      <c r="AG31" s="288">
        <v>133.86770950487474</v>
      </c>
      <c r="AH31" s="288">
        <v>134.69183309804626</v>
      </c>
      <c r="AI31" s="288">
        <v>135.26274645028377</v>
      </c>
      <c r="AJ31" s="288">
        <v>135.26274645028377</v>
      </c>
      <c r="AK31" s="288">
        <v>135.19237817297321</v>
      </c>
      <c r="AL31" s="288">
        <v>135.36660810257402</v>
      </c>
      <c r="AM31" s="288">
        <v>137.04703768331987</v>
      </c>
      <c r="AN31" s="288">
        <v>136.13766714706244</v>
      </c>
      <c r="AO31" s="288">
        <v>136.13766714706244</v>
      </c>
      <c r="AP31" s="288">
        <v>136.13766714706244</v>
      </c>
    </row>
    <row r="32" spans="1:42" x14ac:dyDescent="0.25">
      <c r="A32" s="269" t="s">
        <v>78</v>
      </c>
      <c r="B32" s="294"/>
      <c r="C32" s="287">
        <f>C33</f>
        <v>3</v>
      </c>
      <c r="D32" s="288">
        <v>122.1395875031272</v>
      </c>
      <c r="E32" s="288">
        <v>122.1395875031272</v>
      </c>
      <c r="F32" s="288">
        <v>122.1395875031272</v>
      </c>
      <c r="G32" s="288">
        <v>122.1395875031272</v>
      </c>
      <c r="H32" s="288">
        <v>122.1395875031272</v>
      </c>
      <c r="I32" s="288">
        <v>122.1395875031272</v>
      </c>
      <c r="J32" s="288">
        <v>122.1395875031272</v>
      </c>
      <c r="K32" s="288">
        <v>122.1395875031272</v>
      </c>
      <c r="L32" s="288">
        <v>122.1395875031272</v>
      </c>
      <c r="M32" s="288">
        <v>122.1395875031272</v>
      </c>
      <c r="N32" s="288">
        <v>122.1395875031272</v>
      </c>
      <c r="O32" s="288">
        <v>122.1395875031272</v>
      </c>
      <c r="P32" s="288">
        <v>138.95328092457245</v>
      </c>
      <c r="Q32" s="288">
        <v>138.95328092457245</v>
      </c>
      <c r="R32" s="288">
        <v>138.95328092457245</v>
      </c>
      <c r="S32" s="288">
        <v>138.95328092457245</v>
      </c>
      <c r="T32" s="288">
        <v>138.95328092457245</v>
      </c>
      <c r="U32" s="288">
        <v>138.95328092457245</v>
      </c>
      <c r="V32" s="288">
        <v>138.95328092457245</v>
      </c>
      <c r="W32" s="288">
        <v>138.95328092457245</v>
      </c>
      <c r="X32" s="288">
        <v>138.95328092457245</v>
      </c>
      <c r="Y32" s="288">
        <v>138.95328092457245</v>
      </c>
      <c r="Z32" s="288">
        <v>138.95328092457245</v>
      </c>
      <c r="AA32" s="288">
        <v>138.95328092457245</v>
      </c>
      <c r="AB32" s="288">
        <v>154.5841021270696</v>
      </c>
      <c r="AC32" s="288">
        <v>154.5841021270696</v>
      </c>
      <c r="AD32" s="288">
        <v>154.5841021270696</v>
      </c>
      <c r="AE32" s="288">
        <v>154.5841021270696</v>
      </c>
      <c r="AF32" s="288">
        <v>154.5841021270696</v>
      </c>
      <c r="AG32" s="288">
        <v>154.5841021270696</v>
      </c>
      <c r="AH32" s="288">
        <v>154.5841021270696</v>
      </c>
      <c r="AI32" s="288">
        <v>154.5841021270696</v>
      </c>
      <c r="AJ32" s="288">
        <v>154.5841021270696</v>
      </c>
      <c r="AK32" s="288">
        <v>154.5841021270696</v>
      </c>
      <c r="AL32" s="288">
        <v>154.5841021270696</v>
      </c>
      <c r="AM32" s="288">
        <v>154.5841021270696</v>
      </c>
      <c r="AN32" s="288">
        <v>180.34811914824786</v>
      </c>
      <c r="AO32" s="288">
        <v>180.34811914824786</v>
      </c>
      <c r="AP32" s="288">
        <v>180.34811914824786</v>
      </c>
    </row>
    <row r="33" spans="1:42" x14ac:dyDescent="0.25">
      <c r="B33" s="291" t="s">
        <v>524</v>
      </c>
      <c r="C33" s="289">
        <f>'[1]Div 04'!Q144</f>
        <v>3</v>
      </c>
      <c r="D33" s="288">
        <v>122.1395875031272</v>
      </c>
      <c r="E33" s="288">
        <v>122.1395875031272</v>
      </c>
      <c r="F33" s="288">
        <v>122.1395875031272</v>
      </c>
      <c r="G33" s="288">
        <v>122.1395875031272</v>
      </c>
      <c r="H33" s="288">
        <v>122.1395875031272</v>
      </c>
      <c r="I33" s="288">
        <v>122.1395875031272</v>
      </c>
      <c r="J33" s="288">
        <v>122.1395875031272</v>
      </c>
      <c r="K33" s="288">
        <v>122.1395875031272</v>
      </c>
      <c r="L33" s="288">
        <v>122.1395875031272</v>
      </c>
      <c r="M33" s="288">
        <v>122.1395875031272</v>
      </c>
      <c r="N33" s="288">
        <v>122.1395875031272</v>
      </c>
      <c r="O33" s="288">
        <v>122.1395875031272</v>
      </c>
      <c r="P33" s="288">
        <v>138.95328092457245</v>
      </c>
      <c r="Q33" s="288">
        <v>138.95328092457245</v>
      </c>
      <c r="R33" s="288">
        <v>138.95328092457245</v>
      </c>
      <c r="S33" s="288">
        <v>138.95328092457245</v>
      </c>
      <c r="T33" s="288">
        <v>138.95328092457245</v>
      </c>
      <c r="U33" s="288">
        <v>138.95328092457245</v>
      </c>
      <c r="V33" s="288">
        <v>138.95328092457245</v>
      </c>
      <c r="W33" s="288">
        <v>138.95328092457245</v>
      </c>
      <c r="X33" s="288">
        <v>138.95328092457245</v>
      </c>
      <c r="Y33" s="288">
        <v>138.95328092457245</v>
      </c>
      <c r="Z33" s="288">
        <v>138.95328092457245</v>
      </c>
      <c r="AA33" s="288">
        <v>138.95328092457245</v>
      </c>
      <c r="AB33" s="288">
        <v>154.5841021270696</v>
      </c>
      <c r="AC33" s="288">
        <v>154.5841021270696</v>
      </c>
      <c r="AD33" s="288">
        <v>154.5841021270696</v>
      </c>
      <c r="AE33" s="288">
        <v>154.5841021270696</v>
      </c>
      <c r="AF33" s="288">
        <v>154.5841021270696</v>
      </c>
      <c r="AG33" s="288">
        <v>154.5841021270696</v>
      </c>
      <c r="AH33" s="288">
        <v>154.5841021270696</v>
      </c>
      <c r="AI33" s="288">
        <v>154.5841021270696</v>
      </c>
      <c r="AJ33" s="288">
        <v>154.5841021270696</v>
      </c>
      <c r="AK33" s="288">
        <v>154.5841021270696</v>
      </c>
      <c r="AL33" s="288">
        <v>154.5841021270696</v>
      </c>
      <c r="AM33" s="288">
        <v>154.5841021270696</v>
      </c>
      <c r="AN33" s="288">
        <v>180.34811914824786</v>
      </c>
      <c r="AO33" s="288">
        <v>180.34811914824786</v>
      </c>
      <c r="AP33" s="288">
        <v>180.34811914824786</v>
      </c>
    </row>
    <row r="34" spans="1:42" x14ac:dyDescent="0.25">
      <c r="A34" s="269" t="s">
        <v>79</v>
      </c>
      <c r="B34" s="294"/>
      <c r="C34" s="287">
        <f>C35</f>
        <v>2</v>
      </c>
      <c r="D34" s="288">
        <v>100</v>
      </c>
      <c r="E34" s="288">
        <v>100</v>
      </c>
      <c r="F34" s="288">
        <v>100</v>
      </c>
      <c r="G34" s="288">
        <v>100</v>
      </c>
      <c r="H34" s="288">
        <v>100</v>
      </c>
      <c r="I34" s="288">
        <v>100</v>
      </c>
      <c r="J34" s="288">
        <v>100</v>
      </c>
      <c r="K34" s="288">
        <v>100</v>
      </c>
      <c r="L34" s="288">
        <v>100</v>
      </c>
      <c r="M34" s="288">
        <v>100</v>
      </c>
      <c r="N34" s="288">
        <v>100</v>
      </c>
      <c r="O34" s="288">
        <v>100</v>
      </c>
      <c r="P34" s="288">
        <v>100</v>
      </c>
      <c r="Q34" s="288">
        <v>100</v>
      </c>
      <c r="R34" s="288">
        <v>100</v>
      </c>
      <c r="S34" s="288">
        <v>100</v>
      </c>
      <c r="T34" s="288">
        <v>100</v>
      </c>
      <c r="U34" s="288">
        <v>100</v>
      </c>
      <c r="V34" s="288">
        <v>100</v>
      </c>
      <c r="W34" s="288">
        <v>100</v>
      </c>
      <c r="X34" s="288">
        <v>100</v>
      </c>
      <c r="Y34" s="288">
        <v>100</v>
      </c>
      <c r="Z34" s="288">
        <v>100</v>
      </c>
      <c r="AA34" s="288">
        <v>100</v>
      </c>
      <c r="AB34" s="288">
        <v>100</v>
      </c>
      <c r="AC34" s="288">
        <v>100</v>
      </c>
      <c r="AD34" s="288">
        <v>100</v>
      </c>
      <c r="AE34" s="288">
        <v>100</v>
      </c>
      <c r="AF34" s="288">
        <v>100</v>
      </c>
      <c r="AG34" s="288">
        <v>100</v>
      </c>
      <c r="AH34" s="288">
        <v>100</v>
      </c>
      <c r="AI34" s="288">
        <v>100</v>
      </c>
      <c r="AJ34" s="288">
        <v>100</v>
      </c>
      <c r="AK34" s="288">
        <v>100</v>
      </c>
      <c r="AL34" s="288">
        <v>100</v>
      </c>
      <c r="AM34" s="288">
        <v>100</v>
      </c>
      <c r="AN34" s="288">
        <v>100</v>
      </c>
      <c r="AO34" s="288">
        <v>100</v>
      </c>
      <c r="AP34" s="288">
        <v>100</v>
      </c>
    </row>
    <row r="35" spans="1:42" x14ac:dyDescent="0.25">
      <c r="A35" s="269" t="s">
        <v>82</v>
      </c>
      <c r="B35" s="294"/>
      <c r="C35" s="287">
        <f>C36</f>
        <v>2</v>
      </c>
      <c r="D35" s="288">
        <v>100</v>
      </c>
      <c r="E35" s="288">
        <v>100</v>
      </c>
      <c r="F35" s="288">
        <v>100</v>
      </c>
      <c r="G35" s="288">
        <v>100</v>
      </c>
      <c r="H35" s="288">
        <v>100</v>
      </c>
      <c r="I35" s="288">
        <v>100</v>
      </c>
      <c r="J35" s="288">
        <v>100</v>
      </c>
      <c r="K35" s="288">
        <v>100</v>
      </c>
      <c r="L35" s="288">
        <v>100</v>
      </c>
      <c r="M35" s="288">
        <v>100</v>
      </c>
      <c r="N35" s="288">
        <v>100</v>
      </c>
      <c r="O35" s="288">
        <v>100</v>
      </c>
      <c r="P35" s="288">
        <v>100</v>
      </c>
      <c r="Q35" s="288">
        <v>100</v>
      </c>
      <c r="R35" s="288">
        <v>100</v>
      </c>
      <c r="S35" s="288">
        <v>100</v>
      </c>
      <c r="T35" s="288">
        <v>100</v>
      </c>
      <c r="U35" s="288">
        <v>100</v>
      </c>
      <c r="V35" s="288">
        <v>100</v>
      </c>
      <c r="W35" s="288">
        <v>100</v>
      </c>
      <c r="X35" s="288">
        <v>100</v>
      </c>
      <c r="Y35" s="288">
        <v>100</v>
      </c>
      <c r="Z35" s="288">
        <v>100</v>
      </c>
      <c r="AA35" s="288">
        <v>100</v>
      </c>
      <c r="AB35" s="288">
        <v>100</v>
      </c>
      <c r="AC35" s="288">
        <v>100</v>
      </c>
      <c r="AD35" s="288">
        <v>100</v>
      </c>
      <c r="AE35" s="288">
        <v>100</v>
      </c>
      <c r="AF35" s="288">
        <v>100</v>
      </c>
      <c r="AG35" s="288">
        <v>100</v>
      </c>
      <c r="AH35" s="288">
        <v>100</v>
      </c>
      <c r="AI35" s="288">
        <v>100</v>
      </c>
      <c r="AJ35" s="288">
        <v>100</v>
      </c>
      <c r="AK35" s="288">
        <v>100</v>
      </c>
      <c r="AL35" s="288">
        <v>100</v>
      </c>
      <c r="AM35" s="288">
        <v>100</v>
      </c>
      <c r="AN35" s="288">
        <v>100</v>
      </c>
      <c r="AO35" s="288">
        <v>100</v>
      </c>
      <c r="AP35" s="288">
        <v>100</v>
      </c>
    </row>
    <row r="36" spans="1:42" x14ac:dyDescent="0.25">
      <c r="B36" s="291" t="s">
        <v>527</v>
      </c>
      <c r="C36" s="289">
        <f>[1]row!G82</f>
        <v>2</v>
      </c>
      <c r="D36" s="288">
        <v>100</v>
      </c>
      <c r="E36" s="288">
        <v>100</v>
      </c>
      <c r="F36" s="288">
        <v>100</v>
      </c>
      <c r="G36" s="288">
        <v>100</v>
      </c>
      <c r="H36" s="288">
        <v>100</v>
      </c>
      <c r="I36" s="288">
        <v>100</v>
      </c>
      <c r="J36" s="288">
        <v>100</v>
      </c>
      <c r="K36" s="288">
        <v>100</v>
      </c>
      <c r="L36" s="288">
        <v>100</v>
      </c>
      <c r="M36" s="288">
        <v>100</v>
      </c>
      <c r="N36" s="288">
        <v>100</v>
      </c>
      <c r="O36" s="288">
        <v>100</v>
      </c>
      <c r="P36" s="288">
        <v>100</v>
      </c>
      <c r="Q36" s="288">
        <v>100</v>
      </c>
      <c r="R36" s="288">
        <v>100</v>
      </c>
      <c r="S36" s="288">
        <v>100</v>
      </c>
      <c r="T36" s="288">
        <v>100</v>
      </c>
      <c r="U36" s="288">
        <v>100</v>
      </c>
      <c r="V36" s="288">
        <v>100</v>
      </c>
      <c r="W36" s="288">
        <v>100</v>
      </c>
      <c r="X36" s="288">
        <v>100</v>
      </c>
      <c r="Y36" s="288">
        <v>100</v>
      </c>
      <c r="Z36" s="288">
        <v>100</v>
      </c>
      <c r="AA36" s="288">
        <v>100</v>
      </c>
      <c r="AB36" s="288">
        <v>100</v>
      </c>
      <c r="AC36" s="288">
        <v>100</v>
      </c>
      <c r="AD36" s="288">
        <v>100</v>
      </c>
      <c r="AE36" s="288">
        <v>100</v>
      </c>
      <c r="AF36" s="288">
        <v>100</v>
      </c>
      <c r="AG36" s="288">
        <v>100</v>
      </c>
      <c r="AH36" s="288">
        <v>100</v>
      </c>
      <c r="AI36" s="288">
        <v>100</v>
      </c>
      <c r="AJ36" s="288">
        <v>100</v>
      </c>
      <c r="AK36" s="288">
        <v>100</v>
      </c>
      <c r="AL36" s="288">
        <v>100</v>
      </c>
      <c r="AM36" s="288">
        <v>100</v>
      </c>
      <c r="AN36" s="288">
        <v>100</v>
      </c>
      <c r="AO36" s="288">
        <v>100</v>
      </c>
      <c r="AP36" s="288">
        <v>100</v>
      </c>
    </row>
    <row r="37" spans="1:42" x14ac:dyDescent="0.25">
      <c r="D37" s="288"/>
      <c r="E37" s="288"/>
      <c r="F37" s="288"/>
      <c r="G37" s="288"/>
      <c r="H37" s="288"/>
      <c r="I37" s="288"/>
      <c r="J37" s="288"/>
      <c r="K37" s="288"/>
      <c r="L37" s="288"/>
      <c r="M37" s="288"/>
      <c r="N37" s="288"/>
      <c r="O37" s="288"/>
      <c r="P37" s="288"/>
      <c r="Q37" s="288"/>
      <c r="R37" s="288"/>
      <c r="S37" s="288"/>
      <c r="T37" s="288"/>
      <c r="U37" s="288"/>
      <c r="V37" s="288"/>
      <c r="W37" s="288"/>
      <c r="X37" s="288"/>
      <c r="Y37" s="288"/>
      <c r="Z37" s="288"/>
      <c r="AA37" s="288"/>
      <c r="AB37" s="288"/>
      <c r="AC37" s="288"/>
      <c r="AD37" s="288"/>
      <c r="AE37" s="288"/>
      <c r="AF37" s="288"/>
      <c r="AG37" s="288"/>
      <c r="AH37" s="288"/>
      <c r="AI37" s="288"/>
      <c r="AJ37" s="288"/>
      <c r="AK37" s="288"/>
      <c r="AL37" s="288"/>
      <c r="AM37" s="288"/>
      <c r="AN37" s="288"/>
      <c r="AO37" s="288"/>
      <c r="AP37" s="288"/>
    </row>
    <row r="38" spans="1:42" x14ac:dyDescent="0.25">
      <c r="A38" s="266" t="s">
        <v>531</v>
      </c>
      <c r="B38" s="295"/>
      <c r="C38" s="278">
        <f>C39+C44+C47+C57+C62+C67</f>
        <v>58</v>
      </c>
      <c r="D38" s="278">
        <v>108.93694037665421</v>
      </c>
      <c r="E38" s="278">
        <v>110.89986115242375</v>
      </c>
      <c r="F38" s="278">
        <v>111.28249611089952</v>
      </c>
      <c r="G38" s="278">
        <v>111.87623755336561</v>
      </c>
      <c r="H38" s="278">
        <v>111.96565078809034</v>
      </c>
      <c r="I38" s="278">
        <v>112.80828548597273</v>
      </c>
      <c r="J38" s="278">
        <v>113.46976752857439</v>
      </c>
      <c r="K38" s="278">
        <v>113.13937695447359</v>
      </c>
      <c r="L38" s="278">
        <v>114.77062739393638</v>
      </c>
      <c r="M38" s="278">
        <v>117.4370469909489</v>
      </c>
      <c r="N38" s="278">
        <v>119.94568435605547</v>
      </c>
      <c r="O38" s="278">
        <v>119.60432959557818</v>
      </c>
      <c r="P38" s="278">
        <v>121.45517827091483</v>
      </c>
      <c r="Q38" s="278">
        <v>121.99110674042097</v>
      </c>
      <c r="R38" s="301">
        <v>123.91827493877388</v>
      </c>
      <c r="S38" s="301">
        <v>124.5209569128636</v>
      </c>
      <c r="T38" s="278">
        <v>125.79568633885629</v>
      </c>
      <c r="U38" s="278">
        <v>126.7797046884681</v>
      </c>
      <c r="V38" s="278">
        <v>126.84415113264245</v>
      </c>
      <c r="W38" s="278">
        <v>127.4635035950716</v>
      </c>
      <c r="X38" s="278">
        <v>128.87654676123273</v>
      </c>
      <c r="Y38" s="278">
        <v>128.34724035816146</v>
      </c>
      <c r="Z38" s="278">
        <v>129.97903834690175</v>
      </c>
      <c r="AA38" s="278">
        <v>129.33172746367262</v>
      </c>
      <c r="AB38" s="278">
        <v>131.99770451395327</v>
      </c>
      <c r="AC38" s="278">
        <v>133.25595801848974</v>
      </c>
      <c r="AD38" s="278">
        <v>133.75324856838569</v>
      </c>
      <c r="AE38" s="278">
        <v>134.11357753276135</v>
      </c>
      <c r="AF38" s="278">
        <v>133.83507333100664</v>
      </c>
      <c r="AG38" s="278">
        <v>134.24145050142405</v>
      </c>
      <c r="AH38" s="278">
        <v>134.04418259848194</v>
      </c>
      <c r="AI38" s="278">
        <v>134.81588535088457</v>
      </c>
      <c r="AJ38" s="278">
        <v>134.44352211706536</v>
      </c>
      <c r="AK38" s="278">
        <v>133.62679461369046</v>
      </c>
      <c r="AL38" s="278">
        <v>134.97431849040674</v>
      </c>
      <c r="AM38" s="278">
        <v>133.8955373780008</v>
      </c>
      <c r="AN38" s="278">
        <v>136.8733511060565</v>
      </c>
      <c r="AO38" s="278">
        <v>137.8220790400097</v>
      </c>
      <c r="AP38" s="278">
        <v>137.91364284265072</v>
      </c>
    </row>
    <row r="39" spans="1:42" x14ac:dyDescent="0.25">
      <c r="A39" s="269" t="s">
        <v>86</v>
      </c>
      <c r="B39" s="294"/>
      <c r="C39" s="287">
        <f t="shared" ref="C39:C40" si="1">C40</f>
        <v>14</v>
      </c>
      <c r="D39" s="288">
        <v>104.3545806065669</v>
      </c>
      <c r="E39" s="288">
        <v>105.6599713234917</v>
      </c>
      <c r="F39" s="288">
        <v>105.93052839733821</v>
      </c>
      <c r="G39" s="288">
        <v>106.83844719116493</v>
      </c>
      <c r="H39" s="288">
        <v>106.41518737459117</v>
      </c>
      <c r="I39" s="288">
        <v>106.92483982351447</v>
      </c>
      <c r="J39" s="288">
        <v>108.11517840953071</v>
      </c>
      <c r="K39" s="288">
        <v>108.11517840953071</v>
      </c>
      <c r="L39" s="288">
        <v>108.76595862587934</v>
      </c>
      <c r="M39" s="288">
        <v>111.8372863397889</v>
      </c>
      <c r="N39" s="288">
        <v>113.18987881860804</v>
      </c>
      <c r="O39" s="288">
        <v>114.99006921220632</v>
      </c>
      <c r="P39" s="288">
        <v>115.12546134360812</v>
      </c>
      <c r="Q39" s="288">
        <v>115.12546134360812</v>
      </c>
      <c r="R39" s="288">
        <v>118.77923566671632</v>
      </c>
      <c r="S39" s="288">
        <v>118.77923566671632</v>
      </c>
      <c r="T39" s="288">
        <v>124.04330454607639</v>
      </c>
      <c r="U39" s="288">
        <v>124.34163944471968</v>
      </c>
      <c r="V39" s="288">
        <v>123.94862143308595</v>
      </c>
      <c r="W39" s="288">
        <v>122.23987829319341</v>
      </c>
      <c r="X39" s="288">
        <v>122.23987829319341</v>
      </c>
      <c r="Y39" s="288">
        <v>121.98341794984934</v>
      </c>
      <c r="Z39" s="288">
        <v>122.49164831577545</v>
      </c>
      <c r="AA39" s="288">
        <v>122.49164831577545</v>
      </c>
      <c r="AB39" s="288">
        <v>123.32326638756383</v>
      </c>
      <c r="AC39" s="288">
        <v>127.31747056938163</v>
      </c>
      <c r="AD39" s="288">
        <v>127.31747056938163</v>
      </c>
      <c r="AE39" s="288">
        <v>127.09979882951031</v>
      </c>
      <c r="AF39" s="288">
        <v>128.73140954392295</v>
      </c>
      <c r="AG39" s="288">
        <v>129.18379719809118</v>
      </c>
      <c r="AH39" s="288">
        <v>129.75034807289097</v>
      </c>
      <c r="AI39" s="288">
        <v>129.75034807289097</v>
      </c>
      <c r="AJ39" s="288">
        <v>129.93146274563134</v>
      </c>
      <c r="AK39" s="288">
        <v>130.1562148014965</v>
      </c>
      <c r="AL39" s="288">
        <v>130.91937878786766</v>
      </c>
      <c r="AM39" s="288">
        <v>127.29861078303541</v>
      </c>
      <c r="AN39" s="288">
        <v>128.43476371957769</v>
      </c>
      <c r="AO39" s="288">
        <v>127.26960225531487</v>
      </c>
      <c r="AP39" s="288">
        <v>126.77902042783352</v>
      </c>
    </row>
    <row r="40" spans="1:42" x14ac:dyDescent="0.25">
      <c r="A40" s="269" t="s">
        <v>87</v>
      </c>
      <c r="B40" s="294"/>
      <c r="C40" s="287">
        <f t="shared" si="1"/>
        <v>14</v>
      </c>
      <c r="D40" s="288">
        <v>104.3545806065669</v>
      </c>
      <c r="E40" s="288">
        <v>105.6599713234917</v>
      </c>
      <c r="F40" s="288">
        <v>105.93052839733821</v>
      </c>
      <c r="G40" s="288">
        <v>106.83844719116493</v>
      </c>
      <c r="H40" s="288">
        <v>106.41518737459117</v>
      </c>
      <c r="I40" s="288">
        <v>106.92483982351447</v>
      </c>
      <c r="J40" s="288">
        <v>108.11517840953071</v>
      </c>
      <c r="K40" s="288">
        <v>108.11517840953071</v>
      </c>
      <c r="L40" s="288">
        <v>108.76595862587934</v>
      </c>
      <c r="M40" s="288">
        <v>111.8372863397889</v>
      </c>
      <c r="N40" s="288">
        <v>113.18987881860804</v>
      </c>
      <c r="O40" s="288">
        <v>114.99006921220632</v>
      </c>
      <c r="P40" s="288">
        <v>115.12546134360812</v>
      </c>
      <c r="Q40" s="288">
        <v>115.12546134360812</v>
      </c>
      <c r="R40" s="288">
        <v>118.77923566671632</v>
      </c>
      <c r="S40" s="288">
        <v>118.77923566671632</v>
      </c>
      <c r="T40" s="288">
        <v>124.04330454607639</v>
      </c>
      <c r="U40" s="288">
        <v>124.34163944471968</v>
      </c>
      <c r="V40" s="288">
        <v>123.94862143308595</v>
      </c>
      <c r="W40" s="288">
        <v>122.23987829319341</v>
      </c>
      <c r="X40" s="288">
        <v>122.23987829319341</v>
      </c>
      <c r="Y40" s="288">
        <v>121.98341794984934</v>
      </c>
      <c r="Z40" s="288">
        <v>122.49164831577545</v>
      </c>
      <c r="AA40" s="288">
        <v>122.49164831577545</v>
      </c>
      <c r="AB40" s="288">
        <v>123.32326638756383</v>
      </c>
      <c r="AC40" s="288">
        <v>127.31747056938163</v>
      </c>
      <c r="AD40" s="288">
        <v>127.31747056938163</v>
      </c>
      <c r="AE40" s="288">
        <v>127.09979882951031</v>
      </c>
      <c r="AF40" s="288">
        <v>128.73140954392295</v>
      </c>
      <c r="AG40" s="288">
        <v>129.18379719809118</v>
      </c>
      <c r="AH40" s="288">
        <v>129.75034807289097</v>
      </c>
      <c r="AI40" s="288">
        <v>129.75034807289097</v>
      </c>
      <c r="AJ40" s="288">
        <v>129.93146274563134</v>
      </c>
      <c r="AK40" s="288">
        <v>130.1562148014965</v>
      </c>
      <c r="AL40" s="288">
        <v>130.91937878786766</v>
      </c>
      <c r="AM40" s="288">
        <v>127.29861078303541</v>
      </c>
      <c r="AN40" s="288">
        <v>128.43476371957769</v>
      </c>
      <c r="AO40" s="288">
        <v>127.26960225531487</v>
      </c>
      <c r="AP40" s="288">
        <v>126.77902042783352</v>
      </c>
    </row>
    <row r="41" spans="1:42" x14ac:dyDescent="0.25">
      <c r="B41" s="291" t="s">
        <v>532</v>
      </c>
      <c r="C41" s="289">
        <f>[1]row!G87</f>
        <v>14</v>
      </c>
      <c r="D41" s="288">
        <v>104.3545806065669</v>
      </c>
      <c r="E41" s="288">
        <v>105.6599713234917</v>
      </c>
      <c r="F41" s="288">
        <v>105.93052839733821</v>
      </c>
      <c r="G41" s="288">
        <v>106.83844719116493</v>
      </c>
      <c r="H41" s="288">
        <v>106.41518737459117</v>
      </c>
      <c r="I41" s="288">
        <v>106.92483982351447</v>
      </c>
      <c r="J41" s="288">
        <v>108.11517840953071</v>
      </c>
      <c r="K41" s="288">
        <v>108.11517840953071</v>
      </c>
      <c r="L41" s="288">
        <v>108.76595862587934</v>
      </c>
      <c r="M41" s="288">
        <v>111.8372863397889</v>
      </c>
      <c r="N41" s="288">
        <v>113.18987881860804</v>
      </c>
      <c r="O41" s="288">
        <v>114.99006921220632</v>
      </c>
      <c r="P41" s="288">
        <v>115.12546134360812</v>
      </c>
      <c r="Q41" s="288">
        <v>115.12546134360812</v>
      </c>
      <c r="R41" s="288">
        <v>118.77923566671632</v>
      </c>
      <c r="S41" s="288">
        <v>118.77923566671632</v>
      </c>
      <c r="T41" s="288">
        <v>124.04330454607639</v>
      </c>
      <c r="U41" s="288">
        <v>124.34163944471968</v>
      </c>
      <c r="V41" s="288">
        <v>123.94862143308595</v>
      </c>
      <c r="W41" s="288">
        <v>122.23987829319341</v>
      </c>
      <c r="X41" s="288">
        <v>122.23987829319341</v>
      </c>
      <c r="Y41" s="288">
        <v>121.98341794984934</v>
      </c>
      <c r="Z41" s="288">
        <v>122.49164831577545</v>
      </c>
      <c r="AA41" s="288">
        <v>122.49164831577545</v>
      </c>
      <c r="AB41" s="288">
        <v>123.32326638756383</v>
      </c>
      <c r="AC41" s="288">
        <v>127.31747056938163</v>
      </c>
      <c r="AD41" s="288">
        <v>127.31747056938163</v>
      </c>
      <c r="AE41" s="288">
        <v>127.09979882951031</v>
      </c>
      <c r="AF41" s="288">
        <v>128.73140954392295</v>
      </c>
      <c r="AG41" s="288">
        <v>129.18379719809118</v>
      </c>
      <c r="AH41" s="288">
        <v>129.75034807289097</v>
      </c>
      <c r="AI41" s="288">
        <v>129.75034807289097</v>
      </c>
      <c r="AJ41" s="288">
        <v>129.93146274563134</v>
      </c>
      <c r="AK41" s="288">
        <v>130.1562148014965</v>
      </c>
      <c r="AL41" s="288">
        <v>130.91937878786766</v>
      </c>
      <c r="AM41" s="288">
        <v>127.29861078303541</v>
      </c>
      <c r="AN41" s="288">
        <v>128.43476371957769</v>
      </c>
      <c r="AO41" s="288">
        <v>127.26960225531487</v>
      </c>
      <c r="AP41" s="288">
        <v>126.77902042783352</v>
      </c>
    </row>
    <row r="42" spans="1:42" x14ac:dyDescent="0.25">
      <c r="A42" s="269" t="s">
        <v>176</v>
      </c>
      <c r="C42" s="287"/>
      <c r="D42" s="288"/>
      <c r="E42" s="288"/>
      <c r="F42" s="288"/>
      <c r="G42" s="288"/>
      <c r="H42" s="288"/>
      <c r="I42" s="288"/>
      <c r="J42" s="288"/>
      <c r="K42" s="288"/>
      <c r="L42" s="288"/>
      <c r="M42" s="288"/>
      <c r="N42" s="288"/>
      <c r="O42" s="288"/>
      <c r="P42" s="288"/>
      <c r="Q42" s="288"/>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row>
    <row r="43" spans="1:42" x14ac:dyDescent="0.25">
      <c r="B43" s="291" t="s">
        <v>533</v>
      </c>
      <c r="D43" s="288"/>
      <c r="E43" s="288"/>
      <c r="F43" s="288"/>
      <c r="G43" s="288"/>
      <c r="H43" s="288"/>
      <c r="I43" s="288"/>
      <c r="J43" s="288"/>
      <c r="K43" s="288"/>
      <c r="L43" s="288"/>
      <c r="M43" s="288"/>
      <c r="N43" s="288"/>
      <c r="O43" s="288"/>
      <c r="P43" s="288"/>
      <c r="Q43" s="288"/>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row>
    <row r="44" spans="1:42" x14ac:dyDescent="0.25">
      <c r="A44" s="269" t="s">
        <v>88</v>
      </c>
      <c r="B44" s="294"/>
      <c r="C44" s="287">
        <f t="shared" ref="C44:C45" si="2">C45</f>
        <v>5</v>
      </c>
      <c r="D44" s="288">
        <v>105.92114620577195</v>
      </c>
      <c r="E44" s="288">
        <v>106.44966336784314</v>
      </c>
      <c r="F44" s="288">
        <v>106.44966336784314</v>
      </c>
      <c r="G44" s="288">
        <v>106.55164907152384</v>
      </c>
      <c r="H44" s="288">
        <v>106.91216984640607</v>
      </c>
      <c r="I44" s="288">
        <v>107.39693570995362</v>
      </c>
      <c r="J44" s="288">
        <v>108.04197479996378</v>
      </c>
      <c r="K44" s="288">
        <v>108.04197479996378</v>
      </c>
      <c r="L44" s="288">
        <v>108.26680586188863</v>
      </c>
      <c r="M44" s="288">
        <v>109.66427110697195</v>
      </c>
      <c r="N44" s="288">
        <v>109.66427110697195</v>
      </c>
      <c r="O44" s="288">
        <v>110.24618889734575</v>
      </c>
      <c r="P44" s="288">
        <v>110.44599928630851</v>
      </c>
      <c r="Q44" s="288">
        <v>110.48702789678109</v>
      </c>
      <c r="R44" s="288">
        <v>111.12283447516199</v>
      </c>
      <c r="S44" s="288">
        <v>111.2554572152761</v>
      </c>
      <c r="T44" s="288">
        <v>112.27777027086657</v>
      </c>
      <c r="U44" s="288">
        <v>115.08127869051989</v>
      </c>
      <c r="V44" s="288">
        <v>115.70801201103811</v>
      </c>
      <c r="W44" s="288">
        <v>116.10773505889867</v>
      </c>
      <c r="X44" s="288">
        <v>116.10773505889867</v>
      </c>
      <c r="Y44" s="288">
        <v>116.31745035881985</v>
      </c>
      <c r="Z44" s="288">
        <v>118.89802249908828</v>
      </c>
      <c r="AA44" s="288">
        <v>118.89802249908828</v>
      </c>
      <c r="AB44" s="288">
        <v>119.0459679931098</v>
      </c>
      <c r="AC44" s="288">
        <v>119.0459679931098</v>
      </c>
      <c r="AD44" s="288">
        <v>119.0459679931098</v>
      </c>
      <c r="AE44" s="288">
        <v>121.01604656536097</v>
      </c>
      <c r="AF44" s="288">
        <v>121.01604656536097</v>
      </c>
      <c r="AG44" s="288">
        <v>121.41219824259254</v>
      </c>
      <c r="AH44" s="288">
        <v>121.76051763856692</v>
      </c>
      <c r="AI44" s="288">
        <v>122.6090489064175</v>
      </c>
      <c r="AJ44" s="288">
        <v>122.52000957823034</v>
      </c>
      <c r="AK44" s="288">
        <v>122.46797991304587</v>
      </c>
      <c r="AL44" s="288">
        <v>122.65647082704766</v>
      </c>
      <c r="AM44" s="288">
        <v>123.02782093382646</v>
      </c>
      <c r="AN44" s="288">
        <v>123.4286747094056</v>
      </c>
      <c r="AO44" s="288">
        <v>123.6218259981252</v>
      </c>
      <c r="AP44" s="288">
        <v>124.50202808793838</v>
      </c>
    </row>
    <row r="45" spans="1:42" x14ac:dyDescent="0.25">
      <c r="A45" s="269" t="s">
        <v>89</v>
      </c>
      <c r="B45" s="294"/>
      <c r="C45" s="287">
        <f t="shared" si="2"/>
        <v>5</v>
      </c>
      <c r="D45" s="288">
        <v>105.92114620577195</v>
      </c>
      <c r="E45" s="288">
        <v>106.44966336784314</v>
      </c>
      <c r="F45" s="288">
        <v>106.44966336784314</v>
      </c>
      <c r="G45" s="288">
        <v>106.55164907152384</v>
      </c>
      <c r="H45" s="288">
        <v>106.91216984640607</v>
      </c>
      <c r="I45" s="288">
        <v>107.39693570995362</v>
      </c>
      <c r="J45" s="288">
        <v>108.04197479996378</v>
      </c>
      <c r="K45" s="288">
        <v>108.04197479996378</v>
      </c>
      <c r="L45" s="288">
        <v>108.26680586188863</v>
      </c>
      <c r="M45" s="288">
        <v>109.66427110697195</v>
      </c>
      <c r="N45" s="288">
        <v>109.66427110697195</v>
      </c>
      <c r="O45" s="288">
        <v>110.24618889734575</v>
      </c>
      <c r="P45" s="288">
        <v>110.44599928630851</v>
      </c>
      <c r="Q45" s="288">
        <v>110.48702789678109</v>
      </c>
      <c r="R45" s="288">
        <v>111.12283447516199</v>
      </c>
      <c r="S45" s="288">
        <v>111.2554572152761</v>
      </c>
      <c r="T45" s="288">
        <v>112.27777027086657</v>
      </c>
      <c r="U45" s="288">
        <v>115.08127869051989</v>
      </c>
      <c r="V45" s="288">
        <v>115.70801201103811</v>
      </c>
      <c r="W45" s="288">
        <v>116.10773505889867</v>
      </c>
      <c r="X45" s="288">
        <v>116.10773505889867</v>
      </c>
      <c r="Y45" s="288">
        <v>116.31745035881985</v>
      </c>
      <c r="Z45" s="288">
        <v>118.89802249908828</v>
      </c>
      <c r="AA45" s="288">
        <v>118.89802249908828</v>
      </c>
      <c r="AB45" s="288">
        <v>119.0459679931098</v>
      </c>
      <c r="AC45" s="288">
        <v>119.0459679931098</v>
      </c>
      <c r="AD45" s="288">
        <v>119.0459679931098</v>
      </c>
      <c r="AE45" s="288">
        <v>121.01604656536097</v>
      </c>
      <c r="AF45" s="288">
        <v>121.01604656536097</v>
      </c>
      <c r="AG45" s="288">
        <v>121.41219824259254</v>
      </c>
      <c r="AH45" s="288">
        <v>121.76051763856692</v>
      </c>
      <c r="AI45" s="288">
        <v>122.6090489064175</v>
      </c>
      <c r="AJ45" s="288">
        <v>122.52000957823034</v>
      </c>
      <c r="AK45" s="288">
        <v>122.46797991304587</v>
      </c>
      <c r="AL45" s="288">
        <v>122.65647082704766</v>
      </c>
      <c r="AM45" s="288">
        <v>123.02782093382646</v>
      </c>
      <c r="AN45" s="288">
        <v>123.4286747094056</v>
      </c>
      <c r="AO45" s="288">
        <v>123.6218259981252</v>
      </c>
      <c r="AP45" s="288">
        <v>124.50202808793838</v>
      </c>
    </row>
    <row r="46" spans="1:42" x14ac:dyDescent="0.25">
      <c r="B46" s="291" t="s">
        <v>534</v>
      </c>
      <c r="C46" s="289">
        <f>[1]row!G88</f>
        <v>5</v>
      </c>
      <c r="D46" s="288">
        <v>105.92114620577195</v>
      </c>
      <c r="E46" s="288">
        <v>106.44966336784314</v>
      </c>
      <c r="F46" s="288">
        <v>106.44966336784314</v>
      </c>
      <c r="G46" s="288">
        <v>106.55164907152384</v>
      </c>
      <c r="H46" s="288">
        <v>106.91216984640607</v>
      </c>
      <c r="I46" s="288">
        <v>107.39693570995362</v>
      </c>
      <c r="J46" s="288">
        <v>108.04197479996378</v>
      </c>
      <c r="K46" s="288">
        <v>108.04197479996378</v>
      </c>
      <c r="L46" s="288">
        <v>108.26680586188863</v>
      </c>
      <c r="M46" s="288">
        <v>109.66427110697195</v>
      </c>
      <c r="N46" s="288">
        <v>109.66427110697195</v>
      </c>
      <c r="O46" s="288">
        <v>110.24618889734575</v>
      </c>
      <c r="P46" s="288">
        <v>110.44599928630851</v>
      </c>
      <c r="Q46" s="288">
        <v>110.48702789678109</v>
      </c>
      <c r="R46" s="288">
        <v>111.12283447516199</v>
      </c>
      <c r="S46" s="288">
        <v>111.2554572152761</v>
      </c>
      <c r="T46" s="288">
        <v>112.27777027086657</v>
      </c>
      <c r="U46" s="288">
        <v>115.08127869051989</v>
      </c>
      <c r="V46" s="288">
        <v>115.70801201103811</v>
      </c>
      <c r="W46" s="288">
        <v>116.10773505889867</v>
      </c>
      <c r="X46" s="288">
        <v>116.10773505889867</v>
      </c>
      <c r="Y46" s="288">
        <v>116.31745035881985</v>
      </c>
      <c r="Z46" s="288">
        <v>118.89802249908828</v>
      </c>
      <c r="AA46" s="288">
        <v>118.89802249908828</v>
      </c>
      <c r="AB46" s="288">
        <v>119.0459679931098</v>
      </c>
      <c r="AC46" s="288">
        <v>119.0459679931098</v>
      </c>
      <c r="AD46" s="288">
        <v>119.0459679931098</v>
      </c>
      <c r="AE46" s="288">
        <v>121.01604656536097</v>
      </c>
      <c r="AF46" s="288">
        <v>121.01604656536097</v>
      </c>
      <c r="AG46" s="288">
        <v>121.41219824259254</v>
      </c>
      <c r="AH46" s="288">
        <v>121.76051763856692</v>
      </c>
      <c r="AI46" s="288">
        <v>122.6090489064175</v>
      </c>
      <c r="AJ46" s="288">
        <v>122.52000957823034</v>
      </c>
      <c r="AK46" s="288">
        <v>122.46797991304587</v>
      </c>
      <c r="AL46" s="288">
        <v>122.65647082704766</v>
      </c>
      <c r="AM46" s="288">
        <v>123.02782093382646</v>
      </c>
      <c r="AN46" s="288">
        <v>123.4286747094056</v>
      </c>
      <c r="AO46" s="288">
        <v>123.6218259981252</v>
      </c>
      <c r="AP46" s="288">
        <v>124.50202808793838</v>
      </c>
    </row>
    <row r="47" spans="1:42" x14ac:dyDescent="0.25">
      <c r="A47" s="269" t="s">
        <v>90</v>
      </c>
      <c r="B47" s="294"/>
      <c r="C47" s="287">
        <f>C48+C53+C55</f>
        <v>12</v>
      </c>
      <c r="D47" s="288">
        <v>108.23614749773655</v>
      </c>
      <c r="E47" s="288">
        <v>110.98758749233768</v>
      </c>
      <c r="F47" s="288">
        <v>110.98758749233768</v>
      </c>
      <c r="G47" s="288">
        <v>111.02759436071399</v>
      </c>
      <c r="H47" s="288">
        <v>111.06848631417972</v>
      </c>
      <c r="I47" s="288">
        <v>111.76535813505643</v>
      </c>
      <c r="J47" s="288">
        <v>111.75472018563006</v>
      </c>
      <c r="K47" s="288">
        <v>111.65774909103051</v>
      </c>
      <c r="L47" s="288">
        <v>114.3011220650542</v>
      </c>
      <c r="M47" s="288">
        <v>116.48591287423966</v>
      </c>
      <c r="N47" s="288">
        <v>117.46468204857125</v>
      </c>
      <c r="O47" s="288">
        <v>117.13896051811629</v>
      </c>
      <c r="P47" s="288">
        <v>120.84528364371106</v>
      </c>
      <c r="Q47" s="288">
        <v>121.69217157190936</v>
      </c>
      <c r="R47" s="288">
        <v>122.47591635883629</v>
      </c>
      <c r="S47" s="288">
        <v>122.38470199005313</v>
      </c>
      <c r="T47" s="288">
        <v>121.30838025975883</v>
      </c>
      <c r="U47" s="288">
        <v>121.63161064878517</v>
      </c>
      <c r="V47" s="288">
        <v>122.35016569989166</v>
      </c>
      <c r="W47" s="288">
        <v>124.82333526828963</v>
      </c>
      <c r="X47" s="288">
        <v>125.01098305772142</v>
      </c>
      <c r="Y47" s="288">
        <v>124.91075780801027</v>
      </c>
      <c r="Z47" s="288">
        <v>128.64996117476088</v>
      </c>
      <c r="AA47" s="288">
        <v>128.56454249918463</v>
      </c>
      <c r="AB47" s="288">
        <v>128.3542330218003</v>
      </c>
      <c r="AC47" s="288">
        <v>129.2904684214358</v>
      </c>
      <c r="AD47" s="288">
        <v>130.17656278531936</v>
      </c>
      <c r="AE47" s="288">
        <v>131.82482504879789</v>
      </c>
      <c r="AF47" s="288">
        <v>130.08603262204028</v>
      </c>
      <c r="AG47" s="288">
        <v>130.46718971392167</v>
      </c>
      <c r="AH47" s="288">
        <v>127.74850582660618</v>
      </c>
      <c r="AI47" s="288">
        <v>128.00930020209657</v>
      </c>
      <c r="AJ47" s="288">
        <v>126.9785616607677</v>
      </c>
      <c r="AK47" s="288">
        <v>123.18127275019151</v>
      </c>
      <c r="AL47" s="288">
        <v>127.11130660595057</v>
      </c>
      <c r="AM47" s="288">
        <v>126.21910017627522</v>
      </c>
      <c r="AN47" s="288">
        <v>126.52058463616629</v>
      </c>
      <c r="AO47" s="288">
        <v>127.6873283570422</v>
      </c>
      <c r="AP47" s="288">
        <v>128.70696531629426</v>
      </c>
    </row>
    <row r="48" spans="1:42" x14ac:dyDescent="0.25">
      <c r="A48" s="269" t="s">
        <v>91</v>
      </c>
      <c r="B48" s="294"/>
      <c r="C48" s="287">
        <f>SUM(C49:C52)</f>
        <v>10.75</v>
      </c>
      <c r="D48" s="288">
        <v>107.72077353245609</v>
      </c>
      <c r="E48" s="288">
        <v>109.98205231069375</v>
      </c>
      <c r="F48" s="288">
        <v>109.98205231069375</v>
      </c>
      <c r="G48" s="288">
        <v>110.02671114050918</v>
      </c>
      <c r="H48" s="288">
        <v>110.07235797228488</v>
      </c>
      <c r="I48" s="288">
        <v>110.85026140024027</v>
      </c>
      <c r="J48" s="288">
        <v>110.83838647995037</v>
      </c>
      <c r="K48" s="288">
        <v>110.73013967667646</v>
      </c>
      <c r="L48" s="288">
        <v>113.48234301077173</v>
      </c>
      <c r="M48" s="288">
        <v>116.01887508988143</v>
      </c>
      <c r="N48" s="288">
        <v>117.25380259134857</v>
      </c>
      <c r="O48" s="288">
        <v>116.69257597456713</v>
      </c>
      <c r="P48" s="288">
        <v>120.75256656216762</v>
      </c>
      <c r="Q48" s="288">
        <v>121.64602835846289</v>
      </c>
      <c r="R48" s="288">
        <v>122.52090626014875</v>
      </c>
      <c r="S48" s="288">
        <v>122.41908556941407</v>
      </c>
      <c r="T48" s="288">
        <v>121.05297811752015</v>
      </c>
      <c r="U48" s="288">
        <v>121.34587652223074</v>
      </c>
      <c r="V48" s="288">
        <v>122.27740686995813</v>
      </c>
      <c r="W48" s="288">
        <v>125.03815429514655</v>
      </c>
      <c r="X48" s="288">
        <v>125.11802808110154</v>
      </c>
      <c r="Y48" s="288">
        <v>124.09581046895732</v>
      </c>
      <c r="Z48" s="288">
        <v>127.94628149986046</v>
      </c>
      <c r="AA48" s="288">
        <v>127.85093042014741</v>
      </c>
      <c r="AB48" s="288">
        <v>127.56256538093662</v>
      </c>
      <c r="AC48" s="288">
        <v>128.62952851797536</v>
      </c>
      <c r="AD48" s="288">
        <v>129.61865711021747</v>
      </c>
      <c r="AE48" s="288">
        <v>130.96507484291013</v>
      </c>
      <c r="AF48" s="288">
        <v>129.10387398397387</v>
      </c>
      <c r="AG48" s="288">
        <v>129.40242101892392</v>
      </c>
      <c r="AH48" s="288">
        <v>126.60426879256715</v>
      </c>
      <c r="AI48" s="288">
        <v>126.73826577910459</v>
      </c>
      <c r="AJ48" s="288">
        <v>125.71687402567511</v>
      </c>
      <c r="AK48" s="288">
        <v>121.28841884234203</v>
      </c>
      <c r="AL48" s="288">
        <v>125.69592247663198</v>
      </c>
      <c r="AM48" s="288">
        <v>124.62286490930904</v>
      </c>
      <c r="AN48" s="288">
        <v>124.88490475418028</v>
      </c>
      <c r="AO48" s="288">
        <v>126.18731634957666</v>
      </c>
      <c r="AP48" s="288">
        <v>127.23094480519467</v>
      </c>
    </row>
    <row r="49" spans="1:42" x14ac:dyDescent="0.25">
      <c r="B49" s="291" t="s">
        <v>535</v>
      </c>
      <c r="C49" s="289">
        <f>[1]row!G89</f>
        <v>2</v>
      </c>
      <c r="D49" s="288">
        <v>113.07259721690943</v>
      </c>
      <c r="E49" s="288">
        <v>113.07259721690943</v>
      </c>
      <c r="F49" s="288">
        <v>113.07259721690943</v>
      </c>
      <c r="G49" s="288">
        <v>113.31263842716731</v>
      </c>
      <c r="H49" s="288">
        <v>113.14097764137878</v>
      </c>
      <c r="I49" s="288">
        <v>114.16109904390355</v>
      </c>
      <c r="J49" s="288">
        <v>114.39204749625227</v>
      </c>
      <c r="K49" s="288">
        <v>113.36976505381197</v>
      </c>
      <c r="L49" s="288">
        <v>116.6590340976464</v>
      </c>
      <c r="M49" s="288">
        <v>117.35826236970175</v>
      </c>
      <c r="N49" s="288">
        <v>117.35826236970175</v>
      </c>
      <c r="O49" s="288">
        <v>120.06666086820812</v>
      </c>
      <c r="P49" s="288">
        <v>120.24130764356356</v>
      </c>
      <c r="Q49" s="288">
        <v>124.48627469598776</v>
      </c>
      <c r="R49" s="288">
        <v>124.02204990093126</v>
      </c>
      <c r="S49" s="288">
        <v>124.48033570596591</v>
      </c>
      <c r="T49" s="288">
        <v>124.74526931912624</v>
      </c>
      <c r="U49" s="288">
        <v>124.74526931912624</v>
      </c>
      <c r="V49" s="288">
        <v>128.75386381340391</v>
      </c>
      <c r="W49" s="288">
        <v>132.16311465996421</v>
      </c>
      <c r="X49" s="288">
        <v>131.59405513471512</v>
      </c>
      <c r="Y49" s="288">
        <v>133.4291624481408</v>
      </c>
      <c r="Z49" s="288">
        <v>132.66408422031594</v>
      </c>
      <c r="AA49" s="288">
        <v>130.78055868580927</v>
      </c>
      <c r="AB49" s="288">
        <v>130.33695580802836</v>
      </c>
      <c r="AC49" s="288">
        <v>132.58463227218161</v>
      </c>
      <c r="AD49" s="288">
        <v>132.58463227218161</v>
      </c>
      <c r="AE49" s="288">
        <v>133.20061304382384</v>
      </c>
      <c r="AF49" s="288">
        <v>130.34525963833562</v>
      </c>
      <c r="AG49" s="288">
        <v>133.31445443485333</v>
      </c>
      <c r="AH49" s="288">
        <v>129.81719222135783</v>
      </c>
      <c r="AI49" s="288">
        <v>131.57933329934903</v>
      </c>
      <c r="AJ49" s="288">
        <v>131.2439162492681</v>
      </c>
      <c r="AK49" s="288">
        <v>129.85886982203533</v>
      </c>
      <c r="AL49" s="288">
        <v>130.42780128429729</v>
      </c>
      <c r="AM49" s="288">
        <v>130.3515057137821</v>
      </c>
      <c r="AN49" s="288">
        <v>129.8315571860912</v>
      </c>
      <c r="AO49" s="288">
        <v>130.7919675387725</v>
      </c>
      <c r="AP49" s="288">
        <v>132.06210424993418</v>
      </c>
    </row>
    <row r="50" spans="1:42" x14ac:dyDescent="0.25">
      <c r="B50" s="291" t="s">
        <v>536</v>
      </c>
      <c r="C50" s="289">
        <f>[1]row!G90</f>
        <v>4</v>
      </c>
      <c r="D50" s="288">
        <v>105.06861590899942</v>
      </c>
      <c r="E50" s="288">
        <v>106.82574059991303</v>
      </c>
      <c r="F50" s="288">
        <v>106.82574059991303</v>
      </c>
      <c r="G50" s="288">
        <v>106.82574059991303</v>
      </c>
      <c r="H50" s="288">
        <v>106.82574140263714</v>
      </c>
      <c r="I50" s="288">
        <v>106.82574140263714</v>
      </c>
      <c r="J50" s="288">
        <v>106.82574140263714</v>
      </c>
      <c r="K50" s="288">
        <v>106.82574140263714</v>
      </c>
      <c r="L50" s="288">
        <v>106.82574292996439</v>
      </c>
      <c r="M50" s="288">
        <v>113.29305875654407</v>
      </c>
      <c r="N50" s="288">
        <v>113.29305875654407</v>
      </c>
      <c r="O50" s="288">
        <v>109.93050368194167</v>
      </c>
      <c r="P50" s="288">
        <v>118.26993760949085</v>
      </c>
      <c r="Q50" s="288">
        <v>118.26993760949085</v>
      </c>
      <c r="R50" s="288">
        <v>119.85225080451224</v>
      </c>
      <c r="S50" s="288">
        <v>119.85225080451224</v>
      </c>
      <c r="T50" s="288">
        <v>116.40115325722284</v>
      </c>
      <c r="U50" s="288">
        <v>117.04224468021368</v>
      </c>
      <c r="V50" s="288">
        <v>117.04224468021368</v>
      </c>
      <c r="W50" s="288">
        <v>120.63143299515092</v>
      </c>
      <c r="X50" s="288">
        <v>120.63143299515092</v>
      </c>
      <c r="Y50" s="288">
        <v>119.11126306690277</v>
      </c>
      <c r="Z50" s="288">
        <v>121.15427528443597</v>
      </c>
      <c r="AA50" s="288">
        <v>120.44988116308951</v>
      </c>
      <c r="AB50" s="288">
        <v>120.44988116308951</v>
      </c>
      <c r="AC50" s="288">
        <v>120.9834698076972</v>
      </c>
      <c r="AD50" s="288">
        <v>120.9834698076972</v>
      </c>
      <c r="AE50" s="288">
        <v>122.87120346154052</v>
      </c>
      <c r="AF50" s="288">
        <v>122.87120346154052</v>
      </c>
      <c r="AG50" s="288">
        <v>122.52426288657887</v>
      </c>
      <c r="AH50" s="288">
        <v>118.98388454153958</v>
      </c>
      <c r="AI50" s="288">
        <v>117.8849301016741</v>
      </c>
      <c r="AJ50" s="288">
        <v>116.3639031291861</v>
      </c>
      <c r="AK50" s="288">
        <v>107.84002800072645</v>
      </c>
      <c r="AL50" s="288">
        <v>118.87055825067966</v>
      </c>
      <c r="AM50" s="288">
        <v>118.87055825067966</v>
      </c>
      <c r="AN50" s="288">
        <v>118.87055825067966</v>
      </c>
      <c r="AO50" s="288">
        <v>118.87055825067966</v>
      </c>
      <c r="AP50" s="288">
        <v>118.87055825067966</v>
      </c>
    </row>
    <row r="51" spans="1:42" x14ac:dyDescent="0.25">
      <c r="B51" s="291" t="s">
        <v>537</v>
      </c>
      <c r="C51" s="289">
        <f>[1]row!G91</f>
        <v>2</v>
      </c>
      <c r="D51" s="288">
        <v>114.07501793269989</v>
      </c>
      <c r="E51" s="288">
        <v>116.39840335990422</v>
      </c>
      <c r="F51" s="288">
        <v>116.39840335990422</v>
      </c>
      <c r="G51" s="288">
        <v>116.39840335990422</v>
      </c>
      <c r="H51" s="288">
        <v>116.39840335990422</v>
      </c>
      <c r="I51" s="288">
        <v>116.7771261869355</v>
      </c>
      <c r="J51" s="288">
        <v>116.77712497451708</v>
      </c>
      <c r="K51" s="288">
        <v>116.77712497451708</v>
      </c>
      <c r="L51" s="288">
        <v>118.44321085530864</v>
      </c>
      <c r="M51" s="288">
        <v>118.44321085530864</v>
      </c>
      <c r="N51" s="288">
        <v>120.16287716672544</v>
      </c>
      <c r="O51" s="288">
        <v>121.42525455269632</v>
      </c>
      <c r="P51" s="288">
        <v>125.46970170072383</v>
      </c>
      <c r="Q51" s="288">
        <v>125.02151978565314</v>
      </c>
      <c r="R51" s="288">
        <v>127.0235869122284</v>
      </c>
      <c r="S51" s="288">
        <v>127.0235869122284</v>
      </c>
      <c r="T51" s="288">
        <v>126.31802083971706</v>
      </c>
      <c r="U51" s="288">
        <v>127.80291983739096</v>
      </c>
      <c r="V51" s="288">
        <v>127.80291983739096</v>
      </c>
      <c r="W51" s="288">
        <v>133.05269089610107</v>
      </c>
      <c r="X51" s="288">
        <v>133.05269089610107</v>
      </c>
      <c r="Y51" s="288">
        <v>128.76350377389653</v>
      </c>
      <c r="Z51" s="288">
        <v>131.00296447190061</v>
      </c>
      <c r="AA51" s="288">
        <v>130.90034583753803</v>
      </c>
      <c r="AB51" s="288">
        <v>130.90034583753803</v>
      </c>
      <c r="AC51" s="288">
        <v>132.51864083623974</v>
      </c>
      <c r="AD51" s="288">
        <v>132.51864083623974</v>
      </c>
      <c r="AE51" s="288">
        <v>132.51864083623974</v>
      </c>
      <c r="AF51" s="288">
        <v>131.51075534036144</v>
      </c>
      <c r="AG51" s="288">
        <v>129.66165579765175</v>
      </c>
      <c r="AH51" s="288">
        <v>129.48321837085427</v>
      </c>
      <c r="AI51" s="288">
        <v>129.48038221566787</v>
      </c>
      <c r="AJ51" s="288">
        <v>127.36787253604138</v>
      </c>
      <c r="AK51" s="288">
        <v>124.21701249899306</v>
      </c>
      <c r="AL51" s="288">
        <v>128.87451876453585</v>
      </c>
      <c r="AM51" s="288">
        <v>127.36787253604138</v>
      </c>
      <c r="AN51" s="288">
        <v>127.36787253604138</v>
      </c>
      <c r="AO51" s="288">
        <v>129.1026081423777</v>
      </c>
      <c r="AP51" s="288">
        <v>129.1026081423777</v>
      </c>
    </row>
    <row r="52" spans="1:42" x14ac:dyDescent="0.25">
      <c r="B52" s="291" t="s">
        <v>538</v>
      </c>
      <c r="C52" s="289">
        <f>[1]row!G92</f>
        <v>2.75</v>
      </c>
      <c r="D52" s="288">
        <v>103.0649532867952</v>
      </c>
      <c r="E52" s="288">
        <v>107.65894501333764</v>
      </c>
      <c r="F52" s="288">
        <v>107.65894501333764</v>
      </c>
      <c r="G52" s="288">
        <v>107.65894501333764</v>
      </c>
      <c r="H52" s="288">
        <v>107.96222566870826</v>
      </c>
      <c r="I52" s="288">
        <v>109.98577962922046</v>
      </c>
      <c r="J52" s="288">
        <v>109.77139785722885</v>
      </c>
      <c r="K52" s="288">
        <v>110.09172940256919</v>
      </c>
      <c r="L52" s="288">
        <v>117.24644572364672</v>
      </c>
      <c r="M52" s="288">
        <v>117.24644572364672</v>
      </c>
      <c r="N52" s="288">
        <v>120.82322318471508</v>
      </c>
      <c r="O52" s="288">
        <v>120.63248951164404</v>
      </c>
      <c r="P52" s="288">
        <v>121.30484415155038</v>
      </c>
      <c r="Q52" s="288">
        <v>122.03616925535663</v>
      </c>
      <c r="R52" s="288">
        <v>122.03616925535663</v>
      </c>
      <c r="S52" s="288">
        <v>121.30484415155038</v>
      </c>
      <c r="T52" s="288">
        <v>121.30484415155038</v>
      </c>
      <c r="U52" s="288">
        <v>120.43738748366954</v>
      </c>
      <c r="V52" s="288">
        <v>121.16348284712927</v>
      </c>
      <c r="W52" s="288">
        <v>120.43738748366954</v>
      </c>
      <c r="X52" s="288">
        <v>121.16348284712927</v>
      </c>
      <c r="Y52" s="288">
        <v>121.16348284712927</v>
      </c>
      <c r="Z52" s="288">
        <v>132.17139185502654</v>
      </c>
      <c r="AA52" s="288">
        <v>134.26769757001165</v>
      </c>
      <c r="AB52" s="288">
        <v>133.46307269148284</v>
      </c>
      <c r="AC52" s="288">
        <v>134.04618404385585</v>
      </c>
      <c r="AD52" s="288">
        <v>137.91277763171144</v>
      </c>
      <c r="AE52" s="288">
        <v>139.98226652908886</v>
      </c>
      <c r="AF52" s="288">
        <v>135.51629146333198</v>
      </c>
      <c r="AG52" s="288">
        <v>136.37336506985693</v>
      </c>
      <c r="AH52" s="288">
        <v>133.25801097073247</v>
      </c>
      <c r="AI52" s="288">
        <v>134.10080206859783</v>
      </c>
      <c r="AJ52" s="288">
        <v>134.10080206859783</v>
      </c>
      <c r="AK52" s="288">
        <v>132.48677305825967</v>
      </c>
      <c r="AL52" s="288">
        <v>129.8706521903305</v>
      </c>
      <c r="AM52" s="288">
        <v>126.8272030082569</v>
      </c>
      <c r="AN52" s="288">
        <v>128.22968496743789</v>
      </c>
      <c r="AO52" s="288">
        <v>131.36082414288367</v>
      </c>
      <c r="AP52" s="288">
        <v>134.51672686127279</v>
      </c>
    </row>
    <row r="53" spans="1:42" x14ac:dyDescent="0.25">
      <c r="A53" s="269" t="s">
        <v>92</v>
      </c>
      <c r="B53" s="294"/>
      <c r="C53" s="287">
        <f>C54</f>
        <v>1</v>
      </c>
      <c r="D53" s="288">
        <v>113.61872649174293</v>
      </c>
      <c r="E53" s="288">
        <v>116.7788973746021</v>
      </c>
      <c r="F53" s="288">
        <v>116.7788973746021</v>
      </c>
      <c r="G53" s="288">
        <v>116.7788973746021</v>
      </c>
      <c r="H53" s="288">
        <v>116.7788973746021</v>
      </c>
      <c r="I53" s="288">
        <v>116.7788973746021</v>
      </c>
      <c r="J53" s="288">
        <v>116.7788973746021</v>
      </c>
      <c r="K53" s="288">
        <v>116.7788973746021</v>
      </c>
      <c r="L53" s="288">
        <v>118.91318722136224</v>
      </c>
      <c r="M53" s="288">
        <v>117.86295708115826</v>
      </c>
      <c r="N53" s="288">
        <v>116.33271653236559</v>
      </c>
      <c r="O53" s="288">
        <v>118.45724429730681</v>
      </c>
      <c r="P53" s="288">
        <v>119.28822298773864</v>
      </c>
      <c r="Q53" s="288">
        <v>119.84616381594424</v>
      </c>
      <c r="R53" s="288">
        <v>119.84616381594424</v>
      </c>
      <c r="S53" s="288">
        <v>119.84616381594424</v>
      </c>
      <c r="T53" s="288">
        <v>121.6159581602722</v>
      </c>
      <c r="U53" s="288">
        <v>122.34606497794954</v>
      </c>
      <c r="V53" s="288">
        <v>120.95477435315803</v>
      </c>
      <c r="W53" s="288">
        <v>120.95477435315803</v>
      </c>
      <c r="X53" s="288">
        <v>122.34790462732329</v>
      </c>
      <c r="Y53" s="288">
        <v>132.13404096133982</v>
      </c>
      <c r="Z53" s="288">
        <v>135.61191778013864</v>
      </c>
      <c r="AA53" s="288">
        <v>135.61191778013864</v>
      </c>
      <c r="AB53" s="288">
        <v>136.18812822304258</v>
      </c>
      <c r="AC53" s="288">
        <v>135.95309929550211</v>
      </c>
      <c r="AD53" s="288">
        <v>135.95309929550211</v>
      </c>
      <c r="AE53" s="288">
        <v>141.25825583079879</v>
      </c>
      <c r="AF53" s="288">
        <v>140.4006559432722</v>
      </c>
      <c r="AG53" s="288">
        <v>141.76516042013569</v>
      </c>
      <c r="AH53" s="288">
        <v>139.22109020568516</v>
      </c>
      <c r="AI53" s="288">
        <v>140.91015510629219</v>
      </c>
      <c r="AJ53" s="288">
        <v>139.52125395971268</v>
      </c>
      <c r="AK53" s="288">
        <v>141.5596802536293</v>
      </c>
      <c r="AL53" s="288">
        <v>141.33942245412101</v>
      </c>
      <c r="AM53" s="288">
        <v>142.16831414673845</v>
      </c>
      <c r="AN53" s="288">
        <v>142.96919933306515</v>
      </c>
      <c r="AO53" s="288">
        <v>142.96919933306515</v>
      </c>
      <c r="AP53" s="288">
        <v>143.98583694619626</v>
      </c>
    </row>
    <row r="54" spans="1:42" x14ac:dyDescent="0.25">
      <c r="B54" s="291" t="s">
        <v>539</v>
      </c>
      <c r="C54" s="289">
        <f>[1]row!G93</f>
        <v>1</v>
      </c>
      <c r="D54" s="288">
        <v>113.61872649174293</v>
      </c>
      <c r="E54" s="288">
        <v>116.7788973746021</v>
      </c>
      <c r="F54" s="288">
        <v>116.7788973746021</v>
      </c>
      <c r="G54" s="288">
        <v>116.7788973746021</v>
      </c>
      <c r="H54" s="288">
        <v>116.7788973746021</v>
      </c>
      <c r="I54" s="288">
        <v>116.7788973746021</v>
      </c>
      <c r="J54" s="288">
        <v>116.7788973746021</v>
      </c>
      <c r="K54" s="288">
        <v>116.7788973746021</v>
      </c>
      <c r="L54" s="288">
        <v>118.91318722136224</v>
      </c>
      <c r="M54" s="288">
        <v>117.86295708115826</v>
      </c>
      <c r="N54" s="288">
        <v>116.33271653236559</v>
      </c>
      <c r="O54" s="288">
        <v>118.45724429730681</v>
      </c>
      <c r="P54" s="288">
        <v>119.28822298773864</v>
      </c>
      <c r="Q54" s="288">
        <v>119.84616381594424</v>
      </c>
      <c r="R54" s="288">
        <v>119.84616381594424</v>
      </c>
      <c r="S54" s="288">
        <v>119.84616381594424</v>
      </c>
      <c r="T54" s="288">
        <v>121.6159581602722</v>
      </c>
      <c r="U54" s="288">
        <v>122.34606497794954</v>
      </c>
      <c r="V54" s="288">
        <v>120.95477435315803</v>
      </c>
      <c r="W54" s="288">
        <v>120.95477435315803</v>
      </c>
      <c r="X54" s="288">
        <v>122.34790462732329</v>
      </c>
      <c r="Y54" s="288">
        <v>132.13404096133982</v>
      </c>
      <c r="Z54" s="288">
        <v>135.61191778013864</v>
      </c>
      <c r="AA54" s="288">
        <v>135.61191778013864</v>
      </c>
      <c r="AB54" s="288">
        <v>136.18812822304258</v>
      </c>
      <c r="AC54" s="288">
        <v>135.95309929550211</v>
      </c>
      <c r="AD54" s="288">
        <v>135.95309929550211</v>
      </c>
      <c r="AE54" s="288">
        <v>141.25825583079879</v>
      </c>
      <c r="AF54" s="288">
        <v>140.4006559432722</v>
      </c>
      <c r="AG54" s="288">
        <v>141.76516042013569</v>
      </c>
      <c r="AH54" s="288">
        <v>139.22109020568516</v>
      </c>
      <c r="AI54" s="288">
        <v>140.91015510629219</v>
      </c>
      <c r="AJ54" s="288">
        <v>139.52125395971268</v>
      </c>
      <c r="AK54" s="288">
        <v>141.5596802536293</v>
      </c>
      <c r="AL54" s="288">
        <v>141.33942245412101</v>
      </c>
      <c r="AM54" s="288">
        <v>142.16831414673845</v>
      </c>
      <c r="AN54" s="288">
        <v>142.96919933306515</v>
      </c>
      <c r="AO54" s="288">
        <v>142.96919933306515</v>
      </c>
      <c r="AP54" s="288">
        <v>143.98583694619626</v>
      </c>
    </row>
    <row r="55" spans="1:42" x14ac:dyDescent="0.25">
      <c r="A55" s="269" t="s">
        <v>93</v>
      </c>
      <c r="B55" s="294"/>
      <c r="C55" s="287">
        <f>C56</f>
        <v>0.25</v>
      </c>
      <c r="D55" s="288">
        <v>108.86691202877023</v>
      </c>
      <c r="E55" s="288">
        <v>131.06036077396894</v>
      </c>
      <c r="F55" s="288">
        <v>131.06036077396894</v>
      </c>
      <c r="G55" s="288">
        <v>131.06036077396894</v>
      </c>
      <c r="H55" s="288">
        <v>131.06036077396894</v>
      </c>
      <c r="I55" s="288">
        <v>131.06036077396894</v>
      </c>
      <c r="J55" s="288">
        <v>131.06036077396894</v>
      </c>
      <c r="K55" s="288">
        <v>131.06036077396894</v>
      </c>
      <c r="L55" s="288">
        <v>131.06036077396894</v>
      </c>
      <c r="M55" s="288">
        <v>131.06036077396894</v>
      </c>
      <c r="N55" s="288">
        <v>131.06036077396894</v>
      </c>
      <c r="O55" s="288">
        <v>131.06036077396894</v>
      </c>
      <c r="P55" s="288">
        <v>131.06036077396894</v>
      </c>
      <c r="Q55" s="288">
        <v>131.06036077396894</v>
      </c>
      <c r="R55" s="288">
        <v>131.06036077396894</v>
      </c>
      <c r="S55" s="288">
        <v>131.06036077396894</v>
      </c>
      <c r="T55" s="288">
        <v>131.06036077396894</v>
      </c>
      <c r="U55" s="288">
        <v>131.06036077396894</v>
      </c>
      <c r="V55" s="288">
        <v>131.06036077396894</v>
      </c>
      <c r="W55" s="288">
        <v>131.06036077396894</v>
      </c>
      <c r="X55" s="288">
        <v>131.06036077396894</v>
      </c>
      <c r="Y55" s="288">
        <v>131.06036077396894</v>
      </c>
      <c r="Z55" s="288">
        <v>131.06036077396894</v>
      </c>
      <c r="AA55" s="288">
        <v>131.06036077396894</v>
      </c>
      <c r="AB55" s="288">
        <v>131.06036077396894</v>
      </c>
      <c r="AC55" s="288">
        <v>131.06036077396894</v>
      </c>
      <c r="AD55" s="288">
        <v>131.06036077396894</v>
      </c>
      <c r="AE55" s="288">
        <v>131.06036077396894</v>
      </c>
      <c r="AF55" s="288">
        <v>131.06036077396894</v>
      </c>
      <c r="AG55" s="288">
        <v>131.06036077396894</v>
      </c>
      <c r="AH55" s="288">
        <v>131.06036077396894</v>
      </c>
      <c r="AI55" s="288">
        <v>131.06036077396894</v>
      </c>
      <c r="AJ55" s="288">
        <v>131.06036077396894</v>
      </c>
      <c r="AK55" s="288">
        <v>131.06036077396894</v>
      </c>
      <c r="AL55" s="288">
        <v>131.06036077396894</v>
      </c>
      <c r="AM55" s="288">
        <v>131.06036077396894</v>
      </c>
      <c r="AN55" s="288">
        <v>131.06036077396894</v>
      </c>
      <c r="AO55" s="288">
        <v>131.06036077396894</v>
      </c>
      <c r="AP55" s="288">
        <v>131.06036077396894</v>
      </c>
    </row>
    <row r="56" spans="1:42" x14ac:dyDescent="0.25">
      <c r="B56" s="291" t="s">
        <v>540</v>
      </c>
      <c r="C56" s="289">
        <f>[1]row!G94</f>
        <v>0.25</v>
      </c>
      <c r="D56" s="288">
        <v>108.86691202877023</v>
      </c>
      <c r="E56" s="288">
        <v>131.06036077396894</v>
      </c>
      <c r="F56" s="288">
        <v>131.06036077396894</v>
      </c>
      <c r="G56" s="288">
        <v>131.06036077396894</v>
      </c>
      <c r="H56" s="288">
        <v>131.06036077396894</v>
      </c>
      <c r="I56" s="288">
        <v>131.06036077396894</v>
      </c>
      <c r="J56" s="288">
        <v>131.06036077396894</v>
      </c>
      <c r="K56" s="288">
        <v>131.06036077396894</v>
      </c>
      <c r="L56" s="288">
        <v>131.06036077396894</v>
      </c>
      <c r="M56" s="288">
        <v>131.06036077396894</v>
      </c>
      <c r="N56" s="288">
        <v>131.06036077396894</v>
      </c>
      <c r="O56" s="288">
        <v>131.06036077396894</v>
      </c>
      <c r="P56" s="288">
        <v>131.06036077396894</v>
      </c>
      <c r="Q56" s="288">
        <v>131.06036077396894</v>
      </c>
      <c r="R56" s="288">
        <v>131.06036077396894</v>
      </c>
      <c r="S56" s="288">
        <v>131.06036077396894</v>
      </c>
      <c r="T56" s="288">
        <v>131.06036077396894</v>
      </c>
      <c r="U56" s="288">
        <v>131.06036077396894</v>
      </c>
      <c r="V56" s="288">
        <v>131.06036077396894</v>
      </c>
      <c r="W56" s="288">
        <v>131.06036077396894</v>
      </c>
      <c r="X56" s="288">
        <v>131.06036077396894</v>
      </c>
      <c r="Y56" s="288">
        <v>131.06036077396894</v>
      </c>
      <c r="Z56" s="288">
        <v>131.06036077396894</v>
      </c>
      <c r="AA56" s="288">
        <v>131.06036077396894</v>
      </c>
      <c r="AB56" s="288">
        <v>131.06036077396894</v>
      </c>
      <c r="AC56" s="288">
        <v>131.06036077396894</v>
      </c>
      <c r="AD56" s="288">
        <v>131.06036077396894</v>
      </c>
      <c r="AE56" s="288">
        <v>131.06036077396894</v>
      </c>
      <c r="AF56" s="288">
        <v>131.06036077396894</v>
      </c>
      <c r="AG56" s="288">
        <v>131.06036077396894</v>
      </c>
      <c r="AH56" s="288">
        <v>131.06036077396894</v>
      </c>
      <c r="AI56" s="288">
        <v>131.06036077396894</v>
      </c>
      <c r="AJ56" s="288">
        <v>131.06036077396894</v>
      </c>
      <c r="AK56" s="288">
        <v>131.06036077396894</v>
      </c>
      <c r="AL56" s="288">
        <v>131.06036077396894</v>
      </c>
      <c r="AM56" s="288">
        <v>131.06036077396894</v>
      </c>
      <c r="AN56" s="288">
        <v>131.06036077396894</v>
      </c>
      <c r="AO56" s="288">
        <v>131.06036077396894</v>
      </c>
      <c r="AP56" s="288">
        <v>131.06036077396894</v>
      </c>
    </row>
    <row r="57" spans="1:42" x14ac:dyDescent="0.25">
      <c r="A57" s="269" t="s">
        <v>94</v>
      </c>
      <c r="B57" s="294"/>
      <c r="C57" s="287">
        <f>C58</f>
        <v>2</v>
      </c>
      <c r="D57" s="288">
        <v>104.56771791265513</v>
      </c>
      <c r="E57" s="288">
        <v>105.45129718335488</v>
      </c>
      <c r="F57" s="288">
        <v>105.45129718335488</v>
      </c>
      <c r="G57" s="288">
        <v>105.45129718335488</v>
      </c>
      <c r="H57" s="288">
        <v>105.896891897112</v>
      </c>
      <c r="I57" s="288">
        <v>110.83055559275809</v>
      </c>
      <c r="J57" s="288">
        <v>107.67131428581447</v>
      </c>
      <c r="K57" s="288">
        <v>107.67131428581447</v>
      </c>
      <c r="L57" s="288">
        <v>111.18106880543365</v>
      </c>
      <c r="M57" s="288">
        <v>116.67349537385272</v>
      </c>
      <c r="N57" s="288">
        <v>117.29182863977617</v>
      </c>
      <c r="O57" s="288">
        <v>118.59161372435923</v>
      </c>
      <c r="P57" s="288">
        <v>116.16645386583093</v>
      </c>
      <c r="Q57" s="288">
        <v>116.42987475734787</v>
      </c>
      <c r="R57" s="288">
        <v>118.00643366774509</v>
      </c>
      <c r="S57" s="288">
        <v>118.44889491643846</v>
      </c>
      <c r="T57" s="288">
        <v>118.44889491643846</v>
      </c>
      <c r="U57" s="288">
        <v>118.44889491643846</v>
      </c>
      <c r="V57" s="288">
        <v>117.77297771904522</v>
      </c>
      <c r="W57" s="288">
        <v>119.29849618304834</v>
      </c>
      <c r="X57" s="288">
        <v>120.21503048971026</v>
      </c>
      <c r="Y57" s="288">
        <v>121.29953699679935</v>
      </c>
      <c r="Z57" s="288">
        <v>121.29953699679935</v>
      </c>
      <c r="AA57" s="288">
        <v>121.89004166397622</v>
      </c>
      <c r="AB57" s="288">
        <v>123.83399210432995</v>
      </c>
      <c r="AC57" s="288">
        <v>123.83399210432995</v>
      </c>
      <c r="AD57" s="288">
        <v>123.83399210432995</v>
      </c>
      <c r="AE57" s="288">
        <v>123.83399210432995</v>
      </c>
      <c r="AF57" s="288">
        <v>123.21661934899024</v>
      </c>
      <c r="AG57" s="288">
        <v>123.76019445049357</v>
      </c>
      <c r="AH57" s="288">
        <v>125.79222787105785</v>
      </c>
      <c r="AI57" s="288">
        <v>125.79222787105785</v>
      </c>
      <c r="AJ57" s="288">
        <v>128.09530115366303</v>
      </c>
      <c r="AK57" s="288">
        <v>127.75281330261774</v>
      </c>
      <c r="AL57" s="288">
        <v>127.75281330261774</v>
      </c>
      <c r="AM57" s="288">
        <v>127.39695445088223</v>
      </c>
      <c r="AN57" s="288">
        <v>129.05710665382151</v>
      </c>
      <c r="AO57" s="288">
        <v>131.01146294851691</v>
      </c>
      <c r="AP57" s="288">
        <v>131.01146294851691</v>
      </c>
    </row>
    <row r="58" spans="1:42" x14ac:dyDescent="0.25">
      <c r="A58" s="269" t="s">
        <v>95</v>
      </c>
      <c r="B58" s="294"/>
      <c r="C58" s="287">
        <f>SUM(C59:C61)</f>
        <v>2</v>
      </c>
      <c r="D58" s="288">
        <v>104.56771791265513</v>
      </c>
      <c r="E58" s="288">
        <v>105.45129718335488</v>
      </c>
      <c r="F58" s="288">
        <v>105.45129718335488</v>
      </c>
      <c r="G58" s="288">
        <v>105.45129718335488</v>
      </c>
      <c r="H58" s="288">
        <v>105.896891897112</v>
      </c>
      <c r="I58" s="288">
        <v>110.83055559275809</v>
      </c>
      <c r="J58" s="288">
        <v>107.67131428581447</v>
      </c>
      <c r="K58" s="288">
        <v>107.67131428581447</v>
      </c>
      <c r="L58" s="288">
        <v>111.18106880543365</v>
      </c>
      <c r="M58" s="288">
        <v>116.67349537385272</v>
      </c>
      <c r="N58" s="288">
        <v>117.29182863977617</v>
      </c>
      <c r="O58" s="288">
        <v>118.59161372435923</v>
      </c>
      <c r="P58" s="288">
        <v>116.16645386583093</v>
      </c>
      <c r="Q58" s="288">
        <v>116.42987475734787</v>
      </c>
      <c r="R58" s="288">
        <v>118.00643366774509</v>
      </c>
      <c r="S58" s="288">
        <v>118.44889491643846</v>
      </c>
      <c r="T58" s="288">
        <v>118.44889491643846</v>
      </c>
      <c r="U58" s="288">
        <v>118.44889491643846</v>
      </c>
      <c r="V58" s="288">
        <v>117.77297771904522</v>
      </c>
      <c r="W58" s="288">
        <v>119.29849618304834</v>
      </c>
      <c r="X58" s="288">
        <v>120.21503048971026</v>
      </c>
      <c r="Y58" s="288">
        <v>121.29953699679935</v>
      </c>
      <c r="Z58" s="288">
        <v>121.29953699679935</v>
      </c>
      <c r="AA58" s="288">
        <v>121.89004166397622</v>
      </c>
      <c r="AB58" s="288">
        <v>123.83399210432995</v>
      </c>
      <c r="AC58" s="288">
        <v>123.83399210432995</v>
      </c>
      <c r="AD58" s="288">
        <v>123.83399210432995</v>
      </c>
      <c r="AE58" s="288">
        <v>123.83399210432995</v>
      </c>
      <c r="AF58" s="288">
        <v>123.21661934899024</v>
      </c>
      <c r="AG58" s="288">
        <v>123.76019445049357</v>
      </c>
      <c r="AH58" s="288">
        <v>125.79222787105785</v>
      </c>
      <c r="AI58" s="288">
        <v>125.79222787105785</v>
      </c>
      <c r="AJ58" s="288">
        <v>128.09530115366303</v>
      </c>
      <c r="AK58" s="288">
        <v>127.75281330261774</v>
      </c>
      <c r="AL58" s="288">
        <v>127.75281330261774</v>
      </c>
      <c r="AM58" s="288">
        <v>127.39695445088223</v>
      </c>
      <c r="AN58" s="288">
        <v>129.05710665382151</v>
      </c>
      <c r="AO58" s="288">
        <v>131.01146294851691</v>
      </c>
      <c r="AP58" s="288">
        <v>131.01146294851691</v>
      </c>
    </row>
    <row r="59" spans="1:42" x14ac:dyDescent="0.25">
      <c r="B59" s="291" t="s">
        <v>541</v>
      </c>
      <c r="C59" s="289">
        <f>[1]row!G95</f>
        <v>1</v>
      </c>
      <c r="D59" s="288">
        <v>101.22220268584191</v>
      </c>
      <c r="E59" s="288">
        <v>101.22220268584191</v>
      </c>
      <c r="F59" s="288">
        <v>101.22220268584191</v>
      </c>
      <c r="G59" s="288">
        <v>101.22220268584191</v>
      </c>
      <c r="H59" s="288">
        <v>101.48213687743672</v>
      </c>
      <c r="I59" s="288">
        <v>101.48213687743672</v>
      </c>
      <c r="J59" s="288">
        <v>101.48213687743672</v>
      </c>
      <c r="K59" s="288">
        <v>101.48213687743672</v>
      </c>
      <c r="L59" s="288">
        <v>102.45963418578056</v>
      </c>
      <c r="M59" s="288">
        <v>102.45963418578056</v>
      </c>
      <c r="N59" s="288">
        <v>103.69630071762748</v>
      </c>
      <c r="O59" s="288">
        <v>104.26402732171086</v>
      </c>
      <c r="P59" s="288">
        <v>104.26402732171086</v>
      </c>
      <c r="Q59" s="288">
        <v>104.79086910474471</v>
      </c>
      <c r="R59" s="288">
        <v>105.5025857197752</v>
      </c>
      <c r="S59" s="288">
        <v>106.38750821716195</v>
      </c>
      <c r="T59" s="288">
        <v>106.38750821716195</v>
      </c>
      <c r="U59" s="288">
        <v>106.38750821716195</v>
      </c>
      <c r="V59" s="288">
        <v>106.38750821716195</v>
      </c>
      <c r="W59" s="288">
        <v>108.74903548969648</v>
      </c>
      <c r="X59" s="288">
        <v>110.02883625782715</v>
      </c>
      <c r="Y59" s="288">
        <v>110.02883625782715</v>
      </c>
      <c r="Z59" s="288">
        <v>110.02883625782715</v>
      </c>
      <c r="AA59" s="288">
        <v>110.02883625782715</v>
      </c>
      <c r="AB59" s="288">
        <v>111.26332140030472</v>
      </c>
      <c r="AC59" s="288">
        <v>111.26332140030472</v>
      </c>
      <c r="AD59" s="288">
        <v>111.26332140030472</v>
      </c>
      <c r="AE59" s="288">
        <v>111.26332140030472</v>
      </c>
      <c r="AF59" s="288">
        <v>111.26332140030472</v>
      </c>
      <c r="AG59" s="288">
        <v>111.26332140030472</v>
      </c>
      <c r="AH59" s="288">
        <v>115.32738824143328</v>
      </c>
      <c r="AI59" s="288">
        <v>115.32738824143328</v>
      </c>
      <c r="AJ59" s="288">
        <v>119.93353480664365</v>
      </c>
      <c r="AK59" s="288">
        <v>119.93353480664365</v>
      </c>
      <c r="AL59" s="288">
        <v>119.93353480664365</v>
      </c>
      <c r="AM59" s="288">
        <v>119.93353480664365</v>
      </c>
      <c r="AN59" s="288">
        <v>123.25383921252219</v>
      </c>
      <c r="AO59" s="288">
        <v>123.25383921252219</v>
      </c>
      <c r="AP59" s="288">
        <v>123.25383921252219</v>
      </c>
    </row>
    <row r="60" spans="1:42" x14ac:dyDescent="0.25">
      <c r="B60" s="291" t="s">
        <v>542</v>
      </c>
      <c r="D60" s="288"/>
      <c r="E60" s="288"/>
      <c r="F60" s="288"/>
      <c r="G60" s="288"/>
      <c r="H60" s="288"/>
      <c r="I60" s="288"/>
      <c r="J60" s="288"/>
      <c r="K60" s="288"/>
      <c r="L60" s="288"/>
      <c r="M60" s="288"/>
      <c r="N60" s="288"/>
      <c r="O60" s="288"/>
      <c r="P60" s="288"/>
      <c r="Q60" s="288"/>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row>
    <row r="61" spans="1:42" x14ac:dyDescent="0.25">
      <c r="B61" s="291" t="s">
        <v>543</v>
      </c>
      <c r="C61" s="289">
        <f>[1]row!G96</f>
        <v>1</v>
      </c>
      <c r="D61" s="288">
        <v>107.91323313946836</v>
      </c>
      <c r="E61" s="288">
        <v>109.68039168086787</v>
      </c>
      <c r="F61" s="288">
        <v>109.68039168086787</v>
      </c>
      <c r="G61" s="288">
        <v>109.68039168086787</v>
      </c>
      <c r="H61" s="288">
        <v>110.3116469167873</v>
      </c>
      <c r="I61" s="288">
        <v>120.17897430807945</v>
      </c>
      <c r="J61" s="288">
        <v>113.86049169419223</v>
      </c>
      <c r="K61" s="288">
        <v>113.86049169419223</v>
      </c>
      <c r="L61" s="288">
        <v>119.90250342508676</v>
      </c>
      <c r="M61" s="288">
        <v>130.88735656192486</v>
      </c>
      <c r="N61" s="288">
        <v>130.88735656192486</v>
      </c>
      <c r="O61" s="288">
        <v>132.9192001270076</v>
      </c>
      <c r="P61" s="288">
        <v>128.06888040995102</v>
      </c>
      <c r="Q61" s="288">
        <v>128.06888040995102</v>
      </c>
      <c r="R61" s="288">
        <v>130.51028161571497</v>
      </c>
      <c r="S61" s="288">
        <v>130.51028161571497</v>
      </c>
      <c r="T61" s="288">
        <v>130.51028161571497</v>
      </c>
      <c r="U61" s="288">
        <v>130.51028161571497</v>
      </c>
      <c r="V61" s="288">
        <v>129.15844722092848</v>
      </c>
      <c r="W61" s="288">
        <v>129.84795687640019</v>
      </c>
      <c r="X61" s="288">
        <v>130.40122472159337</v>
      </c>
      <c r="Y61" s="288">
        <v>132.57023773577154</v>
      </c>
      <c r="Z61" s="288">
        <v>132.57023773577154</v>
      </c>
      <c r="AA61" s="288">
        <v>133.75124707012529</v>
      </c>
      <c r="AB61" s="288">
        <v>136.40466280835517</v>
      </c>
      <c r="AC61" s="288">
        <v>136.40466280835517</v>
      </c>
      <c r="AD61" s="288">
        <v>136.40466280835517</v>
      </c>
      <c r="AE61" s="288">
        <v>136.40466280835517</v>
      </c>
      <c r="AF61" s="288">
        <v>135.16991729767577</v>
      </c>
      <c r="AG61" s="288">
        <v>136.25706750068241</v>
      </c>
      <c r="AH61" s="288">
        <v>136.25706750068241</v>
      </c>
      <c r="AI61" s="288">
        <v>136.25706750068241</v>
      </c>
      <c r="AJ61" s="288">
        <v>136.25706750068241</v>
      </c>
      <c r="AK61" s="288">
        <v>135.57209179859183</v>
      </c>
      <c r="AL61" s="288">
        <v>135.57209179859183</v>
      </c>
      <c r="AM61" s="288">
        <v>134.86037409512082</v>
      </c>
      <c r="AN61" s="288">
        <v>134.86037409512082</v>
      </c>
      <c r="AO61" s="288">
        <v>138.76908668451162</v>
      </c>
      <c r="AP61" s="288">
        <v>138.76908668451162</v>
      </c>
    </row>
    <row r="62" spans="1:42" x14ac:dyDescent="0.25">
      <c r="A62" s="269" t="s">
        <v>96</v>
      </c>
      <c r="B62" s="294"/>
      <c r="C62" s="287">
        <f>C63+C65</f>
        <v>2</v>
      </c>
      <c r="D62" s="288">
        <v>107.36288058554486</v>
      </c>
      <c r="E62" s="288">
        <v>108.86064967745705</v>
      </c>
      <c r="F62" s="288">
        <v>108.86064967745705</v>
      </c>
      <c r="G62" s="288">
        <v>108.86064967745705</v>
      </c>
      <c r="H62" s="288">
        <v>108.97075893011402</v>
      </c>
      <c r="I62" s="288">
        <v>109.21563384197478</v>
      </c>
      <c r="J62" s="288">
        <v>109.34331950918838</v>
      </c>
      <c r="K62" s="288">
        <v>110.15661846733516</v>
      </c>
      <c r="L62" s="288">
        <v>110.15661846733516</v>
      </c>
      <c r="M62" s="288">
        <v>110.15661846733516</v>
      </c>
      <c r="N62" s="288">
        <v>110.15661846733516</v>
      </c>
      <c r="O62" s="288">
        <v>110.15661846733516</v>
      </c>
      <c r="P62" s="288">
        <v>111.03621024713787</v>
      </c>
      <c r="Q62" s="288">
        <v>111.37792342671179</v>
      </c>
      <c r="R62" s="288">
        <v>111.65717432714823</v>
      </c>
      <c r="S62" s="288">
        <v>111.83598532333377</v>
      </c>
      <c r="T62" s="288">
        <v>111.69006762549253</v>
      </c>
      <c r="U62" s="288">
        <v>112.82367258899029</v>
      </c>
      <c r="V62" s="288">
        <v>112.82367258899029</v>
      </c>
      <c r="W62" s="288">
        <v>113.20741707754857</v>
      </c>
      <c r="X62" s="288">
        <v>114.83212758901466</v>
      </c>
      <c r="Y62" s="288">
        <v>114.83212758901466</v>
      </c>
      <c r="Z62" s="288">
        <v>115.16800841378981</v>
      </c>
      <c r="AA62" s="288">
        <v>116.69141329592597</v>
      </c>
      <c r="AB62" s="288">
        <v>116.45169265328562</v>
      </c>
      <c r="AC62" s="288">
        <v>116.84442848108151</v>
      </c>
      <c r="AD62" s="288">
        <v>116.85717030541414</v>
      </c>
      <c r="AE62" s="288">
        <v>117.45281034746949</v>
      </c>
      <c r="AF62" s="288">
        <v>117.41011684223518</v>
      </c>
      <c r="AG62" s="288">
        <v>117.41011684223518</v>
      </c>
      <c r="AH62" s="288">
        <v>122.36469931884545</v>
      </c>
      <c r="AI62" s="288">
        <v>122.36469931884545</v>
      </c>
      <c r="AJ62" s="288">
        <v>122.36469931884545</v>
      </c>
      <c r="AK62" s="288">
        <v>122.36469931884545</v>
      </c>
      <c r="AL62" s="288">
        <v>122.36469931884545</v>
      </c>
      <c r="AM62" s="288">
        <v>123.12221806979419</v>
      </c>
      <c r="AN62" s="288">
        <v>123.12221806979419</v>
      </c>
      <c r="AO62" s="288">
        <v>123.13586213395629</v>
      </c>
      <c r="AP62" s="288">
        <v>121.56518241389637</v>
      </c>
    </row>
    <row r="63" spans="1:42" x14ac:dyDescent="0.25">
      <c r="A63" s="269" t="s">
        <v>97</v>
      </c>
      <c r="B63" s="294"/>
      <c r="C63" s="287">
        <f>C64</f>
        <v>1</v>
      </c>
      <c r="D63" s="288">
        <v>108.34681892237285</v>
      </c>
      <c r="E63" s="288">
        <v>108.34681892237285</v>
      </c>
      <c r="F63" s="288">
        <v>108.34681892237285</v>
      </c>
      <c r="G63" s="288">
        <v>108.34681892237285</v>
      </c>
      <c r="H63" s="288">
        <v>108.34681892237285</v>
      </c>
      <c r="I63" s="288">
        <v>108.34681892237285</v>
      </c>
      <c r="J63" s="288">
        <v>108.34681892237285</v>
      </c>
      <c r="K63" s="288">
        <v>108.34681892237285</v>
      </c>
      <c r="L63" s="288">
        <v>108.34681892237285</v>
      </c>
      <c r="M63" s="288">
        <v>108.34681892237285</v>
      </c>
      <c r="N63" s="288">
        <v>108.34681892237285</v>
      </c>
      <c r="O63" s="288">
        <v>108.34681892237285</v>
      </c>
      <c r="P63" s="288">
        <v>110.10600248197827</v>
      </c>
      <c r="Q63" s="288">
        <v>110.10600248197827</v>
      </c>
      <c r="R63" s="288">
        <v>110.10600248197827</v>
      </c>
      <c r="S63" s="288">
        <v>110.10600248197827</v>
      </c>
      <c r="T63" s="288">
        <v>110.10600248197827</v>
      </c>
      <c r="U63" s="288">
        <v>112.37321240897379</v>
      </c>
      <c r="V63" s="288">
        <v>112.37321240897379</v>
      </c>
      <c r="W63" s="288">
        <v>112.37321240897379</v>
      </c>
      <c r="X63" s="288">
        <v>112.37321240897379</v>
      </c>
      <c r="Y63" s="288">
        <v>112.37321240897379</v>
      </c>
      <c r="Z63" s="288">
        <v>112.37321240897379</v>
      </c>
      <c r="AA63" s="288">
        <v>114.5990008091788</v>
      </c>
      <c r="AB63" s="288">
        <v>114.5990008091788</v>
      </c>
      <c r="AC63" s="288">
        <v>114.5990008091788</v>
      </c>
      <c r="AD63" s="288">
        <v>114.5990008091788</v>
      </c>
      <c r="AE63" s="288">
        <v>114.5990008091788</v>
      </c>
      <c r="AF63" s="288">
        <v>114.5990008091788</v>
      </c>
      <c r="AG63" s="288">
        <v>114.5990008091788</v>
      </c>
      <c r="AH63" s="288">
        <v>123.91212610128265</v>
      </c>
      <c r="AI63" s="288">
        <v>123.91212610128265</v>
      </c>
      <c r="AJ63" s="288">
        <v>123.91212610128265</v>
      </c>
      <c r="AK63" s="288">
        <v>123.91212610128265</v>
      </c>
      <c r="AL63" s="288">
        <v>123.91212610128265</v>
      </c>
      <c r="AM63" s="288">
        <v>123.91212610128265</v>
      </c>
      <c r="AN63" s="288">
        <v>123.91212610128265</v>
      </c>
      <c r="AO63" s="288">
        <v>123.91212610128265</v>
      </c>
      <c r="AP63" s="288">
        <v>120.77076666116281</v>
      </c>
    </row>
    <row r="64" spans="1:42" x14ac:dyDescent="0.25">
      <c r="B64" s="291" t="s">
        <v>544</v>
      </c>
      <c r="C64" s="289">
        <f>[1]row!G97</f>
        <v>1</v>
      </c>
      <c r="D64" s="288">
        <v>108.34681892237285</v>
      </c>
      <c r="E64" s="288">
        <v>108.34681892237285</v>
      </c>
      <c r="F64" s="288">
        <v>108.34681892237285</v>
      </c>
      <c r="G64" s="288">
        <v>108.34681892237285</v>
      </c>
      <c r="H64" s="288">
        <v>108.34681892237285</v>
      </c>
      <c r="I64" s="288">
        <v>108.34681892237285</v>
      </c>
      <c r="J64" s="288">
        <v>108.34681892237285</v>
      </c>
      <c r="K64" s="288">
        <v>108.34681892237285</v>
      </c>
      <c r="L64" s="288">
        <v>108.34681892237285</v>
      </c>
      <c r="M64" s="288">
        <v>108.34681892237285</v>
      </c>
      <c r="N64" s="288">
        <v>108.34681892237285</v>
      </c>
      <c r="O64" s="288">
        <v>108.34681892237285</v>
      </c>
      <c r="P64" s="288">
        <v>110.10600248197827</v>
      </c>
      <c r="Q64" s="288">
        <v>110.10600248197827</v>
      </c>
      <c r="R64" s="288">
        <v>110.10600248197827</v>
      </c>
      <c r="S64" s="288">
        <v>110.10600248197827</v>
      </c>
      <c r="T64" s="288">
        <v>110.10600248197827</v>
      </c>
      <c r="U64" s="288">
        <v>112.37321240897379</v>
      </c>
      <c r="V64" s="288">
        <v>112.37321240897379</v>
      </c>
      <c r="W64" s="288">
        <v>112.37321240897379</v>
      </c>
      <c r="X64" s="288">
        <v>112.37321240897379</v>
      </c>
      <c r="Y64" s="288">
        <v>112.37321240897379</v>
      </c>
      <c r="Z64" s="288">
        <v>112.37321240897379</v>
      </c>
      <c r="AA64" s="288">
        <v>114.5990008091788</v>
      </c>
      <c r="AB64" s="288">
        <v>114.5990008091788</v>
      </c>
      <c r="AC64" s="288">
        <v>114.5990008091788</v>
      </c>
      <c r="AD64" s="288">
        <v>114.5990008091788</v>
      </c>
      <c r="AE64" s="288">
        <v>114.5990008091788</v>
      </c>
      <c r="AF64" s="288">
        <v>114.5990008091788</v>
      </c>
      <c r="AG64" s="288">
        <v>114.5990008091788</v>
      </c>
      <c r="AH64" s="288">
        <v>123.91212610128265</v>
      </c>
      <c r="AI64" s="288">
        <v>123.91212610128265</v>
      </c>
      <c r="AJ64" s="288">
        <v>123.91212610128265</v>
      </c>
      <c r="AK64" s="288">
        <v>123.91212610128265</v>
      </c>
      <c r="AL64" s="288">
        <v>123.91212610128265</v>
      </c>
      <c r="AM64" s="288">
        <v>123.91212610128265</v>
      </c>
      <c r="AN64" s="288">
        <v>123.91212610128265</v>
      </c>
      <c r="AO64" s="288">
        <v>123.91212610128265</v>
      </c>
      <c r="AP64" s="288">
        <v>120.77076666116281</v>
      </c>
    </row>
    <row r="65" spans="1:42" x14ac:dyDescent="0.25">
      <c r="A65" s="269" t="s">
        <v>98</v>
      </c>
      <c r="B65" s="294"/>
      <c r="C65" s="287">
        <f>C66</f>
        <v>1</v>
      </c>
      <c r="D65" s="288">
        <v>106.37894224871687</v>
      </c>
      <c r="E65" s="288">
        <v>109.37448043254126</v>
      </c>
      <c r="F65" s="288">
        <v>109.37448043254126</v>
      </c>
      <c r="G65" s="288">
        <v>109.37448043254126</v>
      </c>
      <c r="H65" s="288">
        <v>109.59469893785518</v>
      </c>
      <c r="I65" s="288">
        <v>110.08444876157671</v>
      </c>
      <c r="J65" s="288">
        <v>110.33982009600389</v>
      </c>
      <c r="K65" s="288">
        <v>111.96641801229748</v>
      </c>
      <c r="L65" s="288">
        <v>111.96641801229748</v>
      </c>
      <c r="M65" s="288">
        <v>111.96641801229748</v>
      </c>
      <c r="N65" s="288">
        <v>111.96641801229748</v>
      </c>
      <c r="O65" s="288">
        <v>111.96641801229748</v>
      </c>
      <c r="P65" s="288">
        <v>111.96641801229748</v>
      </c>
      <c r="Q65" s="288">
        <v>112.64984437144533</v>
      </c>
      <c r="R65" s="288">
        <v>113.20834617231817</v>
      </c>
      <c r="S65" s="288">
        <v>113.56596816468929</v>
      </c>
      <c r="T65" s="288">
        <v>113.27413276900681</v>
      </c>
      <c r="U65" s="288">
        <v>113.27413276900681</v>
      </c>
      <c r="V65" s="288">
        <v>113.27413276900681</v>
      </c>
      <c r="W65" s="288">
        <v>114.04162174612337</v>
      </c>
      <c r="X65" s="288">
        <v>117.29104276905554</v>
      </c>
      <c r="Y65" s="288">
        <v>117.29104276905554</v>
      </c>
      <c r="Z65" s="288">
        <v>117.96280441860583</v>
      </c>
      <c r="AA65" s="288">
        <v>118.78382578267313</v>
      </c>
      <c r="AB65" s="288">
        <v>118.30438449739245</v>
      </c>
      <c r="AC65" s="288">
        <v>119.08985615298423</v>
      </c>
      <c r="AD65" s="288">
        <v>119.1153398016495</v>
      </c>
      <c r="AE65" s="288">
        <v>120.30661988576017</v>
      </c>
      <c r="AF65" s="288">
        <v>120.22123287529156</v>
      </c>
      <c r="AG65" s="288">
        <v>120.22123287529156</v>
      </c>
      <c r="AH65" s="288">
        <v>120.81727253640825</v>
      </c>
      <c r="AI65" s="288">
        <v>120.81727253640825</v>
      </c>
      <c r="AJ65" s="288">
        <v>120.81727253640825</v>
      </c>
      <c r="AK65" s="288">
        <v>120.81727253640825</v>
      </c>
      <c r="AL65" s="288">
        <v>120.81727253640825</v>
      </c>
      <c r="AM65" s="288">
        <v>122.33231003830572</v>
      </c>
      <c r="AN65" s="288">
        <v>122.33231003830572</v>
      </c>
      <c r="AO65" s="288">
        <v>122.35959816662994</v>
      </c>
      <c r="AP65" s="288">
        <v>122.35959816662994</v>
      </c>
    </row>
    <row r="66" spans="1:42" x14ac:dyDescent="0.25">
      <c r="B66" s="291" t="s">
        <v>545</v>
      </c>
      <c r="C66" s="289">
        <f>[1]row!G98</f>
        <v>1</v>
      </c>
      <c r="D66" s="288">
        <v>106.37894224871687</v>
      </c>
      <c r="E66" s="288">
        <v>109.37448043254126</v>
      </c>
      <c r="F66" s="288">
        <v>109.37448043254126</v>
      </c>
      <c r="G66" s="288">
        <v>109.37448043254126</v>
      </c>
      <c r="H66" s="288">
        <v>109.59469893785518</v>
      </c>
      <c r="I66" s="288">
        <v>110.08444876157671</v>
      </c>
      <c r="J66" s="288">
        <v>110.33982009600389</v>
      </c>
      <c r="K66" s="288">
        <v>111.96641801229748</v>
      </c>
      <c r="L66" s="288">
        <v>111.96641801229748</v>
      </c>
      <c r="M66" s="288">
        <v>111.96641801229748</v>
      </c>
      <c r="N66" s="288">
        <v>111.96641801229748</v>
      </c>
      <c r="O66" s="288">
        <v>111.96641801229748</v>
      </c>
      <c r="P66" s="288">
        <v>111.96641801229748</v>
      </c>
      <c r="Q66" s="288">
        <v>112.64984437144533</v>
      </c>
      <c r="R66" s="288">
        <v>113.20834617231817</v>
      </c>
      <c r="S66" s="288">
        <v>113.56596816468929</v>
      </c>
      <c r="T66" s="288">
        <v>113.27413276900681</v>
      </c>
      <c r="U66" s="288">
        <v>113.27413276900681</v>
      </c>
      <c r="V66" s="288">
        <v>113.27413276900681</v>
      </c>
      <c r="W66" s="288">
        <v>114.04162174612337</v>
      </c>
      <c r="X66" s="288">
        <v>117.29104276905554</v>
      </c>
      <c r="Y66" s="288">
        <v>117.29104276905554</v>
      </c>
      <c r="Z66" s="288">
        <v>117.96280441860583</v>
      </c>
      <c r="AA66" s="288">
        <v>118.78382578267313</v>
      </c>
      <c r="AB66" s="288">
        <v>118.30438449739245</v>
      </c>
      <c r="AC66" s="288">
        <v>119.08985615298423</v>
      </c>
      <c r="AD66" s="288">
        <v>119.1153398016495</v>
      </c>
      <c r="AE66" s="288">
        <v>120.30661988576017</v>
      </c>
      <c r="AF66" s="288">
        <v>120.22123287529156</v>
      </c>
      <c r="AG66" s="288">
        <v>120.22123287529156</v>
      </c>
      <c r="AH66" s="288">
        <v>120.81727253640825</v>
      </c>
      <c r="AI66" s="288">
        <v>120.81727253640825</v>
      </c>
      <c r="AJ66" s="288">
        <v>120.81727253640825</v>
      </c>
      <c r="AK66" s="288">
        <v>120.81727253640825</v>
      </c>
      <c r="AL66" s="288">
        <v>120.81727253640825</v>
      </c>
      <c r="AM66" s="288">
        <v>122.33231003830572</v>
      </c>
      <c r="AN66" s="288">
        <v>122.33231003830572</v>
      </c>
      <c r="AO66" s="288">
        <v>122.35959816662994</v>
      </c>
      <c r="AP66" s="288">
        <v>122.35959816662994</v>
      </c>
    </row>
    <row r="67" spans="1:42" x14ac:dyDescent="0.25">
      <c r="A67" s="269" t="s">
        <v>99</v>
      </c>
      <c r="B67" s="294"/>
      <c r="C67" s="287">
        <f>C68+C74</f>
        <v>23</v>
      </c>
      <c r="D67" s="288">
        <v>113.26424849373517</v>
      </c>
      <c r="E67" s="288">
        <v>115.66213425403487</v>
      </c>
      <c r="F67" s="288">
        <v>116.46235288698023</v>
      </c>
      <c r="G67" s="288">
        <v>117.3639237396124</v>
      </c>
      <c r="H67" s="288">
        <v>117.69900590470978</v>
      </c>
      <c r="I67" s="288">
        <v>118.59441067901322</v>
      </c>
      <c r="J67" s="288">
        <v>119.6668797872391</v>
      </c>
      <c r="K67" s="288">
        <v>118.81359291424148</v>
      </c>
      <c r="L67" s="288">
        <v>120.79783041088558</v>
      </c>
      <c r="M67" s="288">
        <v>123.73105126129913</v>
      </c>
      <c r="N67" s="288">
        <v>128.66943281994642</v>
      </c>
      <c r="O67" s="288">
        <v>126.64327010804928</v>
      </c>
      <c r="P67" s="288">
        <v>129.38544141393626</v>
      </c>
      <c r="Q67" s="288">
        <v>130.23351901821593</v>
      </c>
      <c r="R67" s="288">
        <v>132.16079401927064</v>
      </c>
      <c r="S67" s="288">
        <v>133.64533613806512</v>
      </c>
      <c r="T67" s="288">
        <v>134.0076610631867</v>
      </c>
      <c r="U67" s="288">
        <v>135.43082884592158</v>
      </c>
      <c r="V67" s="288">
        <v>135.38020506783033</v>
      </c>
      <c r="W67" s="288">
        <v>136.43888640757748</v>
      </c>
      <c r="X67" s="288">
        <v>139.68333164792134</v>
      </c>
      <c r="Y67" s="288">
        <v>138.41706151363579</v>
      </c>
      <c r="Z67" s="288">
        <v>139.68158305589978</v>
      </c>
      <c r="AA67" s="288">
        <v>137.90998191594326</v>
      </c>
      <c r="AB67" s="288">
        <v>144.05604898439185</v>
      </c>
      <c r="AC67" s="288">
        <v>144.27515977858522</v>
      </c>
      <c r="AD67" s="288">
        <v>145.06577872983294</v>
      </c>
      <c r="AE67" s="288">
        <v>144.76689456395809</v>
      </c>
      <c r="AF67" s="288">
        <v>144.03601838737939</v>
      </c>
      <c r="AG67" s="288">
        <v>144.45317730190601</v>
      </c>
      <c r="AH67" s="288">
        <v>144.34605239998106</v>
      </c>
      <c r="AI67" s="288">
        <v>145.97155547799036</v>
      </c>
      <c r="AJ67" s="288">
        <v>145.27917459067703</v>
      </c>
      <c r="AK67" s="288">
        <v>145.10508185054968</v>
      </c>
      <c r="AL67" s="288">
        <v>145.9472222071249</v>
      </c>
      <c r="AM67" s="288">
        <v>145.78060717981575</v>
      </c>
      <c r="AN67" s="288">
        <v>152.20950580212758</v>
      </c>
      <c r="AO67" s="288">
        <v>154.48932314374238</v>
      </c>
      <c r="AP67" s="288">
        <v>154.4320862575662</v>
      </c>
    </row>
    <row r="68" spans="1:42" x14ac:dyDescent="0.25">
      <c r="A68" s="269" t="s">
        <v>100</v>
      </c>
      <c r="B68" s="294"/>
      <c r="C68" s="287">
        <f>SUM(C69:C73)</f>
        <v>16</v>
      </c>
      <c r="D68" s="288">
        <v>110.6669124346116</v>
      </c>
      <c r="E68" s="288">
        <v>114.11387321504245</v>
      </c>
      <c r="F68" s="288">
        <v>115.2641874999014</v>
      </c>
      <c r="G68" s="288">
        <v>116.56019560056015</v>
      </c>
      <c r="H68" s="288">
        <v>117.04187621288762</v>
      </c>
      <c r="I68" s="288">
        <v>118.3290205759488</v>
      </c>
      <c r="J68" s="288">
        <v>119.87069491902351</v>
      </c>
      <c r="K68" s="288">
        <v>118.64409503908944</v>
      </c>
      <c r="L68" s="288">
        <v>121.49643644051531</v>
      </c>
      <c r="M68" s="288">
        <v>125.7129414129848</v>
      </c>
      <c r="N68" s="288">
        <v>132.81186490354025</v>
      </c>
      <c r="O68" s="288">
        <v>129.89925600518816</v>
      </c>
      <c r="P68" s="288">
        <v>131.6348038832825</v>
      </c>
      <c r="Q68" s="288">
        <v>132.8539154394345</v>
      </c>
      <c r="R68" s="288">
        <v>135.62437325345064</v>
      </c>
      <c r="S68" s="288">
        <v>137.75840254921772</v>
      </c>
      <c r="T68" s="288">
        <v>138.27924462907998</v>
      </c>
      <c r="U68" s="288">
        <v>140.32504831676141</v>
      </c>
      <c r="V68" s="288">
        <v>140.25227663575521</v>
      </c>
      <c r="W68" s="288">
        <v>141.77413106164175</v>
      </c>
      <c r="X68" s="288">
        <v>146.43802109463604</v>
      </c>
      <c r="Y68" s="288">
        <v>144.61775777660057</v>
      </c>
      <c r="Z68" s="288">
        <v>146.43550749360503</v>
      </c>
      <c r="AA68" s="288">
        <v>143.88883085491756</v>
      </c>
      <c r="AB68" s="288">
        <v>145.18892506983727</v>
      </c>
      <c r="AC68" s="288">
        <v>145.50389683649024</v>
      </c>
      <c r="AD68" s="288">
        <v>146.64041157890884</v>
      </c>
      <c r="AE68" s="288">
        <v>146.21076559046375</v>
      </c>
      <c r="AF68" s="288">
        <v>145.16013108663185</v>
      </c>
      <c r="AG68" s="288">
        <v>145.75979702626387</v>
      </c>
      <c r="AH68" s="288">
        <v>145.60580497974675</v>
      </c>
      <c r="AI68" s="288">
        <v>147.94246565438513</v>
      </c>
      <c r="AJ68" s="288">
        <v>146.94716812887222</v>
      </c>
      <c r="AK68" s="288">
        <v>146.69690981493915</v>
      </c>
      <c r="AL68" s="288">
        <v>147.90748657751601</v>
      </c>
      <c r="AM68" s="288">
        <v>147.66797747575913</v>
      </c>
      <c r="AN68" s="288">
        <v>147.81482295948524</v>
      </c>
      <c r="AO68" s="288">
        <v>151.0920603880565</v>
      </c>
      <c r="AP68" s="288">
        <v>151.00978236417825</v>
      </c>
    </row>
    <row r="69" spans="1:42" x14ac:dyDescent="0.25">
      <c r="B69" s="291" t="s">
        <v>546</v>
      </c>
      <c r="C69" s="289">
        <f>[1]row!G99</f>
        <v>1</v>
      </c>
      <c r="D69" s="288">
        <v>111.79605095856773</v>
      </c>
      <c r="E69" s="288">
        <v>111.59239416597157</v>
      </c>
      <c r="F69" s="288">
        <v>111.14178509147246</v>
      </c>
      <c r="G69" s="288">
        <v>115.44482564574508</v>
      </c>
      <c r="H69" s="288">
        <v>125.59930246743851</v>
      </c>
      <c r="I69" s="288">
        <v>128.96487301775778</v>
      </c>
      <c r="J69" s="288">
        <v>127.15556505959708</v>
      </c>
      <c r="K69" s="288">
        <v>123.72794415923119</v>
      </c>
      <c r="L69" s="288">
        <v>124.74244526277351</v>
      </c>
      <c r="M69" s="288">
        <v>117.09656460737082</v>
      </c>
      <c r="N69" s="288">
        <v>126.65081009800653</v>
      </c>
      <c r="O69" s="288">
        <v>119.64933260996386</v>
      </c>
      <c r="P69" s="288">
        <v>127.29511652124049</v>
      </c>
      <c r="Q69" s="288">
        <v>126.16580681942767</v>
      </c>
      <c r="R69" s="288">
        <v>128.9204150816106</v>
      </c>
      <c r="S69" s="288">
        <v>149.77387328079689</v>
      </c>
      <c r="T69" s="288">
        <v>149.66719987219054</v>
      </c>
      <c r="U69" s="288">
        <v>164.28943623494578</v>
      </c>
      <c r="V69" s="288">
        <v>183.5802726389104</v>
      </c>
      <c r="W69" s="288">
        <v>182.03726995109358</v>
      </c>
      <c r="X69" s="288">
        <v>194.14868388545415</v>
      </c>
      <c r="Y69" s="288">
        <v>195.36944111689959</v>
      </c>
      <c r="Z69" s="288">
        <v>194.99647256191221</v>
      </c>
      <c r="AA69" s="288">
        <v>192.57031653437204</v>
      </c>
      <c r="AB69" s="288">
        <v>200.93542657757268</v>
      </c>
      <c r="AC69" s="288">
        <v>200.06959908314712</v>
      </c>
      <c r="AD69" s="288">
        <v>202.14195903742322</v>
      </c>
      <c r="AE69" s="288">
        <v>204.59704698709578</v>
      </c>
      <c r="AF69" s="288">
        <v>178.73896177631761</v>
      </c>
      <c r="AG69" s="288">
        <v>187.1028374262047</v>
      </c>
      <c r="AH69" s="288">
        <v>199.57577374451358</v>
      </c>
      <c r="AI69" s="288">
        <v>203.06674547296564</v>
      </c>
      <c r="AJ69" s="288">
        <v>201.95503328302215</v>
      </c>
      <c r="AK69" s="288">
        <v>183.98522396227656</v>
      </c>
      <c r="AL69" s="288">
        <v>181.91097022211301</v>
      </c>
      <c r="AM69" s="288">
        <v>182.65044014148327</v>
      </c>
      <c r="AN69" s="288">
        <v>192.66415717196267</v>
      </c>
      <c r="AO69" s="288">
        <v>184.05442274197185</v>
      </c>
      <c r="AP69" s="288">
        <v>190.34796249187787</v>
      </c>
    </row>
    <row r="70" spans="1:42" x14ac:dyDescent="0.25">
      <c r="B70" s="291" t="s">
        <v>547</v>
      </c>
      <c r="C70" s="289">
        <f>[1]row!G100</f>
        <v>6</v>
      </c>
      <c r="D70" s="288">
        <v>107.40543048804902</v>
      </c>
      <c r="E70" s="288">
        <v>114.37048235374522</v>
      </c>
      <c r="F70" s="288">
        <v>116.57139707421685</v>
      </c>
      <c r="G70" s="288">
        <v>118.86631953421413</v>
      </c>
      <c r="H70" s="288">
        <v>116.94642526384926</v>
      </c>
      <c r="I70" s="288">
        <v>116.30818326518556</v>
      </c>
      <c r="J70" s="288">
        <v>118.10013896280095</v>
      </c>
      <c r="K70" s="288">
        <v>113.45420136418477</v>
      </c>
      <c r="L70" s="288">
        <v>115.10650142400446</v>
      </c>
      <c r="M70" s="288">
        <v>115.76482074160452</v>
      </c>
      <c r="N70" s="288">
        <v>123.69635943445768</v>
      </c>
      <c r="O70" s="288">
        <v>117.4241602199766</v>
      </c>
      <c r="P70" s="288">
        <v>117.01563635423986</v>
      </c>
      <c r="Q70" s="288">
        <v>118.24034552336282</v>
      </c>
      <c r="R70" s="288">
        <v>122.51014231035298</v>
      </c>
      <c r="S70" s="288">
        <v>123.22138275455897</v>
      </c>
      <c r="T70" s="288">
        <v>125.4509086978873</v>
      </c>
      <c r="U70" s="288">
        <v>128.59746850360312</v>
      </c>
      <c r="V70" s="288">
        <v>129.67046773632543</v>
      </c>
      <c r="W70" s="288">
        <v>132.73762747383671</v>
      </c>
      <c r="X70" s="288">
        <v>139.01701971877935</v>
      </c>
      <c r="Y70" s="288">
        <v>136.93981215888047</v>
      </c>
      <c r="Z70" s="288">
        <v>139.08187303513921</v>
      </c>
      <c r="AA70" s="288">
        <v>137.9310891356611</v>
      </c>
      <c r="AB70" s="288">
        <v>139.14196566591312</v>
      </c>
      <c r="AC70" s="288">
        <v>139.83225525787512</v>
      </c>
      <c r="AD70" s="288">
        <v>139.4190694883429</v>
      </c>
      <c r="AE70" s="288">
        <v>139.67394495471549</v>
      </c>
      <c r="AF70" s="288">
        <v>140.81184030318104</v>
      </c>
      <c r="AG70" s="288">
        <v>140.50591121683522</v>
      </c>
      <c r="AH70" s="288">
        <v>138.40670143687092</v>
      </c>
      <c r="AI70" s="288">
        <v>139.7984543990971</v>
      </c>
      <c r="AJ70" s="288">
        <v>141.51789103521594</v>
      </c>
      <c r="AK70" s="288">
        <v>141.56203143608101</v>
      </c>
      <c r="AL70" s="288">
        <v>143.02648145719238</v>
      </c>
      <c r="AM70" s="288">
        <v>142.49323102709056</v>
      </c>
      <c r="AN70" s="288">
        <v>141.2679283234144</v>
      </c>
      <c r="AO70" s="288">
        <v>145.84695604843969</v>
      </c>
      <c r="AP70" s="288">
        <v>145.01677864846536</v>
      </c>
    </row>
    <row r="71" spans="1:42" x14ac:dyDescent="0.25">
      <c r="B71" s="291" t="s">
        <v>548</v>
      </c>
      <c r="D71" s="288"/>
      <c r="E71" s="288"/>
      <c r="F71" s="288"/>
      <c r="G71" s="288"/>
      <c r="H71" s="288"/>
      <c r="I71" s="288"/>
      <c r="J71" s="288"/>
      <c r="K71" s="288"/>
      <c r="L71" s="288"/>
      <c r="M71" s="288"/>
      <c r="N71" s="288"/>
      <c r="O71" s="288"/>
      <c r="P71" s="288"/>
      <c r="Q71" s="288"/>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row>
    <row r="72" spans="1:42" x14ac:dyDescent="0.25">
      <c r="B72" s="291" t="s">
        <v>549</v>
      </c>
      <c r="C72" s="289">
        <f>[1]row!G101</f>
        <v>5</v>
      </c>
      <c r="D72" s="288">
        <v>107.68052310846781</v>
      </c>
      <c r="E72" s="288">
        <v>109.76632324790737</v>
      </c>
      <c r="F72" s="288">
        <v>110.79839953551968</v>
      </c>
      <c r="G72" s="288">
        <v>110.93245489252153</v>
      </c>
      <c r="H72" s="288">
        <v>113.38742783083936</v>
      </c>
      <c r="I72" s="288">
        <v>115.15636814735758</v>
      </c>
      <c r="J72" s="288">
        <v>115.83428010915895</v>
      </c>
      <c r="K72" s="288">
        <v>117.657542807849</v>
      </c>
      <c r="L72" s="288">
        <v>117.59481656323563</v>
      </c>
      <c r="M72" s="288">
        <v>119.38950160386105</v>
      </c>
      <c r="N72" s="288">
        <v>122.10408183227318</v>
      </c>
      <c r="O72" s="288">
        <v>120.22355733625247</v>
      </c>
      <c r="P72" s="288">
        <v>124.10938426878833</v>
      </c>
      <c r="Q72" s="288">
        <v>125.53202095497474</v>
      </c>
      <c r="R72" s="288">
        <v>127.74135309681712</v>
      </c>
      <c r="S72" s="288">
        <v>130.30785700078115</v>
      </c>
      <c r="T72" s="288">
        <v>130.47091641170533</v>
      </c>
      <c r="U72" s="288">
        <v>135.17765107528055</v>
      </c>
      <c r="V72" s="288">
        <v>133.52966386643499</v>
      </c>
      <c r="W72" s="288">
        <v>135.33922909220902</v>
      </c>
      <c r="X72" s="288">
        <v>138.14921242588747</v>
      </c>
      <c r="Y72" s="288">
        <v>134.43110470554132</v>
      </c>
      <c r="Z72" s="288">
        <v>137.81747101698613</v>
      </c>
      <c r="AA72" s="288">
        <v>134.37187714205328</v>
      </c>
      <c r="AB72" s="288">
        <v>135.31814878761517</v>
      </c>
      <c r="AC72" s="288">
        <v>138.19548207974725</v>
      </c>
      <c r="AD72" s="288">
        <v>138.83921013480148</v>
      </c>
      <c r="AE72" s="288">
        <v>137.02607161201439</v>
      </c>
      <c r="AF72" s="288">
        <v>136.89538372284545</v>
      </c>
      <c r="AG72" s="288">
        <v>138.43229025545998</v>
      </c>
      <c r="AH72" s="288">
        <v>138.78917740354046</v>
      </c>
      <c r="AI72" s="288">
        <v>139.96043179035925</v>
      </c>
      <c r="AJ72" s="288">
        <v>138.23640413368022</v>
      </c>
      <c r="AK72" s="288">
        <v>140.58986380176981</v>
      </c>
      <c r="AL72" s="288">
        <v>139.32910904542263</v>
      </c>
      <c r="AM72" s="288">
        <v>141.03036606165205</v>
      </c>
      <c r="AN72" s="288">
        <v>144.62970553098123</v>
      </c>
      <c r="AO72" s="288">
        <v>145.46191920252355</v>
      </c>
      <c r="AP72" s="288">
        <v>145.62787140448495</v>
      </c>
    </row>
    <row r="73" spans="1:42" x14ac:dyDescent="0.25">
      <c r="B73" s="291" t="s">
        <v>550</v>
      </c>
      <c r="C73" s="289">
        <f>[1]row!G102</f>
        <v>4</v>
      </c>
      <c r="D73" s="288">
        <v>119.00983738114617</v>
      </c>
      <c r="E73" s="288">
        <v>119.79376672817492</v>
      </c>
      <c r="F73" s="288">
        <v>119.91620869601265</v>
      </c>
      <c r="G73" s="288">
        <v>120.41452807383121</v>
      </c>
      <c r="H73" s="288">
        <v>119.61375655036775</v>
      </c>
      <c r="I73" s="288">
        <v>122.66712896738044</v>
      </c>
      <c r="J73" s="288">
        <v>125.75082983054465</v>
      </c>
      <c r="K73" s="288">
        <v>126.39116356046155</v>
      </c>
      <c r="L73" s="288">
        <v>135.14686160631663</v>
      </c>
      <c r="M73" s="288">
        <v>150.69351638286341</v>
      </c>
      <c r="N73" s="288">
        <v>161.41011564763141</v>
      </c>
      <c r="O73" s="288">
        <v>163.26900386798121</v>
      </c>
      <c r="P73" s="288">
        <v>164.05525153547464</v>
      </c>
      <c r="Q73" s="288">
        <v>165.59866557411834</v>
      </c>
      <c r="R73" s="288">
        <v>166.82548440684911</v>
      </c>
      <c r="S73" s="288">
        <v>165.87324649385678</v>
      </c>
      <c r="T73" s="288">
        <v>164.43516998680971</v>
      </c>
      <c r="U73" s="288">
        <v>158.35956760880384</v>
      </c>
      <c r="V73" s="288">
        <v>153.69625694576132</v>
      </c>
      <c r="W73" s="288">
        <v>153.30672918277727</v>
      </c>
      <c r="X73" s="288">
        <v>156.00286829665228</v>
      </c>
      <c r="Y73" s="288">
        <v>156.18007170692999</v>
      </c>
      <c r="Z73" s="288">
        <v>156.09826351000055</v>
      </c>
      <c r="AA73" s="288">
        <v>152.55126415501906</v>
      </c>
      <c r="AB73" s="288">
        <v>152.66120915156731</v>
      </c>
      <c r="AC73" s="288">
        <v>149.50545208867743</v>
      </c>
      <c r="AD73" s="288">
        <v>153.34853965526332</v>
      </c>
      <c r="AE73" s="288">
        <v>152.90029366798981</v>
      </c>
      <c r="AF73" s="288">
        <v>153.6187937941196</v>
      </c>
      <c r="AG73" s="288">
        <v>152.46424910392645</v>
      </c>
      <c r="AH73" s="288">
        <v>151.43275257312669</v>
      </c>
      <c r="AI73" s="288">
        <v>156.35495491270441</v>
      </c>
      <c r="AJ73" s="288">
        <v>152.22757247480908</v>
      </c>
      <c r="AK73" s="288">
        <v>152.71095636285361</v>
      </c>
      <c r="AL73" s="288">
        <v>157.45109526196899</v>
      </c>
      <c r="AM73" s="288">
        <v>154.98149574996481</v>
      </c>
      <c r="AN73" s="288">
        <v>150.40422814610216</v>
      </c>
      <c r="AO73" s="288">
        <v>157.75680279091904</v>
      </c>
      <c r="AP73" s="288">
        <v>156.89213160543929</v>
      </c>
    </row>
    <row r="74" spans="1:42" x14ac:dyDescent="0.25">
      <c r="A74" s="269" t="s">
        <v>101</v>
      </c>
      <c r="B74" s="294"/>
      <c r="C74" s="287">
        <f>C75</f>
        <v>7</v>
      </c>
      <c r="D74" s="288">
        <v>119.20101662887474</v>
      </c>
      <c r="E74" s="288">
        <v>119.20101662887474</v>
      </c>
      <c r="F74" s="288">
        <v>119.20101662887474</v>
      </c>
      <c r="G74" s="288">
        <v>119.20101662887474</v>
      </c>
      <c r="H74" s="288">
        <v>119.20101662887474</v>
      </c>
      <c r="I74" s="288">
        <v>119.20101662887474</v>
      </c>
      <c r="J74" s="288">
        <v>119.20101662887474</v>
      </c>
      <c r="K74" s="288">
        <v>119.20101662887474</v>
      </c>
      <c r="L74" s="288">
        <v>119.20101662887474</v>
      </c>
      <c r="M74" s="288">
        <v>119.20101662887474</v>
      </c>
      <c r="N74" s="288">
        <v>119.20101662887474</v>
      </c>
      <c r="O74" s="288">
        <v>119.20101662887474</v>
      </c>
      <c r="P74" s="288">
        <v>124.244041484002</v>
      </c>
      <c r="Q74" s="288">
        <v>124.244041484002</v>
      </c>
      <c r="R74" s="288">
        <v>124.244041484002</v>
      </c>
      <c r="S74" s="288">
        <v>124.244041484002</v>
      </c>
      <c r="T74" s="288">
        <v>124.244041484002</v>
      </c>
      <c r="U74" s="288">
        <v>124.244041484002</v>
      </c>
      <c r="V74" s="288">
        <v>124.244041484002</v>
      </c>
      <c r="W74" s="288">
        <v>124.244041484002</v>
      </c>
      <c r="X74" s="288">
        <v>124.244041484002</v>
      </c>
      <c r="Y74" s="288">
        <v>124.244041484002</v>
      </c>
      <c r="Z74" s="288">
        <v>124.244041484002</v>
      </c>
      <c r="AA74" s="288">
        <v>124.244041484002</v>
      </c>
      <c r="AB74" s="288">
        <v>141.46661793194517</v>
      </c>
      <c r="AC74" s="288">
        <v>141.46661793194517</v>
      </c>
      <c r="AD74" s="288">
        <v>141.46661793194517</v>
      </c>
      <c r="AE74" s="288">
        <v>141.46661793194517</v>
      </c>
      <c r="AF74" s="288">
        <v>141.46661793194517</v>
      </c>
      <c r="AG74" s="288">
        <v>141.46661793194517</v>
      </c>
      <c r="AH74" s="288">
        <v>141.46661793194517</v>
      </c>
      <c r="AI74" s="288">
        <v>141.46661793194517</v>
      </c>
      <c r="AJ74" s="288">
        <v>141.46661793194517</v>
      </c>
      <c r="AK74" s="288">
        <v>141.46661793194517</v>
      </c>
      <c r="AL74" s="288">
        <v>141.46661793194517</v>
      </c>
      <c r="AM74" s="288">
        <v>141.46661793194517</v>
      </c>
      <c r="AN74" s="288">
        <v>162.25449515673864</v>
      </c>
      <c r="AO74" s="288">
        <v>162.25449515673864</v>
      </c>
      <c r="AP74" s="288">
        <v>162.25449515673864</v>
      </c>
    </row>
    <row r="75" spans="1:42" x14ac:dyDescent="0.25">
      <c r="B75" s="291" t="s">
        <v>551</v>
      </c>
      <c r="C75" s="289">
        <f>'[1]Div 05'!Q713+'[1]Div 05'!Q721</f>
        <v>7</v>
      </c>
      <c r="D75" s="288">
        <v>119.20101662887474</v>
      </c>
      <c r="E75" s="288">
        <v>119.20101662887474</v>
      </c>
      <c r="F75" s="288">
        <v>119.20101662887474</v>
      </c>
      <c r="G75" s="288">
        <v>119.20101662887474</v>
      </c>
      <c r="H75" s="288">
        <v>119.20101662887474</v>
      </c>
      <c r="I75" s="288">
        <v>119.20101662887474</v>
      </c>
      <c r="J75" s="288">
        <v>119.20101662887474</v>
      </c>
      <c r="K75" s="288">
        <v>119.20101662887474</v>
      </c>
      <c r="L75" s="288">
        <v>119.20101662887474</v>
      </c>
      <c r="M75" s="288">
        <v>119.20101662887474</v>
      </c>
      <c r="N75" s="288">
        <v>119.20101662887474</v>
      </c>
      <c r="O75" s="288">
        <v>119.20101662887474</v>
      </c>
      <c r="P75" s="288">
        <v>124.244041484002</v>
      </c>
      <c r="Q75" s="288">
        <v>124.244041484002</v>
      </c>
      <c r="R75" s="288">
        <v>124.244041484002</v>
      </c>
      <c r="S75" s="288">
        <v>124.244041484002</v>
      </c>
      <c r="T75" s="288">
        <v>124.244041484002</v>
      </c>
      <c r="U75" s="288">
        <v>124.244041484002</v>
      </c>
      <c r="V75" s="288">
        <v>124.244041484002</v>
      </c>
      <c r="W75" s="288">
        <v>124.244041484002</v>
      </c>
      <c r="X75" s="288">
        <v>124.244041484002</v>
      </c>
      <c r="Y75" s="288">
        <v>124.244041484002</v>
      </c>
      <c r="Z75" s="288">
        <v>124.244041484002</v>
      </c>
      <c r="AA75" s="288">
        <v>124.244041484002</v>
      </c>
      <c r="AB75" s="288">
        <v>141.46661793194517</v>
      </c>
      <c r="AC75" s="288">
        <v>141.46661793194517</v>
      </c>
      <c r="AD75" s="288">
        <v>141.46661793194517</v>
      </c>
      <c r="AE75" s="288">
        <v>141.46661793194517</v>
      </c>
      <c r="AF75" s="288">
        <v>141.46661793194517</v>
      </c>
      <c r="AG75" s="288">
        <v>141.46661793194517</v>
      </c>
      <c r="AH75" s="288">
        <v>141.46661793194517</v>
      </c>
      <c r="AI75" s="288">
        <v>141.46661793194517</v>
      </c>
      <c r="AJ75" s="288">
        <v>141.46661793194517</v>
      </c>
      <c r="AK75" s="288">
        <v>141.46661793194517</v>
      </c>
      <c r="AL75" s="288">
        <v>141.46661793194517</v>
      </c>
      <c r="AM75" s="288">
        <v>141.46661793194517</v>
      </c>
      <c r="AN75" s="288">
        <v>162.25449515673864</v>
      </c>
      <c r="AO75" s="288">
        <v>162.25449515673864</v>
      </c>
      <c r="AP75" s="288">
        <v>162.25449515673864</v>
      </c>
    </row>
    <row r="76" spans="1:42" x14ac:dyDescent="0.25">
      <c r="D76" s="288"/>
      <c r="E76" s="288"/>
      <c r="F76" s="288"/>
      <c r="G76" s="288"/>
      <c r="H76" s="288"/>
      <c r="I76" s="288"/>
      <c r="J76" s="288"/>
      <c r="K76" s="288"/>
      <c r="L76" s="288"/>
      <c r="M76" s="288"/>
      <c r="N76" s="288"/>
      <c r="O76" s="288"/>
      <c r="P76" s="288"/>
      <c r="Q76" s="288"/>
      <c r="R76" s="288"/>
      <c r="S76" s="288"/>
      <c r="T76" s="288"/>
      <c r="U76" s="288"/>
      <c r="V76" s="288"/>
      <c r="W76" s="288"/>
      <c r="X76" s="288"/>
      <c r="Y76" s="288"/>
      <c r="Z76" s="288"/>
      <c r="AA76" s="288"/>
      <c r="AB76" s="288"/>
      <c r="AC76" s="288"/>
      <c r="AD76" s="288"/>
      <c r="AE76" s="288"/>
      <c r="AF76" s="288"/>
      <c r="AG76" s="288"/>
      <c r="AH76" s="288"/>
      <c r="AI76" s="288"/>
      <c r="AJ76" s="288"/>
      <c r="AK76" s="288"/>
      <c r="AL76" s="288"/>
      <c r="AM76" s="288"/>
      <c r="AN76" s="288"/>
      <c r="AO76" s="288"/>
      <c r="AP76" s="288"/>
    </row>
    <row r="77" spans="1:42" x14ac:dyDescent="0.25">
      <c r="A77" s="266" t="s">
        <v>102</v>
      </c>
      <c r="B77" s="293"/>
      <c r="C77" s="278">
        <f>C78+C92+C99</f>
        <v>38</v>
      </c>
      <c r="D77" s="278">
        <v>112.71465550716466</v>
      </c>
      <c r="E77" s="278">
        <v>113.07435566971463</v>
      </c>
      <c r="F77" s="278">
        <v>113.1552263539447</v>
      </c>
      <c r="G77" s="278">
        <v>113.31786399620542</v>
      </c>
      <c r="H77" s="278">
        <v>113.73992218660669</v>
      </c>
      <c r="I77" s="278">
        <v>114.33479380711196</v>
      </c>
      <c r="J77" s="278">
        <v>114.39566923751282</v>
      </c>
      <c r="K77" s="278">
        <v>114.63378896064678</v>
      </c>
      <c r="L77" s="278">
        <v>115.06304871815662</v>
      </c>
      <c r="M77" s="278">
        <v>115.42476358896955</v>
      </c>
      <c r="N77" s="278">
        <v>115.72852267941988</v>
      </c>
      <c r="O77" s="278">
        <v>115.9525402739548</v>
      </c>
      <c r="P77" s="278">
        <v>122.18019020804786</v>
      </c>
      <c r="Q77" s="278">
        <v>122.5690263318363</v>
      </c>
      <c r="R77" s="301">
        <v>122.69632494438038</v>
      </c>
      <c r="S77" s="301">
        <v>122.90705909176499</v>
      </c>
      <c r="T77" s="278">
        <v>122.94581201563631</v>
      </c>
      <c r="U77" s="278">
        <v>123.07449689291559</v>
      </c>
      <c r="V77" s="278">
        <v>123.74437894494469</v>
      </c>
      <c r="W77" s="278">
        <v>123.86287219457958</v>
      </c>
      <c r="X77" s="278">
        <v>123.87185039717318</v>
      </c>
      <c r="Y77" s="278">
        <v>123.79814132029986</v>
      </c>
      <c r="Z77" s="278">
        <v>123.78589600722307</v>
      </c>
      <c r="AA77" s="278">
        <v>123.87640755217262</v>
      </c>
      <c r="AB77" s="278">
        <v>130.82192121726342</v>
      </c>
      <c r="AC77" s="278">
        <v>130.74541892761323</v>
      </c>
      <c r="AD77" s="278">
        <v>130.78615020595115</v>
      </c>
      <c r="AE77" s="278">
        <v>130.89422168051087</v>
      </c>
      <c r="AF77" s="278">
        <v>130.98756154582279</v>
      </c>
      <c r="AG77" s="278">
        <v>131.25291166854998</v>
      </c>
      <c r="AH77" s="278">
        <v>131.73567551164516</v>
      </c>
      <c r="AI77" s="278">
        <v>131.9515722236296</v>
      </c>
      <c r="AJ77" s="278">
        <v>131.94203884526209</v>
      </c>
      <c r="AK77" s="278">
        <v>131.93043054604891</v>
      </c>
      <c r="AL77" s="278">
        <v>131.93566888122149</v>
      </c>
      <c r="AM77" s="278">
        <v>132.10046633902834</v>
      </c>
      <c r="AN77" s="278">
        <v>138.16129253387555</v>
      </c>
      <c r="AO77" s="278">
        <v>138.11735256917177</v>
      </c>
      <c r="AP77" s="278">
        <v>138.09300416052164</v>
      </c>
    </row>
    <row r="78" spans="1:42" x14ac:dyDescent="0.25">
      <c r="A78" s="269" t="s">
        <v>103</v>
      </c>
      <c r="B78" s="294"/>
      <c r="C78" s="287">
        <f>C79+C89</f>
        <v>14</v>
      </c>
      <c r="D78" s="288">
        <v>108.56357523644837</v>
      </c>
      <c r="E78" s="288">
        <v>109.53990424908399</v>
      </c>
      <c r="F78" s="288">
        <v>109.75941039199414</v>
      </c>
      <c r="G78" s="288">
        <v>110.20085542098757</v>
      </c>
      <c r="H78" s="288">
        <v>111.34644193779097</v>
      </c>
      <c r="I78" s="288">
        <v>112.20714162377365</v>
      </c>
      <c r="J78" s="288">
        <v>112.37237493486168</v>
      </c>
      <c r="K78" s="288">
        <v>113.01869989765393</v>
      </c>
      <c r="L78" s="288">
        <v>114.18383352518063</v>
      </c>
      <c r="M78" s="288">
        <v>115.16563103167286</v>
      </c>
      <c r="N78" s="288">
        <v>115.9901199914666</v>
      </c>
      <c r="O78" s="288">
        <v>116.59816774806139</v>
      </c>
      <c r="P78" s="288">
        <v>116.92220291773106</v>
      </c>
      <c r="Q78" s="288">
        <v>117.39951802356099</v>
      </c>
      <c r="R78" s="288">
        <v>117.64984491365271</v>
      </c>
      <c r="S78" s="288">
        <v>118.22183759941095</v>
      </c>
      <c r="T78" s="288">
        <v>118.32702410706166</v>
      </c>
      <c r="U78" s="288">
        <v>118.67631163110539</v>
      </c>
      <c r="V78" s="288">
        <v>119.2734212765573</v>
      </c>
      <c r="W78" s="288">
        <v>119.59504581128057</v>
      </c>
      <c r="X78" s="288">
        <v>119.61941521832027</v>
      </c>
      <c r="Y78" s="288">
        <v>119.41934772394985</v>
      </c>
      <c r="Z78" s="288">
        <v>119.38611044559862</v>
      </c>
      <c r="AA78" s="288">
        <v>119.63178463903311</v>
      </c>
      <c r="AB78" s="288">
        <v>119.66765973542759</v>
      </c>
      <c r="AC78" s="288">
        <v>119.46001066351995</v>
      </c>
      <c r="AD78" s="288">
        <v>119.57056699043717</v>
      </c>
      <c r="AE78" s="288">
        <v>119.86390384995646</v>
      </c>
      <c r="AF78" s="288">
        <v>120.11725491294585</v>
      </c>
      <c r="AG78" s="288">
        <v>120.8374909603483</v>
      </c>
      <c r="AH78" s="288">
        <v>122.14784996303517</v>
      </c>
      <c r="AI78" s="288">
        <v>122.73385532413577</v>
      </c>
      <c r="AJ78" s="288">
        <v>122.70797901142399</v>
      </c>
      <c r="AK78" s="288">
        <v>122.67647077070251</v>
      </c>
      <c r="AL78" s="288">
        <v>122.69068910902807</v>
      </c>
      <c r="AM78" s="288">
        <v>123.1379964945038</v>
      </c>
      <c r="AN78" s="288">
        <v>123.59498141983012</v>
      </c>
      <c r="AO78" s="288">
        <v>123.4757158013484</v>
      </c>
      <c r="AP78" s="288">
        <v>123.40962726358391</v>
      </c>
    </row>
    <row r="79" spans="1:42" x14ac:dyDescent="0.25">
      <c r="A79" s="269" t="s">
        <v>104</v>
      </c>
      <c r="B79" s="294"/>
      <c r="C79" s="287">
        <f>SUM(C80:C88)</f>
        <v>11</v>
      </c>
      <c r="D79" s="288">
        <v>109.1714846646863</v>
      </c>
      <c r="E79" s="288">
        <v>110.41408522622255</v>
      </c>
      <c r="F79" s="288">
        <v>110.69345668083547</v>
      </c>
      <c r="G79" s="288">
        <v>111.18366524096082</v>
      </c>
      <c r="H79" s="288">
        <v>112.64168444416515</v>
      </c>
      <c r="I79" s="288">
        <v>113.53935068577526</v>
      </c>
      <c r="J79" s="288">
        <v>113.65868394515115</v>
      </c>
      <c r="K79" s="288">
        <v>114.48127935234129</v>
      </c>
      <c r="L79" s="288">
        <v>115.9641766964662</v>
      </c>
      <c r="M79" s="288">
        <v>117.14149088049668</v>
      </c>
      <c r="N79" s="288">
        <v>118.19084046568872</v>
      </c>
      <c r="O79" s="288">
        <v>118.87476837024464</v>
      </c>
      <c r="P79" s="288">
        <v>119.28717676800603</v>
      </c>
      <c r="Q79" s="288">
        <v>119.89466872088047</v>
      </c>
      <c r="R79" s="288">
        <v>120.12430222739046</v>
      </c>
      <c r="S79" s="288">
        <v>120.8522929183555</v>
      </c>
      <c r="T79" s="288">
        <v>120.98616665536551</v>
      </c>
      <c r="U79" s="288">
        <v>121.43071441323933</v>
      </c>
      <c r="V79" s="288">
        <v>121.44452059255264</v>
      </c>
      <c r="W79" s="288">
        <v>121.85386090947317</v>
      </c>
      <c r="X79" s="288">
        <v>121.88487651843279</v>
      </c>
      <c r="Y79" s="288">
        <v>121.63024516196134</v>
      </c>
      <c r="Z79" s="288">
        <v>121.67066708355905</v>
      </c>
      <c r="AA79" s="288">
        <v>121.98334332974842</v>
      </c>
      <c r="AB79" s="288">
        <v>122.02900254334139</v>
      </c>
      <c r="AC79" s="288">
        <v>121.6742379924145</v>
      </c>
      <c r="AD79" s="288">
        <v>121.75764342203547</v>
      </c>
      <c r="AE79" s="288">
        <v>122.13098124324183</v>
      </c>
      <c r="AF79" s="288">
        <v>122.45342805068289</v>
      </c>
      <c r="AG79" s="288">
        <v>123.37009211101328</v>
      </c>
      <c r="AH79" s="288">
        <v>125.00989191189859</v>
      </c>
      <c r="AI79" s="288">
        <v>125.75571691693573</v>
      </c>
      <c r="AJ79" s="288">
        <v>125.7227834280298</v>
      </c>
      <c r="AK79" s="288">
        <v>125.68268203074791</v>
      </c>
      <c r="AL79" s="288">
        <v>125.70077809770773</v>
      </c>
      <c r="AM79" s="288">
        <v>125.93531742209566</v>
      </c>
      <c r="AN79" s="288">
        <v>126.51693459978372</v>
      </c>
      <c r="AO79" s="288">
        <v>126.36514199444333</v>
      </c>
      <c r="AP79" s="288">
        <v>126.2704187410292</v>
      </c>
    </row>
    <row r="80" spans="1:42" x14ac:dyDescent="0.25">
      <c r="B80" s="291" t="s">
        <v>552</v>
      </c>
      <c r="C80" s="289">
        <f>[1]row!G106</f>
        <v>2</v>
      </c>
      <c r="D80" s="288">
        <v>114.96730701632401</v>
      </c>
      <c r="E80" s="288">
        <v>119.60831578466778</v>
      </c>
      <c r="F80" s="288">
        <v>119.67935637281752</v>
      </c>
      <c r="G80" s="288">
        <v>119.70373879291184</v>
      </c>
      <c r="H80" s="288">
        <v>122.57567981334046</v>
      </c>
      <c r="I80" s="288">
        <v>123.21092759108456</v>
      </c>
      <c r="J80" s="288">
        <v>123.31194325769164</v>
      </c>
      <c r="K80" s="288">
        <v>123.27640977889453</v>
      </c>
      <c r="L80" s="288">
        <v>123.27655608745926</v>
      </c>
      <c r="M80" s="288">
        <v>124.69024608153259</v>
      </c>
      <c r="N80" s="288">
        <v>125.50053869807721</v>
      </c>
      <c r="O80" s="288">
        <v>126.06005028391772</v>
      </c>
      <c r="P80" s="288">
        <v>127.33467413771277</v>
      </c>
      <c r="Q80" s="288">
        <v>128.6250652186327</v>
      </c>
      <c r="R80" s="288">
        <v>129.11913270156813</v>
      </c>
      <c r="S80" s="288">
        <v>129.90583688495821</v>
      </c>
      <c r="T80" s="288">
        <v>130.1879635633602</v>
      </c>
      <c r="U80" s="288">
        <v>130.08553057949533</v>
      </c>
      <c r="V80" s="288">
        <v>130.07033249580635</v>
      </c>
      <c r="W80" s="288">
        <v>130.02575901316501</v>
      </c>
      <c r="X80" s="288">
        <v>130.26160537198126</v>
      </c>
      <c r="Y80" s="288">
        <v>131.37895171616282</v>
      </c>
      <c r="Z80" s="288">
        <v>131.62678534126727</v>
      </c>
      <c r="AA80" s="288">
        <v>131.71261353525554</v>
      </c>
      <c r="AB80" s="288">
        <v>132.26037135050288</v>
      </c>
      <c r="AC80" s="288">
        <v>132.2184566950649</v>
      </c>
      <c r="AD80" s="288">
        <v>132.16324741468884</v>
      </c>
      <c r="AE80" s="288">
        <v>131.55805947924242</v>
      </c>
      <c r="AF80" s="288">
        <v>131.96610144516904</v>
      </c>
      <c r="AG80" s="288">
        <v>132.76764002248342</v>
      </c>
      <c r="AH80" s="288">
        <v>132.59697957032449</v>
      </c>
      <c r="AI80" s="288">
        <v>132.64062327582437</v>
      </c>
      <c r="AJ80" s="288">
        <v>132.32055591854208</v>
      </c>
      <c r="AK80" s="288">
        <v>132.48839209026283</v>
      </c>
      <c r="AL80" s="288">
        <v>132.14175807186058</v>
      </c>
      <c r="AM80" s="288">
        <v>132.27732855551869</v>
      </c>
      <c r="AN80" s="288">
        <v>132.66497216622093</v>
      </c>
      <c r="AO80" s="288">
        <v>132.32435596469082</v>
      </c>
      <c r="AP80" s="288">
        <v>132.32125635854871</v>
      </c>
    </row>
    <row r="81" spans="1:42" x14ac:dyDescent="0.25">
      <c r="B81" s="291" t="s">
        <v>553</v>
      </c>
      <c r="C81" s="289">
        <f>[1]row!G107</f>
        <v>1</v>
      </c>
      <c r="D81" s="288">
        <v>105.5699816470492</v>
      </c>
      <c r="E81" s="288">
        <v>106.49122935204176</v>
      </c>
      <c r="F81" s="288">
        <v>106.49122935204176</v>
      </c>
      <c r="G81" s="288">
        <v>106.49122935204176</v>
      </c>
      <c r="H81" s="288">
        <v>108.67400444324032</v>
      </c>
      <c r="I81" s="288">
        <v>108.82344413242599</v>
      </c>
      <c r="J81" s="288">
        <v>109.11276574451418</v>
      </c>
      <c r="K81" s="288">
        <v>109.11276574451418</v>
      </c>
      <c r="L81" s="288">
        <v>109.11276574451418</v>
      </c>
      <c r="M81" s="288">
        <v>110.21508610586939</v>
      </c>
      <c r="N81" s="288">
        <v>110.36200164171886</v>
      </c>
      <c r="O81" s="288">
        <v>110.40395685795531</v>
      </c>
      <c r="P81" s="288">
        <v>110.24793159602902</v>
      </c>
      <c r="Q81" s="288">
        <v>110.78558492732621</v>
      </c>
      <c r="R81" s="288">
        <v>111.52186787871459</v>
      </c>
      <c r="S81" s="288">
        <v>111.86038808856043</v>
      </c>
      <c r="T81" s="288">
        <v>111.97563368030728</v>
      </c>
      <c r="U81" s="288">
        <v>112.34769017895808</v>
      </c>
      <c r="V81" s="288">
        <v>112.5510214835583</v>
      </c>
      <c r="W81" s="288">
        <v>112.89111157891881</v>
      </c>
      <c r="X81" s="288">
        <v>112.90889610103706</v>
      </c>
      <c r="Y81" s="288">
        <v>112.887898670868</v>
      </c>
      <c r="Z81" s="288">
        <v>113.12220244938214</v>
      </c>
      <c r="AA81" s="288">
        <v>114.15198997751153</v>
      </c>
      <c r="AB81" s="288">
        <v>115.31295939390995</v>
      </c>
      <c r="AC81" s="288">
        <v>115.31295939390995</v>
      </c>
      <c r="AD81" s="288">
        <v>115.66765578266956</v>
      </c>
      <c r="AE81" s="288">
        <v>116.01235526235222</v>
      </c>
      <c r="AF81" s="288">
        <v>118.27529583384279</v>
      </c>
      <c r="AG81" s="288">
        <v>119.72234039445496</v>
      </c>
      <c r="AH81" s="288">
        <v>128.37876913988356</v>
      </c>
      <c r="AI81" s="288">
        <v>130.80821236039668</v>
      </c>
      <c r="AJ81" s="288">
        <v>133.11825364383367</v>
      </c>
      <c r="AK81" s="288">
        <v>133.52734579480176</v>
      </c>
      <c r="AL81" s="288">
        <v>134.9674855112664</v>
      </c>
      <c r="AM81" s="288">
        <v>137.00215153521847</v>
      </c>
      <c r="AN81" s="288">
        <v>137.00215153521847</v>
      </c>
      <c r="AO81" s="288">
        <v>137.00215153521847</v>
      </c>
      <c r="AP81" s="288">
        <v>137.00215153521847</v>
      </c>
    </row>
    <row r="82" spans="1:42" x14ac:dyDescent="0.25">
      <c r="B82" s="291" t="s">
        <v>554</v>
      </c>
      <c r="C82" s="289">
        <f>[1]row!G108</f>
        <v>1</v>
      </c>
      <c r="D82" s="288">
        <v>100.28813264098439</v>
      </c>
      <c r="E82" s="288">
        <v>101.00035564702947</v>
      </c>
      <c r="F82" s="288">
        <v>101.00035564702947</v>
      </c>
      <c r="G82" s="288">
        <v>102.01077927092248</v>
      </c>
      <c r="H82" s="288">
        <v>102.45001301768451</v>
      </c>
      <c r="I82" s="288">
        <v>110.29619892587323</v>
      </c>
      <c r="J82" s="288">
        <v>110.30706998017712</v>
      </c>
      <c r="K82" s="288">
        <v>110.02916325618611</v>
      </c>
      <c r="L82" s="288">
        <v>110.02916325618611</v>
      </c>
      <c r="M82" s="288">
        <v>110.70352817602793</v>
      </c>
      <c r="N82" s="288">
        <v>110.627356072005</v>
      </c>
      <c r="O82" s="288">
        <v>110.62861976604299</v>
      </c>
      <c r="P82" s="288">
        <v>111.22055634008207</v>
      </c>
      <c r="Q82" s="288">
        <v>111.22055634008207</v>
      </c>
      <c r="R82" s="288">
        <v>112.0151895565045</v>
      </c>
      <c r="S82" s="288">
        <v>112.0151895565045</v>
      </c>
      <c r="T82" s="288">
        <v>111.71822547857155</v>
      </c>
      <c r="U82" s="288">
        <v>111.76145671519004</v>
      </c>
      <c r="V82" s="288">
        <v>111.45867067595702</v>
      </c>
      <c r="W82" s="288">
        <v>112.2622299665145</v>
      </c>
      <c r="X82" s="288">
        <v>112.08068830751087</v>
      </c>
      <c r="Y82" s="288">
        <v>112.08068830751087</v>
      </c>
      <c r="Z82" s="288">
        <v>112.08068830751087</v>
      </c>
      <c r="AA82" s="288">
        <v>112.08068830751087</v>
      </c>
      <c r="AB82" s="288">
        <v>111.79742666872977</v>
      </c>
      <c r="AC82" s="288">
        <v>111.79742666872977</v>
      </c>
      <c r="AD82" s="288">
        <v>111.79742666872977</v>
      </c>
      <c r="AE82" s="288">
        <v>112.06551773163127</v>
      </c>
      <c r="AF82" s="288">
        <v>112.06551773163127</v>
      </c>
      <c r="AG82" s="288">
        <v>112.06551773163127</v>
      </c>
      <c r="AH82" s="288">
        <v>112.06551773163127</v>
      </c>
      <c r="AI82" s="288">
        <v>112.06551773163127</v>
      </c>
      <c r="AJ82" s="288">
        <v>112.06551773163127</v>
      </c>
      <c r="AK82" s="288">
        <v>112.06551773163127</v>
      </c>
      <c r="AL82" s="288">
        <v>112.06551773163127</v>
      </c>
      <c r="AM82" s="288">
        <v>112.06551773163127</v>
      </c>
      <c r="AN82" s="288">
        <v>112.06551773163127</v>
      </c>
      <c r="AO82" s="288">
        <v>112.06551773163127</v>
      </c>
      <c r="AP82" s="288">
        <v>112.23291702323252</v>
      </c>
    </row>
    <row r="83" spans="1:42" x14ac:dyDescent="0.25">
      <c r="B83" s="291" t="s">
        <v>555</v>
      </c>
      <c r="C83" s="289">
        <f>[1]row!G109</f>
        <v>1</v>
      </c>
      <c r="D83" s="288">
        <v>109.70371731170431</v>
      </c>
      <c r="E83" s="288">
        <v>109.73966224523076</v>
      </c>
      <c r="F83" s="288">
        <v>110.46361905398977</v>
      </c>
      <c r="G83" s="288">
        <v>111.12738884056986</v>
      </c>
      <c r="H83" s="288">
        <v>113.14903170102752</v>
      </c>
      <c r="I83" s="288">
        <v>113.74198907349312</v>
      </c>
      <c r="J83" s="288">
        <v>113.81338548201254</v>
      </c>
      <c r="K83" s="288">
        <v>115.81002469771252</v>
      </c>
      <c r="L83" s="288">
        <v>120.78735120298111</v>
      </c>
      <c r="M83" s="288">
        <v>119.81163224684069</v>
      </c>
      <c r="N83" s="288">
        <v>120.33597828837279</v>
      </c>
      <c r="O83" s="288">
        <v>123.13166563160621</v>
      </c>
      <c r="P83" s="288">
        <v>122.71260593327466</v>
      </c>
      <c r="Q83" s="288">
        <v>123.92193147787572</v>
      </c>
      <c r="R83" s="288">
        <v>123.55142088258265</v>
      </c>
      <c r="S83" s="288">
        <v>125.85067168833926</v>
      </c>
      <c r="T83" s="288">
        <v>125.90295713789769</v>
      </c>
      <c r="U83" s="288">
        <v>125.42937911602958</v>
      </c>
      <c r="V83" s="288">
        <v>125.60295013559077</v>
      </c>
      <c r="W83" s="288">
        <v>125.46092642618497</v>
      </c>
      <c r="X83" s="288">
        <v>124.78238800807658</v>
      </c>
      <c r="Y83" s="288">
        <v>124.23550742668851</v>
      </c>
      <c r="Z83" s="288">
        <v>124.27376912282514</v>
      </c>
      <c r="AA83" s="288">
        <v>123.4481593772085</v>
      </c>
      <c r="AB83" s="288">
        <v>122.83842260577121</v>
      </c>
      <c r="AC83" s="288">
        <v>120.89523084369212</v>
      </c>
      <c r="AD83" s="288">
        <v>120.89523084369212</v>
      </c>
      <c r="AE83" s="288">
        <v>121.91718933636729</v>
      </c>
      <c r="AF83" s="288">
        <v>121.07196943359055</v>
      </c>
      <c r="AG83" s="288">
        <v>121.4420293819971</v>
      </c>
      <c r="AH83" s="288">
        <v>121.5848439950781</v>
      </c>
      <c r="AI83" s="288">
        <v>121.28762389542604</v>
      </c>
      <c r="AJ83" s="288">
        <v>121.13443003621039</v>
      </c>
      <c r="AK83" s="288">
        <v>121.25110773044851</v>
      </c>
      <c r="AL83" s="288">
        <v>119.7479539852128</v>
      </c>
      <c r="AM83" s="288">
        <v>117.63200265325429</v>
      </c>
      <c r="AN83" s="288">
        <v>118.26649755688418</v>
      </c>
      <c r="AO83" s="288">
        <v>117.87716752742936</v>
      </c>
      <c r="AP83" s="288">
        <v>117.4301077161176</v>
      </c>
    </row>
    <row r="84" spans="1:42" x14ac:dyDescent="0.25">
      <c r="B84" s="291" t="s">
        <v>556</v>
      </c>
      <c r="C84" s="289">
        <f>[1]row!G110</f>
        <v>1</v>
      </c>
      <c r="D84" s="288">
        <v>106.08386803124505</v>
      </c>
      <c r="E84" s="288">
        <v>106.08386803124505</v>
      </c>
      <c r="F84" s="288">
        <v>106.08386803124505</v>
      </c>
      <c r="G84" s="288">
        <v>106.08386803124505</v>
      </c>
      <c r="H84" s="288">
        <v>106.08386803124505</v>
      </c>
      <c r="I84" s="288">
        <v>106.51109282486684</v>
      </c>
      <c r="J84" s="288">
        <v>105.49414666672018</v>
      </c>
      <c r="K84" s="288">
        <v>105.49414666672018</v>
      </c>
      <c r="L84" s="288">
        <v>105.65860060171077</v>
      </c>
      <c r="M84" s="288">
        <v>106.11192498133926</v>
      </c>
      <c r="N84" s="288">
        <v>106.11192498133926</v>
      </c>
      <c r="O84" s="288">
        <v>106.11192498133926</v>
      </c>
      <c r="P84" s="288">
        <v>106.11192498133926</v>
      </c>
      <c r="Q84" s="288">
        <v>106.11192498133926</v>
      </c>
      <c r="R84" s="288">
        <v>106.11192498133926</v>
      </c>
      <c r="S84" s="288">
        <v>106.11192498133926</v>
      </c>
      <c r="T84" s="288">
        <v>106.11192498133926</v>
      </c>
      <c r="U84" s="288">
        <v>106.93767035824747</v>
      </c>
      <c r="V84" s="288">
        <v>106.93767035824747</v>
      </c>
      <c r="W84" s="288">
        <v>107.09276876150203</v>
      </c>
      <c r="X84" s="288">
        <v>107.09276876150203</v>
      </c>
      <c r="Y84" s="288">
        <v>107.09276876150203</v>
      </c>
      <c r="Z84" s="288">
        <v>107.09276876150203</v>
      </c>
      <c r="AA84" s="288">
        <v>107.09276876150203</v>
      </c>
      <c r="AB84" s="288">
        <v>107.09276876150203</v>
      </c>
      <c r="AC84" s="288">
        <v>107.09276876150203</v>
      </c>
      <c r="AD84" s="288">
        <v>107.09276876150203</v>
      </c>
      <c r="AE84" s="288">
        <v>107.09276876150203</v>
      </c>
      <c r="AF84" s="288">
        <v>107.09276876150203</v>
      </c>
      <c r="AG84" s="288">
        <v>107.09276876150203</v>
      </c>
      <c r="AH84" s="288">
        <v>107.09276876150203</v>
      </c>
      <c r="AI84" s="288">
        <v>107.09276876150203</v>
      </c>
      <c r="AJ84" s="288">
        <v>107.09271343603028</v>
      </c>
      <c r="AK84" s="288">
        <v>107.09271343603028</v>
      </c>
      <c r="AL84" s="288">
        <v>107.09271343603028</v>
      </c>
      <c r="AM84" s="288">
        <v>110.6972092727293</v>
      </c>
      <c r="AN84" s="288">
        <v>116.40262948731555</v>
      </c>
      <c r="AO84" s="288">
        <v>116.40262948731555</v>
      </c>
      <c r="AP84" s="288">
        <v>116.40262948731555</v>
      </c>
    </row>
    <row r="85" spans="1:42" x14ac:dyDescent="0.25">
      <c r="B85" s="290" t="s">
        <v>557</v>
      </c>
      <c r="C85" s="289">
        <f>[1]row!G111</f>
        <v>1</v>
      </c>
      <c r="D85" s="288">
        <v>116.42469129492252</v>
      </c>
      <c r="E85" s="288">
        <v>116.42469129492252</v>
      </c>
      <c r="F85" s="288">
        <v>116.42469129492252</v>
      </c>
      <c r="G85" s="288">
        <v>117.70570127195967</v>
      </c>
      <c r="H85" s="288">
        <v>118.56969137647359</v>
      </c>
      <c r="I85" s="288">
        <v>119.25067142649544</v>
      </c>
      <c r="J85" s="288">
        <v>119.19227313063671</v>
      </c>
      <c r="K85" s="288">
        <v>119.19227313063671</v>
      </c>
      <c r="L85" s="288">
        <v>120.31361344775206</v>
      </c>
      <c r="M85" s="288">
        <v>124.77225659070014</v>
      </c>
      <c r="N85" s="288">
        <v>127.01891046797775</v>
      </c>
      <c r="O85" s="288">
        <v>132.15146099370224</v>
      </c>
      <c r="P85" s="288">
        <v>133.39898994108103</v>
      </c>
      <c r="Q85" s="288">
        <v>135.24837341496311</v>
      </c>
      <c r="R85" s="288">
        <v>135.95932304646249</v>
      </c>
      <c r="S85" s="288">
        <v>135.68927285141015</v>
      </c>
      <c r="T85" s="288">
        <v>135.64728537936168</v>
      </c>
      <c r="U85" s="288">
        <v>136.01919594001814</v>
      </c>
      <c r="V85" s="288">
        <v>136.03125562715519</v>
      </c>
      <c r="W85" s="288">
        <v>136.51923792071523</v>
      </c>
      <c r="X85" s="288">
        <v>136.51923792071523</v>
      </c>
      <c r="Y85" s="288">
        <v>136.11704709425089</v>
      </c>
      <c r="Z85" s="288">
        <v>137.09383587127374</v>
      </c>
      <c r="AA85" s="288">
        <v>138.09406957127774</v>
      </c>
      <c r="AB85" s="288">
        <v>138.47813880148956</v>
      </c>
      <c r="AC85" s="288">
        <v>137.44962207648351</v>
      </c>
      <c r="AD85" s="288">
        <v>140.1277752805095</v>
      </c>
      <c r="AE85" s="288">
        <v>139.31043092926137</v>
      </c>
      <c r="AF85" s="288">
        <v>140.35241496792972</v>
      </c>
      <c r="AG85" s="288">
        <v>144.32132423984692</v>
      </c>
      <c r="AH85" s="288">
        <v>151.17112771468544</v>
      </c>
      <c r="AI85" s="288">
        <v>155.78971340481513</v>
      </c>
      <c r="AJ85" s="288">
        <v>155.81387489886777</v>
      </c>
      <c r="AK85" s="288">
        <v>155.4330184485149</v>
      </c>
      <c r="AL85" s="288">
        <v>158.66787652103673</v>
      </c>
      <c r="AM85" s="288">
        <v>156.82607614924666</v>
      </c>
      <c r="AN85" s="288">
        <v>156.78439634374627</v>
      </c>
      <c r="AO85" s="288">
        <v>155.27445563321464</v>
      </c>
      <c r="AP85" s="288">
        <v>155.14044405063166</v>
      </c>
    </row>
    <row r="86" spans="1:42" x14ac:dyDescent="0.25">
      <c r="B86" s="290" t="s">
        <v>558</v>
      </c>
      <c r="C86" s="289">
        <f>[1]row!G112</f>
        <v>3</v>
      </c>
      <c r="D86" s="288">
        <v>106.622229515195</v>
      </c>
      <c r="E86" s="288">
        <v>107.49901374703234</v>
      </c>
      <c r="F86" s="288">
        <v>107.49901374703234</v>
      </c>
      <c r="G86" s="288">
        <v>107.56619664856134</v>
      </c>
      <c r="H86" s="288">
        <v>108.75698615293908</v>
      </c>
      <c r="I86" s="288">
        <v>108.2448399228507</v>
      </c>
      <c r="J86" s="288">
        <v>108.77620725148556</v>
      </c>
      <c r="K86" s="288">
        <v>110.54448281349771</v>
      </c>
      <c r="L86" s="288">
        <v>112.73527291239259</v>
      </c>
      <c r="M86" s="288">
        <v>113.15774216853045</v>
      </c>
      <c r="N86" s="288">
        <v>115.21259234182061</v>
      </c>
      <c r="O86" s="288">
        <v>114.25357862142469</v>
      </c>
      <c r="P86" s="288">
        <v>114.39072530726264</v>
      </c>
      <c r="Q86" s="288">
        <v>114.31355787985309</v>
      </c>
      <c r="R86" s="288">
        <v>114.71744181716394</v>
      </c>
      <c r="S86" s="288">
        <v>115.66938797971291</v>
      </c>
      <c r="T86" s="288">
        <v>116.06887563186244</v>
      </c>
      <c r="U86" s="288">
        <v>116.58492222092099</v>
      </c>
      <c r="V86" s="288">
        <v>116.63669963218035</v>
      </c>
      <c r="W86" s="288">
        <v>117.23329433714859</v>
      </c>
      <c r="X86" s="288">
        <v>117.23329433714859</v>
      </c>
      <c r="Y86" s="288">
        <v>117.23329433714859</v>
      </c>
      <c r="Z86" s="288">
        <v>117.21595441915009</v>
      </c>
      <c r="AA86" s="288">
        <v>118.16113830951038</v>
      </c>
      <c r="AB86" s="288">
        <v>118.24815553371538</v>
      </c>
      <c r="AC86" s="288">
        <v>118.0430153898596</v>
      </c>
      <c r="AD86" s="288">
        <v>117.59851614130334</v>
      </c>
      <c r="AE86" s="288">
        <v>118.86574030374668</v>
      </c>
      <c r="AF86" s="288">
        <v>119.01715553258161</v>
      </c>
      <c r="AG86" s="288">
        <v>119.57685191119947</v>
      </c>
      <c r="AH86" s="288">
        <v>121.03380028909247</v>
      </c>
      <c r="AI86" s="288">
        <v>121.48148094306957</v>
      </c>
      <c r="AJ86" s="288">
        <v>121.20462022668103</v>
      </c>
      <c r="AK86" s="288">
        <v>120.97354389311859</v>
      </c>
      <c r="AL86" s="288">
        <v>120.87928089403</v>
      </c>
      <c r="AM86" s="288">
        <v>121.41272364310362</v>
      </c>
      <c r="AN86" s="288">
        <v>121.5530713227905</v>
      </c>
      <c r="AO86" s="288">
        <v>121.93202949085891</v>
      </c>
      <c r="AP86" s="288">
        <v>121.67785403461899</v>
      </c>
    </row>
    <row r="87" spans="1:42" ht="16.5" customHeight="1" x14ac:dyDescent="0.25">
      <c r="B87" s="291" t="s">
        <v>559</v>
      </c>
      <c r="C87" s="289">
        <f>[1]row!G113</f>
        <v>0.5</v>
      </c>
      <c r="D87" s="288">
        <v>113.14804666044269</v>
      </c>
      <c r="E87" s="288">
        <v>113.14804666044269</v>
      </c>
      <c r="F87" s="288">
        <v>115.88183103580519</v>
      </c>
      <c r="G87" s="288">
        <v>119.48431161154704</v>
      </c>
      <c r="H87" s="288">
        <v>116.78203533320878</v>
      </c>
      <c r="I87" s="288">
        <v>117.31980156320292</v>
      </c>
      <c r="J87" s="288">
        <v>118.6112649380136</v>
      </c>
      <c r="K87" s="288">
        <v>118.6112649380136</v>
      </c>
      <c r="L87" s="288">
        <v>119.1633989892231</v>
      </c>
      <c r="M87" s="288">
        <v>119.1633989892231</v>
      </c>
      <c r="N87" s="288">
        <v>119.60037707029169</v>
      </c>
      <c r="O87" s="288">
        <v>119.9983791847993</v>
      </c>
      <c r="P87" s="288">
        <v>120.58886024471741</v>
      </c>
      <c r="Q87" s="288">
        <v>122.06239874917209</v>
      </c>
      <c r="R87" s="288">
        <v>121.17008293722628</v>
      </c>
      <c r="S87" s="288">
        <v>121.17008293722628</v>
      </c>
      <c r="T87" s="288">
        <v>123.81380274807627</v>
      </c>
      <c r="U87" s="288">
        <v>123.81380274807627</v>
      </c>
      <c r="V87" s="288">
        <v>121.70542020713327</v>
      </c>
      <c r="W87" s="288">
        <v>123.19260254314761</v>
      </c>
      <c r="X87" s="288">
        <v>123.19260254314761</v>
      </c>
      <c r="Y87" s="288">
        <v>123.19260254314761</v>
      </c>
      <c r="Z87" s="288">
        <v>123.19260254314761</v>
      </c>
      <c r="AA87" s="288">
        <v>123.19260254314761</v>
      </c>
      <c r="AB87" s="288">
        <v>122.43836223189787</v>
      </c>
      <c r="AC87" s="288">
        <v>122.43836223189787</v>
      </c>
      <c r="AD87" s="288">
        <v>122.43836223189787</v>
      </c>
      <c r="AE87" s="288">
        <v>123.83439169754081</v>
      </c>
      <c r="AF87" s="288">
        <v>123.83439169754081</v>
      </c>
      <c r="AG87" s="288">
        <v>125.47608549545892</v>
      </c>
      <c r="AH87" s="288">
        <v>125.47608549545892</v>
      </c>
      <c r="AI87" s="288">
        <v>128.30035576544043</v>
      </c>
      <c r="AJ87" s="288">
        <v>127.83348298221142</v>
      </c>
      <c r="AK87" s="288">
        <v>127.83348298221142</v>
      </c>
      <c r="AL87" s="288">
        <v>127.83348298221142</v>
      </c>
      <c r="AM87" s="288">
        <v>127.83348298221142</v>
      </c>
      <c r="AN87" s="288">
        <v>127.83348298221142</v>
      </c>
      <c r="AO87" s="288">
        <v>127.40599951107028</v>
      </c>
      <c r="AP87" s="288">
        <v>128.72186829991534</v>
      </c>
    </row>
    <row r="88" spans="1:42" ht="16.5" customHeight="1" x14ac:dyDescent="0.25">
      <c r="B88" s="290" t="s">
        <v>560</v>
      </c>
      <c r="C88" s="289">
        <f>[1]row!G114</f>
        <v>0.5</v>
      </c>
      <c r="D88" s="288">
        <v>112.88122895437952</v>
      </c>
      <c r="E88" s="288">
        <v>113.0548695546496</v>
      </c>
      <c r="F88" s="288">
        <v>114.73518121065415</v>
      </c>
      <c r="G88" s="288">
        <v>115.50625509309764</v>
      </c>
      <c r="H88" s="288">
        <v>120.6371691280863</v>
      </c>
      <c r="I88" s="288">
        <v>120.98637085610116</v>
      </c>
      <c r="J88" s="288">
        <v>120.13548330751077</v>
      </c>
      <c r="K88" s="288">
        <v>124.32759782539088</v>
      </c>
      <c r="L88" s="288">
        <v>130.72763800255203</v>
      </c>
      <c r="M88" s="288">
        <v>137.01310684283609</v>
      </c>
      <c r="N88" s="288">
        <v>138.40806142880001</v>
      </c>
      <c r="O88" s="288">
        <v>140.62959563507135</v>
      </c>
      <c r="P88" s="288">
        <v>140.66196267337625</v>
      </c>
      <c r="Q88" s="288">
        <v>140.66196267337625</v>
      </c>
      <c r="R88" s="288">
        <v>138.46393166490083</v>
      </c>
      <c r="S88" s="288">
        <v>140.88579151617802</v>
      </c>
      <c r="T88" s="288">
        <v>138.00470231039441</v>
      </c>
      <c r="U88" s="288">
        <v>142.81947408279518</v>
      </c>
      <c r="V88" s="288">
        <v>144.80936849169976</v>
      </c>
      <c r="W88" s="288">
        <v>145.63698608203975</v>
      </c>
      <c r="X88" s="288">
        <v>147.06053515387404</v>
      </c>
      <c r="Y88" s="288">
        <v>138.92939761081877</v>
      </c>
      <c r="Z88" s="288">
        <v>136.43267639019416</v>
      </c>
      <c r="AA88" s="288">
        <v>134.88831472321166</v>
      </c>
      <c r="AB88" s="288">
        <v>132.62984265450422</v>
      </c>
      <c r="AC88" s="288">
        <v>132.16693899316877</v>
      </c>
      <c r="AD88" s="288">
        <v>130.82399187210126</v>
      </c>
      <c r="AE88" s="288">
        <v>130.82399187210126</v>
      </c>
      <c r="AF88" s="288">
        <v>130.4577529843242</v>
      </c>
      <c r="AG88" s="288">
        <v>130.84630837083773</v>
      </c>
      <c r="AH88" s="288">
        <v>127.56476186489644</v>
      </c>
      <c r="AI88" s="288">
        <v>124.78636533788844</v>
      </c>
      <c r="AJ88" s="288">
        <v>123.1082279070428</v>
      </c>
      <c r="AK88" s="288">
        <v>122.65128369162633</v>
      </c>
      <c r="AL88" s="288">
        <v>118.65782314538082</v>
      </c>
      <c r="AM88" s="288">
        <v>116.71192953903656</v>
      </c>
      <c r="AN88" s="288">
        <v>114.51837630181214</v>
      </c>
      <c r="AO88" s="288">
        <v>114.49367973314791</v>
      </c>
      <c r="AP88" s="288">
        <v>113.45869473578617</v>
      </c>
    </row>
    <row r="89" spans="1:42" x14ac:dyDescent="0.25">
      <c r="A89" s="269" t="s">
        <v>105</v>
      </c>
      <c r="B89" s="266"/>
      <c r="C89" s="287">
        <f>SUM(C90:C91)</f>
        <v>3</v>
      </c>
      <c r="D89" s="288">
        <v>106.33457399957592</v>
      </c>
      <c r="E89" s="288">
        <v>106.33457399957592</v>
      </c>
      <c r="F89" s="288">
        <v>106.33457399957592</v>
      </c>
      <c r="G89" s="288">
        <v>106.59721941441894</v>
      </c>
      <c r="H89" s="288">
        <v>106.59721941441894</v>
      </c>
      <c r="I89" s="288">
        <v>107.32237506310106</v>
      </c>
      <c r="J89" s="288">
        <v>107.65590856380028</v>
      </c>
      <c r="K89" s="288">
        <v>107.65590856380028</v>
      </c>
      <c r="L89" s="288">
        <v>107.65590856380028</v>
      </c>
      <c r="M89" s="288">
        <v>107.9208115859855</v>
      </c>
      <c r="N89" s="288">
        <v>107.9208115859855</v>
      </c>
      <c r="O89" s="288">
        <v>108.25063213338949</v>
      </c>
      <c r="P89" s="288">
        <v>108.25063213338949</v>
      </c>
      <c r="Q89" s="288">
        <v>108.25063213338949</v>
      </c>
      <c r="R89" s="288">
        <v>108.57683476328093</v>
      </c>
      <c r="S89" s="288">
        <v>108.57683476328093</v>
      </c>
      <c r="T89" s="288">
        <v>108.57683476328093</v>
      </c>
      <c r="U89" s="288">
        <v>108.57683476328093</v>
      </c>
      <c r="V89" s="288">
        <v>111.31272378457442</v>
      </c>
      <c r="W89" s="288">
        <v>111.31272378457442</v>
      </c>
      <c r="X89" s="288">
        <v>111.31272378457442</v>
      </c>
      <c r="Y89" s="288">
        <v>111.31272378457442</v>
      </c>
      <c r="Z89" s="288">
        <v>111.009402773077</v>
      </c>
      <c r="AA89" s="288">
        <v>111.009402773077</v>
      </c>
      <c r="AB89" s="288">
        <v>111.009402773077</v>
      </c>
      <c r="AC89" s="288">
        <v>111.34117712423999</v>
      </c>
      <c r="AD89" s="288">
        <v>111.55128674124342</v>
      </c>
      <c r="AE89" s="288">
        <v>111.55128674124342</v>
      </c>
      <c r="AF89" s="288">
        <v>111.55128674124342</v>
      </c>
      <c r="AG89" s="288">
        <v>111.55128674124342</v>
      </c>
      <c r="AH89" s="288">
        <v>111.65369615053596</v>
      </c>
      <c r="AI89" s="288">
        <v>111.65369615053596</v>
      </c>
      <c r="AJ89" s="288">
        <v>111.65369615053596</v>
      </c>
      <c r="AK89" s="288">
        <v>111.65369615053596</v>
      </c>
      <c r="AL89" s="288">
        <v>111.65369615053596</v>
      </c>
      <c r="AM89" s="288">
        <v>112.88115309333359</v>
      </c>
      <c r="AN89" s="288">
        <v>112.88115309333359</v>
      </c>
      <c r="AO89" s="288">
        <v>112.88115309333359</v>
      </c>
      <c r="AP89" s="288">
        <v>112.92005851295117</v>
      </c>
    </row>
    <row r="90" spans="1:42" x14ac:dyDescent="0.25">
      <c r="B90" s="291" t="s">
        <v>561</v>
      </c>
      <c r="C90" s="289">
        <f>[1]row!G115</f>
        <v>2.5</v>
      </c>
      <c r="D90" s="288">
        <v>106.26189246684916</v>
      </c>
      <c r="E90" s="288">
        <v>106.26189246684916</v>
      </c>
      <c r="F90" s="288">
        <v>106.26189246684916</v>
      </c>
      <c r="G90" s="288">
        <v>106.26189246684916</v>
      </c>
      <c r="H90" s="288">
        <v>106.26189246684916</v>
      </c>
      <c r="I90" s="288">
        <v>106.26189246684916</v>
      </c>
      <c r="J90" s="288">
        <v>106.66213266768823</v>
      </c>
      <c r="K90" s="288">
        <v>106.66213266768823</v>
      </c>
      <c r="L90" s="288">
        <v>106.66213266768823</v>
      </c>
      <c r="M90" s="288">
        <v>106.66213266768823</v>
      </c>
      <c r="N90" s="288">
        <v>106.66213266768823</v>
      </c>
      <c r="O90" s="288">
        <v>107.05791732457303</v>
      </c>
      <c r="P90" s="288">
        <v>107.05791732457303</v>
      </c>
      <c r="Q90" s="288">
        <v>107.05791732457303</v>
      </c>
      <c r="R90" s="288">
        <v>107.44936048044276</v>
      </c>
      <c r="S90" s="288">
        <v>107.44936048044276</v>
      </c>
      <c r="T90" s="288">
        <v>107.44936048044276</v>
      </c>
      <c r="U90" s="288">
        <v>107.44936048044276</v>
      </c>
      <c r="V90" s="288">
        <v>110.47906876357631</v>
      </c>
      <c r="W90" s="288">
        <v>110.47906876357631</v>
      </c>
      <c r="X90" s="288">
        <v>110.47906876357631</v>
      </c>
      <c r="Y90" s="288">
        <v>110.47906876357631</v>
      </c>
      <c r="Z90" s="288">
        <v>110.47906876357631</v>
      </c>
      <c r="AA90" s="288">
        <v>110.47906876357631</v>
      </c>
      <c r="AB90" s="288">
        <v>110.47906876357631</v>
      </c>
      <c r="AC90" s="288">
        <v>110.8771979849719</v>
      </c>
      <c r="AD90" s="288">
        <v>110.8771979849719</v>
      </c>
      <c r="AE90" s="288">
        <v>110.8771979849719</v>
      </c>
      <c r="AF90" s="288">
        <v>110.8771979849719</v>
      </c>
      <c r="AG90" s="288">
        <v>110.8771979849719</v>
      </c>
      <c r="AH90" s="288">
        <v>110.8771979849719</v>
      </c>
      <c r="AI90" s="288">
        <v>110.8771979849719</v>
      </c>
      <c r="AJ90" s="288">
        <v>110.8771979849719</v>
      </c>
      <c r="AK90" s="288">
        <v>110.8771979849719</v>
      </c>
      <c r="AL90" s="288">
        <v>110.8771979849719</v>
      </c>
      <c r="AM90" s="288">
        <v>110.8771979849719</v>
      </c>
      <c r="AN90" s="288">
        <v>110.8771979849719</v>
      </c>
      <c r="AO90" s="288">
        <v>110.8771979849719</v>
      </c>
      <c r="AP90" s="288">
        <v>110.8771979849719</v>
      </c>
    </row>
    <row r="91" spans="1:42" x14ac:dyDescent="0.25">
      <c r="B91" s="291" t="s">
        <v>562</v>
      </c>
      <c r="C91" s="289">
        <f>[1]row!G116</f>
        <v>0.5</v>
      </c>
      <c r="D91" s="288">
        <v>106.69798166320967</v>
      </c>
      <c r="E91" s="288">
        <v>106.69798166320967</v>
      </c>
      <c r="F91" s="288">
        <v>106.69798166320967</v>
      </c>
      <c r="G91" s="288">
        <v>108.27385415226783</v>
      </c>
      <c r="H91" s="288">
        <v>108.27385415226783</v>
      </c>
      <c r="I91" s="288">
        <v>112.62478804436061</v>
      </c>
      <c r="J91" s="288">
        <v>112.62478804436061</v>
      </c>
      <c r="K91" s="288">
        <v>112.62478804436061</v>
      </c>
      <c r="L91" s="288">
        <v>112.62478804436061</v>
      </c>
      <c r="M91" s="288">
        <v>114.21420617747179</v>
      </c>
      <c r="N91" s="288">
        <v>114.21420617747179</v>
      </c>
      <c r="O91" s="288">
        <v>114.21420617747179</v>
      </c>
      <c r="P91" s="288">
        <v>114.21420617747179</v>
      </c>
      <c r="Q91" s="288">
        <v>114.21420617747179</v>
      </c>
      <c r="R91" s="288">
        <v>114.21420617747179</v>
      </c>
      <c r="S91" s="288">
        <v>114.21420617747179</v>
      </c>
      <c r="T91" s="288">
        <v>114.21420617747179</v>
      </c>
      <c r="U91" s="288">
        <v>114.21420617747179</v>
      </c>
      <c r="V91" s="288">
        <v>115.48099888956493</v>
      </c>
      <c r="W91" s="288">
        <v>115.48099888956493</v>
      </c>
      <c r="X91" s="288">
        <v>115.48099888956493</v>
      </c>
      <c r="Y91" s="288">
        <v>115.48099888956493</v>
      </c>
      <c r="Z91" s="288">
        <v>113.66107282058043</v>
      </c>
      <c r="AA91" s="288">
        <v>113.66107282058043</v>
      </c>
      <c r="AB91" s="288">
        <v>113.66107282058043</v>
      </c>
      <c r="AC91" s="288">
        <v>113.66107282058043</v>
      </c>
      <c r="AD91" s="288">
        <v>114.92173052260102</v>
      </c>
      <c r="AE91" s="288">
        <v>114.92173052260102</v>
      </c>
      <c r="AF91" s="288">
        <v>114.92173052260102</v>
      </c>
      <c r="AG91" s="288">
        <v>114.92173052260102</v>
      </c>
      <c r="AH91" s="288">
        <v>115.53618697835637</v>
      </c>
      <c r="AI91" s="288">
        <v>115.53618697835637</v>
      </c>
      <c r="AJ91" s="288">
        <v>115.53618697835637</v>
      </c>
      <c r="AK91" s="288">
        <v>115.53618697835637</v>
      </c>
      <c r="AL91" s="288">
        <v>115.53618697835637</v>
      </c>
      <c r="AM91" s="288">
        <v>122.90092863514208</v>
      </c>
      <c r="AN91" s="288">
        <v>122.90092863514208</v>
      </c>
      <c r="AO91" s="288">
        <v>122.90092863514208</v>
      </c>
      <c r="AP91" s="288">
        <v>123.13436115284753</v>
      </c>
    </row>
    <row r="92" spans="1:42" x14ac:dyDescent="0.25">
      <c r="A92" s="269" t="s">
        <v>106</v>
      </c>
      <c r="C92" s="287">
        <f>C93+C95+C97</f>
        <v>15</v>
      </c>
      <c r="D92" s="288">
        <v>115.97445289635647</v>
      </c>
      <c r="E92" s="288">
        <v>115.97445289635647</v>
      </c>
      <c r="F92" s="288">
        <v>115.97445289635647</v>
      </c>
      <c r="G92" s="288">
        <v>115.97445289635647</v>
      </c>
      <c r="H92" s="288">
        <v>115.97445289635647</v>
      </c>
      <c r="I92" s="288">
        <v>115.97445289635647</v>
      </c>
      <c r="J92" s="288">
        <v>115.97445289635647</v>
      </c>
      <c r="K92" s="288">
        <v>115.97445289635647</v>
      </c>
      <c r="L92" s="288">
        <v>115.97445289635647</v>
      </c>
      <c r="M92" s="288">
        <v>115.97445289635647</v>
      </c>
      <c r="N92" s="288">
        <v>115.97445289635647</v>
      </c>
      <c r="O92" s="288">
        <v>115.97445289635647</v>
      </c>
      <c r="P92" s="288">
        <v>131.44873323770054</v>
      </c>
      <c r="Q92" s="288">
        <v>131.44873323770054</v>
      </c>
      <c r="R92" s="288">
        <v>131.53758462539324</v>
      </c>
      <c r="S92" s="288">
        <v>131.53758462539324</v>
      </c>
      <c r="T92" s="288">
        <v>131.53758462539324</v>
      </c>
      <c r="U92" s="288">
        <v>131.53758462539324</v>
      </c>
      <c r="V92" s="288">
        <v>131.53758462539324</v>
      </c>
      <c r="W92" s="288">
        <v>131.53758462539324</v>
      </c>
      <c r="X92" s="288">
        <v>131.53758462539324</v>
      </c>
      <c r="Y92" s="288">
        <v>131.53758462539324</v>
      </c>
      <c r="Z92" s="288">
        <v>131.53758462539324</v>
      </c>
      <c r="AA92" s="288">
        <v>131.53758462539324</v>
      </c>
      <c r="AB92" s="288">
        <v>146.36145121400006</v>
      </c>
      <c r="AC92" s="288">
        <v>146.36145121400006</v>
      </c>
      <c r="AD92" s="288">
        <v>146.36145121400006</v>
      </c>
      <c r="AE92" s="288">
        <v>146.36145121400006</v>
      </c>
      <c r="AF92" s="288">
        <v>146.36145121400006</v>
      </c>
      <c r="AG92" s="288">
        <v>146.36145121400006</v>
      </c>
      <c r="AH92" s="288">
        <v>146.36145121400006</v>
      </c>
      <c r="AI92" s="288">
        <v>146.36145121400006</v>
      </c>
      <c r="AJ92" s="288">
        <v>146.36145121400006</v>
      </c>
      <c r="AK92" s="288">
        <v>146.36145121400006</v>
      </c>
      <c r="AL92" s="288">
        <v>146.36145121400006</v>
      </c>
      <c r="AM92" s="288">
        <v>146.36145121400006</v>
      </c>
      <c r="AN92" s="288">
        <v>157.99035020666253</v>
      </c>
      <c r="AO92" s="288">
        <v>157.99035020666253</v>
      </c>
      <c r="AP92" s="288">
        <v>157.99035020666253</v>
      </c>
    </row>
    <row r="93" spans="1:42" x14ac:dyDescent="0.25">
      <c r="A93" s="269" t="s">
        <v>107</v>
      </c>
      <c r="B93" s="294"/>
      <c r="C93" s="287">
        <f>C94</f>
        <v>11</v>
      </c>
      <c r="D93" s="288">
        <v>115.09901262238149</v>
      </c>
      <c r="E93" s="288">
        <v>115.09901262238149</v>
      </c>
      <c r="F93" s="288">
        <v>115.09901262238149</v>
      </c>
      <c r="G93" s="288">
        <v>115.09901262238149</v>
      </c>
      <c r="H93" s="288">
        <v>115.09901262238149</v>
      </c>
      <c r="I93" s="288">
        <v>115.09901262238149</v>
      </c>
      <c r="J93" s="288">
        <v>115.09901262238149</v>
      </c>
      <c r="K93" s="288">
        <v>115.09901262238149</v>
      </c>
      <c r="L93" s="288">
        <v>115.09901262238149</v>
      </c>
      <c r="M93" s="288">
        <v>115.09901262238149</v>
      </c>
      <c r="N93" s="288">
        <v>115.09901262238149</v>
      </c>
      <c r="O93" s="288">
        <v>115.09901262238149</v>
      </c>
      <c r="P93" s="288">
        <v>135.21181154084937</v>
      </c>
      <c r="Q93" s="288">
        <v>135.21181154084937</v>
      </c>
      <c r="R93" s="288">
        <v>135.21181154084937</v>
      </c>
      <c r="S93" s="288">
        <v>135.21181154084937</v>
      </c>
      <c r="T93" s="288">
        <v>135.21181154084937</v>
      </c>
      <c r="U93" s="288">
        <v>135.21181154084937</v>
      </c>
      <c r="V93" s="288">
        <v>135.21181154084937</v>
      </c>
      <c r="W93" s="288">
        <v>135.21181154084937</v>
      </c>
      <c r="X93" s="288">
        <v>135.21181154084937</v>
      </c>
      <c r="Y93" s="288">
        <v>135.21181154084937</v>
      </c>
      <c r="Z93" s="288">
        <v>135.21181154084937</v>
      </c>
      <c r="AA93" s="288">
        <v>135.21181154084937</v>
      </c>
      <c r="AB93" s="288">
        <v>150.92941999771546</v>
      </c>
      <c r="AC93" s="288">
        <v>150.92941999771546</v>
      </c>
      <c r="AD93" s="288">
        <v>150.92941999771546</v>
      </c>
      <c r="AE93" s="288">
        <v>150.92941999771546</v>
      </c>
      <c r="AF93" s="288">
        <v>150.92941999771546</v>
      </c>
      <c r="AG93" s="288">
        <v>150.92941999771546</v>
      </c>
      <c r="AH93" s="288">
        <v>150.92941999771546</v>
      </c>
      <c r="AI93" s="288">
        <v>150.92941999771546</v>
      </c>
      <c r="AJ93" s="288">
        <v>150.92941999771546</v>
      </c>
      <c r="AK93" s="288">
        <v>150.92941999771546</v>
      </c>
      <c r="AL93" s="288">
        <v>150.92941999771546</v>
      </c>
      <c r="AM93" s="288">
        <v>150.92941999771546</v>
      </c>
      <c r="AN93" s="288">
        <v>164.78472255611041</v>
      </c>
      <c r="AO93" s="288">
        <v>164.78472255611041</v>
      </c>
      <c r="AP93" s="288">
        <v>164.78472255611041</v>
      </c>
    </row>
    <row r="94" spans="1:42" x14ac:dyDescent="0.25">
      <c r="B94" s="291" t="s">
        <v>563</v>
      </c>
      <c r="C94" s="289">
        <f>[1]row!G117</f>
        <v>11</v>
      </c>
      <c r="D94" s="288">
        <v>115.09901262238149</v>
      </c>
      <c r="E94" s="288">
        <v>115.09901262238149</v>
      </c>
      <c r="F94" s="288">
        <v>115.09901262238149</v>
      </c>
      <c r="G94" s="288">
        <v>115.09901262238149</v>
      </c>
      <c r="H94" s="288">
        <v>115.09901262238149</v>
      </c>
      <c r="I94" s="288">
        <v>115.09901262238149</v>
      </c>
      <c r="J94" s="288">
        <v>115.09901262238149</v>
      </c>
      <c r="K94" s="288">
        <v>115.09901262238149</v>
      </c>
      <c r="L94" s="288">
        <v>115.09901262238149</v>
      </c>
      <c r="M94" s="288">
        <v>115.09901262238149</v>
      </c>
      <c r="N94" s="288">
        <v>115.09901262238149</v>
      </c>
      <c r="O94" s="288">
        <v>115.09901262238149</v>
      </c>
      <c r="P94" s="288">
        <v>135.21181154084937</v>
      </c>
      <c r="Q94" s="288">
        <v>135.21181154084937</v>
      </c>
      <c r="R94" s="288">
        <v>135.21181154084937</v>
      </c>
      <c r="S94" s="288">
        <v>135.21181154084937</v>
      </c>
      <c r="T94" s="288">
        <v>135.21181154084937</v>
      </c>
      <c r="U94" s="288">
        <v>135.21181154084937</v>
      </c>
      <c r="V94" s="288">
        <v>135.21181154084937</v>
      </c>
      <c r="W94" s="288">
        <v>135.21181154084937</v>
      </c>
      <c r="X94" s="288">
        <v>135.21181154084937</v>
      </c>
      <c r="Y94" s="288">
        <v>135.21181154084937</v>
      </c>
      <c r="Z94" s="288">
        <v>135.21181154084937</v>
      </c>
      <c r="AA94" s="288">
        <v>135.21181154084937</v>
      </c>
      <c r="AB94" s="288">
        <v>150.92941999771546</v>
      </c>
      <c r="AC94" s="288">
        <v>150.92941999771546</v>
      </c>
      <c r="AD94" s="288">
        <v>150.92941999771546</v>
      </c>
      <c r="AE94" s="288">
        <v>150.92941999771546</v>
      </c>
      <c r="AF94" s="288">
        <v>150.92941999771546</v>
      </c>
      <c r="AG94" s="288">
        <v>150.92941999771546</v>
      </c>
      <c r="AH94" s="288">
        <v>150.92941999771546</v>
      </c>
      <c r="AI94" s="288">
        <v>150.92941999771546</v>
      </c>
      <c r="AJ94" s="288">
        <v>150.92941999771546</v>
      </c>
      <c r="AK94" s="288">
        <v>150.92941999771546</v>
      </c>
      <c r="AL94" s="288">
        <v>150.92941999771546</v>
      </c>
      <c r="AM94" s="288">
        <v>150.92941999771546</v>
      </c>
      <c r="AN94" s="288">
        <v>164.78472255611041</v>
      </c>
      <c r="AO94" s="288">
        <v>164.78472255611041</v>
      </c>
      <c r="AP94" s="288">
        <v>164.78472255611041</v>
      </c>
    </row>
    <row r="95" spans="1:42" x14ac:dyDescent="0.25">
      <c r="A95" s="269" t="s">
        <v>108</v>
      </c>
      <c r="B95" s="294"/>
      <c r="C95" s="287">
        <f>C96</f>
        <v>2</v>
      </c>
      <c r="D95" s="288">
        <v>123.15648243692864</v>
      </c>
      <c r="E95" s="288">
        <v>123.15648243692864</v>
      </c>
      <c r="F95" s="288">
        <v>123.15648243692864</v>
      </c>
      <c r="G95" s="288">
        <v>123.15648243692864</v>
      </c>
      <c r="H95" s="288">
        <v>123.15648243692864</v>
      </c>
      <c r="I95" s="288">
        <v>123.15648243692864</v>
      </c>
      <c r="J95" s="288">
        <v>123.15648243692864</v>
      </c>
      <c r="K95" s="288">
        <v>123.15648243692864</v>
      </c>
      <c r="L95" s="288">
        <v>123.15648243692864</v>
      </c>
      <c r="M95" s="288">
        <v>123.15648243692864</v>
      </c>
      <c r="N95" s="288">
        <v>123.15648243692864</v>
      </c>
      <c r="O95" s="288">
        <v>123.15648243692864</v>
      </c>
      <c r="P95" s="288">
        <v>128.59319094543571</v>
      </c>
      <c r="Q95" s="288">
        <v>128.59319094543571</v>
      </c>
      <c r="R95" s="288">
        <v>128.59319094543571</v>
      </c>
      <c r="S95" s="288">
        <v>128.59319094543571</v>
      </c>
      <c r="T95" s="288">
        <v>128.59319094543571</v>
      </c>
      <c r="U95" s="288">
        <v>128.59319094543571</v>
      </c>
      <c r="V95" s="288">
        <v>128.59319094543571</v>
      </c>
      <c r="W95" s="288">
        <v>128.59319094543571</v>
      </c>
      <c r="X95" s="288">
        <v>128.59319094543571</v>
      </c>
      <c r="Y95" s="288">
        <v>128.59319094543571</v>
      </c>
      <c r="Z95" s="288">
        <v>128.59319094543571</v>
      </c>
      <c r="AA95" s="288">
        <v>128.59319094543571</v>
      </c>
      <c r="AB95" s="288">
        <v>151.70549467138454</v>
      </c>
      <c r="AC95" s="288">
        <v>151.70549467138454</v>
      </c>
      <c r="AD95" s="288">
        <v>151.70549467138454</v>
      </c>
      <c r="AE95" s="288">
        <v>151.70549467138454</v>
      </c>
      <c r="AF95" s="288">
        <v>151.70549467138454</v>
      </c>
      <c r="AG95" s="288">
        <v>151.70549467138454</v>
      </c>
      <c r="AH95" s="288">
        <v>151.70549467138454</v>
      </c>
      <c r="AI95" s="288">
        <v>151.70549467138454</v>
      </c>
      <c r="AJ95" s="288">
        <v>151.70549467138454</v>
      </c>
      <c r="AK95" s="288">
        <v>151.70549467138454</v>
      </c>
      <c r="AL95" s="288">
        <v>151.70549467138454</v>
      </c>
      <c r="AM95" s="288">
        <v>151.70549467138454</v>
      </c>
      <c r="AN95" s="288">
        <v>160.51320915489987</v>
      </c>
      <c r="AO95" s="288">
        <v>160.51320915489987</v>
      </c>
      <c r="AP95" s="288">
        <v>160.51320915489987</v>
      </c>
    </row>
    <row r="96" spans="1:42" x14ac:dyDescent="0.25">
      <c r="B96" s="291" t="s">
        <v>564</v>
      </c>
      <c r="C96" s="289">
        <f>[1]row!G118</f>
        <v>2</v>
      </c>
      <c r="D96" s="288">
        <v>123.15648243692864</v>
      </c>
      <c r="E96" s="288">
        <v>123.15648243692864</v>
      </c>
      <c r="F96" s="288">
        <v>123.15648243692864</v>
      </c>
      <c r="G96" s="288">
        <v>123.15648243692864</v>
      </c>
      <c r="H96" s="288">
        <v>123.15648243692864</v>
      </c>
      <c r="I96" s="288">
        <v>123.15648243692864</v>
      </c>
      <c r="J96" s="288">
        <v>123.15648243692864</v>
      </c>
      <c r="K96" s="288">
        <v>123.15648243692864</v>
      </c>
      <c r="L96" s="288">
        <v>123.15648243692864</v>
      </c>
      <c r="M96" s="288">
        <v>123.15648243692864</v>
      </c>
      <c r="N96" s="288">
        <v>123.15648243692864</v>
      </c>
      <c r="O96" s="288">
        <v>123.15648243692864</v>
      </c>
      <c r="P96" s="288">
        <v>128.59319094543571</v>
      </c>
      <c r="Q96" s="288">
        <v>128.59319094543571</v>
      </c>
      <c r="R96" s="288">
        <v>128.59319094543571</v>
      </c>
      <c r="S96" s="288">
        <v>128.59319094543571</v>
      </c>
      <c r="T96" s="288">
        <v>128.59319094543571</v>
      </c>
      <c r="U96" s="288">
        <v>128.59319094543571</v>
      </c>
      <c r="V96" s="288">
        <v>128.59319094543571</v>
      </c>
      <c r="W96" s="288">
        <v>128.59319094543571</v>
      </c>
      <c r="X96" s="288">
        <v>128.59319094543571</v>
      </c>
      <c r="Y96" s="288">
        <v>128.59319094543571</v>
      </c>
      <c r="Z96" s="288">
        <v>128.59319094543571</v>
      </c>
      <c r="AA96" s="288">
        <v>128.59319094543571</v>
      </c>
      <c r="AB96" s="288">
        <v>151.70549467138454</v>
      </c>
      <c r="AC96" s="288">
        <v>151.70549467138454</v>
      </c>
      <c r="AD96" s="288">
        <v>151.70549467138454</v>
      </c>
      <c r="AE96" s="288">
        <v>151.70549467138454</v>
      </c>
      <c r="AF96" s="288">
        <v>151.70549467138454</v>
      </c>
      <c r="AG96" s="288">
        <v>151.70549467138454</v>
      </c>
      <c r="AH96" s="288">
        <v>151.70549467138454</v>
      </c>
      <c r="AI96" s="288">
        <v>151.70549467138454</v>
      </c>
      <c r="AJ96" s="288">
        <v>151.70549467138454</v>
      </c>
      <c r="AK96" s="288">
        <v>151.70549467138454</v>
      </c>
      <c r="AL96" s="288">
        <v>151.70549467138454</v>
      </c>
      <c r="AM96" s="288">
        <v>151.70549467138454</v>
      </c>
      <c r="AN96" s="288">
        <v>160.51320915489987</v>
      </c>
      <c r="AO96" s="288">
        <v>160.51320915489987</v>
      </c>
      <c r="AP96" s="288">
        <v>160.51320915489987</v>
      </c>
    </row>
    <row r="97" spans="1:42" x14ac:dyDescent="0.25">
      <c r="A97" s="269" t="s">
        <v>109</v>
      </c>
      <c r="B97" s="294"/>
      <c r="C97" s="287">
        <f>C98</f>
        <v>2</v>
      </c>
      <c r="D97" s="288">
        <v>113.60734486264666</v>
      </c>
      <c r="E97" s="288">
        <v>113.60734486264666</v>
      </c>
      <c r="F97" s="288">
        <v>113.60734486264666</v>
      </c>
      <c r="G97" s="288">
        <v>113.60734486264666</v>
      </c>
      <c r="H97" s="288">
        <v>113.60734486264666</v>
      </c>
      <c r="I97" s="288">
        <v>113.60734486264666</v>
      </c>
      <c r="J97" s="288">
        <v>113.60734486264666</v>
      </c>
      <c r="K97" s="288">
        <v>113.60734486264666</v>
      </c>
      <c r="L97" s="288">
        <v>113.60734486264666</v>
      </c>
      <c r="M97" s="288">
        <v>113.60734486264666</v>
      </c>
      <c r="N97" s="288">
        <v>113.60734486264666</v>
      </c>
      <c r="O97" s="288">
        <v>113.60734486264666</v>
      </c>
      <c r="P97" s="288">
        <v>113.60734486264666</v>
      </c>
      <c r="Q97" s="288">
        <v>113.60734486264666</v>
      </c>
      <c r="R97" s="288">
        <v>114.27373027034201</v>
      </c>
      <c r="S97" s="288">
        <v>114.27373027034201</v>
      </c>
      <c r="T97" s="288">
        <v>114.27373027034201</v>
      </c>
      <c r="U97" s="288">
        <v>114.27373027034201</v>
      </c>
      <c r="V97" s="288">
        <v>114.27373027034201</v>
      </c>
      <c r="W97" s="288">
        <v>114.27373027034201</v>
      </c>
      <c r="X97" s="288">
        <v>114.27373027034201</v>
      </c>
      <c r="Y97" s="288">
        <v>114.27373027034201</v>
      </c>
      <c r="Z97" s="288">
        <v>114.27373027034201</v>
      </c>
      <c r="AA97" s="288">
        <v>114.27373027034201</v>
      </c>
      <c r="AB97" s="288">
        <v>115.89357944618092</v>
      </c>
      <c r="AC97" s="288">
        <v>115.89357944618092</v>
      </c>
      <c r="AD97" s="288">
        <v>115.89357944618092</v>
      </c>
      <c r="AE97" s="288">
        <v>115.89357944618092</v>
      </c>
      <c r="AF97" s="288">
        <v>115.89357944618092</v>
      </c>
      <c r="AG97" s="288">
        <v>115.89357944618092</v>
      </c>
      <c r="AH97" s="288">
        <v>115.89357944618092</v>
      </c>
      <c r="AI97" s="288">
        <v>115.89357944618092</v>
      </c>
      <c r="AJ97" s="288">
        <v>115.89357944618092</v>
      </c>
      <c r="AK97" s="288">
        <v>115.89357944618092</v>
      </c>
      <c r="AL97" s="288">
        <v>115.89357944618092</v>
      </c>
      <c r="AM97" s="288">
        <v>115.89357944618092</v>
      </c>
      <c r="AN97" s="288">
        <v>118.09844333646163</v>
      </c>
      <c r="AO97" s="288">
        <v>118.09844333646163</v>
      </c>
      <c r="AP97" s="288">
        <v>118.09844333646163</v>
      </c>
    </row>
    <row r="98" spans="1:42" x14ac:dyDescent="0.25">
      <c r="B98" s="291" t="s">
        <v>565</v>
      </c>
      <c r="C98" s="289">
        <f>[1]row!G119</f>
        <v>2</v>
      </c>
      <c r="D98" s="288">
        <v>113.60734486264666</v>
      </c>
      <c r="E98" s="288">
        <v>113.60734486264666</v>
      </c>
      <c r="F98" s="288">
        <v>113.60734486264666</v>
      </c>
      <c r="G98" s="288">
        <v>113.60734486264666</v>
      </c>
      <c r="H98" s="288">
        <v>113.60734486264666</v>
      </c>
      <c r="I98" s="288">
        <v>113.60734486264666</v>
      </c>
      <c r="J98" s="288">
        <v>113.60734486264666</v>
      </c>
      <c r="K98" s="288">
        <v>113.60734486264666</v>
      </c>
      <c r="L98" s="288">
        <v>113.60734486264666</v>
      </c>
      <c r="M98" s="288">
        <v>113.60734486264666</v>
      </c>
      <c r="N98" s="288">
        <v>113.60734486264666</v>
      </c>
      <c r="O98" s="288">
        <v>113.60734486264666</v>
      </c>
      <c r="P98" s="288">
        <v>113.60734486264666</v>
      </c>
      <c r="Q98" s="288">
        <v>113.60734486264666</v>
      </c>
      <c r="R98" s="288">
        <v>114.27373027034201</v>
      </c>
      <c r="S98" s="288">
        <v>114.27373027034201</v>
      </c>
      <c r="T98" s="288">
        <v>114.27373027034201</v>
      </c>
      <c r="U98" s="288">
        <v>114.27373027034201</v>
      </c>
      <c r="V98" s="288">
        <v>114.27373027034201</v>
      </c>
      <c r="W98" s="288">
        <v>114.27373027034201</v>
      </c>
      <c r="X98" s="288">
        <v>114.27373027034201</v>
      </c>
      <c r="Y98" s="288">
        <v>114.27373027034201</v>
      </c>
      <c r="Z98" s="288">
        <v>114.27373027034201</v>
      </c>
      <c r="AA98" s="288">
        <v>114.27373027034201</v>
      </c>
      <c r="AB98" s="288">
        <v>115.89357944618092</v>
      </c>
      <c r="AC98" s="288">
        <v>115.89357944618092</v>
      </c>
      <c r="AD98" s="288">
        <v>115.89357944618092</v>
      </c>
      <c r="AE98" s="288">
        <v>115.89357944618092</v>
      </c>
      <c r="AF98" s="288">
        <v>115.89357944618092</v>
      </c>
      <c r="AG98" s="288">
        <v>115.89357944618092</v>
      </c>
      <c r="AH98" s="288">
        <v>115.89357944618092</v>
      </c>
      <c r="AI98" s="288">
        <v>115.89357944618092</v>
      </c>
      <c r="AJ98" s="288">
        <v>115.89357944618092</v>
      </c>
      <c r="AK98" s="288">
        <v>115.89357944618092</v>
      </c>
      <c r="AL98" s="288">
        <v>115.89357944618092</v>
      </c>
      <c r="AM98" s="288">
        <v>115.89357944618092</v>
      </c>
      <c r="AN98" s="288">
        <v>118.09844333646163</v>
      </c>
      <c r="AO98" s="288">
        <v>118.09844333646163</v>
      </c>
      <c r="AP98" s="288">
        <v>118.09844333646163</v>
      </c>
    </row>
    <row r="99" spans="1:42" x14ac:dyDescent="0.25">
      <c r="A99" s="269" t="s">
        <v>110</v>
      </c>
      <c r="B99" s="294"/>
      <c r="C99" s="287">
        <f t="shared" ref="C99:C100" si="3">C100</f>
        <v>9</v>
      </c>
      <c r="D99" s="288">
        <v>113.73889583518148</v>
      </c>
      <c r="E99" s="288">
        <v>113.73889583518148</v>
      </c>
      <c r="F99" s="288">
        <v>113.73889583518148</v>
      </c>
      <c r="G99" s="288">
        <v>113.73889583518148</v>
      </c>
      <c r="H99" s="288">
        <v>113.73889583518148</v>
      </c>
      <c r="I99" s="288">
        <v>114.91170983245291</v>
      </c>
      <c r="J99" s="288">
        <v>114.91170983245291</v>
      </c>
      <c r="K99" s="288">
        <v>114.91170983245291</v>
      </c>
      <c r="L99" s="288">
        <v>114.91170983245291</v>
      </c>
      <c r="M99" s="288">
        <v>114.91170983245291</v>
      </c>
      <c r="N99" s="288">
        <v>114.91170983245291</v>
      </c>
      <c r="O99" s="288">
        <v>114.91170983245291</v>
      </c>
      <c r="P99" s="288">
        <v>114.91170983245291</v>
      </c>
      <c r="Q99" s="288">
        <v>115.81097219049087</v>
      </c>
      <c r="R99" s="288">
        <v>115.81097219049087</v>
      </c>
      <c r="S99" s="288">
        <v>115.81097219049087</v>
      </c>
      <c r="T99" s="288">
        <v>115.81097219049087</v>
      </c>
      <c r="U99" s="288">
        <v>115.81097219049087</v>
      </c>
      <c r="V99" s="288">
        <v>117.71052585057753</v>
      </c>
      <c r="W99" s="288">
        <v>117.71052585057753</v>
      </c>
      <c r="X99" s="288">
        <v>117.71052585057753</v>
      </c>
      <c r="Y99" s="288">
        <v>117.71052585057753</v>
      </c>
      <c r="Z99" s="288">
        <v>117.71052585057753</v>
      </c>
      <c r="AA99" s="288">
        <v>117.71052585057753</v>
      </c>
      <c r="AB99" s="288">
        <v>122.27377797222476</v>
      </c>
      <c r="AC99" s="288">
        <v>122.27377797222476</v>
      </c>
      <c r="AD99" s="288">
        <v>122.27377797222476</v>
      </c>
      <c r="AE99" s="288">
        <v>122.27377797222476</v>
      </c>
      <c r="AF99" s="288">
        <v>122.27377797222476</v>
      </c>
      <c r="AG99" s="288">
        <v>122.27377797222476</v>
      </c>
      <c r="AH99" s="288">
        <v>122.27377797222476</v>
      </c>
      <c r="AI99" s="288">
        <v>122.27377797222476</v>
      </c>
      <c r="AJ99" s="288">
        <v>122.27377797222476</v>
      </c>
      <c r="AK99" s="288">
        <v>122.27377797222476</v>
      </c>
      <c r="AL99" s="288">
        <v>122.27377797222476</v>
      </c>
      <c r="AM99" s="288">
        <v>122.27377797222476</v>
      </c>
      <c r="AN99" s="288">
        <v>127.77156925663455</v>
      </c>
      <c r="AO99" s="288">
        <v>127.77156925663455</v>
      </c>
      <c r="AP99" s="288">
        <v>127.77156925663455</v>
      </c>
    </row>
    <row r="100" spans="1:42" x14ac:dyDescent="0.25">
      <c r="A100" s="269" t="s">
        <v>111</v>
      </c>
      <c r="B100" s="294"/>
      <c r="C100" s="287">
        <f t="shared" si="3"/>
        <v>9</v>
      </c>
      <c r="D100" s="288">
        <v>113.73889583518148</v>
      </c>
      <c r="E100" s="288">
        <v>113.73889583518148</v>
      </c>
      <c r="F100" s="288">
        <v>113.73889583518148</v>
      </c>
      <c r="G100" s="288">
        <v>113.73889583518148</v>
      </c>
      <c r="H100" s="288">
        <v>113.73889583518148</v>
      </c>
      <c r="I100" s="288">
        <v>114.91170983245291</v>
      </c>
      <c r="J100" s="288">
        <v>114.91170983245291</v>
      </c>
      <c r="K100" s="288">
        <v>114.91170983245291</v>
      </c>
      <c r="L100" s="288">
        <v>114.91170983245291</v>
      </c>
      <c r="M100" s="288">
        <v>114.91170983245291</v>
      </c>
      <c r="N100" s="288">
        <v>114.91170983245291</v>
      </c>
      <c r="O100" s="288">
        <v>114.91170983245291</v>
      </c>
      <c r="P100" s="288">
        <v>114.91170983245291</v>
      </c>
      <c r="Q100" s="288">
        <v>115.81097219049087</v>
      </c>
      <c r="R100" s="288">
        <v>115.81097219049087</v>
      </c>
      <c r="S100" s="288">
        <v>115.81097219049087</v>
      </c>
      <c r="T100" s="288">
        <v>115.81097219049087</v>
      </c>
      <c r="U100" s="288">
        <v>115.81097219049087</v>
      </c>
      <c r="V100" s="288">
        <v>117.71052585057753</v>
      </c>
      <c r="W100" s="288">
        <v>117.71052585057753</v>
      </c>
      <c r="X100" s="288">
        <v>117.71052585057753</v>
      </c>
      <c r="Y100" s="288">
        <v>117.71052585057753</v>
      </c>
      <c r="Z100" s="288">
        <v>117.71052585057753</v>
      </c>
      <c r="AA100" s="288">
        <v>117.71052585057753</v>
      </c>
      <c r="AB100" s="288">
        <v>122.27377797222476</v>
      </c>
      <c r="AC100" s="288">
        <v>122.27377797222476</v>
      </c>
      <c r="AD100" s="288">
        <v>122.27377797222476</v>
      </c>
      <c r="AE100" s="288">
        <v>122.27377797222476</v>
      </c>
      <c r="AF100" s="288">
        <v>122.27377797222476</v>
      </c>
      <c r="AG100" s="288">
        <v>122.27377797222476</v>
      </c>
      <c r="AH100" s="288">
        <v>122.27377797222476</v>
      </c>
      <c r="AI100" s="288">
        <v>122.27377797222476</v>
      </c>
      <c r="AJ100" s="288">
        <v>122.27377797222476</v>
      </c>
      <c r="AK100" s="288">
        <v>122.27377797222476</v>
      </c>
      <c r="AL100" s="288">
        <v>122.27377797222476</v>
      </c>
      <c r="AM100" s="288">
        <v>122.27377797222476</v>
      </c>
      <c r="AN100" s="288">
        <v>127.77156925663455</v>
      </c>
      <c r="AO100" s="288">
        <v>127.77156925663455</v>
      </c>
      <c r="AP100" s="288">
        <v>127.77156925663455</v>
      </c>
    </row>
    <row r="101" spans="1:42" x14ac:dyDescent="0.25">
      <c r="B101" s="291" t="s">
        <v>566</v>
      </c>
      <c r="C101" s="289">
        <f>[1]row!G120</f>
        <v>9</v>
      </c>
      <c r="D101" s="288">
        <v>113.73889583518148</v>
      </c>
      <c r="E101" s="288">
        <v>113.73889583518148</v>
      </c>
      <c r="F101" s="288">
        <v>113.73889583518148</v>
      </c>
      <c r="G101" s="288">
        <v>113.73889583518148</v>
      </c>
      <c r="H101" s="288">
        <v>113.73889583518148</v>
      </c>
      <c r="I101" s="288">
        <v>114.91170983245291</v>
      </c>
      <c r="J101" s="288">
        <v>114.91170983245291</v>
      </c>
      <c r="K101" s="288">
        <v>114.91170983245291</v>
      </c>
      <c r="L101" s="288">
        <v>114.91170983245291</v>
      </c>
      <c r="M101" s="288">
        <v>114.91170983245291</v>
      </c>
      <c r="N101" s="288">
        <v>114.91170983245291</v>
      </c>
      <c r="O101" s="288">
        <v>114.91170983245291</v>
      </c>
      <c r="P101" s="288">
        <v>114.91170983245291</v>
      </c>
      <c r="Q101" s="288">
        <v>115.81097219049087</v>
      </c>
      <c r="R101" s="288">
        <v>115.81097219049087</v>
      </c>
      <c r="S101" s="288">
        <v>115.81097219049087</v>
      </c>
      <c r="T101" s="288">
        <v>115.81097219049087</v>
      </c>
      <c r="U101" s="288">
        <v>115.81097219049087</v>
      </c>
      <c r="V101" s="288">
        <v>117.71052585057753</v>
      </c>
      <c r="W101" s="288">
        <v>117.71052585057753</v>
      </c>
      <c r="X101" s="288">
        <v>117.71052585057753</v>
      </c>
      <c r="Y101" s="288">
        <v>117.71052585057753</v>
      </c>
      <c r="Z101" s="288">
        <v>117.71052585057753</v>
      </c>
      <c r="AA101" s="288">
        <v>117.71052585057753</v>
      </c>
      <c r="AB101" s="288">
        <v>122.27377797222476</v>
      </c>
      <c r="AC101" s="288">
        <v>122.27377797222476</v>
      </c>
      <c r="AD101" s="288">
        <v>122.27377797222476</v>
      </c>
      <c r="AE101" s="288">
        <v>122.27377797222476</v>
      </c>
      <c r="AF101" s="288">
        <v>122.27377797222476</v>
      </c>
      <c r="AG101" s="288">
        <v>122.27377797222476</v>
      </c>
      <c r="AH101" s="288">
        <v>122.27377797222476</v>
      </c>
      <c r="AI101" s="288">
        <v>122.27377797222476</v>
      </c>
      <c r="AJ101" s="288">
        <v>122.27377797222476</v>
      </c>
      <c r="AK101" s="288">
        <v>122.27377797222476</v>
      </c>
      <c r="AL101" s="288">
        <v>122.27377797222476</v>
      </c>
      <c r="AM101" s="288">
        <v>122.27377797222476</v>
      </c>
      <c r="AN101" s="288">
        <v>127.77156925663455</v>
      </c>
      <c r="AO101" s="288">
        <v>127.77156925663455</v>
      </c>
      <c r="AP101" s="288">
        <v>127.77156925663455</v>
      </c>
    </row>
    <row r="102" spans="1:42" x14ac:dyDescent="0.25">
      <c r="D102" s="288"/>
      <c r="E102" s="288"/>
      <c r="F102" s="288"/>
      <c r="G102" s="288"/>
      <c r="H102" s="288"/>
      <c r="I102" s="288"/>
      <c r="J102" s="288"/>
      <c r="K102" s="288"/>
      <c r="L102" s="288"/>
      <c r="M102" s="288"/>
      <c r="N102" s="288"/>
      <c r="O102" s="288"/>
      <c r="P102" s="288"/>
      <c r="Q102" s="288"/>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row>
    <row r="103" spans="1:42" x14ac:dyDescent="0.25">
      <c r="A103" s="266" t="s">
        <v>112</v>
      </c>
      <c r="B103" s="293"/>
      <c r="C103" s="278">
        <f>C104+C106+C113</f>
        <v>84</v>
      </c>
      <c r="D103" s="278">
        <v>111.9838424564806</v>
      </c>
      <c r="E103" s="278">
        <v>112.33970013626947</v>
      </c>
      <c r="F103" s="278">
        <v>112.33970013626947</v>
      </c>
      <c r="G103" s="278">
        <v>113.00109861940606</v>
      </c>
      <c r="H103" s="278">
        <v>112.70850987709817</v>
      </c>
      <c r="I103" s="278">
        <v>112.35941361525167</v>
      </c>
      <c r="J103" s="278">
        <v>113.59809923874946</v>
      </c>
      <c r="K103" s="278">
        <v>113.96938180814348</v>
      </c>
      <c r="L103" s="278">
        <v>114.10526254739914</v>
      </c>
      <c r="M103" s="278">
        <v>114.48346427898485</v>
      </c>
      <c r="N103" s="278">
        <v>115.95736172215778</v>
      </c>
      <c r="O103" s="278">
        <v>115.29319596218704</v>
      </c>
      <c r="P103" s="278">
        <v>116.6134798737596</v>
      </c>
      <c r="Q103" s="278">
        <v>117.59087069901551</v>
      </c>
      <c r="R103" s="301">
        <v>119.73880800065648</v>
      </c>
      <c r="S103" s="301">
        <v>122.8104697080086</v>
      </c>
      <c r="T103" s="278">
        <v>127.25224946686861</v>
      </c>
      <c r="U103" s="278">
        <v>127.61232641959734</v>
      </c>
      <c r="V103" s="278">
        <v>127.01575877365883</v>
      </c>
      <c r="W103" s="278">
        <v>127.23584371154432</v>
      </c>
      <c r="X103" s="278">
        <v>127.12324289473106</v>
      </c>
      <c r="Y103" s="278">
        <v>127.85731856439592</v>
      </c>
      <c r="Z103" s="278">
        <v>128.09891563372938</v>
      </c>
      <c r="AA103" s="278">
        <v>128.5236722570869</v>
      </c>
      <c r="AB103" s="278">
        <v>128.65778489162676</v>
      </c>
      <c r="AC103" s="278">
        <v>128.78596332424254</v>
      </c>
      <c r="AD103" s="278">
        <v>129.54513888354739</v>
      </c>
      <c r="AE103" s="278">
        <v>130.52200438393669</v>
      </c>
      <c r="AF103" s="278">
        <v>131.25988201201577</v>
      </c>
      <c r="AG103" s="278">
        <v>130.229933141793</v>
      </c>
      <c r="AH103" s="278">
        <v>130.93804770490357</v>
      </c>
      <c r="AI103" s="278">
        <v>131.02996676102944</v>
      </c>
      <c r="AJ103" s="278">
        <v>131.10635377824735</v>
      </c>
      <c r="AK103" s="278">
        <v>131.31788676535228</v>
      </c>
      <c r="AL103" s="278">
        <v>131.6940304561484</v>
      </c>
      <c r="AM103" s="278">
        <v>131.68952668315919</v>
      </c>
      <c r="AN103" s="278">
        <v>132.74292070898034</v>
      </c>
      <c r="AO103" s="278">
        <v>132.57291026301556</v>
      </c>
      <c r="AP103" s="278">
        <v>132.59701254175184</v>
      </c>
    </row>
    <row r="104" spans="1:42" x14ac:dyDescent="0.25">
      <c r="A104" s="269" t="s">
        <v>113</v>
      </c>
      <c r="B104" s="294"/>
      <c r="C104" s="287">
        <f>C105</f>
        <v>50</v>
      </c>
      <c r="D104" s="288">
        <v>109.12010259030372</v>
      </c>
      <c r="E104" s="288">
        <v>109.09528063087491</v>
      </c>
      <c r="F104" s="288">
        <v>109.09528063087491</v>
      </c>
      <c r="G104" s="288">
        <v>109.82564161462051</v>
      </c>
      <c r="H104" s="288">
        <v>109.67456429131217</v>
      </c>
      <c r="I104" s="288">
        <v>109.02349345198596</v>
      </c>
      <c r="J104" s="288">
        <v>110.74638530026623</v>
      </c>
      <c r="K104" s="288">
        <v>111.10450231275836</v>
      </c>
      <c r="L104" s="288">
        <v>112.06177351477058</v>
      </c>
      <c r="M104" s="288">
        <v>112.8526810347107</v>
      </c>
      <c r="N104" s="288">
        <v>113.20147062504736</v>
      </c>
      <c r="O104" s="288">
        <v>113.13937061680477</v>
      </c>
      <c r="P104" s="288">
        <v>115.473018092692</v>
      </c>
      <c r="Q104" s="288">
        <v>116.54248882604196</v>
      </c>
      <c r="R104" s="288">
        <v>119.43572812184783</v>
      </c>
      <c r="S104" s="288">
        <v>120.96723567493351</v>
      </c>
      <c r="T104" s="288">
        <v>127.16656054710808</v>
      </c>
      <c r="U104" s="288">
        <v>128.17067061633441</v>
      </c>
      <c r="V104" s="288">
        <v>126.59139375852395</v>
      </c>
      <c r="W104" s="288">
        <v>126.86021418225708</v>
      </c>
      <c r="X104" s="288">
        <v>127.2147215030041</v>
      </c>
      <c r="Y104" s="288">
        <v>128.29506184183185</v>
      </c>
      <c r="Z104" s="288">
        <v>128.69430298210784</v>
      </c>
      <c r="AA104" s="288">
        <v>129.40789410934846</v>
      </c>
      <c r="AB104" s="288">
        <v>129.80094813460337</v>
      </c>
      <c r="AC104" s="288">
        <v>130.27995532607346</v>
      </c>
      <c r="AD104" s="288">
        <v>130.79893939037629</v>
      </c>
      <c r="AE104" s="288">
        <v>132.21995840221251</v>
      </c>
      <c r="AF104" s="288">
        <v>133.09978266287715</v>
      </c>
      <c r="AG104" s="288">
        <v>131.43357982729304</v>
      </c>
      <c r="AH104" s="288">
        <v>133.00610709078745</v>
      </c>
      <c r="AI104" s="288">
        <v>133.01280576837641</v>
      </c>
      <c r="AJ104" s="288">
        <v>133.01280576837641</v>
      </c>
      <c r="AK104" s="288">
        <v>133.02593793453514</v>
      </c>
      <c r="AL104" s="288">
        <v>133.44769135242942</v>
      </c>
      <c r="AM104" s="288">
        <v>133.44769135242942</v>
      </c>
      <c r="AN104" s="288">
        <v>135.09448343682206</v>
      </c>
      <c r="AO104" s="288">
        <v>134.63452333676597</v>
      </c>
      <c r="AP104" s="288">
        <v>135.05686642449803</v>
      </c>
    </row>
    <row r="105" spans="1:42" x14ac:dyDescent="0.25">
      <c r="B105" s="291" t="s">
        <v>567</v>
      </c>
      <c r="C105" s="289">
        <f>[1]row!G123</f>
        <v>50</v>
      </c>
      <c r="D105" s="288">
        <v>109.12010259030372</v>
      </c>
      <c r="E105" s="288">
        <v>109.09528063087491</v>
      </c>
      <c r="F105" s="288">
        <v>109.09528063087491</v>
      </c>
      <c r="G105" s="288">
        <v>109.82564161462051</v>
      </c>
      <c r="H105" s="288">
        <v>109.67456429131217</v>
      </c>
      <c r="I105" s="288">
        <v>109.02349345198596</v>
      </c>
      <c r="J105" s="288">
        <v>110.74638530026623</v>
      </c>
      <c r="K105" s="288">
        <v>111.10450231275836</v>
      </c>
      <c r="L105" s="288">
        <v>112.06177351477058</v>
      </c>
      <c r="M105" s="288">
        <v>112.8526810347107</v>
      </c>
      <c r="N105" s="288">
        <v>113.20147062504736</v>
      </c>
      <c r="O105" s="288">
        <v>113.13937061680477</v>
      </c>
      <c r="P105" s="288">
        <v>115.473018092692</v>
      </c>
      <c r="Q105" s="288">
        <v>116.54248882604196</v>
      </c>
      <c r="R105" s="288">
        <v>119.43572812184783</v>
      </c>
      <c r="S105" s="288">
        <v>120.96723567493351</v>
      </c>
      <c r="T105" s="288">
        <v>127.16656054710808</v>
      </c>
      <c r="U105" s="288">
        <v>128.17067061633441</v>
      </c>
      <c r="V105" s="288">
        <v>126.59139375852395</v>
      </c>
      <c r="W105" s="288">
        <v>126.86021418225708</v>
      </c>
      <c r="X105" s="288">
        <v>127.2147215030041</v>
      </c>
      <c r="Y105" s="288">
        <v>128.29506184183185</v>
      </c>
      <c r="Z105" s="288">
        <v>128.69430298210784</v>
      </c>
      <c r="AA105" s="288">
        <v>129.40789410934846</v>
      </c>
      <c r="AB105" s="288">
        <v>129.80094813460337</v>
      </c>
      <c r="AC105" s="288">
        <v>130.27995532607346</v>
      </c>
      <c r="AD105" s="288">
        <v>130.79893939037629</v>
      </c>
      <c r="AE105" s="288">
        <v>132.21995840221251</v>
      </c>
      <c r="AF105" s="288">
        <v>133.09978266287715</v>
      </c>
      <c r="AG105" s="288">
        <v>131.43357982729304</v>
      </c>
      <c r="AH105" s="288">
        <v>133.00610709078745</v>
      </c>
      <c r="AI105" s="288">
        <v>133.01280576837641</v>
      </c>
      <c r="AJ105" s="288">
        <v>133.01280576837641</v>
      </c>
      <c r="AK105" s="288">
        <v>133.02593793453514</v>
      </c>
      <c r="AL105" s="288">
        <v>133.44769135242942</v>
      </c>
      <c r="AM105" s="288">
        <v>133.44769135242942</v>
      </c>
      <c r="AN105" s="288">
        <v>135.09448343682206</v>
      </c>
      <c r="AO105" s="288">
        <v>134.63452333676597</v>
      </c>
      <c r="AP105" s="288">
        <v>135.05686642449803</v>
      </c>
    </row>
    <row r="106" spans="1:42" x14ac:dyDescent="0.25">
      <c r="A106" s="269" t="s">
        <v>114</v>
      </c>
      <c r="B106" s="294"/>
      <c r="C106" s="287">
        <f>C107+C109+C111</f>
        <v>9</v>
      </c>
      <c r="D106" s="288">
        <v>118.79031632503204</v>
      </c>
      <c r="E106" s="288">
        <v>119.82517095862269</v>
      </c>
      <c r="F106" s="288">
        <v>119.82517095862269</v>
      </c>
      <c r="G106" s="288">
        <v>121.94066244708857</v>
      </c>
      <c r="H106" s="288">
        <v>120.04915264837207</v>
      </c>
      <c r="I106" s="288">
        <v>120.40798108961712</v>
      </c>
      <c r="J106" s="288">
        <v>121.89472214483587</v>
      </c>
      <c r="K106" s="288">
        <v>121.89472214483587</v>
      </c>
      <c r="L106" s="288">
        <v>123.42282217469857</v>
      </c>
      <c r="M106" s="288">
        <v>124.2801206887135</v>
      </c>
      <c r="N106" s="288">
        <v>124.2801206887135</v>
      </c>
      <c r="O106" s="288">
        <v>124.2801206887135</v>
      </c>
      <c r="P106" s="288">
        <v>125.34843335184208</v>
      </c>
      <c r="Q106" s="288">
        <v>126.39498528227439</v>
      </c>
      <c r="R106" s="288">
        <v>126.39498528227439</v>
      </c>
      <c r="S106" s="288">
        <v>127.56872046648202</v>
      </c>
      <c r="T106" s="288">
        <v>135.75293414575788</v>
      </c>
      <c r="U106" s="288">
        <v>135.75293414575788</v>
      </c>
      <c r="V106" s="288">
        <v>135.75293414575788</v>
      </c>
      <c r="W106" s="288">
        <v>135.75293414575788</v>
      </c>
      <c r="X106" s="288">
        <v>135.75293414575788</v>
      </c>
      <c r="Y106" s="288">
        <v>135.75293414575788</v>
      </c>
      <c r="Z106" s="288">
        <v>135.75293414575788</v>
      </c>
      <c r="AA106" s="288">
        <v>135.75293414575788</v>
      </c>
      <c r="AB106" s="288">
        <v>135.68075573114356</v>
      </c>
      <c r="AC106" s="288">
        <v>137.20034115687886</v>
      </c>
      <c r="AD106" s="288">
        <v>136.74613208131677</v>
      </c>
      <c r="AE106" s="288">
        <v>136.26917986982696</v>
      </c>
      <c r="AF106" s="288">
        <v>136.26917986982696</v>
      </c>
      <c r="AG106" s="288">
        <v>136.26917986982696</v>
      </c>
      <c r="AH106" s="288">
        <v>137.71973197318843</v>
      </c>
      <c r="AI106" s="288">
        <v>137.71973197318843</v>
      </c>
      <c r="AJ106" s="288">
        <v>137.71973197318843</v>
      </c>
      <c r="AK106" s="288">
        <v>137.71973197318843</v>
      </c>
      <c r="AL106" s="288">
        <v>137.71973197318843</v>
      </c>
      <c r="AM106" s="288">
        <v>137.71973197318843</v>
      </c>
      <c r="AN106" s="288">
        <v>138.05547192578547</v>
      </c>
      <c r="AO106" s="288">
        <v>138.46374744556084</v>
      </c>
      <c r="AP106" s="288">
        <v>138.46374744556084</v>
      </c>
    </row>
    <row r="107" spans="1:42" x14ac:dyDescent="0.25">
      <c r="A107" s="269" t="s">
        <v>115</v>
      </c>
      <c r="B107" s="294"/>
      <c r="C107" s="287">
        <f>C108</f>
        <v>4</v>
      </c>
      <c r="D107" s="288">
        <v>113.7441955343768</v>
      </c>
      <c r="E107" s="288">
        <v>116.07261845995581</v>
      </c>
      <c r="F107" s="288">
        <v>116.07261845995581</v>
      </c>
      <c r="G107" s="288">
        <v>117.83247430900401</v>
      </c>
      <c r="H107" s="288">
        <v>116.57657726189188</v>
      </c>
      <c r="I107" s="288">
        <v>117.38394125469327</v>
      </c>
      <c r="J107" s="288">
        <v>120.72910862893545</v>
      </c>
      <c r="K107" s="288">
        <v>120.72910862893545</v>
      </c>
      <c r="L107" s="288">
        <v>124.16733369612649</v>
      </c>
      <c r="M107" s="288">
        <v>126.09625535266011</v>
      </c>
      <c r="N107" s="288">
        <v>126.09625535266011</v>
      </c>
      <c r="O107" s="288">
        <v>126.09625535266011</v>
      </c>
      <c r="P107" s="288">
        <v>126.09625535266011</v>
      </c>
      <c r="Q107" s="288">
        <v>128.45099719613282</v>
      </c>
      <c r="R107" s="288">
        <v>128.45099719613282</v>
      </c>
      <c r="S107" s="288">
        <v>131.09190136059993</v>
      </c>
      <c r="T107" s="288">
        <v>135.85158062842891</v>
      </c>
      <c r="U107" s="288">
        <v>135.85158062842891</v>
      </c>
      <c r="V107" s="288">
        <v>135.85158062842891</v>
      </c>
      <c r="W107" s="288">
        <v>135.85158062842891</v>
      </c>
      <c r="X107" s="288">
        <v>135.85158062842891</v>
      </c>
      <c r="Y107" s="288">
        <v>135.85158062842891</v>
      </c>
      <c r="Z107" s="288">
        <v>135.85158062842891</v>
      </c>
      <c r="AA107" s="288">
        <v>135.85158062842891</v>
      </c>
      <c r="AB107" s="288">
        <v>135.68917919554661</v>
      </c>
      <c r="AC107" s="288">
        <v>136.5119498954904</v>
      </c>
      <c r="AD107" s="288">
        <v>134.97675495602266</v>
      </c>
      <c r="AE107" s="288">
        <v>133.90361248017055</v>
      </c>
      <c r="AF107" s="288">
        <v>133.90361248017055</v>
      </c>
      <c r="AG107" s="288">
        <v>133.90361248017055</v>
      </c>
      <c r="AH107" s="288">
        <v>137.16735471273384</v>
      </c>
      <c r="AI107" s="288">
        <v>137.16735471273384</v>
      </c>
      <c r="AJ107" s="288">
        <v>137.16735471273384</v>
      </c>
      <c r="AK107" s="288">
        <v>137.16735471273384</v>
      </c>
      <c r="AL107" s="288">
        <v>137.16735471273384</v>
      </c>
      <c r="AM107" s="288">
        <v>137.16735471273384</v>
      </c>
      <c r="AN107" s="288">
        <v>137.16735471273384</v>
      </c>
      <c r="AO107" s="288">
        <v>137.16735471273384</v>
      </c>
      <c r="AP107" s="288">
        <v>137.16735471273384</v>
      </c>
    </row>
    <row r="108" spans="1:42" x14ac:dyDescent="0.25">
      <c r="B108" s="291" t="s">
        <v>568</v>
      </c>
      <c r="C108" s="289">
        <f>[1]row!G124</f>
        <v>4</v>
      </c>
      <c r="D108" s="288">
        <v>113.7441955343768</v>
      </c>
      <c r="E108" s="288">
        <v>116.07261845995581</v>
      </c>
      <c r="F108" s="288">
        <v>116.07261845995581</v>
      </c>
      <c r="G108" s="288">
        <v>117.83247430900401</v>
      </c>
      <c r="H108" s="288">
        <v>116.57657726189188</v>
      </c>
      <c r="I108" s="288">
        <v>117.38394125469327</v>
      </c>
      <c r="J108" s="288">
        <v>120.72910862893545</v>
      </c>
      <c r="K108" s="288">
        <v>120.72910862893545</v>
      </c>
      <c r="L108" s="288">
        <v>124.16733369612649</v>
      </c>
      <c r="M108" s="288">
        <v>126.09625535266011</v>
      </c>
      <c r="N108" s="288">
        <v>126.09625535266011</v>
      </c>
      <c r="O108" s="288">
        <v>126.09625535266011</v>
      </c>
      <c r="P108" s="288">
        <v>126.09625535266011</v>
      </c>
      <c r="Q108" s="288">
        <v>128.45099719613282</v>
      </c>
      <c r="R108" s="288">
        <v>128.45099719613282</v>
      </c>
      <c r="S108" s="288">
        <v>131.09190136059993</v>
      </c>
      <c r="T108" s="288">
        <v>135.85158062842891</v>
      </c>
      <c r="U108" s="288">
        <v>135.85158062842891</v>
      </c>
      <c r="V108" s="288">
        <v>135.85158062842891</v>
      </c>
      <c r="W108" s="288">
        <v>135.85158062842891</v>
      </c>
      <c r="X108" s="288">
        <v>135.85158062842891</v>
      </c>
      <c r="Y108" s="288">
        <v>135.85158062842891</v>
      </c>
      <c r="Z108" s="288">
        <v>135.85158062842891</v>
      </c>
      <c r="AA108" s="288">
        <v>135.85158062842891</v>
      </c>
      <c r="AB108" s="288">
        <v>135.68917919554661</v>
      </c>
      <c r="AC108" s="288">
        <v>136.5119498954904</v>
      </c>
      <c r="AD108" s="288">
        <v>134.97675495602266</v>
      </c>
      <c r="AE108" s="288">
        <v>133.90361248017055</v>
      </c>
      <c r="AF108" s="288">
        <v>133.90361248017055</v>
      </c>
      <c r="AG108" s="288">
        <v>133.90361248017055</v>
      </c>
      <c r="AH108" s="288">
        <v>137.16735471273384</v>
      </c>
      <c r="AI108" s="288">
        <v>137.16735471273384</v>
      </c>
      <c r="AJ108" s="288">
        <v>137.16735471273384</v>
      </c>
      <c r="AK108" s="288">
        <v>137.16735471273384</v>
      </c>
      <c r="AL108" s="288">
        <v>137.16735471273384</v>
      </c>
      <c r="AM108" s="288">
        <v>137.16735471273384</v>
      </c>
      <c r="AN108" s="288">
        <v>137.16735471273384</v>
      </c>
      <c r="AO108" s="288">
        <v>137.16735471273384</v>
      </c>
      <c r="AP108" s="288">
        <v>137.16735471273384</v>
      </c>
    </row>
    <row r="109" spans="1:42" x14ac:dyDescent="0.25">
      <c r="A109" s="269" t="s">
        <v>117</v>
      </c>
      <c r="B109" s="294"/>
      <c r="C109" s="287">
        <f>C110</f>
        <v>4</v>
      </c>
      <c r="D109" s="288">
        <v>123.53401619694527</v>
      </c>
      <c r="E109" s="288">
        <v>123.53401619694527</v>
      </c>
      <c r="F109" s="288">
        <v>123.53401619694527</v>
      </c>
      <c r="G109" s="288">
        <v>123.53401619694527</v>
      </c>
      <c r="H109" s="288">
        <v>123.53401619694527</v>
      </c>
      <c r="I109" s="288">
        <v>123.53401619694527</v>
      </c>
      <c r="J109" s="288">
        <v>123.53401619694527</v>
      </c>
      <c r="K109" s="288">
        <v>123.53401619694527</v>
      </c>
      <c r="L109" s="288">
        <v>123.53401619694527</v>
      </c>
      <c r="M109" s="288">
        <v>123.53401619694527</v>
      </c>
      <c r="N109" s="288">
        <v>123.53401619694527</v>
      </c>
      <c r="O109" s="288">
        <v>123.53401619694527</v>
      </c>
      <c r="P109" s="288">
        <v>123.53401619694527</v>
      </c>
      <c r="Q109" s="288">
        <v>123.53401619694527</v>
      </c>
      <c r="R109" s="288">
        <v>123.53401619694527</v>
      </c>
      <c r="S109" s="288">
        <v>123.53401619694527</v>
      </c>
      <c r="T109" s="288">
        <v>137.18881770748706</v>
      </c>
      <c r="U109" s="288">
        <v>137.18881770748706</v>
      </c>
      <c r="V109" s="288">
        <v>137.18881770748706</v>
      </c>
      <c r="W109" s="288">
        <v>137.18881770748706</v>
      </c>
      <c r="X109" s="288">
        <v>137.18881770748706</v>
      </c>
      <c r="Y109" s="288">
        <v>137.18881770748706</v>
      </c>
      <c r="Z109" s="288">
        <v>137.18881770748706</v>
      </c>
      <c r="AA109" s="288">
        <v>137.18881770748706</v>
      </c>
      <c r="AB109" s="288">
        <v>137.18881770748706</v>
      </c>
      <c r="AC109" s="288">
        <v>137.18881770748706</v>
      </c>
      <c r="AD109" s="288">
        <v>137.70204222694011</v>
      </c>
      <c r="AE109" s="288">
        <v>137.70204222694011</v>
      </c>
      <c r="AF109" s="288">
        <v>137.70204222694011</v>
      </c>
      <c r="AG109" s="288">
        <v>137.70204222694011</v>
      </c>
      <c r="AH109" s="288">
        <v>137.70204222694011</v>
      </c>
      <c r="AI109" s="288">
        <v>137.70204222694011</v>
      </c>
      <c r="AJ109" s="288">
        <v>137.70204222694011</v>
      </c>
      <c r="AK109" s="288">
        <v>137.70204222694011</v>
      </c>
      <c r="AL109" s="288">
        <v>137.70204222694011</v>
      </c>
      <c r="AM109" s="288">
        <v>137.70204222694011</v>
      </c>
      <c r="AN109" s="288">
        <v>138.45745712028346</v>
      </c>
      <c r="AO109" s="288">
        <v>139.37607703977807</v>
      </c>
      <c r="AP109" s="288">
        <v>139.37607703977807</v>
      </c>
    </row>
    <row r="110" spans="1:42" x14ac:dyDescent="0.25">
      <c r="B110" s="291" t="s">
        <v>573</v>
      </c>
      <c r="C110" s="289">
        <f>[1]row!G127</f>
        <v>4</v>
      </c>
      <c r="D110" s="288">
        <v>123.53401619694527</v>
      </c>
      <c r="E110" s="288">
        <v>123.53401619694527</v>
      </c>
      <c r="F110" s="288">
        <v>123.53401619694527</v>
      </c>
      <c r="G110" s="288">
        <v>123.53401619694527</v>
      </c>
      <c r="H110" s="288">
        <v>123.53401619694527</v>
      </c>
      <c r="I110" s="288">
        <v>123.53401619694527</v>
      </c>
      <c r="J110" s="288">
        <v>123.53401619694527</v>
      </c>
      <c r="K110" s="288">
        <v>123.53401619694527</v>
      </c>
      <c r="L110" s="288">
        <v>123.53401619694527</v>
      </c>
      <c r="M110" s="288">
        <v>123.53401619694527</v>
      </c>
      <c r="N110" s="288">
        <v>123.53401619694527</v>
      </c>
      <c r="O110" s="288">
        <v>123.53401619694527</v>
      </c>
      <c r="P110" s="288">
        <v>123.53401619694527</v>
      </c>
      <c r="Q110" s="288">
        <v>123.53401619694527</v>
      </c>
      <c r="R110" s="288">
        <v>123.53401619694527</v>
      </c>
      <c r="S110" s="288">
        <v>123.53401619694527</v>
      </c>
      <c r="T110" s="288">
        <v>137.18881770748706</v>
      </c>
      <c r="U110" s="288">
        <v>137.18881770748706</v>
      </c>
      <c r="V110" s="288">
        <v>137.18881770748706</v>
      </c>
      <c r="W110" s="288">
        <v>137.18881770748706</v>
      </c>
      <c r="X110" s="288">
        <v>137.18881770748706</v>
      </c>
      <c r="Y110" s="288">
        <v>137.18881770748706</v>
      </c>
      <c r="Z110" s="288">
        <v>137.18881770748706</v>
      </c>
      <c r="AA110" s="288">
        <v>137.18881770748706</v>
      </c>
      <c r="AB110" s="288">
        <v>137.18881770748706</v>
      </c>
      <c r="AC110" s="288">
        <v>137.18881770748706</v>
      </c>
      <c r="AD110" s="288">
        <v>137.70204222694011</v>
      </c>
      <c r="AE110" s="288">
        <v>137.70204222694011</v>
      </c>
      <c r="AF110" s="288">
        <v>137.70204222694011</v>
      </c>
      <c r="AG110" s="288">
        <v>137.70204222694011</v>
      </c>
      <c r="AH110" s="288">
        <v>137.70204222694011</v>
      </c>
      <c r="AI110" s="288">
        <v>137.70204222694011</v>
      </c>
      <c r="AJ110" s="288">
        <v>137.70204222694011</v>
      </c>
      <c r="AK110" s="288">
        <v>137.70204222694011</v>
      </c>
      <c r="AL110" s="288">
        <v>137.70204222694011</v>
      </c>
      <c r="AM110" s="288">
        <v>137.70204222694011</v>
      </c>
      <c r="AN110" s="288">
        <v>138.45745712028346</v>
      </c>
      <c r="AO110" s="288">
        <v>139.37607703977807</v>
      </c>
      <c r="AP110" s="288">
        <v>139.37607703977807</v>
      </c>
    </row>
    <row r="111" spans="1:42" x14ac:dyDescent="0.25">
      <c r="A111" s="269" t="s">
        <v>118</v>
      </c>
      <c r="B111" s="294"/>
      <c r="C111" s="287">
        <f>C112</f>
        <v>1</v>
      </c>
      <c r="D111" s="288">
        <v>120</v>
      </c>
      <c r="E111" s="288">
        <v>120</v>
      </c>
      <c r="F111" s="288">
        <v>120</v>
      </c>
      <c r="G111" s="288">
        <v>132</v>
      </c>
      <c r="H111" s="288">
        <v>120</v>
      </c>
      <c r="I111" s="288">
        <v>120</v>
      </c>
      <c r="J111" s="288">
        <v>120</v>
      </c>
      <c r="K111" s="288">
        <v>120</v>
      </c>
      <c r="L111" s="288">
        <v>120</v>
      </c>
      <c r="M111" s="288">
        <v>120</v>
      </c>
      <c r="N111" s="288">
        <v>120</v>
      </c>
      <c r="O111" s="288">
        <v>120</v>
      </c>
      <c r="P111" s="288">
        <v>129.61481396815719</v>
      </c>
      <c r="Q111" s="288">
        <v>129.61481396815719</v>
      </c>
      <c r="R111" s="288">
        <v>129.61481396815719</v>
      </c>
      <c r="S111" s="288">
        <v>129.61481396815719</v>
      </c>
      <c r="T111" s="288">
        <v>129.61481396815719</v>
      </c>
      <c r="U111" s="288">
        <v>129.61481396815719</v>
      </c>
      <c r="V111" s="288">
        <v>129.61481396815719</v>
      </c>
      <c r="W111" s="288">
        <v>129.61481396815719</v>
      </c>
      <c r="X111" s="288">
        <v>129.61481396815719</v>
      </c>
      <c r="Y111" s="288">
        <v>129.61481396815719</v>
      </c>
      <c r="Z111" s="288">
        <v>129.61481396815719</v>
      </c>
      <c r="AA111" s="288">
        <v>129.61481396815719</v>
      </c>
      <c r="AB111" s="288">
        <v>129.61481396815719</v>
      </c>
      <c r="AC111" s="288">
        <v>140</v>
      </c>
      <c r="AD111" s="288">
        <v>140</v>
      </c>
      <c r="AE111" s="288">
        <v>140</v>
      </c>
      <c r="AF111" s="288">
        <v>140</v>
      </c>
      <c r="AG111" s="288">
        <v>140</v>
      </c>
      <c r="AH111" s="288">
        <v>140</v>
      </c>
      <c r="AI111" s="288">
        <v>140</v>
      </c>
      <c r="AJ111" s="288">
        <v>140</v>
      </c>
      <c r="AK111" s="288">
        <v>140</v>
      </c>
      <c r="AL111" s="288">
        <v>140</v>
      </c>
      <c r="AM111" s="288">
        <v>140</v>
      </c>
      <c r="AN111" s="288">
        <v>140</v>
      </c>
      <c r="AO111" s="288">
        <v>140</v>
      </c>
      <c r="AP111" s="288">
        <v>140</v>
      </c>
    </row>
    <row r="112" spans="1:42" x14ac:dyDescent="0.25">
      <c r="B112" s="291" t="s">
        <v>575</v>
      </c>
      <c r="C112" s="289">
        <f>[1]row!G129</f>
        <v>1</v>
      </c>
      <c r="D112" s="288">
        <v>120</v>
      </c>
      <c r="E112" s="288">
        <v>120</v>
      </c>
      <c r="F112" s="288">
        <v>120</v>
      </c>
      <c r="G112" s="288">
        <v>132</v>
      </c>
      <c r="H112" s="288">
        <v>120</v>
      </c>
      <c r="I112" s="288">
        <v>120</v>
      </c>
      <c r="J112" s="288">
        <v>120</v>
      </c>
      <c r="K112" s="288">
        <v>120</v>
      </c>
      <c r="L112" s="288">
        <v>120</v>
      </c>
      <c r="M112" s="288">
        <v>120</v>
      </c>
      <c r="N112" s="288">
        <v>120</v>
      </c>
      <c r="O112" s="288">
        <v>120</v>
      </c>
      <c r="P112" s="288">
        <v>129.61481396815719</v>
      </c>
      <c r="Q112" s="288">
        <v>129.61481396815719</v>
      </c>
      <c r="R112" s="288">
        <v>129.61481396815719</v>
      </c>
      <c r="S112" s="288">
        <v>129.61481396815719</v>
      </c>
      <c r="T112" s="288">
        <v>129.61481396815719</v>
      </c>
      <c r="U112" s="288">
        <v>129.61481396815719</v>
      </c>
      <c r="V112" s="288">
        <v>129.61481396815719</v>
      </c>
      <c r="W112" s="288">
        <v>129.61481396815719</v>
      </c>
      <c r="X112" s="288">
        <v>129.61481396815719</v>
      </c>
      <c r="Y112" s="288">
        <v>129.61481396815719</v>
      </c>
      <c r="Z112" s="288">
        <v>129.61481396815719</v>
      </c>
      <c r="AA112" s="288">
        <v>129.61481396815719</v>
      </c>
      <c r="AB112" s="288">
        <v>129.61481396815719</v>
      </c>
      <c r="AC112" s="288">
        <v>140</v>
      </c>
      <c r="AD112" s="288">
        <v>140</v>
      </c>
      <c r="AE112" s="288">
        <v>140</v>
      </c>
      <c r="AF112" s="288">
        <v>140</v>
      </c>
      <c r="AG112" s="288">
        <v>140</v>
      </c>
      <c r="AH112" s="288">
        <v>140</v>
      </c>
      <c r="AI112" s="288">
        <v>140</v>
      </c>
      <c r="AJ112" s="288">
        <v>140</v>
      </c>
      <c r="AK112" s="288">
        <v>140</v>
      </c>
      <c r="AL112" s="288">
        <v>140</v>
      </c>
      <c r="AM112" s="288">
        <v>140</v>
      </c>
      <c r="AN112" s="288">
        <v>140</v>
      </c>
      <c r="AO112" s="288">
        <v>140</v>
      </c>
      <c r="AP112" s="288">
        <v>140</v>
      </c>
    </row>
    <row r="113" spans="1:42" x14ac:dyDescent="0.25">
      <c r="A113" s="269" t="s">
        <v>119</v>
      </c>
      <c r="B113" s="294"/>
      <c r="C113" s="287">
        <f>C114+C117</f>
        <v>25</v>
      </c>
      <c r="D113" s="288">
        <v>115.26099159615583</v>
      </c>
      <c r="E113" s="288">
        <v>116.13376965101151</v>
      </c>
      <c r="F113" s="288">
        <v>116.13376965101151</v>
      </c>
      <c r="G113" s="288">
        <v>116.13376965101151</v>
      </c>
      <c r="H113" s="288">
        <v>116.13376965101151</v>
      </c>
      <c r="I113" s="288">
        <v>116.13376965101151</v>
      </c>
      <c r="J113" s="288">
        <v>116.31474286952478</v>
      </c>
      <c r="K113" s="288">
        <v>116.84601827770453</v>
      </c>
      <c r="L113" s="288">
        <v>114.83791914682847</v>
      </c>
      <c r="M113" s="288">
        <v>114.21823446003083</v>
      </c>
      <c r="N113" s="288">
        <v>118.47295068841856</v>
      </c>
      <c r="O113" s="288">
        <v>116.36555375140208</v>
      </c>
      <c r="P113" s="288">
        <v>115.74982018378512</v>
      </c>
      <c r="Q113" s="288">
        <v>116.51815319498942</v>
      </c>
      <c r="R113" s="288">
        <v>117.94874393689133</v>
      </c>
      <c r="S113" s="288">
        <v>124.78396750110838</v>
      </c>
      <c r="T113" s="288">
        <v>124.36338082198952</v>
      </c>
      <c r="U113" s="288">
        <v>123.5650192447054</v>
      </c>
      <c r="V113" s="288">
        <v>124.71910566997296</v>
      </c>
      <c r="W113" s="288">
        <v>124.92095021380192</v>
      </c>
      <c r="X113" s="288">
        <v>123.83359682781534</v>
      </c>
      <c r="Y113" s="288">
        <v>124.13941040023376</v>
      </c>
      <c r="Z113" s="288">
        <v>124.15269427264222</v>
      </c>
      <c r="AA113" s="288">
        <v>124.15269427264222</v>
      </c>
      <c r="AB113" s="288">
        <v>123.84318890344751</v>
      </c>
      <c r="AC113" s="288">
        <v>122.76880330083164</v>
      </c>
      <c r="AD113" s="288">
        <v>124.44518031869265</v>
      </c>
      <c r="AE113" s="288">
        <v>125.05711317246448</v>
      </c>
      <c r="AF113" s="288">
        <v>125.77673348148095</v>
      </c>
      <c r="AG113" s="288">
        <v>125.64851094870072</v>
      </c>
      <c r="AH113" s="288">
        <v>124.36052259655317</v>
      </c>
      <c r="AI113" s="288">
        <v>124.65597326995831</v>
      </c>
      <c r="AJ113" s="288">
        <v>124.91263364781044</v>
      </c>
      <c r="AK113" s="288">
        <v>125.59712015216563</v>
      </c>
      <c r="AL113" s="288">
        <v>126.01745611745191</v>
      </c>
      <c r="AM113" s="288">
        <v>126.00232344020813</v>
      </c>
      <c r="AN113" s="288">
        <v>126.12727681524706</v>
      </c>
      <c r="AO113" s="288">
        <v>126.32898272979837</v>
      </c>
      <c r="AP113" s="288">
        <v>125.56528021088823</v>
      </c>
    </row>
    <row r="114" spans="1:42" x14ac:dyDescent="0.25">
      <c r="A114" s="269" t="s">
        <v>120</v>
      </c>
      <c r="B114" s="294"/>
      <c r="C114" s="287">
        <f>SUM(C115:C116)</f>
        <v>7</v>
      </c>
      <c r="D114" s="288">
        <v>108.19190435153226</v>
      </c>
      <c r="E114" s="288">
        <v>108.19190435153226</v>
      </c>
      <c r="F114" s="288">
        <v>108.19190435153226</v>
      </c>
      <c r="G114" s="288">
        <v>108.19190435153226</v>
      </c>
      <c r="H114" s="288">
        <v>108.19190435153226</v>
      </c>
      <c r="I114" s="288">
        <v>108.19190435153226</v>
      </c>
      <c r="J114" s="288">
        <v>108.19190435153226</v>
      </c>
      <c r="K114" s="288">
        <v>108.19190435153226</v>
      </c>
      <c r="L114" s="288">
        <v>108.19190435153226</v>
      </c>
      <c r="M114" s="288">
        <v>108.19190435153226</v>
      </c>
      <c r="N114" s="288">
        <v>108.19190435153226</v>
      </c>
      <c r="O114" s="288">
        <v>108.19190435153226</v>
      </c>
      <c r="P114" s="288">
        <v>108.19190435153226</v>
      </c>
      <c r="Q114" s="288">
        <v>108.19190435153226</v>
      </c>
      <c r="R114" s="288">
        <v>108.19190435153226</v>
      </c>
      <c r="S114" s="288">
        <v>125.39476149438941</v>
      </c>
      <c r="T114" s="288">
        <v>127.22945004707178</v>
      </c>
      <c r="U114" s="288">
        <v>127.22945004707178</v>
      </c>
      <c r="V114" s="288">
        <v>127.22945004707178</v>
      </c>
      <c r="W114" s="288">
        <v>127.22945004707178</v>
      </c>
      <c r="X114" s="288">
        <v>127.22945004707178</v>
      </c>
      <c r="Y114" s="288">
        <v>127.22945004707178</v>
      </c>
      <c r="Z114" s="288">
        <v>127.22945004707178</v>
      </c>
      <c r="AA114" s="288">
        <v>127.22945004707178</v>
      </c>
      <c r="AB114" s="288">
        <v>127.22945004707178</v>
      </c>
      <c r="AC114" s="288">
        <v>127.22945004707178</v>
      </c>
      <c r="AD114" s="288">
        <v>127.22945004707178</v>
      </c>
      <c r="AE114" s="288">
        <v>127.22945004707178</v>
      </c>
      <c r="AF114" s="288">
        <v>127.22945004707178</v>
      </c>
      <c r="AG114" s="288">
        <v>127.22945004707178</v>
      </c>
      <c r="AH114" s="288">
        <v>127.22945004707178</v>
      </c>
      <c r="AI114" s="288">
        <v>127.22945004707178</v>
      </c>
      <c r="AJ114" s="288">
        <v>127.22945004707178</v>
      </c>
      <c r="AK114" s="288">
        <v>127.22945004707178</v>
      </c>
      <c r="AL114" s="288">
        <v>127.22945004707178</v>
      </c>
      <c r="AM114" s="288">
        <v>127.22945004707178</v>
      </c>
      <c r="AN114" s="288">
        <v>127.22945004707178</v>
      </c>
      <c r="AO114" s="288">
        <v>127.22945004707178</v>
      </c>
      <c r="AP114" s="288">
        <v>127.22945004707178</v>
      </c>
    </row>
    <row r="115" spans="1:42" x14ac:dyDescent="0.25">
      <c r="B115" s="291" t="s">
        <v>576</v>
      </c>
      <c r="C115" s="289">
        <f>'[1]Div 07'!Q187</f>
        <v>1</v>
      </c>
      <c r="D115" s="288">
        <v>117.26333046072591</v>
      </c>
      <c r="E115" s="288">
        <v>117.26333046072591</v>
      </c>
      <c r="F115" s="288">
        <v>117.26333046072591</v>
      </c>
      <c r="G115" s="288">
        <v>117.26333046072591</v>
      </c>
      <c r="H115" s="288">
        <v>117.26333046072591</v>
      </c>
      <c r="I115" s="288">
        <v>117.26333046072591</v>
      </c>
      <c r="J115" s="288">
        <v>117.26333046072591</v>
      </c>
      <c r="K115" s="288">
        <v>117.26333046072591</v>
      </c>
      <c r="L115" s="288">
        <v>117.26333046072591</v>
      </c>
      <c r="M115" s="288">
        <v>117.26333046072591</v>
      </c>
      <c r="N115" s="288">
        <v>117.26333046072591</v>
      </c>
      <c r="O115" s="288">
        <v>117.26333046072591</v>
      </c>
      <c r="P115" s="288">
        <v>117.26333046072591</v>
      </c>
      <c r="Q115" s="288">
        <v>117.26333046072591</v>
      </c>
      <c r="R115" s="288">
        <v>117.26333046072591</v>
      </c>
      <c r="S115" s="288">
        <v>117.26333046072591</v>
      </c>
      <c r="T115" s="288">
        <v>130.1061503295025</v>
      </c>
      <c r="U115" s="288">
        <v>130.1061503295025</v>
      </c>
      <c r="V115" s="288">
        <v>130.1061503295025</v>
      </c>
      <c r="W115" s="288">
        <v>130.1061503295025</v>
      </c>
      <c r="X115" s="288">
        <v>130.1061503295025</v>
      </c>
      <c r="Y115" s="288">
        <v>130.1061503295025</v>
      </c>
      <c r="Z115" s="288">
        <v>130.1061503295025</v>
      </c>
      <c r="AA115" s="288">
        <v>130.1061503295025</v>
      </c>
      <c r="AB115" s="288">
        <v>130.1061503295025</v>
      </c>
      <c r="AC115" s="288">
        <v>130.1061503295025</v>
      </c>
      <c r="AD115" s="288">
        <v>130.1061503295025</v>
      </c>
      <c r="AE115" s="288">
        <v>130.1061503295025</v>
      </c>
      <c r="AF115" s="288">
        <v>130.1061503295025</v>
      </c>
      <c r="AG115" s="288">
        <v>130.1061503295025</v>
      </c>
      <c r="AH115" s="288">
        <v>130.1061503295025</v>
      </c>
      <c r="AI115" s="288">
        <v>130.1061503295025</v>
      </c>
      <c r="AJ115" s="288">
        <v>130.1061503295025</v>
      </c>
      <c r="AK115" s="288">
        <v>130.1061503295025</v>
      </c>
      <c r="AL115" s="288">
        <v>130.1061503295025</v>
      </c>
      <c r="AM115" s="288">
        <v>130.1061503295025</v>
      </c>
      <c r="AN115" s="288">
        <v>130.1061503295025</v>
      </c>
      <c r="AO115" s="288">
        <v>130.1061503295025</v>
      </c>
      <c r="AP115" s="288">
        <v>130.1061503295025</v>
      </c>
    </row>
    <row r="116" spans="1:42" x14ac:dyDescent="0.25">
      <c r="B116" s="291" t="s">
        <v>577</v>
      </c>
      <c r="C116" s="289">
        <f>[1]row!G131</f>
        <v>6</v>
      </c>
      <c r="D116" s="288">
        <v>106.67999999999999</v>
      </c>
      <c r="E116" s="288">
        <v>106.67999999999999</v>
      </c>
      <c r="F116" s="288">
        <v>106.67999999999999</v>
      </c>
      <c r="G116" s="288">
        <v>106.67999999999999</v>
      </c>
      <c r="H116" s="288">
        <v>106.67999999999999</v>
      </c>
      <c r="I116" s="288">
        <v>106.67999999999999</v>
      </c>
      <c r="J116" s="288">
        <v>106.67999999999999</v>
      </c>
      <c r="K116" s="288">
        <v>106.67999999999999</v>
      </c>
      <c r="L116" s="288">
        <v>106.67999999999999</v>
      </c>
      <c r="M116" s="288">
        <v>106.67999999999999</v>
      </c>
      <c r="N116" s="288">
        <v>106.67999999999999</v>
      </c>
      <c r="O116" s="288">
        <v>106.67999999999999</v>
      </c>
      <c r="P116" s="288">
        <v>106.67999999999999</v>
      </c>
      <c r="Q116" s="288">
        <v>106.67999999999999</v>
      </c>
      <c r="R116" s="288">
        <v>106.67999999999999</v>
      </c>
      <c r="S116" s="288">
        <v>126.75</v>
      </c>
      <c r="T116" s="288">
        <v>126.75</v>
      </c>
      <c r="U116" s="288">
        <v>126.75</v>
      </c>
      <c r="V116" s="288">
        <v>126.75</v>
      </c>
      <c r="W116" s="288">
        <v>126.75</v>
      </c>
      <c r="X116" s="288">
        <v>126.75</v>
      </c>
      <c r="Y116" s="288">
        <v>126.75</v>
      </c>
      <c r="Z116" s="288">
        <v>126.75</v>
      </c>
      <c r="AA116" s="288">
        <v>126.75</v>
      </c>
      <c r="AB116" s="288">
        <v>126.75</v>
      </c>
      <c r="AC116" s="288">
        <v>126.75</v>
      </c>
      <c r="AD116" s="288">
        <v>126.75</v>
      </c>
      <c r="AE116" s="288">
        <v>126.75</v>
      </c>
      <c r="AF116" s="288">
        <v>126.75</v>
      </c>
      <c r="AG116" s="288">
        <v>126.75</v>
      </c>
      <c r="AH116" s="288">
        <v>126.75</v>
      </c>
      <c r="AI116" s="288">
        <v>126.75</v>
      </c>
      <c r="AJ116" s="288">
        <v>126.75</v>
      </c>
      <c r="AK116" s="288">
        <v>126.75</v>
      </c>
      <c r="AL116" s="288">
        <v>126.75</v>
      </c>
      <c r="AM116" s="288">
        <v>126.75</v>
      </c>
      <c r="AN116" s="288">
        <v>126.75</v>
      </c>
      <c r="AO116" s="288">
        <v>126.75</v>
      </c>
      <c r="AP116" s="288">
        <v>126.75</v>
      </c>
    </row>
    <row r="117" spans="1:42" x14ac:dyDescent="0.25">
      <c r="A117" s="269" t="s">
        <v>121</v>
      </c>
      <c r="B117" s="294"/>
      <c r="C117" s="287">
        <f>C118</f>
        <v>18</v>
      </c>
      <c r="D117" s="288">
        <v>118.01008108017611</v>
      </c>
      <c r="E117" s="288">
        <v>119.22227282303122</v>
      </c>
      <c r="F117" s="288">
        <v>119.22227282303122</v>
      </c>
      <c r="G117" s="288">
        <v>119.22227282303122</v>
      </c>
      <c r="H117" s="288">
        <v>119.22227282303122</v>
      </c>
      <c r="I117" s="288">
        <v>119.22227282303122</v>
      </c>
      <c r="J117" s="288">
        <v>119.47362451541078</v>
      </c>
      <c r="K117" s="288">
        <v>120.21150702677151</v>
      </c>
      <c r="L117" s="288">
        <v>117.42248045611034</v>
      </c>
      <c r="M117" s="288">
        <v>116.56180728000248</v>
      </c>
      <c r="N117" s="288">
        <v>122.47113537498545</v>
      </c>
      <c r="O117" s="288">
        <v>119.54419518468477</v>
      </c>
      <c r="P117" s="288">
        <v>118.68900967410566</v>
      </c>
      <c r="Q117" s="288">
        <v>119.75613885633389</v>
      </c>
      <c r="R117" s="288">
        <v>121.74307044230876</v>
      </c>
      <c r="S117" s="288">
        <v>124.54643650372132</v>
      </c>
      <c r="T117" s="288">
        <v>123.24879834556866</v>
      </c>
      <c r="U117" s="288">
        <v>122.1399628215629</v>
      </c>
      <c r="V117" s="288">
        <v>123.74286063443454</v>
      </c>
      <c r="W117" s="288">
        <v>124.02320027864143</v>
      </c>
      <c r="X117" s="288">
        <v>122.51298724254895</v>
      </c>
      <c r="Y117" s="288">
        <v>122.93772831535232</v>
      </c>
      <c r="Z117" s="288">
        <v>122.95617813814185</v>
      </c>
      <c r="AA117" s="288">
        <v>122.95617813814185</v>
      </c>
      <c r="AB117" s="288">
        <v>122.52630956981585</v>
      </c>
      <c r="AC117" s="288">
        <v>121.03410734396049</v>
      </c>
      <c r="AD117" s="288">
        <v>123.36240875765634</v>
      </c>
      <c r="AE117" s="288">
        <v>124.21231549900611</v>
      </c>
      <c r="AF117" s="288">
        <v>125.21178815041786</v>
      </c>
      <c r="AG117" s="288">
        <v>125.03370129933417</v>
      </c>
      <c r="AH117" s="288">
        <v>123.24482858801815</v>
      </c>
      <c r="AI117" s="288">
        <v>123.6551767455253</v>
      </c>
      <c r="AJ117" s="288">
        <v>124.01164949254212</v>
      </c>
      <c r="AK117" s="288">
        <v>124.96232519303547</v>
      </c>
      <c r="AL117" s="288">
        <v>125.54612514482197</v>
      </c>
      <c r="AM117" s="288">
        <v>125.52510753753894</v>
      </c>
      <c r="AN117" s="288">
        <v>125.69865389175965</v>
      </c>
      <c r="AO117" s="288">
        <v>125.97880099530317</v>
      </c>
      <c r="AP117" s="288">
        <v>124.91810305237239</v>
      </c>
    </row>
    <row r="118" spans="1:42" x14ac:dyDescent="0.25">
      <c r="B118" s="291" t="s">
        <v>578</v>
      </c>
      <c r="C118" s="289">
        <f>[1]row!G132</f>
        <v>18</v>
      </c>
      <c r="D118" s="288">
        <v>118.01008108017611</v>
      </c>
      <c r="E118" s="288">
        <v>119.22227282303122</v>
      </c>
      <c r="F118" s="288">
        <v>119.22227282303122</v>
      </c>
      <c r="G118" s="288">
        <v>119.22227282303122</v>
      </c>
      <c r="H118" s="288">
        <v>119.22227282303122</v>
      </c>
      <c r="I118" s="288">
        <v>119.22227282303122</v>
      </c>
      <c r="J118" s="288">
        <v>119.47362451541078</v>
      </c>
      <c r="K118" s="288">
        <v>120.21150702677151</v>
      </c>
      <c r="L118" s="288">
        <v>117.42248045611034</v>
      </c>
      <c r="M118" s="288">
        <v>116.56180728000248</v>
      </c>
      <c r="N118" s="288">
        <v>122.47113537498545</v>
      </c>
      <c r="O118" s="288">
        <v>119.54419518468477</v>
      </c>
      <c r="P118" s="288">
        <v>118.68900967410566</v>
      </c>
      <c r="Q118" s="288">
        <v>119.75613885633389</v>
      </c>
      <c r="R118" s="288">
        <v>121.74307044230876</v>
      </c>
      <c r="S118" s="288">
        <v>124.54643650372132</v>
      </c>
      <c r="T118" s="288">
        <v>123.24879834556866</v>
      </c>
      <c r="U118" s="288">
        <v>122.1399628215629</v>
      </c>
      <c r="V118" s="288">
        <v>123.74286063443454</v>
      </c>
      <c r="W118" s="288">
        <v>124.02320027864143</v>
      </c>
      <c r="X118" s="288">
        <v>122.51298724254895</v>
      </c>
      <c r="Y118" s="288">
        <v>122.93772831535232</v>
      </c>
      <c r="Z118" s="288">
        <v>122.95617813814185</v>
      </c>
      <c r="AA118" s="288">
        <v>122.95617813814185</v>
      </c>
      <c r="AB118" s="288">
        <v>122.52630956981585</v>
      </c>
      <c r="AC118" s="288">
        <v>121.03410734396049</v>
      </c>
      <c r="AD118" s="288">
        <v>123.36240875765634</v>
      </c>
      <c r="AE118" s="288">
        <v>124.21231549900611</v>
      </c>
      <c r="AF118" s="288">
        <v>125.21178815041786</v>
      </c>
      <c r="AG118" s="288">
        <v>125.03370129933417</v>
      </c>
      <c r="AH118" s="288">
        <v>123.24482858801815</v>
      </c>
      <c r="AI118" s="288">
        <v>123.6551767455253</v>
      </c>
      <c r="AJ118" s="288">
        <v>124.01164949254212</v>
      </c>
      <c r="AK118" s="288">
        <v>124.96232519303547</v>
      </c>
      <c r="AL118" s="288">
        <v>125.54612514482197</v>
      </c>
      <c r="AM118" s="288">
        <v>125.52510753753894</v>
      </c>
      <c r="AN118" s="288">
        <v>125.69865389175965</v>
      </c>
      <c r="AO118" s="288">
        <v>125.97880099530317</v>
      </c>
      <c r="AP118" s="288">
        <v>124.91810305237239</v>
      </c>
    </row>
    <row r="119" spans="1:42" x14ac:dyDescent="0.25">
      <c r="D119" s="288"/>
      <c r="E119" s="288"/>
      <c r="F119" s="288"/>
      <c r="G119" s="288"/>
      <c r="H119" s="288"/>
      <c r="I119" s="288"/>
      <c r="J119" s="288"/>
      <c r="K119" s="288"/>
      <c r="L119" s="288"/>
      <c r="M119" s="288"/>
      <c r="N119" s="288"/>
      <c r="O119" s="288"/>
      <c r="P119" s="288"/>
      <c r="Q119" s="288"/>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row>
    <row r="120" spans="1:42" x14ac:dyDescent="0.25">
      <c r="A120" s="266" t="s">
        <v>122</v>
      </c>
      <c r="B120" s="293"/>
      <c r="C120" s="278">
        <f>C121+C124</f>
        <v>5.5</v>
      </c>
      <c r="D120" s="278">
        <v>87.902973228935949</v>
      </c>
      <c r="E120" s="278">
        <v>89.867875731779307</v>
      </c>
      <c r="F120" s="278">
        <v>89.867875731779307</v>
      </c>
      <c r="G120" s="278">
        <v>89.867875731779307</v>
      </c>
      <c r="H120" s="278">
        <v>90.088642012382621</v>
      </c>
      <c r="I120" s="278">
        <v>90.088642012382621</v>
      </c>
      <c r="J120" s="278">
        <v>90.088642012382621</v>
      </c>
      <c r="K120" s="278">
        <v>90.088642012382621</v>
      </c>
      <c r="L120" s="278">
        <v>90.088642012382621</v>
      </c>
      <c r="M120" s="278">
        <v>90.088642012382621</v>
      </c>
      <c r="N120" s="278">
        <v>90.088642012382621</v>
      </c>
      <c r="O120" s="278">
        <v>90.088642012382621</v>
      </c>
      <c r="P120" s="278">
        <v>90.088642012382621</v>
      </c>
      <c r="Q120" s="278">
        <v>90.088642012382621</v>
      </c>
      <c r="R120" s="301">
        <v>90.088642012382621</v>
      </c>
      <c r="S120" s="301">
        <v>90.088642012382621</v>
      </c>
      <c r="T120" s="278">
        <v>90.088641525387956</v>
      </c>
      <c r="U120" s="278">
        <v>90.088641525387956</v>
      </c>
      <c r="V120" s="278">
        <v>90.088643437049498</v>
      </c>
      <c r="W120" s="278">
        <v>90.654911477351149</v>
      </c>
      <c r="X120" s="278">
        <v>92.845178828573864</v>
      </c>
      <c r="Y120" s="278">
        <v>92.845178828573864</v>
      </c>
      <c r="Z120" s="278">
        <v>92.845178828573864</v>
      </c>
      <c r="AA120" s="278">
        <v>91.926011619854094</v>
      </c>
      <c r="AB120" s="278">
        <v>91.926011619854094</v>
      </c>
      <c r="AC120" s="278">
        <v>90.26232822896462</v>
      </c>
      <c r="AD120" s="278">
        <v>90.26232822896462</v>
      </c>
      <c r="AE120" s="278">
        <v>90.26232822896462</v>
      </c>
      <c r="AF120" s="278">
        <v>91.238291163106169</v>
      </c>
      <c r="AG120" s="278">
        <v>91.238291163106169</v>
      </c>
      <c r="AH120" s="278">
        <v>91.238291163106169</v>
      </c>
      <c r="AI120" s="278">
        <v>89.91791114109779</v>
      </c>
      <c r="AJ120" s="278">
        <v>89.91791114109779</v>
      </c>
      <c r="AK120" s="278">
        <v>89.91791114109779</v>
      </c>
      <c r="AL120" s="278">
        <v>89.91791076510097</v>
      </c>
      <c r="AM120" s="278">
        <v>89.331223335364044</v>
      </c>
      <c r="AN120" s="278">
        <v>89.331223335364044</v>
      </c>
      <c r="AO120" s="278">
        <v>89.331223335364044</v>
      </c>
      <c r="AP120" s="278">
        <v>89.331223335364044</v>
      </c>
    </row>
    <row r="121" spans="1:42" x14ac:dyDescent="0.25">
      <c r="A121" s="269" t="s">
        <v>123</v>
      </c>
      <c r="B121" s="294"/>
      <c r="C121" s="287">
        <f t="shared" ref="C121:C122" si="4">C122</f>
        <v>5</v>
      </c>
      <c r="D121" s="288">
        <v>86.693270551829542</v>
      </c>
      <c r="E121" s="288">
        <v>88.854663304957242</v>
      </c>
      <c r="F121" s="288">
        <v>88.854663304957242</v>
      </c>
      <c r="G121" s="288">
        <v>88.854663304957242</v>
      </c>
      <c r="H121" s="288">
        <v>89.097506213620889</v>
      </c>
      <c r="I121" s="288">
        <v>89.097506213620889</v>
      </c>
      <c r="J121" s="288">
        <v>89.097506213620889</v>
      </c>
      <c r="K121" s="288">
        <v>89.097506213620889</v>
      </c>
      <c r="L121" s="288">
        <v>89.097506213620889</v>
      </c>
      <c r="M121" s="288">
        <v>89.097506213620889</v>
      </c>
      <c r="N121" s="288">
        <v>89.097506213620889</v>
      </c>
      <c r="O121" s="288">
        <v>89.097506213620889</v>
      </c>
      <c r="P121" s="288">
        <v>89.097506213620889</v>
      </c>
      <c r="Q121" s="288">
        <v>89.097506213620889</v>
      </c>
      <c r="R121" s="288">
        <v>89.097506213620889</v>
      </c>
      <c r="S121" s="288">
        <v>89.097506213620889</v>
      </c>
      <c r="T121" s="288">
        <v>89.097505677926748</v>
      </c>
      <c r="U121" s="288">
        <v>89.097505677926748</v>
      </c>
      <c r="V121" s="288">
        <v>89.097507780754455</v>
      </c>
      <c r="W121" s="288">
        <v>89.720402625086265</v>
      </c>
      <c r="X121" s="288">
        <v>92.129696711431251</v>
      </c>
      <c r="Y121" s="288">
        <v>92.129696711431251</v>
      </c>
      <c r="Z121" s="288">
        <v>92.129696711431251</v>
      </c>
      <c r="AA121" s="288">
        <v>91.118612781839502</v>
      </c>
      <c r="AB121" s="288">
        <v>91.118612781839502</v>
      </c>
      <c r="AC121" s="288">
        <v>89.28856105186108</v>
      </c>
      <c r="AD121" s="288">
        <v>89.28856105186108</v>
      </c>
      <c r="AE121" s="288">
        <v>89.28856105186108</v>
      </c>
      <c r="AF121" s="288">
        <v>90.362120279416786</v>
      </c>
      <c r="AG121" s="288">
        <v>90.362120279416786</v>
      </c>
      <c r="AH121" s="288">
        <v>90.362120279416786</v>
      </c>
      <c r="AI121" s="288">
        <v>88.909702255207577</v>
      </c>
      <c r="AJ121" s="288">
        <v>88.909702255207577</v>
      </c>
      <c r="AK121" s="288">
        <v>88.909702255207577</v>
      </c>
      <c r="AL121" s="288">
        <v>88.909701841611067</v>
      </c>
      <c r="AM121" s="288">
        <v>88.264345668900461</v>
      </c>
      <c r="AN121" s="288">
        <v>88.264345668900461</v>
      </c>
      <c r="AO121" s="288">
        <v>88.264345668900461</v>
      </c>
      <c r="AP121" s="288">
        <v>88.264345668900461</v>
      </c>
    </row>
    <row r="122" spans="1:42" x14ac:dyDescent="0.25">
      <c r="A122" s="269" t="s">
        <v>124</v>
      </c>
      <c r="B122" s="294"/>
      <c r="C122" s="287">
        <f t="shared" si="4"/>
        <v>5</v>
      </c>
      <c r="D122" s="288">
        <v>86.693270551829542</v>
      </c>
      <c r="E122" s="288">
        <v>88.854663304957242</v>
      </c>
      <c r="F122" s="288">
        <v>88.854663304957242</v>
      </c>
      <c r="G122" s="288">
        <v>88.854663304957242</v>
      </c>
      <c r="H122" s="288">
        <v>89.097506213620889</v>
      </c>
      <c r="I122" s="288">
        <v>89.097506213620889</v>
      </c>
      <c r="J122" s="288">
        <v>89.097506213620889</v>
      </c>
      <c r="K122" s="288">
        <v>89.097506213620889</v>
      </c>
      <c r="L122" s="288">
        <v>89.097506213620889</v>
      </c>
      <c r="M122" s="288">
        <v>89.097506213620889</v>
      </c>
      <c r="N122" s="288">
        <v>89.097506213620889</v>
      </c>
      <c r="O122" s="288">
        <v>89.097506213620889</v>
      </c>
      <c r="P122" s="288">
        <v>89.097506213620889</v>
      </c>
      <c r="Q122" s="288">
        <v>89.097506213620889</v>
      </c>
      <c r="R122" s="288">
        <v>89.097506213620889</v>
      </c>
      <c r="S122" s="288">
        <v>89.097506213620889</v>
      </c>
      <c r="T122" s="288">
        <v>89.097505677926748</v>
      </c>
      <c r="U122" s="288">
        <v>89.097505677926748</v>
      </c>
      <c r="V122" s="288">
        <v>89.097507780754455</v>
      </c>
      <c r="W122" s="288">
        <v>89.720402625086265</v>
      </c>
      <c r="X122" s="288">
        <v>92.129696711431251</v>
      </c>
      <c r="Y122" s="288">
        <v>92.129696711431251</v>
      </c>
      <c r="Z122" s="288">
        <v>92.129696711431251</v>
      </c>
      <c r="AA122" s="288">
        <v>91.118612781839502</v>
      </c>
      <c r="AB122" s="288">
        <v>91.118612781839502</v>
      </c>
      <c r="AC122" s="288">
        <v>89.28856105186108</v>
      </c>
      <c r="AD122" s="288">
        <v>89.28856105186108</v>
      </c>
      <c r="AE122" s="288">
        <v>89.28856105186108</v>
      </c>
      <c r="AF122" s="288">
        <v>90.362120279416786</v>
      </c>
      <c r="AG122" s="288">
        <v>90.362120279416786</v>
      </c>
      <c r="AH122" s="288">
        <v>90.362120279416786</v>
      </c>
      <c r="AI122" s="288">
        <v>88.909702255207577</v>
      </c>
      <c r="AJ122" s="288">
        <v>88.909702255207577</v>
      </c>
      <c r="AK122" s="288">
        <v>88.909702255207577</v>
      </c>
      <c r="AL122" s="288">
        <v>88.909701841611067</v>
      </c>
      <c r="AM122" s="288">
        <v>88.264345668900461</v>
      </c>
      <c r="AN122" s="288">
        <v>88.264345668900461</v>
      </c>
      <c r="AO122" s="288">
        <v>88.264345668900461</v>
      </c>
      <c r="AP122" s="288">
        <v>88.264345668900461</v>
      </c>
    </row>
    <row r="123" spans="1:42" x14ac:dyDescent="0.25">
      <c r="B123" s="291" t="s">
        <v>581</v>
      </c>
      <c r="C123" s="289">
        <f>[1]row!G136</f>
        <v>5</v>
      </c>
      <c r="D123" s="288">
        <v>86.693270551829542</v>
      </c>
      <c r="E123" s="288">
        <v>88.854663304957242</v>
      </c>
      <c r="F123" s="288">
        <v>88.854663304957242</v>
      </c>
      <c r="G123" s="288">
        <v>88.854663304957242</v>
      </c>
      <c r="H123" s="288">
        <v>89.097506213620889</v>
      </c>
      <c r="I123" s="288">
        <v>89.097506213620889</v>
      </c>
      <c r="J123" s="288">
        <v>89.097506213620889</v>
      </c>
      <c r="K123" s="288">
        <v>89.097506213620889</v>
      </c>
      <c r="L123" s="288">
        <v>89.097506213620889</v>
      </c>
      <c r="M123" s="288">
        <v>89.097506213620889</v>
      </c>
      <c r="N123" s="288">
        <v>89.097506213620889</v>
      </c>
      <c r="O123" s="288">
        <v>89.097506213620889</v>
      </c>
      <c r="P123" s="288">
        <v>89.097506213620889</v>
      </c>
      <c r="Q123" s="288">
        <v>89.097506213620889</v>
      </c>
      <c r="R123" s="288">
        <v>89.097506213620889</v>
      </c>
      <c r="S123" s="288">
        <v>89.097506213620889</v>
      </c>
      <c r="T123" s="288">
        <v>89.097505677926748</v>
      </c>
      <c r="U123" s="288">
        <v>89.097505677926748</v>
      </c>
      <c r="V123" s="288">
        <v>89.097507780754455</v>
      </c>
      <c r="W123" s="288">
        <v>89.720402625086265</v>
      </c>
      <c r="X123" s="288">
        <v>92.129696711431251</v>
      </c>
      <c r="Y123" s="288">
        <v>92.129696711431251</v>
      </c>
      <c r="Z123" s="288">
        <v>92.129696711431251</v>
      </c>
      <c r="AA123" s="288">
        <v>91.118612781839502</v>
      </c>
      <c r="AB123" s="288">
        <v>91.118612781839502</v>
      </c>
      <c r="AC123" s="288">
        <v>89.28856105186108</v>
      </c>
      <c r="AD123" s="288">
        <v>89.28856105186108</v>
      </c>
      <c r="AE123" s="288">
        <v>89.28856105186108</v>
      </c>
      <c r="AF123" s="288">
        <v>90.362120279416786</v>
      </c>
      <c r="AG123" s="288">
        <v>90.362120279416786</v>
      </c>
      <c r="AH123" s="288">
        <v>90.362120279416786</v>
      </c>
      <c r="AI123" s="288">
        <v>88.909702255207577</v>
      </c>
      <c r="AJ123" s="288">
        <v>88.909702255207577</v>
      </c>
      <c r="AK123" s="288">
        <v>88.909702255207577</v>
      </c>
      <c r="AL123" s="288">
        <v>88.909701841611067</v>
      </c>
      <c r="AM123" s="288">
        <v>88.264345668900461</v>
      </c>
      <c r="AN123" s="288">
        <v>88.264345668900461</v>
      </c>
      <c r="AO123" s="288">
        <v>88.264345668900461</v>
      </c>
      <c r="AP123" s="288">
        <v>88.264345668900461</v>
      </c>
    </row>
    <row r="124" spans="1:42" x14ac:dyDescent="0.25">
      <c r="A124" s="269" t="s">
        <v>125</v>
      </c>
      <c r="B124" s="294"/>
      <c r="C124" s="287">
        <f t="shared" ref="C124:C125" si="5">C125</f>
        <v>0.5</v>
      </c>
      <c r="D124" s="288">
        <v>100</v>
      </c>
      <c r="E124" s="288">
        <v>100</v>
      </c>
      <c r="F124" s="288">
        <v>100</v>
      </c>
      <c r="G124" s="288">
        <v>100</v>
      </c>
      <c r="H124" s="288">
        <v>100</v>
      </c>
      <c r="I124" s="288">
        <v>100</v>
      </c>
      <c r="J124" s="288">
        <v>100</v>
      </c>
      <c r="K124" s="288">
        <v>100</v>
      </c>
      <c r="L124" s="288">
        <v>100</v>
      </c>
      <c r="M124" s="288">
        <v>100</v>
      </c>
      <c r="N124" s="288">
        <v>100</v>
      </c>
      <c r="O124" s="288">
        <v>100</v>
      </c>
      <c r="P124" s="288">
        <v>100</v>
      </c>
      <c r="Q124" s="288">
        <v>100</v>
      </c>
      <c r="R124" s="288">
        <v>100</v>
      </c>
      <c r="S124" s="288">
        <v>100</v>
      </c>
      <c r="T124" s="288">
        <v>100</v>
      </c>
      <c r="U124" s="288">
        <v>100</v>
      </c>
      <c r="V124" s="288">
        <v>100</v>
      </c>
      <c r="W124" s="288">
        <v>100</v>
      </c>
      <c r="X124" s="288">
        <v>100</v>
      </c>
      <c r="Y124" s="288">
        <v>100</v>
      </c>
      <c r="Z124" s="288">
        <v>100</v>
      </c>
      <c r="AA124" s="288">
        <v>100</v>
      </c>
      <c r="AB124" s="288">
        <v>100</v>
      </c>
      <c r="AC124" s="288">
        <v>100</v>
      </c>
      <c r="AD124" s="288">
        <v>100</v>
      </c>
      <c r="AE124" s="288">
        <v>100</v>
      </c>
      <c r="AF124" s="288">
        <v>100</v>
      </c>
      <c r="AG124" s="288">
        <v>100</v>
      </c>
      <c r="AH124" s="288">
        <v>100</v>
      </c>
      <c r="AI124" s="288">
        <v>100</v>
      </c>
      <c r="AJ124" s="288">
        <v>100</v>
      </c>
      <c r="AK124" s="288">
        <v>100</v>
      </c>
      <c r="AL124" s="288">
        <v>100</v>
      </c>
      <c r="AM124" s="288">
        <v>100</v>
      </c>
      <c r="AN124" s="288">
        <v>100</v>
      </c>
      <c r="AO124" s="288">
        <v>100</v>
      </c>
      <c r="AP124" s="288">
        <v>100</v>
      </c>
    </row>
    <row r="125" spans="1:42" x14ac:dyDescent="0.25">
      <c r="A125" s="269" t="s">
        <v>126</v>
      </c>
      <c r="B125" s="294"/>
      <c r="C125" s="287">
        <f t="shared" si="5"/>
        <v>0.5</v>
      </c>
      <c r="D125" s="288">
        <v>100</v>
      </c>
      <c r="E125" s="288">
        <v>100</v>
      </c>
      <c r="F125" s="288">
        <v>100</v>
      </c>
      <c r="G125" s="288">
        <v>100</v>
      </c>
      <c r="H125" s="288">
        <v>100</v>
      </c>
      <c r="I125" s="288">
        <v>100</v>
      </c>
      <c r="J125" s="288">
        <v>100</v>
      </c>
      <c r="K125" s="288">
        <v>100</v>
      </c>
      <c r="L125" s="288">
        <v>100</v>
      </c>
      <c r="M125" s="288">
        <v>100</v>
      </c>
      <c r="N125" s="288">
        <v>100</v>
      </c>
      <c r="O125" s="288">
        <v>100</v>
      </c>
      <c r="P125" s="288">
        <v>100</v>
      </c>
      <c r="Q125" s="288">
        <v>100</v>
      </c>
      <c r="R125" s="288">
        <v>100</v>
      </c>
      <c r="S125" s="288">
        <v>100</v>
      </c>
      <c r="T125" s="288">
        <v>100</v>
      </c>
      <c r="U125" s="288">
        <v>100</v>
      </c>
      <c r="V125" s="288">
        <v>100</v>
      </c>
      <c r="W125" s="288">
        <v>100</v>
      </c>
      <c r="X125" s="288">
        <v>100</v>
      </c>
      <c r="Y125" s="288">
        <v>100</v>
      </c>
      <c r="Z125" s="288">
        <v>100</v>
      </c>
      <c r="AA125" s="288">
        <v>100</v>
      </c>
      <c r="AB125" s="288">
        <v>100</v>
      </c>
      <c r="AC125" s="288">
        <v>100</v>
      </c>
      <c r="AD125" s="288">
        <v>100</v>
      </c>
      <c r="AE125" s="288">
        <v>100</v>
      </c>
      <c r="AF125" s="288">
        <v>100</v>
      </c>
      <c r="AG125" s="288">
        <v>100</v>
      </c>
      <c r="AH125" s="288">
        <v>100</v>
      </c>
      <c r="AI125" s="288">
        <v>100</v>
      </c>
      <c r="AJ125" s="288">
        <v>100</v>
      </c>
      <c r="AK125" s="288">
        <v>100</v>
      </c>
      <c r="AL125" s="288">
        <v>100</v>
      </c>
      <c r="AM125" s="288">
        <v>100</v>
      </c>
      <c r="AN125" s="288">
        <v>100</v>
      </c>
      <c r="AO125" s="288">
        <v>100</v>
      </c>
      <c r="AP125" s="288">
        <v>100</v>
      </c>
    </row>
    <row r="126" spans="1:42" x14ac:dyDescent="0.25">
      <c r="B126" s="291" t="s">
        <v>582</v>
      </c>
      <c r="C126" s="288">
        <f>'[1]Div 08'!Q39+'[1]Div 08'!Q43</f>
        <v>0.5</v>
      </c>
      <c r="D126" s="288">
        <v>100</v>
      </c>
      <c r="E126" s="288">
        <v>100</v>
      </c>
      <c r="F126" s="288">
        <v>100</v>
      </c>
      <c r="G126" s="288">
        <v>100</v>
      </c>
      <c r="H126" s="288">
        <v>100</v>
      </c>
      <c r="I126" s="288">
        <v>100</v>
      </c>
      <c r="J126" s="288">
        <v>100</v>
      </c>
      <c r="K126" s="288">
        <v>100</v>
      </c>
      <c r="L126" s="288">
        <v>100</v>
      </c>
      <c r="M126" s="288">
        <v>100</v>
      </c>
      <c r="N126" s="288">
        <v>100</v>
      </c>
      <c r="O126" s="288">
        <v>100</v>
      </c>
      <c r="P126" s="288">
        <v>100</v>
      </c>
      <c r="Q126" s="288">
        <v>100</v>
      </c>
      <c r="R126" s="288">
        <v>100</v>
      </c>
      <c r="S126" s="288">
        <v>100</v>
      </c>
      <c r="T126" s="288">
        <v>100</v>
      </c>
      <c r="U126" s="288">
        <v>100</v>
      </c>
      <c r="V126" s="288">
        <v>100</v>
      </c>
      <c r="W126" s="288">
        <v>100</v>
      </c>
      <c r="X126" s="288">
        <v>100</v>
      </c>
      <c r="Y126" s="288">
        <v>100</v>
      </c>
      <c r="Z126" s="288">
        <v>100</v>
      </c>
      <c r="AA126" s="288">
        <v>100</v>
      </c>
      <c r="AB126" s="288">
        <v>100</v>
      </c>
      <c r="AC126" s="288">
        <v>100</v>
      </c>
      <c r="AD126" s="288">
        <v>100</v>
      </c>
      <c r="AE126" s="288">
        <v>100</v>
      </c>
      <c r="AF126" s="288">
        <v>100</v>
      </c>
      <c r="AG126" s="288">
        <v>100</v>
      </c>
      <c r="AH126" s="288">
        <v>100</v>
      </c>
      <c r="AI126" s="288">
        <v>100</v>
      </c>
      <c r="AJ126" s="288">
        <v>100</v>
      </c>
      <c r="AK126" s="288">
        <v>100</v>
      </c>
      <c r="AL126" s="288">
        <v>100</v>
      </c>
      <c r="AM126" s="288">
        <v>100</v>
      </c>
      <c r="AN126" s="288">
        <v>100</v>
      </c>
      <c r="AO126" s="288">
        <v>100</v>
      </c>
      <c r="AP126" s="288">
        <v>100</v>
      </c>
    </row>
    <row r="127" spans="1:42" x14ac:dyDescent="0.25">
      <c r="D127" s="288"/>
      <c r="E127" s="288"/>
      <c r="F127" s="288"/>
      <c r="G127" s="288"/>
      <c r="H127" s="288"/>
      <c r="I127" s="288"/>
      <c r="J127" s="288"/>
      <c r="K127" s="288"/>
      <c r="L127" s="288"/>
      <c r="M127" s="288"/>
      <c r="N127" s="288"/>
      <c r="O127" s="288"/>
      <c r="P127" s="288"/>
      <c r="Q127" s="288"/>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row>
    <row r="128" spans="1:42" x14ac:dyDescent="0.25">
      <c r="A128" s="266" t="s">
        <v>127</v>
      </c>
      <c r="B128" s="293"/>
      <c r="C128" s="278">
        <f>C129+C137+C146+C155</f>
        <v>37</v>
      </c>
      <c r="D128" s="278">
        <v>106.68434542868086</v>
      </c>
      <c r="E128" s="278">
        <v>107.21680764621547</v>
      </c>
      <c r="F128" s="278">
        <v>107.19640325473742</v>
      </c>
      <c r="G128" s="278">
        <v>108.2240637311415</v>
      </c>
      <c r="H128" s="278">
        <v>109.0047056598016</v>
      </c>
      <c r="I128" s="278">
        <v>109.56046993991566</v>
      </c>
      <c r="J128" s="278">
        <v>110.09600483087402</v>
      </c>
      <c r="K128" s="278">
        <v>110.95423097062947</v>
      </c>
      <c r="L128" s="278">
        <v>111.75253826980517</v>
      </c>
      <c r="M128" s="278">
        <v>112.40358192047938</v>
      </c>
      <c r="N128" s="278">
        <v>113.03109480933398</v>
      </c>
      <c r="O128" s="278">
        <v>113.77002293136698</v>
      </c>
      <c r="P128" s="278">
        <v>114.2669649335694</v>
      </c>
      <c r="Q128" s="278">
        <v>114.4235625502118</v>
      </c>
      <c r="R128" s="301">
        <v>114.74451416995093</v>
      </c>
      <c r="S128" s="301">
        <v>115.09115130225001</v>
      </c>
      <c r="T128" s="278">
        <v>115.54405272081445</v>
      </c>
      <c r="U128" s="278">
        <v>116.40160053617731</v>
      </c>
      <c r="V128" s="278">
        <v>117.08047012977049</v>
      </c>
      <c r="W128" s="278">
        <v>117.54883945936668</v>
      </c>
      <c r="X128" s="278">
        <v>117.57377115967392</v>
      </c>
      <c r="Y128" s="278">
        <v>116.75161261339484</v>
      </c>
      <c r="Z128" s="278">
        <v>116.59640813124881</v>
      </c>
      <c r="AA128" s="278">
        <v>117.60795507425678</v>
      </c>
      <c r="AB128" s="278">
        <v>117.34130870327313</v>
      </c>
      <c r="AC128" s="278">
        <v>117.75620862635868</v>
      </c>
      <c r="AD128" s="278">
        <v>118.23965272740053</v>
      </c>
      <c r="AE128" s="278">
        <v>119.30384281153093</v>
      </c>
      <c r="AF128" s="278">
        <v>118.94910493074022</v>
      </c>
      <c r="AG128" s="278">
        <v>119.69905153304683</v>
      </c>
      <c r="AH128" s="278">
        <v>120.12727213139382</v>
      </c>
      <c r="AI128" s="278">
        <v>120.40850059655138</v>
      </c>
      <c r="AJ128" s="278">
        <v>121.28170271833898</v>
      </c>
      <c r="AK128" s="278">
        <v>118.90292897028037</v>
      </c>
      <c r="AL128" s="278">
        <v>121.05718320906276</v>
      </c>
      <c r="AM128" s="278">
        <v>122.27670959494822</v>
      </c>
      <c r="AN128" s="278">
        <v>122.33905546530823</v>
      </c>
      <c r="AO128" s="278">
        <v>122.6840619830112</v>
      </c>
      <c r="AP128" s="278">
        <v>122.98616104395883</v>
      </c>
    </row>
    <row r="129" spans="1:42" x14ac:dyDescent="0.25">
      <c r="A129" s="269" t="s">
        <v>128</v>
      </c>
      <c r="B129" s="269"/>
      <c r="C129" s="287">
        <f>C130+C133+C135</f>
        <v>9</v>
      </c>
      <c r="D129" s="288">
        <v>98.667419208888077</v>
      </c>
      <c r="E129" s="288">
        <v>100.71373395302196</v>
      </c>
      <c r="F129" s="288">
        <v>100.71373395302196</v>
      </c>
      <c r="G129" s="288">
        <v>103.75336634187326</v>
      </c>
      <c r="H129" s="288">
        <v>104.44848875395013</v>
      </c>
      <c r="I129" s="288">
        <v>105.38393020791371</v>
      </c>
      <c r="J129" s="288">
        <v>106.03603974201853</v>
      </c>
      <c r="K129" s="288">
        <v>106.45078791847006</v>
      </c>
      <c r="L129" s="288">
        <v>106.85788860135597</v>
      </c>
      <c r="M129" s="288">
        <v>107.76091075082402</v>
      </c>
      <c r="N129" s="288">
        <v>107.73034786341638</v>
      </c>
      <c r="O129" s="288">
        <v>108.48748505519531</v>
      </c>
      <c r="P129" s="288">
        <v>109.37170552426895</v>
      </c>
      <c r="Q129" s="288">
        <v>109.37170552426895</v>
      </c>
      <c r="R129" s="288">
        <v>109.37170552426895</v>
      </c>
      <c r="S129" s="288">
        <v>109.37170552426895</v>
      </c>
      <c r="T129" s="288">
        <v>108.80053857523464</v>
      </c>
      <c r="U129" s="288">
        <v>109.37170552426895</v>
      </c>
      <c r="V129" s="288">
        <v>109.75699611834631</v>
      </c>
      <c r="W129" s="288">
        <v>111.57785678358204</v>
      </c>
      <c r="X129" s="288">
        <v>111.62068991503699</v>
      </c>
      <c r="Y129" s="288">
        <v>107.71122746382117</v>
      </c>
      <c r="Z129" s="288">
        <v>105.48023114038163</v>
      </c>
      <c r="AA129" s="288">
        <v>106.44678921623215</v>
      </c>
      <c r="AB129" s="288">
        <v>106.45164222518002</v>
      </c>
      <c r="AC129" s="288">
        <v>108.06150475713274</v>
      </c>
      <c r="AD129" s="288">
        <v>108.06150475713274</v>
      </c>
      <c r="AE129" s="288">
        <v>108.75954149491633</v>
      </c>
      <c r="AF129" s="288">
        <v>108.15330736386221</v>
      </c>
      <c r="AG129" s="288">
        <v>109.9486193859904</v>
      </c>
      <c r="AH129" s="288">
        <v>109.98007999743166</v>
      </c>
      <c r="AI129" s="288">
        <v>110.167881790509</v>
      </c>
      <c r="AJ129" s="288">
        <v>114.15570531078659</v>
      </c>
      <c r="AK129" s="288">
        <v>105.25236647811033</v>
      </c>
      <c r="AL129" s="288">
        <v>114.00654697812658</v>
      </c>
      <c r="AM129" s="288">
        <v>113.97130736422575</v>
      </c>
      <c r="AN129" s="288">
        <v>113.97130736422575</v>
      </c>
      <c r="AO129" s="288">
        <v>113.97130736422575</v>
      </c>
      <c r="AP129" s="288">
        <v>113.97130736422575</v>
      </c>
    </row>
    <row r="130" spans="1:42" x14ac:dyDescent="0.25">
      <c r="A130" s="269" t="s">
        <v>583</v>
      </c>
      <c r="B130" s="296"/>
      <c r="C130" s="287">
        <f>SUM(C131:C132)</f>
        <v>4.75</v>
      </c>
      <c r="D130" s="288">
        <v>87.895860377683789</v>
      </c>
      <c r="E130" s="288">
        <v>89.053599906431188</v>
      </c>
      <c r="F130" s="288">
        <v>89.053599906431188</v>
      </c>
      <c r="G130" s="288">
        <v>94.81290338004419</v>
      </c>
      <c r="H130" s="288">
        <v>94.812903448894119</v>
      </c>
      <c r="I130" s="288">
        <v>94.513997544500697</v>
      </c>
      <c r="J130" s="288">
        <v>94.513997544500697</v>
      </c>
      <c r="K130" s="288">
        <v>95.299836194619388</v>
      </c>
      <c r="L130" s="288">
        <v>96.071184856929534</v>
      </c>
      <c r="M130" s="288">
        <v>97.782174192763748</v>
      </c>
      <c r="N130" s="288">
        <v>97.724265563991381</v>
      </c>
      <c r="O130" s="288">
        <v>96.408911971457243</v>
      </c>
      <c r="P130" s="288">
        <v>99.450580901719846</v>
      </c>
      <c r="Q130" s="288">
        <v>99.450580901719846</v>
      </c>
      <c r="R130" s="288">
        <v>99.450580901719846</v>
      </c>
      <c r="S130" s="288">
        <v>99.450580901719846</v>
      </c>
      <c r="T130" s="288">
        <v>98.368369840391722</v>
      </c>
      <c r="U130" s="288">
        <v>99.450580901719846</v>
      </c>
      <c r="V130" s="288">
        <v>99.450580901719846</v>
      </c>
      <c r="W130" s="288">
        <v>99.908539938138659</v>
      </c>
      <c r="X130" s="288">
        <v>99.989697450369135</v>
      </c>
      <c r="Y130" s="288">
        <v>95.510433733209823</v>
      </c>
      <c r="Z130" s="288">
        <v>91.283282804587543</v>
      </c>
      <c r="AA130" s="288">
        <v>93.114656000935881</v>
      </c>
      <c r="AB130" s="288">
        <v>93.123851175784509</v>
      </c>
      <c r="AC130" s="288">
        <v>95.465105982827922</v>
      </c>
      <c r="AD130" s="288">
        <v>95.465105982827922</v>
      </c>
      <c r="AE130" s="288">
        <v>97.496712950021717</v>
      </c>
      <c r="AF130" s="288">
        <v>97.496712950021717</v>
      </c>
      <c r="AG130" s="288">
        <v>98.317415112903149</v>
      </c>
      <c r="AH130" s="288">
        <v>98.37702469247607</v>
      </c>
      <c r="AI130" s="288">
        <v>98.732859668833115</v>
      </c>
      <c r="AJ130" s="288">
        <v>106.28873581251699</v>
      </c>
      <c r="AK130" s="288">
        <v>89.419251708498805</v>
      </c>
      <c r="AL130" s="288">
        <v>106.00612002431906</v>
      </c>
      <c r="AM130" s="288">
        <v>105.93935022955961</v>
      </c>
      <c r="AN130" s="288">
        <v>105.93935022955961</v>
      </c>
      <c r="AO130" s="288">
        <v>105.93935022955961</v>
      </c>
      <c r="AP130" s="288">
        <v>105.93935022955961</v>
      </c>
    </row>
    <row r="131" spans="1:42" x14ac:dyDescent="0.25">
      <c r="B131" s="291" t="s">
        <v>584</v>
      </c>
      <c r="C131" s="289">
        <f>[1]row!G143</f>
        <v>4</v>
      </c>
      <c r="D131" s="288">
        <v>85.485883096581944</v>
      </c>
      <c r="E131" s="288">
        <v>86.505748025502299</v>
      </c>
      <c r="F131" s="288">
        <v>86.505748025502299</v>
      </c>
      <c r="G131" s="288">
        <v>93.344920900417748</v>
      </c>
      <c r="H131" s="288">
        <v>93.34492098217703</v>
      </c>
      <c r="I131" s="288">
        <v>93.34492098217703</v>
      </c>
      <c r="J131" s="288">
        <v>93.34492098217703</v>
      </c>
      <c r="K131" s="288">
        <v>94.278104379192968</v>
      </c>
      <c r="L131" s="288">
        <v>95.194080915686271</v>
      </c>
      <c r="M131" s="288">
        <v>97.225880751989394</v>
      </c>
      <c r="N131" s="288">
        <v>97.225880751989394</v>
      </c>
      <c r="O131" s="288">
        <v>95.785938038502479</v>
      </c>
      <c r="P131" s="288">
        <v>99.054257163997917</v>
      </c>
      <c r="Q131" s="288">
        <v>99.054257163997917</v>
      </c>
      <c r="R131" s="288">
        <v>99.054257163997917</v>
      </c>
      <c r="S131" s="288">
        <v>99.054257163997917</v>
      </c>
      <c r="T131" s="288">
        <v>97.769131528670755</v>
      </c>
      <c r="U131" s="288">
        <v>99.054257163997917</v>
      </c>
      <c r="V131" s="288">
        <v>99.054257163997917</v>
      </c>
      <c r="W131" s="288">
        <v>100.21467376409714</v>
      </c>
      <c r="X131" s="288">
        <v>100.21467376409714</v>
      </c>
      <c r="Y131" s="288">
        <v>94.826331973730532</v>
      </c>
      <c r="Z131" s="288">
        <v>89.806590245991572</v>
      </c>
      <c r="AA131" s="288">
        <v>91.981345916655201</v>
      </c>
      <c r="AB131" s="288">
        <v>91.981345916655201</v>
      </c>
      <c r="AC131" s="288">
        <v>94.761586000019264</v>
      </c>
      <c r="AD131" s="288">
        <v>94.761586000019264</v>
      </c>
      <c r="AE131" s="288">
        <v>97.300744170099676</v>
      </c>
      <c r="AF131" s="288">
        <v>97.300744170099676</v>
      </c>
      <c r="AG131" s="288">
        <v>98.380423452879114</v>
      </c>
      <c r="AH131" s="288">
        <v>98.380421808352835</v>
      </c>
      <c r="AI131" s="288">
        <v>98.380421808352835</v>
      </c>
      <c r="AJ131" s="288">
        <v>107.35302472897743</v>
      </c>
      <c r="AK131" s="288">
        <v>87.656118603940882</v>
      </c>
      <c r="AL131" s="288">
        <v>107.35302472897743</v>
      </c>
      <c r="AM131" s="288">
        <v>107.35302472897743</v>
      </c>
      <c r="AN131" s="288">
        <v>107.35302472897743</v>
      </c>
      <c r="AO131" s="288">
        <v>107.35302472897743</v>
      </c>
      <c r="AP131" s="288">
        <v>107.35302472897743</v>
      </c>
    </row>
    <row r="132" spans="1:42" x14ac:dyDescent="0.25">
      <c r="B132" s="291" t="s">
        <v>585</v>
      </c>
      <c r="C132" s="289">
        <f>[1]row!G144</f>
        <v>0.75</v>
      </c>
      <c r="D132" s="288">
        <v>100.74907254356026</v>
      </c>
      <c r="E132" s="288">
        <v>102.64214327138519</v>
      </c>
      <c r="F132" s="288">
        <v>102.64214327138519</v>
      </c>
      <c r="G132" s="288">
        <v>102.64214327138519</v>
      </c>
      <c r="H132" s="288">
        <v>102.64214327138519</v>
      </c>
      <c r="I132" s="288">
        <v>100.74907254356026</v>
      </c>
      <c r="J132" s="288">
        <v>100.74907254356026</v>
      </c>
      <c r="K132" s="288">
        <v>100.74907254356026</v>
      </c>
      <c r="L132" s="288">
        <v>100.74907254356026</v>
      </c>
      <c r="M132" s="288">
        <v>100.74907254356026</v>
      </c>
      <c r="N132" s="288">
        <v>100.38231789466859</v>
      </c>
      <c r="O132" s="288">
        <v>99.731439613882728</v>
      </c>
      <c r="P132" s="288">
        <v>101.56430750290349</v>
      </c>
      <c r="Q132" s="288">
        <v>101.56430750290349</v>
      </c>
      <c r="R132" s="288">
        <v>101.56430750290349</v>
      </c>
      <c r="S132" s="288">
        <v>101.56430750290349</v>
      </c>
      <c r="T132" s="288">
        <v>101.56430750290349</v>
      </c>
      <c r="U132" s="288">
        <v>101.56430750290349</v>
      </c>
      <c r="V132" s="288">
        <v>101.56430750290349</v>
      </c>
      <c r="W132" s="288">
        <v>98.275826199693441</v>
      </c>
      <c r="X132" s="288">
        <v>98.789823777153046</v>
      </c>
      <c r="Y132" s="288">
        <v>99.15897645043276</v>
      </c>
      <c r="Z132" s="288">
        <v>99.15897645043276</v>
      </c>
      <c r="AA132" s="288">
        <v>99.15897645043276</v>
      </c>
      <c r="AB132" s="288">
        <v>99.217212557807429</v>
      </c>
      <c r="AC132" s="288">
        <v>99.217212557807429</v>
      </c>
      <c r="AD132" s="288">
        <v>99.217212557807429</v>
      </c>
      <c r="AE132" s="288">
        <v>98.541879776272594</v>
      </c>
      <c r="AF132" s="288">
        <v>98.541879776272594</v>
      </c>
      <c r="AG132" s="288">
        <v>97.981370633031361</v>
      </c>
      <c r="AH132" s="288">
        <v>98.358906741133296</v>
      </c>
      <c r="AI132" s="288">
        <v>100.61252825806127</v>
      </c>
      <c r="AJ132" s="288">
        <v>100.61252825806127</v>
      </c>
      <c r="AK132" s="288">
        <v>98.822628266141109</v>
      </c>
      <c r="AL132" s="288">
        <v>98.822628266141109</v>
      </c>
      <c r="AM132" s="288">
        <v>98.399752899331233</v>
      </c>
      <c r="AN132" s="288">
        <v>98.399752899331233</v>
      </c>
      <c r="AO132" s="288">
        <v>98.399752899331233</v>
      </c>
      <c r="AP132" s="288">
        <v>98.399752899331233</v>
      </c>
    </row>
    <row r="133" spans="1:42" x14ac:dyDescent="0.25">
      <c r="A133" s="269" t="s">
        <v>129</v>
      </c>
      <c r="B133" s="294"/>
      <c r="C133" s="287">
        <f>C134</f>
        <v>3.75</v>
      </c>
      <c r="D133" s="288">
        <v>112.1337162895986</v>
      </c>
      <c r="E133" s="288">
        <v>115.57840160577321</v>
      </c>
      <c r="F133" s="288">
        <v>115.57840160577321</v>
      </c>
      <c r="G133" s="288">
        <v>115.57840160577321</v>
      </c>
      <c r="H133" s="288">
        <v>117.24669530754775</v>
      </c>
      <c r="I133" s="288">
        <v>119.87036894262536</v>
      </c>
      <c r="J133" s="288">
        <v>121.43543182447691</v>
      </c>
      <c r="K133" s="288">
        <v>121.43543182447691</v>
      </c>
      <c r="L133" s="288">
        <v>121.43543182447691</v>
      </c>
      <c r="M133" s="288">
        <v>121.43543182447691</v>
      </c>
      <c r="N133" s="288">
        <v>121.43543182447691</v>
      </c>
      <c r="O133" s="288">
        <v>124.91867563528955</v>
      </c>
      <c r="P133" s="288">
        <v>123.18802411606698</v>
      </c>
      <c r="Q133" s="288">
        <v>123.18802411606698</v>
      </c>
      <c r="R133" s="288">
        <v>123.18802411606698</v>
      </c>
      <c r="S133" s="288">
        <v>123.18802411606698</v>
      </c>
      <c r="T133" s="288">
        <v>123.18802411606698</v>
      </c>
      <c r="U133" s="288">
        <v>123.18802411606698</v>
      </c>
      <c r="V133" s="288">
        <v>124.11272154185266</v>
      </c>
      <c r="W133" s="288">
        <v>127.90270569228792</v>
      </c>
      <c r="X133" s="288">
        <v>127.90270569228792</v>
      </c>
      <c r="Y133" s="288">
        <v>124.19372985110503</v>
      </c>
      <c r="Z133" s="288">
        <v>124.19372985110503</v>
      </c>
      <c r="AA133" s="288">
        <v>124.19372985110503</v>
      </c>
      <c r="AB133" s="288">
        <v>124.19372985110503</v>
      </c>
      <c r="AC133" s="288">
        <v>125.09181050553654</v>
      </c>
      <c r="AD133" s="288">
        <v>125.09181050553654</v>
      </c>
      <c r="AE133" s="288">
        <v>124.19372985110503</v>
      </c>
      <c r="AF133" s="288">
        <v>122.73876793657516</v>
      </c>
      <c r="AG133" s="288">
        <v>126.00796071669964</v>
      </c>
      <c r="AH133" s="288">
        <v>126.00796071669964</v>
      </c>
      <c r="AI133" s="288">
        <v>126.00796071669964</v>
      </c>
      <c r="AJ133" s="288">
        <v>126.00796071669964</v>
      </c>
      <c r="AK133" s="288">
        <v>126.00796071669964</v>
      </c>
      <c r="AL133" s="288">
        <v>126.00796071669964</v>
      </c>
      <c r="AM133" s="288">
        <v>126.00796071669964</v>
      </c>
      <c r="AN133" s="288">
        <v>126.00796071669964</v>
      </c>
      <c r="AO133" s="288">
        <v>126.00796071669964</v>
      </c>
      <c r="AP133" s="288">
        <v>126.00796071669964</v>
      </c>
    </row>
    <row r="134" spans="1:42" x14ac:dyDescent="0.25">
      <c r="B134" s="291" t="s">
        <v>586</v>
      </c>
      <c r="C134" s="289">
        <f>[1]row!G145</f>
        <v>3.75</v>
      </c>
      <c r="D134" s="288">
        <v>112.1337162895986</v>
      </c>
      <c r="E134" s="288">
        <v>115.57840160577321</v>
      </c>
      <c r="F134" s="288">
        <v>115.57840160577321</v>
      </c>
      <c r="G134" s="288">
        <v>115.57840160577321</v>
      </c>
      <c r="H134" s="288">
        <v>117.24669530754775</v>
      </c>
      <c r="I134" s="288">
        <v>119.87036894262536</v>
      </c>
      <c r="J134" s="288">
        <v>121.43543182447691</v>
      </c>
      <c r="K134" s="288">
        <v>121.43543182447691</v>
      </c>
      <c r="L134" s="288">
        <v>121.43543182447691</v>
      </c>
      <c r="M134" s="288">
        <v>121.43543182447691</v>
      </c>
      <c r="N134" s="288">
        <v>121.43543182447691</v>
      </c>
      <c r="O134" s="288">
        <v>124.91867563528955</v>
      </c>
      <c r="P134" s="288">
        <v>123.18802411606698</v>
      </c>
      <c r="Q134" s="288">
        <v>123.18802411606698</v>
      </c>
      <c r="R134" s="288">
        <v>123.18802411606698</v>
      </c>
      <c r="S134" s="288">
        <v>123.18802411606698</v>
      </c>
      <c r="T134" s="288">
        <v>123.18802411606698</v>
      </c>
      <c r="U134" s="288">
        <v>123.18802411606698</v>
      </c>
      <c r="V134" s="288">
        <v>124.11272154185266</v>
      </c>
      <c r="W134" s="288">
        <v>127.90270569228792</v>
      </c>
      <c r="X134" s="288">
        <v>127.90270569228792</v>
      </c>
      <c r="Y134" s="288">
        <v>124.19372985110503</v>
      </c>
      <c r="Z134" s="288">
        <v>124.19372985110503</v>
      </c>
      <c r="AA134" s="288">
        <v>124.19372985110503</v>
      </c>
      <c r="AB134" s="288">
        <v>124.19372985110503</v>
      </c>
      <c r="AC134" s="288">
        <v>125.09181050553654</v>
      </c>
      <c r="AD134" s="288">
        <v>125.09181050553654</v>
      </c>
      <c r="AE134" s="288">
        <v>124.19372985110503</v>
      </c>
      <c r="AF134" s="288">
        <v>122.73876793657516</v>
      </c>
      <c r="AG134" s="288">
        <v>126.00796071669964</v>
      </c>
      <c r="AH134" s="288">
        <v>126.00796071669964</v>
      </c>
      <c r="AI134" s="288">
        <v>126.00796071669964</v>
      </c>
      <c r="AJ134" s="288">
        <v>126.00796071669964</v>
      </c>
      <c r="AK134" s="288">
        <v>126.00796071669964</v>
      </c>
      <c r="AL134" s="288">
        <v>126.00796071669964</v>
      </c>
      <c r="AM134" s="288">
        <v>126.00796071669964</v>
      </c>
      <c r="AN134" s="288">
        <v>126.00796071669964</v>
      </c>
      <c r="AO134" s="288">
        <v>126.00796071669964</v>
      </c>
      <c r="AP134" s="288">
        <v>126.00796071669964</v>
      </c>
    </row>
    <row r="135" spans="1:42" x14ac:dyDescent="0.25">
      <c r="A135" s="269" t="s">
        <v>588</v>
      </c>
      <c r="B135" s="275"/>
      <c r="C135" s="287">
        <f>C136</f>
        <v>0.5</v>
      </c>
      <c r="D135" s="288">
        <v>100</v>
      </c>
      <c r="E135" s="288">
        <v>100</v>
      </c>
      <c r="F135" s="288">
        <v>100</v>
      </c>
      <c r="G135" s="288">
        <v>100</v>
      </c>
      <c r="H135" s="288">
        <v>100</v>
      </c>
      <c r="I135" s="288">
        <v>100</v>
      </c>
      <c r="J135" s="288">
        <v>100</v>
      </c>
      <c r="K135" s="288">
        <v>100</v>
      </c>
      <c r="L135" s="288">
        <v>100</v>
      </c>
      <c r="M135" s="288">
        <v>100</v>
      </c>
      <c r="N135" s="288">
        <v>100</v>
      </c>
      <c r="O135" s="288">
        <v>100</v>
      </c>
      <c r="P135" s="288">
        <v>100</v>
      </c>
      <c r="Q135" s="288">
        <v>100</v>
      </c>
      <c r="R135" s="288">
        <v>100</v>
      </c>
      <c r="S135" s="288">
        <v>100</v>
      </c>
      <c r="T135" s="288">
        <v>100</v>
      </c>
      <c r="U135" s="288">
        <v>100</v>
      </c>
      <c r="V135" s="288">
        <v>100</v>
      </c>
      <c r="W135" s="288">
        <v>100</v>
      </c>
      <c r="X135" s="288">
        <v>100</v>
      </c>
      <c r="Y135" s="288">
        <v>100</v>
      </c>
      <c r="Z135" s="288">
        <v>100</v>
      </c>
      <c r="AA135" s="288">
        <v>100</v>
      </c>
      <c r="AB135" s="288">
        <v>100</v>
      </c>
      <c r="AC135" s="288">
        <v>100</v>
      </c>
      <c r="AD135" s="288">
        <v>100</v>
      </c>
      <c r="AE135" s="288">
        <v>100</v>
      </c>
      <c r="AF135" s="288">
        <v>100</v>
      </c>
      <c r="AG135" s="288">
        <v>100</v>
      </c>
      <c r="AH135" s="288">
        <v>100</v>
      </c>
      <c r="AI135" s="288">
        <v>100</v>
      </c>
      <c r="AJ135" s="288">
        <v>100</v>
      </c>
      <c r="AK135" s="288">
        <v>100</v>
      </c>
      <c r="AL135" s="288">
        <v>100</v>
      </c>
      <c r="AM135" s="288">
        <v>100</v>
      </c>
      <c r="AN135" s="288">
        <v>100</v>
      </c>
      <c r="AO135" s="288">
        <v>100</v>
      </c>
      <c r="AP135" s="288">
        <v>100</v>
      </c>
    </row>
    <row r="136" spans="1:42" x14ac:dyDescent="0.25">
      <c r="B136" s="291" t="s">
        <v>589</v>
      </c>
      <c r="C136" s="289">
        <f>[1]row!G146</f>
        <v>0.5</v>
      </c>
      <c r="D136" s="288">
        <v>100</v>
      </c>
      <c r="E136" s="288">
        <v>100</v>
      </c>
      <c r="F136" s="288">
        <v>100</v>
      </c>
      <c r="G136" s="288">
        <v>100</v>
      </c>
      <c r="H136" s="288">
        <v>100</v>
      </c>
      <c r="I136" s="288">
        <v>100</v>
      </c>
      <c r="J136" s="288">
        <v>100</v>
      </c>
      <c r="K136" s="288">
        <v>100</v>
      </c>
      <c r="L136" s="288">
        <v>100</v>
      </c>
      <c r="M136" s="288">
        <v>100</v>
      </c>
      <c r="N136" s="288">
        <v>100</v>
      </c>
      <c r="O136" s="288">
        <v>100</v>
      </c>
      <c r="P136" s="288">
        <v>100</v>
      </c>
      <c r="Q136" s="288">
        <v>100</v>
      </c>
      <c r="R136" s="288">
        <v>100</v>
      </c>
      <c r="S136" s="288">
        <v>100</v>
      </c>
      <c r="T136" s="288">
        <v>100</v>
      </c>
      <c r="U136" s="288">
        <v>100</v>
      </c>
      <c r="V136" s="288">
        <v>100</v>
      </c>
      <c r="W136" s="288">
        <v>100</v>
      </c>
      <c r="X136" s="288">
        <v>100</v>
      </c>
      <c r="Y136" s="288">
        <v>100</v>
      </c>
      <c r="Z136" s="288">
        <v>100</v>
      </c>
      <c r="AA136" s="288">
        <v>100</v>
      </c>
      <c r="AB136" s="288">
        <v>100</v>
      </c>
      <c r="AC136" s="288">
        <v>100</v>
      </c>
      <c r="AD136" s="288">
        <v>100</v>
      </c>
      <c r="AE136" s="288">
        <v>100</v>
      </c>
      <c r="AF136" s="288">
        <v>100</v>
      </c>
      <c r="AG136" s="288">
        <v>100</v>
      </c>
      <c r="AH136" s="288">
        <v>100</v>
      </c>
      <c r="AI136" s="288">
        <v>100</v>
      </c>
      <c r="AJ136" s="288">
        <v>100</v>
      </c>
      <c r="AK136" s="288">
        <v>100</v>
      </c>
      <c r="AL136" s="288">
        <v>100</v>
      </c>
      <c r="AM136" s="288">
        <v>100</v>
      </c>
      <c r="AN136" s="288">
        <v>100</v>
      </c>
      <c r="AO136" s="288">
        <v>100</v>
      </c>
      <c r="AP136" s="288">
        <v>100</v>
      </c>
    </row>
    <row r="137" spans="1:42" x14ac:dyDescent="0.25">
      <c r="A137" s="269" t="s">
        <v>130</v>
      </c>
      <c r="B137" s="294"/>
      <c r="C137" s="287">
        <f>C138+C140+C142+C144</f>
        <v>6</v>
      </c>
      <c r="D137" s="288">
        <v>104.84934880727815</v>
      </c>
      <c r="E137" s="288">
        <v>105.01219674336919</v>
      </c>
      <c r="F137" s="288">
        <v>104.78873470346836</v>
      </c>
      <c r="G137" s="288">
        <v>105.98640959257658</v>
      </c>
      <c r="H137" s="288">
        <v>108.23559506031258</v>
      </c>
      <c r="I137" s="288">
        <v>108.9222806303369</v>
      </c>
      <c r="J137" s="288">
        <v>109.74535850731191</v>
      </c>
      <c r="K137" s="288">
        <v>110.13789485265687</v>
      </c>
      <c r="L137" s="288">
        <v>112.3050014834695</v>
      </c>
      <c r="M137" s="288">
        <v>113.05412533149335</v>
      </c>
      <c r="N137" s="288">
        <v>114.13701936292948</v>
      </c>
      <c r="O137" s="288">
        <v>116.36371475484498</v>
      </c>
      <c r="P137" s="288">
        <v>117.61698664376844</v>
      </c>
      <c r="Q137" s="288">
        <v>116.78085889187088</v>
      </c>
      <c r="R137" s="288">
        <v>118.27215615882052</v>
      </c>
      <c r="S137" s="288">
        <v>118.78847487415584</v>
      </c>
      <c r="T137" s="288">
        <v>119.10213087292051</v>
      </c>
      <c r="U137" s="288">
        <v>122.63158594193249</v>
      </c>
      <c r="V137" s="288">
        <v>122.49629869516939</v>
      </c>
      <c r="W137" s="288">
        <v>122.72318279233154</v>
      </c>
      <c r="X137" s="288">
        <v>122.68931690361323</v>
      </c>
      <c r="Y137" s="288">
        <v>123.12616743050118</v>
      </c>
      <c r="Z137" s="288">
        <v>125.04613553902381</v>
      </c>
      <c r="AA137" s="288">
        <v>124.31654871906159</v>
      </c>
      <c r="AB137" s="288">
        <v>123.05222168870337</v>
      </c>
      <c r="AC137" s="288">
        <v>122.95040998467515</v>
      </c>
      <c r="AD137" s="288">
        <v>123.76150590984257</v>
      </c>
      <c r="AE137" s="288">
        <v>125.47048266778602</v>
      </c>
      <c r="AF137" s="288">
        <v>122.32432101470346</v>
      </c>
      <c r="AG137" s="288">
        <v>124.50323534525926</v>
      </c>
      <c r="AH137" s="288">
        <v>125.65727933971182</v>
      </c>
      <c r="AI137" s="288">
        <v>127.08913074071764</v>
      </c>
      <c r="AJ137" s="288">
        <v>126.96118368341679</v>
      </c>
      <c r="AK137" s="288">
        <v>126.06372381541939</v>
      </c>
      <c r="AL137" s="288">
        <v>126.06372381541939</v>
      </c>
      <c r="AM137" s="288">
        <v>126.06372381541939</v>
      </c>
      <c r="AN137" s="288">
        <v>126.34150778285282</v>
      </c>
      <c r="AO137" s="288">
        <v>126.03241061715386</v>
      </c>
      <c r="AP137" s="288">
        <v>127.73729216817459</v>
      </c>
    </row>
    <row r="138" spans="1:42" x14ac:dyDescent="0.25">
      <c r="A138" s="269" t="s">
        <v>131</v>
      </c>
      <c r="B138" s="294"/>
      <c r="C138" s="287">
        <f>C139</f>
        <v>2</v>
      </c>
      <c r="D138" s="288">
        <v>110.68303291084948</v>
      </c>
      <c r="E138" s="288">
        <v>110.68303291084948</v>
      </c>
      <c r="F138" s="288">
        <v>110.68303291084948</v>
      </c>
      <c r="G138" s="288">
        <v>110.68303291084948</v>
      </c>
      <c r="H138" s="288">
        <v>110.68303291084948</v>
      </c>
      <c r="I138" s="288">
        <v>110.68303291084948</v>
      </c>
      <c r="J138" s="288">
        <v>110.68303291084948</v>
      </c>
      <c r="K138" s="288">
        <v>110.68303291084948</v>
      </c>
      <c r="L138" s="288">
        <v>110.68303291084948</v>
      </c>
      <c r="M138" s="288">
        <v>110.68303291084948</v>
      </c>
      <c r="N138" s="288">
        <v>109.8499464530759</v>
      </c>
      <c r="O138" s="288">
        <v>109.8499464530759</v>
      </c>
      <c r="P138" s="288">
        <v>109.8499464530759</v>
      </c>
      <c r="Q138" s="288">
        <v>109.8499464530759</v>
      </c>
      <c r="R138" s="288">
        <v>109.8499464530759</v>
      </c>
      <c r="S138" s="288">
        <v>109.8499464530759</v>
      </c>
      <c r="T138" s="288">
        <v>109.8499464530759</v>
      </c>
      <c r="U138" s="288">
        <v>109.8499464530759</v>
      </c>
      <c r="V138" s="288">
        <v>109.8499464530759</v>
      </c>
      <c r="W138" s="288">
        <v>109.8499464530759</v>
      </c>
      <c r="X138" s="288">
        <v>110.71280049173019</v>
      </c>
      <c r="Y138" s="288">
        <v>110.71280049173019</v>
      </c>
      <c r="Z138" s="288">
        <v>113.85545686513365</v>
      </c>
      <c r="AA138" s="288">
        <v>113.85545686513365</v>
      </c>
      <c r="AB138" s="288">
        <v>113.85545686513365</v>
      </c>
      <c r="AC138" s="288">
        <v>113.85545686513365</v>
      </c>
      <c r="AD138" s="288">
        <v>113.85545686513365</v>
      </c>
      <c r="AE138" s="288">
        <v>113.85545686513365</v>
      </c>
      <c r="AF138" s="288">
        <v>113.85545686513365</v>
      </c>
      <c r="AG138" s="288">
        <v>113.85545686513365</v>
      </c>
      <c r="AH138" s="288">
        <v>114.71892054737116</v>
      </c>
      <c r="AI138" s="288">
        <v>114.71892054737116</v>
      </c>
      <c r="AJ138" s="288">
        <v>115.52754677361497</v>
      </c>
      <c r="AK138" s="288">
        <v>114.65799674245146</v>
      </c>
      <c r="AL138" s="288">
        <v>114.65799674245146</v>
      </c>
      <c r="AM138" s="288">
        <v>114.65799674245146</v>
      </c>
      <c r="AN138" s="288">
        <v>114.65799674245146</v>
      </c>
      <c r="AO138" s="288">
        <v>114.65799674245146</v>
      </c>
      <c r="AP138" s="288">
        <v>116.06014249077818</v>
      </c>
    </row>
    <row r="139" spans="1:42" x14ac:dyDescent="0.25">
      <c r="B139" s="291" t="s">
        <v>590</v>
      </c>
      <c r="C139" s="289">
        <f>[1]row!G147</f>
        <v>2</v>
      </c>
      <c r="D139" s="288">
        <v>110.68303291084948</v>
      </c>
      <c r="E139" s="288">
        <v>110.68303291084948</v>
      </c>
      <c r="F139" s="288">
        <v>110.68303291084948</v>
      </c>
      <c r="G139" s="288">
        <v>110.68303291084948</v>
      </c>
      <c r="H139" s="288">
        <v>110.68303291084948</v>
      </c>
      <c r="I139" s="288">
        <v>110.68303291084948</v>
      </c>
      <c r="J139" s="288">
        <v>110.68303291084948</v>
      </c>
      <c r="K139" s="288">
        <v>110.68303291084948</v>
      </c>
      <c r="L139" s="288">
        <v>110.68303291084948</v>
      </c>
      <c r="M139" s="288">
        <v>110.68303291084948</v>
      </c>
      <c r="N139" s="288">
        <v>109.8499464530759</v>
      </c>
      <c r="O139" s="288">
        <v>109.8499464530759</v>
      </c>
      <c r="P139" s="288">
        <v>109.8499464530759</v>
      </c>
      <c r="Q139" s="288">
        <v>109.8499464530759</v>
      </c>
      <c r="R139" s="288">
        <v>109.8499464530759</v>
      </c>
      <c r="S139" s="288">
        <v>109.8499464530759</v>
      </c>
      <c r="T139" s="288">
        <v>109.8499464530759</v>
      </c>
      <c r="U139" s="288">
        <v>109.8499464530759</v>
      </c>
      <c r="V139" s="288">
        <v>109.8499464530759</v>
      </c>
      <c r="W139" s="288">
        <v>109.8499464530759</v>
      </c>
      <c r="X139" s="288">
        <v>110.71280049173019</v>
      </c>
      <c r="Y139" s="288">
        <v>110.71280049173019</v>
      </c>
      <c r="Z139" s="288">
        <v>113.85545686513365</v>
      </c>
      <c r="AA139" s="288">
        <v>113.85545686513365</v>
      </c>
      <c r="AB139" s="288">
        <v>113.85545686513365</v>
      </c>
      <c r="AC139" s="288">
        <v>113.85545686513365</v>
      </c>
      <c r="AD139" s="288">
        <v>113.85545686513365</v>
      </c>
      <c r="AE139" s="288">
        <v>113.85545686513365</v>
      </c>
      <c r="AF139" s="288">
        <v>113.85545686513365</v>
      </c>
      <c r="AG139" s="288">
        <v>113.85545686513365</v>
      </c>
      <c r="AH139" s="288">
        <v>114.71892054737116</v>
      </c>
      <c r="AI139" s="288">
        <v>114.71892054737116</v>
      </c>
      <c r="AJ139" s="288">
        <v>115.52754677361497</v>
      </c>
      <c r="AK139" s="288">
        <v>114.65799674245146</v>
      </c>
      <c r="AL139" s="288">
        <v>114.65799674245146</v>
      </c>
      <c r="AM139" s="288">
        <v>114.65799674245146</v>
      </c>
      <c r="AN139" s="288">
        <v>114.65799674245146</v>
      </c>
      <c r="AO139" s="288">
        <v>114.65799674245146</v>
      </c>
      <c r="AP139" s="288">
        <v>116.06014249077818</v>
      </c>
    </row>
    <row r="140" spans="1:42" x14ac:dyDescent="0.25">
      <c r="A140" s="269" t="s">
        <v>132</v>
      </c>
      <c r="B140" s="294"/>
      <c r="C140" s="287">
        <f>C141</f>
        <v>1</v>
      </c>
      <c r="D140" s="288">
        <v>105.241339744949</v>
      </c>
      <c r="E140" s="288">
        <v>107.10794393282985</v>
      </c>
      <c r="F140" s="288">
        <v>107.10794393282985</v>
      </c>
      <c r="G140" s="288">
        <v>107.10794393282985</v>
      </c>
      <c r="H140" s="288">
        <v>110.7731450130381</v>
      </c>
      <c r="I140" s="288">
        <v>110.7731450130381</v>
      </c>
      <c r="J140" s="288">
        <v>110.7731450130381</v>
      </c>
      <c r="K140" s="288">
        <v>113.81511562518719</v>
      </c>
      <c r="L140" s="288">
        <v>113.81511562518719</v>
      </c>
      <c r="M140" s="288">
        <v>114.96108963183654</v>
      </c>
      <c r="N140" s="288">
        <v>114.96108963183654</v>
      </c>
      <c r="O140" s="288">
        <v>116.37794882334174</v>
      </c>
      <c r="P140" s="288">
        <v>116.37794882334174</v>
      </c>
      <c r="Q140" s="288">
        <v>116.37794882334174</v>
      </c>
      <c r="R140" s="288">
        <v>116.37794882334174</v>
      </c>
      <c r="S140" s="288">
        <v>116.37794882334174</v>
      </c>
      <c r="T140" s="288">
        <v>116.37794882334174</v>
      </c>
      <c r="U140" s="288">
        <v>116.37794882334174</v>
      </c>
      <c r="V140" s="288">
        <v>116.37794882334174</v>
      </c>
      <c r="W140" s="288">
        <v>116.37794882334174</v>
      </c>
      <c r="X140" s="288">
        <v>116.37794882334174</v>
      </c>
      <c r="Y140" s="288">
        <v>116.37794882334174</v>
      </c>
      <c r="Z140" s="288">
        <v>116.37794882334174</v>
      </c>
      <c r="AA140" s="288">
        <v>116.37794882334174</v>
      </c>
      <c r="AB140" s="288">
        <v>116.37794882334174</v>
      </c>
      <c r="AC140" s="288">
        <v>116.37794882334174</v>
      </c>
      <c r="AD140" s="288">
        <v>116.37794882334174</v>
      </c>
      <c r="AE140" s="288">
        <v>116.37794882334174</v>
      </c>
      <c r="AF140" s="288">
        <v>116.37794882334174</v>
      </c>
      <c r="AG140" s="288">
        <v>116.37794882334174</v>
      </c>
      <c r="AH140" s="288">
        <v>116.37794882334174</v>
      </c>
      <c r="AI140" s="288">
        <v>116.37794882334174</v>
      </c>
      <c r="AJ140" s="288">
        <v>116.37794882334174</v>
      </c>
      <c r="AK140" s="288">
        <v>116.37794882334174</v>
      </c>
      <c r="AL140" s="288">
        <v>116.37794882334174</v>
      </c>
      <c r="AM140" s="288">
        <v>116.37794882334174</v>
      </c>
      <c r="AN140" s="288">
        <v>116.37794882334174</v>
      </c>
      <c r="AO140" s="288">
        <v>116.37794882334174</v>
      </c>
      <c r="AP140" s="288">
        <v>116.37794882334174</v>
      </c>
    </row>
    <row r="141" spans="1:42" x14ac:dyDescent="0.25">
      <c r="B141" s="291" t="s">
        <v>591</v>
      </c>
      <c r="C141" s="289">
        <f>[1]row!G148</f>
        <v>1</v>
      </c>
      <c r="D141" s="288">
        <v>105.241339744949</v>
      </c>
      <c r="E141" s="288">
        <v>107.10794393282985</v>
      </c>
      <c r="F141" s="288">
        <v>107.10794393282985</v>
      </c>
      <c r="G141" s="288">
        <v>107.10794393282985</v>
      </c>
      <c r="H141" s="288">
        <v>110.7731450130381</v>
      </c>
      <c r="I141" s="288">
        <v>110.7731450130381</v>
      </c>
      <c r="J141" s="288">
        <v>110.7731450130381</v>
      </c>
      <c r="K141" s="288">
        <v>113.81511562518719</v>
      </c>
      <c r="L141" s="288">
        <v>113.81511562518719</v>
      </c>
      <c r="M141" s="288">
        <v>114.96108963183654</v>
      </c>
      <c r="N141" s="288">
        <v>114.96108963183654</v>
      </c>
      <c r="O141" s="288">
        <v>116.37794882334174</v>
      </c>
      <c r="P141" s="288">
        <v>116.37794882334174</v>
      </c>
      <c r="Q141" s="288">
        <v>116.37794882334174</v>
      </c>
      <c r="R141" s="288">
        <v>116.37794882334174</v>
      </c>
      <c r="S141" s="288">
        <v>116.37794882334174</v>
      </c>
      <c r="T141" s="288">
        <v>116.37794882334174</v>
      </c>
      <c r="U141" s="288">
        <v>116.37794882334174</v>
      </c>
      <c r="V141" s="288">
        <v>116.37794882334174</v>
      </c>
      <c r="W141" s="288">
        <v>116.37794882334174</v>
      </c>
      <c r="X141" s="288">
        <v>116.37794882334174</v>
      </c>
      <c r="Y141" s="288">
        <v>116.37794882334174</v>
      </c>
      <c r="Z141" s="288">
        <v>116.37794882334174</v>
      </c>
      <c r="AA141" s="288">
        <v>116.37794882334174</v>
      </c>
      <c r="AB141" s="288">
        <v>116.37794882334174</v>
      </c>
      <c r="AC141" s="288">
        <v>116.37794882334174</v>
      </c>
      <c r="AD141" s="288">
        <v>116.37794882334174</v>
      </c>
      <c r="AE141" s="288">
        <v>116.37794882334174</v>
      </c>
      <c r="AF141" s="288">
        <v>116.37794882334174</v>
      </c>
      <c r="AG141" s="288">
        <v>116.37794882334174</v>
      </c>
      <c r="AH141" s="288">
        <v>116.37794882334174</v>
      </c>
      <c r="AI141" s="288">
        <v>116.37794882334174</v>
      </c>
      <c r="AJ141" s="288">
        <v>116.37794882334174</v>
      </c>
      <c r="AK141" s="288">
        <v>116.37794882334174</v>
      </c>
      <c r="AL141" s="288">
        <v>116.37794882334174</v>
      </c>
      <c r="AM141" s="288">
        <v>116.37794882334174</v>
      </c>
      <c r="AN141" s="288">
        <v>116.37794882334174</v>
      </c>
      <c r="AO141" s="288">
        <v>116.37794882334174</v>
      </c>
      <c r="AP141" s="288">
        <v>116.37794882334174</v>
      </c>
    </row>
    <row r="142" spans="1:42" x14ac:dyDescent="0.25">
      <c r="A142" s="269" t="s">
        <v>133</v>
      </c>
      <c r="B142" s="294"/>
      <c r="C142" s="287">
        <f>C143</f>
        <v>1</v>
      </c>
      <c r="D142" s="288">
        <v>100</v>
      </c>
      <c r="E142" s="288">
        <v>100</v>
      </c>
      <c r="F142" s="288">
        <v>100</v>
      </c>
      <c r="G142" s="288">
        <v>100</v>
      </c>
      <c r="H142" s="288">
        <v>100</v>
      </c>
      <c r="I142" s="288">
        <v>100</v>
      </c>
      <c r="J142" s="288">
        <v>100</v>
      </c>
      <c r="K142" s="288">
        <v>100</v>
      </c>
      <c r="L142" s="288">
        <v>100</v>
      </c>
      <c r="M142" s="288">
        <v>100</v>
      </c>
      <c r="N142" s="288">
        <v>100</v>
      </c>
      <c r="O142" s="288">
        <v>100</v>
      </c>
      <c r="P142" s="288">
        <v>100</v>
      </c>
      <c r="Q142" s="288">
        <v>100</v>
      </c>
      <c r="R142" s="288">
        <v>103.24471804789654</v>
      </c>
      <c r="S142" s="288">
        <v>103.24471804789654</v>
      </c>
      <c r="T142" s="288">
        <v>103.24471804789654</v>
      </c>
      <c r="U142" s="288">
        <v>115.74471804789654</v>
      </c>
      <c r="V142" s="288">
        <v>115.74471804789654</v>
      </c>
      <c r="W142" s="288">
        <v>115.74471804789654</v>
      </c>
      <c r="X142" s="288">
        <v>115.74471804789654</v>
      </c>
      <c r="Y142" s="288">
        <v>115.74471804789654</v>
      </c>
      <c r="Z142" s="288">
        <v>115.74471804789654</v>
      </c>
      <c r="AA142" s="288">
        <v>115.74471804789654</v>
      </c>
      <c r="AB142" s="288">
        <v>115.74471804789654</v>
      </c>
      <c r="AC142" s="288">
        <v>115.74471804789654</v>
      </c>
      <c r="AD142" s="288">
        <v>115.74471804789654</v>
      </c>
      <c r="AE142" s="288">
        <v>115.74471804789654</v>
      </c>
      <c r="AF142" s="288">
        <v>115.74471804789654</v>
      </c>
      <c r="AG142" s="288">
        <v>115.74471804789654</v>
      </c>
      <c r="AH142" s="288">
        <v>115.74471804789654</v>
      </c>
      <c r="AI142" s="288">
        <v>115.74471804789654</v>
      </c>
      <c r="AJ142" s="288">
        <v>115.74471804789654</v>
      </c>
      <c r="AK142" s="288">
        <v>115.74471804789654</v>
      </c>
      <c r="AL142" s="288">
        <v>115.74471804789654</v>
      </c>
      <c r="AM142" s="288">
        <v>115.74471804789654</v>
      </c>
      <c r="AN142" s="288">
        <v>115.74471804789654</v>
      </c>
      <c r="AO142" s="288">
        <v>115.74471804789654</v>
      </c>
      <c r="AP142" s="288">
        <v>115.74471804789654</v>
      </c>
    </row>
    <row r="143" spans="1:42" x14ac:dyDescent="0.25">
      <c r="B143" s="291" t="s">
        <v>592</v>
      </c>
      <c r="C143" s="289">
        <f>[1]row!G149</f>
        <v>1</v>
      </c>
      <c r="D143" s="288">
        <v>100</v>
      </c>
      <c r="E143" s="288">
        <v>100</v>
      </c>
      <c r="F143" s="288">
        <v>100</v>
      </c>
      <c r="G143" s="288">
        <v>100</v>
      </c>
      <c r="H143" s="288">
        <v>100</v>
      </c>
      <c r="I143" s="288">
        <v>100</v>
      </c>
      <c r="J143" s="288">
        <v>100</v>
      </c>
      <c r="K143" s="288">
        <v>100</v>
      </c>
      <c r="L143" s="288">
        <v>100</v>
      </c>
      <c r="M143" s="288">
        <v>100</v>
      </c>
      <c r="N143" s="288">
        <v>100</v>
      </c>
      <c r="O143" s="288">
        <v>100</v>
      </c>
      <c r="P143" s="288">
        <v>100</v>
      </c>
      <c r="Q143" s="288">
        <v>100</v>
      </c>
      <c r="R143" s="288">
        <v>103.24471804789654</v>
      </c>
      <c r="S143" s="288">
        <v>103.24471804789654</v>
      </c>
      <c r="T143" s="288">
        <v>103.24471804789654</v>
      </c>
      <c r="U143" s="288">
        <v>115.74471804789654</v>
      </c>
      <c r="V143" s="288">
        <v>115.74471804789654</v>
      </c>
      <c r="W143" s="288">
        <v>115.74471804789654</v>
      </c>
      <c r="X143" s="288">
        <v>115.74471804789654</v>
      </c>
      <c r="Y143" s="288">
        <v>115.74471804789654</v>
      </c>
      <c r="Z143" s="288">
        <v>115.74471804789654</v>
      </c>
      <c r="AA143" s="288">
        <v>115.74471804789654</v>
      </c>
      <c r="AB143" s="288">
        <v>115.74471804789654</v>
      </c>
      <c r="AC143" s="288">
        <v>115.74471804789654</v>
      </c>
      <c r="AD143" s="288">
        <v>115.74471804789654</v>
      </c>
      <c r="AE143" s="288">
        <v>115.74471804789654</v>
      </c>
      <c r="AF143" s="288">
        <v>115.74471804789654</v>
      </c>
      <c r="AG143" s="288">
        <v>115.74471804789654</v>
      </c>
      <c r="AH143" s="288">
        <v>115.74471804789654</v>
      </c>
      <c r="AI143" s="288">
        <v>115.74471804789654</v>
      </c>
      <c r="AJ143" s="288">
        <v>115.74471804789654</v>
      </c>
      <c r="AK143" s="288">
        <v>115.74471804789654</v>
      </c>
      <c r="AL143" s="288">
        <v>115.74471804789654</v>
      </c>
      <c r="AM143" s="288">
        <v>115.74471804789654</v>
      </c>
      <c r="AN143" s="288">
        <v>115.74471804789654</v>
      </c>
      <c r="AO143" s="288">
        <v>115.74471804789654</v>
      </c>
      <c r="AP143" s="288">
        <v>115.74471804789654</v>
      </c>
    </row>
    <row r="144" spans="1:42" x14ac:dyDescent="0.25">
      <c r="A144" s="269" t="s">
        <v>134</v>
      </c>
      <c r="B144" s="294"/>
      <c r="C144" s="287">
        <f>C145</f>
        <v>2</v>
      </c>
      <c r="D144" s="288">
        <v>101.24434363851043</v>
      </c>
      <c r="E144" s="288">
        <v>100.79958535284312</v>
      </c>
      <c r="F144" s="288">
        <v>100.12919923314068</v>
      </c>
      <c r="G144" s="288">
        <v>103.72222390046531</v>
      </c>
      <c r="H144" s="288">
        <v>108.63717976356921</v>
      </c>
      <c r="I144" s="288">
        <v>110.69723647364214</v>
      </c>
      <c r="J144" s="288">
        <v>113.16647010456722</v>
      </c>
      <c r="K144" s="288">
        <v>112.82309383452751</v>
      </c>
      <c r="L144" s="288">
        <v>119.32441372696543</v>
      </c>
      <c r="M144" s="288">
        <v>120.9987982677123</v>
      </c>
      <c r="N144" s="288">
        <v>125.08056681979424</v>
      </c>
      <c r="O144" s="288">
        <v>131.05222339978815</v>
      </c>
      <c r="P144" s="288">
        <v>134.81203906655855</v>
      </c>
      <c r="Q144" s="288">
        <v>132.30365581086585</v>
      </c>
      <c r="R144" s="288">
        <v>135.15518858776653</v>
      </c>
      <c r="S144" s="288">
        <v>136.70414473377247</v>
      </c>
      <c r="T144" s="288">
        <v>137.6451127300665</v>
      </c>
      <c r="U144" s="288">
        <v>141.98347793710238</v>
      </c>
      <c r="V144" s="288">
        <v>141.5776161968131</v>
      </c>
      <c r="W144" s="288">
        <v>142.25826848829954</v>
      </c>
      <c r="X144" s="288">
        <v>141.29381678349037</v>
      </c>
      <c r="Y144" s="288">
        <v>142.60436836415423</v>
      </c>
      <c r="Z144" s="288">
        <v>145.22161631631866</v>
      </c>
      <c r="AA144" s="288">
        <v>143.03285585643198</v>
      </c>
      <c r="AB144" s="288">
        <v>139.23987476535731</v>
      </c>
      <c r="AC144" s="288">
        <v>138.93443965327265</v>
      </c>
      <c r="AD144" s="288">
        <v>141.36772742877494</v>
      </c>
      <c r="AE144" s="288">
        <v>146.49465770260522</v>
      </c>
      <c r="AF144" s="288">
        <v>137.05617274335759</v>
      </c>
      <c r="AG144" s="288">
        <v>143.59291573502495</v>
      </c>
      <c r="AH144" s="288">
        <v>146.1915840361452</v>
      </c>
      <c r="AI144" s="288">
        <v>150.48713823916265</v>
      </c>
      <c r="AJ144" s="288">
        <v>149.29467084101628</v>
      </c>
      <c r="AK144" s="288">
        <v>147.47184126818757</v>
      </c>
      <c r="AL144" s="288">
        <v>147.47184126818757</v>
      </c>
      <c r="AM144" s="288">
        <v>147.47184126818757</v>
      </c>
      <c r="AN144" s="288">
        <v>148.3051931704878</v>
      </c>
      <c r="AO144" s="288">
        <v>147.37790167339097</v>
      </c>
      <c r="AP144" s="288">
        <v>151.09040057812649</v>
      </c>
    </row>
    <row r="145" spans="1:42" x14ac:dyDescent="0.25">
      <c r="B145" s="291" t="s">
        <v>593</v>
      </c>
      <c r="C145" s="289">
        <f>[1]row!G150</f>
        <v>2</v>
      </c>
      <c r="D145" s="288">
        <v>101.24434363851043</v>
      </c>
      <c r="E145" s="288">
        <v>100.79958535284312</v>
      </c>
      <c r="F145" s="288">
        <v>100.12919923314068</v>
      </c>
      <c r="G145" s="288">
        <v>103.72222390046531</v>
      </c>
      <c r="H145" s="288">
        <v>108.63717976356921</v>
      </c>
      <c r="I145" s="288">
        <v>110.69723647364214</v>
      </c>
      <c r="J145" s="288">
        <v>113.16647010456722</v>
      </c>
      <c r="K145" s="288">
        <v>112.82309383452751</v>
      </c>
      <c r="L145" s="288">
        <v>119.32441372696543</v>
      </c>
      <c r="M145" s="288">
        <v>120.9987982677123</v>
      </c>
      <c r="N145" s="288">
        <v>125.08056681979424</v>
      </c>
      <c r="O145" s="288">
        <v>131.05222339978815</v>
      </c>
      <c r="P145" s="288">
        <v>134.81203906655855</v>
      </c>
      <c r="Q145" s="288">
        <v>132.30365581086585</v>
      </c>
      <c r="R145" s="288">
        <v>135.15518858776653</v>
      </c>
      <c r="S145" s="288">
        <v>136.70414473377247</v>
      </c>
      <c r="T145" s="288">
        <v>137.6451127300665</v>
      </c>
      <c r="U145" s="288">
        <v>141.98347793710238</v>
      </c>
      <c r="V145" s="288">
        <v>141.5776161968131</v>
      </c>
      <c r="W145" s="288">
        <v>142.25826848829954</v>
      </c>
      <c r="X145" s="288">
        <v>141.29381678349037</v>
      </c>
      <c r="Y145" s="288">
        <v>142.60436836415423</v>
      </c>
      <c r="Z145" s="288">
        <v>145.22161631631866</v>
      </c>
      <c r="AA145" s="288">
        <v>143.03285585643198</v>
      </c>
      <c r="AB145" s="288">
        <v>139.23987476535731</v>
      </c>
      <c r="AC145" s="288">
        <v>138.93443965327265</v>
      </c>
      <c r="AD145" s="288">
        <v>141.36772742877494</v>
      </c>
      <c r="AE145" s="288">
        <v>146.49465770260522</v>
      </c>
      <c r="AF145" s="288">
        <v>137.05617274335759</v>
      </c>
      <c r="AG145" s="288">
        <v>143.59291573502495</v>
      </c>
      <c r="AH145" s="288">
        <v>146.1915840361452</v>
      </c>
      <c r="AI145" s="288">
        <v>150.48713823916265</v>
      </c>
      <c r="AJ145" s="288">
        <v>149.29467084101628</v>
      </c>
      <c r="AK145" s="288">
        <v>147.47184126818757</v>
      </c>
      <c r="AL145" s="288">
        <v>147.47184126818757</v>
      </c>
      <c r="AM145" s="288">
        <v>147.47184126818757</v>
      </c>
      <c r="AN145" s="288">
        <v>148.3051931704878</v>
      </c>
      <c r="AO145" s="288">
        <v>147.37790167339097</v>
      </c>
      <c r="AP145" s="288">
        <v>151.09040057812649</v>
      </c>
    </row>
    <row r="146" spans="1:42" x14ac:dyDescent="0.25">
      <c r="A146" s="269" t="s">
        <v>135</v>
      </c>
      <c r="B146" s="294"/>
      <c r="C146" s="287">
        <f>C147+C150</f>
        <v>10</v>
      </c>
      <c r="D146" s="288">
        <v>107.27445419392302</v>
      </c>
      <c r="E146" s="288">
        <v>107.27445419392302</v>
      </c>
      <c r="F146" s="288">
        <v>107.27445419392302</v>
      </c>
      <c r="G146" s="288">
        <v>107.27445419392302</v>
      </c>
      <c r="H146" s="288">
        <v>107.27445419392302</v>
      </c>
      <c r="I146" s="288">
        <v>107.27445419392302</v>
      </c>
      <c r="J146" s="288">
        <v>107.27445419392302</v>
      </c>
      <c r="K146" s="288">
        <v>107.27445419392302</v>
      </c>
      <c r="L146" s="288">
        <v>108.61915923266795</v>
      </c>
      <c r="M146" s="288">
        <v>108.61915923266795</v>
      </c>
      <c r="N146" s="288">
        <v>108.61915923266795</v>
      </c>
      <c r="O146" s="288">
        <v>108.61915923266795</v>
      </c>
      <c r="P146" s="288">
        <v>108.61915923266795</v>
      </c>
      <c r="Q146" s="288">
        <v>108.61915923266795</v>
      </c>
      <c r="R146" s="288">
        <v>108.61915923266795</v>
      </c>
      <c r="S146" s="288">
        <v>108.61915923266795</v>
      </c>
      <c r="T146" s="288">
        <v>108.61915923266795</v>
      </c>
      <c r="U146" s="288">
        <v>108.61915923266795</v>
      </c>
      <c r="V146" s="288">
        <v>109.88984877451136</v>
      </c>
      <c r="W146" s="288">
        <v>109.88984877451136</v>
      </c>
      <c r="X146" s="288">
        <v>109.88984877451136</v>
      </c>
      <c r="Y146" s="288">
        <v>109.88984877451136</v>
      </c>
      <c r="Z146" s="288">
        <v>109.88984877451136</v>
      </c>
      <c r="AA146" s="288">
        <v>109.88984877451136</v>
      </c>
      <c r="AB146" s="288">
        <v>109.88984877451136</v>
      </c>
      <c r="AC146" s="288">
        <v>109.88984877451136</v>
      </c>
      <c r="AD146" s="288">
        <v>109.88984877451136</v>
      </c>
      <c r="AE146" s="288">
        <v>112.02196501372448</v>
      </c>
      <c r="AF146" s="288">
        <v>112.02196501372448</v>
      </c>
      <c r="AG146" s="288">
        <v>112.02196501372448</v>
      </c>
      <c r="AH146" s="288">
        <v>113.19265295498094</v>
      </c>
      <c r="AI146" s="288">
        <v>113.19265295498094</v>
      </c>
      <c r="AJ146" s="288">
        <v>113.19265295498094</v>
      </c>
      <c r="AK146" s="288">
        <v>113.19265295498094</v>
      </c>
      <c r="AL146" s="288">
        <v>113.19265295498094</v>
      </c>
      <c r="AM146" s="288">
        <v>113.19265295498094</v>
      </c>
      <c r="AN146" s="288">
        <v>114.35150630663586</v>
      </c>
      <c r="AO146" s="288">
        <v>114.35150630663586</v>
      </c>
      <c r="AP146" s="288">
        <v>114.35150630663586</v>
      </c>
    </row>
    <row r="147" spans="1:42" x14ac:dyDescent="0.25">
      <c r="A147" s="269" t="s">
        <v>136</v>
      </c>
      <c r="B147" s="294"/>
      <c r="C147" s="287">
        <f>C149</f>
        <v>1</v>
      </c>
      <c r="D147" s="288">
        <v>112.41775736006925</v>
      </c>
      <c r="E147" s="288">
        <v>112.41775736006925</v>
      </c>
      <c r="F147" s="288">
        <v>112.41775736006925</v>
      </c>
      <c r="G147" s="288">
        <v>112.41775736006925</v>
      </c>
      <c r="H147" s="288">
        <v>112.41775736006925</v>
      </c>
      <c r="I147" s="288">
        <v>112.41775736006925</v>
      </c>
      <c r="J147" s="288">
        <v>112.41775736006925</v>
      </c>
      <c r="K147" s="288">
        <v>112.41775736006925</v>
      </c>
      <c r="L147" s="288">
        <v>112.41775736006925</v>
      </c>
      <c r="M147" s="288">
        <v>112.41775736006925</v>
      </c>
      <c r="N147" s="288">
        <v>112.41775736006925</v>
      </c>
      <c r="O147" s="288">
        <v>112.41775736006925</v>
      </c>
      <c r="P147" s="288">
        <v>112.41775736006925</v>
      </c>
      <c r="Q147" s="288">
        <v>112.41775736006925</v>
      </c>
      <c r="R147" s="288">
        <v>112.41775736006925</v>
      </c>
      <c r="S147" s="288">
        <v>112.41775736006925</v>
      </c>
      <c r="T147" s="288">
        <v>112.41775736006925</v>
      </c>
      <c r="U147" s="288">
        <v>112.41775736006925</v>
      </c>
      <c r="V147" s="288">
        <v>112.41775736006925</v>
      </c>
      <c r="W147" s="288">
        <v>112.41775736006925</v>
      </c>
      <c r="X147" s="288">
        <v>112.41775736006925</v>
      </c>
      <c r="Y147" s="288">
        <v>112.41775736006925</v>
      </c>
      <c r="Z147" s="288">
        <v>112.41775736006925</v>
      </c>
      <c r="AA147" s="288">
        <v>112.41775736006925</v>
      </c>
      <c r="AB147" s="288">
        <v>112.41775736006925</v>
      </c>
      <c r="AC147" s="288">
        <v>112.41775736006925</v>
      </c>
      <c r="AD147" s="288">
        <v>112.41775736006925</v>
      </c>
      <c r="AE147" s="288">
        <v>112.41775736006925</v>
      </c>
      <c r="AF147" s="288">
        <v>112.41775736006925</v>
      </c>
      <c r="AG147" s="288">
        <v>112.41775736006925</v>
      </c>
      <c r="AH147" s="288">
        <v>124.12463677263398</v>
      </c>
      <c r="AI147" s="288">
        <v>124.12463677263398</v>
      </c>
      <c r="AJ147" s="288">
        <v>124.12463677263398</v>
      </c>
      <c r="AK147" s="288">
        <v>124.12463677263398</v>
      </c>
      <c r="AL147" s="288">
        <v>124.12463677263398</v>
      </c>
      <c r="AM147" s="288">
        <v>124.12463677263398</v>
      </c>
      <c r="AN147" s="288">
        <v>135.71317028918315</v>
      </c>
      <c r="AO147" s="288">
        <v>135.71317028918315</v>
      </c>
      <c r="AP147" s="288">
        <v>135.71317028918315</v>
      </c>
    </row>
    <row r="148" spans="1:42" x14ac:dyDescent="0.25">
      <c r="B148" s="291" t="s">
        <v>594</v>
      </c>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row>
    <row r="149" spans="1:42" x14ac:dyDescent="0.25">
      <c r="B149" s="291" t="s">
        <v>595</v>
      </c>
      <c r="C149" s="289">
        <f>[1]row!G151</f>
        <v>1</v>
      </c>
      <c r="D149" s="288">
        <v>112.41775736006925</v>
      </c>
      <c r="E149" s="288">
        <v>112.41775736006925</v>
      </c>
      <c r="F149" s="288">
        <v>112.41775736006925</v>
      </c>
      <c r="G149" s="288">
        <v>112.41775736006925</v>
      </c>
      <c r="H149" s="288">
        <v>112.41775736006925</v>
      </c>
      <c r="I149" s="288">
        <v>112.41775736006925</v>
      </c>
      <c r="J149" s="288">
        <v>112.41775736006925</v>
      </c>
      <c r="K149" s="288">
        <v>112.41775736006925</v>
      </c>
      <c r="L149" s="288">
        <v>112.41775736006925</v>
      </c>
      <c r="M149" s="288">
        <v>112.41775736006925</v>
      </c>
      <c r="N149" s="288">
        <v>112.41775736006925</v>
      </c>
      <c r="O149" s="288">
        <v>112.41775736006925</v>
      </c>
      <c r="P149" s="288">
        <v>112.41775736006925</v>
      </c>
      <c r="Q149" s="288">
        <v>112.41775736006925</v>
      </c>
      <c r="R149" s="288">
        <v>112.41775736006925</v>
      </c>
      <c r="S149" s="288">
        <v>112.41775736006925</v>
      </c>
      <c r="T149" s="288">
        <v>112.41775736006925</v>
      </c>
      <c r="U149" s="288">
        <v>112.41775736006925</v>
      </c>
      <c r="V149" s="288">
        <v>112.41775736006925</v>
      </c>
      <c r="W149" s="288">
        <v>112.41775736006925</v>
      </c>
      <c r="X149" s="288">
        <v>112.41775736006925</v>
      </c>
      <c r="Y149" s="288">
        <v>112.41775736006925</v>
      </c>
      <c r="Z149" s="288">
        <v>112.41775736006925</v>
      </c>
      <c r="AA149" s="288">
        <v>112.41775736006925</v>
      </c>
      <c r="AB149" s="288">
        <v>112.41775736006925</v>
      </c>
      <c r="AC149" s="288">
        <v>112.41775736006925</v>
      </c>
      <c r="AD149" s="288">
        <v>112.41775736006925</v>
      </c>
      <c r="AE149" s="288">
        <v>112.41775736006925</v>
      </c>
      <c r="AF149" s="288">
        <v>112.41775736006925</v>
      </c>
      <c r="AG149" s="288">
        <v>112.41775736006925</v>
      </c>
      <c r="AH149" s="288">
        <v>124.12463677263398</v>
      </c>
      <c r="AI149" s="288">
        <v>124.12463677263398</v>
      </c>
      <c r="AJ149" s="288">
        <v>124.12463677263398</v>
      </c>
      <c r="AK149" s="288">
        <v>124.12463677263398</v>
      </c>
      <c r="AL149" s="288">
        <v>124.12463677263398</v>
      </c>
      <c r="AM149" s="288">
        <v>124.12463677263398</v>
      </c>
      <c r="AN149" s="288">
        <v>135.71317028918315</v>
      </c>
      <c r="AO149" s="288">
        <v>135.71317028918315</v>
      </c>
      <c r="AP149" s="288">
        <v>135.71317028918315</v>
      </c>
    </row>
    <row r="150" spans="1:42" x14ac:dyDescent="0.25">
      <c r="A150" s="269" t="s">
        <v>137</v>
      </c>
      <c r="B150" s="294"/>
      <c r="C150" s="287">
        <f>SUM(C151:C153)</f>
        <v>9</v>
      </c>
      <c r="D150" s="288">
        <v>106.70297606435122</v>
      </c>
      <c r="E150" s="288">
        <v>106.70297606435122</v>
      </c>
      <c r="F150" s="288">
        <v>106.70297606435122</v>
      </c>
      <c r="G150" s="288">
        <v>106.70297606435122</v>
      </c>
      <c r="H150" s="288">
        <v>106.70297606435122</v>
      </c>
      <c r="I150" s="288">
        <v>106.70297606435122</v>
      </c>
      <c r="J150" s="288">
        <v>106.70297606435122</v>
      </c>
      <c r="K150" s="288">
        <v>106.70297606435122</v>
      </c>
      <c r="L150" s="288">
        <v>108.1970927740678</v>
      </c>
      <c r="M150" s="288">
        <v>108.1970927740678</v>
      </c>
      <c r="N150" s="288">
        <v>108.1970927740678</v>
      </c>
      <c r="O150" s="288">
        <v>108.1970927740678</v>
      </c>
      <c r="P150" s="288">
        <v>108.1970927740678</v>
      </c>
      <c r="Q150" s="288">
        <v>108.1970927740678</v>
      </c>
      <c r="R150" s="288">
        <v>108.1970927740678</v>
      </c>
      <c r="S150" s="288">
        <v>108.1970927740678</v>
      </c>
      <c r="T150" s="288">
        <v>108.1970927740678</v>
      </c>
      <c r="U150" s="288">
        <v>108.1970927740678</v>
      </c>
      <c r="V150" s="288">
        <v>109.60897004278272</v>
      </c>
      <c r="W150" s="288">
        <v>109.60897004278272</v>
      </c>
      <c r="X150" s="288">
        <v>109.60897004278272</v>
      </c>
      <c r="Y150" s="288">
        <v>109.60897004278272</v>
      </c>
      <c r="Z150" s="288">
        <v>109.60897004278272</v>
      </c>
      <c r="AA150" s="288">
        <v>109.60897004278272</v>
      </c>
      <c r="AB150" s="288">
        <v>109.60897004278272</v>
      </c>
      <c r="AC150" s="288">
        <v>109.60897004278272</v>
      </c>
      <c r="AD150" s="288">
        <v>109.60897004278272</v>
      </c>
      <c r="AE150" s="288">
        <v>111.97798808635282</v>
      </c>
      <c r="AF150" s="288">
        <v>111.97798808635282</v>
      </c>
      <c r="AG150" s="288">
        <v>111.97798808635282</v>
      </c>
      <c r="AH150" s="288">
        <v>111.97798808635282</v>
      </c>
      <c r="AI150" s="288">
        <v>111.97798808635282</v>
      </c>
      <c r="AJ150" s="288">
        <v>111.97798808635282</v>
      </c>
      <c r="AK150" s="288">
        <v>111.97798808635282</v>
      </c>
      <c r="AL150" s="288">
        <v>111.97798808635282</v>
      </c>
      <c r="AM150" s="288">
        <v>111.97798808635282</v>
      </c>
      <c r="AN150" s="288">
        <v>111.97798808635282</v>
      </c>
      <c r="AO150" s="288">
        <v>111.97798808635282</v>
      </c>
      <c r="AP150" s="288">
        <v>111.97798808635282</v>
      </c>
    </row>
    <row r="151" spans="1:42" x14ac:dyDescent="0.25">
      <c r="B151" s="291" t="s">
        <v>596</v>
      </c>
      <c r="C151" s="289">
        <f>[1]row!G152</f>
        <v>1</v>
      </c>
      <c r="D151" s="288">
        <v>103.88889517414327</v>
      </c>
      <c r="E151" s="288">
        <v>103.88889517414327</v>
      </c>
      <c r="F151" s="288">
        <v>103.88889517414327</v>
      </c>
      <c r="G151" s="288">
        <v>103.88889517414327</v>
      </c>
      <c r="H151" s="288">
        <v>103.88889517414327</v>
      </c>
      <c r="I151" s="288">
        <v>103.88889517414327</v>
      </c>
      <c r="J151" s="288">
        <v>103.88889517414327</v>
      </c>
      <c r="K151" s="288">
        <v>103.88889517414327</v>
      </c>
      <c r="L151" s="288">
        <v>103.88889517414327</v>
      </c>
      <c r="M151" s="288">
        <v>103.88889517414327</v>
      </c>
      <c r="N151" s="288">
        <v>103.88889517414327</v>
      </c>
      <c r="O151" s="288">
        <v>103.88889517414327</v>
      </c>
      <c r="P151" s="288">
        <v>103.88889517414327</v>
      </c>
      <c r="Q151" s="288">
        <v>103.88889517414327</v>
      </c>
      <c r="R151" s="288">
        <v>103.88889517414327</v>
      </c>
      <c r="S151" s="288">
        <v>103.88889517414327</v>
      </c>
      <c r="T151" s="288">
        <v>103.88889517414327</v>
      </c>
      <c r="U151" s="288">
        <v>103.88889517414327</v>
      </c>
      <c r="V151" s="288">
        <v>103.88889517414327</v>
      </c>
      <c r="W151" s="288">
        <v>103.88889517414327</v>
      </c>
      <c r="X151" s="288">
        <v>103.88889517414327</v>
      </c>
      <c r="Y151" s="288">
        <v>103.88889517414327</v>
      </c>
      <c r="Z151" s="288">
        <v>103.88889517414327</v>
      </c>
      <c r="AA151" s="288">
        <v>103.88889517414327</v>
      </c>
      <c r="AB151" s="288">
        <v>103.88889517414327</v>
      </c>
      <c r="AC151" s="288">
        <v>103.88889517414327</v>
      </c>
      <c r="AD151" s="288">
        <v>103.88889517414327</v>
      </c>
      <c r="AE151" s="288">
        <v>103.88889517414327</v>
      </c>
      <c r="AF151" s="288">
        <v>103.88889517414327</v>
      </c>
      <c r="AG151" s="288">
        <v>103.88889517414327</v>
      </c>
      <c r="AH151" s="288">
        <v>103.88889517414327</v>
      </c>
      <c r="AI151" s="288">
        <v>103.88889517414327</v>
      </c>
      <c r="AJ151" s="288">
        <v>103.88889517414327</v>
      </c>
      <c r="AK151" s="288">
        <v>103.88889517414327</v>
      </c>
      <c r="AL151" s="288">
        <v>103.88889517414327</v>
      </c>
      <c r="AM151" s="288">
        <v>103.88889517414327</v>
      </c>
      <c r="AN151" s="288">
        <v>103.88889517414327</v>
      </c>
      <c r="AO151" s="288">
        <v>103.88889517414327</v>
      </c>
      <c r="AP151" s="288">
        <v>103.88889517414327</v>
      </c>
    </row>
    <row r="152" spans="1:42" x14ac:dyDescent="0.25">
      <c r="B152" s="291" t="s">
        <v>597</v>
      </c>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row>
    <row r="153" spans="1:42" x14ac:dyDescent="0.25">
      <c r="B153" s="291" t="s">
        <v>598</v>
      </c>
      <c r="C153" s="289">
        <f>'[1]Div 09'!Q175</f>
        <v>8</v>
      </c>
      <c r="D153" s="288">
        <v>107.05473617562721</v>
      </c>
      <c r="E153" s="288">
        <v>107.05473617562721</v>
      </c>
      <c r="F153" s="288">
        <v>107.05473617562721</v>
      </c>
      <c r="G153" s="288">
        <v>107.05473617562721</v>
      </c>
      <c r="H153" s="288">
        <v>107.05473617562721</v>
      </c>
      <c r="I153" s="288">
        <v>107.05473617562721</v>
      </c>
      <c r="J153" s="288">
        <v>107.05473617562721</v>
      </c>
      <c r="K153" s="288">
        <v>107.05473617562721</v>
      </c>
      <c r="L153" s="288">
        <v>108.73561747405836</v>
      </c>
      <c r="M153" s="288">
        <v>108.73561747405836</v>
      </c>
      <c r="N153" s="288">
        <v>108.73561747405836</v>
      </c>
      <c r="O153" s="288">
        <v>108.73561747405836</v>
      </c>
      <c r="P153" s="288">
        <v>108.73561747405836</v>
      </c>
      <c r="Q153" s="288">
        <v>108.73561747405836</v>
      </c>
      <c r="R153" s="288">
        <v>108.73561747405836</v>
      </c>
      <c r="S153" s="288">
        <v>108.73561747405836</v>
      </c>
      <c r="T153" s="288">
        <v>108.73561747405836</v>
      </c>
      <c r="U153" s="288">
        <v>108.73561747405836</v>
      </c>
      <c r="V153" s="288">
        <v>110.32397940136265</v>
      </c>
      <c r="W153" s="288">
        <v>110.32397940136265</v>
      </c>
      <c r="X153" s="288">
        <v>110.32397940136265</v>
      </c>
      <c r="Y153" s="288">
        <v>110.32397940136265</v>
      </c>
      <c r="Z153" s="288">
        <v>110.32397940136265</v>
      </c>
      <c r="AA153" s="288">
        <v>110.32397940136265</v>
      </c>
      <c r="AB153" s="288">
        <v>110.32397940136265</v>
      </c>
      <c r="AC153" s="288">
        <v>110.32397940136265</v>
      </c>
      <c r="AD153" s="288">
        <v>110.32397940136265</v>
      </c>
      <c r="AE153" s="288">
        <v>112.98912470037902</v>
      </c>
      <c r="AF153" s="288">
        <v>112.98912470037902</v>
      </c>
      <c r="AG153" s="288">
        <v>112.98912470037902</v>
      </c>
      <c r="AH153" s="288">
        <v>112.98912470037902</v>
      </c>
      <c r="AI153" s="288">
        <v>112.98912470037902</v>
      </c>
      <c r="AJ153" s="288">
        <v>112.98912470037902</v>
      </c>
      <c r="AK153" s="288">
        <v>112.98912470037902</v>
      </c>
      <c r="AL153" s="288">
        <v>112.98912470037902</v>
      </c>
      <c r="AM153" s="288">
        <v>112.98912470037902</v>
      </c>
      <c r="AN153" s="288">
        <v>112.98912470037902</v>
      </c>
      <c r="AO153" s="288">
        <v>112.98912470037902</v>
      </c>
      <c r="AP153" s="288">
        <v>112.98912470037902</v>
      </c>
    </row>
    <row r="154" spans="1:42" x14ac:dyDescent="0.25">
      <c r="B154" s="291" t="s">
        <v>550</v>
      </c>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row>
    <row r="155" spans="1:42" x14ac:dyDescent="0.25">
      <c r="A155" s="269" t="s">
        <v>138</v>
      </c>
      <c r="B155" s="294"/>
      <c r="C155" s="287">
        <f>C156+C158+C160</f>
        <v>12</v>
      </c>
      <c r="D155" s="288">
        <v>113.1227810998583</v>
      </c>
      <c r="E155" s="288">
        <v>113.14837957777742</v>
      </c>
      <c r="F155" s="288">
        <v>113.19719705733723</v>
      </c>
      <c r="G155" s="288">
        <v>113.48725512339054</v>
      </c>
      <c r="H155" s="288">
        <v>114.24829986050018</v>
      </c>
      <c r="I155" s="288">
        <v>114.91698251536701</v>
      </c>
      <c r="J155" s="288">
        <v>115.66759400675585</v>
      </c>
      <c r="K155" s="288">
        <v>117.80646196599069</v>
      </c>
      <c r="L155" s="288">
        <v>117.75844311192424</v>
      </c>
      <c r="M155" s="288">
        <v>118.71399916539012</v>
      </c>
      <c r="N155" s="288">
        <v>120.13030572252946</v>
      </c>
      <c r="O155" s="288">
        <v>120.72746684233925</v>
      </c>
      <c r="P155" s="288">
        <v>120.96990338619644</v>
      </c>
      <c r="Q155" s="288">
        <v>121.87080991345931</v>
      </c>
      <c r="R155" s="288">
        <v>122.1147621075135</v>
      </c>
      <c r="S155" s="288">
        <v>122.92540057443462</v>
      </c>
      <c r="T155" s="288">
        <v>124.59339382740166</v>
      </c>
      <c r="U155" s="288">
        <v>125.04439684515546</v>
      </c>
      <c r="V155" s="288">
        <v>125.85734581835509</v>
      </c>
      <c r="W155" s="288">
        <v>125.82239703710212</v>
      </c>
      <c r="X155" s="288">
        <v>125.88407787548408</v>
      </c>
      <c r="Y155" s="288">
        <v>126.06276059942479</v>
      </c>
      <c r="Z155" s="288">
        <v>126.29747663445954</v>
      </c>
      <c r="AA155" s="288">
        <v>129.05628789516075</v>
      </c>
      <c r="AB155" s="288">
        <v>128.86265200976266</v>
      </c>
      <c r="AC155" s="288">
        <v>128.98543572565939</v>
      </c>
      <c r="AD155" s="288">
        <v>130.0705070746213</v>
      </c>
      <c r="AE155" s="288">
        <v>130.19698036903634</v>
      </c>
      <c r="AF155" s="288">
        <v>131.13096166143023</v>
      </c>
      <c r="AG155" s="288">
        <v>131.00735583666824</v>
      </c>
      <c r="AH155" s="288">
        <v>130.75151194138391</v>
      </c>
      <c r="AI155" s="288">
        <v>130.76185599697544</v>
      </c>
      <c r="AJ155" s="288">
        <v>130.5273350942627</v>
      </c>
      <c r="AK155" s="288">
        <v>130.31901676292122</v>
      </c>
      <c r="AL155" s="288">
        <v>130.3956652908214</v>
      </c>
      <c r="AM155" s="288">
        <v>134.18230135772717</v>
      </c>
      <c r="AN155" s="288">
        <v>133.26993134790817</v>
      </c>
      <c r="AO155" s="288">
        <v>134.48825002700843</v>
      </c>
      <c r="AP155" s="288">
        <v>134.5672813560866</v>
      </c>
    </row>
    <row r="156" spans="1:42" x14ac:dyDescent="0.25">
      <c r="A156" s="269" t="s">
        <v>139</v>
      </c>
      <c r="B156" s="294"/>
      <c r="C156" s="287">
        <f>C157</f>
        <v>6</v>
      </c>
      <c r="D156" s="288">
        <v>108.91400628629185</v>
      </c>
      <c r="E156" s="288">
        <v>108.91400628629185</v>
      </c>
      <c r="F156" s="288">
        <v>108.91400628629185</v>
      </c>
      <c r="G156" s="288">
        <v>108.91400628629185</v>
      </c>
      <c r="H156" s="288">
        <v>108.91400628629185</v>
      </c>
      <c r="I156" s="288">
        <v>110.57705350899751</v>
      </c>
      <c r="J156" s="288">
        <v>111.01532891152173</v>
      </c>
      <c r="K156" s="288">
        <v>111.01532891152173</v>
      </c>
      <c r="L156" s="288">
        <v>111.01532891152173</v>
      </c>
      <c r="M156" s="288">
        <v>111.01532891152173</v>
      </c>
      <c r="N156" s="288">
        <v>111.01532891152173</v>
      </c>
      <c r="O156" s="288">
        <v>111.01532891152173</v>
      </c>
      <c r="P156" s="288">
        <v>111.01532891152173</v>
      </c>
      <c r="Q156" s="288">
        <v>111.01532891152173</v>
      </c>
      <c r="R156" s="288">
        <v>111.01532891152173</v>
      </c>
      <c r="S156" s="288">
        <v>111.01532891152173</v>
      </c>
      <c r="T156" s="288">
        <v>111.01532891152173</v>
      </c>
      <c r="U156" s="288">
        <v>111.01532891152173</v>
      </c>
      <c r="V156" s="288">
        <v>111.01532891152173</v>
      </c>
      <c r="W156" s="288">
        <v>111.01532891152173</v>
      </c>
      <c r="X156" s="288">
        <v>111.01532891152173</v>
      </c>
      <c r="Y156" s="288">
        <v>111.01532891152173</v>
      </c>
      <c r="Z156" s="288">
        <v>111.01532891152173</v>
      </c>
      <c r="AA156" s="288">
        <v>112.14364067531504</v>
      </c>
      <c r="AB156" s="288">
        <v>112.14364067531504</v>
      </c>
      <c r="AC156" s="288">
        <v>112.14364067531504</v>
      </c>
      <c r="AD156" s="288">
        <v>112.14364067531504</v>
      </c>
      <c r="AE156" s="288">
        <v>112.14364067531504</v>
      </c>
      <c r="AF156" s="288">
        <v>112.14364067531504</v>
      </c>
      <c r="AG156" s="288">
        <v>112.14364067531504</v>
      </c>
      <c r="AH156" s="288">
        <v>112.14364067531504</v>
      </c>
      <c r="AI156" s="288">
        <v>112.14364067531504</v>
      </c>
      <c r="AJ156" s="288">
        <v>112.14364067531504</v>
      </c>
      <c r="AK156" s="288">
        <v>112.14364067531504</v>
      </c>
      <c r="AL156" s="288">
        <v>112.14364067531504</v>
      </c>
      <c r="AM156" s="288">
        <v>119.83919294969513</v>
      </c>
      <c r="AN156" s="288">
        <v>119.83919294969513</v>
      </c>
      <c r="AO156" s="288">
        <v>119.83919294969513</v>
      </c>
      <c r="AP156" s="288">
        <v>119.83919294969513</v>
      </c>
    </row>
    <row r="157" spans="1:42" x14ac:dyDescent="0.25">
      <c r="B157" s="291" t="s">
        <v>599</v>
      </c>
      <c r="C157" s="289">
        <f>[1]row!G154</f>
        <v>6</v>
      </c>
      <c r="D157" s="288">
        <v>108.91400628629185</v>
      </c>
      <c r="E157" s="288">
        <v>108.91400628629185</v>
      </c>
      <c r="F157" s="288">
        <v>108.91400628629185</v>
      </c>
      <c r="G157" s="288">
        <v>108.91400628629185</v>
      </c>
      <c r="H157" s="288">
        <v>108.91400628629185</v>
      </c>
      <c r="I157" s="288">
        <v>110.57705350899751</v>
      </c>
      <c r="J157" s="288">
        <v>111.01532891152173</v>
      </c>
      <c r="K157" s="288">
        <v>111.01532891152173</v>
      </c>
      <c r="L157" s="288">
        <v>111.01532891152173</v>
      </c>
      <c r="M157" s="288">
        <v>111.01532891152173</v>
      </c>
      <c r="N157" s="288">
        <v>111.01532891152173</v>
      </c>
      <c r="O157" s="288">
        <v>111.01532891152173</v>
      </c>
      <c r="P157" s="288">
        <v>111.01532891152173</v>
      </c>
      <c r="Q157" s="288">
        <v>111.01532891152173</v>
      </c>
      <c r="R157" s="288">
        <v>111.01532891152173</v>
      </c>
      <c r="S157" s="288">
        <v>111.01532891152173</v>
      </c>
      <c r="T157" s="288">
        <v>111.01532891152173</v>
      </c>
      <c r="U157" s="288">
        <v>111.01532891152173</v>
      </c>
      <c r="V157" s="288">
        <v>111.01532891152173</v>
      </c>
      <c r="W157" s="288">
        <v>111.01532891152173</v>
      </c>
      <c r="X157" s="288">
        <v>111.01532891152173</v>
      </c>
      <c r="Y157" s="288">
        <v>111.01532891152173</v>
      </c>
      <c r="Z157" s="288">
        <v>111.01532891152173</v>
      </c>
      <c r="AA157" s="288">
        <v>112.14364067531504</v>
      </c>
      <c r="AB157" s="288">
        <v>112.14364067531504</v>
      </c>
      <c r="AC157" s="288">
        <v>112.14364067531504</v>
      </c>
      <c r="AD157" s="288">
        <v>112.14364067531504</v>
      </c>
      <c r="AE157" s="288">
        <v>112.14364067531504</v>
      </c>
      <c r="AF157" s="288">
        <v>112.14364067531504</v>
      </c>
      <c r="AG157" s="288">
        <v>112.14364067531504</v>
      </c>
      <c r="AH157" s="288">
        <v>112.14364067531504</v>
      </c>
      <c r="AI157" s="288">
        <v>112.14364067531504</v>
      </c>
      <c r="AJ157" s="288">
        <v>112.14364067531504</v>
      </c>
      <c r="AK157" s="288">
        <v>112.14364067531504</v>
      </c>
      <c r="AL157" s="288">
        <v>112.14364067531504</v>
      </c>
      <c r="AM157" s="288">
        <v>119.83919294969513</v>
      </c>
      <c r="AN157" s="288">
        <v>119.83919294969513</v>
      </c>
      <c r="AO157" s="288">
        <v>119.83919294969513</v>
      </c>
      <c r="AP157" s="288">
        <v>119.83919294969513</v>
      </c>
    </row>
    <row r="158" spans="1:42" x14ac:dyDescent="0.25">
      <c r="A158" s="269" t="s">
        <v>140</v>
      </c>
      <c r="B158" s="294"/>
      <c r="C158" s="287">
        <f>C159</f>
        <v>3</v>
      </c>
      <c r="D158" s="288">
        <v>113.49880430079769</v>
      </c>
      <c r="E158" s="288">
        <v>113.49880430079769</v>
      </c>
      <c r="F158" s="288">
        <v>113.49880430079769</v>
      </c>
      <c r="G158" s="288">
        <v>113.49880430079769</v>
      </c>
      <c r="H158" s="288">
        <v>113.49880430079769</v>
      </c>
      <c r="I158" s="288">
        <v>113.49880430079769</v>
      </c>
      <c r="J158" s="288">
        <v>113.49880430079769</v>
      </c>
      <c r="K158" s="288">
        <v>120.58195649226839</v>
      </c>
      <c r="L158" s="288">
        <v>120.58195649226839</v>
      </c>
      <c r="M158" s="288">
        <v>120.58195649226839</v>
      </c>
      <c r="N158" s="288">
        <v>120.58195649226839</v>
      </c>
      <c r="O158" s="288">
        <v>120.58195649226839</v>
      </c>
      <c r="P158" s="288">
        <v>120.58195649226839</v>
      </c>
      <c r="Q158" s="288">
        <v>120.58195649226839</v>
      </c>
      <c r="R158" s="288">
        <v>120.58195649226839</v>
      </c>
      <c r="S158" s="288">
        <v>120.58195649226839</v>
      </c>
      <c r="T158" s="288">
        <v>123.43671354424207</v>
      </c>
      <c r="U158" s="288">
        <v>123.43671354424207</v>
      </c>
      <c r="V158" s="288">
        <v>123.43671354424207</v>
      </c>
      <c r="W158" s="288">
        <v>123.43671354424207</v>
      </c>
      <c r="X158" s="288">
        <v>123.43671354424207</v>
      </c>
      <c r="Y158" s="288">
        <v>123.43671354424207</v>
      </c>
      <c r="Z158" s="288">
        <v>123.43671354424207</v>
      </c>
      <c r="AA158" s="288">
        <v>131.83471907908415</v>
      </c>
      <c r="AB158" s="288">
        <v>131.83471907908415</v>
      </c>
      <c r="AC158" s="288">
        <v>131.83471907908415</v>
      </c>
      <c r="AD158" s="288">
        <v>134.79764520397194</v>
      </c>
      <c r="AE158" s="288">
        <v>134.79764520397194</v>
      </c>
      <c r="AF158" s="288">
        <v>134.79764520397194</v>
      </c>
      <c r="AG158" s="288">
        <v>134.79764520397194</v>
      </c>
      <c r="AH158" s="288">
        <v>134.79764520397194</v>
      </c>
      <c r="AI158" s="288">
        <v>134.79764520397194</v>
      </c>
      <c r="AJ158" s="288">
        <v>134.79764520397194</v>
      </c>
      <c r="AK158" s="288">
        <v>134.79764520397194</v>
      </c>
      <c r="AL158" s="288">
        <v>134.79764520397194</v>
      </c>
      <c r="AM158" s="288">
        <v>134.79764520397194</v>
      </c>
      <c r="AN158" s="288">
        <v>134.79764520397194</v>
      </c>
      <c r="AO158" s="288">
        <v>134.79764520397194</v>
      </c>
      <c r="AP158" s="288">
        <v>134.79764520397194</v>
      </c>
    </row>
    <row r="159" spans="1:42" x14ac:dyDescent="0.25">
      <c r="B159" s="291" t="s">
        <v>600</v>
      </c>
      <c r="C159" s="289">
        <f>[1]row!G155</f>
        <v>3</v>
      </c>
      <c r="D159" s="288">
        <v>113.49880430079769</v>
      </c>
      <c r="E159" s="288">
        <v>113.49880430079769</v>
      </c>
      <c r="F159" s="288">
        <v>113.49880430079769</v>
      </c>
      <c r="G159" s="288">
        <v>113.49880430079769</v>
      </c>
      <c r="H159" s="288">
        <v>113.49880430079769</v>
      </c>
      <c r="I159" s="288">
        <v>113.49880430079769</v>
      </c>
      <c r="J159" s="288">
        <v>113.49880430079769</v>
      </c>
      <c r="K159" s="288">
        <v>120.58195649226839</v>
      </c>
      <c r="L159" s="288">
        <v>120.58195649226839</v>
      </c>
      <c r="M159" s="288">
        <v>120.58195649226839</v>
      </c>
      <c r="N159" s="288">
        <v>120.58195649226839</v>
      </c>
      <c r="O159" s="288">
        <v>120.58195649226839</v>
      </c>
      <c r="P159" s="288">
        <v>120.58195649226839</v>
      </c>
      <c r="Q159" s="288">
        <v>120.58195649226839</v>
      </c>
      <c r="R159" s="288">
        <v>120.58195649226839</v>
      </c>
      <c r="S159" s="288">
        <v>120.58195649226839</v>
      </c>
      <c r="T159" s="288">
        <v>123.43671354424207</v>
      </c>
      <c r="U159" s="288">
        <v>123.43671354424207</v>
      </c>
      <c r="V159" s="288">
        <v>123.43671354424207</v>
      </c>
      <c r="W159" s="288">
        <v>123.43671354424207</v>
      </c>
      <c r="X159" s="288">
        <v>123.43671354424207</v>
      </c>
      <c r="Y159" s="288">
        <v>123.43671354424207</v>
      </c>
      <c r="Z159" s="288">
        <v>123.43671354424207</v>
      </c>
      <c r="AA159" s="288">
        <v>131.83471907908415</v>
      </c>
      <c r="AB159" s="288">
        <v>131.83471907908415</v>
      </c>
      <c r="AC159" s="288">
        <v>131.83471907908415</v>
      </c>
      <c r="AD159" s="288">
        <v>134.79764520397194</v>
      </c>
      <c r="AE159" s="288">
        <v>134.79764520397194</v>
      </c>
      <c r="AF159" s="288">
        <v>134.79764520397194</v>
      </c>
      <c r="AG159" s="288">
        <v>134.79764520397194</v>
      </c>
      <c r="AH159" s="288">
        <v>134.79764520397194</v>
      </c>
      <c r="AI159" s="288">
        <v>134.79764520397194</v>
      </c>
      <c r="AJ159" s="288">
        <v>134.79764520397194</v>
      </c>
      <c r="AK159" s="288">
        <v>134.79764520397194</v>
      </c>
      <c r="AL159" s="288">
        <v>134.79764520397194</v>
      </c>
      <c r="AM159" s="288">
        <v>134.79764520397194</v>
      </c>
      <c r="AN159" s="288">
        <v>134.79764520397194</v>
      </c>
      <c r="AO159" s="288">
        <v>134.79764520397194</v>
      </c>
      <c r="AP159" s="288">
        <v>134.79764520397194</v>
      </c>
    </row>
    <row r="160" spans="1:42" x14ac:dyDescent="0.25">
      <c r="A160" s="269" t="s">
        <v>141</v>
      </c>
      <c r="B160" s="294"/>
      <c r="C160" s="287">
        <f>C161</f>
        <v>3</v>
      </c>
      <c r="D160" s="288">
        <v>121.16430752605181</v>
      </c>
      <c r="E160" s="288">
        <v>121.26670143772827</v>
      </c>
      <c r="F160" s="288">
        <v>121.46197135596758</v>
      </c>
      <c r="G160" s="288">
        <v>122.6222036201808</v>
      </c>
      <c r="H160" s="288">
        <v>125.66638256861933</v>
      </c>
      <c r="I160" s="288">
        <v>125.01501874267534</v>
      </c>
      <c r="J160" s="288">
        <v>127.14091390318224</v>
      </c>
      <c r="K160" s="288">
        <v>128.61323354865087</v>
      </c>
      <c r="L160" s="288">
        <v>128.42115813238507</v>
      </c>
      <c r="M160" s="288">
        <v>132.24338234624864</v>
      </c>
      <c r="N160" s="288">
        <v>137.90860857480601</v>
      </c>
      <c r="O160" s="288">
        <v>140.29725305404511</v>
      </c>
      <c r="P160" s="288">
        <v>141.26699922947384</v>
      </c>
      <c r="Q160" s="288">
        <v>144.8706253385254</v>
      </c>
      <c r="R160" s="288">
        <v>145.84643411474215</v>
      </c>
      <c r="S160" s="288">
        <v>149.08898798242663</v>
      </c>
      <c r="T160" s="288">
        <v>152.90620394232107</v>
      </c>
      <c r="U160" s="288">
        <v>154.71021601333635</v>
      </c>
      <c r="V160" s="288">
        <v>157.96201190613479</v>
      </c>
      <c r="W160" s="288">
        <v>157.82221678112296</v>
      </c>
      <c r="X160" s="288">
        <v>158.06894013465077</v>
      </c>
      <c r="Y160" s="288">
        <v>158.78367103041364</v>
      </c>
      <c r="Z160" s="288">
        <v>159.72253517055265</v>
      </c>
      <c r="AA160" s="288">
        <v>160.10315115092877</v>
      </c>
      <c r="AB160" s="288">
        <v>159.32860760933639</v>
      </c>
      <c r="AC160" s="288">
        <v>159.81974247292331</v>
      </c>
      <c r="AD160" s="288">
        <v>161.19710174388322</v>
      </c>
      <c r="AE160" s="288">
        <v>161.70299492154336</v>
      </c>
      <c r="AF160" s="288">
        <v>165.43892009111894</v>
      </c>
      <c r="AG160" s="288">
        <v>164.94449679207096</v>
      </c>
      <c r="AH160" s="288">
        <v>163.92112121093362</v>
      </c>
      <c r="AI160" s="288">
        <v>163.96249743329975</v>
      </c>
      <c r="AJ160" s="288">
        <v>163.02441382244879</v>
      </c>
      <c r="AK160" s="288">
        <v>162.19114049708296</v>
      </c>
      <c r="AL160" s="288">
        <v>162.49773460868366</v>
      </c>
      <c r="AM160" s="288">
        <v>162.25317432754647</v>
      </c>
      <c r="AN160" s="288">
        <v>158.60369428827047</v>
      </c>
      <c r="AO160" s="288">
        <v>163.47696900467142</v>
      </c>
      <c r="AP160" s="288">
        <v>163.79309432098415</v>
      </c>
    </row>
    <row r="161" spans="1:42" x14ac:dyDescent="0.25">
      <c r="B161" s="291" t="s">
        <v>601</v>
      </c>
      <c r="C161" s="289">
        <f>[1]row!G156</f>
        <v>3</v>
      </c>
      <c r="D161" s="288">
        <v>121.16430752605181</v>
      </c>
      <c r="E161" s="288">
        <v>121.26670143772827</v>
      </c>
      <c r="F161" s="288">
        <v>121.46197135596758</v>
      </c>
      <c r="G161" s="288">
        <v>122.6222036201808</v>
      </c>
      <c r="H161" s="288">
        <v>125.66638256861933</v>
      </c>
      <c r="I161" s="288">
        <v>125.01501874267534</v>
      </c>
      <c r="J161" s="288">
        <v>127.14091390318224</v>
      </c>
      <c r="K161" s="288">
        <v>128.61323354865087</v>
      </c>
      <c r="L161" s="288">
        <v>128.42115813238507</v>
      </c>
      <c r="M161" s="288">
        <v>132.24338234624864</v>
      </c>
      <c r="N161" s="288">
        <v>137.90860857480601</v>
      </c>
      <c r="O161" s="288">
        <v>140.29725305404511</v>
      </c>
      <c r="P161" s="288">
        <v>141.26699922947384</v>
      </c>
      <c r="Q161" s="288">
        <v>144.8706253385254</v>
      </c>
      <c r="R161" s="288">
        <v>145.84643411474215</v>
      </c>
      <c r="S161" s="288">
        <v>149.08898798242663</v>
      </c>
      <c r="T161" s="288">
        <v>152.90620394232107</v>
      </c>
      <c r="U161" s="288">
        <v>154.71021601333635</v>
      </c>
      <c r="V161" s="288">
        <v>157.96201190613479</v>
      </c>
      <c r="W161" s="288">
        <v>157.82221678112296</v>
      </c>
      <c r="X161" s="288">
        <v>158.06894013465077</v>
      </c>
      <c r="Y161" s="288">
        <v>158.78367103041364</v>
      </c>
      <c r="Z161" s="288">
        <v>159.72253517055265</v>
      </c>
      <c r="AA161" s="288">
        <v>160.10315115092877</v>
      </c>
      <c r="AB161" s="288">
        <v>159.32860760933639</v>
      </c>
      <c r="AC161" s="288">
        <v>159.81974247292331</v>
      </c>
      <c r="AD161" s="288">
        <v>161.19710174388322</v>
      </c>
      <c r="AE161" s="288">
        <v>161.70299492154336</v>
      </c>
      <c r="AF161" s="288">
        <v>165.43892009111894</v>
      </c>
      <c r="AG161" s="288">
        <v>164.94449679207096</v>
      </c>
      <c r="AH161" s="288">
        <v>163.92112121093362</v>
      </c>
      <c r="AI161" s="288">
        <v>163.96249743329975</v>
      </c>
      <c r="AJ161" s="288">
        <v>163.02441382244879</v>
      </c>
      <c r="AK161" s="288">
        <v>162.19114049708296</v>
      </c>
      <c r="AL161" s="288">
        <v>162.49773460868366</v>
      </c>
      <c r="AM161" s="288">
        <v>162.25317432754647</v>
      </c>
      <c r="AN161" s="288">
        <v>158.60369428827047</v>
      </c>
      <c r="AO161" s="288">
        <v>163.47696900467142</v>
      </c>
      <c r="AP161" s="288">
        <v>163.79309432098415</v>
      </c>
    </row>
    <row r="162" spans="1:42" x14ac:dyDescent="0.25">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row>
    <row r="163" spans="1:42" x14ac:dyDescent="0.25">
      <c r="A163" s="266" t="s">
        <v>142</v>
      </c>
      <c r="B163" s="293"/>
      <c r="C163" s="278">
        <f>C164+C169+C173+C176+C179</f>
        <v>50</v>
      </c>
      <c r="D163" s="278">
        <v>107.55429630581133</v>
      </c>
      <c r="E163" s="278">
        <v>107.55429630581133</v>
      </c>
      <c r="F163" s="278">
        <v>107.55429630581133</v>
      </c>
      <c r="G163" s="278">
        <v>107.55429630581133</v>
      </c>
      <c r="H163" s="278">
        <v>107.55429631121619</v>
      </c>
      <c r="I163" s="278">
        <v>107.72525608812717</v>
      </c>
      <c r="J163" s="278">
        <v>108.38449339045124</v>
      </c>
      <c r="K163" s="278">
        <v>108.38449339045124</v>
      </c>
      <c r="L163" s="278">
        <v>111.11624615445211</v>
      </c>
      <c r="M163" s="278">
        <v>111.11624615445211</v>
      </c>
      <c r="N163" s="278">
        <v>111.11624615445211</v>
      </c>
      <c r="O163" s="278">
        <v>111.11624615445211</v>
      </c>
      <c r="P163" s="278">
        <v>111.11624615445211</v>
      </c>
      <c r="Q163" s="278">
        <v>111.89102830310664</v>
      </c>
      <c r="R163" s="301">
        <v>111.89102830310664</v>
      </c>
      <c r="S163" s="301">
        <v>111.89102830310664</v>
      </c>
      <c r="T163" s="278">
        <v>111.89102830310664</v>
      </c>
      <c r="U163" s="278">
        <v>111.89102830310664</v>
      </c>
      <c r="V163" s="278">
        <v>111.89102830310664</v>
      </c>
      <c r="W163" s="278">
        <v>111.89102830310664</v>
      </c>
      <c r="X163" s="278">
        <v>111.89102830310664</v>
      </c>
      <c r="Y163" s="278">
        <v>111.89102830310664</v>
      </c>
      <c r="Z163" s="278">
        <v>111.89102830310664</v>
      </c>
      <c r="AA163" s="278">
        <v>111.89102830310664</v>
      </c>
      <c r="AB163" s="278">
        <v>112.58719432103224</v>
      </c>
      <c r="AC163" s="278">
        <v>113.00812728261678</v>
      </c>
      <c r="AD163" s="278">
        <v>114.57657097909423</v>
      </c>
      <c r="AE163" s="278">
        <v>114.57657097909423</v>
      </c>
      <c r="AF163" s="278">
        <v>114.57657097909423</v>
      </c>
      <c r="AG163" s="278">
        <v>114.63026037999167</v>
      </c>
      <c r="AH163" s="278">
        <v>115.10013209426651</v>
      </c>
      <c r="AI163" s="278">
        <v>115.10013209426651</v>
      </c>
      <c r="AJ163" s="278">
        <v>116.91389098316358</v>
      </c>
      <c r="AK163" s="278">
        <v>116.91389098316358</v>
      </c>
      <c r="AL163" s="278">
        <v>116.91389098316358</v>
      </c>
      <c r="AM163" s="278">
        <v>116.91389098316358</v>
      </c>
      <c r="AN163" s="278">
        <v>113.38124039957223</v>
      </c>
      <c r="AO163" s="278">
        <v>112.67802910375987</v>
      </c>
      <c r="AP163" s="278">
        <v>112.67802910375987</v>
      </c>
    </row>
    <row r="164" spans="1:42" x14ac:dyDescent="0.25">
      <c r="A164" s="269" t="s">
        <v>143</v>
      </c>
      <c r="B164" s="269"/>
      <c r="C164" s="287">
        <f>C165</f>
        <v>5</v>
      </c>
      <c r="D164" s="288">
        <v>112.71573956165957</v>
      </c>
      <c r="E164" s="288">
        <v>112.71573956165957</v>
      </c>
      <c r="F164" s="288">
        <v>112.71573956165957</v>
      </c>
      <c r="G164" s="288">
        <v>112.71573956165957</v>
      </c>
      <c r="H164" s="288">
        <v>112.71573956165957</v>
      </c>
      <c r="I164" s="288">
        <v>113.79445787235673</v>
      </c>
      <c r="J164" s="288">
        <v>113.79445787235673</v>
      </c>
      <c r="K164" s="288">
        <v>113.79445787235673</v>
      </c>
      <c r="L164" s="288">
        <v>113.79445787235673</v>
      </c>
      <c r="M164" s="288">
        <v>113.79445787235673</v>
      </c>
      <c r="N164" s="288">
        <v>113.79445787235673</v>
      </c>
      <c r="O164" s="288">
        <v>113.79445787235673</v>
      </c>
      <c r="P164" s="288">
        <v>113.79445787235673</v>
      </c>
      <c r="Q164" s="288">
        <v>113.79445787235673</v>
      </c>
      <c r="R164" s="288">
        <v>113.79445787235673</v>
      </c>
      <c r="S164" s="288">
        <v>113.79445787235673</v>
      </c>
      <c r="T164" s="288">
        <v>113.79445787235673</v>
      </c>
      <c r="U164" s="288">
        <v>113.79445787235673</v>
      </c>
      <c r="V164" s="288">
        <v>113.79445787235673</v>
      </c>
      <c r="W164" s="288">
        <v>113.79445787235673</v>
      </c>
      <c r="X164" s="288">
        <v>113.79445787235673</v>
      </c>
      <c r="Y164" s="288">
        <v>113.79445787235673</v>
      </c>
      <c r="Z164" s="288">
        <v>113.79445787235673</v>
      </c>
      <c r="AA164" s="288">
        <v>113.79445787235673</v>
      </c>
      <c r="AB164" s="288">
        <v>118.06057319688507</v>
      </c>
      <c r="AC164" s="288">
        <v>118.06057319688507</v>
      </c>
      <c r="AD164" s="288">
        <v>118.06057319688507</v>
      </c>
      <c r="AE164" s="288">
        <v>118.06057319688507</v>
      </c>
      <c r="AF164" s="288">
        <v>118.06057319688507</v>
      </c>
      <c r="AG164" s="288">
        <v>118.06057319688507</v>
      </c>
      <c r="AH164" s="288">
        <v>118.06057319688507</v>
      </c>
      <c r="AI164" s="288">
        <v>118.06057319688507</v>
      </c>
      <c r="AJ164" s="288">
        <v>118.06057319688507</v>
      </c>
      <c r="AK164" s="288">
        <v>118.06057319688507</v>
      </c>
      <c r="AL164" s="288">
        <v>118.06057319688507</v>
      </c>
      <c r="AM164" s="288">
        <v>118.06057319688507</v>
      </c>
      <c r="AN164" s="288">
        <v>77.111339011064757</v>
      </c>
      <c r="AO164" s="288">
        <v>77.111339011064757</v>
      </c>
      <c r="AP164" s="288">
        <v>77.111339011064757</v>
      </c>
    </row>
    <row r="165" spans="1:42" x14ac:dyDescent="0.25">
      <c r="A165" s="269" t="s">
        <v>144</v>
      </c>
      <c r="B165" s="294"/>
      <c r="C165" s="287">
        <f>SUM(C166:C168)</f>
        <v>5</v>
      </c>
      <c r="D165" s="288">
        <v>112.71573956165957</v>
      </c>
      <c r="E165" s="288">
        <v>112.71573956165957</v>
      </c>
      <c r="F165" s="288">
        <v>112.71573956165957</v>
      </c>
      <c r="G165" s="288">
        <v>112.71573956165957</v>
      </c>
      <c r="H165" s="288">
        <v>112.71573956165957</v>
      </c>
      <c r="I165" s="288">
        <v>113.79445787235673</v>
      </c>
      <c r="J165" s="288">
        <v>113.79445787235673</v>
      </c>
      <c r="K165" s="288">
        <v>113.79445787235673</v>
      </c>
      <c r="L165" s="288">
        <v>113.79445787235673</v>
      </c>
      <c r="M165" s="288">
        <v>113.79445787235673</v>
      </c>
      <c r="N165" s="288">
        <v>113.79445787235673</v>
      </c>
      <c r="O165" s="288">
        <v>113.79445787235673</v>
      </c>
      <c r="P165" s="288">
        <v>113.79445787235673</v>
      </c>
      <c r="Q165" s="288">
        <v>113.79445787235673</v>
      </c>
      <c r="R165" s="288">
        <v>113.79445787235673</v>
      </c>
      <c r="S165" s="288">
        <v>113.79445787235673</v>
      </c>
      <c r="T165" s="288">
        <v>113.79445787235673</v>
      </c>
      <c r="U165" s="288">
        <v>113.79445787235673</v>
      </c>
      <c r="V165" s="288">
        <v>113.79445787235673</v>
      </c>
      <c r="W165" s="288">
        <v>113.79445787235673</v>
      </c>
      <c r="X165" s="288">
        <v>113.79445787235673</v>
      </c>
      <c r="Y165" s="288">
        <v>113.79445787235673</v>
      </c>
      <c r="Z165" s="288">
        <v>113.79445787235673</v>
      </c>
      <c r="AA165" s="288">
        <v>113.79445787235673</v>
      </c>
      <c r="AB165" s="288">
        <v>118.06057319688507</v>
      </c>
      <c r="AC165" s="288">
        <v>118.06057319688507</v>
      </c>
      <c r="AD165" s="288">
        <v>118.06057319688507</v>
      </c>
      <c r="AE165" s="288">
        <v>118.06057319688507</v>
      </c>
      <c r="AF165" s="288">
        <v>118.06057319688507</v>
      </c>
      <c r="AG165" s="288">
        <v>118.06057319688507</v>
      </c>
      <c r="AH165" s="288">
        <v>118.06057319688507</v>
      </c>
      <c r="AI165" s="288">
        <v>118.06057319688507</v>
      </c>
      <c r="AJ165" s="288">
        <v>118.06057319688507</v>
      </c>
      <c r="AK165" s="288">
        <v>118.06057319688507</v>
      </c>
      <c r="AL165" s="288">
        <v>118.06057319688507</v>
      </c>
      <c r="AM165" s="288">
        <v>118.06057319688507</v>
      </c>
      <c r="AN165" s="288">
        <v>77.111339011064757</v>
      </c>
      <c r="AO165" s="288">
        <v>77.111339011064757</v>
      </c>
      <c r="AP165" s="288">
        <v>77.111339011064757</v>
      </c>
    </row>
    <row r="166" spans="1:42" x14ac:dyDescent="0.25">
      <c r="B166" s="291" t="s">
        <v>602</v>
      </c>
      <c r="C166" s="289">
        <f>[1]row!G159</f>
        <v>2</v>
      </c>
      <c r="D166" s="288">
        <v>112.41398219512477</v>
      </c>
      <c r="E166" s="288">
        <v>112.41398219512477</v>
      </c>
      <c r="F166" s="288">
        <v>112.41398219512477</v>
      </c>
      <c r="G166" s="288">
        <v>112.41398219512477</v>
      </c>
      <c r="H166" s="288">
        <v>112.41398219512477</v>
      </c>
      <c r="I166" s="288">
        <v>112.41398219512477</v>
      </c>
      <c r="J166" s="288">
        <v>112.41398219512477</v>
      </c>
      <c r="K166" s="288">
        <v>112.41398219512477</v>
      </c>
      <c r="L166" s="288">
        <v>112.41398219512477</v>
      </c>
      <c r="M166" s="288">
        <v>112.41398219512477</v>
      </c>
      <c r="N166" s="288">
        <v>112.41398219512477</v>
      </c>
      <c r="O166" s="288">
        <v>112.41398219512477</v>
      </c>
      <c r="P166" s="288">
        <v>112.41398219512477</v>
      </c>
      <c r="Q166" s="288">
        <v>112.41398219512477</v>
      </c>
      <c r="R166" s="288">
        <v>112.41398219512477</v>
      </c>
      <c r="S166" s="288">
        <v>112.41398219512477</v>
      </c>
      <c r="T166" s="288">
        <v>112.41398219512477</v>
      </c>
      <c r="U166" s="288">
        <v>112.41398219512477</v>
      </c>
      <c r="V166" s="288">
        <v>112.41398219512477</v>
      </c>
      <c r="W166" s="288">
        <v>112.41398219512477</v>
      </c>
      <c r="X166" s="288">
        <v>112.41398219512477</v>
      </c>
      <c r="Y166" s="288">
        <v>112.41398219512477</v>
      </c>
      <c r="Z166" s="288">
        <v>112.41398219512477</v>
      </c>
      <c r="AA166" s="288">
        <v>112.41398219512477</v>
      </c>
      <c r="AB166" s="288">
        <v>115.08660431879491</v>
      </c>
      <c r="AC166" s="288">
        <v>115.08660431879491</v>
      </c>
      <c r="AD166" s="288">
        <v>115.08660431879491</v>
      </c>
      <c r="AE166" s="288">
        <v>115.08660431879491</v>
      </c>
      <c r="AF166" s="288">
        <v>115.08660431879491</v>
      </c>
      <c r="AG166" s="288">
        <v>115.08660431879491</v>
      </c>
      <c r="AH166" s="288">
        <v>115.08660431879491</v>
      </c>
      <c r="AI166" s="288">
        <v>115.08660431879491</v>
      </c>
      <c r="AJ166" s="288">
        <v>115.08660431879491</v>
      </c>
      <c r="AK166" s="288">
        <v>115.08660431879491</v>
      </c>
      <c r="AL166" s="288">
        <v>115.08660431879491</v>
      </c>
      <c r="AM166" s="288">
        <v>115.08660431879491</v>
      </c>
      <c r="AN166" s="288">
        <v>0.11510540287624542</v>
      </c>
      <c r="AO166" s="288">
        <v>0.11510540287624542</v>
      </c>
      <c r="AP166" s="288">
        <v>0.11510540287624542</v>
      </c>
    </row>
    <row r="167" spans="1:42" x14ac:dyDescent="0.25">
      <c r="B167" s="291" t="s">
        <v>603</v>
      </c>
      <c r="C167" s="289">
        <f>[1]row!G160</f>
        <v>2</v>
      </c>
      <c r="D167" s="288">
        <v>119.37536670902415</v>
      </c>
      <c r="E167" s="288">
        <v>119.37536670902415</v>
      </c>
      <c r="F167" s="288">
        <v>119.37536670902415</v>
      </c>
      <c r="G167" s="288">
        <v>119.37536670902415</v>
      </c>
      <c r="H167" s="288">
        <v>119.37536670902415</v>
      </c>
      <c r="I167" s="288">
        <v>122.07216248576704</v>
      </c>
      <c r="J167" s="288">
        <v>122.07216248576704</v>
      </c>
      <c r="K167" s="288">
        <v>122.07216248576704</v>
      </c>
      <c r="L167" s="288">
        <v>122.07216248576704</v>
      </c>
      <c r="M167" s="288">
        <v>122.07216248576704</v>
      </c>
      <c r="N167" s="288">
        <v>122.07216248576704</v>
      </c>
      <c r="O167" s="288">
        <v>122.07216248576704</v>
      </c>
      <c r="P167" s="288">
        <v>122.07216248576704</v>
      </c>
      <c r="Q167" s="288">
        <v>122.07216248576704</v>
      </c>
      <c r="R167" s="288">
        <v>122.07216248576704</v>
      </c>
      <c r="S167" s="288">
        <v>122.07216248576704</v>
      </c>
      <c r="T167" s="288">
        <v>122.07216248576704</v>
      </c>
      <c r="U167" s="288">
        <v>122.07216248576704</v>
      </c>
      <c r="V167" s="288">
        <v>122.07216248576704</v>
      </c>
      <c r="W167" s="288">
        <v>122.07216248576704</v>
      </c>
      <c r="X167" s="288">
        <v>122.07216248576704</v>
      </c>
      <c r="Y167" s="288">
        <v>122.07216248576704</v>
      </c>
      <c r="Z167" s="288">
        <v>122.07216248576704</v>
      </c>
      <c r="AA167" s="288">
        <v>122.07216248576704</v>
      </c>
      <c r="AB167" s="288">
        <v>130.06482867341779</v>
      </c>
      <c r="AC167" s="288">
        <v>130.06482867341779</v>
      </c>
      <c r="AD167" s="288">
        <v>130.06482867341779</v>
      </c>
      <c r="AE167" s="288">
        <v>130.06482867341779</v>
      </c>
      <c r="AF167" s="288">
        <v>130.06482867341779</v>
      </c>
      <c r="AG167" s="288">
        <v>130.06482867341779</v>
      </c>
      <c r="AH167" s="288">
        <v>130.06482867341779</v>
      </c>
      <c r="AI167" s="288">
        <v>130.06482867341779</v>
      </c>
      <c r="AJ167" s="288">
        <v>130.06482867341779</v>
      </c>
      <c r="AK167" s="288">
        <v>130.06482867341779</v>
      </c>
      <c r="AL167" s="288">
        <v>130.06482867341779</v>
      </c>
      <c r="AM167" s="288">
        <v>130.06482867341779</v>
      </c>
      <c r="AN167" s="288">
        <v>142.66324212478563</v>
      </c>
      <c r="AO167" s="288">
        <v>142.66324212478563</v>
      </c>
      <c r="AP167" s="288">
        <v>142.66324212478563</v>
      </c>
    </row>
    <row r="168" spans="1:42" x14ac:dyDescent="0.25">
      <c r="B168" s="291" t="s">
        <v>604</v>
      </c>
      <c r="C168" s="289">
        <f>[1]row!G161</f>
        <v>1</v>
      </c>
      <c r="D168" s="288">
        <v>100</v>
      </c>
      <c r="E168" s="288">
        <v>100</v>
      </c>
      <c r="F168" s="288">
        <v>100</v>
      </c>
      <c r="G168" s="288">
        <v>100</v>
      </c>
      <c r="H168" s="288">
        <v>100</v>
      </c>
      <c r="I168" s="288">
        <v>100</v>
      </c>
      <c r="J168" s="288">
        <v>100</v>
      </c>
      <c r="K168" s="288">
        <v>100</v>
      </c>
      <c r="L168" s="288">
        <v>100</v>
      </c>
      <c r="M168" s="288">
        <v>100</v>
      </c>
      <c r="N168" s="288">
        <v>100</v>
      </c>
      <c r="O168" s="288">
        <v>100</v>
      </c>
      <c r="P168" s="288">
        <v>100</v>
      </c>
      <c r="Q168" s="288">
        <v>100</v>
      </c>
      <c r="R168" s="288">
        <v>100</v>
      </c>
      <c r="S168" s="288">
        <v>100</v>
      </c>
      <c r="T168" s="288">
        <v>100</v>
      </c>
      <c r="U168" s="288">
        <v>100</v>
      </c>
      <c r="V168" s="288">
        <v>100</v>
      </c>
      <c r="W168" s="288">
        <v>100</v>
      </c>
      <c r="X168" s="288">
        <v>100</v>
      </c>
      <c r="Y168" s="288">
        <v>100</v>
      </c>
      <c r="Z168" s="288">
        <v>100</v>
      </c>
      <c r="AA168" s="288">
        <v>100</v>
      </c>
      <c r="AB168" s="288">
        <v>100</v>
      </c>
      <c r="AC168" s="288">
        <v>100</v>
      </c>
      <c r="AD168" s="288">
        <v>100</v>
      </c>
      <c r="AE168" s="288">
        <v>100</v>
      </c>
      <c r="AF168" s="288">
        <v>100</v>
      </c>
      <c r="AG168" s="288">
        <v>100</v>
      </c>
      <c r="AH168" s="288">
        <v>100</v>
      </c>
      <c r="AI168" s="288">
        <v>100</v>
      </c>
      <c r="AJ168" s="288">
        <v>100</v>
      </c>
      <c r="AK168" s="288">
        <v>100</v>
      </c>
      <c r="AL168" s="288">
        <v>100</v>
      </c>
      <c r="AM168" s="288">
        <v>100</v>
      </c>
      <c r="AN168" s="288">
        <v>100</v>
      </c>
      <c r="AO168" s="288">
        <v>100</v>
      </c>
      <c r="AP168" s="288">
        <v>100</v>
      </c>
    </row>
    <row r="169" spans="1:42" x14ac:dyDescent="0.25">
      <c r="A169" s="269" t="s">
        <v>145</v>
      </c>
      <c r="B169" s="294"/>
      <c r="C169" s="287">
        <f>C170</f>
        <v>10</v>
      </c>
      <c r="D169" s="288">
        <v>109.83436204180873</v>
      </c>
      <c r="E169" s="288">
        <v>109.83436204180873</v>
      </c>
      <c r="F169" s="288">
        <v>109.83436204180873</v>
      </c>
      <c r="G169" s="288">
        <v>109.83436204180873</v>
      </c>
      <c r="H169" s="288">
        <v>109.83436206883303</v>
      </c>
      <c r="I169" s="288">
        <v>110.14980179803933</v>
      </c>
      <c r="J169" s="288">
        <v>110.14980179803933</v>
      </c>
      <c r="K169" s="288">
        <v>110.14980179803933</v>
      </c>
      <c r="L169" s="288">
        <v>110.14980179803933</v>
      </c>
      <c r="M169" s="288">
        <v>110.14980179803933</v>
      </c>
      <c r="N169" s="288">
        <v>110.14980179803933</v>
      </c>
      <c r="O169" s="288">
        <v>110.14980179803933</v>
      </c>
      <c r="P169" s="288">
        <v>110.14980179803933</v>
      </c>
      <c r="Q169" s="288">
        <v>110.14980179803933</v>
      </c>
      <c r="R169" s="288">
        <v>110.14980179803933</v>
      </c>
      <c r="S169" s="288">
        <v>110.14980179803933</v>
      </c>
      <c r="T169" s="288">
        <v>110.14980179803933</v>
      </c>
      <c r="U169" s="288">
        <v>110.14980179803933</v>
      </c>
      <c r="V169" s="288">
        <v>110.14980179803933</v>
      </c>
      <c r="W169" s="288">
        <v>110.14980179803933</v>
      </c>
      <c r="X169" s="288">
        <v>110.14980179803933</v>
      </c>
      <c r="Y169" s="288">
        <v>110.14980179803933</v>
      </c>
      <c r="Z169" s="288">
        <v>110.14980179803933</v>
      </c>
      <c r="AA169" s="288">
        <v>110.14980179803933</v>
      </c>
      <c r="AB169" s="288">
        <v>111.49757422540316</v>
      </c>
      <c r="AC169" s="288">
        <v>111.49757422540316</v>
      </c>
      <c r="AD169" s="288">
        <v>111.49757422540316</v>
      </c>
      <c r="AE169" s="288">
        <v>111.49757422540316</v>
      </c>
      <c r="AF169" s="288">
        <v>111.49757422540316</v>
      </c>
      <c r="AG169" s="288">
        <v>111.49757422540316</v>
      </c>
      <c r="AH169" s="288">
        <v>111.49757422540316</v>
      </c>
      <c r="AI169" s="288">
        <v>111.49757422540316</v>
      </c>
      <c r="AJ169" s="288">
        <v>111.49757422540316</v>
      </c>
      <c r="AK169" s="288">
        <v>111.49757422540316</v>
      </c>
      <c r="AL169" s="288">
        <v>111.49757422540316</v>
      </c>
      <c r="AM169" s="288">
        <v>111.49757422540316</v>
      </c>
      <c r="AN169" s="288">
        <v>114.30893840035662</v>
      </c>
      <c r="AO169" s="288">
        <v>114.30893840035662</v>
      </c>
      <c r="AP169" s="288">
        <v>114.30893840035662</v>
      </c>
    </row>
    <row r="170" spans="1:42" x14ac:dyDescent="0.25">
      <c r="A170" s="269" t="s">
        <v>146</v>
      </c>
      <c r="B170" s="294"/>
      <c r="C170" s="287">
        <f>SUM(C171:C172)</f>
        <v>10</v>
      </c>
      <c r="D170" s="288">
        <v>109.83436204180873</v>
      </c>
      <c r="E170" s="288">
        <v>109.83436204180873</v>
      </c>
      <c r="F170" s="288">
        <v>109.83436204180873</v>
      </c>
      <c r="G170" s="288">
        <v>109.83436204180873</v>
      </c>
      <c r="H170" s="288">
        <v>109.83436206883303</v>
      </c>
      <c r="I170" s="288">
        <v>110.14980179803933</v>
      </c>
      <c r="J170" s="288">
        <v>110.14980179803933</v>
      </c>
      <c r="K170" s="288">
        <v>110.14980179803933</v>
      </c>
      <c r="L170" s="288">
        <v>110.14980179803933</v>
      </c>
      <c r="M170" s="288">
        <v>110.14980179803933</v>
      </c>
      <c r="N170" s="288">
        <v>110.14980179803933</v>
      </c>
      <c r="O170" s="288">
        <v>110.14980179803933</v>
      </c>
      <c r="P170" s="288">
        <v>110.14980179803933</v>
      </c>
      <c r="Q170" s="288">
        <v>110.14980179803933</v>
      </c>
      <c r="R170" s="288">
        <v>110.14980179803933</v>
      </c>
      <c r="S170" s="288">
        <v>110.14980179803933</v>
      </c>
      <c r="T170" s="288">
        <v>110.14980179803933</v>
      </c>
      <c r="U170" s="288">
        <v>110.14980179803933</v>
      </c>
      <c r="V170" s="288">
        <v>110.14980179803933</v>
      </c>
      <c r="W170" s="288">
        <v>110.14980179803933</v>
      </c>
      <c r="X170" s="288">
        <v>110.14980179803933</v>
      </c>
      <c r="Y170" s="288">
        <v>110.14980179803933</v>
      </c>
      <c r="Z170" s="288">
        <v>110.14980179803933</v>
      </c>
      <c r="AA170" s="288">
        <v>110.14980179803933</v>
      </c>
      <c r="AB170" s="288">
        <v>111.49757422540316</v>
      </c>
      <c r="AC170" s="288">
        <v>111.49757422540316</v>
      </c>
      <c r="AD170" s="288">
        <v>111.49757422540316</v>
      </c>
      <c r="AE170" s="288">
        <v>111.49757422540316</v>
      </c>
      <c r="AF170" s="288">
        <v>111.49757422540316</v>
      </c>
      <c r="AG170" s="288">
        <v>111.49757422540316</v>
      </c>
      <c r="AH170" s="288">
        <v>111.49757422540316</v>
      </c>
      <c r="AI170" s="288">
        <v>111.49757422540316</v>
      </c>
      <c r="AJ170" s="288">
        <v>111.49757422540316</v>
      </c>
      <c r="AK170" s="288">
        <v>111.49757422540316</v>
      </c>
      <c r="AL170" s="288">
        <v>111.49757422540316</v>
      </c>
      <c r="AM170" s="288">
        <v>111.49757422540316</v>
      </c>
      <c r="AN170" s="288">
        <v>114.30893840035662</v>
      </c>
      <c r="AO170" s="288">
        <v>114.30893840035662</v>
      </c>
      <c r="AP170" s="288">
        <v>114.30893840035662</v>
      </c>
    </row>
    <row r="171" spans="1:42" x14ac:dyDescent="0.25">
      <c r="B171" s="291" t="s">
        <v>605</v>
      </c>
      <c r="C171" s="289">
        <f>[1]row!G162</f>
        <v>2</v>
      </c>
      <c r="D171" s="288">
        <v>115.64625904125089</v>
      </c>
      <c r="E171" s="288">
        <v>115.64625904125089</v>
      </c>
      <c r="F171" s="288">
        <v>115.64625904125089</v>
      </c>
      <c r="G171" s="288">
        <v>115.64625904125089</v>
      </c>
      <c r="H171" s="288">
        <v>115.64625917637227</v>
      </c>
      <c r="I171" s="288">
        <v>117.22345782240384</v>
      </c>
      <c r="J171" s="288">
        <v>117.22345782240384</v>
      </c>
      <c r="K171" s="288">
        <v>117.22345782240384</v>
      </c>
      <c r="L171" s="288">
        <v>117.22345782240384</v>
      </c>
      <c r="M171" s="288">
        <v>117.22345782240384</v>
      </c>
      <c r="N171" s="288">
        <v>117.22345782240384</v>
      </c>
      <c r="O171" s="288">
        <v>117.22345782240384</v>
      </c>
      <c r="P171" s="288">
        <v>117.22345782240384</v>
      </c>
      <c r="Q171" s="288">
        <v>117.22345782240384</v>
      </c>
      <c r="R171" s="288">
        <v>117.22345782240384</v>
      </c>
      <c r="S171" s="288">
        <v>117.22345782240384</v>
      </c>
      <c r="T171" s="288">
        <v>117.22345782240384</v>
      </c>
      <c r="U171" s="288">
        <v>117.22345782240384</v>
      </c>
      <c r="V171" s="288">
        <v>117.22345782240384</v>
      </c>
      <c r="W171" s="288">
        <v>117.22345782240384</v>
      </c>
      <c r="X171" s="288">
        <v>117.22345782240384</v>
      </c>
      <c r="Y171" s="288">
        <v>117.22345782240384</v>
      </c>
      <c r="Z171" s="288">
        <v>117.22345782240384</v>
      </c>
      <c r="AA171" s="288">
        <v>117.22345782240384</v>
      </c>
      <c r="AB171" s="288">
        <v>123.96231995922294</v>
      </c>
      <c r="AC171" s="288">
        <v>123.96231995922294</v>
      </c>
      <c r="AD171" s="288">
        <v>123.96231995922294</v>
      </c>
      <c r="AE171" s="288">
        <v>123.96231995922294</v>
      </c>
      <c r="AF171" s="288">
        <v>123.96231995922294</v>
      </c>
      <c r="AG171" s="288">
        <v>123.96231995922294</v>
      </c>
      <c r="AH171" s="288">
        <v>123.96231995922294</v>
      </c>
      <c r="AI171" s="288">
        <v>123.96231995922294</v>
      </c>
      <c r="AJ171" s="288">
        <v>123.96231995922294</v>
      </c>
      <c r="AK171" s="288">
        <v>123.96231995922294</v>
      </c>
      <c r="AL171" s="288">
        <v>123.96231995922294</v>
      </c>
      <c r="AM171" s="288">
        <v>123.96231995922294</v>
      </c>
      <c r="AN171" s="288">
        <v>129.73777368420866</v>
      </c>
      <c r="AO171" s="288">
        <v>129.73777368420866</v>
      </c>
      <c r="AP171" s="288">
        <v>129.73777368420866</v>
      </c>
    </row>
    <row r="172" spans="1:42" x14ac:dyDescent="0.25">
      <c r="B172" s="291" t="s">
        <v>606</v>
      </c>
      <c r="C172" s="289">
        <f>[1]row!G163</f>
        <v>8</v>
      </c>
      <c r="D172" s="288">
        <v>108.3813877919482</v>
      </c>
      <c r="E172" s="288">
        <v>108.3813877919482</v>
      </c>
      <c r="F172" s="288">
        <v>108.3813877919482</v>
      </c>
      <c r="G172" s="288">
        <v>108.3813877919482</v>
      </c>
      <c r="H172" s="288">
        <v>108.3813877919482</v>
      </c>
      <c r="I172" s="288">
        <v>108.3813877919482</v>
      </c>
      <c r="J172" s="288">
        <v>108.3813877919482</v>
      </c>
      <c r="K172" s="288">
        <v>108.3813877919482</v>
      </c>
      <c r="L172" s="288">
        <v>108.3813877919482</v>
      </c>
      <c r="M172" s="288">
        <v>108.3813877919482</v>
      </c>
      <c r="N172" s="288">
        <v>108.3813877919482</v>
      </c>
      <c r="O172" s="288">
        <v>108.3813877919482</v>
      </c>
      <c r="P172" s="288">
        <v>108.3813877919482</v>
      </c>
      <c r="Q172" s="288">
        <v>108.3813877919482</v>
      </c>
      <c r="R172" s="288">
        <v>108.3813877919482</v>
      </c>
      <c r="S172" s="288">
        <v>108.3813877919482</v>
      </c>
      <c r="T172" s="288">
        <v>108.3813877919482</v>
      </c>
      <c r="U172" s="288">
        <v>108.3813877919482</v>
      </c>
      <c r="V172" s="288">
        <v>108.3813877919482</v>
      </c>
      <c r="W172" s="288">
        <v>108.3813877919482</v>
      </c>
      <c r="X172" s="288">
        <v>108.3813877919482</v>
      </c>
      <c r="Y172" s="288">
        <v>108.3813877919482</v>
      </c>
      <c r="Z172" s="288">
        <v>108.3813877919482</v>
      </c>
      <c r="AA172" s="288">
        <v>108.3813877919482</v>
      </c>
      <c r="AB172" s="288">
        <v>108.3813877919482</v>
      </c>
      <c r="AC172" s="288">
        <v>108.3813877919482</v>
      </c>
      <c r="AD172" s="288">
        <v>108.3813877919482</v>
      </c>
      <c r="AE172" s="288">
        <v>108.3813877919482</v>
      </c>
      <c r="AF172" s="288">
        <v>108.3813877919482</v>
      </c>
      <c r="AG172" s="288">
        <v>108.3813877919482</v>
      </c>
      <c r="AH172" s="288">
        <v>108.3813877919482</v>
      </c>
      <c r="AI172" s="288">
        <v>108.3813877919482</v>
      </c>
      <c r="AJ172" s="288">
        <v>108.3813877919482</v>
      </c>
      <c r="AK172" s="288">
        <v>108.3813877919482</v>
      </c>
      <c r="AL172" s="288">
        <v>108.3813877919482</v>
      </c>
      <c r="AM172" s="288">
        <v>108.3813877919482</v>
      </c>
      <c r="AN172" s="288">
        <v>110.45172957939361</v>
      </c>
      <c r="AO172" s="288">
        <v>110.45172957939361</v>
      </c>
      <c r="AP172" s="288">
        <v>110.45172957939361</v>
      </c>
    </row>
    <row r="173" spans="1:42" x14ac:dyDescent="0.25">
      <c r="A173" s="269" t="s">
        <v>147</v>
      </c>
      <c r="B173" s="294"/>
      <c r="C173" s="287">
        <f t="shared" ref="C173:C174" si="6">C174</f>
        <v>0.5</v>
      </c>
      <c r="D173" s="288">
        <v>135</v>
      </c>
      <c r="E173" s="288">
        <v>135</v>
      </c>
      <c r="F173" s="288">
        <v>135</v>
      </c>
      <c r="G173" s="288">
        <v>135</v>
      </c>
      <c r="H173" s="288">
        <v>135</v>
      </c>
      <c r="I173" s="288">
        <v>135</v>
      </c>
      <c r="J173" s="288">
        <v>135</v>
      </c>
      <c r="K173" s="288">
        <v>135</v>
      </c>
      <c r="L173" s="288">
        <v>135</v>
      </c>
      <c r="M173" s="288">
        <v>135</v>
      </c>
      <c r="N173" s="288">
        <v>135</v>
      </c>
      <c r="O173" s="288">
        <v>135</v>
      </c>
      <c r="P173" s="288">
        <v>135</v>
      </c>
      <c r="Q173" s="288">
        <v>135</v>
      </c>
      <c r="R173" s="288">
        <v>135</v>
      </c>
      <c r="S173" s="288">
        <v>135</v>
      </c>
      <c r="T173" s="288">
        <v>135</v>
      </c>
      <c r="U173" s="288">
        <v>135</v>
      </c>
      <c r="V173" s="288">
        <v>135</v>
      </c>
      <c r="W173" s="288">
        <v>135</v>
      </c>
      <c r="X173" s="288">
        <v>135</v>
      </c>
      <c r="Y173" s="288">
        <v>135</v>
      </c>
      <c r="Z173" s="288">
        <v>135</v>
      </c>
      <c r="AA173" s="288">
        <v>135</v>
      </c>
      <c r="AB173" s="288">
        <v>135</v>
      </c>
      <c r="AC173" s="288">
        <v>135</v>
      </c>
      <c r="AD173" s="288">
        <v>135</v>
      </c>
      <c r="AE173" s="288">
        <v>135</v>
      </c>
      <c r="AF173" s="288">
        <v>135</v>
      </c>
      <c r="AG173" s="288">
        <v>135</v>
      </c>
      <c r="AH173" s="288">
        <v>135</v>
      </c>
      <c r="AI173" s="288">
        <v>135</v>
      </c>
      <c r="AJ173" s="288">
        <v>135</v>
      </c>
      <c r="AK173" s="288">
        <v>135</v>
      </c>
      <c r="AL173" s="288">
        <v>135</v>
      </c>
      <c r="AM173" s="288">
        <v>135</v>
      </c>
      <c r="AN173" s="288">
        <v>135</v>
      </c>
      <c r="AO173" s="288">
        <v>135</v>
      </c>
      <c r="AP173" s="288">
        <v>135</v>
      </c>
    </row>
    <row r="174" spans="1:42" x14ac:dyDescent="0.25">
      <c r="A174" s="269" t="s">
        <v>148</v>
      </c>
      <c r="B174" s="294"/>
      <c r="C174" s="287">
        <f t="shared" si="6"/>
        <v>0.5</v>
      </c>
      <c r="D174" s="288">
        <v>135</v>
      </c>
      <c r="E174" s="288">
        <v>135</v>
      </c>
      <c r="F174" s="288">
        <v>135</v>
      </c>
      <c r="G174" s="288">
        <v>135</v>
      </c>
      <c r="H174" s="288">
        <v>135</v>
      </c>
      <c r="I174" s="288">
        <v>135</v>
      </c>
      <c r="J174" s="288">
        <v>135</v>
      </c>
      <c r="K174" s="288">
        <v>135</v>
      </c>
      <c r="L174" s="288">
        <v>135</v>
      </c>
      <c r="M174" s="288">
        <v>135</v>
      </c>
      <c r="N174" s="288">
        <v>135</v>
      </c>
      <c r="O174" s="288">
        <v>135</v>
      </c>
      <c r="P174" s="288">
        <v>135</v>
      </c>
      <c r="Q174" s="288">
        <v>135</v>
      </c>
      <c r="R174" s="288">
        <v>135</v>
      </c>
      <c r="S174" s="288">
        <v>135</v>
      </c>
      <c r="T174" s="288">
        <v>135</v>
      </c>
      <c r="U174" s="288">
        <v>135</v>
      </c>
      <c r="V174" s="288">
        <v>135</v>
      </c>
      <c r="W174" s="288">
        <v>135</v>
      </c>
      <c r="X174" s="288">
        <v>135</v>
      </c>
      <c r="Y174" s="288">
        <v>135</v>
      </c>
      <c r="Z174" s="288">
        <v>135</v>
      </c>
      <c r="AA174" s="288">
        <v>135</v>
      </c>
      <c r="AB174" s="288">
        <v>135</v>
      </c>
      <c r="AC174" s="288">
        <v>135</v>
      </c>
      <c r="AD174" s="288">
        <v>135</v>
      </c>
      <c r="AE174" s="288">
        <v>135</v>
      </c>
      <c r="AF174" s="288">
        <v>135</v>
      </c>
      <c r="AG174" s="288">
        <v>135</v>
      </c>
      <c r="AH174" s="288">
        <v>135</v>
      </c>
      <c r="AI174" s="288">
        <v>135</v>
      </c>
      <c r="AJ174" s="288">
        <v>135</v>
      </c>
      <c r="AK174" s="288">
        <v>135</v>
      </c>
      <c r="AL174" s="288">
        <v>135</v>
      </c>
      <c r="AM174" s="288">
        <v>135</v>
      </c>
      <c r="AN174" s="288">
        <v>135</v>
      </c>
      <c r="AO174" s="288">
        <v>135</v>
      </c>
      <c r="AP174" s="288">
        <v>135</v>
      </c>
    </row>
    <row r="175" spans="1:42" x14ac:dyDescent="0.25">
      <c r="B175" s="291" t="s">
        <v>607</v>
      </c>
      <c r="C175" s="289">
        <f>[1]row!G164</f>
        <v>0.5</v>
      </c>
      <c r="D175" s="288">
        <v>135</v>
      </c>
      <c r="E175" s="288">
        <v>135</v>
      </c>
      <c r="F175" s="288">
        <v>135</v>
      </c>
      <c r="G175" s="288">
        <v>135</v>
      </c>
      <c r="H175" s="288">
        <v>135</v>
      </c>
      <c r="I175" s="288">
        <v>135</v>
      </c>
      <c r="J175" s="288">
        <v>135</v>
      </c>
      <c r="K175" s="288">
        <v>135</v>
      </c>
      <c r="L175" s="288">
        <v>135</v>
      </c>
      <c r="M175" s="288">
        <v>135</v>
      </c>
      <c r="N175" s="288">
        <v>135</v>
      </c>
      <c r="O175" s="288">
        <v>135</v>
      </c>
      <c r="P175" s="288">
        <v>135</v>
      </c>
      <c r="Q175" s="288">
        <v>135</v>
      </c>
      <c r="R175" s="288">
        <v>135</v>
      </c>
      <c r="S175" s="288">
        <v>135</v>
      </c>
      <c r="T175" s="288">
        <v>135</v>
      </c>
      <c r="U175" s="288">
        <v>135</v>
      </c>
      <c r="V175" s="288">
        <v>135</v>
      </c>
      <c r="W175" s="288">
        <v>135</v>
      </c>
      <c r="X175" s="288">
        <v>135</v>
      </c>
      <c r="Y175" s="288">
        <v>135</v>
      </c>
      <c r="Z175" s="288">
        <v>135</v>
      </c>
      <c r="AA175" s="288">
        <v>135</v>
      </c>
      <c r="AB175" s="288">
        <v>135</v>
      </c>
      <c r="AC175" s="288">
        <v>135</v>
      </c>
      <c r="AD175" s="288">
        <v>135</v>
      </c>
      <c r="AE175" s="288">
        <v>135</v>
      </c>
      <c r="AF175" s="288">
        <v>135</v>
      </c>
      <c r="AG175" s="288">
        <v>135</v>
      </c>
      <c r="AH175" s="288">
        <v>135</v>
      </c>
      <c r="AI175" s="288">
        <v>135</v>
      </c>
      <c r="AJ175" s="288">
        <v>135</v>
      </c>
      <c r="AK175" s="288">
        <v>135</v>
      </c>
      <c r="AL175" s="288">
        <v>135</v>
      </c>
      <c r="AM175" s="288">
        <v>135</v>
      </c>
      <c r="AN175" s="288">
        <v>135</v>
      </c>
      <c r="AO175" s="288">
        <v>135</v>
      </c>
      <c r="AP175" s="288">
        <v>135</v>
      </c>
    </row>
    <row r="176" spans="1:42" x14ac:dyDescent="0.25">
      <c r="A176" s="269" t="s">
        <v>149</v>
      </c>
      <c r="B176" s="294"/>
      <c r="C176" s="287">
        <f>C178</f>
        <v>34</v>
      </c>
      <c r="D176" s="288">
        <v>106.49025921367137</v>
      </c>
      <c r="E176" s="288">
        <v>106.49025921367137</v>
      </c>
      <c r="F176" s="288">
        <v>106.49025921367137</v>
      </c>
      <c r="G176" s="288">
        <v>106.49025921367137</v>
      </c>
      <c r="H176" s="288">
        <v>106.49025921367137</v>
      </c>
      <c r="I176" s="288">
        <v>106.49025921367137</v>
      </c>
      <c r="J176" s="288">
        <v>107.4597258347362</v>
      </c>
      <c r="K176" s="288">
        <v>107.4597258347362</v>
      </c>
      <c r="L176" s="288">
        <v>111.42556305350567</v>
      </c>
      <c r="M176" s="288">
        <v>111.42556305350567</v>
      </c>
      <c r="N176" s="288">
        <v>111.42556305350567</v>
      </c>
      <c r="O176" s="288">
        <v>111.42556305350567</v>
      </c>
      <c r="P176" s="288">
        <v>111.42556305350567</v>
      </c>
      <c r="Q176" s="288">
        <v>112.56494856623291</v>
      </c>
      <c r="R176" s="288">
        <v>112.56494856623291</v>
      </c>
      <c r="S176" s="288">
        <v>112.56494856623291</v>
      </c>
      <c r="T176" s="288">
        <v>112.56494856623291</v>
      </c>
      <c r="U176" s="288">
        <v>112.56494856623291</v>
      </c>
      <c r="V176" s="288">
        <v>112.56494856623291</v>
      </c>
      <c r="W176" s="288">
        <v>112.56494856623291</v>
      </c>
      <c r="X176" s="288">
        <v>112.56494856623291</v>
      </c>
      <c r="Y176" s="288">
        <v>112.56494856623291</v>
      </c>
      <c r="Z176" s="288">
        <v>112.56494856623291</v>
      </c>
      <c r="AA176" s="288">
        <v>112.56494856623291</v>
      </c>
      <c r="AB176" s="288">
        <v>112.56494856623291</v>
      </c>
      <c r="AC176" s="288">
        <v>113.18396762738669</v>
      </c>
      <c r="AD176" s="288">
        <v>115.49050247514764</v>
      </c>
      <c r="AE176" s="288">
        <v>115.49050247514764</v>
      </c>
      <c r="AF176" s="288">
        <v>115.49050247514764</v>
      </c>
      <c r="AG176" s="288">
        <v>115.49050247514764</v>
      </c>
      <c r="AH176" s="288">
        <v>116.18149029025771</v>
      </c>
      <c r="AI176" s="288">
        <v>116.18149029025771</v>
      </c>
      <c r="AJ176" s="288">
        <v>118.84878277392984</v>
      </c>
      <c r="AK176" s="288">
        <v>118.84878277392984</v>
      </c>
      <c r="AL176" s="288">
        <v>118.84878277392984</v>
      </c>
      <c r="AM176" s="288">
        <v>118.84878277392984</v>
      </c>
      <c r="AN176" s="288">
        <v>118.84878277392984</v>
      </c>
      <c r="AO176" s="288">
        <v>117.81464851538225</v>
      </c>
      <c r="AP176" s="288">
        <v>117.81464851538225</v>
      </c>
    </row>
    <row r="177" spans="1:42" x14ac:dyDescent="0.25">
      <c r="A177" s="269" t="s">
        <v>150</v>
      </c>
      <c r="B177" s="294"/>
      <c r="C177" s="287">
        <f>C178</f>
        <v>34</v>
      </c>
      <c r="D177" s="288">
        <v>106.49025921367137</v>
      </c>
      <c r="E177" s="288">
        <v>106.49025921367137</v>
      </c>
      <c r="F177" s="288">
        <v>106.49025921367137</v>
      </c>
      <c r="G177" s="288">
        <v>106.49025921367137</v>
      </c>
      <c r="H177" s="288">
        <v>106.49025921367137</v>
      </c>
      <c r="I177" s="288">
        <v>106.49025921367137</v>
      </c>
      <c r="J177" s="288">
        <v>107.4597258347362</v>
      </c>
      <c r="K177" s="288">
        <v>107.4597258347362</v>
      </c>
      <c r="L177" s="288">
        <v>111.42556305350567</v>
      </c>
      <c r="M177" s="288">
        <v>111.42556305350567</v>
      </c>
      <c r="N177" s="288">
        <v>111.42556305350567</v>
      </c>
      <c r="O177" s="288">
        <v>111.42556305350567</v>
      </c>
      <c r="P177" s="288">
        <v>111.42556305350567</v>
      </c>
      <c r="Q177" s="288">
        <v>112.56494856623291</v>
      </c>
      <c r="R177" s="288">
        <v>112.56494856623291</v>
      </c>
      <c r="S177" s="288">
        <v>112.56494856623291</v>
      </c>
      <c r="T177" s="288">
        <v>112.56494856623291</v>
      </c>
      <c r="U177" s="288">
        <v>112.56494856623291</v>
      </c>
      <c r="V177" s="288">
        <v>112.56494856623291</v>
      </c>
      <c r="W177" s="288">
        <v>112.56494856623291</v>
      </c>
      <c r="X177" s="288">
        <v>112.56494856623291</v>
      </c>
      <c r="Y177" s="288">
        <v>112.56494856623291</v>
      </c>
      <c r="Z177" s="288">
        <v>112.56494856623291</v>
      </c>
      <c r="AA177" s="288">
        <v>112.56494856623291</v>
      </c>
      <c r="AB177" s="288">
        <v>112.56494856623291</v>
      </c>
      <c r="AC177" s="288">
        <v>113.18396762738669</v>
      </c>
      <c r="AD177" s="288">
        <v>115.49050247514764</v>
      </c>
      <c r="AE177" s="288">
        <v>115.49050247514764</v>
      </c>
      <c r="AF177" s="288">
        <v>115.49050247514764</v>
      </c>
      <c r="AG177" s="288">
        <v>115.49050247514764</v>
      </c>
      <c r="AH177" s="288">
        <v>116.18149029025771</v>
      </c>
      <c r="AI177" s="288">
        <v>116.18149029025771</v>
      </c>
      <c r="AJ177" s="288">
        <v>118.84878277392984</v>
      </c>
      <c r="AK177" s="288">
        <v>118.84878277392984</v>
      </c>
      <c r="AL177" s="288">
        <v>118.84878277392984</v>
      </c>
      <c r="AM177" s="288">
        <v>118.84878277392984</v>
      </c>
      <c r="AN177" s="288">
        <v>118.84878277392984</v>
      </c>
      <c r="AO177" s="288">
        <v>117.81464851538225</v>
      </c>
      <c r="AP177" s="288">
        <v>117.81464851538225</v>
      </c>
    </row>
    <row r="178" spans="1:42" x14ac:dyDescent="0.25">
      <c r="B178" s="291" t="s">
        <v>608</v>
      </c>
      <c r="C178" s="289">
        <f>'[1]Div 10'!Q99+'[1]Div 10'!Q104+'[1]Div 10'!Q111+'[1]Div 10'!Q117+'[1]Div 10'!Q123</f>
        <v>34</v>
      </c>
      <c r="D178" s="288">
        <v>106.49025921367137</v>
      </c>
      <c r="E178" s="288">
        <v>106.49025921367137</v>
      </c>
      <c r="F178" s="288">
        <v>106.49025921367137</v>
      </c>
      <c r="G178" s="288">
        <v>106.49025921367137</v>
      </c>
      <c r="H178" s="288">
        <v>106.49025921367137</v>
      </c>
      <c r="I178" s="288">
        <v>106.49025921367137</v>
      </c>
      <c r="J178" s="288">
        <v>107.4597258347362</v>
      </c>
      <c r="K178" s="288">
        <v>107.4597258347362</v>
      </c>
      <c r="L178" s="288">
        <v>111.42556305350567</v>
      </c>
      <c r="M178" s="288">
        <v>111.42556305350567</v>
      </c>
      <c r="N178" s="288">
        <v>111.42556305350567</v>
      </c>
      <c r="O178" s="288">
        <v>111.42556305350567</v>
      </c>
      <c r="P178" s="288">
        <v>111.42556305350567</v>
      </c>
      <c r="Q178" s="288">
        <v>112.56494856623291</v>
      </c>
      <c r="R178" s="288">
        <v>112.56494856623291</v>
      </c>
      <c r="S178" s="288">
        <v>112.56494856623291</v>
      </c>
      <c r="T178" s="288">
        <v>112.56494856623291</v>
      </c>
      <c r="U178" s="288">
        <v>112.56494856623291</v>
      </c>
      <c r="V178" s="288">
        <v>112.56494856623291</v>
      </c>
      <c r="W178" s="288">
        <v>112.56494856623291</v>
      </c>
      <c r="X178" s="288">
        <v>112.56494856623291</v>
      </c>
      <c r="Y178" s="288">
        <v>112.56494856623291</v>
      </c>
      <c r="Z178" s="288">
        <v>112.56494856623291</v>
      </c>
      <c r="AA178" s="288">
        <v>112.56494856623291</v>
      </c>
      <c r="AB178" s="288">
        <v>112.56494856623291</v>
      </c>
      <c r="AC178" s="288">
        <v>113.18396762738669</v>
      </c>
      <c r="AD178" s="288">
        <v>115.49050247514764</v>
      </c>
      <c r="AE178" s="288">
        <v>115.49050247514764</v>
      </c>
      <c r="AF178" s="288">
        <v>115.49050247514764</v>
      </c>
      <c r="AG178" s="288">
        <v>115.49050247514764</v>
      </c>
      <c r="AH178" s="288">
        <v>116.18149029025771</v>
      </c>
      <c r="AI178" s="288">
        <v>116.18149029025771</v>
      </c>
      <c r="AJ178" s="288">
        <v>118.84878277392984</v>
      </c>
      <c r="AK178" s="288">
        <v>118.84878277392984</v>
      </c>
      <c r="AL178" s="288">
        <v>118.84878277392984</v>
      </c>
      <c r="AM178" s="288">
        <v>118.84878277392984</v>
      </c>
      <c r="AN178" s="288">
        <v>118.84878277392984</v>
      </c>
      <c r="AO178" s="288">
        <v>117.81464851538225</v>
      </c>
      <c r="AP178" s="288">
        <v>117.81464851538225</v>
      </c>
    </row>
    <row r="179" spans="1:42" x14ac:dyDescent="0.25">
      <c r="A179" s="269" t="s">
        <v>151</v>
      </c>
      <c r="B179" s="294"/>
      <c r="C179" s="287">
        <f t="shared" ref="C179:C180" si="7">C180</f>
        <v>0.5</v>
      </c>
      <c r="D179" s="288">
        <v>55.24736759870931</v>
      </c>
      <c r="E179" s="288">
        <v>55.24736759870931</v>
      </c>
      <c r="F179" s="288">
        <v>55.24736759870931</v>
      </c>
      <c r="G179" s="288">
        <v>55.24736759870931</v>
      </c>
      <c r="H179" s="288">
        <v>55.24736759870931</v>
      </c>
      <c r="I179" s="288">
        <v>55.24736759870931</v>
      </c>
      <c r="J179" s="288">
        <v>55.24736759870931</v>
      </c>
      <c r="K179" s="288">
        <v>55.24736759870931</v>
      </c>
      <c r="L179" s="288">
        <v>58.745713122471244</v>
      </c>
      <c r="M179" s="288">
        <v>58.745713122471244</v>
      </c>
      <c r="N179" s="288">
        <v>58.745713122471244</v>
      </c>
      <c r="O179" s="288">
        <v>58.745713122471244</v>
      </c>
      <c r="P179" s="288">
        <v>58.745713122471244</v>
      </c>
      <c r="Q179" s="288">
        <v>58.745713122471244</v>
      </c>
      <c r="R179" s="288">
        <v>58.745713122471244</v>
      </c>
      <c r="S179" s="288">
        <v>58.745713122471244</v>
      </c>
      <c r="T179" s="288">
        <v>58.745713122471244</v>
      </c>
      <c r="U179" s="288">
        <v>58.745713122471244</v>
      </c>
      <c r="V179" s="288">
        <v>58.745713122471244</v>
      </c>
      <c r="W179" s="288">
        <v>58.745713122471244</v>
      </c>
      <c r="X179" s="288">
        <v>58.745713122471244</v>
      </c>
      <c r="Y179" s="288">
        <v>58.745713122471244</v>
      </c>
      <c r="Z179" s="288">
        <v>58.745713122471244</v>
      </c>
      <c r="AA179" s="288">
        <v>58.745713122471244</v>
      </c>
      <c r="AB179" s="288">
        <v>58.745713122471244</v>
      </c>
      <c r="AC179" s="288">
        <v>58.745713122471244</v>
      </c>
      <c r="AD179" s="288">
        <v>58.745713122471244</v>
      </c>
      <c r="AE179" s="288">
        <v>58.745713122471244</v>
      </c>
      <c r="AF179" s="288">
        <v>58.745713122471244</v>
      </c>
      <c r="AG179" s="288">
        <v>64.114653212214535</v>
      </c>
      <c r="AH179" s="288">
        <v>64.114653212214535</v>
      </c>
      <c r="AI179" s="288">
        <v>64.114653212214535</v>
      </c>
      <c r="AJ179" s="288">
        <v>64.114653212214535</v>
      </c>
      <c r="AK179" s="288">
        <v>64.114653212214535</v>
      </c>
      <c r="AL179" s="288">
        <v>64.114653212214535</v>
      </c>
      <c r="AM179" s="288">
        <v>64.114653212214535</v>
      </c>
      <c r="AN179" s="288">
        <v>64.114653212214535</v>
      </c>
      <c r="AO179" s="288">
        <v>64.114653212214535</v>
      </c>
      <c r="AP179" s="288">
        <v>64.114653212214535</v>
      </c>
    </row>
    <row r="180" spans="1:42" x14ac:dyDescent="0.25">
      <c r="A180" s="269" t="s">
        <v>152</v>
      </c>
      <c r="B180" s="294"/>
      <c r="C180" s="287">
        <f t="shared" si="7"/>
        <v>0.5</v>
      </c>
      <c r="D180" s="288">
        <v>55.24736759870931</v>
      </c>
      <c r="E180" s="288">
        <v>55.24736759870931</v>
      </c>
      <c r="F180" s="288">
        <v>55.24736759870931</v>
      </c>
      <c r="G180" s="288">
        <v>55.24736759870931</v>
      </c>
      <c r="H180" s="288">
        <v>55.24736759870931</v>
      </c>
      <c r="I180" s="288">
        <v>55.24736759870931</v>
      </c>
      <c r="J180" s="288">
        <v>55.24736759870931</v>
      </c>
      <c r="K180" s="288">
        <v>55.24736759870931</v>
      </c>
      <c r="L180" s="288">
        <v>58.745713122471244</v>
      </c>
      <c r="M180" s="288">
        <v>58.745713122471244</v>
      </c>
      <c r="N180" s="288">
        <v>58.745713122471244</v>
      </c>
      <c r="O180" s="288">
        <v>58.745713122471244</v>
      </c>
      <c r="P180" s="288">
        <v>58.745713122471244</v>
      </c>
      <c r="Q180" s="288">
        <v>58.745713122471244</v>
      </c>
      <c r="R180" s="288">
        <v>58.745713122471244</v>
      </c>
      <c r="S180" s="288">
        <v>58.745713122471244</v>
      </c>
      <c r="T180" s="288">
        <v>58.745713122471244</v>
      </c>
      <c r="U180" s="288">
        <v>58.745713122471244</v>
      </c>
      <c r="V180" s="288">
        <v>58.745713122471244</v>
      </c>
      <c r="W180" s="288">
        <v>58.745713122471244</v>
      </c>
      <c r="X180" s="288">
        <v>58.745713122471244</v>
      </c>
      <c r="Y180" s="288">
        <v>58.745713122471244</v>
      </c>
      <c r="Z180" s="288">
        <v>58.745713122471244</v>
      </c>
      <c r="AA180" s="288">
        <v>58.745713122471244</v>
      </c>
      <c r="AB180" s="288">
        <v>58.745713122471244</v>
      </c>
      <c r="AC180" s="288">
        <v>58.745713122471244</v>
      </c>
      <c r="AD180" s="288">
        <v>58.745713122471244</v>
      </c>
      <c r="AE180" s="288">
        <v>58.745713122471244</v>
      </c>
      <c r="AF180" s="288">
        <v>58.745713122471244</v>
      </c>
      <c r="AG180" s="288">
        <v>64.114653212214535</v>
      </c>
      <c r="AH180" s="288">
        <v>64.114653212214535</v>
      </c>
      <c r="AI180" s="288">
        <v>64.114653212214535</v>
      </c>
      <c r="AJ180" s="288">
        <v>64.114653212214535</v>
      </c>
      <c r="AK180" s="288">
        <v>64.114653212214535</v>
      </c>
      <c r="AL180" s="288">
        <v>64.114653212214535</v>
      </c>
      <c r="AM180" s="288">
        <v>64.114653212214535</v>
      </c>
      <c r="AN180" s="288">
        <v>64.114653212214535</v>
      </c>
      <c r="AO180" s="288">
        <v>64.114653212214535</v>
      </c>
      <c r="AP180" s="288">
        <v>64.114653212214535</v>
      </c>
    </row>
    <row r="181" spans="1:42" x14ac:dyDescent="0.25">
      <c r="B181" s="291" t="s">
        <v>609</v>
      </c>
      <c r="C181" s="289">
        <f>[1]row!G170</f>
        <v>0.5</v>
      </c>
      <c r="D181" s="288">
        <v>55.24736759870931</v>
      </c>
      <c r="E181" s="288">
        <v>55.24736759870931</v>
      </c>
      <c r="F181" s="288">
        <v>55.24736759870931</v>
      </c>
      <c r="G181" s="288">
        <v>55.24736759870931</v>
      </c>
      <c r="H181" s="288">
        <v>55.24736759870931</v>
      </c>
      <c r="I181" s="288">
        <v>55.24736759870931</v>
      </c>
      <c r="J181" s="288">
        <v>55.24736759870931</v>
      </c>
      <c r="K181" s="288">
        <v>55.24736759870931</v>
      </c>
      <c r="L181" s="288">
        <v>58.745713122471244</v>
      </c>
      <c r="M181" s="288">
        <v>58.745713122471244</v>
      </c>
      <c r="N181" s="288">
        <v>58.745713122471244</v>
      </c>
      <c r="O181" s="288">
        <v>58.745713122471244</v>
      </c>
      <c r="P181" s="288">
        <v>58.745713122471244</v>
      </c>
      <c r="Q181" s="288">
        <v>58.745713122471244</v>
      </c>
      <c r="R181" s="288">
        <v>58.745713122471244</v>
      </c>
      <c r="S181" s="288">
        <v>58.745713122471244</v>
      </c>
      <c r="T181" s="288">
        <v>58.745713122471244</v>
      </c>
      <c r="U181" s="288">
        <v>58.745713122471244</v>
      </c>
      <c r="V181" s="288">
        <v>58.745713122471244</v>
      </c>
      <c r="W181" s="288">
        <v>58.745713122471244</v>
      </c>
      <c r="X181" s="288">
        <v>58.745713122471244</v>
      </c>
      <c r="Y181" s="288">
        <v>58.745713122471244</v>
      </c>
      <c r="Z181" s="288">
        <v>58.745713122471244</v>
      </c>
      <c r="AA181" s="288">
        <v>58.745713122471244</v>
      </c>
      <c r="AB181" s="288">
        <v>58.745713122471244</v>
      </c>
      <c r="AC181" s="288">
        <v>58.745713122471244</v>
      </c>
      <c r="AD181" s="288">
        <v>58.745713122471244</v>
      </c>
      <c r="AE181" s="288">
        <v>58.745713122471244</v>
      </c>
      <c r="AF181" s="288">
        <v>58.745713122471244</v>
      </c>
      <c r="AG181" s="288">
        <v>64.114653212214535</v>
      </c>
      <c r="AH181" s="288">
        <v>64.114653212214535</v>
      </c>
      <c r="AI181" s="288">
        <v>64.114653212214535</v>
      </c>
      <c r="AJ181" s="288">
        <v>64.114653212214535</v>
      </c>
      <c r="AK181" s="288">
        <v>64.114653212214535</v>
      </c>
      <c r="AL181" s="288">
        <v>64.114653212214535</v>
      </c>
      <c r="AM181" s="288">
        <v>64.114653212214535</v>
      </c>
      <c r="AN181" s="288">
        <v>64.114653212214535</v>
      </c>
      <c r="AO181" s="288">
        <v>64.114653212214535</v>
      </c>
      <c r="AP181" s="288">
        <v>64.114653212214535</v>
      </c>
    </row>
    <row r="182" spans="1:42" x14ac:dyDescent="0.25">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row>
    <row r="183" spans="1:42" x14ac:dyDescent="0.25">
      <c r="A183" s="266" t="s">
        <v>153</v>
      </c>
      <c r="B183" s="293"/>
      <c r="C183" s="278">
        <f>C184+C189</f>
        <v>54</v>
      </c>
      <c r="D183" s="278">
        <v>110.10049404915823</v>
      </c>
      <c r="E183" s="278">
        <v>110.30746621075569</v>
      </c>
      <c r="F183" s="278">
        <v>110.62192028948478</v>
      </c>
      <c r="G183" s="278">
        <v>110.80679064006461</v>
      </c>
      <c r="H183" s="278">
        <v>111.28069547927946</v>
      </c>
      <c r="I183" s="278">
        <v>111.53906277360709</v>
      </c>
      <c r="J183" s="278">
        <v>113.43837074928335</v>
      </c>
      <c r="K183" s="278">
        <v>113.59753460792344</v>
      </c>
      <c r="L183" s="278">
        <v>113.63936631142522</v>
      </c>
      <c r="M183" s="278">
        <v>113.88971974956191</v>
      </c>
      <c r="N183" s="278">
        <v>113.71280930140686</v>
      </c>
      <c r="O183" s="278">
        <v>114.1665066712368</v>
      </c>
      <c r="P183" s="278">
        <v>115.15211692525219</v>
      </c>
      <c r="Q183" s="278">
        <v>116.42388319639797</v>
      </c>
      <c r="R183" s="301">
        <v>117.11869504106274</v>
      </c>
      <c r="S183" s="301">
        <v>117.54774772400478</v>
      </c>
      <c r="T183" s="278">
        <v>118.44944420860823</v>
      </c>
      <c r="U183" s="278">
        <v>120.79385176963834</v>
      </c>
      <c r="V183" s="278">
        <v>127.5826851965714</v>
      </c>
      <c r="W183" s="278">
        <v>127.67317497041984</v>
      </c>
      <c r="X183" s="278">
        <v>127.93850204155105</v>
      </c>
      <c r="Y183" s="278">
        <v>130.00339566960889</v>
      </c>
      <c r="Z183" s="278">
        <v>130.62574582707876</v>
      </c>
      <c r="AA183" s="278">
        <v>130.82974705039371</v>
      </c>
      <c r="AB183" s="278">
        <v>130.84360181064986</v>
      </c>
      <c r="AC183" s="278">
        <v>130.84360181064986</v>
      </c>
      <c r="AD183" s="278">
        <v>131.00622859016269</v>
      </c>
      <c r="AE183" s="278">
        <v>132.04813990970035</v>
      </c>
      <c r="AF183" s="278">
        <v>132.08103783598602</v>
      </c>
      <c r="AG183" s="278">
        <v>134.59171616112476</v>
      </c>
      <c r="AH183" s="278">
        <v>134.23152794495422</v>
      </c>
      <c r="AI183" s="278">
        <v>136.36259966789734</v>
      </c>
      <c r="AJ183" s="278">
        <v>136.81130416002378</v>
      </c>
      <c r="AK183" s="278">
        <v>136.86498828531364</v>
      </c>
      <c r="AL183" s="278">
        <v>136.86498828531364</v>
      </c>
      <c r="AM183" s="278">
        <v>136.95120782275058</v>
      </c>
      <c r="AN183" s="278">
        <v>137.29122518822177</v>
      </c>
      <c r="AO183" s="278">
        <v>137.64489800159183</v>
      </c>
      <c r="AP183" s="278">
        <v>139.16778339984572</v>
      </c>
    </row>
    <row r="184" spans="1:42" x14ac:dyDescent="0.25">
      <c r="A184" s="269" t="s">
        <v>154</v>
      </c>
      <c r="B184" s="294"/>
      <c r="C184" s="287">
        <f>C185</f>
        <v>51</v>
      </c>
      <c r="D184" s="288">
        <v>110.36232459332102</v>
      </c>
      <c r="E184" s="288">
        <v>110.58147158795363</v>
      </c>
      <c r="F184" s="288">
        <v>110.91442296543148</v>
      </c>
      <c r="G184" s="288">
        <v>111.11016804251601</v>
      </c>
      <c r="H184" s="288">
        <v>111.61194963697879</v>
      </c>
      <c r="I184" s="288">
        <v>111.88551500744333</v>
      </c>
      <c r="J184" s="288">
        <v>113.8965469816888</v>
      </c>
      <c r="K184" s="288">
        <v>114.06507342024888</v>
      </c>
      <c r="L184" s="288">
        <v>114.10936581219195</v>
      </c>
      <c r="M184" s="288">
        <v>114.3744459231602</v>
      </c>
      <c r="N184" s="288">
        <v>114.42302973525632</v>
      </c>
      <c r="O184" s="288">
        <v>114.9034151856645</v>
      </c>
      <c r="P184" s="288">
        <v>115.75576436565511</v>
      </c>
      <c r="Q184" s="288">
        <v>117.10234041745653</v>
      </c>
      <c r="R184" s="288">
        <v>117.4588565343759</v>
      </c>
      <c r="S184" s="288">
        <v>117.91314761043218</v>
      </c>
      <c r="T184" s="288">
        <v>119.1565143512564</v>
      </c>
      <c r="U184" s="288">
        <v>122.08954945140607</v>
      </c>
      <c r="V184" s="288">
        <v>128.83772102628933</v>
      </c>
      <c r="W184" s="288">
        <v>128.93353372801121</v>
      </c>
      <c r="X184" s="288">
        <v>129.21446827391483</v>
      </c>
      <c r="Y184" s="288">
        <v>130.91568039882418</v>
      </c>
      <c r="Z184" s="288">
        <v>131.42112462670374</v>
      </c>
      <c r="AA184" s="288">
        <v>131.6371259219784</v>
      </c>
      <c r="AB184" s="288">
        <v>131.65179566813197</v>
      </c>
      <c r="AC184" s="288">
        <v>131.65179566813197</v>
      </c>
      <c r="AD184" s="288">
        <v>131.82398872879261</v>
      </c>
      <c r="AE184" s="288">
        <v>132.63412279274351</v>
      </c>
      <c r="AF184" s="288">
        <v>132.70070557993975</v>
      </c>
      <c r="AG184" s="288">
        <v>135.64033609135603</v>
      </c>
      <c r="AH184" s="288">
        <v>136.16183685824205</v>
      </c>
      <c r="AI184" s="288">
        <v>136.62289252874973</v>
      </c>
      <c r="AJ184" s="288">
        <v>137.09799140276596</v>
      </c>
      <c r="AK184" s="288">
        <v>137.15483341777875</v>
      </c>
      <c r="AL184" s="288">
        <v>137.15483341777875</v>
      </c>
      <c r="AM184" s="288">
        <v>137.24612469271196</v>
      </c>
      <c r="AN184" s="288">
        <v>137.60614307968149</v>
      </c>
      <c r="AO184" s="288">
        <v>137.98062017619094</v>
      </c>
      <c r="AP184" s="288">
        <v>139.59308706845977</v>
      </c>
    </row>
    <row r="185" spans="1:42" x14ac:dyDescent="0.25">
      <c r="A185" s="269" t="s">
        <v>155</v>
      </c>
      <c r="B185" s="294"/>
      <c r="C185" s="287">
        <f>SUM(C186:C188)</f>
        <v>51</v>
      </c>
      <c r="D185" s="288">
        <v>110.36232459332102</v>
      </c>
      <c r="E185" s="288">
        <v>110.58147158795363</v>
      </c>
      <c r="F185" s="288">
        <v>110.91442296543148</v>
      </c>
      <c r="G185" s="288">
        <v>111.11016804251601</v>
      </c>
      <c r="H185" s="288">
        <v>111.61194963697879</v>
      </c>
      <c r="I185" s="288">
        <v>111.88551500744333</v>
      </c>
      <c r="J185" s="288">
        <v>113.8965469816888</v>
      </c>
      <c r="K185" s="288">
        <v>114.06507342024888</v>
      </c>
      <c r="L185" s="288">
        <v>114.10936581219195</v>
      </c>
      <c r="M185" s="288">
        <v>114.3744459231602</v>
      </c>
      <c r="N185" s="288">
        <v>114.42302973525632</v>
      </c>
      <c r="O185" s="288">
        <v>114.9034151856645</v>
      </c>
      <c r="P185" s="288">
        <v>115.75576436565511</v>
      </c>
      <c r="Q185" s="288">
        <v>117.10234041745653</v>
      </c>
      <c r="R185" s="288">
        <v>117.4588565343759</v>
      </c>
      <c r="S185" s="288">
        <v>117.91314761043218</v>
      </c>
      <c r="T185" s="288">
        <v>119.1565143512564</v>
      </c>
      <c r="U185" s="288">
        <v>122.08954945140607</v>
      </c>
      <c r="V185" s="288">
        <v>128.83772102628933</v>
      </c>
      <c r="W185" s="288">
        <v>128.93353372801121</v>
      </c>
      <c r="X185" s="288">
        <v>129.21446827391483</v>
      </c>
      <c r="Y185" s="288">
        <v>130.91568039882418</v>
      </c>
      <c r="Z185" s="288">
        <v>131.42112462670374</v>
      </c>
      <c r="AA185" s="288">
        <v>131.6371259219784</v>
      </c>
      <c r="AB185" s="288">
        <v>131.65179566813197</v>
      </c>
      <c r="AC185" s="288">
        <v>131.65179566813197</v>
      </c>
      <c r="AD185" s="288">
        <v>131.82398872879261</v>
      </c>
      <c r="AE185" s="288">
        <v>132.63412279274351</v>
      </c>
      <c r="AF185" s="288">
        <v>132.70070557993975</v>
      </c>
      <c r="AG185" s="288">
        <v>135.64033609135603</v>
      </c>
      <c r="AH185" s="288">
        <v>136.16183685824205</v>
      </c>
      <c r="AI185" s="288">
        <v>136.62289252874973</v>
      </c>
      <c r="AJ185" s="288">
        <v>137.09799140276596</v>
      </c>
      <c r="AK185" s="288">
        <v>137.15483341777875</v>
      </c>
      <c r="AL185" s="288">
        <v>137.15483341777875</v>
      </c>
      <c r="AM185" s="288">
        <v>137.24612469271196</v>
      </c>
      <c r="AN185" s="288">
        <v>137.60614307968149</v>
      </c>
      <c r="AO185" s="288">
        <v>137.98062017619094</v>
      </c>
      <c r="AP185" s="288">
        <v>139.59308706845977</v>
      </c>
    </row>
    <row r="186" spans="1:42" x14ac:dyDescent="0.25">
      <c r="B186" s="291" t="s">
        <v>610</v>
      </c>
      <c r="C186" s="289">
        <f>[1]row!G173</f>
        <v>28</v>
      </c>
      <c r="D186" s="288">
        <v>109.72655810188348</v>
      </c>
      <c r="E186" s="288">
        <v>110.12571869925002</v>
      </c>
      <c r="F186" s="288">
        <v>110.54555780316302</v>
      </c>
      <c r="G186" s="288">
        <v>110.56583917072986</v>
      </c>
      <c r="H186" s="288">
        <v>111.70632111658672</v>
      </c>
      <c r="I186" s="288">
        <v>112.03547900764453</v>
      </c>
      <c r="J186" s="288">
        <v>114.38382923942825</v>
      </c>
      <c r="K186" s="288">
        <v>114.55218315055832</v>
      </c>
      <c r="L186" s="288">
        <v>114.63285857874033</v>
      </c>
      <c r="M186" s="288">
        <v>114.63285857874033</v>
      </c>
      <c r="N186" s="288">
        <v>114.63285857874033</v>
      </c>
      <c r="O186" s="288">
        <v>115.50784636341234</v>
      </c>
      <c r="P186" s="288">
        <v>116.49995853775805</v>
      </c>
      <c r="Q186" s="288">
        <v>117.18198994864044</v>
      </c>
      <c r="R186" s="288">
        <v>117.66775013668948</v>
      </c>
      <c r="S186" s="288">
        <v>117.99165550017949</v>
      </c>
      <c r="T186" s="288">
        <v>119.14500336760808</v>
      </c>
      <c r="U186" s="288">
        <v>121.76653421367151</v>
      </c>
      <c r="V186" s="288">
        <v>130.40109351416686</v>
      </c>
      <c r="W186" s="288">
        <v>130.42664085307132</v>
      </c>
      <c r="X186" s="288">
        <v>130.93834306168151</v>
      </c>
      <c r="Y186" s="288">
        <v>134.03697943205211</v>
      </c>
      <c r="Z186" s="288">
        <v>134.57604162122885</v>
      </c>
      <c r="AA186" s="288">
        <v>134.57604162122885</v>
      </c>
      <c r="AB186" s="288">
        <v>134.57604162122885</v>
      </c>
      <c r="AC186" s="288">
        <v>134.57604162122885</v>
      </c>
      <c r="AD186" s="288">
        <v>134.65062943964219</v>
      </c>
      <c r="AE186" s="288">
        <v>136.0820534854532</v>
      </c>
      <c r="AF186" s="288">
        <v>136.2033292764178</v>
      </c>
      <c r="AG186" s="288">
        <v>139.21302100619525</v>
      </c>
      <c r="AH186" s="288">
        <v>139.65820883530199</v>
      </c>
      <c r="AI186" s="288">
        <v>140.49798880658383</v>
      </c>
      <c r="AJ186" s="288">
        <v>141.36334746997053</v>
      </c>
      <c r="AK186" s="288">
        <v>141.36334746997053</v>
      </c>
      <c r="AL186" s="288">
        <v>141.36334746997053</v>
      </c>
      <c r="AM186" s="288">
        <v>141.52962800645605</v>
      </c>
      <c r="AN186" s="288">
        <v>142.07856684636323</v>
      </c>
      <c r="AO186" s="288">
        <v>142.07856684636323</v>
      </c>
      <c r="AP186" s="288">
        <v>143.14116646591171</v>
      </c>
    </row>
    <row r="187" spans="1:42" x14ac:dyDescent="0.25">
      <c r="B187" s="291" t="s">
        <v>611</v>
      </c>
      <c r="C187" s="289">
        <f>[1]row!G174</f>
        <v>5</v>
      </c>
      <c r="D187" s="288">
        <v>110.60190897288241</v>
      </c>
      <c r="E187" s="288">
        <v>110.60190897288241</v>
      </c>
      <c r="F187" s="288">
        <v>111.64691404124383</v>
      </c>
      <c r="G187" s="288">
        <v>111.87043560616016</v>
      </c>
      <c r="H187" s="288">
        <v>110.60190897288241</v>
      </c>
      <c r="I187" s="288">
        <v>111.46215159217964</v>
      </c>
      <c r="J187" s="288">
        <v>111.46215159217964</v>
      </c>
      <c r="K187" s="288">
        <v>112.14876276552513</v>
      </c>
      <c r="L187" s="288">
        <v>112.14876276552513</v>
      </c>
      <c r="M187" s="288">
        <v>114.70750471633497</v>
      </c>
      <c r="N187" s="288">
        <v>114.70750471633497</v>
      </c>
      <c r="O187" s="288">
        <v>114.70750471633497</v>
      </c>
      <c r="P187" s="288">
        <v>117.24776287703435</v>
      </c>
      <c r="Q187" s="288">
        <v>121.81258429860186</v>
      </c>
      <c r="R187" s="288">
        <v>121.81258429860186</v>
      </c>
      <c r="S187" s="288">
        <v>124.63248323883181</v>
      </c>
      <c r="T187" s="288">
        <v>124.89279076916709</v>
      </c>
      <c r="U187" s="288">
        <v>127.57663869255357</v>
      </c>
      <c r="V187" s="288">
        <v>139.21122860887985</v>
      </c>
      <c r="W187" s="288">
        <v>139.84223250015853</v>
      </c>
      <c r="X187" s="288">
        <v>139.84223250015853</v>
      </c>
      <c r="Y187" s="288">
        <v>139.84223250015853</v>
      </c>
      <c r="Z187" s="288">
        <v>139.84223250015853</v>
      </c>
      <c r="AA187" s="288">
        <v>142.04544571195993</v>
      </c>
      <c r="AB187" s="288">
        <v>142.04544571195993</v>
      </c>
      <c r="AC187" s="288">
        <v>142.04544571195993</v>
      </c>
      <c r="AD187" s="288">
        <v>143.38412314758389</v>
      </c>
      <c r="AE187" s="288">
        <v>143.38412314758389</v>
      </c>
      <c r="AF187" s="288">
        <v>143.38412314758389</v>
      </c>
      <c r="AG187" s="288">
        <v>144.56218589068462</v>
      </c>
      <c r="AH187" s="288">
        <v>145.01748006501361</v>
      </c>
      <c r="AI187" s="288">
        <v>145.01748006501361</v>
      </c>
      <c r="AJ187" s="288">
        <v>145.01748006501361</v>
      </c>
      <c r="AK187" s="288">
        <v>145.01748006501361</v>
      </c>
      <c r="AL187" s="288">
        <v>145.01748006501361</v>
      </c>
      <c r="AM187" s="288">
        <v>145.01748006501361</v>
      </c>
      <c r="AN187" s="288">
        <v>145.61561010862238</v>
      </c>
      <c r="AO187" s="288">
        <v>145.61561010862238</v>
      </c>
      <c r="AP187" s="288">
        <v>145.83072142982473</v>
      </c>
    </row>
    <row r="188" spans="1:42" x14ac:dyDescent="0.25">
      <c r="B188" s="291" t="s">
        <v>612</v>
      </c>
      <c r="C188" s="289">
        <f>[1]row!G175+[1]row!G176</f>
        <v>18</v>
      </c>
      <c r="D188" s="288">
        <v>111.2847434745679</v>
      </c>
      <c r="E188" s="288">
        <v>111.2847434745679</v>
      </c>
      <c r="F188" s="288">
        <v>111.2847434745679</v>
      </c>
      <c r="G188" s="288">
        <v>111.74571640872661</v>
      </c>
      <c r="H188" s="288">
        <v>111.74571640872661</v>
      </c>
      <c r="I188" s="288">
        <v>111.76983862248139</v>
      </c>
      <c r="J188" s="288">
        <v>113.81477330006889</v>
      </c>
      <c r="K188" s="288">
        <v>113.83965568830192</v>
      </c>
      <c r="L188" s="288">
        <v>113.83965568830192</v>
      </c>
      <c r="M188" s="288">
        <v>113.87995434970922</v>
      </c>
      <c r="N188" s="288">
        <v>114.01760848398163</v>
      </c>
      <c r="O188" s="288">
        <v>114.01760848398163</v>
      </c>
      <c r="P188" s="288">
        <v>114.18368495588963</v>
      </c>
      <c r="Q188" s="288">
        <v>115.67004006863006</v>
      </c>
      <c r="R188" s="288">
        <v>115.92454210738089</v>
      </c>
      <c r="S188" s="288">
        <v>115.92454210738089</v>
      </c>
      <c r="T188" s="288">
        <v>117.58101020973416</v>
      </c>
      <c r="U188" s="288">
        <v>121.06782614311889</v>
      </c>
      <c r="V188" s="288">
        <v>123.5242783833158</v>
      </c>
      <c r="W188" s="288">
        <v>123.58072854121009</v>
      </c>
      <c r="X188" s="288">
        <v>123.58072854121009</v>
      </c>
      <c r="Y188" s="288">
        <v>123.58072854121009</v>
      </c>
      <c r="Z188" s="288">
        <v>124.17427933703837</v>
      </c>
      <c r="AA188" s="288">
        <v>124.17427933703837</v>
      </c>
      <c r="AB188" s="288">
        <v>124.21584361780681</v>
      </c>
      <c r="AC188" s="288">
        <v>124.21584361780681</v>
      </c>
      <c r="AD188" s="288">
        <v>124.21584361780681</v>
      </c>
      <c r="AE188" s="288">
        <v>124.28456383885057</v>
      </c>
      <c r="AF188" s="288">
        <v>124.28456383885057</v>
      </c>
      <c r="AG188" s="288">
        <v>127.60453461290373</v>
      </c>
      <c r="AH188" s="288">
        <v>128.26313511426781</v>
      </c>
      <c r="AI188" s="288">
        <v>128.26313511426781</v>
      </c>
      <c r="AJ188" s="288">
        <v>128.26313511426781</v>
      </c>
      <c r="AK188" s="288">
        <v>128.42418749013737</v>
      </c>
      <c r="AL188" s="288">
        <v>128.42418749013737</v>
      </c>
      <c r="AM188" s="288">
        <v>128.42418749013737</v>
      </c>
      <c r="AN188" s="288">
        <v>128.42418749013737</v>
      </c>
      <c r="AO188" s="288">
        <v>129.48520593024753</v>
      </c>
      <c r="AP188" s="288">
        <v>132.34117623871091</v>
      </c>
    </row>
    <row r="189" spans="1:42" x14ac:dyDescent="0.25">
      <c r="A189" s="269" t="s">
        <v>156</v>
      </c>
      <c r="B189" s="294"/>
      <c r="C189" s="287">
        <f t="shared" ref="C189:C190" si="8">C190</f>
        <v>3</v>
      </c>
      <c r="D189" s="288">
        <v>105.64937479839081</v>
      </c>
      <c r="E189" s="288">
        <v>105.64937479839081</v>
      </c>
      <c r="F189" s="288">
        <v>105.64937479839081</v>
      </c>
      <c r="G189" s="288">
        <v>105.64937479839081</v>
      </c>
      <c r="H189" s="288">
        <v>105.64937479839081</v>
      </c>
      <c r="I189" s="288">
        <v>105.64937479839081</v>
      </c>
      <c r="J189" s="288">
        <v>105.64937479839081</v>
      </c>
      <c r="K189" s="288">
        <v>105.64937479839081</v>
      </c>
      <c r="L189" s="288">
        <v>105.64937479839081</v>
      </c>
      <c r="M189" s="288">
        <v>105.64937479839081</v>
      </c>
      <c r="N189" s="288">
        <v>101.63906192596623</v>
      </c>
      <c r="O189" s="288">
        <v>101.63906192596623</v>
      </c>
      <c r="P189" s="288">
        <v>104.89011043840263</v>
      </c>
      <c r="Q189" s="288">
        <v>104.89011043840263</v>
      </c>
      <c r="R189" s="288">
        <v>111.33594965473924</v>
      </c>
      <c r="S189" s="288">
        <v>111.33594965473924</v>
      </c>
      <c r="T189" s="288">
        <v>106.42925178358944</v>
      </c>
      <c r="U189" s="288">
        <v>98.766991179586867</v>
      </c>
      <c r="V189" s="288">
        <v>106.24707609136654</v>
      </c>
      <c r="W189" s="288">
        <v>106.24707609136654</v>
      </c>
      <c r="X189" s="288">
        <v>106.24707609136654</v>
      </c>
      <c r="Y189" s="288">
        <v>114.49455527294886</v>
      </c>
      <c r="Z189" s="288">
        <v>117.10430623345398</v>
      </c>
      <c r="AA189" s="288">
        <v>117.10430623345398</v>
      </c>
      <c r="AB189" s="288">
        <v>117.10430623345398</v>
      </c>
      <c r="AC189" s="288">
        <v>117.10430623345398</v>
      </c>
      <c r="AD189" s="288">
        <v>117.10430623345398</v>
      </c>
      <c r="AE189" s="288">
        <v>122.08643089796642</v>
      </c>
      <c r="AF189" s="288">
        <v>121.54668618877274</v>
      </c>
      <c r="AG189" s="288">
        <v>116.76517734719305</v>
      </c>
      <c r="AH189" s="288">
        <v>101.41627641906113</v>
      </c>
      <c r="AI189" s="288">
        <v>131.93762103340663</v>
      </c>
      <c r="AJ189" s="288">
        <v>131.93762103340663</v>
      </c>
      <c r="AK189" s="288">
        <v>131.93762103340663</v>
      </c>
      <c r="AL189" s="288">
        <v>131.93762103340663</v>
      </c>
      <c r="AM189" s="288">
        <v>131.93762103340663</v>
      </c>
      <c r="AN189" s="288">
        <v>131.93762103340663</v>
      </c>
      <c r="AO189" s="288">
        <v>131.93762103340663</v>
      </c>
      <c r="AP189" s="288">
        <v>131.93762103340663</v>
      </c>
    </row>
    <row r="190" spans="1:42" x14ac:dyDescent="0.25">
      <c r="A190" s="269" t="s">
        <v>157</v>
      </c>
      <c r="B190" s="294"/>
      <c r="C190" s="287">
        <f t="shared" si="8"/>
        <v>3</v>
      </c>
      <c r="D190" s="288">
        <v>105.64937479839081</v>
      </c>
      <c r="E190" s="288">
        <v>105.64937479839081</v>
      </c>
      <c r="F190" s="288">
        <v>105.64937479839081</v>
      </c>
      <c r="G190" s="288">
        <v>105.64937479839081</v>
      </c>
      <c r="H190" s="288">
        <v>105.64937479839081</v>
      </c>
      <c r="I190" s="288">
        <v>105.64937479839081</v>
      </c>
      <c r="J190" s="288">
        <v>105.64937479839081</v>
      </c>
      <c r="K190" s="288">
        <v>105.64937479839081</v>
      </c>
      <c r="L190" s="288">
        <v>105.64937479839081</v>
      </c>
      <c r="M190" s="288">
        <v>105.64937479839081</v>
      </c>
      <c r="N190" s="288">
        <v>101.63906192596623</v>
      </c>
      <c r="O190" s="288">
        <v>101.63906192596623</v>
      </c>
      <c r="P190" s="288">
        <v>104.89011043840263</v>
      </c>
      <c r="Q190" s="288">
        <v>104.89011043840263</v>
      </c>
      <c r="R190" s="288">
        <v>111.33594965473924</v>
      </c>
      <c r="S190" s="288">
        <v>111.33594965473924</v>
      </c>
      <c r="T190" s="288">
        <v>106.42925178358944</v>
      </c>
      <c r="U190" s="288">
        <v>98.766991179586867</v>
      </c>
      <c r="V190" s="288">
        <v>106.24707609136654</v>
      </c>
      <c r="W190" s="288">
        <v>106.24707609136654</v>
      </c>
      <c r="X190" s="288">
        <v>106.24707609136654</v>
      </c>
      <c r="Y190" s="288">
        <v>114.49455527294886</v>
      </c>
      <c r="Z190" s="288">
        <v>117.10430623345398</v>
      </c>
      <c r="AA190" s="288">
        <v>117.10430623345398</v>
      </c>
      <c r="AB190" s="288">
        <v>117.10430623345398</v>
      </c>
      <c r="AC190" s="288">
        <v>117.10430623345398</v>
      </c>
      <c r="AD190" s="288">
        <v>117.10430623345398</v>
      </c>
      <c r="AE190" s="288">
        <v>122.08643089796642</v>
      </c>
      <c r="AF190" s="288">
        <v>121.54668618877274</v>
      </c>
      <c r="AG190" s="288">
        <v>116.76517734719305</v>
      </c>
      <c r="AH190" s="288">
        <v>101.41627641906113</v>
      </c>
      <c r="AI190" s="288">
        <v>131.93762103340663</v>
      </c>
      <c r="AJ190" s="288">
        <v>131.93762103340663</v>
      </c>
      <c r="AK190" s="288">
        <v>131.93762103340663</v>
      </c>
      <c r="AL190" s="288">
        <v>131.93762103340663</v>
      </c>
      <c r="AM190" s="288">
        <v>131.93762103340663</v>
      </c>
      <c r="AN190" s="288">
        <v>131.93762103340663</v>
      </c>
      <c r="AO190" s="288">
        <v>131.93762103340663</v>
      </c>
      <c r="AP190" s="288">
        <v>131.93762103340663</v>
      </c>
    </row>
    <row r="191" spans="1:42" x14ac:dyDescent="0.25">
      <c r="B191" s="291" t="s">
        <v>613</v>
      </c>
      <c r="C191" s="289">
        <f>[1]row!G177</f>
        <v>3</v>
      </c>
      <c r="D191" s="288">
        <v>105.64937479839081</v>
      </c>
      <c r="E191" s="288">
        <v>105.64937479839081</v>
      </c>
      <c r="F191" s="288">
        <v>105.64937479839081</v>
      </c>
      <c r="G191" s="288">
        <v>105.64937479839081</v>
      </c>
      <c r="H191" s="288">
        <v>105.64937479839081</v>
      </c>
      <c r="I191" s="288">
        <v>105.64937479839081</v>
      </c>
      <c r="J191" s="288">
        <v>105.64937479839081</v>
      </c>
      <c r="K191" s="288">
        <v>105.64937479839081</v>
      </c>
      <c r="L191" s="288">
        <v>105.64937479839081</v>
      </c>
      <c r="M191" s="288">
        <v>105.64937479839081</v>
      </c>
      <c r="N191" s="288">
        <v>101.63906192596623</v>
      </c>
      <c r="O191" s="288">
        <v>101.63906192596623</v>
      </c>
      <c r="P191" s="288">
        <v>104.89011043840263</v>
      </c>
      <c r="Q191" s="288">
        <v>104.89011043840263</v>
      </c>
      <c r="R191" s="288">
        <v>111.33594965473924</v>
      </c>
      <c r="S191" s="288">
        <v>111.33594965473924</v>
      </c>
      <c r="T191" s="288">
        <v>106.42925178358944</v>
      </c>
      <c r="U191" s="288">
        <v>98.766991179586867</v>
      </c>
      <c r="V191" s="288">
        <v>106.24707609136654</v>
      </c>
      <c r="W191" s="288">
        <v>106.24707609136654</v>
      </c>
      <c r="X191" s="288">
        <v>106.24707609136654</v>
      </c>
      <c r="Y191" s="288">
        <v>114.49455527294886</v>
      </c>
      <c r="Z191" s="288">
        <v>117.10430623345398</v>
      </c>
      <c r="AA191" s="288">
        <v>117.10430623345398</v>
      </c>
      <c r="AB191" s="288">
        <v>117.10430623345398</v>
      </c>
      <c r="AC191" s="288">
        <v>117.10430623345398</v>
      </c>
      <c r="AD191" s="288">
        <v>117.10430623345398</v>
      </c>
      <c r="AE191" s="288">
        <v>122.08643089796642</v>
      </c>
      <c r="AF191" s="288">
        <v>121.54668618877274</v>
      </c>
      <c r="AG191" s="288">
        <v>116.76517734719305</v>
      </c>
      <c r="AH191" s="288">
        <v>101.41627641906113</v>
      </c>
      <c r="AI191" s="288">
        <v>131.93762103340663</v>
      </c>
      <c r="AJ191" s="288">
        <v>131.93762103340663</v>
      </c>
      <c r="AK191" s="288">
        <v>131.93762103340663</v>
      </c>
      <c r="AL191" s="288">
        <v>131.93762103340663</v>
      </c>
      <c r="AM191" s="288">
        <v>131.93762103340663</v>
      </c>
      <c r="AN191" s="288">
        <v>131.93762103340663</v>
      </c>
      <c r="AO191" s="288">
        <v>131.93762103340663</v>
      </c>
      <c r="AP191" s="288">
        <v>131.93762103340663</v>
      </c>
    </row>
    <row r="192" spans="1:42" x14ac:dyDescent="0.25">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row>
    <row r="193" spans="1:42" x14ac:dyDescent="0.25">
      <c r="A193" s="266" t="s">
        <v>158</v>
      </c>
      <c r="B193" s="293"/>
      <c r="C193" s="278">
        <f>C194+C204+C209+C212+C219+C222</f>
        <v>49</v>
      </c>
      <c r="D193" s="278">
        <v>108.73824521233578</v>
      </c>
      <c r="E193" s="278">
        <v>110.23320560905535</v>
      </c>
      <c r="F193" s="278">
        <v>110.39839272844318</v>
      </c>
      <c r="G193" s="278">
        <v>110.6963425187359</v>
      </c>
      <c r="H193" s="278">
        <v>111.24170282263896</v>
      </c>
      <c r="I193" s="278">
        <v>112.13249810562206</v>
      </c>
      <c r="J193" s="278">
        <v>112.55302487399283</v>
      </c>
      <c r="K193" s="278">
        <v>112.62873536199399</v>
      </c>
      <c r="L193" s="278">
        <v>113.39712083755926</v>
      </c>
      <c r="M193" s="278">
        <v>113.09150147728644</v>
      </c>
      <c r="N193" s="278">
        <v>114.18315711140586</v>
      </c>
      <c r="O193" s="278">
        <v>113.10202958946712</v>
      </c>
      <c r="P193" s="278">
        <v>114.83438098555636</v>
      </c>
      <c r="Q193" s="278">
        <v>116.4665919792352</v>
      </c>
      <c r="R193" s="301">
        <v>117.73100441230399</v>
      </c>
      <c r="S193" s="301">
        <v>118.51864344235946</v>
      </c>
      <c r="T193" s="278">
        <v>119.25422068775877</v>
      </c>
      <c r="U193" s="278">
        <v>119.98039616007492</v>
      </c>
      <c r="V193" s="278">
        <v>120.2010625497449</v>
      </c>
      <c r="W193" s="278">
        <v>120.65099321786315</v>
      </c>
      <c r="X193" s="278">
        <v>120.89155570440992</v>
      </c>
      <c r="Y193" s="278">
        <v>120.88128755103861</v>
      </c>
      <c r="Z193" s="278">
        <v>120.86268520837338</v>
      </c>
      <c r="AA193" s="278">
        <v>120.65988909163431</v>
      </c>
      <c r="AB193" s="278">
        <v>124.66993761864693</v>
      </c>
      <c r="AC193" s="278">
        <v>124.41536218978997</v>
      </c>
      <c r="AD193" s="278">
        <v>124.96616116738565</v>
      </c>
      <c r="AE193" s="278">
        <v>125.85478838214874</v>
      </c>
      <c r="AF193" s="278">
        <v>126.48164245837087</v>
      </c>
      <c r="AG193" s="278">
        <v>126.63283752726372</v>
      </c>
      <c r="AH193" s="278">
        <v>126.27015560362608</v>
      </c>
      <c r="AI193" s="278">
        <v>127.21276584325213</v>
      </c>
      <c r="AJ193" s="278">
        <v>126.64720408232225</v>
      </c>
      <c r="AK193" s="278">
        <v>126.34134695893765</v>
      </c>
      <c r="AL193" s="278">
        <v>126.05555870544551</v>
      </c>
      <c r="AM193" s="278">
        <v>125.34592919229233</v>
      </c>
      <c r="AN193" s="278">
        <v>128.3474900829622</v>
      </c>
      <c r="AO193" s="278">
        <v>129.67803532570892</v>
      </c>
      <c r="AP193" s="278">
        <v>129.52627475613161</v>
      </c>
    </row>
    <row r="194" spans="1:42" x14ac:dyDescent="0.25">
      <c r="A194" s="269" t="s">
        <v>159</v>
      </c>
      <c r="B194" s="294"/>
      <c r="C194" s="287">
        <f>C195+C199</f>
        <v>22</v>
      </c>
      <c r="D194" s="288">
        <v>105.81818532503308</v>
      </c>
      <c r="E194" s="288">
        <v>109.13115793531655</v>
      </c>
      <c r="F194" s="288">
        <v>109.49907470122584</v>
      </c>
      <c r="G194" s="288">
        <v>110.14620057448907</v>
      </c>
      <c r="H194" s="288">
        <v>111.04726578470439</v>
      </c>
      <c r="I194" s="288">
        <v>112.59027804909535</v>
      </c>
      <c r="J194" s="288">
        <v>113.44106608838757</v>
      </c>
      <c r="K194" s="288">
        <v>113.62732300789007</v>
      </c>
      <c r="L194" s="288">
        <v>113.90221675044744</v>
      </c>
      <c r="M194" s="288">
        <v>113.22194462309967</v>
      </c>
      <c r="N194" s="288">
        <v>115.52335782057879</v>
      </c>
      <c r="O194" s="288">
        <v>113.11324580014663</v>
      </c>
      <c r="P194" s="288">
        <v>115.50547528679044</v>
      </c>
      <c r="Q194" s="288">
        <v>118.89227783590212</v>
      </c>
      <c r="R194" s="288">
        <v>121.30381709664117</v>
      </c>
      <c r="S194" s="288">
        <v>122.817503214346</v>
      </c>
      <c r="T194" s="288">
        <v>124.45583435182625</v>
      </c>
      <c r="U194" s="288">
        <v>126.07322517653039</v>
      </c>
      <c r="V194" s="288">
        <v>126.77165863442832</v>
      </c>
      <c r="W194" s="288">
        <v>127.68422750517001</v>
      </c>
      <c r="X194" s="288">
        <v>128.22002577066058</v>
      </c>
      <c r="Y194" s="288">
        <v>128.29531996781745</v>
      </c>
      <c r="Z194" s="288">
        <v>128.25388747733587</v>
      </c>
      <c r="AA194" s="288">
        <v>127.08423759621088</v>
      </c>
      <c r="AB194" s="288">
        <v>129.52535583824746</v>
      </c>
      <c r="AC194" s="288">
        <v>128.83732316826672</v>
      </c>
      <c r="AD194" s="288">
        <v>129.66965098049104</v>
      </c>
      <c r="AE194" s="288">
        <v>131.64886614064514</v>
      </c>
      <c r="AF194" s="288">
        <v>133.08665968734473</v>
      </c>
      <c r="AG194" s="288">
        <v>133.30406007499653</v>
      </c>
      <c r="AH194" s="288">
        <v>132.4962685178036</v>
      </c>
      <c r="AI194" s="288">
        <v>134.59571859697073</v>
      </c>
      <c r="AJ194" s="288">
        <v>133.33605831126326</v>
      </c>
      <c r="AK194" s="288">
        <v>132.65483108190665</v>
      </c>
      <c r="AL194" s="288">
        <v>132.0183026991287</v>
      </c>
      <c r="AM194" s="288">
        <v>130.43776423801481</v>
      </c>
      <c r="AN194" s="288">
        <v>133.36817932538085</v>
      </c>
      <c r="AO194" s="288">
        <v>136.32316944286885</v>
      </c>
      <c r="AP194" s="288">
        <v>135.98515726517397</v>
      </c>
    </row>
    <row r="195" spans="1:42" x14ac:dyDescent="0.25">
      <c r="A195" s="269" t="s">
        <v>160</v>
      </c>
      <c r="B195" s="294"/>
      <c r="C195" s="287">
        <f>SUM(C196:C198)</f>
        <v>3</v>
      </c>
      <c r="D195" s="288">
        <v>116.7203368474477</v>
      </c>
      <c r="E195" s="288">
        <v>116.7203368474477</v>
      </c>
      <c r="F195" s="288">
        <v>116.7203368474477</v>
      </c>
      <c r="G195" s="288">
        <v>118.21631329712814</v>
      </c>
      <c r="H195" s="288">
        <v>118.21631329712814</v>
      </c>
      <c r="I195" s="288">
        <v>119.03906521465881</v>
      </c>
      <c r="J195" s="288">
        <v>119.03906521465881</v>
      </c>
      <c r="K195" s="288">
        <v>119.41706100009549</v>
      </c>
      <c r="L195" s="288">
        <v>119.41706100009549</v>
      </c>
      <c r="M195" s="288">
        <v>119.41706100009549</v>
      </c>
      <c r="N195" s="288">
        <v>119.41706100009549</v>
      </c>
      <c r="O195" s="288">
        <v>119.41706100009549</v>
      </c>
      <c r="P195" s="288">
        <v>119.41706100009549</v>
      </c>
      <c r="Q195" s="288">
        <v>119.41706100009549</v>
      </c>
      <c r="R195" s="288">
        <v>122.60996668508039</v>
      </c>
      <c r="S195" s="288">
        <v>122.60996668508039</v>
      </c>
      <c r="T195" s="288">
        <v>122.60996668508039</v>
      </c>
      <c r="U195" s="288">
        <v>122.60996668508039</v>
      </c>
      <c r="V195" s="288">
        <v>123.55019199681351</v>
      </c>
      <c r="W195" s="288">
        <v>123.55019199681351</v>
      </c>
      <c r="X195" s="288">
        <v>123.55019199681351</v>
      </c>
      <c r="Y195" s="288">
        <v>123.55019199681351</v>
      </c>
      <c r="Z195" s="288">
        <v>123.55019199681351</v>
      </c>
      <c r="AA195" s="288">
        <v>123.55019199681351</v>
      </c>
      <c r="AB195" s="288">
        <v>123.55019199681351</v>
      </c>
      <c r="AC195" s="288">
        <v>123.55019199681351</v>
      </c>
      <c r="AD195" s="288">
        <v>123.55019199681351</v>
      </c>
      <c r="AE195" s="288">
        <v>123.55019199681351</v>
      </c>
      <c r="AF195" s="288">
        <v>123.55019199681351</v>
      </c>
      <c r="AG195" s="288">
        <v>123.55019199681351</v>
      </c>
      <c r="AH195" s="288">
        <v>123.55019199681351</v>
      </c>
      <c r="AI195" s="288">
        <v>123.55019199681351</v>
      </c>
      <c r="AJ195" s="288">
        <v>123.55019199681351</v>
      </c>
      <c r="AK195" s="288">
        <v>123.55019199681351</v>
      </c>
      <c r="AL195" s="288">
        <v>123.55019199681351</v>
      </c>
      <c r="AM195" s="288">
        <v>124.29388324228086</v>
      </c>
      <c r="AN195" s="288">
        <v>133.26164257638115</v>
      </c>
      <c r="AO195" s="288">
        <v>133.26164257638115</v>
      </c>
      <c r="AP195" s="288">
        <v>133.26164257638115</v>
      </c>
    </row>
    <row r="196" spans="1:42" x14ac:dyDescent="0.25">
      <c r="B196" s="291" t="s">
        <v>614</v>
      </c>
      <c r="C196" s="289">
        <f>[1]row!G180</f>
        <v>1</v>
      </c>
      <c r="D196" s="288">
        <v>106.15335924281362</v>
      </c>
      <c r="E196" s="288">
        <v>106.15335924281362</v>
      </c>
      <c r="F196" s="288">
        <v>106.15335924281362</v>
      </c>
      <c r="G196" s="288">
        <v>106.15335924281362</v>
      </c>
      <c r="H196" s="288">
        <v>106.15335924281362</v>
      </c>
      <c r="I196" s="288">
        <v>106.15335924281362</v>
      </c>
      <c r="J196" s="288">
        <v>106.15335924281362</v>
      </c>
      <c r="K196" s="288">
        <v>107.28734659912365</v>
      </c>
      <c r="L196" s="288">
        <v>107.28734659912365</v>
      </c>
      <c r="M196" s="288">
        <v>107.28734659912365</v>
      </c>
      <c r="N196" s="288">
        <v>107.28734659912365</v>
      </c>
      <c r="O196" s="288">
        <v>107.28734659912365</v>
      </c>
      <c r="P196" s="288">
        <v>107.28734659912365</v>
      </c>
      <c r="Q196" s="288">
        <v>107.28734659912365</v>
      </c>
      <c r="R196" s="288">
        <v>114.34285023918366</v>
      </c>
      <c r="S196" s="288">
        <v>114.34285023918366</v>
      </c>
      <c r="T196" s="288">
        <v>114.34285023918366</v>
      </c>
      <c r="U196" s="288">
        <v>114.34285023918366</v>
      </c>
      <c r="V196" s="288">
        <v>114.34285023918366</v>
      </c>
      <c r="W196" s="288">
        <v>114.34285023918366</v>
      </c>
      <c r="X196" s="288">
        <v>114.34285023918366</v>
      </c>
      <c r="Y196" s="288">
        <v>114.34285023918366</v>
      </c>
      <c r="Z196" s="288">
        <v>114.34285023918366</v>
      </c>
      <c r="AA196" s="288">
        <v>114.34285023918366</v>
      </c>
      <c r="AB196" s="288">
        <v>114.34285023918366</v>
      </c>
      <c r="AC196" s="288">
        <v>114.34285023918366</v>
      </c>
      <c r="AD196" s="288">
        <v>114.34285023918366</v>
      </c>
      <c r="AE196" s="288">
        <v>114.34285023918366</v>
      </c>
      <c r="AF196" s="288">
        <v>114.34285023918366</v>
      </c>
      <c r="AG196" s="288">
        <v>114.34285023918366</v>
      </c>
      <c r="AH196" s="288">
        <v>114.34285023918366</v>
      </c>
      <c r="AI196" s="288">
        <v>114.34285023918366</v>
      </c>
      <c r="AJ196" s="288">
        <v>114.34285023918366</v>
      </c>
      <c r="AK196" s="288">
        <v>114.34285023918366</v>
      </c>
      <c r="AL196" s="288">
        <v>114.34285023918366</v>
      </c>
      <c r="AM196" s="288">
        <v>114.34285023918366</v>
      </c>
      <c r="AN196" s="288">
        <v>122.62160352949961</v>
      </c>
      <c r="AO196" s="288">
        <v>122.62160352949961</v>
      </c>
      <c r="AP196" s="288">
        <v>122.62160352949961</v>
      </c>
    </row>
    <row r="197" spans="1:42" x14ac:dyDescent="0.25">
      <c r="B197" s="291" t="s">
        <v>615</v>
      </c>
      <c r="C197" s="289">
        <f>[1]row!G181</f>
        <v>1</v>
      </c>
      <c r="D197" s="288">
        <v>110.85417765111049</v>
      </c>
      <c r="E197" s="288">
        <v>110.85417765111049</v>
      </c>
      <c r="F197" s="288">
        <v>110.85417765111049</v>
      </c>
      <c r="G197" s="288">
        <v>110.85417765111049</v>
      </c>
      <c r="H197" s="288">
        <v>110.85417765111049</v>
      </c>
      <c r="I197" s="288">
        <v>113.32243340370249</v>
      </c>
      <c r="J197" s="288">
        <v>113.32243340370249</v>
      </c>
      <c r="K197" s="288">
        <v>113.32243340370249</v>
      </c>
      <c r="L197" s="288">
        <v>113.32243340370249</v>
      </c>
      <c r="M197" s="288">
        <v>113.32243340370249</v>
      </c>
      <c r="N197" s="288">
        <v>113.32243340370249</v>
      </c>
      <c r="O197" s="288">
        <v>113.32243340370249</v>
      </c>
      <c r="P197" s="288">
        <v>113.32243340370249</v>
      </c>
      <c r="Q197" s="288">
        <v>113.32243340370249</v>
      </c>
      <c r="R197" s="288">
        <v>115.84564681859727</v>
      </c>
      <c r="S197" s="288">
        <v>115.84564681859727</v>
      </c>
      <c r="T197" s="288">
        <v>115.84564681859727</v>
      </c>
      <c r="U197" s="288">
        <v>115.84564681859727</v>
      </c>
      <c r="V197" s="288">
        <v>115.84564681859727</v>
      </c>
      <c r="W197" s="288">
        <v>115.84564681859727</v>
      </c>
      <c r="X197" s="288">
        <v>115.84564681859727</v>
      </c>
      <c r="Y197" s="288">
        <v>115.84564681859727</v>
      </c>
      <c r="Z197" s="288">
        <v>115.84564681859727</v>
      </c>
      <c r="AA197" s="288">
        <v>115.84564681859727</v>
      </c>
      <c r="AB197" s="288">
        <v>115.84564681859727</v>
      </c>
      <c r="AC197" s="288">
        <v>115.84564681859727</v>
      </c>
      <c r="AD197" s="288">
        <v>115.84564681859727</v>
      </c>
      <c r="AE197" s="288">
        <v>115.84564681859727</v>
      </c>
      <c r="AF197" s="288">
        <v>115.84564681859727</v>
      </c>
      <c r="AG197" s="288">
        <v>115.84564681859727</v>
      </c>
      <c r="AH197" s="288">
        <v>115.84564681859727</v>
      </c>
      <c r="AI197" s="288">
        <v>115.84564681859727</v>
      </c>
      <c r="AJ197" s="288">
        <v>115.84564681859727</v>
      </c>
      <c r="AK197" s="288">
        <v>115.84564681859727</v>
      </c>
      <c r="AL197" s="288">
        <v>115.84564681859727</v>
      </c>
      <c r="AM197" s="288">
        <v>118.0767205549993</v>
      </c>
      <c r="AN197" s="288">
        <v>123.03046729817113</v>
      </c>
      <c r="AO197" s="288">
        <v>123.03046729817113</v>
      </c>
      <c r="AP197" s="288">
        <v>123.03046729817113</v>
      </c>
    </row>
    <row r="198" spans="1:42" x14ac:dyDescent="0.25">
      <c r="B198" s="291" t="s">
        <v>616</v>
      </c>
      <c r="C198" s="289">
        <f>[1]row!G182</f>
        <v>1</v>
      </c>
      <c r="D198" s="288">
        <v>133.15347364841898</v>
      </c>
      <c r="E198" s="288">
        <v>133.15347364841898</v>
      </c>
      <c r="F198" s="288">
        <v>133.15347364841898</v>
      </c>
      <c r="G198" s="288">
        <v>137.64140299746029</v>
      </c>
      <c r="H198" s="288">
        <v>137.64140299746029</v>
      </c>
      <c r="I198" s="288">
        <v>137.64140299746029</v>
      </c>
      <c r="J198" s="288">
        <v>137.64140299746029</v>
      </c>
      <c r="K198" s="288">
        <v>137.64140299746029</v>
      </c>
      <c r="L198" s="288">
        <v>137.64140299746029</v>
      </c>
      <c r="M198" s="288">
        <v>137.64140299746029</v>
      </c>
      <c r="N198" s="288">
        <v>137.64140299746029</v>
      </c>
      <c r="O198" s="288">
        <v>137.64140299746029</v>
      </c>
      <c r="P198" s="288">
        <v>137.64140299746029</v>
      </c>
      <c r="Q198" s="288">
        <v>137.64140299746029</v>
      </c>
      <c r="R198" s="288">
        <v>137.64140299746029</v>
      </c>
      <c r="S198" s="288">
        <v>137.64140299746029</v>
      </c>
      <c r="T198" s="288">
        <v>137.64140299746029</v>
      </c>
      <c r="U198" s="288">
        <v>137.64140299746029</v>
      </c>
      <c r="V198" s="288">
        <v>140.46207893265961</v>
      </c>
      <c r="W198" s="288">
        <v>140.46207893265961</v>
      </c>
      <c r="X198" s="288">
        <v>140.46207893265961</v>
      </c>
      <c r="Y198" s="288">
        <v>140.46207893265961</v>
      </c>
      <c r="Z198" s="288">
        <v>140.46207893265961</v>
      </c>
      <c r="AA198" s="288">
        <v>140.46207893265961</v>
      </c>
      <c r="AB198" s="288">
        <v>140.46207893265961</v>
      </c>
      <c r="AC198" s="288">
        <v>140.46207893265961</v>
      </c>
      <c r="AD198" s="288">
        <v>140.46207893265961</v>
      </c>
      <c r="AE198" s="288">
        <v>140.46207893265961</v>
      </c>
      <c r="AF198" s="288">
        <v>140.46207893265961</v>
      </c>
      <c r="AG198" s="288">
        <v>140.46207893265961</v>
      </c>
      <c r="AH198" s="288">
        <v>140.46207893265961</v>
      </c>
      <c r="AI198" s="288">
        <v>140.46207893265961</v>
      </c>
      <c r="AJ198" s="288">
        <v>140.46207893265961</v>
      </c>
      <c r="AK198" s="288">
        <v>140.46207893265961</v>
      </c>
      <c r="AL198" s="288">
        <v>140.46207893265961</v>
      </c>
      <c r="AM198" s="288">
        <v>140.46207893265961</v>
      </c>
      <c r="AN198" s="288">
        <v>154.13285690147273</v>
      </c>
      <c r="AO198" s="288">
        <v>154.13285690147273</v>
      </c>
      <c r="AP198" s="288">
        <v>154.13285690147273</v>
      </c>
    </row>
    <row r="199" spans="1:42" x14ac:dyDescent="0.25">
      <c r="A199" s="269" t="s">
        <v>161</v>
      </c>
      <c r="B199" s="294"/>
      <c r="C199" s="287">
        <f>SUM(C200:C203)</f>
        <v>19</v>
      </c>
      <c r="D199" s="288">
        <v>104.09679297938868</v>
      </c>
      <c r="E199" s="288">
        <v>107.93286652813794</v>
      </c>
      <c r="F199" s="288">
        <v>108.35887541498029</v>
      </c>
      <c r="G199" s="288">
        <v>108.87197224986186</v>
      </c>
      <c r="H199" s="288">
        <v>109.91531091432168</v>
      </c>
      <c r="I199" s="288">
        <v>111.57204849663795</v>
      </c>
      <c r="J199" s="288">
        <v>112.55717148950264</v>
      </c>
      <c r="K199" s="288">
        <v>112.71315385122607</v>
      </c>
      <c r="L199" s="288">
        <v>113.03145186892407</v>
      </c>
      <c r="M199" s="288">
        <v>112.24376835304771</v>
      </c>
      <c r="N199" s="288">
        <v>114.90856258170774</v>
      </c>
      <c r="O199" s="288">
        <v>112.11790655804946</v>
      </c>
      <c r="P199" s="288">
        <v>114.88785648995281</v>
      </c>
      <c r="Q199" s="288">
        <v>118.80941733629264</v>
      </c>
      <c r="R199" s="288">
        <v>121.09758295109815</v>
      </c>
      <c r="S199" s="288">
        <v>122.85027214001953</v>
      </c>
      <c r="T199" s="288">
        <v>124.74728714131246</v>
      </c>
      <c r="U199" s="288">
        <v>126.62005546465407</v>
      </c>
      <c r="V199" s="288">
        <v>127.28031126142014</v>
      </c>
      <c r="W199" s="288">
        <v>128.3369699538579</v>
      </c>
      <c r="X199" s="288">
        <v>128.95736794547855</v>
      </c>
      <c r="Y199" s="288">
        <v>129.04455070008126</v>
      </c>
      <c r="Z199" s="288">
        <v>128.99657623741837</v>
      </c>
      <c r="AA199" s="288">
        <v>127.64224479611573</v>
      </c>
      <c r="AB199" s="288">
        <v>130.46880276057914</v>
      </c>
      <c r="AC199" s="288">
        <v>129.67213335323302</v>
      </c>
      <c r="AD199" s="288">
        <v>130.63588134633488</v>
      </c>
      <c r="AE199" s="288">
        <v>132.9276041633554</v>
      </c>
      <c r="AF199" s="288">
        <v>134.59241774374439</v>
      </c>
      <c r="AG199" s="288">
        <v>134.84414450839387</v>
      </c>
      <c r="AH199" s="288">
        <v>133.90880691585468</v>
      </c>
      <c r="AI199" s="288">
        <v>136.33974911278506</v>
      </c>
      <c r="AJ199" s="288">
        <v>134.88119509775535</v>
      </c>
      <c r="AK199" s="288">
        <v>134.09240567428978</v>
      </c>
      <c r="AL199" s="288">
        <v>133.35537281002058</v>
      </c>
      <c r="AM199" s="288">
        <v>131.40785071102542</v>
      </c>
      <c r="AN199" s="288">
        <v>133.38500091732817</v>
      </c>
      <c r="AO199" s="288">
        <v>136.80656842178794</v>
      </c>
      <c r="AP199" s="288">
        <v>136.41518590024651</v>
      </c>
    </row>
    <row r="200" spans="1:42" x14ac:dyDescent="0.25">
      <c r="B200" s="291" t="s">
        <v>617</v>
      </c>
      <c r="C200" s="289">
        <f>[1]row!G183</f>
        <v>4</v>
      </c>
      <c r="D200" s="288">
        <v>93.975154344690196</v>
      </c>
      <c r="E200" s="288">
        <v>96.018126797484143</v>
      </c>
      <c r="F200" s="288">
        <v>96.670680959670861</v>
      </c>
      <c r="G200" s="288">
        <v>97.017290807861372</v>
      </c>
      <c r="H200" s="288">
        <v>96.97350563250437</v>
      </c>
      <c r="I200" s="288">
        <v>97.051436598658171</v>
      </c>
      <c r="J200" s="288">
        <v>97.984297871045115</v>
      </c>
      <c r="K200" s="288">
        <v>97.96604344069172</v>
      </c>
      <c r="L200" s="288">
        <v>99.052490835690065</v>
      </c>
      <c r="M200" s="288">
        <v>96.834949430804173</v>
      </c>
      <c r="N200" s="288">
        <v>98.792848266502105</v>
      </c>
      <c r="O200" s="288">
        <v>96.673285429523403</v>
      </c>
      <c r="P200" s="288">
        <v>98.294691135273325</v>
      </c>
      <c r="Q200" s="288">
        <v>102.36813519883515</v>
      </c>
      <c r="R200" s="288">
        <v>104.97375364369645</v>
      </c>
      <c r="S200" s="288">
        <v>106.01383024845671</v>
      </c>
      <c r="T200" s="288">
        <v>105.4126881506418</v>
      </c>
      <c r="U200" s="288">
        <v>107.56101572498859</v>
      </c>
      <c r="V200" s="288">
        <v>107.12306053705746</v>
      </c>
      <c r="W200" s="288">
        <v>108.62545499730339</v>
      </c>
      <c r="X200" s="288">
        <v>106.37582723048286</v>
      </c>
      <c r="Y200" s="288">
        <v>108.52807527659887</v>
      </c>
      <c r="Z200" s="288">
        <v>106.86054438079191</v>
      </c>
      <c r="AA200" s="288">
        <v>106.82115818938566</v>
      </c>
      <c r="AB200" s="288">
        <v>107.45787846584885</v>
      </c>
      <c r="AC200" s="288">
        <v>109.41916618184607</v>
      </c>
      <c r="AD200" s="288">
        <v>110.61449710614492</v>
      </c>
      <c r="AE200" s="288">
        <v>113.88893163007036</v>
      </c>
      <c r="AF200" s="288">
        <v>115.8276521622784</v>
      </c>
      <c r="AG200" s="288">
        <v>120.89946761571289</v>
      </c>
      <c r="AH200" s="288">
        <v>119.51650926408223</v>
      </c>
      <c r="AI200" s="288">
        <v>122.49371091414986</v>
      </c>
      <c r="AJ200" s="288">
        <v>123.34742292686538</v>
      </c>
      <c r="AK200" s="288">
        <v>122.80573067613894</v>
      </c>
      <c r="AL200" s="288">
        <v>121.00288878498917</v>
      </c>
      <c r="AM200" s="288">
        <v>122.873017359898</v>
      </c>
      <c r="AN200" s="288">
        <v>121.90506153905417</v>
      </c>
      <c r="AO200" s="288">
        <v>125.44747187149829</v>
      </c>
      <c r="AP200" s="288">
        <v>126.06310660493517</v>
      </c>
    </row>
    <row r="201" spans="1:42" x14ac:dyDescent="0.25">
      <c r="B201" s="291" t="s">
        <v>618</v>
      </c>
      <c r="C201" s="289">
        <f>[1]row!G184</f>
        <v>2</v>
      </c>
      <c r="D201" s="288">
        <v>108.94069091984446</v>
      </c>
      <c r="E201" s="288">
        <v>109.81054043820262</v>
      </c>
      <c r="F201" s="288">
        <v>115.40721691840965</v>
      </c>
      <c r="G201" s="288">
        <v>114.69983764279377</v>
      </c>
      <c r="H201" s="288">
        <v>118.10090937269166</v>
      </c>
      <c r="I201" s="288">
        <v>119.55702480422711</v>
      </c>
      <c r="J201" s="288">
        <v>121.78122460161201</v>
      </c>
      <c r="K201" s="288">
        <v>119.30290207034651</v>
      </c>
      <c r="L201" s="288">
        <v>120.25760556408792</v>
      </c>
      <c r="M201" s="288">
        <v>115.49124480582131</v>
      </c>
      <c r="N201" s="288">
        <v>122.07610642433629</v>
      </c>
      <c r="O201" s="288">
        <v>114.94405749999399</v>
      </c>
      <c r="P201" s="288">
        <v>121.96312337088605</v>
      </c>
      <c r="Q201" s="288">
        <v>123.43216202772965</v>
      </c>
      <c r="R201" s="288">
        <v>123.91338568613772</v>
      </c>
      <c r="S201" s="288">
        <v>120.98148351625346</v>
      </c>
      <c r="T201" s="288">
        <v>127.28502815958848</v>
      </c>
      <c r="U201" s="288">
        <v>124.41315498232665</v>
      </c>
      <c r="V201" s="288">
        <v>130.57506281608698</v>
      </c>
      <c r="W201" s="288">
        <v>129.40916260777652</v>
      </c>
      <c r="X201" s="288">
        <v>132.65109586856335</v>
      </c>
      <c r="Y201" s="288">
        <v>131.17281926046181</v>
      </c>
      <c r="Z201" s="288">
        <v>131.72909700775492</v>
      </c>
      <c r="AA201" s="288">
        <v>128.67456889443343</v>
      </c>
      <c r="AB201" s="288">
        <v>133.08740626777842</v>
      </c>
      <c r="AC201" s="288">
        <v>133.23678418099178</v>
      </c>
      <c r="AD201" s="288">
        <v>133.24391534632102</v>
      </c>
      <c r="AE201" s="288">
        <v>135.45988816656217</v>
      </c>
      <c r="AF201" s="288">
        <v>137.80287883315822</v>
      </c>
      <c r="AG201" s="288">
        <v>139.14233185445306</v>
      </c>
      <c r="AH201" s="288">
        <v>137.01781287425689</v>
      </c>
      <c r="AI201" s="288">
        <v>139.67849635957535</v>
      </c>
      <c r="AJ201" s="288">
        <v>139.06057149502018</v>
      </c>
      <c r="AK201" s="288">
        <v>137.10533694220641</v>
      </c>
      <c r="AL201" s="288">
        <v>140.68684933675706</v>
      </c>
      <c r="AM201" s="288">
        <v>129.6168835841334</v>
      </c>
      <c r="AN201" s="288">
        <v>138.42511896263801</v>
      </c>
      <c r="AO201" s="288">
        <v>143.2671454770244</v>
      </c>
      <c r="AP201" s="288">
        <v>140.75664368847663</v>
      </c>
    </row>
    <row r="202" spans="1:42" x14ac:dyDescent="0.25">
      <c r="B202" s="291" t="s">
        <v>619</v>
      </c>
      <c r="C202" s="289">
        <f>[1]row!G185</f>
        <v>3</v>
      </c>
      <c r="D202" s="288">
        <v>105.17140268352183</v>
      </c>
      <c r="E202" s="288">
        <v>106.74284169527955</v>
      </c>
      <c r="F202" s="288">
        <v>107.03624972657572</v>
      </c>
      <c r="G202" s="288">
        <v>106.14492058990011</v>
      </c>
      <c r="H202" s="288">
        <v>108.27315261002248</v>
      </c>
      <c r="I202" s="288">
        <v>109.79113212037173</v>
      </c>
      <c r="J202" s="288">
        <v>114.4909884105336</v>
      </c>
      <c r="K202" s="288">
        <v>115.45712403049333</v>
      </c>
      <c r="L202" s="288">
        <v>116.25457526816415</v>
      </c>
      <c r="M202" s="288">
        <v>114.95710377690743</v>
      </c>
      <c r="N202" s="288">
        <v>115.65651787445923</v>
      </c>
      <c r="O202" s="288">
        <v>117.10046700915449</v>
      </c>
      <c r="P202" s="288">
        <v>117.95871904600877</v>
      </c>
      <c r="Q202" s="288">
        <v>123.820029727063</v>
      </c>
      <c r="R202" s="288">
        <v>127.26268919680871</v>
      </c>
      <c r="S202" s="288">
        <v>129.66926018308314</v>
      </c>
      <c r="T202" s="288">
        <v>130.89968431352182</v>
      </c>
      <c r="U202" s="288">
        <v>130.14979594688415</v>
      </c>
      <c r="V202" s="288">
        <v>130.25205348894087</v>
      </c>
      <c r="W202" s="288">
        <v>131.27929554852463</v>
      </c>
      <c r="X202" s="288">
        <v>131.08155305886746</v>
      </c>
      <c r="Y202" s="288">
        <v>131.95294794268236</v>
      </c>
      <c r="Z202" s="288">
        <v>131.4494360446273</v>
      </c>
      <c r="AA202" s="288">
        <v>129.0723970215515</v>
      </c>
      <c r="AB202" s="288">
        <v>128.73109873209529</v>
      </c>
      <c r="AC202" s="288">
        <v>128.4963530095292</v>
      </c>
      <c r="AD202" s="288">
        <v>129.40504793950322</v>
      </c>
      <c r="AE202" s="288">
        <v>129.72170443205627</v>
      </c>
      <c r="AF202" s="288">
        <v>129.98356356281946</v>
      </c>
      <c r="AG202" s="288">
        <v>126.93063566551898</v>
      </c>
      <c r="AH202" s="288">
        <v>125.3262592496849</v>
      </c>
      <c r="AI202" s="288">
        <v>125.73281156300239</v>
      </c>
      <c r="AJ202" s="288">
        <v>125.60900599062001</v>
      </c>
      <c r="AK202" s="288">
        <v>124.33362943845565</v>
      </c>
      <c r="AL202" s="288">
        <v>124.33066094870337</v>
      </c>
      <c r="AM202" s="288">
        <v>121.98734812469063</v>
      </c>
      <c r="AN202" s="288">
        <v>120.02959190165878</v>
      </c>
      <c r="AO202" s="288">
        <v>120.16451046555791</v>
      </c>
      <c r="AP202" s="288">
        <v>121.07163177177053</v>
      </c>
    </row>
    <row r="203" spans="1:42" x14ac:dyDescent="0.25">
      <c r="B203" s="291" t="s">
        <v>620</v>
      </c>
      <c r="C203" s="289">
        <f>[1]row!G186</f>
        <v>10</v>
      </c>
      <c r="D203" s="288">
        <v>106.85428593393696</v>
      </c>
      <c r="E203" s="288">
        <v>112.68023508824403</v>
      </c>
      <c r="F203" s="288">
        <v>112.02127260293955</v>
      </c>
      <c r="G203" s="288">
        <v>113.26638724606421</v>
      </c>
      <c r="H203" s="288">
        <v>113.94756082666439</v>
      </c>
      <c r="I203" s="288">
        <v>116.31757290719187</v>
      </c>
      <c r="J203" s="288">
        <v>115.96136523815449</v>
      </c>
      <c r="K203" s="288">
        <v>116.47085731783552</v>
      </c>
      <c r="L203" s="288">
        <v>116.21086852341287</v>
      </c>
      <c r="M203" s="288">
        <v>116.9438000042325</v>
      </c>
      <c r="N203" s="288">
        <v>119.69695295143883</v>
      </c>
      <c r="O203" s="288">
        <v>116.23575668573949</v>
      </c>
      <c r="P203" s="288">
        <v>119.18881048882115</v>
      </c>
      <c r="Q203" s="288">
        <v>122.95819753575714</v>
      </c>
      <c r="R203" s="288">
        <v>125.13442225333776</v>
      </c>
      <c r="S203" s="288">
        <v>127.91291020847878</v>
      </c>
      <c r="T203" s="288">
        <v>130.1278593822627</v>
      </c>
      <c r="U203" s="288">
        <v>133.62612931231672</v>
      </c>
      <c r="V203" s="288">
        <v>133.79273857197563</v>
      </c>
      <c r="W203" s="288">
        <v>135.12443972729594</v>
      </c>
      <c r="X203" s="288">
        <v>136.61398311284321</v>
      </c>
      <c r="Y203" s="288">
        <v>135.95296798461771</v>
      </c>
      <c r="Z203" s="288">
        <v>136.56862688383896</v>
      </c>
      <c r="AA203" s="288">
        <v>135.33516895151348</v>
      </c>
      <c r="AB203" s="288">
        <v>139.67076298557654</v>
      </c>
      <c r="AC203" s="288">
        <v>137.41312415934721</v>
      </c>
      <c r="AD203" s="288">
        <v>138.49207826446312</v>
      </c>
      <c r="AE203" s="288">
        <v>140.99838629541782</v>
      </c>
      <c r="AF203" s="288">
        <v>142.8388880127255</v>
      </c>
      <c r="AG203" s="288">
        <v>141.93643044911687</v>
      </c>
      <c r="AH203" s="288">
        <v>141.61868908473417</v>
      </c>
      <c r="AI203" s="288">
        <v>144.39249620781584</v>
      </c>
      <c r="AJ203" s="288">
        <v>141.44048541879897</v>
      </c>
      <c r="AK203" s="288">
        <v>140.93212229071702</v>
      </c>
      <c r="AL203" s="288">
        <v>139.537484673081</v>
      </c>
      <c r="AM203" s="288">
        <v>138.00612825275522</v>
      </c>
      <c r="AN203" s="288">
        <v>140.97557576427658</v>
      </c>
      <c r="AO203" s="288">
        <v>145.05070901772552</v>
      </c>
      <c r="AP203" s="288">
        <v>144.29079229926782</v>
      </c>
    </row>
    <row r="204" spans="1:42" x14ac:dyDescent="0.25">
      <c r="A204" s="269" t="s">
        <v>162</v>
      </c>
      <c r="B204" s="294"/>
      <c r="C204" s="287">
        <f>C205+C207</f>
        <v>2</v>
      </c>
      <c r="D204" s="288">
        <v>133.73295903352616</v>
      </c>
      <c r="E204" s="288">
        <v>133.91679004003717</v>
      </c>
      <c r="F204" s="288">
        <v>133.91679004003717</v>
      </c>
      <c r="G204" s="288">
        <v>134.098175296313</v>
      </c>
      <c r="H204" s="288">
        <v>137.54779159142342</v>
      </c>
      <c r="I204" s="288">
        <v>139.17880871010814</v>
      </c>
      <c r="J204" s="288">
        <v>140.12304610297727</v>
      </c>
      <c r="K204" s="288">
        <v>139.92912694447833</v>
      </c>
      <c r="L204" s="288">
        <v>140.12023778636245</v>
      </c>
      <c r="M204" s="288">
        <v>140.1155568605038</v>
      </c>
      <c r="N204" s="288">
        <v>141.54557472415934</v>
      </c>
      <c r="O204" s="288">
        <v>141.56918266141352</v>
      </c>
      <c r="P204" s="288">
        <v>141.56918266141352</v>
      </c>
      <c r="Q204" s="288">
        <v>142.28986151663503</v>
      </c>
      <c r="R204" s="288">
        <v>146.74103425869066</v>
      </c>
      <c r="S204" s="288">
        <v>149.38764320029679</v>
      </c>
      <c r="T204" s="288">
        <v>149.38764320029679</v>
      </c>
      <c r="U204" s="288">
        <v>149.38764320029679</v>
      </c>
      <c r="V204" s="288">
        <v>147.11120171033463</v>
      </c>
      <c r="W204" s="288">
        <v>148.09624550107242</v>
      </c>
      <c r="X204" s="288">
        <v>148.09624550107242</v>
      </c>
      <c r="Y204" s="288">
        <v>147.01643957474957</v>
      </c>
      <c r="Z204" s="288">
        <v>147.01643957474957</v>
      </c>
      <c r="AA204" s="288">
        <v>147.01643957474957</v>
      </c>
      <c r="AB204" s="288">
        <v>147.01643957474957</v>
      </c>
      <c r="AC204" s="288">
        <v>148.34770093754247</v>
      </c>
      <c r="AD204" s="288">
        <v>152.68666995416936</v>
      </c>
      <c r="AE204" s="288">
        <v>152.68666995416936</v>
      </c>
      <c r="AF204" s="288">
        <v>152.22886580791615</v>
      </c>
      <c r="AG204" s="288">
        <v>153.54174073162102</v>
      </c>
      <c r="AH204" s="288">
        <v>153.54174073162102</v>
      </c>
      <c r="AI204" s="288">
        <v>153.54174073162102</v>
      </c>
      <c r="AJ204" s="288">
        <v>153.54174073162102</v>
      </c>
      <c r="AK204" s="288">
        <v>153.54174073162102</v>
      </c>
      <c r="AL204" s="288">
        <v>153.54174073162102</v>
      </c>
      <c r="AM204" s="288">
        <v>153.54174073162102</v>
      </c>
      <c r="AN204" s="288">
        <v>156.30524239650177</v>
      </c>
      <c r="AO204" s="288">
        <v>155.46233834269859</v>
      </c>
      <c r="AP204" s="288">
        <v>155.46233834269859</v>
      </c>
    </row>
    <row r="205" spans="1:42" x14ac:dyDescent="0.25">
      <c r="A205" s="269" t="s">
        <v>163</v>
      </c>
      <c r="B205" s="294"/>
      <c r="C205" s="287">
        <f>C206</f>
        <v>1</v>
      </c>
      <c r="D205" s="288">
        <v>163.2386251828153</v>
      </c>
      <c r="E205" s="288">
        <v>163.60628719583733</v>
      </c>
      <c r="F205" s="288">
        <v>163.60628719583733</v>
      </c>
      <c r="G205" s="288">
        <v>163.96905770838902</v>
      </c>
      <c r="H205" s="288">
        <v>170.86829029860985</v>
      </c>
      <c r="I205" s="288">
        <v>174.1303245359793</v>
      </c>
      <c r="J205" s="288">
        <v>176.01879932171755</v>
      </c>
      <c r="K205" s="288">
        <v>175.05419657397738</v>
      </c>
      <c r="L205" s="288">
        <v>175.4364182577456</v>
      </c>
      <c r="M205" s="288">
        <v>175.42705640602833</v>
      </c>
      <c r="N205" s="288">
        <v>178.28709213333943</v>
      </c>
      <c r="O205" s="288">
        <v>178.33430800784777</v>
      </c>
      <c r="P205" s="288">
        <v>178.33430800784777</v>
      </c>
      <c r="Q205" s="288">
        <v>178.33430800784777</v>
      </c>
      <c r="R205" s="288">
        <v>187.23665349195903</v>
      </c>
      <c r="S205" s="288">
        <v>192.52987137517127</v>
      </c>
      <c r="T205" s="288">
        <v>192.52987137517127</v>
      </c>
      <c r="U205" s="288">
        <v>192.52987137517127</v>
      </c>
      <c r="V205" s="288">
        <v>187.97698839524691</v>
      </c>
      <c r="W205" s="288">
        <v>189.94707597672249</v>
      </c>
      <c r="X205" s="288">
        <v>189.94707597672249</v>
      </c>
      <c r="Y205" s="288">
        <v>187.78746412407682</v>
      </c>
      <c r="Z205" s="288">
        <v>187.78746412407682</v>
      </c>
      <c r="AA205" s="288">
        <v>187.78746412407682</v>
      </c>
      <c r="AB205" s="288">
        <v>187.78746412407682</v>
      </c>
      <c r="AC205" s="288">
        <v>190.44998684966265</v>
      </c>
      <c r="AD205" s="288">
        <v>199.1279248829164</v>
      </c>
      <c r="AE205" s="288">
        <v>199.1279248829164</v>
      </c>
      <c r="AF205" s="288">
        <v>198.21231659040998</v>
      </c>
      <c r="AG205" s="288">
        <v>199.5591154757991</v>
      </c>
      <c r="AH205" s="288">
        <v>199.5591154757991</v>
      </c>
      <c r="AI205" s="288">
        <v>199.5591154757991</v>
      </c>
      <c r="AJ205" s="288">
        <v>199.5591154757991</v>
      </c>
      <c r="AK205" s="288">
        <v>199.5591154757991</v>
      </c>
      <c r="AL205" s="288">
        <v>199.5591154757991</v>
      </c>
      <c r="AM205" s="288">
        <v>199.5591154757991</v>
      </c>
      <c r="AN205" s="288">
        <v>205.08611880556063</v>
      </c>
      <c r="AO205" s="288">
        <v>203.40031069795424</v>
      </c>
      <c r="AP205" s="288">
        <v>203.40031069795424</v>
      </c>
    </row>
    <row r="206" spans="1:42" x14ac:dyDescent="0.25">
      <c r="B206" s="291" t="s">
        <v>621</v>
      </c>
      <c r="C206" s="289">
        <f>[1]row!G187</f>
        <v>1</v>
      </c>
      <c r="D206" s="288">
        <v>163.2386251828153</v>
      </c>
      <c r="E206" s="288">
        <v>163.60628719583733</v>
      </c>
      <c r="F206" s="288">
        <v>163.60628719583733</v>
      </c>
      <c r="G206" s="288">
        <v>163.96905770838902</v>
      </c>
      <c r="H206" s="288">
        <v>170.86829029860985</v>
      </c>
      <c r="I206" s="288">
        <v>174.1303245359793</v>
      </c>
      <c r="J206" s="288">
        <v>176.01879932171755</v>
      </c>
      <c r="K206" s="288">
        <v>175.05419657397738</v>
      </c>
      <c r="L206" s="288">
        <v>175.4364182577456</v>
      </c>
      <c r="M206" s="288">
        <v>175.42705640602833</v>
      </c>
      <c r="N206" s="288">
        <v>178.28709213333943</v>
      </c>
      <c r="O206" s="288">
        <v>178.33430800784777</v>
      </c>
      <c r="P206" s="288">
        <v>178.33430800784777</v>
      </c>
      <c r="Q206" s="288">
        <v>178.33430800784777</v>
      </c>
      <c r="R206" s="288">
        <v>187.23665349195903</v>
      </c>
      <c r="S206" s="288">
        <v>192.52987137517127</v>
      </c>
      <c r="T206" s="288">
        <v>192.52987137517127</v>
      </c>
      <c r="U206" s="288">
        <v>192.52987137517127</v>
      </c>
      <c r="V206" s="288">
        <v>187.97698839524691</v>
      </c>
      <c r="W206" s="288">
        <v>189.94707597672249</v>
      </c>
      <c r="X206" s="288">
        <v>189.94707597672249</v>
      </c>
      <c r="Y206" s="288">
        <v>187.78746412407682</v>
      </c>
      <c r="Z206" s="288">
        <v>187.78746412407682</v>
      </c>
      <c r="AA206" s="288">
        <v>187.78746412407682</v>
      </c>
      <c r="AB206" s="288">
        <v>187.78746412407682</v>
      </c>
      <c r="AC206" s="288">
        <v>190.44998684966265</v>
      </c>
      <c r="AD206" s="288">
        <v>199.1279248829164</v>
      </c>
      <c r="AE206" s="288">
        <v>199.1279248829164</v>
      </c>
      <c r="AF206" s="288">
        <v>198.21231659040998</v>
      </c>
      <c r="AG206" s="288">
        <v>199.5591154757991</v>
      </c>
      <c r="AH206" s="288">
        <v>199.5591154757991</v>
      </c>
      <c r="AI206" s="288">
        <v>199.5591154757991</v>
      </c>
      <c r="AJ206" s="288">
        <v>199.5591154757991</v>
      </c>
      <c r="AK206" s="288">
        <v>199.5591154757991</v>
      </c>
      <c r="AL206" s="288">
        <v>199.5591154757991</v>
      </c>
      <c r="AM206" s="288">
        <v>199.5591154757991</v>
      </c>
      <c r="AN206" s="288">
        <v>205.08611880556063</v>
      </c>
      <c r="AO206" s="288">
        <v>203.40031069795424</v>
      </c>
      <c r="AP206" s="288">
        <v>203.40031069795424</v>
      </c>
    </row>
    <row r="207" spans="1:42" x14ac:dyDescent="0.25">
      <c r="A207" s="269" t="s">
        <v>164</v>
      </c>
      <c r="B207" s="294"/>
      <c r="C207" s="287">
        <f>C208</f>
        <v>1</v>
      </c>
      <c r="D207" s="288">
        <v>104.227292884237</v>
      </c>
      <c r="E207" s="288">
        <v>104.227292884237</v>
      </c>
      <c r="F207" s="288">
        <v>104.227292884237</v>
      </c>
      <c r="G207" s="288">
        <v>104.227292884237</v>
      </c>
      <c r="H207" s="288">
        <v>104.227292884237</v>
      </c>
      <c r="I207" s="288">
        <v>104.227292884237</v>
      </c>
      <c r="J207" s="288">
        <v>104.227292884237</v>
      </c>
      <c r="K207" s="288">
        <v>104.80405731497927</v>
      </c>
      <c r="L207" s="288">
        <v>104.80405731497927</v>
      </c>
      <c r="M207" s="288">
        <v>104.80405731497927</v>
      </c>
      <c r="N207" s="288">
        <v>104.80405731497927</v>
      </c>
      <c r="O207" s="288">
        <v>104.80405731497927</v>
      </c>
      <c r="P207" s="288">
        <v>104.80405731497927</v>
      </c>
      <c r="Q207" s="288">
        <v>106.24541502542232</v>
      </c>
      <c r="R207" s="288">
        <v>106.24541502542232</v>
      </c>
      <c r="S207" s="288">
        <v>106.24541502542232</v>
      </c>
      <c r="T207" s="288">
        <v>106.24541502542232</v>
      </c>
      <c r="U207" s="288">
        <v>106.24541502542232</v>
      </c>
      <c r="V207" s="288">
        <v>106.24541502542232</v>
      </c>
      <c r="W207" s="288">
        <v>106.24541502542232</v>
      </c>
      <c r="X207" s="288">
        <v>106.24541502542232</v>
      </c>
      <c r="Y207" s="288">
        <v>106.24541502542232</v>
      </c>
      <c r="Z207" s="288">
        <v>106.24541502542232</v>
      </c>
      <c r="AA207" s="288">
        <v>106.24541502542232</v>
      </c>
      <c r="AB207" s="288">
        <v>106.24541502542232</v>
      </c>
      <c r="AC207" s="288">
        <v>106.24541502542232</v>
      </c>
      <c r="AD207" s="288">
        <v>106.24541502542232</v>
      </c>
      <c r="AE207" s="288">
        <v>106.24541502542232</v>
      </c>
      <c r="AF207" s="288">
        <v>106.24541502542232</v>
      </c>
      <c r="AG207" s="288">
        <v>107.52436598744292</v>
      </c>
      <c r="AH207" s="288">
        <v>107.52436598744292</v>
      </c>
      <c r="AI207" s="288">
        <v>107.52436598744292</v>
      </c>
      <c r="AJ207" s="288">
        <v>107.52436598744292</v>
      </c>
      <c r="AK207" s="288">
        <v>107.52436598744292</v>
      </c>
      <c r="AL207" s="288">
        <v>107.52436598744292</v>
      </c>
      <c r="AM207" s="288">
        <v>107.52436598744292</v>
      </c>
      <c r="AN207" s="288">
        <v>107.52436598744292</v>
      </c>
      <c r="AO207" s="288">
        <v>107.52436598744292</v>
      </c>
      <c r="AP207" s="288">
        <v>107.52436598744292</v>
      </c>
    </row>
    <row r="208" spans="1:42" x14ac:dyDescent="0.25">
      <c r="B208" s="291" t="s">
        <v>622</v>
      </c>
      <c r="C208" s="289">
        <f>[1]row!G188</f>
        <v>1</v>
      </c>
      <c r="D208" s="288">
        <v>104.227292884237</v>
      </c>
      <c r="E208" s="288">
        <v>104.227292884237</v>
      </c>
      <c r="F208" s="288">
        <v>104.227292884237</v>
      </c>
      <c r="G208" s="288">
        <v>104.227292884237</v>
      </c>
      <c r="H208" s="288">
        <v>104.227292884237</v>
      </c>
      <c r="I208" s="288">
        <v>104.227292884237</v>
      </c>
      <c r="J208" s="288">
        <v>104.227292884237</v>
      </c>
      <c r="K208" s="288">
        <v>104.80405731497927</v>
      </c>
      <c r="L208" s="288">
        <v>104.80405731497927</v>
      </c>
      <c r="M208" s="288">
        <v>104.80405731497927</v>
      </c>
      <c r="N208" s="288">
        <v>104.80405731497927</v>
      </c>
      <c r="O208" s="288">
        <v>104.80405731497927</v>
      </c>
      <c r="P208" s="288">
        <v>104.80405731497927</v>
      </c>
      <c r="Q208" s="288">
        <v>106.24541502542232</v>
      </c>
      <c r="R208" s="288">
        <v>106.24541502542232</v>
      </c>
      <c r="S208" s="288">
        <v>106.24541502542232</v>
      </c>
      <c r="T208" s="288">
        <v>106.24541502542232</v>
      </c>
      <c r="U208" s="288">
        <v>106.24541502542232</v>
      </c>
      <c r="V208" s="288">
        <v>106.24541502542232</v>
      </c>
      <c r="W208" s="288">
        <v>106.24541502542232</v>
      </c>
      <c r="X208" s="288">
        <v>106.24541502542232</v>
      </c>
      <c r="Y208" s="288">
        <v>106.24541502542232</v>
      </c>
      <c r="Z208" s="288">
        <v>106.24541502542232</v>
      </c>
      <c r="AA208" s="288">
        <v>106.24541502542232</v>
      </c>
      <c r="AB208" s="288">
        <v>106.24541502542232</v>
      </c>
      <c r="AC208" s="288">
        <v>106.24541502542232</v>
      </c>
      <c r="AD208" s="288">
        <v>106.24541502542232</v>
      </c>
      <c r="AE208" s="288">
        <v>106.24541502542232</v>
      </c>
      <c r="AF208" s="288">
        <v>106.24541502542232</v>
      </c>
      <c r="AG208" s="288">
        <v>107.52436598744292</v>
      </c>
      <c r="AH208" s="288">
        <v>107.52436598744292</v>
      </c>
      <c r="AI208" s="288">
        <v>107.52436598744292</v>
      </c>
      <c r="AJ208" s="288">
        <v>107.52436598744292</v>
      </c>
      <c r="AK208" s="288">
        <v>107.52436598744292</v>
      </c>
      <c r="AL208" s="288">
        <v>107.52436598744292</v>
      </c>
      <c r="AM208" s="288">
        <v>107.52436598744292</v>
      </c>
      <c r="AN208" s="288">
        <v>107.52436598744292</v>
      </c>
      <c r="AO208" s="288">
        <v>107.52436598744292</v>
      </c>
      <c r="AP208" s="288">
        <v>107.52436598744292</v>
      </c>
    </row>
    <row r="209" spans="1:42" x14ac:dyDescent="0.25">
      <c r="A209" s="269" t="s">
        <v>165</v>
      </c>
      <c r="B209" s="294"/>
      <c r="C209" s="287">
        <f t="shared" ref="C209:C210" si="9">C210</f>
        <v>1</v>
      </c>
      <c r="D209" s="288">
        <v>117.89107296460476</v>
      </c>
      <c r="E209" s="288">
        <v>117.89107296460476</v>
      </c>
      <c r="F209" s="288">
        <v>117.89107296460476</v>
      </c>
      <c r="G209" s="288">
        <v>117.89107296460476</v>
      </c>
      <c r="H209" s="288">
        <v>117.89106064089685</v>
      </c>
      <c r="I209" s="288">
        <v>124.33172545309866</v>
      </c>
      <c r="J209" s="288">
        <v>124.33172545309866</v>
      </c>
      <c r="K209" s="288">
        <v>124.33172545309866</v>
      </c>
      <c r="L209" s="288">
        <v>124.33172545309866</v>
      </c>
      <c r="M209" s="288">
        <v>124.33172545309866</v>
      </c>
      <c r="N209" s="288">
        <v>124.33172545309866</v>
      </c>
      <c r="O209" s="288">
        <v>124.33172545309866</v>
      </c>
      <c r="P209" s="288">
        <v>124.33172545309866</v>
      </c>
      <c r="Q209" s="288">
        <v>124.33172545309866</v>
      </c>
      <c r="R209" s="288">
        <v>124.33172545309866</v>
      </c>
      <c r="S209" s="288">
        <v>124.33172545309866</v>
      </c>
      <c r="T209" s="288">
        <v>124.33172545309866</v>
      </c>
      <c r="U209" s="288">
        <v>124.33172545309866</v>
      </c>
      <c r="V209" s="288">
        <v>124.33172545309866</v>
      </c>
      <c r="W209" s="288">
        <v>124.33172545309866</v>
      </c>
      <c r="X209" s="288">
        <v>124.33172545309866</v>
      </c>
      <c r="Y209" s="288">
        <v>124.33172545309866</v>
      </c>
      <c r="Z209" s="288">
        <v>124.33172545309866</v>
      </c>
      <c r="AA209" s="288">
        <v>124.33172545309866</v>
      </c>
      <c r="AB209" s="288">
        <v>132.91620541483891</v>
      </c>
      <c r="AC209" s="288">
        <v>132.91620541483891</v>
      </c>
      <c r="AD209" s="288">
        <v>132.91620541483891</v>
      </c>
      <c r="AE209" s="288">
        <v>132.91620541483891</v>
      </c>
      <c r="AF209" s="288">
        <v>132.91620541483891</v>
      </c>
      <c r="AG209" s="288">
        <v>132.91620541483891</v>
      </c>
      <c r="AH209" s="288">
        <v>132.91620541483891</v>
      </c>
      <c r="AI209" s="288">
        <v>132.91620541483891</v>
      </c>
      <c r="AJ209" s="288">
        <v>132.91620541483891</v>
      </c>
      <c r="AK209" s="288">
        <v>132.91620541483891</v>
      </c>
      <c r="AL209" s="288">
        <v>132.91620541483891</v>
      </c>
      <c r="AM209" s="288">
        <v>132.91620541483891</v>
      </c>
      <c r="AN209" s="288">
        <v>163.85591753070824</v>
      </c>
      <c r="AO209" s="288">
        <v>163.85591753070824</v>
      </c>
      <c r="AP209" s="288">
        <v>163.85591753070824</v>
      </c>
    </row>
    <row r="210" spans="1:42" x14ac:dyDescent="0.25">
      <c r="A210" s="269" t="s">
        <v>166</v>
      </c>
      <c r="B210" s="294"/>
      <c r="C210" s="287">
        <f t="shared" si="9"/>
        <v>1</v>
      </c>
      <c r="D210" s="288">
        <v>117.89107296460476</v>
      </c>
      <c r="E210" s="288">
        <v>117.89107296460476</v>
      </c>
      <c r="F210" s="288">
        <v>117.89107296460476</v>
      </c>
      <c r="G210" s="288">
        <v>117.89107296460476</v>
      </c>
      <c r="H210" s="288">
        <v>117.89106064089685</v>
      </c>
      <c r="I210" s="288">
        <v>124.33172545309866</v>
      </c>
      <c r="J210" s="288">
        <v>124.33172545309866</v>
      </c>
      <c r="K210" s="288">
        <v>124.33172545309866</v>
      </c>
      <c r="L210" s="288">
        <v>124.33172545309866</v>
      </c>
      <c r="M210" s="288">
        <v>124.33172545309866</v>
      </c>
      <c r="N210" s="288">
        <v>124.33172545309866</v>
      </c>
      <c r="O210" s="288">
        <v>124.33172545309866</v>
      </c>
      <c r="P210" s="288">
        <v>124.33172545309866</v>
      </c>
      <c r="Q210" s="288">
        <v>124.33172545309866</v>
      </c>
      <c r="R210" s="288">
        <v>124.33172545309866</v>
      </c>
      <c r="S210" s="288">
        <v>124.33172545309866</v>
      </c>
      <c r="T210" s="288">
        <v>124.33172545309866</v>
      </c>
      <c r="U210" s="288">
        <v>124.33172545309866</v>
      </c>
      <c r="V210" s="288">
        <v>124.33172545309866</v>
      </c>
      <c r="W210" s="288">
        <v>124.33172545309866</v>
      </c>
      <c r="X210" s="288">
        <v>124.33172545309866</v>
      </c>
      <c r="Y210" s="288">
        <v>124.33172545309866</v>
      </c>
      <c r="Z210" s="288">
        <v>124.33172545309866</v>
      </c>
      <c r="AA210" s="288">
        <v>124.33172545309866</v>
      </c>
      <c r="AB210" s="288">
        <v>132.91620541483891</v>
      </c>
      <c r="AC210" s="288">
        <v>132.91620541483891</v>
      </c>
      <c r="AD210" s="288">
        <v>132.91620541483891</v>
      </c>
      <c r="AE210" s="288">
        <v>132.91620541483891</v>
      </c>
      <c r="AF210" s="288">
        <v>132.91620541483891</v>
      </c>
      <c r="AG210" s="288">
        <v>132.91620541483891</v>
      </c>
      <c r="AH210" s="288">
        <v>132.91620541483891</v>
      </c>
      <c r="AI210" s="288">
        <v>132.91620541483891</v>
      </c>
      <c r="AJ210" s="288">
        <v>132.91620541483891</v>
      </c>
      <c r="AK210" s="288">
        <v>132.91620541483891</v>
      </c>
      <c r="AL210" s="288">
        <v>132.91620541483891</v>
      </c>
      <c r="AM210" s="288">
        <v>132.91620541483891</v>
      </c>
      <c r="AN210" s="288">
        <v>163.85591753070824</v>
      </c>
      <c r="AO210" s="288">
        <v>163.85591753070824</v>
      </c>
      <c r="AP210" s="288">
        <v>163.85591753070824</v>
      </c>
    </row>
    <row r="211" spans="1:42" x14ac:dyDescent="0.25">
      <c r="B211" s="291" t="s">
        <v>623</v>
      </c>
      <c r="C211" s="289">
        <f>[1]row!G189</f>
        <v>1</v>
      </c>
      <c r="D211" s="288">
        <v>117.89107296460476</v>
      </c>
      <c r="E211" s="288">
        <v>117.89107296460476</v>
      </c>
      <c r="F211" s="288">
        <v>117.89107296460476</v>
      </c>
      <c r="G211" s="288">
        <v>117.89107296460476</v>
      </c>
      <c r="H211" s="288">
        <v>117.89106064089685</v>
      </c>
      <c r="I211" s="288">
        <v>124.33172545309866</v>
      </c>
      <c r="J211" s="288">
        <v>124.33172545309866</v>
      </c>
      <c r="K211" s="288">
        <v>124.33172545309866</v>
      </c>
      <c r="L211" s="288">
        <v>124.33172545309866</v>
      </c>
      <c r="M211" s="288">
        <v>124.33172545309866</v>
      </c>
      <c r="N211" s="288">
        <v>124.33172545309866</v>
      </c>
      <c r="O211" s="288">
        <v>124.33172545309866</v>
      </c>
      <c r="P211" s="288">
        <v>124.33172545309866</v>
      </c>
      <c r="Q211" s="288">
        <v>124.33172545309866</v>
      </c>
      <c r="R211" s="288">
        <v>124.33172545309866</v>
      </c>
      <c r="S211" s="288">
        <v>124.33172545309866</v>
      </c>
      <c r="T211" s="288">
        <v>124.33172545309866</v>
      </c>
      <c r="U211" s="288">
        <v>124.33172545309866</v>
      </c>
      <c r="V211" s="288">
        <v>124.33172545309866</v>
      </c>
      <c r="W211" s="288">
        <v>124.33172545309866</v>
      </c>
      <c r="X211" s="288">
        <v>124.33172545309866</v>
      </c>
      <c r="Y211" s="288">
        <v>124.33172545309866</v>
      </c>
      <c r="Z211" s="288">
        <v>124.33172545309866</v>
      </c>
      <c r="AA211" s="288">
        <v>124.33172545309866</v>
      </c>
      <c r="AB211" s="288">
        <v>132.91620541483891</v>
      </c>
      <c r="AC211" s="288">
        <v>132.91620541483891</v>
      </c>
      <c r="AD211" s="288">
        <v>132.91620541483891</v>
      </c>
      <c r="AE211" s="288">
        <v>132.91620541483891</v>
      </c>
      <c r="AF211" s="288">
        <v>132.91620541483891</v>
      </c>
      <c r="AG211" s="288">
        <v>132.91620541483891</v>
      </c>
      <c r="AH211" s="288">
        <v>132.91620541483891</v>
      </c>
      <c r="AI211" s="288">
        <v>132.91620541483891</v>
      </c>
      <c r="AJ211" s="288">
        <v>132.91620541483891</v>
      </c>
      <c r="AK211" s="288">
        <v>132.91620541483891</v>
      </c>
      <c r="AL211" s="288">
        <v>132.91620541483891</v>
      </c>
      <c r="AM211" s="288">
        <v>132.91620541483891</v>
      </c>
      <c r="AN211" s="288">
        <v>163.85591753070824</v>
      </c>
      <c r="AO211" s="288">
        <v>163.85591753070824</v>
      </c>
      <c r="AP211" s="288">
        <v>163.85591753070824</v>
      </c>
    </row>
    <row r="212" spans="1:42" x14ac:dyDescent="0.25">
      <c r="A212" s="269" t="s">
        <v>167</v>
      </c>
      <c r="B212" s="294"/>
      <c r="C212" s="287">
        <f>C213+C217+C215</f>
        <v>21</v>
      </c>
      <c r="D212" s="288">
        <v>109.72698043022064</v>
      </c>
      <c r="E212" s="288">
        <v>109.72698043022064</v>
      </c>
      <c r="F212" s="288">
        <v>109.72698043022064</v>
      </c>
      <c r="G212" s="288">
        <v>109.72698043022064</v>
      </c>
      <c r="H212" s="288">
        <v>109.72698043022064</v>
      </c>
      <c r="I212" s="288">
        <v>109.72698043022064</v>
      </c>
      <c r="J212" s="288">
        <v>109.72698043022064</v>
      </c>
      <c r="K212" s="288">
        <v>109.72698043022064</v>
      </c>
      <c r="L212" s="288">
        <v>109.72698043022064</v>
      </c>
      <c r="M212" s="288">
        <v>109.72698043022064</v>
      </c>
      <c r="N212" s="288">
        <v>109.72698043022064</v>
      </c>
      <c r="O212" s="288">
        <v>109.72698043022064</v>
      </c>
      <c r="P212" s="288">
        <v>111.23122184317431</v>
      </c>
      <c r="Q212" s="288">
        <v>111.23122184317431</v>
      </c>
      <c r="R212" s="288">
        <v>111.23122184317431</v>
      </c>
      <c r="S212" s="288">
        <v>111.23122184317431</v>
      </c>
      <c r="T212" s="288">
        <v>111.23122184317431</v>
      </c>
      <c r="U212" s="288">
        <v>111.23122184317431</v>
      </c>
      <c r="V212" s="288">
        <v>111.23122184317431</v>
      </c>
      <c r="W212" s="288">
        <v>111.23122184317431</v>
      </c>
      <c r="X212" s="288">
        <v>111.23122184317431</v>
      </c>
      <c r="Y212" s="288">
        <v>111.23122184317431</v>
      </c>
      <c r="Z212" s="288">
        <v>111.23122184317431</v>
      </c>
      <c r="AA212" s="288">
        <v>111.23122184317431</v>
      </c>
      <c r="AB212" s="288">
        <v>116.69295933975211</v>
      </c>
      <c r="AC212" s="288">
        <v>116.69295933975211</v>
      </c>
      <c r="AD212" s="288">
        <v>116.69295933975211</v>
      </c>
      <c r="AE212" s="288">
        <v>116.69295933975211</v>
      </c>
      <c r="AF212" s="288">
        <v>116.69295933975211</v>
      </c>
      <c r="AG212" s="288">
        <v>116.69295933975211</v>
      </c>
      <c r="AH212" s="288">
        <v>116.69295933975211</v>
      </c>
      <c r="AI212" s="288">
        <v>116.69295933975211</v>
      </c>
      <c r="AJ212" s="288">
        <v>116.69295933975211</v>
      </c>
      <c r="AK212" s="288">
        <v>116.69295933975211</v>
      </c>
      <c r="AL212" s="288">
        <v>116.69295933975211</v>
      </c>
      <c r="AM212" s="288">
        <v>116.69295933975211</v>
      </c>
      <c r="AN212" s="288">
        <v>118.89013249571114</v>
      </c>
      <c r="AO212" s="288">
        <v>118.89013249571114</v>
      </c>
      <c r="AP212" s="288">
        <v>118.89013249571114</v>
      </c>
    </row>
    <row r="213" spans="1:42" x14ac:dyDescent="0.25">
      <c r="A213" s="269" t="s">
        <v>168</v>
      </c>
      <c r="B213" s="269"/>
      <c r="C213" s="287">
        <f>C214</f>
        <v>2</v>
      </c>
      <c r="D213" s="288">
        <v>100</v>
      </c>
      <c r="E213" s="288">
        <v>100</v>
      </c>
      <c r="F213" s="288">
        <v>100</v>
      </c>
      <c r="G213" s="288">
        <v>100</v>
      </c>
      <c r="H213" s="288">
        <v>100</v>
      </c>
      <c r="I213" s="288">
        <v>100</v>
      </c>
      <c r="J213" s="288">
        <v>100</v>
      </c>
      <c r="K213" s="288">
        <v>100</v>
      </c>
      <c r="L213" s="288">
        <v>100</v>
      </c>
      <c r="M213" s="288">
        <v>100</v>
      </c>
      <c r="N213" s="288">
        <v>100</v>
      </c>
      <c r="O213" s="288">
        <v>100</v>
      </c>
      <c r="P213" s="288">
        <v>100</v>
      </c>
      <c r="Q213" s="288">
        <v>100</v>
      </c>
      <c r="R213" s="288">
        <v>100</v>
      </c>
      <c r="S213" s="288">
        <v>100</v>
      </c>
      <c r="T213" s="288">
        <v>100</v>
      </c>
      <c r="U213" s="288">
        <v>100</v>
      </c>
      <c r="V213" s="288">
        <v>100</v>
      </c>
      <c r="W213" s="288">
        <v>100</v>
      </c>
      <c r="X213" s="288">
        <v>100</v>
      </c>
      <c r="Y213" s="288">
        <v>100</v>
      </c>
      <c r="Z213" s="288">
        <v>100</v>
      </c>
      <c r="AA213" s="288">
        <v>100</v>
      </c>
      <c r="AB213" s="288">
        <v>100</v>
      </c>
      <c r="AC213" s="288">
        <v>100</v>
      </c>
      <c r="AD213" s="288">
        <v>100</v>
      </c>
      <c r="AE213" s="288">
        <v>100</v>
      </c>
      <c r="AF213" s="288">
        <v>100</v>
      </c>
      <c r="AG213" s="288">
        <v>100</v>
      </c>
      <c r="AH213" s="288">
        <v>100</v>
      </c>
      <c r="AI213" s="288">
        <v>100</v>
      </c>
      <c r="AJ213" s="288">
        <v>100</v>
      </c>
      <c r="AK213" s="288">
        <v>100</v>
      </c>
      <c r="AL213" s="288">
        <v>100</v>
      </c>
      <c r="AM213" s="288">
        <v>100</v>
      </c>
      <c r="AN213" s="288">
        <v>100</v>
      </c>
      <c r="AO213" s="288">
        <v>100</v>
      </c>
      <c r="AP213" s="288">
        <v>100</v>
      </c>
    </row>
    <row r="214" spans="1:42" x14ac:dyDescent="0.25">
      <c r="B214" s="291" t="s">
        <v>624</v>
      </c>
      <c r="C214" s="289">
        <f>[1]row!G190</f>
        <v>2</v>
      </c>
      <c r="D214" s="288">
        <v>100</v>
      </c>
      <c r="E214" s="288">
        <v>100</v>
      </c>
      <c r="F214" s="288">
        <v>100</v>
      </c>
      <c r="G214" s="288">
        <v>100</v>
      </c>
      <c r="H214" s="288">
        <v>100</v>
      </c>
      <c r="I214" s="288">
        <v>100</v>
      </c>
      <c r="J214" s="288">
        <v>100</v>
      </c>
      <c r="K214" s="288">
        <v>100</v>
      </c>
      <c r="L214" s="288">
        <v>100</v>
      </c>
      <c r="M214" s="288">
        <v>100</v>
      </c>
      <c r="N214" s="288">
        <v>100</v>
      </c>
      <c r="O214" s="288">
        <v>100</v>
      </c>
      <c r="P214" s="288">
        <v>100</v>
      </c>
      <c r="Q214" s="288">
        <v>100</v>
      </c>
      <c r="R214" s="288">
        <v>100</v>
      </c>
      <c r="S214" s="288">
        <v>100</v>
      </c>
      <c r="T214" s="288">
        <v>100</v>
      </c>
      <c r="U214" s="288">
        <v>100</v>
      </c>
      <c r="V214" s="288">
        <v>100</v>
      </c>
      <c r="W214" s="288">
        <v>100</v>
      </c>
      <c r="X214" s="288">
        <v>100</v>
      </c>
      <c r="Y214" s="288">
        <v>100</v>
      </c>
      <c r="Z214" s="288">
        <v>100</v>
      </c>
      <c r="AA214" s="288">
        <v>100</v>
      </c>
      <c r="AB214" s="288">
        <v>100</v>
      </c>
      <c r="AC214" s="288">
        <v>100</v>
      </c>
      <c r="AD214" s="288">
        <v>100</v>
      </c>
      <c r="AE214" s="288">
        <v>100</v>
      </c>
      <c r="AF214" s="288">
        <v>100</v>
      </c>
      <c r="AG214" s="288">
        <v>100</v>
      </c>
      <c r="AH214" s="288">
        <v>100</v>
      </c>
      <c r="AI214" s="288">
        <v>100</v>
      </c>
      <c r="AJ214" s="288">
        <v>100</v>
      </c>
      <c r="AK214" s="288">
        <v>100</v>
      </c>
      <c r="AL214" s="288">
        <v>100</v>
      </c>
      <c r="AM214" s="288">
        <v>100</v>
      </c>
      <c r="AN214" s="288">
        <v>100</v>
      </c>
      <c r="AO214" s="288">
        <v>100</v>
      </c>
      <c r="AP214" s="288">
        <v>100</v>
      </c>
    </row>
    <row r="215" spans="1:42" x14ac:dyDescent="0.25">
      <c r="A215" s="269" t="s">
        <v>448</v>
      </c>
      <c r="B215" s="269" t="s">
        <v>449</v>
      </c>
      <c r="C215" s="289">
        <f>C216</f>
        <v>8</v>
      </c>
      <c r="D215" s="288">
        <v>117.99020482868707</v>
      </c>
      <c r="E215" s="288">
        <v>117.99020482868707</v>
      </c>
      <c r="F215" s="288">
        <v>117.99020482868707</v>
      </c>
      <c r="G215" s="288">
        <v>117.99020482868707</v>
      </c>
      <c r="H215" s="288">
        <v>117.99020482868707</v>
      </c>
      <c r="I215" s="288">
        <v>117.99020482868707</v>
      </c>
      <c r="J215" s="288">
        <v>117.99020482868707</v>
      </c>
      <c r="K215" s="288">
        <v>117.99020482868707</v>
      </c>
      <c r="L215" s="288">
        <v>117.99020482868707</v>
      </c>
      <c r="M215" s="288">
        <v>117.99020482868707</v>
      </c>
      <c r="N215" s="288">
        <v>117.99020482868707</v>
      </c>
      <c r="O215" s="288">
        <v>117.99020482868707</v>
      </c>
      <c r="P215" s="288">
        <v>121.93883853769049</v>
      </c>
      <c r="Q215" s="288">
        <v>121.93883853769049</v>
      </c>
      <c r="R215" s="288">
        <v>121.93883853769049</v>
      </c>
      <c r="S215" s="288">
        <v>121.93883853769049</v>
      </c>
      <c r="T215" s="288">
        <v>121.93883853769049</v>
      </c>
      <c r="U215" s="288">
        <v>121.93883853769049</v>
      </c>
      <c r="V215" s="288">
        <v>121.93883853769049</v>
      </c>
      <c r="W215" s="288">
        <v>121.93883853769049</v>
      </c>
      <c r="X215" s="288">
        <v>121.93883853769049</v>
      </c>
      <c r="Y215" s="288">
        <v>121.93883853769049</v>
      </c>
      <c r="Z215" s="288">
        <v>121.93883853769049</v>
      </c>
      <c r="AA215" s="288">
        <v>121.93883853769049</v>
      </c>
      <c r="AB215" s="288">
        <v>136.27589946620725</v>
      </c>
      <c r="AC215" s="288">
        <v>136.27589946620725</v>
      </c>
      <c r="AD215" s="288">
        <v>136.27589946620725</v>
      </c>
      <c r="AE215" s="288">
        <v>136.27589946620725</v>
      </c>
      <c r="AF215" s="288">
        <v>136.27589946620725</v>
      </c>
      <c r="AG215" s="288">
        <v>136.27589946620725</v>
      </c>
      <c r="AH215" s="288">
        <v>136.27589946620725</v>
      </c>
      <c r="AI215" s="288">
        <v>136.27589946620725</v>
      </c>
      <c r="AJ215" s="288">
        <v>136.27589946620725</v>
      </c>
      <c r="AK215" s="288">
        <v>136.27589946620725</v>
      </c>
      <c r="AL215" s="288">
        <v>136.27589946620725</v>
      </c>
      <c r="AM215" s="288">
        <v>136.27589946620725</v>
      </c>
      <c r="AN215" s="288">
        <v>142.04347900059963</v>
      </c>
      <c r="AO215" s="288">
        <v>142.04347900059963</v>
      </c>
      <c r="AP215" s="288">
        <v>142.04347900059963</v>
      </c>
    </row>
    <row r="216" spans="1:42" x14ac:dyDescent="0.25">
      <c r="B216" s="291" t="s">
        <v>449</v>
      </c>
      <c r="C216" s="289">
        <f>[1]row!G191</f>
        <v>8</v>
      </c>
      <c r="D216" s="288">
        <v>117.99020482868707</v>
      </c>
      <c r="E216" s="288">
        <v>117.99020482868707</v>
      </c>
      <c r="F216" s="288">
        <v>117.99020482868707</v>
      </c>
      <c r="G216" s="288">
        <v>117.99020482868707</v>
      </c>
      <c r="H216" s="288">
        <v>117.99020482868707</v>
      </c>
      <c r="I216" s="288">
        <v>117.99020482868707</v>
      </c>
      <c r="J216" s="288">
        <v>117.99020482868707</v>
      </c>
      <c r="K216" s="288">
        <v>117.99020482868707</v>
      </c>
      <c r="L216" s="288">
        <v>117.99020482868707</v>
      </c>
      <c r="M216" s="288">
        <v>117.99020482868707</v>
      </c>
      <c r="N216" s="288">
        <v>117.99020482868707</v>
      </c>
      <c r="O216" s="288">
        <v>117.99020482868707</v>
      </c>
      <c r="P216" s="288">
        <v>121.93883853769049</v>
      </c>
      <c r="Q216" s="288">
        <v>121.93883853769049</v>
      </c>
      <c r="R216" s="288">
        <v>121.93883853769049</v>
      </c>
      <c r="S216" s="288">
        <v>121.93883853769049</v>
      </c>
      <c r="T216" s="288">
        <v>121.93883853769049</v>
      </c>
      <c r="U216" s="288">
        <v>121.93883853769049</v>
      </c>
      <c r="V216" s="288">
        <v>121.93883853769049</v>
      </c>
      <c r="W216" s="288">
        <v>121.93883853769049</v>
      </c>
      <c r="X216" s="288">
        <v>121.93883853769049</v>
      </c>
      <c r="Y216" s="288">
        <v>121.93883853769049</v>
      </c>
      <c r="Z216" s="288">
        <v>121.93883853769049</v>
      </c>
      <c r="AA216" s="288">
        <v>121.93883853769049</v>
      </c>
      <c r="AB216" s="288">
        <v>136.27589946620725</v>
      </c>
      <c r="AC216" s="288">
        <v>136.27589946620725</v>
      </c>
      <c r="AD216" s="288">
        <v>136.27589946620725</v>
      </c>
      <c r="AE216" s="288">
        <v>136.27589946620725</v>
      </c>
      <c r="AF216" s="288">
        <v>136.27589946620725</v>
      </c>
      <c r="AG216" s="288">
        <v>136.27589946620725</v>
      </c>
      <c r="AH216" s="288">
        <v>136.27589946620725</v>
      </c>
      <c r="AI216" s="288">
        <v>136.27589946620725</v>
      </c>
      <c r="AJ216" s="288">
        <v>136.27589946620725</v>
      </c>
      <c r="AK216" s="288">
        <v>136.27589946620725</v>
      </c>
      <c r="AL216" s="288">
        <v>136.27589946620725</v>
      </c>
      <c r="AM216" s="288">
        <v>136.27589946620725</v>
      </c>
      <c r="AN216" s="288">
        <v>142.04347900059963</v>
      </c>
      <c r="AO216" s="288">
        <v>142.04347900059963</v>
      </c>
      <c r="AP216" s="288">
        <v>142.04347900059963</v>
      </c>
    </row>
    <row r="217" spans="1:42" x14ac:dyDescent="0.25">
      <c r="A217" s="269" t="s">
        <v>169</v>
      </c>
      <c r="B217" s="294"/>
      <c r="C217" s="287">
        <f>C218</f>
        <v>11</v>
      </c>
      <c r="D217" s="288">
        <v>105.48590458228514</v>
      </c>
      <c r="E217" s="288">
        <v>105.48590458228514</v>
      </c>
      <c r="F217" s="288">
        <v>105.48590458228514</v>
      </c>
      <c r="G217" s="288">
        <v>105.48590458228514</v>
      </c>
      <c r="H217" s="288">
        <v>105.48590458228514</v>
      </c>
      <c r="I217" s="288">
        <v>105.48590458228514</v>
      </c>
      <c r="J217" s="288">
        <v>105.48590458228514</v>
      </c>
      <c r="K217" s="288">
        <v>105.48590458228514</v>
      </c>
      <c r="L217" s="288">
        <v>105.48590458228514</v>
      </c>
      <c r="M217" s="288">
        <v>105.48590458228514</v>
      </c>
      <c r="N217" s="288">
        <v>105.48590458228514</v>
      </c>
      <c r="O217" s="288">
        <v>105.48590458228514</v>
      </c>
      <c r="P217" s="288">
        <v>105.48590458228514</v>
      </c>
      <c r="Q217" s="288">
        <v>105.48590458228514</v>
      </c>
      <c r="R217" s="288">
        <v>105.48590458228514</v>
      </c>
      <c r="S217" s="288">
        <v>105.48590458228514</v>
      </c>
      <c r="T217" s="288">
        <v>105.48590458228514</v>
      </c>
      <c r="U217" s="288">
        <v>105.48590458228514</v>
      </c>
      <c r="V217" s="288">
        <v>105.48590458228514</v>
      </c>
      <c r="W217" s="288">
        <v>105.48590458228514</v>
      </c>
      <c r="X217" s="288">
        <v>105.48590458228514</v>
      </c>
      <c r="Y217" s="288">
        <v>105.48590458228514</v>
      </c>
      <c r="Z217" s="288">
        <v>105.48590458228514</v>
      </c>
      <c r="AA217" s="288">
        <v>105.48590458228514</v>
      </c>
      <c r="AB217" s="288">
        <v>105.48590458228514</v>
      </c>
      <c r="AC217" s="288">
        <v>105.48590458228514</v>
      </c>
      <c r="AD217" s="288">
        <v>105.48590458228514</v>
      </c>
      <c r="AE217" s="288">
        <v>105.48590458228514</v>
      </c>
      <c r="AF217" s="288">
        <v>105.48590458228514</v>
      </c>
      <c r="AG217" s="288">
        <v>105.48590458228514</v>
      </c>
      <c r="AH217" s="288">
        <v>105.48590458228514</v>
      </c>
      <c r="AI217" s="288">
        <v>105.48590458228514</v>
      </c>
      <c r="AJ217" s="288">
        <v>105.48590458228514</v>
      </c>
      <c r="AK217" s="288">
        <v>105.48590458228514</v>
      </c>
      <c r="AL217" s="288">
        <v>105.48590458228514</v>
      </c>
      <c r="AM217" s="288">
        <v>105.48590458228514</v>
      </c>
      <c r="AN217" s="288">
        <v>105.48590458228514</v>
      </c>
      <c r="AO217" s="288">
        <v>105.48590458228514</v>
      </c>
      <c r="AP217" s="288">
        <v>105.48590458228514</v>
      </c>
    </row>
    <row r="218" spans="1:42" x14ac:dyDescent="0.25">
      <c r="B218" s="291" t="s">
        <v>625</v>
      </c>
      <c r="C218" s="289">
        <f>[1]row!G192</f>
        <v>11</v>
      </c>
      <c r="D218" s="288">
        <v>105.48590458228514</v>
      </c>
      <c r="E218" s="288">
        <v>105.48590458228514</v>
      </c>
      <c r="F218" s="288">
        <v>105.48590458228514</v>
      </c>
      <c r="G218" s="288">
        <v>105.48590458228514</v>
      </c>
      <c r="H218" s="288">
        <v>105.48590458228514</v>
      </c>
      <c r="I218" s="288">
        <v>105.48590458228514</v>
      </c>
      <c r="J218" s="288">
        <v>105.48590458228514</v>
      </c>
      <c r="K218" s="288">
        <v>105.48590458228514</v>
      </c>
      <c r="L218" s="288">
        <v>105.48590458228514</v>
      </c>
      <c r="M218" s="288">
        <v>105.48590458228514</v>
      </c>
      <c r="N218" s="288">
        <v>105.48590458228514</v>
      </c>
      <c r="O218" s="288">
        <v>105.48590458228514</v>
      </c>
      <c r="P218" s="288">
        <v>105.48590458228514</v>
      </c>
      <c r="Q218" s="288">
        <v>105.48590458228514</v>
      </c>
      <c r="R218" s="288">
        <v>105.48590458228514</v>
      </c>
      <c r="S218" s="288">
        <v>105.48590458228514</v>
      </c>
      <c r="T218" s="288">
        <v>105.48590458228514</v>
      </c>
      <c r="U218" s="288">
        <v>105.48590458228514</v>
      </c>
      <c r="V218" s="288">
        <v>105.48590458228514</v>
      </c>
      <c r="W218" s="288">
        <v>105.48590458228514</v>
      </c>
      <c r="X218" s="288">
        <v>105.48590458228514</v>
      </c>
      <c r="Y218" s="288">
        <v>105.48590458228514</v>
      </c>
      <c r="Z218" s="288">
        <v>105.48590458228514</v>
      </c>
      <c r="AA218" s="288">
        <v>105.48590458228514</v>
      </c>
      <c r="AB218" s="288">
        <v>105.48590458228514</v>
      </c>
      <c r="AC218" s="288">
        <v>105.48590458228514</v>
      </c>
      <c r="AD218" s="288">
        <v>105.48590458228514</v>
      </c>
      <c r="AE218" s="288">
        <v>105.48590458228514</v>
      </c>
      <c r="AF218" s="288">
        <v>105.48590458228514</v>
      </c>
      <c r="AG218" s="288">
        <v>105.48590458228514</v>
      </c>
      <c r="AH218" s="288">
        <v>105.48590458228514</v>
      </c>
      <c r="AI218" s="288">
        <v>105.48590458228514</v>
      </c>
      <c r="AJ218" s="288">
        <v>105.48590458228514</v>
      </c>
      <c r="AK218" s="288">
        <v>105.48590458228514</v>
      </c>
      <c r="AL218" s="288">
        <v>105.48590458228514</v>
      </c>
      <c r="AM218" s="288">
        <v>105.48590458228514</v>
      </c>
      <c r="AN218" s="288">
        <v>105.48590458228514</v>
      </c>
      <c r="AO218" s="288">
        <v>105.48590458228514</v>
      </c>
      <c r="AP218" s="288">
        <v>105.48590458228514</v>
      </c>
    </row>
    <row r="219" spans="1:42" x14ac:dyDescent="0.25">
      <c r="A219" s="269" t="s">
        <v>170</v>
      </c>
      <c r="B219" s="294"/>
      <c r="C219" s="287">
        <f t="shared" ref="C219:C220" si="10">C220</f>
        <v>1</v>
      </c>
      <c r="D219" s="288">
        <v>100</v>
      </c>
      <c r="E219" s="288">
        <v>100</v>
      </c>
      <c r="F219" s="288">
        <v>100</v>
      </c>
      <c r="G219" s="288">
        <v>100</v>
      </c>
      <c r="H219" s="288">
        <v>100</v>
      </c>
      <c r="I219" s="288">
        <v>100</v>
      </c>
      <c r="J219" s="288">
        <v>100</v>
      </c>
      <c r="K219" s="288">
        <v>100</v>
      </c>
      <c r="L219" s="288">
        <v>100</v>
      </c>
      <c r="M219" s="288">
        <v>100</v>
      </c>
      <c r="N219" s="288">
        <v>100</v>
      </c>
      <c r="O219" s="288">
        <v>100</v>
      </c>
      <c r="P219" s="288">
        <v>100</v>
      </c>
      <c r="Q219" s="288">
        <v>100</v>
      </c>
      <c r="R219" s="288">
        <v>100</v>
      </c>
      <c r="S219" s="288">
        <v>100</v>
      </c>
      <c r="T219" s="288">
        <v>100</v>
      </c>
      <c r="U219" s="288">
        <v>100</v>
      </c>
      <c r="V219" s="288">
        <v>100</v>
      </c>
      <c r="W219" s="288">
        <v>100</v>
      </c>
      <c r="X219" s="288">
        <v>100</v>
      </c>
      <c r="Y219" s="288">
        <v>100</v>
      </c>
      <c r="Z219" s="288">
        <v>100</v>
      </c>
      <c r="AA219" s="288">
        <v>100</v>
      </c>
      <c r="AB219" s="288">
        <v>100</v>
      </c>
      <c r="AC219" s="288">
        <v>100</v>
      </c>
      <c r="AD219" s="288">
        <v>100</v>
      </c>
      <c r="AE219" s="288">
        <v>100</v>
      </c>
      <c r="AF219" s="288">
        <v>100</v>
      </c>
      <c r="AG219" s="288">
        <v>100</v>
      </c>
      <c r="AH219" s="288">
        <v>100</v>
      </c>
      <c r="AI219" s="288">
        <v>100</v>
      </c>
      <c r="AJ219" s="288">
        <v>100</v>
      </c>
      <c r="AK219" s="288">
        <v>100</v>
      </c>
      <c r="AL219" s="288">
        <v>100</v>
      </c>
      <c r="AM219" s="288">
        <v>100</v>
      </c>
      <c r="AN219" s="288">
        <v>100</v>
      </c>
      <c r="AO219" s="288">
        <v>100</v>
      </c>
      <c r="AP219" s="288">
        <v>100</v>
      </c>
    </row>
    <row r="220" spans="1:42" x14ac:dyDescent="0.25">
      <c r="A220" s="269" t="s">
        <v>171</v>
      </c>
      <c r="B220" s="294"/>
      <c r="C220" s="287">
        <f t="shared" si="10"/>
        <v>1</v>
      </c>
      <c r="D220" s="288">
        <v>100</v>
      </c>
      <c r="E220" s="288">
        <v>100</v>
      </c>
      <c r="F220" s="288">
        <v>100</v>
      </c>
      <c r="G220" s="288">
        <v>100</v>
      </c>
      <c r="H220" s="288">
        <v>100</v>
      </c>
      <c r="I220" s="288">
        <v>100</v>
      </c>
      <c r="J220" s="288">
        <v>100</v>
      </c>
      <c r="K220" s="288">
        <v>100</v>
      </c>
      <c r="L220" s="288">
        <v>100</v>
      </c>
      <c r="M220" s="288">
        <v>100</v>
      </c>
      <c r="N220" s="288">
        <v>100</v>
      </c>
      <c r="O220" s="288">
        <v>100</v>
      </c>
      <c r="P220" s="288">
        <v>100</v>
      </c>
      <c r="Q220" s="288">
        <v>100</v>
      </c>
      <c r="R220" s="288">
        <v>100</v>
      </c>
      <c r="S220" s="288">
        <v>100</v>
      </c>
      <c r="T220" s="288">
        <v>100</v>
      </c>
      <c r="U220" s="288">
        <v>100</v>
      </c>
      <c r="V220" s="288">
        <v>100</v>
      </c>
      <c r="W220" s="288">
        <v>100</v>
      </c>
      <c r="X220" s="288">
        <v>100</v>
      </c>
      <c r="Y220" s="288">
        <v>100</v>
      </c>
      <c r="Z220" s="288">
        <v>100</v>
      </c>
      <c r="AA220" s="288">
        <v>100</v>
      </c>
      <c r="AB220" s="288">
        <v>100</v>
      </c>
      <c r="AC220" s="288">
        <v>100</v>
      </c>
      <c r="AD220" s="288">
        <v>100</v>
      </c>
      <c r="AE220" s="288">
        <v>100</v>
      </c>
      <c r="AF220" s="288">
        <v>100</v>
      </c>
      <c r="AG220" s="288">
        <v>100</v>
      </c>
      <c r="AH220" s="288">
        <v>100</v>
      </c>
      <c r="AI220" s="288">
        <v>100</v>
      </c>
      <c r="AJ220" s="288">
        <v>100</v>
      </c>
      <c r="AK220" s="288">
        <v>100</v>
      </c>
      <c r="AL220" s="288">
        <v>100</v>
      </c>
      <c r="AM220" s="288">
        <v>100</v>
      </c>
      <c r="AN220" s="288">
        <v>100</v>
      </c>
      <c r="AO220" s="288">
        <v>100</v>
      </c>
      <c r="AP220" s="288">
        <v>100</v>
      </c>
    </row>
    <row r="221" spans="1:42" x14ac:dyDescent="0.25">
      <c r="A221" s="269"/>
      <c r="B221" s="294" t="s">
        <v>626</v>
      </c>
      <c r="C221" s="289">
        <f>[1]row!G193</f>
        <v>1</v>
      </c>
      <c r="D221" s="288">
        <v>100</v>
      </c>
      <c r="E221" s="288">
        <v>100</v>
      </c>
      <c r="F221" s="288">
        <v>100</v>
      </c>
      <c r="G221" s="288">
        <v>100</v>
      </c>
      <c r="H221" s="288">
        <v>100</v>
      </c>
      <c r="I221" s="288">
        <v>100</v>
      </c>
      <c r="J221" s="288">
        <v>100</v>
      </c>
      <c r="K221" s="288">
        <v>100</v>
      </c>
      <c r="L221" s="288">
        <v>100</v>
      </c>
      <c r="M221" s="288">
        <v>100</v>
      </c>
      <c r="N221" s="288">
        <v>100</v>
      </c>
      <c r="O221" s="288">
        <v>100</v>
      </c>
      <c r="P221" s="288">
        <v>100</v>
      </c>
      <c r="Q221" s="288">
        <v>100</v>
      </c>
      <c r="R221" s="288">
        <v>100</v>
      </c>
      <c r="S221" s="288">
        <v>100</v>
      </c>
      <c r="T221" s="288">
        <v>100</v>
      </c>
      <c r="U221" s="288">
        <v>100</v>
      </c>
      <c r="V221" s="288">
        <v>100</v>
      </c>
      <c r="W221" s="288">
        <v>100</v>
      </c>
      <c r="X221" s="288">
        <v>100</v>
      </c>
      <c r="Y221" s="288">
        <v>100</v>
      </c>
      <c r="Z221" s="288">
        <v>100</v>
      </c>
      <c r="AA221" s="288">
        <v>100</v>
      </c>
      <c r="AB221" s="288">
        <v>100</v>
      </c>
      <c r="AC221" s="288">
        <v>100</v>
      </c>
      <c r="AD221" s="288">
        <v>100</v>
      </c>
      <c r="AE221" s="288">
        <v>100</v>
      </c>
      <c r="AF221" s="288">
        <v>100</v>
      </c>
      <c r="AG221" s="288">
        <v>100</v>
      </c>
      <c r="AH221" s="288">
        <v>100</v>
      </c>
      <c r="AI221" s="288">
        <v>100</v>
      </c>
      <c r="AJ221" s="288">
        <v>100</v>
      </c>
      <c r="AK221" s="288">
        <v>100</v>
      </c>
      <c r="AL221" s="288">
        <v>100</v>
      </c>
      <c r="AM221" s="288">
        <v>100</v>
      </c>
      <c r="AN221" s="288">
        <v>100</v>
      </c>
      <c r="AO221" s="288">
        <v>100</v>
      </c>
      <c r="AP221" s="288">
        <v>100</v>
      </c>
    </row>
    <row r="222" spans="1:42" x14ac:dyDescent="0.25">
      <c r="A222" s="269" t="s">
        <v>172</v>
      </c>
      <c r="B222" s="294"/>
      <c r="C222" s="287">
        <f>C223</f>
        <v>2</v>
      </c>
      <c r="D222" s="288">
        <v>105.27517909371768</v>
      </c>
      <c r="E222" s="288">
        <v>105.27517909371768</v>
      </c>
      <c r="F222" s="288">
        <v>105.27517909371768</v>
      </c>
      <c r="G222" s="288">
        <v>105.27517909371768</v>
      </c>
      <c r="H222" s="288">
        <v>105.27517909371768</v>
      </c>
      <c r="I222" s="288">
        <v>105.27517909371768</v>
      </c>
      <c r="J222" s="288">
        <v>105.27517909371768</v>
      </c>
      <c r="K222" s="288">
        <v>105.27517909371768</v>
      </c>
      <c r="L222" s="288">
        <v>120.88568123505163</v>
      </c>
      <c r="M222" s="288">
        <v>120.88568123505163</v>
      </c>
      <c r="N222" s="288">
        <v>120.88568123505163</v>
      </c>
      <c r="O222" s="288">
        <v>120.88568123505163</v>
      </c>
      <c r="P222" s="288">
        <v>121.21923125014345</v>
      </c>
      <c r="Q222" s="288">
        <v>123.23289369982453</v>
      </c>
      <c r="R222" s="288">
        <v>123.23289369982453</v>
      </c>
      <c r="S222" s="288">
        <v>123.23289369982453</v>
      </c>
      <c r="T222" s="288">
        <v>123.23289369982453</v>
      </c>
      <c r="U222" s="288">
        <v>123.23289369982453</v>
      </c>
      <c r="V222" s="288">
        <v>123.23289369982453</v>
      </c>
      <c r="W222" s="288">
        <v>123.23289369982453</v>
      </c>
      <c r="X222" s="288">
        <v>123.23289369982453</v>
      </c>
      <c r="Y222" s="288">
        <v>123.23289369982453</v>
      </c>
      <c r="Z222" s="288">
        <v>123.23289369982453</v>
      </c>
      <c r="AA222" s="288">
        <v>131.13053753209195</v>
      </c>
      <c r="AB222" s="288">
        <v>140.88394208656149</v>
      </c>
      <c r="AC222" s="288">
        <v>140.88394208656149</v>
      </c>
      <c r="AD222" s="288">
        <v>140.88394208656149</v>
      </c>
      <c r="AE222" s="288">
        <v>140.88394208656149</v>
      </c>
      <c r="AF222" s="288">
        <v>140.88394208656149</v>
      </c>
      <c r="AG222" s="288">
        <v>140.88394208656149</v>
      </c>
      <c r="AH222" s="288">
        <v>140.88394208656149</v>
      </c>
      <c r="AI222" s="288">
        <v>140.88394208656149</v>
      </c>
      <c r="AJ222" s="288">
        <v>140.88394208656149</v>
      </c>
      <c r="AK222" s="288">
        <v>140.88394208656149</v>
      </c>
      <c r="AL222" s="288">
        <v>140.88394208656149</v>
      </c>
      <c r="AM222" s="288">
        <v>140.88394208656149</v>
      </c>
      <c r="AN222" s="288">
        <v>140.88394208656149</v>
      </c>
      <c r="AO222" s="288">
        <v>141.82031329529187</v>
      </c>
      <c r="AP222" s="288">
        <v>141.82031329529187</v>
      </c>
    </row>
    <row r="223" spans="1:42" x14ac:dyDescent="0.25">
      <c r="A223" s="269" t="s">
        <v>173</v>
      </c>
      <c r="B223" s="294"/>
      <c r="C223" s="287">
        <f>SUM(C224:C226)</f>
        <v>2</v>
      </c>
      <c r="D223" s="288">
        <v>105.27517909371768</v>
      </c>
      <c r="E223" s="288">
        <v>105.27517909371768</v>
      </c>
      <c r="F223" s="288">
        <v>105.27517909371768</v>
      </c>
      <c r="G223" s="288">
        <v>105.27517909371768</v>
      </c>
      <c r="H223" s="288">
        <v>105.27517909371768</v>
      </c>
      <c r="I223" s="288">
        <v>105.27517909371768</v>
      </c>
      <c r="J223" s="288">
        <v>105.27517909371768</v>
      </c>
      <c r="K223" s="288">
        <v>105.27517909371768</v>
      </c>
      <c r="L223" s="288">
        <v>120.88568123505163</v>
      </c>
      <c r="M223" s="288">
        <v>120.88568123505163</v>
      </c>
      <c r="N223" s="288">
        <v>120.88568123505163</v>
      </c>
      <c r="O223" s="288">
        <v>120.88568123505163</v>
      </c>
      <c r="P223" s="288">
        <v>121.21923125014345</v>
      </c>
      <c r="Q223" s="288">
        <v>123.23289369982453</v>
      </c>
      <c r="R223" s="288">
        <v>123.23289369982453</v>
      </c>
      <c r="S223" s="288">
        <v>123.23289369982453</v>
      </c>
      <c r="T223" s="288">
        <v>123.23289369982453</v>
      </c>
      <c r="U223" s="288">
        <v>123.23289369982453</v>
      </c>
      <c r="V223" s="288">
        <v>123.23289369982453</v>
      </c>
      <c r="W223" s="288">
        <v>123.23289369982453</v>
      </c>
      <c r="X223" s="288">
        <v>123.23289369982453</v>
      </c>
      <c r="Y223" s="288">
        <v>123.23289369982453</v>
      </c>
      <c r="Z223" s="288">
        <v>123.23289369982453</v>
      </c>
      <c r="AA223" s="288">
        <v>131.13053753209195</v>
      </c>
      <c r="AB223" s="288">
        <v>140.88394208656149</v>
      </c>
      <c r="AC223" s="288">
        <v>140.88394208656149</v>
      </c>
      <c r="AD223" s="288">
        <v>140.88394208656149</v>
      </c>
      <c r="AE223" s="288">
        <v>140.88394208656149</v>
      </c>
      <c r="AF223" s="288">
        <v>140.88394208656149</v>
      </c>
      <c r="AG223" s="288">
        <v>140.88394208656149</v>
      </c>
      <c r="AH223" s="288">
        <v>140.88394208656149</v>
      </c>
      <c r="AI223" s="288">
        <v>140.88394208656149</v>
      </c>
      <c r="AJ223" s="288">
        <v>140.88394208656149</v>
      </c>
      <c r="AK223" s="288">
        <v>140.88394208656149</v>
      </c>
      <c r="AL223" s="288">
        <v>140.88394208656149</v>
      </c>
      <c r="AM223" s="288">
        <v>140.88394208656149</v>
      </c>
      <c r="AN223" s="288">
        <v>140.88394208656149</v>
      </c>
      <c r="AO223" s="288">
        <v>141.82031329529187</v>
      </c>
      <c r="AP223" s="288">
        <v>141.82031329529187</v>
      </c>
    </row>
    <row r="224" spans="1:42" x14ac:dyDescent="0.25">
      <c r="B224" s="291" t="s">
        <v>627</v>
      </c>
      <c r="D224" s="288"/>
      <c r="E224" s="288"/>
      <c r="F224" s="288"/>
      <c r="G224" s="288"/>
      <c r="H224" s="288"/>
      <c r="I224" s="288"/>
      <c r="J224" s="288"/>
      <c r="K224" s="288"/>
      <c r="L224" s="288"/>
      <c r="M224" s="288"/>
      <c r="N224" s="288"/>
      <c r="O224" s="288"/>
      <c r="P224" s="288"/>
      <c r="Q224" s="288"/>
      <c r="R224" s="288"/>
      <c r="S224" s="288"/>
      <c r="T224" s="288"/>
      <c r="U224" s="288"/>
      <c r="V224" s="288"/>
      <c r="W224" s="288"/>
      <c r="X224" s="288"/>
      <c r="Y224" s="288"/>
      <c r="Z224" s="288"/>
      <c r="AA224" s="288"/>
      <c r="AB224" s="288"/>
      <c r="AC224" s="288"/>
      <c r="AD224" s="288"/>
      <c r="AE224" s="288"/>
      <c r="AF224" s="288"/>
      <c r="AG224" s="288"/>
      <c r="AH224" s="288"/>
      <c r="AI224" s="288"/>
      <c r="AJ224" s="288"/>
      <c r="AK224" s="288"/>
      <c r="AL224" s="288"/>
      <c r="AM224" s="288"/>
      <c r="AN224" s="288"/>
      <c r="AO224" s="288"/>
      <c r="AP224" s="288"/>
    </row>
    <row r="225" spans="1:42" x14ac:dyDescent="0.25">
      <c r="B225" s="291" t="s">
        <v>628</v>
      </c>
      <c r="C225" s="289">
        <f>[1]row!G194</f>
        <v>1.5</v>
      </c>
      <c r="D225" s="288">
        <v>105.26238015045057</v>
      </c>
      <c r="E225" s="288">
        <v>105.26238015045057</v>
      </c>
      <c r="F225" s="288">
        <v>105.26238015045057</v>
      </c>
      <c r="G225" s="288">
        <v>105.26238015045057</v>
      </c>
      <c r="H225" s="288">
        <v>105.26238015045057</v>
      </c>
      <c r="I225" s="288">
        <v>105.26238015045057</v>
      </c>
      <c r="J225" s="288">
        <v>105.26238015045057</v>
      </c>
      <c r="K225" s="288">
        <v>105.26238015045057</v>
      </c>
      <c r="L225" s="288">
        <v>126.0763830055625</v>
      </c>
      <c r="M225" s="288">
        <v>126.0763830055625</v>
      </c>
      <c r="N225" s="288">
        <v>126.0763830055625</v>
      </c>
      <c r="O225" s="288">
        <v>126.0763830055625</v>
      </c>
      <c r="P225" s="288">
        <v>126.0763830055625</v>
      </c>
      <c r="Q225" s="288">
        <v>128.76126627180395</v>
      </c>
      <c r="R225" s="288">
        <v>128.76126627180395</v>
      </c>
      <c r="S225" s="288">
        <v>128.76126627180395</v>
      </c>
      <c r="T225" s="288">
        <v>128.76126627180395</v>
      </c>
      <c r="U225" s="288">
        <v>128.76126627180395</v>
      </c>
      <c r="V225" s="288">
        <v>128.76126627180395</v>
      </c>
      <c r="W225" s="288">
        <v>128.76126627180395</v>
      </c>
      <c r="X225" s="288">
        <v>128.76126627180395</v>
      </c>
      <c r="Y225" s="288">
        <v>128.76126627180395</v>
      </c>
      <c r="Z225" s="288">
        <v>128.76126627180395</v>
      </c>
      <c r="AA225" s="288">
        <v>139.29145804816051</v>
      </c>
      <c r="AB225" s="288">
        <v>152.29599745411988</v>
      </c>
      <c r="AC225" s="288">
        <v>152.29599745411988</v>
      </c>
      <c r="AD225" s="288">
        <v>152.29599745411988</v>
      </c>
      <c r="AE225" s="288">
        <v>152.29599745411988</v>
      </c>
      <c r="AF225" s="288">
        <v>152.29599745411988</v>
      </c>
      <c r="AG225" s="288">
        <v>152.29599745411988</v>
      </c>
      <c r="AH225" s="288">
        <v>152.29599745411988</v>
      </c>
      <c r="AI225" s="288">
        <v>152.29599745411988</v>
      </c>
      <c r="AJ225" s="288">
        <v>152.29599745411988</v>
      </c>
      <c r="AK225" s="288">
        <v>152.29599745411988</v>
      </c>
      <c r="AL225" s="288">
        <v>152.29599745411988</v>
      </c>
      <c r="AM225" s="288">
        <v>152.29599745411988</v>
      </c>
      <c r="AN225" s="288">
        <v>152.29599745411988</v>
      </c>
      <c r="AO225" s="288">
        <v>153.54449239909371</v>
      </c>
      <c r="AP225" s="288">
        <v>153.54449239909371</v>
      </c>
    </row>
    <row r="226" spans="1:42" x14ac:dyDescent="0.25">
      <c r="B226" s="291" t="s">
        <v>629</v>
      </c>
      <c r="C226" s="289">
        <f>'[1]Div 12'!Q598</f>
        <v>0.5</v>
      </c>
      <c r="D226" s="288">
        <v>105.313575923519</v>
      </c>
      <c r="E226" s="288">
        <v>105.313575923519</v>
      </c>
      <c r="F226" s="288">
        <v>105.313575923519</v>
      </c>
      <c r="G226" s="288">
        <v>105.313575923519</v>
      </c>
      <c r="H226" s="288">
        <v>105.313575923519</v>
      </c>
      <c r="I226" s="288">
        <v>105.313575923519</v>
      </c>
      <c r="J226" s="288">
        <v>105.313575923519</v>
      </c>
      <c r="K226" s="288">
        <v>105.313575923519</v>
      </c>
      <c r="L226" s="288">
        <v>105.313575923519</v>
      </c>
      <c r="M226" s="288">
        <v>105.313575923519</v>
      </c>
      <c r="N226" s="288">
        <v>105.313575923519</v>
      </c>
      <c r="O226" s="288">
        <v>105.313575923519</v>
      </c>
      <c r="P226" s="288">
        <v>106.64777598388631</v>
      </c>
      <c r="Q226" s="288">
        <v>106.64777598388631</v>
      </c>
      <c r="R226" s="288">
        <v>106.64777598388631</v>
      </c>
      <c r="S226" s="288">
        <v>106.64777598388631</v>
      </c>
      <c r="T226" s="288">
        <v>106.64777598388631</v>
      </c>
      <c r="U226" s="288">
        <v>106.64777598388631</v>
      </c>
      <c r="V226" s="288">
        <v>106.64777598388631</v>
      </c>
      <c r="W226" s="288">
        <v>106.64777598388631</v>
      </c>
      <c r="X226" s="288">
        <v>106.64777598388631</v>
      </c>
      <c r="Y226" s="288">
        <v>106.64777598388631</v>
      </c>
      <c r="Z226" s="288">
        <v>106.64777598388631</v>
      </c>
      <c r="AA226" s="288">
        <v>106.64777598388631</v>
      </c>
      <c r="AB226" s="288">
        <v>106.64777598388631</v>
      </c>
      <c r="AC226" s="288">
        <v>106.64777598388631</v>
      </c>
      <c r="AD226" s="288">
        <v>106.64777598388631</v>
      </c>
      <c r="AE226" s="288">
        <v>106.64777598388631</v>
      </c>
      <c r="AF226" s="288">
        <v>106.64777598388631</v>
      </c>
      <c r="AG226" s="288">
        <v>106.64777598388631</v>
      </c>
      <c r="AH226" s="288">
        <v>106.64777598388631</v>
      </c>
      <c r="AI226" s="288">
        <v>106.64777598388631</v>
      </c>
      <c r="AJ226" s="288">
        <v>106.64777598388631</v>
      </c>
      <c r="AK226" s="288">
        <v>106.64777598388631</v>
      </c>
      <c r="AL226" s="288">
        <v>106.64777598388631</v>
      </c>
      <c r="AM226" s="288">
        <v>106.64777598388631</v>
      </c>
      <c r="AN226" s="288">
        <v>106.64777598388631</v>
      </c>
      <c r="AO226" s="288">
        <v>106.64777598388631</v>
      </c>
      <c r="AP226" s="288">
        <v>106.64777598388631</v>
      </c>
    </row>
    <row r="227" spans="1:42" x14ac:dyDescent="0.25">
      <c r="D227" s="288"/>
      <c r="E227" s="288"/>
      <c r="F227" s="288"/>
      <c r="G227" s="288"/>
      <c r="H227" s="288"/>
      <c r="I227" s="288"/>
      <c r="J227" s="288"/>
      <c r="K227" s="288"/>
      <c r="L227" s="288"/>
      <c r="M227" s="288"/>
      <c r="N227" s="288"/>
      <c r="O227" s="288"/>
      <c r="P227" s="288"/>
      <c r="Q227" s="288"/>
      <c r="R227" s="288"/>
      <c r="S227" s="288"/>
      <c r="T227" s="288"/>
      <c r="U227" s="288"/>
      <c r="V227" s="288"/>
      <c r="W227" s="288"/>
      <c r="X227" s="288"/>
      <c r="Y227" s="288"/>
      <c r="Z227" s="288"/>
      <c r="AA227" s="288"/>
      <c r="AB227" s="288"/>
      <c r="AC227" s="288"/>
      <c r="AD227" s="288"/>
      <c r="AE227" s="288"/>
      <c r="AF227" s="288"/>
      <c r="AG227" s="288"/>
      <c r="AH227" s="288"/>
      <c r="AI227" s="288"/>
      <c r="AJ227" s="288"/>
      <c r="AK227" s="288"/>
      <c r="AL227" s="288"/>
      <c r="AM227" s="288"/>
      <c r="AN227" s="288"/>
      <c r="AO227" s="288"/>
      <c r="AP227" s="288"/>
    </row>
    <row r="228" spans="1:42" x14ac:dyDescent="0.25">
      <c r="A228" s="292" t="s">
        <v>174</v>
      </c>
      <c r="B228" s="292"/>
      <c r="C228" s="278">
        <f>C193+C183+C163+C128+C120+C103+C77+C38+C25+C6</f>
        <v>442.5</v>
      </c>
      <c r="D228" s="278">
        <v>109.18644732617224</v>
      </c>
      <c r="E228" s="278">
        <v>109.81230429367012</v>
      </c>
      <c r="F228" s="278">
        <v>109.9243622376453</v>
      </c>
      <c r="G228" s="278">
        <v>110.31167954205972</v>
      </c>
      <c r="H228" s="278">
        <v>110.51839294311183</v>
      </c>
      <c r="I228" s="278">
        <v>110.85538583632643</v>
      </c>
      <c r="J228" s="278">
        <v>111.66024243152397</v>
      </c>
      <c r="K228" s="278">
        <v>111.82237812889007</v>
      </c>
      <c r="L228" s="278">
        <v>112.63170407740756</v>
      </c>
      <c r="M228" s="278">
        <v>113.17464800130885</v>
      </c>
      <c r="N228" s="278">
        <v>113.96549251802206</v>
      </c>
      <c r="O228" s="278">
        <v>113.83325388168151</v>
      </c>
      <c r="P228" s="278">
        <v>115.36818277318508</v>
      </c>
      <c r="Q228" s="278">
        <v>116.14399404063361</v>
      </c>
      <c r="R228" s="301">
        <v>117.1355542064875</v>
      </c>
      <c r="S228" s="301">
        <v>117.9911145975405</v>
      </c>
      <c r="T228" s="278">
        <v>119.23816299473178</v>
      </c>
      <c r="U228" s="278">
        <v>119.91485709571063</v>
      </c>
      <c r="V228" s="278">
        <v>120.87684646205162</v>
      </c>
      <c r="W228" s="278">
        <v>121.15603872789379</v>
      </c>
      <c r="X228" s="278">
        <v>121.41317062209384</v>
      </c>
      <c r="Y228" s="278">
        <v>121.67120770961344</v>
      </c>
      <c r="Z228" s="278">
        <v>122.13287351938425</v>
      </c>
      <c r="AA228" s="278">
        <v>122.287321602746</v>
      </c>
      <c r="AB228" s="278">
        <v>124.04003598304129</v>
      </c>
      <c r="AC228" s="278">
        <v>124.27846559280559</v>
      </c>
      <c r="AD228" s="278">
        <v>124.80155698001644</v>
      </c>
      <c r="AE228" s="278">
        <v>125.38619051190737</v>
      </c>
      <c r="AF228" s="278">
        <v>125.58069525713638</v>
      </c>
      <c r="AG228" s="278">
        <v>125.88138587756042</v>
      </c>
      <c r="AH228" s="278">
        <v>126.06991227594526</v>
      </c>
      <c r="AI228" s="278">
        <v>126.62614370263584</v>
      </c>
      <c r="AJ228" s="278">
        <v>126.874027510058</v>
      </c>
      <c r="AK228" s="278">
        <v>126.57895986198736</v>
      </c>
      <c r="AL228" s="278">
        <v>126.98446421516388</v>
      </c>
      <c r="AM228" s="278">
        <v>127.01242525957457</v>
      </c>
      <c r="AN228" s="278">
        <v>128.33120219978773</v>
      </c>
      <c r="AO228" s="278">
        <v>128.56285318281996</v>
      </c>
      <c r="AP228" s="278">
        <v>128.90231027279884</v>
      </c>
    </row>
  </sheetData>
  <mergeCells count="2">
    <mergeCell ref="A5:B5"/>
    <mergeCell ref="A1:B1"/>
  </mergeCells>
  <hyperlinks>
    <hyperlink ref="A1:B1" location="'Table of contents'!A1" display="Table of contents" xr:uid="{D084F8CD-7F2B-4A8E-A7C1-AD66EDF38653}"/>
  </hyperlinks>
  <pageMargins left="0.31" right="0.43"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7"/>
  <sheetViews>
    <sheetView topLeftCell="A19" workbookViewId="0">
      <selection activeCell="K27" sqref="K27"/>
    </sheetView>
  </sheetViews>
  <sheetFormatPr defaultColWidth="9.140625" defaultRowHeight="12.75" x14ac:dyDescent="0.2"/>
  <cols>
    <col min="1" max="1" width="15.42578125" style="98" bestFit="1" customWidth="1"/>
    <col min="2" max="3" width="12.7109375" style="98" customWidth="1"/>
    <col min="4" max="4" width="18.28515625" style="98" customWidth="1"/>
    <col min="5" max="6" width="12" style="98" customWidth="1"/>
    <col min="7" max="8" width="9.140625" style="98"/>
    <col min="9" max="12" width="10.5703125" style="98" bestFit="1" customWidth="1"/>
    <col min="13" max="16384" width="9.140625" style="98"/>
  </cols>
  <sheetData>
    <row r="1" spans="1:6" ht="15" x14ac:dyDescent="0.25">
      <c r="A1" s="115" t="s">
        <v>419</v>
      </c>
    </row>
    <row r="2" spans="1:6" ht="15.75" x14ac:dyDescent="0.25">
      <c r="A2" s="110" t="s">
        <v>990</v>
      </c>
      <c r="B2" s="48"/>
    </row>
    <row r="3" spans="1:6" ht="15.75" x14ac:dyDescent="0.25">
      <c r="A3" s="49"/>
      <c r="B3" s="49"/>
    </row>
    <row r="4" spans="1:6" ht="24.75" customHeight="1" x14ac:dyDescent="0.25">
      <c r="A4" s="99" t="s">
        <v>333</v>
      </c>
      <c r="B4" s="99" t="s">
        <v>404</v>
      </c>
      <c r="C4" s="99" t="s">
        <v>405</v>
      </c>
      <c r="D4" s="99" t="s">
        <v>662</v>
      </c>
      <c r="E4" s="99" t="s">
        <v>404</v>
      </c>
      <c r="F4" s="99" t="s">
        <v>405</v>
      </c>
    </row>
    <row r="5" spans="1:6" ht="24.75" customHeight="1" x14ac:dyDescent="0.25">
      <c r="A5" s="100">
        <v>2004</v>
      </c>
      <c r="B5" s="101">
        <v>3.1</v>
      </c>
      <c r="C5" s="101">
        <v>3.1</v>
      </c>
      <c r="D5" s="102" t="s">
        <v>663</v>
      </c>
      <c r="E5" s="241">
        <v>5</v>
      </c>
      <c r="F5" s="241">
        <v>3.3</v>
      </c>
    </row>
    <row r="6" spans="1:6" ht="24.75" customHeight="1" x14ac:dyDescent="0.25">
      <c r="A6" s="100">
        <v>2005</v>
      </c>
      <c r="B6" s="101">
        <v>4.4000000000000004</v>
      </c>
      <c r="C6" s="101">
        <v>3.4</v>
      </c>
      <c r="D6" s="102" t="s">
        <v>664</v>
      </c>
      <c r="E6" s="241">
        <v>4.0999999999999996</v>
      </c>
      <c r="F6" s="241">
        <v>4.5</v>
      </c>
    </row>
    <row r="7" spans="1:6" ht="24.75" customHeight="1" x14ac:dyDescent="0.25">
      <c r="A7" s="100">
        <v>2006</v>
      </c>
      <c r="B7" s="101">
        <v>7.4</v>
      </c>
      <c r="C7" s="101">
        <v>7.2</v>
      </c>
      <c r="D7" s="102" t="s">
        <v>665</v>
      </c>
      <c r="E7" s="241">
        <v>7.6</v>
      </c>
      <c r="F7" s="241">
        <v>7.9</v>
      </c>
    </row>
    <row r="8" spans="1:6" ht="24.75" customHeight="1" x14ac:dyDescent="0.25">
      <c r="A8" s="100">
        <v>2007</v>
      </c>
      <c r="B8" s="101">
        <v>5</v>
      </c>
      <c r="C8" s="101">
        <v>5.7</v>
      </c>
      <c r="D8" s="102" t="s">
        <v>416</v>
      </c>
      <c r="E8" s="241">
        <v>6.6</v>
      </c>
      <c r="F8" s="241">
        <v>5.5</v>
      </c>
    </row>
    <row r="9" spans="1:6" ht="24.75" customHeight="1" x14ac:dyDescent="0.25">
      <c r="A9" s="100">
        <v>2008</v>
      </c>
      <c r="B9" s="101">
        <v>8.6999999999999993</v>
      </c>
      <c r="C9" s="101">
        <v>6.1</v>
      </c>
      <c r="D9" s="102" t="s">
        <v>417</v>
      </c>
      <c r="E9" s="241">
        <v>6.1</v>
      </c>
      <c r="F9" s="241">
        <v>5.5</v>
      </c>
    </row>
    <row r="10" spans="1:6" ht="25.5" customHeight="1" x14ac:dyDescent="0.25">
      <c r="A10" s="100">
        <v>2009</v>
      </c>
      <c r="B10" s="101">
        <v>2.4</v>
      </c>
      <c r="C10" s="101">
        <v>3.8</v>
      </c>
      <c r="D10" s="102" t="s">
        <v>412</v>
      </c>
      <c r="E10" s="241">
        <v>2.2000000000000002</v>
      </c>
      <c r="F10" s="241">
        <v>2.6</v>
      </c>
    </row>
    <row r="11" spans="1:6" ht="25.5" customHeight="1" x14ac:dyDescent="0.25">
      <c r="A11" s="100">
        <v>2010</v>
      </c>
      <c r="B11" s="101">
        <v>3.2</v>
      </c>
      <c r="C11" s="101">
        <v>2.8</v>
      </c>
      <c r="D11" s="102" t="s">
        <v>413</v>
      </c>
      <c r="E11" s="241">
        <v>4.8</v>
      </c>
      <c r="F11" s="241">
        <v>4.3</v>
      </c>
    </row>
    <row r="12" spans="1:6" ht="25.5" customHeight="1" x14ac:dyDescent="0.25">
      <c r="A12" s="100">
        <v>2011</v>
      </c>
      <c r="B12" s="101">
        <v>6</v>
      </c>
      <c r="C12" s="101">
        <v>4.8</v>
      </c>
      <c r="D12" s="102" t="s">
        <v>414</v>
      </c>
      <c r="E12" s="241">
        <v>4.4000000000000004</v>
      </c>
      <c r="F12" s="241">
        <v>3.6</v>
      </c>
    </row>
    <row r="13" spans="1:6" ht="25.5" customHeight="1" x14ac:dyDescent="0.25">
      <c r="A13" s="100">
        <v>2012</v>
      </c>
      <c r="B13" s="101">
        <v>3.3</v>
      </c>
      <c r="C13" s="101">
        <v>3</v>
      </c>
      <c r="D13" s="102" t="s">
        <v>415</v>
      </c>
      <c r="E13" s="241">
        <v>2.8</v>
      </c>
      <c r="F13" s="241">
        <v>2.8</v>
      </c>
    </row>
    <row r="14" spans="1:6" ht="25.5" customHeight="1" x14ac:dyDescent="0.25">
      <c r="A14" s="100">
        <v>2013</v>
      </c>
      <c r="B14" s="101">
        <v>2.6</v>
      </c>
      <c r="C14" s="101">
        <v>2.6</v>
      </c>
      <c r="D14" s="102" t="s">
        <v>435</v>
      </c>
      <c r="E14" s="241">
        <v>2.9</v>
      </c>
      <c r="F14" s="241">
        <v>2.9</v>
      </c>
    </row>
    <row r="15" spans="1:6" ht="25.5" customHeight="1" x14ac:dyDescent="0.25">
      <c r="A15" s="100">
        <v>2014</v>
      </c>
      <c r="B15" s="101">
        <v>2.6</v>
      </c>
      <c r="C15" s="101">
        <v>3.1</v>
      </c>
      <c r="D15" s="102" t="s">
        <v>440</v>
      </c>
      <c r="E15" s="241">
        <v>1.1000000000000001</v>
      </c>
      <c r="F15" s="241">
        <v>2.2999999999999998</v>
      </c>
    </row>
    <row r="16" spans="1:6" ht="25.5" customHeight="1" x14ac:dyDescent="0.25">
      <c r="A16" s="100">
        <v>2015</v>
      </c>
      <c r="B16" s="101">
        <v>0.4</v>
      </c>
      <c r="C16" s="101">
        <v>1.7</v>
      </c>
      <c r="D16" s="102" t="s">
        <v>444</v>
      </c>
      <c r="E16" s="241">
        <v>0.7</v>
      </c>
      <c r="F16" s="241">
        <v>2.2000000000000002</v>
      </c>
    </row>
    <row r="17" spans="1:12" ht="25.5" customHeight="1" x14ac:dyDescent="0.25">
      <c r="A17" s="100">
        <v>2016</v>
      </c>
      <c r="B17" s="101">
        <v>0.4</v>
      </c>
      <c r="C17" s="101">
        <v>2.2000000000000002</v>
      </c>
      <c r="D17" s="102" t="s">
        <v>445</v>
      </c>
      <c r="E17" s="241">
        <v>0.8</v>
      </c>
      <c r="F17" s="241">
        <v>2</v>
      </c>
    </row>
    <row r="18" spans="1:12" ht="25.5" customHeight="1" x14ac:dyDescent="0.25">
      <c r="A18" s="100">
        <v>2017</v>
      </c>
      <c r="B18" s="101">
        <v>2.2000000000000002</v>
      </c>
      <c r="C18" s="101">
        <v>2.2000000000000002</v>
      </c>
      <c r="D18" s="102" t="s">
        <v>644</v>
      </c>
      <c r="E18" s="241">
        <v>2.5784436957028305</v>
      </c>
      <c r="F18" s="241">
        <v>1.9</v>
      </c>
    </row>
    <row r="19" spans="1:12" ht="25.5" customHeight="1" x14ac:dyDescent="0.25">
      <c r="A19" s="100">
        <v>2018</v>
      </c>
      <c r="B19" s="101">
        <v>2.2999999999999998</v>
      </c>
      <c r="C19" s="101">
        <v>1.8</v>
      </c>
      <c r="D19" s="102" t="s">
        <v>646</v>
      </c>
      <c r="E19" s="241">
        <v>1.5</v>
      </c>
      <c r="F19" s="241">
        <v>1.9</v>
      </c>
    </row>
    <row r="20" spans="1:12" ht="25.5" customHeight="1" x14ac:dyDescent="0.25">
      <c r="A20" s="100">
        <v>2019</v>
      </c>
      <c r="B20" s="101">
        <v>0.4</v>
      </c>
      <c r="C20" s="101">
        <v>1.8</v>
      </c>
      <c r="D20" s="102" t="s">
        <v>648</v>
      </c>
      <c r="E20" s="241">
        <v>0.6</v>
      </c>
      <c r="F20" s="241">
        <v>2.2000000000000002</v>
      </c>
    </row>
    <row r="21" spans="1:12" ht="25.5" customHeight="1" x14ac:dyDescent="0.25">
      <c r="A21" s="100">
        <v>2020</v>
      </c>
      <c r="B21" s="101">
        <v>1.8</v>
      </c>
      <c r="C21" s="101">
        <v>3.1</v>
      </c>
      <c r="D21" s="102" t="s">
        <v>657</v>
      </c>
      <c r="E21" s="241">
        <v>2.7252328213210433</v>
      </c>
      <c r="F21" s="241">
        <v>3.8244341086720084</v>
      </c>
    </row>
    <row r="22" spans="1:12" ht="25.5" customHeight="1" x14ac:dyDescent="0.25">
      <c r="A22" s="100">
        <v>2021</v>
      </c>
      <c r="B22" s="101">
        <v>3.8888858946537255</v>
      </c>
      <c r="C22" s="101">
        <v>4.5041279116763775</v>
      </c>
      <c r="D22" s="102" t="s">
        <v>668</v>
      </c>
      <c r="E22" s="241">
        <v>6.6</v>
      </c>
      <c r="F22" s="241">
        <v>5.8</v>
      </c>
    </row>
    <row r="23" spans="1:12" ht="25.5" customHeight="1" x14ac:dyDescent="0.25">
      <c r="A23" s="100">
        <v>2022</v>
      </c>
      <c r="B23" s="101">
        <v>9.3000000000000007</v>
      </c>
      <c r="C23" s="101">
        <v>7.3</v>
      </c>
      <c r="D23" s="102" t="s">
        <v>676</v>
      </c>
      <c r="E23" s="241">
        <v>8.6541565852059819</v>
      </c>
      <c r="F23" s="241">
        <v>6.9872628884038619</v>
      </c>
    </row>
    <row r="24" spans="1:12" ht="24.75" customHeight="1" x14ac:dyDescent="0.25">
      <c r="A24" s="100">
        <v>2023</v>
      </c>
      <c r="B24" s="101">
        <v>5.1634367100902097</v>
      </c>
      <c r="C24" s="101">
        <v>5.2102453640212616</v>
      </c>
      <c r="D24" s="102" t="s">
        <v>968</v>
      </c>
      <c r="E24" s="241">
        <v>2.4863381425675612</v>
      </c>
      <c r="F24" s="241">
        <v>3.7744073274037078</v>
      </c>
      <c r="H24" s="372"/>
      <c r="I24" s="372"/>
    </row>
    <row r="25" spans="1:12" ht="24.75" customHeight="1" x14ac:dyDescent="0.25">
      <c r="A25" s="100">
        <v>2024</v>
      </c>
      <c r="B25" s="101">
        <v>1.9600365030116222</v>
      </c>
      <c r="C25" s="101">
        <v>3.5474133744063323</v>
      </c>
      <c r="D25" s="102" t="s">
        <v>986</v>
      </c>
      <c r="E25" s="241">
        <v>2.7</v>
      </c>
      <c r="F25" s="241">
        <v>4.7</v>
      </c>
      <c r="H25" s="372"/>
      <c r="I25" s="372"/>
    </row>
    <row r="26" spans="1:12" ht="24.75" customHeight="1" x14ac:dyDescent="0.25">
      <c r="A26" s="100">
        <v>2025</v>
      </c>
      <c r="B26" s="101">
        <v>4.0758728889364448</v>
      </c>
      <c r="C26" s="101">
        <v>6.3924432321989144</v>
      </c>
      <c r="D26" s="102" t="s">
        <v>989</v>
      </c>
      <c r="E26" s="241">
        <v>5.0999999999999996</v>
      </c>
      <c r="F26" s="241">
        <v>6.4</v>
      </c>
      <c r="H26" s="372"/>
      <c r="I26" s="372"/>
    </row>
    <row r="27" spans="1:12" ht="15.75" x14ac:dyDescent="0.25">
      <c r="A27" s="34" t="s">
        <v>406</v>
      </c>
      <c r="B27"/>
      <c r="C27"/>
      <c r="D27"/>
      <c r="E27"/>
      <c r="F27"/>
      <c r="I27" s="372"/>
      <c r="J27" s="372"/>
      <c r="K27" s="372"/>
      <c r="L27" s="372"/>
    </row>
    <row r="28" spans="1:12" ht="33" customHeight="1" x14ac:dyDescent="0.25">
      <c r="A28" s="425" t="s">
        <v>407</v>
      </c>
      <c r="B28" s="425"/>
      <c r="C28" s="425"/>
      <c r="D28" s="425"/>
      <c r="E28" s="425"/>
      <c r="F28" s="425"/>
    </row>
    <row r="29" spans="1:12" ht="21" customHeight="1" x14ac:dyDescent="0.25">
      <c r="A29" s="425" t="s">
        <v>408</v>
      </c>
      <c r="B29" s="425"/>
      <c r="C29" s="425"/>
      <c r="D29" s="425"/>
      <c r="E29" s="425"/>
      <c r="F29" s="425"/>
    </row>
    <row r="30" spans="1:12" ht="30.75" customHeight="1" x14ac:dyDescent="0.2">
      <c r="A30" s="424" t="s">
        <v>409</v>
      </c>
      <c r="B30" s="424"/>
      <c r="C30" s="424"/>
      <c r="D30" s="424"/>
      <c r="E30" s="424"/>
      <c r="F30" s="424"/>
    </row>
    <row r="31" spans="1:12" ht="30" customHeight="1" x14ac:dyDescent="0.2">
      <c r="A31" s="424" t="s">
        <v>410</v>
      </c>
      <c r="B31" s="424"/>
      <c r="C31" s="424"/>
      <c r="D31" s="424"/>
      <c r="E31" s="424"/>
      <c r="F31" s="424"/>
    </row>
    <row r="32" spans="1:12" ht="15" x14ac:dyDescent="0.25">
      <c r="A32" s="250" t="s">
        <v>666</v>
      </c>
      <c r="C32"/>
      <c r="D32"/>
      <c r="E32"/>
      <c r="F32"/>
    </row>
    <row r="33" spans="1:6" ht="15" customHeight="1" x14ac:dyDescent="0.2">
      <c r="A33" s="263"/>
      <c r="B33" s="263"/>
      <c r="C33" s="263"/>
      <c r="D33" s="263"/>
      <c r="E33" s="263"/>
      <c r="F33" s="263"/>
    </row>
    <row r="34" spans="1:6" ht="15.75" customHeight="1" x14ac:dyDescent="0.2">
      <c r="A34" s="263"/>
      <c r="B34" s="263"/>
      <c r="C34" s="263"/>
      <c r="D34" s="263"/>
      <c r="E34" s="263"/>
      <c r="F34" s="263"/>
    </row>
    <row r="36" spans="1:6" ht="12.75" customHeight="1" x14ac:dyDescent="0.2">
      <c r="A36" s="263"/>
      <c r="B36" s="263"/>
      <c r="C36" s="263"/>
      <c r="D36" s="263"/>
      <c r="E36" s="263"/>
      <c r="F36" s="263"/>
    </row>
    <row r="37" spans="1:6" ht="18" customHeight="1" x14ac:dyDescent="0.2">
      <c r="A37" s="263"/>
      <c r="B37" s="263"/>
      <c r="C37" s="263"/>
      <c r="D37" s="263"/>
      <c r="E37" s="263"/>
      <c r="F37" s="263"/>
    </row>
  </sheetData>
  <mergeCells count="4">
    <mergeCell ref="A31:F31"/>
    <mergeCell ref="A30:F30"/>
    <mergeCell ref="A29:F29"/>
    <mergeCell ref="A28:F28"/>
  </mergeCells>
  <phoneticPr fontId="45" type="noConversion"/>
  <hyperlinks>
    <hyperlink ref="A1" location="'Table of contents'!A1" display="Table of contents" xr:uid="{00000000-0004-0000-0B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60"/>
  <sheetViews>
    <sheetView workbookViewId="0">
      <selection activeCell="F13" sqref="F13"/>
    </sheetView>
  </sheetViews>
  <sheetFormatPr defaultColWidth="9.140625" defaultRowHeight="15.75" x14ac:dyDescent="0.25"/>
  <cols>
    <col min="1" max="1" width="14.7109375" style="75" customWidth="1"/>
    <col min="2" max="2" width="29.85546875" style="49" customWidth="1"/>
    <col min="3" max="3" width="19.7109375" style="49" customWidth="1"/>
    <col min="4" max="4" width="30.28515625" style="49" bestFit="1" customWidth="1"/>
    <col min="5" max="5" width="5.7109375" style="49" customWidth="1"/>
    <col min="6" max="6" width="9.7109375" style="49" bestFit="1" customWidth="1"/>
    <col min="7" max="16384" width="9.140625" style="49"/>
  </cols>
  <sheetData>
    <row r="1" spans="1:4" x14ac:dyDescent="0.25">
      <c r="A1" s="426" t="s">
        <v>419</v>
      </c>
      <c r="B1" s="426"/>
    </row>
    <row r="2" spans="1:4" ht="30.75" customHeight="1" x14ac:dyDescent="0.25">
      <c r="A2" s="47" t="s">
        <v>987</v>
      </c>
      <c r="B2" s="74"/>
      <c r="C2" s="48"/>
      <c r="D2" s="48"/>
    </row>
    <row r="3" spans="1:4" ht="14.25" customHeight="1" thickBot="1" x14ac:dyDescent="0.3"/>
    <row r="4" spans="1:4" s="50" customFormat="1" ht="24" customHeight="1" x14ac:dyDescent="0.25">
      <c r="A4" s="76" t="s">
        <v>333</v>
      </c>
      <c r="B4" s="77" t="s">
        <v>393</v>
      </c>
      <c r="C4" s="78" t="s">
        <v>643</v>
      </c>
      <c r="D4" s="79" t="s">
        <v>394</v>
      </c>
    </row>
    <row r="5" spans="1:4" ht="16.5" customHeight="1" thickBot="1" x14ac:dyDescent="0.3">
      <c r="A5" s="80"/>
      <c r="B5" s="51"/>
      <c r="C5" s="81"/>
      <c r="D5" s="52"/>
    </row>
    <row r="6" spans="1:4" ht="20.25" customHeight="1" x14ac:dyDescent="0.25">
      <c r="A6" s="243">
        <v>1975</v>
      </c>
      <c r="B6" s="82">
        <v>100</v>
      </c>
      <c r="C6" s="83" t="s">
        <v>334</v>
      </c>
      <c r="D6" s="84">
        <v>100</v>
      </c>
    </row>
    <row r="7" spans="1:4" ht="20.25" customHeight="1" x14ac:dyDescent="0.25">
      <c r="A7" s="243">
        <v>1976</v>
      </c>
      <c r="B7" s="82">
        <v>113.4</v>
      </c>
      <c r="C7" s="83" t="s">
        <v>335</v>
      </c>
      <c r="D7" s="84">
        <v>114.7</v>
      </c>
    </row>
    <row r="8" spans="1:4" ht="20.25" customHeight="1" x14ac:dyDescent="0.25">
      <c r="A8" s="243">
        <v>1977</v>
      </c>
      <c r="B8" s="82">
        <v>123.83280000000001</v>
      </c>
      <c r="C8" s="83" t="s">
        <v>336</v>
      </c>
      <c r="D8" s="84">
        <v>125.71119999999999</v>
      </c>
    </row>
    <row r="9" spans="1:4" ht="20.25" customHeight="1" x14ac:dyDescent="0.25">
      <c r="A9" s="243">
        <v>1978</v>
      </c>
      <c r="B9" s="82">
        <v>134.358588</v>
      </c>
      <c r="C9" s="83" t="s">
        <v>337</v>
      </c>
      <c r="D9" s="84">
        <v>138.40803119999998</v>
      </c>
    </row>
    <row r="10" spans="1:4" ht="20.25" customHeight="1" x14ac:dyDescent="0.25">
      <c r="A10" s="243">
        <v>1979</v>
      </c>
      <c r="B10" s="82">
        <v>153.84058326000002</v>
      </c>
      <c r="C10" s="83" t="s">
        <v>338</v>
      </c>
      <c r="D10" s="84">
        <v>149.48067369599997</v>
      </c>
    </row>
    <row r="11" spans="1:4" ht="20.25" customHeight="1" x14ac:dyDescent="0.25">
      <c r="A11" s="243">
        <v>1980</v>
      </c>
      <c r="B11" s="82">
        <v>218.45362822920004</v>
      </c>
      <c r="C11" s="83" t="s">
        <v>339</v>
      </c>
      <c r="D11" s="84">
        <v>198.80929601567996</v>
      </c>
    </row>
    <row r="12" spans="1:4" ht="20.25" customHeight="1" x14ac:dyDescent="0.25">
      <c r="A12" s="243">
        <v>1981</v>
      </c>
      <c r="B12" s="82">
        <v>250.12940432243406</v>
      </c>
      <c r="C12" s="83" t="s">
        <v>340</v>
      </c>
      <c r="D12" s="84">
        <v>251.49375945983516</v>
      </c>
    </row>
    <row r="13" spans="1:4" ht="20.25" customHeight="1" x14ac:dyDescent="0.25">
      <c r="A13" s="243">
        <v>1982</v>
      </c>
      <c r="B13" s="82">
        <v>278.64415641519156</v>
      </c>
      <c r="C13" s="83" t="s">
        <v>341</v>
      </c>
      <c r="D13" s="84">
        <v>285.19392322745307</v>
      </c>
    </row>
    <row r="14" spans="1:4" ht="20.25" customHeight="1" x14ac:dyDescent="0.25">
      <c r="A14" s="243">
        <v>1983</v>
      </c>
      <c r="B14" s="82">
        <v>294.24822917444226</v>
      </c>
      <c r="C14" s="83" t="s">
        <v>342</v>
      </c>
      <c r="D14" s="84">
        <v>306.58346746951202</v>
      </c>
    </row>
    <row r="15" spans="1:4" ht="20.25" customHeight="1" x14ac:dyDescent="0.25">
      <c r="A15" s="243">
        <v>1984</v>
      </c>
      <c r="B15" s="82">
        <v>315.72834990417653</v>
      </c>
      <c r="C15" s="83" t="s">
        <v>343</v>
      </c>
      <c r="D15" s="84">
        <v>323.75214164780465</v>
      </c>
    </row>
    <row r="16" spans="1:4" ht="20.25" customHeight="1" x14ac:dyDescent="0.25">
      <c r="A16" s="243">
        <v>1985</v>
      </c>
      <c r="B16" s="82">
        <v>336.88214934775635</v>
      </c>
      <c r="C16" s="83" t="s">
        <v>344</v>
      </c>
      <c r="D16" s="84">
        <v>350.62356940457244</v>
      </c>
    </row>
    <row r="17" spans="1:5" ht="20.25" customHeight="1" x14ac:dyDescent="0.25">
      <c r="A17" s="243">
        <v>1986</v>
      </c>
      <c r="B17" s="82">
        <v>342.94602803601595</v>
      </c>
      <c r="C17" s="83" t="s">
        <v>345</v>
      </c>
      <c r="D17" s="84">
        <v>365.70038288896905</v>
      </c>
    </row>
    <row r="18" spans="1:5" ht="20.25" customHeight="1" x14ac:dyDescent="0.25">
      <c r="A18" s="243">
        <v>1987</v>
      </c>
      <c r="B18" s="82">
        <v>345.00370420423206</v>
      </c>
      <c r="C18" s="83" t="s">
        <v>346</v>
      </c>
      <c r="D18" s="84">
        <v>368.26028556919186</v>
      </c>
    </row>
    <row r="19" spans="1:5" ht="20.25" customHeight="1" x14ac:dyDescent="0.25">
      <c r="A19" s="243">
        <v>1988</v>
      </c>
      <c r="B19" s="82">
        <v>376.74404499102144</v>
      </c>
      <c r="C19" s="83" t="s">
        <v>347</v>
      </c>
      <c r="D19" s="84">
        <v>373.78418985272975</v>
      </c>
    </row>
    <row r="20" spans="1:5" ht="20.25" customHeight="1" x14ac:dyDescent="0.25">
      <c r="A20" s="243">
        <v>1989</v>
      </c>
      <c r="B20" s="82">
        <v>424.21379465989014</v>
      </c>
      <c r="C20" s="83" t="s">
        <v>348</v>
      </c>
      <c r="D20" s="84">
        <v>433.58966022916655</v>
      </c>
    </row>
    <row r="21" spans="1:5" ht="20.25" customHeight="1" x14ac:dyDescent="0.25">
      <c r="A21" s="243">
        <v>1990</v>
      </c>
      <c r="B21" s="82">
        <v>481.48265693897537</v>
      </c>
      <c r="C21" s="83" t="s">
        <v>349</v>
      </c>
      <c r="D21" s="84">
        <v>479.98375387368736</v>
      </c>
    </row>
    <row r="22" spans="1:5" ht="20.25" customHeight="1" x14ac:dyDescent="0.25">
      <c r="A22" s="243">
        <v>1991</v>
      </c>
      <c r="B22" s="82">
        <v>515.18644292470367</v>
      </c>
      <c r="C22" s="83" t="s">
        <v>350</v>
      </c>
      <c r="D22" s="84">
        <v>541.42167436951934</v>
      </c>
    </row>
    <row r="23" spans="1:5" ht="20.25" customHeight="1" x14ac:dyDescent="0.25">
      <c r="A23" s="243">
        <v>1992</v>
      </c>
      <c r="B23" s="82">
        <v>538.88501929923996</v>
      </c>
      <c r="C23" s="83" t="s">
        <v>351</v>
      </c>
      <c r="D23" s="84">
        <v>557.12290292623538</v>
      </c>
    </row>
    <row r="24" spans="1:5" ht="20.25" customHeight="1" x14ac:dyDescent="0.25">
      <c r="A24" s="243">
        <v>1993</v>
      </c>
      <c r="B24" s="82">
        <v>595.46794632566014</v>
      </c>
      <c r="C24" s="83" t="s">
        <v>352</v>
      </c>
      <c r="D24" s="84">
        <v>606.7068412866704</v>
      </c>
    </row>
    <row r="25" spans="1:5" ht="20.25" customHeight="1" x14ac:dyDescent="0.25">
      <c r="A25" s="243">
        <v>1994</v>
      </c>
      <c r="B25" s="82">
        <v>638.93710640743336</v>
      </c>
      <c r="C25" s="83" t="s">
        <v>353</v>
      </c>
      <c r="D25" s="84">
        <v>663.73728436761735</v>
      </c>
    </row>
    <row r="26" spans="1:5" ht="20.25" customHeight="1" x14ac:dyDescent="0.25">
      <c r="A26" s="243">
        <v>1995</v>
      </c>
      <c r="B26" s="82">
        <v>677.2733327918794</v>
      </c>
      <c r="C26" s="83" t="s">
        <v>354</v>
      </c>
      <c r="D26" s="84">
        <v>704.22525871404196</v>
      </c>
      <c r="E26" s="59"/>
    </row>
    <row r="27" spans="1:5" ht="20.25" customHeight="1" x14ac:dyDescent="0.25">
      <c r="A27" s="244">
        <v>1996</v>
      </c>
      <c r="B27" s="82">
        <v>721.97337275614336</v>
      </c>
      <c r="C27" s="85" t="s">
        <v>355</v>
      </c>
      <c r="D27" s="84">
        <v>745.07032371945638</v>
      </c>
      <c r="E27" s="47"/>
    </row>
    <row r="28" spans="1:5" ht="20.25" customHeight="1" x14ac:dyDescent="0.25">
      <c r="A28" s="244">
        <v>1997</v>
      </c>
      <c r="B28" s="82">
        <v>769.62361535804882</v>
      </c>
      <c r="C28" s="85" t="s">
        <v>356</v>
      </c>
      <c r="D28" s="84">
        <v>803.93087929329351</v>
      </c>
    </row>
    <row r="29" spans="1:5" ht="20.25" customHeight="1" x14ac:dyDescent="0.25">
      <c r="A29" s="244">
        <v>1998</v>
      </c>
      <c r="B29" s="82">
        <v>821.95802120239614</v>
      </c>
      <c r="C29" s="85" t="s">
        <v>357</v>
      </c>
      <c r="D29" s="84">
        <v>847.34314677513146</v>
      </c>
    </row>
    <row r="30" spans="1:5" ht="20.25" customHeight="1" x14ac:dyDescent="0.25">
      <c r="A30" s="244">
        <v>1999</v>
      </c>
      <c r="B30" s="82">
        <v>878.67312466536157</v>
      </c>
      <c r="C30" s="85" t="s">
        <v>358</v>
      </c>
      <c r="D30" s="84">
        <v>914.28325537036687</v>
      </c>
    </row>
    <row r="31" spans="1:5" ht="20.25" customHeight="1" x14ac:dyDescent="0.25">
      <c r="A31" s="244">
        <v>2000</v>
      </c>
      <c r="B31" s="82">
        <v>915.57739590130677</v>
      </c>
      <c r="C31" s="85" t="s">
        <v>359</v>
      </c>
      <c r="D31" s="84">
        <v>962.74026790499624</v>
      </c>
    </row>
    <row r="32" spans="1:5" ht="20.25" customHeight="1" x14ac:dyDescent="0.25">
      <c r="A32" s="244">
        <v>2001</v>
      </c>
      <c r="B32" s="82">
        <v>965.01857527997743</v>
      </c>
      <c r="C32" s="83" t="s">
        <v>360</v>
      </c>
      <c r="D32" s="84">
        <v>1005.1008396928161</v>
      </c>
    </row>
    <row r="33" spans="1:4" ht="20.25" customHeight="1" x14ac:dyDescent="0.25">
      <c r="A33" s="244">
        <v>2002</v>
      </c>
      <c r="B33" s="82">
        <v>1026.7797640978961</v>
      </c>
      <c r="C33" s="83" t="s">
        <v>361</v>
      </c>
      <c r="D33" s="84">
        <v>1068.4221925934635</v>
      </c>
    </row>
    <row r="34" spans="1:4" ht="20.25" customHeight="1" x14ac:dyDescent="0.25">
      <c r="A34" s="244">
        <v>2003</v>
      </c>
      <c r="B34" s="82">
        <v>1066.8241748977141</v>
      </c>
      <c r="C34" s="83" t="s">
        <v>362</v>
      </c>
      <c r="D34" s="84">
        <v>1122.9117244157301</v>
      </c>
    </row>
    <row r="35" spans="1:4" ht="20.25" customHeight="1" x14ac:dyDescent="0.25">
      <c r="A35" s="244">
        <v>2004</v>
      </c>
      <c r="B35" s="82">
        <v>1116.9649111179067</v>
      </c>
      <c r="C35" s="83" t="s">
        <v>363</v>
      </c>
      <c r="D35" s="84">
        <v>1166.7052816679436</v>
      </c>
    </row>
    <row r="36" spans="1:4" ht="20.25" customHeight="1" x14ac:dyDescent="0.25">
      <c r="A36" s="244">
        <v>2005</v>
      </c>
      <c r="B36" s="82">
        <v>1171.6961917626841</v>
      </c>
      <c r="C36" s="83" t="s">
        <v>364</v>
      </c>
      <c r="D36" s="84">
        <v>1232.0407774413484</v>
      </c>
    </row>
    <row r="37" spans="1:4" ht="20.25" customHeight="1" x14ac:dyDescent="0.25">
      <c r="A37" s="244">
        <v>2006</v>
      </c>
      <c r="B37" s="82">
        <v>1275.977152829563</v>
      </c>
      <c r="C37" s="83" t="s">
        <v>365</v>
      </c>
      <c r="D37" s="84">
        <v>1294.8748570908572</v>
      </c>
    </row>
    <row r="38" spans="1:4" ht="20.25" customHeight="1" x14ac:dyDescent="0.25">
      <c r="A38" s="244">
        <v>2007</v>
      </c>
      <c r="B38" s="82">
        <v>1388.2631422785646</v>
      </c>
      <c r="C38" s="83" t="s">
        <v>366</v>
      </c>
      <c r="D38" s="84">
        <v>1433.426466799579</v>
      </c>
    </row>
    <row r="39" spans="1:4" ht="21.75" customHeight="1" x14ac:dyDescent="0.25">
      <c r="A39" s="244">
        <v>2008</v>
      </c>
      <c r="B39" s="82">
        <v>1522.9246670795853</v>
      </c>
      <c r="C39" s="83" t="s">
        <v>416</v>
      </c>
      <c r="D39" s="84">
        <v>1559.5679958779399</v>
      </c>
    </row>
    <row r="40" spans="1:4" ht="21" customHeight="1" x14ac:dyDescent="0.25">
      <c r="A40" s="244">
        <v>2009</v>
      </c>
      <c r="B40" s="82">
        <v>1560.9977837565748</v>
      </c>
      <c r="C40" s="83" t="s">
        <v>417</v>
      </c>
      <c r="D40" s="84">
        <v>1667.1781875935176</v>
      </c>
    </row>
    <row r="41" spans="1:4" ht="21" customHeight="1" x14ac:dyDescent="0.25">
      <c r="A41" s="244">
        <v>2010</v>
      </c>
      <c r="B41" s="82">
        <v>1606.3</v>
      </c>
      <c r="C41" s="83" t="s">
        <v>412</v>
      </c>
      <c r="D41" s="84">
        <v>1695.5202167826071</v>
      </c>
    </row>
    <row r="42" spans="1:4" ht="21" customHeight="1" x14ac:dyDescent="0.25">
      <c r="A42" s="244">
        <v>2011</v>
      </c>
      <c r="B42" s="82">
        <v>1710.7094999999999</v>
      </c>
      <c r="C42" s="83" t="s">
        <v>413</v>
      </c>
      <c r="D42" s="84">
        <v>1781.99174783852</v>
      </c>
    </row>
    <row r="43" spans="1:4" ht="21" customHeight="1" x14ac:dyDescent="0.25">
      <c r="A43" s="244">
        <v>2012</v>
      </c>
      <c r="B43" s="82">
        <v>1777.4271704999999</v>
      </c>
      <c r="C43" s="83" t="s">
        <v>414</v>
      </c>
      <c r="D43" s="84">
        <v>1872.8733269782845</v>
      </c>
    </row>
    <row r="44" spans="1:4" ht="21" customHeight="1" x14ac:dyDescent="0.25">
      <c r="A44" s="244">
        <v>2013</v>
      </c>
      <c r="B44" s="82">
        <v>1839.6</v>
      </c>
      <c r="C44" s="83" t="s">
        <v>415</v>
      </c>
      <c r="D44" s="84">
        <v>1940.3</v>
      </c>
    </row>
    <row r="45" spans="1:4" ht="21" customHeight="1" x14ac:dyDescent="0.25">
      <c r="A45" s="244">
        <v>2014</v>
      </c>
      <c r="B45" s="82">
        <v>1898.5</v>
      </c>
      <c r="C45" s="83" t="s">
        <v>435</v>
      </c>
      <c r="D45" s="84">
        <v>2017.9</v>
      </c>
    </row>
    <row r="46" spans="1:4" ht="21" customHeight="1" x14ac:dyDescent="0.25">
      <c r="A46" s="244">
        <v>2015</v>
      </c>
      <c r="B46" s="82">
        <v>1923.2</v>
      </c>
      <c r="C46" s="83" t="s">
        <v>440</v>
      </c>
      <c r="D46" s="84">
        <v>2052.1999999999998</v>
      </c>
    </row>
    <row r="47" spans="1:4" ht="21" customHeight="1" x14ac:dyDescent="0.25">
      <c r="A47" s="244">
        <v>2016</v>
      </c>
      <c r="B47" s="82">
        <v>1942.4</v>
      </c>
      <c r="C47" s="83" t="s">
        <v>444</v>
      </c>
      <c r="D47" s="84">
        <v>2070.6999999999998</v>
      </c>
    </row>
    <row r="48" spans="1:4" ht="21" customHeight="1" x14ac:dyDescent="0.25">
      <c r="A48" s="244">
        <v>2017</v>
      </c>
      <c r="B48" s="82">
        <v>2014.4</v>
      </c>
      <c r="C48" s="83" t="s">
        <v>445</v>
      </c>
      <c r="D48" s="84">
        <v>2120.4</v>
      </c>
    </row>
    <row r="49" spans="1:4" ht="21" customHeight="1" x14ac:dyDescent="0.25">
      <c r="A49" s="244">
        <v>2018</v>
      </c>
      <c r="B49" s="82">
        <v>2078.6999999999998</v>
      </c>
      <c r="C49" s="83" t="s">
        <v>631</v>
      </c>
      <c r="D49" s="84">
        <v>2211.6</v>
      </c>
    </row>
    <row r="50" spans="1:4" ht="21" customHeight="1" x14ac:dyDescent="0.25">
      <c r="A50" s="244">
        <v>2019</v>
      </c>
      <c r="B50" s="82">
        <v>2089.3000000000002</v>
      </c>
      <c r="C50" s="83" t="s">
        <v>645</v>
      </c>
      <c r="D50" s="84">
        <v>2233.6999999999998</v>
      </c>
    </row>
    <row r="51" spans="1:4" ht="21" customHeight="1" x14ac:dyDescent="0.25">
      <c r="A51" s="244">
        <v>2020</v>
      </c>
      <c r="B51" s="82">
        <v>2141.5</v>
      </c>
      <c r="C51" s="83" t="s">
        <v>647</v>
      </c>
      <c r="D51" s="84">
        <v>2273.9</v>
      </c>
    </row>
    <row r="52" spans="1:4" ht="21" customHeight="1" x14ac:dyDescent="0.25">
      <c r="A52" s="244">
        <v>2021</v>
      </c>
      <c r="B52" s="82">
        <v>2227.1999999999998</v>
      </c>
      <c r="C52" s="83" t="s">
        <v>657</v>
      </c>
      <c r="D52" s="84">
        <v>2323.9</v>
      </c>
    </row>
    <row r="53" spans="1:4" ht="21" customHeight="1" x14ac:dyDescent="0.25">
      <c r="A53" s="244">
        <v>2022</v>
      </c>
      <c r="B53" s="82">
        <v>2467.6999999999998</v>
      </c>
      <c r="C53" s="83" t="s">
        <v>668</v>
      </c>
      <c r="D53" s="84">
        <v>2509.9</v>
      </c>
    </row>
    <row r="54" spans="1:4" ht="21" customHeight="1" x14ac:dyDescent="0.25">
      <c r="A54" s="244">
        <v>2023</v>
      </c>
      <c r="B54" s="82">
        <v>2640.4</v>
      </c>
      <c r="C54" s="83" t="s">
        <v>675</v>
      </c>
      <c r="D54" s="84">
        <v>2773.3</v>
      </c>
    </row>
    <row r="55" spans="1:4" ht="21" customHeight="1" x14ac:dyDescent="0.25">
      <c r="A55" s="244">
        <v>2024</v>
      </c>
      <c r="B55" s="82">
        <v>2735.5</v>
      </c>
      <c r="C55" s="83" t="s">
        <v>965</v>
      </c>
      <c r="D55" s="84">
        <v>2898.1</v>
      </c>
    </row>
    <row r="56" spans="1:4" ht="21.75" customHeight="1" thickBot="1" x14ac:dyDescent="0.3">
      <c r="A56" s="245">
        <v>2025</v>
      </c>
      <c r="B56" s="86">
        <v>2836.67</v>
      </c>
      <c r="C56" s="377" t="s">
        <v>986</v>
      </c>
      <c r="D56" s="88">
        <v>2982.1</v>
      </c>
    </row>
    <row r="57" spans="1:4" ht="30" customHeight="1" x14ac:dyDescent="0.25"/>
    <row r="58" spans="1:4" ht="30" customHeight="1" x14ac:dyDescent="0.25"/>
    <row r="59" spans="1:4" ht="30" customHeight="1" x14ac:dyDescent="0.25"/>
    <row r="60" spans="1:4" ht="30" customHeight="1" x14ac:dyDescent="0.25"/>
  </sheetData>
  <mergeCells count="1">
    <mergeCell ref="A1:B1"/>
  </mergeCells>
  <phoneticPr fontId="45" type="noConversion"/>
  <hyperlinks>
    <hyperlink ref="A1:B1" location="'Table of contents'!A1" display="Table of contents" xr:uid="{00000000-0004-0000-0C00-000000000000}"/>
  </hyperlinks>
  <pageMargins left="0.7" right="0.7" top="0.75" bottom="0.75" header="0.3" footer="0.3"/>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5"/>
  <sheetViews>
    <sheetView zoomScaleNormal="100" workbookViewId="0">
      <selection activeCell="B8" sqref="B8"/>
    </sheetView>
  </sheetViews>
  <sheetFormatPr defaultRowHeight="15" x14ac:dyDescent="0.25"/>
  <cols>
    <col min="1" max="1" width="24.5703125" style="347" customWidth="1"/>
    <col min="2" max="2" width="86" style="127" customWidth="1"/>
  </cols>
  <sheetData>
    <row r="1" spans="1:2" s="1" customFormat="1" x14ac:dyDescent="0.25">
      <c r="A1" s="398" t="s">
        <v>419</v>
      </c>
      <c r="B1" s="398"/>
    </row>
    <row r="2" spans="1:2" s="1" customFormat="1" x14ac:dyDescent="0.25">
      <c r="A2" s="343"/>
      <c r="B2" s="115"/>
    </row>
    <row r="3" spans="1:2" s="1" customFormat="1" ht="14.25" x14ac:dyDescent="0.2">
      <c r="A3" s="399" t="s">
        <v>422</v>
      </c>
      <c r="B3" s="400"/>
    </row>
    <row r="4" spans="1:2" x14ac:dyDescent="0.25">
      <c r="A4" s="344"/>
      <c r="B4" s="117"/>
    </row>
    <row r="5" spans="1:2" ht="31.5" x14ac:dyDescent="0.25">
      <c r="A5" s="118" t="s">
        <v>423</v>
      </c>
      <c r="B5" s="119" t="s">
        <v>424</v>
      </c>
    </row>
    <row r="6" spans="1:2" ht="15.75" x14ac:dyDescent="0.25">
      <c r="A6" s="345"/>
      <c r="B6" s="120"/>
    </row>
    <row r="7" spans="1:2" s="103" customFormat="1" ht="63" x14ac:dyDescent="0.25">
      <c r="A7" s="121" t="s">
        <v>888</v>
      </c>
      <c r="B7" s="122" t="s">
        <v>425</v>
      </c>
    </row>
    <row r="8" spans="1:2" ht="63" x14ac:dyDescent="0.25">
      <c r="A8" s="346"/>
      <c r="B8" s="123" t="s">
        <v>426</v>
      </c>
    </row>
    <row r="9" spans="1:2" ht="15.75" x14ac:dyDescent="0.25">
      <c r="A9" s="345"/>
      <c r="B9" s="120"/>
    </row>
    <row r="10" spans="1:2" s="103" customFormat="1" ht="63" x14ac:dyDescent="0.25">
      <c r="A10" s="118" t="s">
        <v>889</v>
      </c>
      <c r="B10" s="124" t="s">
        <v>885</v>
      </c>
    </row>
    <row r="11" spans="1:2" s="103" customFormat="1" ht="110.25" x14ac:dyDescent="0.25">
      <c r="A11" s="346"/>
      <c r="B11" s="123" t="s">
        <v>427</v>
      </c>
    </row>
    <row r="12" spans="1:2" ht="78.75" x14ac:dyDescent="0.25">
      <c r="A12" s="346"/>
      <c r="B12" s="123" t="s">
        <v>892</v>
      </c>
    </row>
    <row r="13" spans="1:2" ht="71.25" customHeight="1" x14ac:dyDescent="0.25">
      <c r="A13" s="346"/>
      <c r="B13" s="123" t="s">
        <v>893</v>
      </c>
    </row>
    <row r="14" spans="1:2" ht="15.75" x14ac:dyDescent="0.25">
      <c r="A14" s="345"/>
      <c r="B14" s="120"/>
    </row>
    <row r="15" spans="1:2" s="103" customFormat="1" ht="31.5" x14ac:dyDescent="0.25">
      <c r="A15" s="118" t="s">
        <v>890</v>
      </c>
      <c r="B15" s="125" t="s">
        <v>437</v>
      </c>
    </row>
    <row r="16" spans="1:2" s="103" customFormat="1" ht="15.75" x14ac:dyDescent="0.25">
      <c r="A16" s="346"/>
      <c r="B16" s="123" t="s">
        <v>894</v>
      </c>
    </row>
    <row r="17" spans="1:2" s="103" customFormat="1" ht="31.5" x14ac:dyDescent="0.25">
      <c r="A17" s="346"/>
      <c r="B17" s="123" t="s">
        <v>428</v>
      </c>
    </row>
    <row r="18" spans="1:2" ht="38.25" customHeight="1" x14ac:dyDescent="0.25">
      <c r="A18" s="346"/>
      <c r="B18" s="123" t="s">
        <v>886</v>
      </c>
    </row>
    <row r="19" spans="1:2" ht="15.75" x14ac:dyDescent="0.25">
      <c r="A19" s="345"/>
      <c r="B19" s="120" t="s">
        <v>429</v>
      </c>
    </row>
    <row r="20" spans="1:2" ht="50.25" customHeight="1" x14ac:dyDescent="0.25">
      <c r="A20" s="401" t="s">
        <v>441</v>
      </c>
      <c r="B20" s="402"/>
    </row>
    <row r="21" spans="1:2" ht="31.5" x14ac:dyDescent="0.25">
      <c r="A21" s="118" t="s">
        <v>430</v>
      </c>
      <c r="B21" s="119" t="s">
        <v>431</v>
      </c>
    </row>
    <row r="22" spans="1:2" ht="15.75" x14ac:dyDescent="0.25">
      <c r="A22" s="345"/>
      <c r="B22" s="120"/>
    </row>
    <row r="23" spans="1:2" ht="78.75" x14ac:dyDescent="0.25">
      <c r="A23" s="121" t="s">
        <v>891</v>
      </c>
      <c r="B23" s="119" t="s">
        <v>432</v>
      </c>
    </row>
    <row r="24" spans="1:2" ht="78.75" x14ac:dyDescent="0.25">
      <c r="A24" s="345"/>
      <c r="B24" s="126" t="s">
        <v>436</v>
      </c>
    </row>
    <row r="25" spans="1:2" ht="117" customHeight="1" x14ac:dyDescent="0.25">
      <c r="A25" s="349" t="s">
        <v>895</v>
      </c>
      <c r="B25" s="348" t="s">
        <v>896</v>
      </c>
    </row>
  </sheetData>
  <mergeCells count="3">
    <mergeCell ref="A1:B1"/>
    <mergeCell ref="A3:B3"/>
    <mergeCell ref="A20:B20"/>
  </mergeCells>
  <hyperlinks>
    <hyperlink ref="A1:B1" location="'Table of contents'!A1" display="Table of contents"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76"/>
  <sheetViews>
    <sheetView workbookViewId="0">
      <selection activeCell="E71" sqref="E71"/>
    </sheetView>
  </sheetViews>
  <sheetFormatPr defaultColWidth="9.140625" defaultRowHeight="15.75" x14ac:dyDescent="0.25"/>
  <cols>
    <col min="1" max="2" width="39.28515625" style="49" customWidth="1"/>
    <col min="3" max="4" width="9.140625" style="49"/>
    <col min="5" max="5" width="9.7109375" style="49" bestFit="1" customWidth="1"/>
    <col min="6" max="16384" width="9.140625" style="49"/>
  </cols>
  <sheetData>
    <row r="1" spans="1:2" x14ac:dyDescent="0.25">
      <c r="A1" s="398" t="s">
        <v>419</v>
      </c>
      <c r="B1" s="398"/>
    </row>
    <row r="2" spans="1:2" ht="30.75" customHeight="1" x14ac:dyDescent="0.25">
      <c r="A2" s="47" t="s">
        <v>975</v>
      </c>
      <c r="B2" s="74"/>
    </row>
    <row r="3" spans="1:2" ht="14.25" customHeight="1" thickBot="1" x14ac:dyDescent="0.3"/>
    <row r="4" spans="1:2" s="50" customFormat="1" ht="24" customHeight="1" x14ac:dyDescent="0.25">
      <c r="A4" s="89" t="s">
        <v>333</v>
      </c>
      <c r="B4" s="90" t="s">
        <v>395</v>
      </c>
    </row>
    <row r="5" spans="1:2" ht="8.25" customHeight="1" thickBot="1" x14ac:dyDescent="0.3">
      <c r="A5" s="91"/>
      <c r="B5" s="92"/>
    </row>
    <row r="6" spans="1:2" ht="14.25" customHeight="1" x14ac:dyDescent="0.25">
      <c r="A6" s="93">
        <v>1963</v>
      </c>
      <c r="B6" s="94">
        <v>100</v>
      </c>
    </row>
    <row r="7" spans="1:2" ht="14.25" customHeight="1" x14ac:dyDescent="0.25">
      <c r="A7" s="93">
        <v>1964</v>
      </c>
      <c r="B7" s="94">
        <v>101.8</v>
      </c>
    </row>
    <row r="8" spans="1:2" ht="14.25" customHeight="1" x14ac:dyDescent="0.25">
      <c r="A8" s="93">
        <v>1965</v>
      </c>
      <c r="B8" s="94">
        <v>103.53059999999999</v>
      </c>
    </row>
    <row r="9" spans="1:2" ht="14.25" customHeight="1" x14ac:dyDescent="0.25">
      <c r="A9" s="93">
        <v>1966</v>
      </c>
      <c r="B9" s="94">
        <v>106.11886499999999</v>
      </c>
    </row>
    <row r="10" spans="1:2" ht="14.25" customHeight="1" x14ac:dyDescent="0.25">
      <c r="A10" s="93">
        <v>1967</v>
      </c>
      <c r="B10" s="94">
        <v>108.02900456999998</v>
      </c>
    </row>
    <row r="11" spans="1:2" ht="14.25" customHeight="1" x14ac:dyDescent="0.25">
      <c r="A11" s="93">
        <v>1968</v>
      </c>
      <c r="B11" s="94">
        <v>115.59103488989999</v>
      </c>
    </row>
    <row r="12" spans="1:2" ht="14.25" customHeight="1" x14ac:dyDescent="0.25">
      <c r="A12" s="93">
        <v>1969</v>
      </c>
      <c r="B12" s="94">
        <v>118.24962869236768</v>
      </c>
    </row>
    <row r="13" spans="1:2" ht="14.25" customHeight="1" x14ac:dyDescent="0.25">
      <c r="A13" s="93">
        <v>1970</v>
      </c>
      <c r="B13" s="94">
        <v>120.0233731227532</v>
      </c>
    </row>
    <row r="14" spans="1:2" ht="14.25" customHeight="1" x14ac:dyDescent="0.25">
      <c r="A14" s="93">
        <v>1971</v>
      </c>
      <c r="B14" s="94">
        <v>120.38344324212144</v>
      </c>
    </row>
    <row r="15" spans="1:2" ht="14.25" customHeight="1" x14ac:dyDescent="0.25">
      <c r="A15" s="93">
        <v>1972</v>
      </c>
      <c r="B15" s="94">
        <v>126.88414917719601</v>
      </c>
    </row>
    <row r="16" spans="1:2" ht="14.25" customHeight="1" x14ac:dyDescent="0.25">
      <c r="A16" s="93">
        <v>1973</v>
      </c>
      <c r="B16" s="94">
        <v>144.01350931611748</v>
      </c>
    </row>
    <row r="17" spans="1:2" ht="14.25" customHeight="1" x14ac:dyDescent="0.25">
      <c r="A17" s="93">
        <v>1974</v>
      </c>
      <c r="B17" s="94">
        <v>185.92144052710765</v>
      </c>
    </row>
    <row r="18" spans="1:2" ht="14.25" customHeight="1" x14ac:dyDescent="0.25">
      <c r="A18" s="93">
        <v>1975</v>
      </c>
      <c r="B18" s="94">
        <v>213.25189228459246</v>
      </c>
    </row>
    <row r="19" spans="1:2" ht="14.25" customHeight="1" x14ac:dyDescent="0.25">
      <c r="A19" s="93">
        <v>1976</v>
      </c>
      <c r="B19" s="94">
        <v>241.82764585072786</v>
      </c>
    </row>
    <row r="20" spans="1:2" ht="14.25" customHeight="1" x14ac:dyDescent="0.25">
      <c r="A20" s="93">
        <v>1977</v>
      </c>
      <c r="B20" s="94">
        <v>264.07578926899487</v>
      </c>
    </row>
    <row r="21" spans="1:2" ht="14.25" customHeight="1" x14ac:dyDescent="0.25">
      <c r="A21" s="93">
        <v>1978</v>
      </c>
      <c r="B21" s="94">
        <v>286.52223135685944</v>
      </c>
    </row>
    <row r="22" spans="1:2" ht="14.25" customHeight="1" x14ac:dyDescent="0.25">
      <c r="A22" s="93">
        <v>1979</v>
      </c>
      <c r="B22" s="94">
        <v>328.06795490360406</v>
      </c>
    </row>
    <row r="23" spans="1:2" ht="14.25" customHeight="1" x14ac:dyDescent="0.25">
      <c r="A23" s="93">
        <v>1980</v>
      </c>
      <c r="B23" s="94">
        <v>465.85649596311777</v>
      </c>
    </row>
    <row r="24" spans="1:2" ht="14.25" customHeight="1" x14ac:dyDescent="0.25">
      <c r="A24" s="93">
        <v>1981</v>
      </c>
      <c r="B24" s="94">
        <v>533.40568787776976</v>
      </c>
    </row>
    <row r="25" spans="1:2" ht="14.25" customHeight="1" x14ac:dyDescent="0.25">
      <c r="A25" s="93">
        <v>1982</v>
      </c>
      <c r="B25" s="94">
        <v>594.21393629583554</v>
      </c>
    </row>
    <row r="26" spans="1:2" ht="14.25" customHeight="1" x14ac:dyDescent="0.25">
      <c r="A26" s="93">
        <v>1983</v>
      </c>
      <c r="B26" s="94">
        <v>627.48991672840236</v>
      </c>
    </row>
    <row r="27" spans="1:2" ht="14.25" customHeight="1" x14ac:dyDescent="0.25">
      <c r="A27" s="93">
        <v>1984</v>
      </c>
      <c r="B27" s="94">
        <v>673.29668064957571</v>
      </c>
    </row>
    <row r="28" spans="1:2" ht="14.25" customHeight="1" x14ac:dyDescent="0.25">
      <c r="A28" s="93">
        <v>1985</v>
      </c>
      <c r="B28" s="94">
        <v>718.40755825309725</v>
      </c>
    </row>
    <row r="29" spans="1:2" ht="14.25" customHeight="1" x14ac:dyDescent="0.25">
      <c r="A29" s="93">
        <v>1986</v>
      </c>
      <c r="B29" s="94">
        <v>731.33889430165289</v>
      </c>
    </row>
    <row r="30" spans="1:2" ht="14.25" customHeight="1" x14ac:dyDescent="0.25">
      <c r="A30" s="93">
        <v>1987</v>
      </c>
      <c r="B30" s="94">
        <v>735.72692766746275</v>
      </c>
    </row>
    <row r="31" spans="1:2" ht="14.25" customHeight="1" x14ac:dyDescent="0.25">
      <c r="A31" s="93">
        <v>1988</v>
      </c>
      <c r="B31" s="94">
        <v>803.41380501286926</v>
      </c>
    </row>
    <row r="32" spans="1:2" ht="14.25" customHeight="1" x14ac:dyDescent="0.25">
      <c r="A32" s="93">
        <v>1989</v>
      </c>
      <c r="B32" s="94">
        <v>904.64394444449078</v>
      </c>
    </row>
    <row r="33" spans="1:2" ht="14.25" customHeight="1" x14ac:dyDescent="0.25">
      <c r="A33" s="93">
        <v>1990</v>
      </c>
      <c r="B33" s="94">
        <v>1026.7708769444971</v>
      </c>
    </row>
    <row r="34" spans="1:2" ht="14.25" customHeight="1" x14ac:dyDescent="0.25">
      <c r="A34" s="93">
        <v>1991</v>
      </c>
      <c r="B34" s="94">
        <v>1098.6448383306119</v>
      </c>
    </row>
    <row r="35" spans="1:2" ht="14.25" customHeight="1" x14ac:dyDescent="0.25">
      <c r="A35" s="93">
        <v>1992</v>
      </c>
      <c r="B35" s="94">
        <v>1149.1825008938201</v>
      </c>
    </row>
    <row r="36" spans="1:2" ht="14.25" customHeight="1" x14ac:dyDescent="0.25">
      <c r="A36" s="93">
        <v>1993</v>
      </c>
      <c r="B36" s="94">
        <v>1269.8466634876711</v>
      </c>
    </row>
    <row r="37" spans="1:2" ht="14.25" customHeight="1" x14ac:dyDescent="0.25">
      <c r="A37" s="93">
        <v>1994</v>
      </c>
      <c r="B37" s="94">
        <v>1362.5454699222712</v>
      </c>
    </row>
    <row r="38" spans="1:2" ht="14.25" customHeight="1" x14ac:dyDescent="0.25">
      <c r="A38" s="93">
        <v>1995</v>
      </c>
      <c r="B38" s="94">
        <v>1444.2981981176074</v>
      </c>
    </row>
    <row r="39" spans="1:2" ht="14.25" customHeight="1" x14ac:dyDescent="0.25">
      <c r="A39" s="95">
        <v>1996</v>
      </c>
      <c r="B39" s="94">
        <v>1539.6218791933695</v>
      </c>
    </row>
    <row r="40" spans="1:2" ht="14.25" customHeight="1" x14ac:dyDescent="0.25">
      <c r="A40" s="95">
        <v>1997</v>
      </c>
      <c r="B40" s="94">
        <v>1641.2369232201318</v>
      </c>
    </row>
    <row r="41" spans="1:2" ht="14.25" customHeight="1" x14ac:dyDescent="0.25">
      <c r="A41" s="95">
        <v>1998</v>
      </c>
      <c r="B41" s="94">
        <v>1752.8410339991005</v>
      </c>
    </row>
    <row r="42" spans="1:2" ht="14.25" customHeight="1" x14ac:dyDescent="0.25">
      <c r="A42" s="95">
        <v>1999</v>
      </c>
      <c r="B42" s="94">
        <v>1873.7870653450386</v>
      </c>
    </row>
    <row r="43" spans="1:2" ht="14.25" customHeight="1" x14ac:dyDescent="0.25">
      <c r="A43" s="95">
        <v>2000</v>
      </c>
      <c r="B43" s="94">
        <v>1952.4861220895305</v>
      </c>
    </row>
    <row r="44" spans="1:2" ht="14.25" customHeight="1" x14ac:dyDescent="0.25">
      <c r="A44" s="95">
        <v>2001</v>
      </c>
      <c r="B44" s="94">
        <v>2057.9203726823653</v>
      </c>
    </row>
    <row r="45" spans="1:2" ht="14.25" customHeight="1" x14ac:dyDescent="0.25">
      <c r="A45" s="95">
        <v>2002</v>
      </c>
      <c r="B45" s="94">
        <v>2189.6272765340368</v>
      </c>
    </row>
    <row r="46" spans="1:2" ht="14.25" customHeight="1" x14ac:dyDescent="0.25">
      <c r="A46" s="95">
        <v>2003</v>
      </c>
      <c r="B46" s="94">
        <v>2275.0227403188642</v>
      </c>
    </row>
    <row r="47" spans="1:2" ht="14.25" customHeight="1" x14ac:dyDescent="0.25">
      <c r="A47" s="95">
        <v>2004</v>
      </c>
      <c r="B47" s="94">
        <v>2381.948809113851</v>
      </c>
    </row>
    <row r="48" spans="1:2" ht="14.25" customHeight="1" x14ac:dyDescent="0.25">
      <c r="A48" s="95">
        <v>2005</v>
      </c>
      <c r="B48" s="94">
        <v>2498.6643007604298</v>
      </c>
    </row>
    <row r="49" spans="1:7" ht="14.25" customHeight="1" x14ac:dyDescent="0.25">
      <c r="A49" s="95">
        <v>2006</v>
      </c>
      <c r="B49" s="94">
        <v>2721.0454235281081</v>
      </c>
    </row>
    <row r="50" spans="1:7" ht="14.25" customHeight="1" x14ac:dyDescent="0.25">
      <c r="A50" s="95">
        <v>2007</v>
      </c>
      <c r="B50" s="94">
        <v>2960.4974207985815</v>
      </c>
    </row>
    <row r="51" spans="1:7" ht="14.25" customHeight="1" x14ac:dyDescent="0.25">
      <c r="A51" s="95">
        <v>2008</v>
      </c>
      <c r="B51" s="94">
        <v>3247.6656706160438</v>
      </c>
    </row>
    <row r="52" spans="1:7" ht="14.25" customHeight="1" x14ac:dyDescent="0.25">
      <c r="A52" s="95">
        <v>2009</v>
      </c>
      <c r="B52" s="94">
        <v>3328.8573123814444</v>
      </c>
    </row>
    <row r="53" spans="1:7" ht="14.25" customHeight="1" x14ac:dyDescent="0.25">
      <c r="A53" s="95">
        <v>2010</v>
      </c>
      <c r="B53" s="94">
        <v>3425.39</v>
      </c>
    </row>
    <row r="54" spans="1:7" ht="14.25" customHeight="1" x14ac:dyDescent="0.25">
      <c r="A54" s="95">
        <v>2011</v>
      </c>
      <c r="B54" s="94">
        <v>3648.0403499999998</v>
      </c>
    </row>
    <row r="55" spans="1:7" ht="14.25" customHeight="1" x14ac:dyDescent="0.25">
      <c r="A55" s="95">
        <v>2012</v>
      </c>
      <c r="B55" s="94">
        <v>3790.3139236499997</v>
      </c>
    </row>
    <row r="56" spans="1:7" ht="14.25" customHeight="1" x14ac:dyDescent="0.25">
      <c r="A56" s="95">
        <v>2013</v>
      </c>
      <c r="B56" s="94">
        <v>3923</v>
      </c>
    </row>
    <row r="57" spans="1:7" ht="14.25" customHeight="1" x14ac:dyDescent="0.25">
      <c r="A57" s="95">
        <v>2014</v>
      </c>
      <c r="B57" s="94">
        <v>4048.5</v>
      </c>
    </row>
    <row r="58" spans="1:7" ht="14.25" customHeight="1" x14ac:dyDescent="0.25">
      <c r="A58" s="95">
        <v>2015</v>
      </c>
      <c r="B58" s="94">
        <v>4101.1000000000004</v>
      </c>
    </row>
    <row r="59" spans="1:7" ht="14.25" customHeight="1" x14ac:dyDescent="0.25">
      <c r="A59" s="95">
        <v>2016</v>
      </c>
      <c r="B59" s="94">
        <v>4142.1000000000004</v>
      </c>
    </row>
    <row r="60" spans="1:7" ht="14.25" customHeight="1" x14ac:dyDescent="0.25">
      <c r="A60" s="95">
        <v>2017</v>
      </c>
      <c r="B60" s="94">
        <v>4295.3999999999996</v>
      </c>
    </row>
    <row r="61" spans="1:7" ht="14.25" customHeight="1" x14ac:dyDescent="0.25">
      <c r="A61" s="95">
        <v>2018</v>
      </c>
      <c r="B61" s="94">
        <v>4432.8</v>
      </c>
      <c r="F61" s="265"/>
    </row>
    <row r="62" spans="1:7" ht="14.25" customHeight="1" x14ac:dyDescent="0.25">
      <c r="A62" s="95">
        <v>2019</v>
      </c>
      <c r="B62" s="94">
        <v>4454.9639999999999</v>
      </c>
      <c r="F62" s="265"/>
    </row>
    <row r="63" spans="1:7" ht="14.25" customHeight="1" x14ac:dyDescent="0.25">
      <c r="A63" s="95">
        <v>2020</v>
      </c>
      <c r="B63" s="94">
        <v>4566.34</v>
      </c>
      <c r="G63" s="265"/>
    </row>
    <row r="64" spans="1:7" ht="14.25" customHeight="1" x14ac:dyDescent="0.25">
      <c r="A64" s="95">
        <v>2021</v>
      </c>
      <c r="B64" s="94">
        <v>4749</v>
      </c>
      <c r="G64" s="265"/>
    </row>
    <row r="65" spans="1:7" ht="14.25" customHeight="1" x14ac:dyDescent="0.25">
      <c r="A65" s="95">
        <v>2022</v>
      </c>
      <c r="B65" s="94">
        <v>5261.9</v>
      </c>
      <c r="G65" s="265"/>
    </row>
    <row r="66" spans="1:7" ht="14.25" customHeight="1" x14ac:dyDescent="0.25">
      <c r="A66" s="95">
        <v>2023</v>
      </c>
      <c r="B66" s="94">
        <v>5630.23</v>
      </c>
      <c r="G66" s="265"/>
    </row>
    <row r="67" spans="1:7" ht="14.25" customHeight="1" x14ac:dyDescent="0.25">
      <c r="A67" s="95">
        <v>2024</v>
      </c>
      <c r="B67" s="94">
        <v>5832.92</v>
      </c>
      <c r="G67" s="265"/>
    </row>
    <row r="68" spans="1:7" ht="15" customHeight="1" thickBot="1" x14ac:dyDescent="0.3">
      <c r="A68" s="96">
        <v>2025</v>
      </c>
      <c r="B68" s="142">
        <v>6048.74</v>
      </c>
    </row>
    <row r="69" spans="1:7" ht="15" customHeight="1" x14ac:dyDescent="0.25">
      <c r="A69" s="111"/>
      <c r="B69" s="112"/>
    </row>
    <row r="70" spans="1:7" ht="12" customHeight="1" x14ac:dyDescent="0.25">
      <c r="A70" s="97"/>
      <c r="B70" s="97"/>
    </row>
    <row r="71" spans="1:7" ht="36" customHeight="1" x14ac:dyDescent="0.25">
      <c r="A71" s="427" t="s">
        <v>971</v>
      </c>
      <c r="B71" s="427"/>
    </row>
    <row r="72" spans="1:7" ht="30" customHeight="1" x14ac:dyDescent="0.25"/>
    <row r="73" spans="1:7" ht="30" customHeight="1" x14ac:dyDescent="0.25"/>
    <row r="74" spans="1:7" ht="30" customHeight="1" x14ac:dyDescent="0.25"/>
    <row r="75" spans="1:7" ht="30" customHeight="1" x14ac:dyDescent="0.25"/>
    <row r="76" spans="1:7" ht="30" customHeight="1" x14ac:dyDescent="0.25"/>
  </sheetData>
  <mergeCells count="2">
    <mergeCell ref="A71:B71"/>
    <mergeCell ref="A1:B1"/>
  </mergeCells>
  <hyperlinks>
    <hyperlink ref="A1:B1" location="'Table of contents'!A1" display="Table of contents" xr:uid="{00000000-0004-0000-0D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564"/>
  <sheetViews>
    <sheetView workbookViewId="0">
      <selection activeCell="B12" sqref="B12"/>
    </sheetView>
  </sheetViews>
  <sheetFormatPr defaultColWidth="9.140625" defaultRowHeight="15.75" x14ac:dyDescent="0.25"/>
  <cols>
    <col min="1" max="2" width="39.28515625" style="49" customWidth="1"/>
    <col min="3" max="4" width="9.140625" style="49"/>
    <col min="5" max="5" width="9.5703125" style="49" bestFit="1" customWidth="1"/>
    <col min="6" max="16384" width="9.140625" style="49"/>
  </cols>
  <sheetData>
    <row r="1" spans="1:5" x14ac:dyDescent="0.25">
      <c r="A1" s="398" t="s">
        <v>419</v>
      </c>
      <c r="B1" s="398"/>
    </row>
    <row r="2" spans="1:5" ht="41.25" customHeight="1" x14ac:dyDescent="0.25">
      <c r="A2" s="429" t="s">
        <v>972</v>
      </c>
      <c r="B2" s="429"/>
      <c r="E2" s="327"/>
    </row>
    <row r="3" spans="1:5" ht="14.25" customHeight="1" x14ac:dyDescent="0.25"/>
    <row r="4" spans="1:5" s="50" customFormat="1" ht="24" customHeight="1" x14ac:dyDescent="0.25">
      <c r="A4" s="130" t="s">
        <v>433</v>
      </c>
      <c r="B4" s="130" t="s">
        <v>881</v>
      </c>
    </row>
    <row r="5" spans="1:5" ht="15.75" customHeight="1" x14ac:dyDescent="0.25">
      <c r="A5" s="128">
        <v>29221</v>
      </c>
      <c r="B5" s="129">
        <v>7.5129550075284621</v>
      </c>
    </row>
    <row r="6" spans="1:5" ht="15.75" customHeight="1" x14ac:dyDescent="0.25">
      <c r="A6" s="128">
        <v>29252</v>
      </c>
      <c r="B6" s="129">
        <v>7.8007752557042016</v>
      </c>
    </row>
    <row r="7" spans="1:5" ht="15.75" customHeight="1" x14ac:dyDescent="0.25">
      <c r="A7" s="128">
        <v>29281</v>
      </c>
      <c r="B7" s="129">
        <v>7.910824174124337</v>
      </c>
    </row>
    <row r="8" spans="1:5" ht="15.75" customHeight="1" x14ac:dyDescent="0.25">
      <c r="A8" s="128">
        <v>29312</v>
      </c>
      <c r="B8" s="129">
        <v>7.9785465854598048</v>
      </c>
    </row>
    <row r="9" spans="1:5" ht="15.75" customHeight="1" x14ac:dyDescent="0.25">
      <c r="A9" s="128">
        <v>29342</v>
      </c>
      <c r="B9" s="129">
        <v>7.948918030500538</v>
      </c>
    </row>
    <row r="10" spans="1:5" ht="15.75" customHeight="1" x14ac:dyDescent="0.25">
      <c r="A10" s="128">
        <v>29373</v>
      </c>
      <c r="B10" s="129">
        <v>8.0589669489206717</v>
      </c>
    </row>
    <row r="11" spans="1:5" ht="15.75" customHeight="1" x14ac:dyDescent="0.25">
      <c r="A11" s="128">
        <v>29403</v>
      </c>
      <c r="B11" s="129">
        <v>8.1351546616730737</v>
      </c>
    </row>
    <row r="12" spans="1:5" ht="15.75" customHeight="1" x14ac:dyDescent="0.25">
      <c r="A12" s="128">
        <v>29434</v>
      </c>
      <c r="B12" s="129">
        <v>8.5753503353536153</v>
      </c>
    </row>
    <row r="13" spans="1:5" ht="15.75" customHeight="1" x14ac:dyDescent="0.25">
      <c r="A13" s="128">
        <v>29465</v>
      </c>
      <c r="B13" s="129">
        <v>8.6642360002314156</v>
      </c>
    </row>
    <row r="14" spans="1:5" ht="15.75" customHeight="1" x14ac:dyDescent="0.25">
      <c r="A14" s="128">
        <v>29495</v>
      </c>
      <c r="B14" s="129">
        <v>8.761586966526151</v>
      </c>
    </row>
    <row r="15" spans="1:5" ht="15.75" customHeight="1" x14ac:dyDescent="0.25">
      <c r="A15" s="128">
        <v>29526</v>
      </c>
      <c r="B15" s="129">
        <v>8.7742849186515492</v>
      </c>
    </row>
    <row r="16" spans="1:5" ht="15.75" customHeight="1" x14ac:dyDescent="0.25">
      <c r="A16" s="128">
        <v>29556</v>
      </c>
      <c r="B16" s="129">
        <v>8.8927991384886216</v>
      </c>
    </row>
    <row r="17" spans="1:2" ht="15.75" customHeight="1" x14ac:dyDescent="0.25">
      <c r="A17" s="128">
        <v>29587</v>
      </c>
      <c r="B17" s="129">
        <v>9.002848056908757</v>
      </c>
    </row>
    <row r="18" spans="1:2" ht="15.75" customHeight="1" x14ac:dyDescent="0.25">
      <c r="A18" s="128">
        <v>29618</v>
      </c>
      <c r="B18" s="129">
        <v>9.0705704682442239</v>
      </c>
    </row>
    <row r="19" spans="1:2" ht="15.75" customHeight="1" x14ac:dyDescent="0.25">
      <c r="A19" s="128">
        <v>29646</v>
      </c>
      <c r="B19" s="129">
        <v>9.1213622767458222</v>
      </c>
    </row>
    <row r="20" spans="1:2" ht="15.75" customHeight="1" x14ac:dyDescent="0.25">
      <c r="A20" s="128">
        <v>29677</v>
      </c>
      <c r="B20" s="129">
        <v>9.1382928795796925</v>
      </c>
    </row>
    <row r="21" spans="1:2" ht="15.75" customHeight="1" x14ac:dyDescent="0.25">
      <c r="A21" s="128">
        <v>29707</v>
      </c>
      <c r="B21" s="129">
        <v>9.252574448708291</v>
      </c>
    </row>
    <row r="22" spans="1:2" ht="15.75" customHeight="1" x14ac:dyDescent="0.25">
      <c r="A22" s="128">
        <v>29738</v>
      </c>
      <c r="B22" s="129">
        <v>9.3118315586268281</v>
      </c>
    </row>
    <row r="23" spans="1:2" ht="15.75" customHeight="1" x14ac:dyDescent="0.25">
      <c r="A23" s="128">
        <v>29768</v>
      </c>
      <c r="B23" s="129">
        <v>9.4853702376739637</v>
      </c>
    </row>
    <row r="24" spans="1:2" ht="15.75" customHeight="1" x14ac:dyDescent="0.25">
      <c r="A24" s="128">
        <v>29799</v>
      </c>
      <c r="B24" s="129">
        <v>9.5827212039687009</v>
      </c>
    </row>
    <row r="25" spans="1:2" ht="15.75" customHeight="1" x14ac:dyDescent="0.25">
      <c r="A25" s="128">
        <v>29830</v>
      </c>
      <c r="B25" s="129">
        <v>9.5911865053856342</v>
      </c>
    </row>
    <row r="26" spans="1:2" ht="15.75" customHeight="1" x14ac:dyDescent="0.25">
      <c r="A26" s="128">
        <v>29860</v>
      </c>
      <c r="B26" s="129">
        <v>9.7689578351412329</v>
      </c>
    </row>
    <row r="27" spans="1:2" ht="15.75" customHeight="1" x14ac:dyDescent="0.25">
      <c r="A27" s="128">
        <v>29891</v>
      </c>
      <c r="B27" s="129">
        <v>9.917100609937572</v>
      </c>
    </row>
    <row r="28" spans="1:2" ht="15.75" customHeight="1" x14ac:dyDescent="0.25">
      <c r="A28" s="128">
        <v>29921</v>
      </c>
      <c r="B28" s="129">
        <v>10.090639288984709</v>
      </c>
    </row>
    <row r="29" spans="1:2" ht="15.75" customHeight="1" x14ac:dyDescent="0.25">
      <c r="A29" s="128">
        <v>29952</v>
      </c>
      <c r="B29" s="129">
        <v>10.230316762364106</v>
      </c>
    </row>
    <row r="30" spans="1:2" ht="15.75" customHeight="1" x14ac:dyDescent="0.25">
      <c r="A30" s="128">
        <v>29983</v>
      </c>
      <c r="B30" s="129">
        <v>10.399622790702781</v>
      </c>
    </row>
    <row r="31" spans="1:2" ht="15.75" customHeight="1" x14ac:dyDescent="0.25">
      <c r="A31" s="128">
        <v>30011</v>
      </c>
      <c r="B31" s="129">
        <v>10.429251345662047</v>
      </c>
    </row>
    <row r="32" spans="1:2" ht="15.75" customHeight="1" x14ac:dyDescent="0.25">
      <c r="A32" s="128">
        <v>30042</v>
      </c>
      <c r="B32" s="129">
        <v>10.454647249912846</v>
      </c>
    </row>
    <row r="33" spans="1:2" ht="15.75" customHeight="1" x14ac:dyDescent="0.25">
      <c r="A33" s="128">
        <v>30072</v>
      </c>
      <c r="B33" s="129">
        <v>10.518137010539848</v>
      </c>
    </row>
    <row r="34" spans="1:2" ht="15.75" customHeight="1" x14ac:dyDescent="0.25">
      <c r="A34" s="128">
        <v>30103</v>
      </c>
      <c r="B34" s="129">
        <v>10.513904359831381</v>
      </c>
    </row>
    <row r="35" spans="1:2" ht="15.75" customHeight="1" x14ac:dyDescent="0.25">
      <c r="A35" s="128">
        <v>30133</v>
      </c>
      <c r="B35" s="129">
        <v>10.570968956682931</v>
      </c>
    </row>
    <row r="36" spans="1:2" ht="15.75" customHeight="1" x14ac:dyDescent="0.25">
      <c r="A36" s="128">
        <v>30164</v>
      </c>
      <c r="B36" s="129">
        <v>10.591818994072838</v>
      </c>
    </row>
    <row r="37" spans="1:2" ht="15.75" customHeight="1" x14ac:dyDescent="0.25">
      <c r="A37" s="128">
        <v>30195</v>
      </c>
      <c r="B37" s="129">
        <v>10.539693900598069</v>
      </c>
    </row>
    <row r="38" spans="1:2" ht="15.75" customHeight="1" x14ac:dyDescent="0.25">
      <c r="A38" s="128">
        <v>30225</v>
      </c>
      <c r="B38" s="129">
        <v>10.581393975377885</v>
      </c>
    </row>
    <row r="39" spans="1:2" ht="15.75" customHeight="1" x14ac:dyDescent="0.25">
      <c r="A39" s="128">
        <v>30256</v>
      </c>
      <c r="B39" s="129">
        <v>10.654369106242561</v>
      </c>
    </row>
    <row r="40" spans="1:2" ht="15.75" customHeight="1" x14ac:dyDescent="0.25">
      <c r="A40" s="128">
        <v>30286</v>
      </c>
      <c r="B40" s="129">
        <v>10.779469330582003</v>
      </c>
    </row>
    <row r="41" spans="1:2" ht="15.75" customHeight="1" x14ac:dyDescent="0.25">
      <c r="A41" s="128">
        <v>30317</v>
      </c>
      <c r="B41" s="129">
        <v>10.904569554921444</v>
      </c>
    </row>
    <row r="42" spans="1:2" ht="15.75" customHeight="1" x14ac:dyDescent="0.25">
      <c r="A42" s="128">
        <v>30348</v>
      </c>
      <c r="B42" s="129">
        <v>11.060944835345747</v>
      </c>
    </row>
    <row r="43" spans="1:2" ht="15.75" customHeight="1" x14ac:dyDescent="0.25">
      <c r="A43" s="128">
        <v>30376</v>
      </c>
      <c r="B43" s="129">
        <v>11.092219891430608</v>
      </c>
    </row>
    <row r="44" spans="1:2" ht="15.75" customHeight="1" x14ac:dyDescent="0.25">
      <c r="A44" s="128">
        <v>30407</v>
      </c>
      <c r="B44" s="129">
        <v>11.123494947515471</v>
      </c>
    </row>
    <row r="45" spans="1:2" ht="15.75" customHeight="1" x14ac:dyDescent="0.25">
      <c r="A45" s="128">
        <v>30437</v>
      </c>
      <c r="B45" s="129">
        <v>11.071369854040704</v>
      </c>
    </row>
    <row r="46" spans="1:2" ht="15.75" customHeight="1" x14ac:dyDescent="0.25">
      <c r="A46" s="128">
        <v>30468</v>
      </c>
      <c r="B46" s="129">
        <v>11.029669779260889</v>
      </c>
    </row>
    <row r="47" spans="1:2" ht="15.75" customHeight="1" x14ac:dyDescent="0.25">
      <c r="A47" s="128">
        <v>30498</v>
      </c>
      <c r="B47" s="129">
        <v>11.092219891430608</v>
      </c>
    </row>
    <row r="48" spans="1:2" ht="15.75" customHeight="1" x14ac:dyDescent="0.25">
      <c r="A48" s="128">
        <v>30529</v>
      </c>
      <c r="B48" s="129">
        <v>11.102644910125562</v>
      </c>
    </row>
    <row r="49" spans="1:2" ht="15.75" customHeight="1" x14ac:dyDescent="0.25">
      <c r="A49" s="128">
        <v>30560</v>
      </c>
      <c r="B49" s="129">
        <v>11.154770003600332</v>
      </c>
    </row>
    <row r="50" spans="1:2" ht="15.75" customHeight="1" x14ac:dyDescent="0.25">
      <c r="A50" s="128">
        <v>30590</v>
      </c>
      <c r="B50" s="129">
        <v>11.26944520924482</v>
      </c>
    </row>
    <row r="51" spans="1:2" ht="15.75" customHeight="1" x14ac:dyDescent="0.25">
      <c r="A51" s="128">
        <v>30621</v>
      </c>
      <c r="B51" s="129">
        <v>11.217320115770052</v>
      </c>
    </row>
    <row r="52" spans="1:2" ht="15.75" customHeight="1" x14ac:dyDescent="0.25">
      <c r="A52" s="128">
        <v>30651</v>
      </c>
      <c r="B52" s="129">
        <v>11.206895097075098</v>
      </c>
    </row>
    <row r="53" spans="1:2" ht="15.75" customHeight="1" x14ac:dyDescent="0.25">
      <c r="A53" s="128">
        <v>30682</v>
      </c>
      <c r="B53" s="129">
        <v>11.457095545753987</v>
      </c>
    </row>
    <row r="54" spans="1:2" ht="15.75" customHeight="1" x14ac:dyDescent="0.25">
      <c r="A54" s="128">
        <v>30713</v>
      </c>
      <c r="B54" s="129">
        <v>11.53007067661866</v>
      </c>
    </row>
    <row r="55" spans="1:2" ht="15.75" customHeight="1" x14ac:dyDescent="0.25">
      <c r="A55" s="128">
        <v>30742</v>
      </c>
      <c r="B55" s="129">
        <v>11.717721013127827</v>
      </c>
    </row>
    <row r="56" spans="1:2" ht="15.75" customHeight="1" x14ac:dyDescent="0.25">
      <c r="A56" s="128">
        <v>30773</v>
      </c>
      <c r="B56" s="129">
        <v>11.801121162687453</v>
      </c>
    </row>
    <row r="57" spans="1:2" ht="15.75" customHeight="1" x14ac:dyDescent="0.25">
      <c r="A57" s="128">
        <v>30803</v>
      </c>
      <c r="B57" s="129">
        <v>11.832396218772315</v>
      </c>
    </row>
    <row r="58" spans="1:2" ht="15.75" customHeight="1" x14ac:dyDescent="0.25">
      <c r="A58" s="128">
        <v>30834</v>
      </c>
      <c r="B58" s="129">
        <v>11.801121162687453</v>
      </c>
    </row>
    <row r="59" spans="1:2" ht="15.75" customHeight="1" x14ac:dyDescent="0.25">
      <c r="A59" s="128">
        <v>30864</v>
      </c>
      <c r="B59" s="129">
        <v>11.884521312247083</v>
      </c>
    </row>
    <row r="60" spans="1:2" ht="15.75" customHeight="1" x14ac:dyDescent="0.25">
      <c r="A60" s="128">
        <v>30895</v>
      </c>
      <c r="B60" s="129">
        <v>12.051321611366337</v>
      </c>
    </row>
    <row r="61" spans="1:2" ht="15.75" customHeight="1" x14ac:dyDescent="0.25">
      <c r="A61" s="128">
        <v>30926</v>
      </c>
      <c r="B61" s="129">
        <v>12.238971947875504</v>
      </c>
    </row>
    <row r="62" spans="1:2" ht="15.75" customHeight="1" x14ac:dyDescent="0.25">
      <c r="A62" s="128">
        <v>30956</v>
      </c>
      <c r="B62" s="129">
        <v>12.301522060045224</v>
      </c>
    </row>
    <row r="63" spans="1:2" ht="15.75" customHeight="1" x14ac:dyDescent="0.25">
      <c r="A63" s="128">
        <v>30987</v>
      </c>
      <c r="B63" s="129">
        <v>12.238971947875504</v>
      </c>
    </row>
    <row r="64" spans="1:2" ht="15.75" customHeight="1" x14ac:dyDescent="0.25">
      <c r="A64" s="128">
        <v>31017</v>
      </c>
      <c r="B64" s="129">
        <v>12.322372097435128</v>
      </c>
    </row>
    <row r="65" spans="1:2" ht="15.75" customHeight="1" x14ac:dyDescent="0.25">
      <c r="A65" s="128">
        <v>31048</v>
      </c>
      <c r="B65" s="129">
        <v>12.416197265689716</v>
      </c>
    </row>
    <row r="66" spans="1:2" ht="15.75" customHeight="1" x14ac:dyDescent="0.25">
      <c r="A66" s="128">
        <v>31079</v>
      </c>
      <c r="B66" s="129">
        <v>12.582997564808972</v>
      </c>
    </row>
    <row r="67" spans="1:2" ht="15.75" customHeight="1" x14ac:dyDescent="0.25">
      <c r="A67" s="128">
        <v>31107</v>
      </c>
      <c r="B67" s="129">
        <v>12.687247751758507</v>
      </c>
    </row>
    <row r="68" spans="1:2" ht="15.75" customHeight="1" x14ac:dyDescent="0.25">
      <c r="A68" s="128">
        <v>31138</v>
      </c>
      <c r="B68" s="129">
        <v>12.61427262089383</v>
      </c>
    </row>
    <row r="69" spans="1:2" ht="15.75" customHeight="1" x14ac:dyDescent="0.25">
      <c r="A69" s="128">
        <v>31168</v>
      </c>
      <c r="B69" s="129">
        <v>12.624697639588785</v>
      </c>
    </row>
    <row r="70" spans="1:2" ht="15.75" customHeight="1" x14ac:dyDescent="0.25">
      <c r="A70" s="128">
        <v>31199</v>
      </c>
      <c r="B70" s="129">
        <v>12.635122658283738</v>
      </c>
    </row>
    <row r="71" spans="1:2" ht="15.75" customHeight="1" x14ac:dyDescent="0.25">
      <c r="A71" s="128">
        <v>31229</v>
      </c>
      <c r="B71" s="129">
        <v>12.708097789148415</v>
      </c>
    </row>
    <row r="72" spans="1:2" ht="15.75" customHeight="1" x14ac:dyDescent="0.25">
      <c r="A72" s="128">
        <v>31260</v>
      </c>
      <c r="B72" s="129">
        <v>12.791497938708044</v>
      </c>
    </row>
    <row r="73" spans="1:2" ht="15.75" customHeight="1" x14ac:dyDescent="0.25">
      <c r="A73" s="128">
        <v>31291</v>
      </c>
      <c r="B73" s="129">
        <v>12.947873219132347</v>
      </c>
    </row>
    <row r="74" spans="1:2" ht="15.75" customHeight="1" x14ac:dyDescent="0.25">
      <c r="A74" s="128">
        <v>31321</v>
      </c>
      <c r="B74" s="129">
        <v>12.947873219132347</v>
      </c>
    </row>
    <row r="75" spans="1:2" ht="15.75" customHeight="1" x14ac:dyDescent="0.25">
      <c r="A75" s="128">
        <v>31352</v>
      </c>
      <c r="B75" s="129">
        <v>12.927023181742436</v>
      </c>
    </row>
    <row r="76" spans="1:2" ht="15.75" customHeight="1" x14ac:dyDescent="0.25">
      <c r="A76" s="128">
        <v>31382</v>
      </c>
      <c r="B76" s="129">
        <v>12.885323106962625</v>
      </c>
    </row>
    <row r="77" spans="1:2" ht="15.75" customHeight="1" x14ac:dyDescent="0.25">
      <c r="A77" s="128">
        <v>31413</v>
      </c>
      <c r="B77" s="129">
        <v>12.927023181742436</v>
      </c>
    </row>
    <row r="78" spans="1:2" ht="15.75" customHeight="1" x14ac:dyDescent="0.25">
      <c r="A78" s="128">
        <v>31444</v>
      </c>
      <c r="B78" s="129">
        <v>12.947873219132347</v>
      </c>
    </row>
    <row r="79" spans="1:2" ht="15.75" customHeight="1" x14ac:dyDescent="0.25">
      <c r="A79" s="128">
        <v>31472</v>
      </c>
      <c r="B79" s="129">
        <v>12.999998312607115</v>
      </c>
    </row>
    <row r="80" spans="1:2" ht="15.75" customHeight="1" x14ac:dyDescent="0.25">
      <c r="A80" s="128">
        <v>31503</v>
      </c>
      <c r="B80" s="129">
        <v>12.989573293912159</v>
      </c>
    </row>
    <row r="81" spans="1:2" ht="15.75" customHeight="1" x14ac:dyDescent="0.25">
      <c r="A81" s="128">
        <v>31533</v>
      </c>
      <c r="B81" s="129">
        <v>12.979148275217206</v>
      </c>
    </row>
    <row r="82" spans="1:2" ht="15.75" customHeight="1" x14ac:dyDescent="0.25">
      <c r="A82" s="128">
        <v>31564</v>
      </c>
      <c r="B82" s="129">
        <v>12.989573293912159</v>
      </c>
    </row>
    <row r="83" spans="1:2" ht="15.75" customHeight="1" x14ac:dyDescent="0.25">
      <c r="A83" s="128">
        <v>31594</v>
      </c>
      <c r="B83" s="129">
        <v>13.01042333130207</v>
      </c>
    </row>
    <row r="84" spans="1:2" ht="15.75" customHeight="1" x14ac:dyDescent="0.25">
      <c r="A84" s="128">
        <v>31625</v>
      </c>
      <c r="B84" s="129">
        <v>13.083398462166739</v>
      </c>
    </row>
    <row r="85" spans="1:2" ht="15.75" customHeight="1" x14ac:dyDescent="0.25">
      <c r="A85" s="128">
        <v>31656</v>
      </c>
      <c r="B85" s="129">
        <v>12.9582982378273</v>
      </c>
    </row>
    <row r="86" spans="1:2" ht="15.75" customHeight="1" x14ac:dyDescent="0.25">
      <c r="A86" s="128">
        <v>31686</v>
      </c>
      <c r="B86" s="129">
        <v>12.927023181742436</v>
      </c>
    </row>
    <row r="87" spans="1:2" ht="15.75" customHeight="1" x14ac:dyDescent="0.25">
      <c r="A87" s="128">
        <v>31717</v>
      </c>
      <c r="B87" s="129">
        <v>12.833198013487859</v>
      </c>
    </row>
    <row r="88" spans="1:2" ht="15.75" customHeight="1" x14ac:dyDescent="0.25">
      <c r="A88" s="128">
        <v>31747</v>
      </c>
      <c r="B88" s="129">
        <v>12.885323106962625</v>
      </c>
    </row>
    <row r="89" spans="1:2" ht="15.75" customHeight="1" x14ac:dyDescent="0.25">
      <c r="A89" s="128">
        <v>31778</v>
      </c>
      <c r="B89" s="129">
        <v>12.895748125657581</v>
      </c>
    </row>
    <row r="90" spans="1:2" ht="15.75" customHeight="1" x14ac:dyDescent="0.25">
      <c r="A90" s="128">
        <v>31809</v>
      </c>
      <c r="B90" s="129">
        <v>13.031273368691974</v>
      </c>
    </row>
    <row r="91" spans="1:2" ht="15.75" customHeight="1" x14ac:dyDescent="0.25">
      <c r="A91" s="128">
        <v>31837</v>
      </c>
      <c r="B91" s="129">
        <v>13.271048798675908</v>
      </c>
    </row>
    <row r="92" spans="1:2" ht="15.75" customHeight="1" x14ac:dyDescent="0.25">
      <c r="A92" s="128">
        <v>31868</v>
      </c>
      <c r="B92" s="129">
        <v>12.999998312607115</v>
      </c>
    </row>
    <row r="93" spans="1:2" ht="15.75" customHeight="1" x14ac:dyDescent="0.25">
      <c r="A93" s="128">
        <v>31898</v>
      </c>
      <c r="B93" s="129">
        <v>13.114673518251603</v>
      </c>
    </row>
    <row r="94" spans="1:2" ht="15.75" customHeight="1" x14ac:dyDescent="0.25">
      <c r="A94" s="128">
        <v>31929</v>
      </c>
      <c r="B94" s="129">
        <v>13.145948574336462</v>
      </c>
    </row>
    <row r="95" spans="1:2" ht="15.75" customHeight="1" x14ac:dyDescent="0.25">
      <c r="A95" s="128">
        <v>31959</v>
      </c>
      <c r="B95" s="129">
        <v>12.984402484639462</v>
      </c>
    </row>
    <row r="96" spans="1:2" ht="15.75" customHeight="1" x14ac:dyDescent="0.25">
      <c r="A96" s="128">
        <v>31990</v>
      </c>
      <c r="B96" s="129">
        <v>12.893329521320346</v>
      </c>
    </row>
    <row r="97" spans="1:2" ht="15.75" customHeight="1" x14ac:dyDescent="0.25">
      <c r="A97" s="128">
        <v>32021</v>
      </c>
      <c r="B97" s="129">
        <v>12.906339944651652</v>
      </c>
    </row>
    <row r="98" spans="1:2" ht="15.75" customHeight="1" x14ac:dyDescent="0.25">
      <c r="A98" s="128">
        <v>32051</v>
      </c>
      <c r="B98" s="129">
        <v>12.984402484639462</v>
      </c>
    </row>
    <row r="99" spans="1:2" ht="15.75" customHeight="1" x14ac:dyDescent="0.25">
      <c r="A99" s="128">
        <v>32082</v>
      </c>
      <c r="B99" s="129">
        <v>13.036444177964672</v>
      </c>
    </row>
    <row r="100" spans="1:2" ht="15.75" customHeight="1" x14ac:dyDescent="0.25">
      <c r="A100" s="128">
        <v>32112</v>
      </c>
      <c r="B100" s="129">
        <v>13.049454601295972</v>
      </c>
    </row>
    <row r="101" spans="1:2" ht="15.75" customHeight="1" x14ac:dyDescent="0.25">
      <c r="A101" s="128">
        <v>32143</v>
      </c>
      <c r="B101" s="129">
        <v>13.322673491253317</v>
      </c>
    </row>
    <row r="102" spans="1:2" ht="15.75" customHeight="1" x14ac:dyDescent="0.25">
      <c r="A102" s="128">
        <v>32174</v>
      </c>
      <c r="B102" s="129">
        <v>13.231600527934207</v>
      </c>
    </row>
    <row r="103" spans="1:2" ht="15.75" customHeight="1" x14ac:dyDescent="0.25">
      <c r="A103" s="128">
        <v>32203</v>
      </c>
      <c r="B103" s="129">
        <v>13.192569257940299</v>
      </c>
    </row>
    <row r="104" spans="1:2" ht="15.75" customHeight="1" x14ac:dyDescent="0.25">
      <c r="A104" s="128">
        <v>32234</v>
      </c>
      <c r="B104" s="129">
        <v>13.413746454572429</v>
      </c>
    </row>
    <row r="105" spans="1:2" ht="15.75" customHeight="1" x14ac:dyDescent="0.25">
      <c r="A105" s="128">
        <v>32264</v>
      </c>
      <c r="B105" s="129">
        <v>13.504819417891545</v>
      </c>
    </row>
    <row r="106" spans="1:2" ht="15.75" customHeight="1" x14ac:dyDescent="0.25">
      <c r="A106" s="128">
        <v>32295</v>
      </c>
      <c r="B106" s="129">
        <v>13.947173811155816</v>
      </c>
    </row>
    <row r="107" spans="1:2" ht="15.75" customHeight="1" x14ac:dyDescent="0.25">
      <c r="A107" s="128">
        <v>32325</v>
      </c>
      <c r="B107" s="129">
        <v>14.40253862775139</v>
      </c>
    </row>
    <row r="108" spans="1:2" ht="15.75" customHeight="1" x14ac:dyDescent="0.25">
      <c r="A108" s="128">
        <v>32356</v>
      </c>
      <c r="B108" s="129">
        <v>14.805861751021755</v>
      </c>
    </row>
    <row r="109" spans="1:2" ht="15.75" customHeight="1" x14ac:dyDescent="0.25">
      <c r="A109" s="128">
        <v>32387</v>
      </c>
      <c r="B109" s="129">
        <v>15.131122334304305</v>
      </c>
    </row>
    <row r="110" spans="1:2" ht="15.75" customHeight="1" x14ac:dyDescent="0.25">
      <c r="A110" s="128">
        <v>32417</v>
      </c>
      <c r="B110" s="129">
        <v>15.28724741427993</v>
      </c>
    </row>
    <row r="111" spans="1:2" ht="15.75" customHeight="1" x14ac:dyDescent="0.25">
      <c r="A111" s="128">
        <v>32448</v>
      </c>
      <c r="B111" s="129">
        <v>15.274236990948632</v>
      </c>
    </row>
    <row r="112" spans="1:2" ht="15.75" customHeight="1" x14ac:dyDescent="0.25">
      <c r="A112" s="128">
        <v>32478</v>
      </c>
      <c r="B112" s="129">
        <v>15.105101487641701</v>
      </c>
    </row>
    <row r="113" spans="1:2" ht="15.75" customHeight="1" x14ac:dyDescent="0.25">
      <c r="A113" s="128">
        <v>32509</v>
      </c>
      <c r="B113" s="129">
        <v>15.196174450960816</v>
      </c>
    </row>
    <row r="114" spans="1:2" ht="15.75" customHeight="1" x14ac:dyDescent="0.25">
      <c r="A114" s="128">
        <v>32540</v>
      </c>
      <c r="B114" s="129">
        <v>15.430362070924255</v>
      </c>
    </row>
    <row r="115" spans="1:2" ht="15.75" customHeight="1" x14ac:dyDescent="0.25">
      <c r="A115" s="128">
        <v>32568</v>
      </c>
      <c r="B115" s="129">
        <v>15.417351647592948</v>
      </c>
    </row>
    <row r="116" spans="1:2" ht="15.75" customHeight="1" x14ac:dyDescent="0.25">
      <c r="A116" s="128">
        <v>32599</v>
      </c>
      <c r="B116" s="129">
        <v>15.833685194194617</v>
      </c>
    </row>
    <row r="117" spans="1:2" ht="15.75" customHeight="1" x14ac:dyDescent="0.25">
      <c r="A117" s="128">
        <v>32629</v>
      </c>
      <c r="B117" s="129">
        <v>15.911747734182427</v>
      </c>
    </row>
    <row r="118" spans="1:2" ht="15.75" customHeight="1" x14ac:dyDescent="0.25">
      <c r="A118" s="128">
        <v>32660</v>
      </c>
      <c r="B118" s="129">
        <v>15.950779004176335</v>
      </c>
    </row>
    <row r="119" spans="1:2" ht="15.75" customHeight="1" x14ac:dyDescent="0.25">
      <c r="A119" s="128">
        <v>32690</v>
      </c>
      <c r="B119" s="129">
        <v>16.132924930814564</v>
      </c>
    </row>
    <row r="120" spans="1:2" ht="15.75" customHeight="1" x14ac:dyDescent="0.25">
      <c r="A120" s="128">
        <v>32721</v>
      </c>
      <c r="B120" s="129">
        <v>16.119914507483262</v>
      </c>
    </row>
    <row r="121" spans="1:2" ht="15.75" customHeight="1" x14ac:dyDescent="0.25">
      <c r="A121" s="128">
        <v>32752</v>
      </c>
      <c r="B121" s="129">
        <v>16.393133397440607</v>
      </c>
    </row>
    <row r="122" spans="1:2" ht="15.75" customHeight="1" x14ac:dyDescent="0.25">
      <c r="A122" s="128">
        <v>32782</v>
      </c>
      <c r="B122" s="129">
        <v>16.445175090765819</v>
      </c>
    </row>
    <row r="123" spans="1:2" ht="15.75" customHeight="1" x14ac:dyDescent="0.25">
      <c r="A123" s="128">
        <v>32813</v>
      </c>
      <c r="B123" s="129">
        <v>16.666352287397952</v>
      </c>
    </row>
    <row r="124" spans="1:2" ht="15.75" customHeight="1" x14ac:dyDescent="0.25">
      <c r="A124" s="128">
        <v>32843</v>
      </c>
      <c r="B124" s="129">
        <v>16.744414827385761</v>
      </c>
    </row>
    <row r="125" spans="1:2" ht="15.75" customHeight="1" x14ac:dyDescent="0.25">
      <c r="A125" s="128">
        <v>32874</v>
      </c>
      <c r="B125" s="129">
        <v>17.160748373987428</v>
      </c>
    </row>
    <row r="126" spans="1:2" ht="15.75" customHeight="1" x14ac:dyDescent="0.25">
      <c r="A126" s="128">
        <v>32905</v>
      </c>
      <c r="B126" s="129">
        <v>17.355904723956961</v>
      </c>
    </row>
    <row r="127" spans="1:2" ht="15.75" customHeight="1" x14ac:dyDescent="0.25">
      <c r="A127" s="128">
        <v>32933</v>
      </c>
      <c r="B127" s="129">
        <v>17.590092343920393</v>
      </c>
    </row>
    <row r="128" spans="1:2" ht="15.75" customHeight="1" x14ac:dyDescent="0.25">
      <c r="A128" s="128">
        <v>32964</v>
      </c>
      <c r="B128" s="129">
        <v>17.551061073926494</v>
      </c>
    </row>
    <row r="129" spans="1:2" ht="15.75" customHeight="1" x14ac:dyDescent="0.25">
      <c r="A129" s="128">
        <v>32994</v>
      </c>
      <c r="B129" s="129">
        <v>17.655144460576903</v>
      </c>
    </row>
    <row r="130" spans="1:2" ht="15.75" customHeight="1" x14ac:dyDescent="0.25">
      <c r="A130" s="128">
        <v>33025</v>
      </c>
      <c r="B130" s="129">
        <v>17.616113190583004</v>
      </c>
    </row>
    <row r="131" spans="1:2" ht="15.75" customHeight="1" x14ac:dyDescent="0.25">
      <c r="A131" s="128">
        <v>33055</v>
      </c>
      <c r="B131" s="129">
        <v>18.201582240491593</v>
      </c>
    </row>
    <row r="132" spans="1:2" ht="15.75" customHeight="1" x14ac:dyDescent="0.25">
      <c r="A132" s="128">
        <v>33086</v>
      </c>
      <c r="B132" s="129">
        <v>18.201582240491593</v>
      </c>
    </row>
    <row r="133" spans="1:2" ht="15.75" customHeight="1" x14ac:dyDescent="0.25">
      <c r="A133" s="128">
        <v>33117</v>
      </c>
      <c r="B133" s="129">
        <v>19.008228487032326</v>
      </c>
    </row>
    <row r="134" spans="1:2" ht="15.75" customHeight="1" x14ac:dyDescent="0.25">
      <c r="A134" s="128">
        <v>33147</v>
      </c>
      <c r="B134" s="129">
        <v>19.073280603688833</v>
      </c>
    </row>
    <row r="135" spans="1:2" ht="15.75" customHeight="1" x14ac:dyDescent="0.25">
      <c r="A135" s="128">
        <v>33178</v>
      </c>
      <c r="B135" s="129">
        <v>19.411551610302684</v>
      </c>
    </row>
    <row r="136" spans="1:2" ht="15.75" customHeight="1" x14ac:dyDescent="0.25">
      <c r="A136" s="128">
        <v>33208</v>
      </c>
      <c r="B136" s="129">
        <v>19.346499493646174</v>
      </c>
    </row>
    <row r="137" spans="1:2" ht="15.75" customHeight="1" x14ac:dyDescent="0.25">
      <c r="A137" s="128">
        <v>33239</v>
      </c>
      <c r="B137" s="129">
        <v>19.775843463579147</v>
      </c>
    </row>
    <row r="138" spans="1:2" ht="15.75" customHeight="1" x14ac:dyDescent="0.25">
      <c r="A138" s="128">
        <v>33270</v>
      </c>
      <c r="B138" s="129">
        <v>19.645739230266123</v>
      </c>
    </row>
    <row r="139" spans="1:2" ht="15.75" customHeight="1" x14ac:dyDescent="0.25">
      <c r="A139" s="128">
        <v>33298</v>
      </c>
      <c r="B139" s="129">
        <v>19.38553076364008</v>
      </c>
    </row>
    <row r="140" spans="1:2" ht="15.75" customHeight="1" x14ac:dyDescent="0.25">
      <c r="A140" s="128">
        <v>33329</v>
      </c>
      <c r="B140" s="129">
        <v>19.294457800320966</v>
      </c>
    </row>
    <row r="141" spans="1:2" ht="15.75" customHeight="1" x14ac:dyDescent="0.25">
      <c r="A141" s="128">
        <v>33359</v>
      </c>
      <c r="B141" s="129">
        <v>19.021238910363621</v>
      </c>
    </row>
    <row r="142" spans="1:2" ht="15.75" customHeight="1" x14ac:dyDescent="0.25">
      <c r="A142" s="128">
        <v>33390</v>
      </c>
      <c r="B142" s="129">
        <v>19.125322297014037</v>
      </c>
    </row>
    <row r="143" spans="1:2" ht="15.75" customHeight="1" x14ac:dyDescent="0.25">
      <c r="A143" s="128">
        <v>33420</v>
      </c>
      <c r="B143" s="129">
        <v>19.762833040247845</v>
      </c>
    </row>
    <row r="144" spans="1:2" ht="15.75" customHeight="1" x14ac:dyDescent="0.25">
      <c r="A144" s="128">
        <v>33451</v>
      </c>
      <c r="B144" s="129">
        <v>19.528645420284402</v>
      </c>
    </row>
    <row r="145" spans="1:2" ht="15.75" customHeight="1" x14ac:dyDescent="0.25">
      <c r="A145" s="128">
        <v>33482</v>
      </c>
      <c r="B145" s="129">
        <v>19.4896141502905</v>
      </c>
    </row>
    <row r="146" spans="1:2" ht="15.75" customHeight="1" x14ac:dyDescent="0.25">
      <c r="A146" s="128">
        <v>33512</v>
      </c>
      <c r="B146" s="129">
        <v>19.515634996953107</v>
      </c>
    </row>
    <row r="147" spans="1:2" ht="15.75" customHeight="1" x14ac:dyDescent="0.25">
      <c r="A147" s="128">
        <v>33543</v>
      </c>
      <c r="B147" s="129">
        <v>19.541655843615704</v>
      </c>
    </row>
    <row r="148" spans="1:2" ht="15.75" customHeight="1" x14ac:dyDescent="0.25">
      <c r="A148" s="128">
        <v>33573</v>
      </c>
      <c r="B148" s="129">
        <v>19.359509916977483</v>
      </c>
    </row>
    <row r="149" spans="1:2" ht="15.75" customHeight="1" x14ac:dyDescent="0.25">
      <c r="A149" s="128">
        <v>33604</v>
      </c>
      <c r="B149" s="129">
        <v>19.593697536940912</v>
      </c>
    </row>
    <row r="150" spans="1:2" ht="15.75" customHeight="1" x14ac:dyDescent="0.25">
      <c r="A150" s="128">
        <v>33635</v>
      </c>
      <c r="B150" s="129">
        <v>19.684770500260033</v>
      </c>
    </row>
    <row r="151" spans="1:2" ht="15.75" customHeight="1" x14ac:dyDescent="0.25">
      <c r="A151" s="128">
        <v>33664</v>
      </c>
      <c r="B151" s="129">
        <v>19.710791346922633</v>
      </c>
    </row>
    <row r="152" spans="1:2" ht="15.75" customHeight="1" x14ac:dyDescent="0.25">
      <c r="A152" s="128">
        <v>33695</v>
      </c>
      <c r="B152" s="129">
        <v>19.645739230266123</v>
      </c>
    </row>
    <row r="153" spans="1:2" ht="15.75" customHeight="1" x14ac:dyDescent="0.25">
      <c r="A153" s="128">
        <v>33725</v>
      </c>
      <c r="B153" s="129">
        <v>19.918958120223468</v>
      </c>
    </row>
    <row r="154" spans="1:2" ht="15.75" customHeight="1" x14ac:dyDescent="0.25">
      <c r="A154" s="128">
        <v>33756</v>
      </c>
      <c r="B154" s="129">
        <v>20.348302090156441</v>
      </c>
    </row>
    <row r="155" spans="1:2" ht="15.75" customHeight="1" x14ac:dyDescent="0.25">
      <c r="A155" s="128">
        <v>33786</v>
      </c>
      <c r="B155" s="129">
        <v>20.458630480005876</v>
      </c>
    </row>
    <row r="156" spans="1:2" ht="15.75" customHeight="1" x14ac:dyDescent="0.25">
      <c r="A156" s="128">
        <v>33817</v>
      </c>
      <c r="B156" s="129">
        <v>20.773378641236732</v>
      </c>
    </row>
    <row r="157" spans="1:2" ht="15.75" customHeight="1" x14ac:dyDescent="0.25">
      <c r="A157" s="128">
        <v>33848</v>
      </c>
      <c r="B157" s="129">
        <v>20.930752721852166</v>
      </c>
    </row>
    <row r="158" spans="1:2" ht="15.75" customHeight="1" x14ac:dyDescent="0.25">
      <c r="A158" s="128">
        <v>33878</v>
      </c>
      <c r="B158" s="129">
        <v>20.970096242006022</v>
      </c>
    </row>
    <row r="159" spans="1:2" ht="15.75" customHeight="1" x14ac:dyDescent="0.25">
      <c r="A159" s="128">
        <v>33909</v>
      </c>
      <c r="B159" s="129">
        <v>21.009439762159882</v>
      </c>
    </row>
    <row r="160" spans="1:2" ht="15.75" customHeight="1" x14ac:dyDescent="0.25">
      <c r="A160" s="128">
        <v>33939</v>
      </c>
      <c r="B160" s="129">
        <v>21.166813842775309</v>
      </c>
    </row>
    <row r="161" spans="1:2" ht="15.75" customHeight="1" x14ac:dyDescent="0.25">
      <c r="A161" s="128">
        <v>33970</v>
      </c>
      <c r="B161" s="129">
        <v>21.442218483852308</v>
      </c>
    </row>
    <row r="162" spans="1:2" ht="15.75" customHeight="1" x14ac:dyDescent="0.25">
      <c r="A162" s="128">
        <v>34001</v>
      </c>
      <c r="B162" s="129">
        <v>21.678279604775462</v>
      </c>
    </row>
    <row r="163" spans="1:2" ht="15.75" customHeight="1" x14ac:dyDescent="0.25">
      <c r="A163" s="128">
        <v>34029</v>
      </c>
      <c r="B163" s="129">
        <v>21.776638405160103</v>
      </c>
    </row>
    <row r="164" spans="1:2" ht="15.75" customHeight="1" x14ac:dyDescent="0.25">
      <c r="A164" s="128">
        <v>34060</v>
      </c>
      <c r="B164" s="129">
        <v>21.855325445467816</v>
      </c>
    </row>
    <row r="165" spans="1:2" ht="15.75" customHeight="1" x14ac:dyDescent="0.25">
      <c r="A165" s="128">
        <v>34090</v>
      </c>
      <c r="B165" s="129">
        <v>22.42580648769875</v>
      </c>
    </row>
    <row r="166" spans="1:2" ht="15.75" customHeight="1" x14ac:dyDescent="0.25">
      <c r="A166" s="128">
        <v>34121</v>
      </c>
      <c r="B166" s="129">
        <v>22.563508808237252</v>
      </c>
    </row>
    <row r="167" spans="1:2" ht="15.75" customHeight="1" x14ac:dyDescent="0.25">
      <c r="A167" s="128">
        <v>34151</v>
      </c>
      <c r="B167" s="129">
        <v>22.70121112877575</v>
      </c>
    </row>
    <row r="168" spans="1:2" ht="15.75" customHeight="1" x14ac:dyDescent="0.25">
      <c r="A168" s="128">
        <v>34182</v>
      </c>
      <c r="B168" s="129">
        <v>22.878256969468111</v>
      </c>
    </row>
    <row r="169" spans="1:2" ht="15.75" customHeight="1" x14ac:dyDescent="0.25">
      <c r="A169" s="128">
        <v>34213</v>
      </c>
      <c r="B169" s="129">
        <v>23.05530281016047</v>
      </c>
    </row>
    <row r="170" spans="1:2" ht="15.75" customHeight="1" x14ac:dyDescent="0.25">
      <c r="A170" s="128">
        <v>34243</v>
      </c>
      <c r="B170" s="129">
        <v>23.074974570237398</v>
      </c>
    </row>
    <row r="171" spans="1:2" ht="15.75" customHeight="1" x14ac:dyDescent="0.25">
      <c r="A171" s="128">
        <v>34274</v>
      </c>
      <c r="B171" s="129">
        <v>23.193005130698968</v>
      </c>
    </row>
    <row r="172" spans="1:2" ht="15.75" customHeight="1" x14ac:dyDescent="0.25">
      <c r="A172" s="128">
        <v>34304</v>
      </c>
      <c r="B172" s="129">
        <v>23.311035691160541</v>
      </c>
    </row>
    <row r="173" spans="1:2" ht="15.75" customHeight="1" x14ac:dyDescent="0.25">
      <c r="A173" s="128">
        <v>34335</v>
      </c>
      <c r="B173" s="129">
        <v>23.488081531852902</v>
      </c>
    </row>
    <row r="174" spans="1:2" ht="15.75" customHeight="1" x14ac:dyDescent="0.25">
      <c r="A174" s="128">
        <v>34366</v>
      </c>
      <c r="B174" s="129">
        <v>23.586440332237544</v>
      </c>
    </row>
    <row r="175" spans="1:2" ht="15.75" customHeight="1" x14ac:dyDescent="0.25">
      <c r="A175" s="128">
        <v>34394</v>
      </c>
      <c r="B175" s="129">
        <v>23.763486172929902</v>
      </c>
    </row>
    <row r="176" spans="1:2" ht="15.75" customHeight="1" x14ac:dyDescent="0.25">
      <c r="A176" s="128">
        <v>34425</v>
      </c>
      <c r="B176" s="129">
        <v>23.802829693083755</v>
      </c>
    </row>
    <row r="177" spans="1:2" ht="15.75" customHeight="1" x14ac:dyDescent="0.25">
      <c r="A177" s="128">
        <v>34455</v>
      </c>
      <c r="B177" s="129">
        <v>24.117577854314618</v>
      </c>
    </row>
    <row r="178" spans="1:2" ht="15.75" customHeight="1" x14ac:dyDescent="0.25">
      <c r="A178" s="128">
        <v>34486</v>
      </c>
      <c r="B178" s="129">
        <v>24.235608414776191</v>
      </c>
    </row>
    <row r="179" spans="1:2" ht="15.75" customHeight="1" x14ac:dyDescent="0.25">
      <c r="A179" s="128">
        <v>34516</v>
      </c>
      <c r="B179" s="129">
        <v>24.235608414776191</v>
      </c>
    </row>
    <row r="180" spans="1:2" ht="15.75" customHeight="1" x14ac:dyDescent="0.25">
      <c r="A180" s="128">
        <v>34547</v>
      </c>
      <c r="B180" s="129">
        <v>24.353638975237764</v>
      </c>
    </row>
    <row r="181" spans="1:2" ht="15.75" customHeight="1" x14ac:dyDescent="0.25">
      <c r="A181" s="128">
        <v>34578</v>
      </c>
      <c r="B181" s="129">
        <v>24.432326015545481</v>
      </c>
    </row>
    <row r="182" spans="1:2" ht="15.75" customHeight="1" x14ac:dyDescent="0.25">
      <c r="A182" s="128">
        <v>34608</v>
      </c>
      <c r="B182" s="129">
        <v>24.432326015545481</v>
      </c>
    </row>
    <row r="183" spans="1:2" ht="15.75" customHeight="1" x14ac:dyDescent="0.25">
      <c r="A183" s="128">
        <v>34639</v>
      </c>
      <c r="B183" s="129">
        <v>24.570028336083986</v>
      </c>
    </row>
    <row r="184" spans="1:2" ht="15.75" customHeight="1" x14ac:dyDescent="0.25">
      <c r="A184" s="128">
        <v>34669</v>
      </c>
      <c r="B184" s="129">
        <v>24.707730656622484</v>
      </c>
    </row>
    <row r="185" spans="1:2" ht="15.75" customHeight="1" x14ac:dyDescent="0.25">
      <c r="A185" s="128">
        <v>34700</v>
      </c>
      <c r="B185" s="129">
        <v>24.963463537622562</v>
      </c>
    </row>
    <row r="186" spans="1:2" ht="15.75" customHeight="1" x14ac:dyDescent="0.25">
      <c r="A186" s="128">
        <v>34731</v>
      </c>
      <c r="B186" s="129">
        <v>25.0618223380072</v>
      </c>
    </row>
    <row r="187" spans="1:2" ht="15.75" customHeight="1" x14ac:dyDescent="0.25">
      <c r="A187" s="128">
        <v>34759</v>
      </c>
      <c r="B187" s="129">
        <v>25.21919641862263</v>
      </c>
    </row>
    <row r="188" spans="1:2" ht="15.75" customHeight="1" x14ac:dyDescent="0.25">
      <c r="A188" s="128">
        <v>34790</v>
      </c>
      <c r="B188" s="129">
        <v>25.3372269790842</v>
      </c>
    </row>
    <row r="189" spans="1:2" ht="15.75" customHeight="1" x14ac:dyDescent="0.25">
      <c r="A189" s="128">
        <v>34820</v>
      </c>
      <c r="B189" s="129">
        <v>25.37657049923806</v>
      </c>
    </row>
    <row r="190" spans="1:2" ht="15.75" customHeight="1" x14ac:dyDescent="0.25">
      <c r="A190" s="128">
        <v>34851</v>
      </c>
      <c r="B190" s="129">
        <v>25.533944579853493</v>
      </c>
    </row>
    <row r="191" spans="1:2" ht="15.75" customHeight="1" x14ac:dyDescent="0.25">
      <c r="A191" s="128">
        <v>34881</v>
      </c>
      <c r="B191" s="129">
        <v>25.57328810000735</v>
      </c>
    </row>
    <row r="192" spans="1:2" ht="15.75" customHeight="1" x14ac:dyDescent="0.25">
      <c r="A192" s="128">
        <v>34912</v>
      </c>
      <c r="B192" s="129">
        <v>25.848692741084349</v>
      </c>
    </row>
    <row r="193" spans="1:2" ht="15.75" customHeight="1" x14ac:dyDescent="0.25">
      <c r="A193" s="128">
        <v>34943</v>
      </c>
      <c r="B193" s="129">
        <v>25.907708021315134</v>
      </c>
    </row>
    <row r="194" spans="1:2" ht="15.75" customHeight="1" x14ac:dyDescent="0.25">
      <c r="A194" s="128">
        <v>34973</v>
      </c>
      <c r="B194" s="129">
        <v>26.045410341853639</v>
      </c>
    </row>
    <row r="195" spans="1:2" ht="15.75" customHeight="1" x14ac:dyDescent="0.25">
      <c r="A195" s="128">
        <v>35004</v>
      </c>
      <c r="B195" s="129">
        <v>26.143769142238277</v>
      </c>
    </row>
    <row r="196" spans="1:2" ht="15.75" customHeight="1" x14ac:dyDescent="0.25">
      <c r="A196" s="128">
        <v>35034</v>
      </c>
      <c r="B196" s="129">
        <v>26.183112662392134</v>
      </c>
    </row>
    <row r="197" spans="1:2" ht="15.75" customHeight="1" x14ac:dyDescent="0.25">
      <c r="A197" s="128">
        <v>35065</v>
      </c>
      <c r="B197" s="129">
        <v>26.301143222853703</v>
      </c>
    </row>
    <row r="198" spans="1:2" ht="15.75" customHeight="1" x14ac:dyDescent="0.25">
      <c r="A198" s="128">
        <v>35096</v>
      </c>
      <c r="B198" s="129">
        <v>26.419173783315284</v>
      </c>
    </row>
    <row r="199" spans="1:2" ht="15.75" customHeight="1" x14ac:dyDescent="0.25">
      <c r="A199" s="128">
        <v>35125</v>
      </c>
      <c r="B199" s="129">
        <v>26.419173783315284</v>
      </c>
    </row>
    <row r="200" spans="1:2" ht="15.75" customHeight="1" x14ac:dyDescent="0.25">
      <c r="A200" s="128">
        <v>35156</v>
      </c>
      <c r="B200" s="129">
        <v>26.53720434377686</v>
      </c>
    </row>
    <row r="201" spans="1:2" ht="15.75" customHeight="1" x14ac:dyDescent="0.25">
      <c r="A201" s="128">
        <v>35186</v>
      </c>
      <c r="B201" s="129">
        <v>26.674906664315355</v>
      </c>
    </row>
    <row r="202" spans="1:2" ht="15.75" customHeight="1" x14ac:dyDescent="0.25">
      <c r="A202" s="128">
        <v>35217</v>
      </c>
      <c r="B202" s="129">
        <v>27.461777067392504</v>
      </c>
    </row>
    <row r="203" spans="1:2" ht="15.75" customHeight="1" x14ac:dyDescent="0.25">
      <c r="A203" s="128">
        <v>35247</v>
      </c>
      <c r="B203" s="129">
        <v>27.619151148007937</v>
      </c>
    </row>
    <row r="204" spans="1:2" ht="15.75" customHeight="1" x14ac:dyDescent="0.25">
      <c r="A204" s="128">
        <v>35278</v>
      </c>
      <c r="B204" s="129">
        <v>27.874884029008008</v>
      </c>
    </row>
    <row r="205" spans="1:2" ht="15.75" customHeight="1" x14ac:dyDescent="0.25">
      <c r="A205" s="128">
        <v>35309</v>
      </c>
      <c r="B205" s="129">
        <v>27.874884029008008</v>
      </c>
    </row>
    <row r="206" spans="1:2" ht="15.75" customHeight="1" x14ac:dyDescent="0.25">
      <c r="A206" s="128">
        <v>35339</v>
      </c>
      <c r="B206" s="129">
        <v>27.992914589469581</v>
      </c>
    </row>
    <row r="207" spans="1:2" ht="15.75" customHeight="1" x14ac:dyDescent="0.25">
      <c r="A207" s="128">
        <v>35370</v>
      </c>
      <c r="B207" s="129">
        <v>28.032258109623434</v>
      </c>
    </row>
    <row r="208" spans="1:2" ht="15.75" customHeight="1" x14ac:dyDescent="0.25">
      <c r="A208" s="128">
        <v>35400</v>
      </c>
      <c r="B208" s="129">
        <v>28.110945149931148</v>
      </c>
    </row>
    <row r="209" spans="1:2" ht="15.75" customHeight="1" x14ac:dyDescent="0.25">
      <c r="A209" s="128">
        <v>35431</v>
      </c>
      <c r="B209" s="129">
        <v>28.701097952239017</v>
      </c>
    </row>
    <row r="210" spans="1:2" ht="15.75" customHeight="1" x14ac:dyDescent="0.25">
      <c r="A210" s="128">
        <v>35462</v>
      </c>
      <c r="B210" s="129">
        <v>28.701097952239017</v>
      </c>
    </row>
    <row r="211" spans="1:2" ht="15.75" customHeight="1" x14ac:dyDescent="0.25">
      <c r="A211" s="128">
        <v>35490</v>
      </c>
      <c r="B211" s="129">
        <v>28.760113232469795</v>
      </c>
    </row>
    <row r="212" spans="1:2" ht="15.75" customHeight="1" x14ac:dyDescent="0.25">
      <c r="A212" s="128">
        <v>35521</v>
      </c>
      <c r="B212" s="129">
        <v>28.740441472392874</v>
      </c>
    </row>
    <row r="213" spans="1:2" ht="15.75" customHeight="1" x14ac:dyDescent="0.25">
      <c r="A213" s="128">
        <v>35551</v>
      </c>
      <c r="B213" s="129">
        <v>28.858472032854444</v>
      </c>
    </row>
    <row r="214" spans="1:2" ht="15.75" customHeight="1" x14ac:dyDescent="0.25">
      <c r="A214" s="128">
        <v>35582</v>
      </c>
      <c r="B214" s="129">
        <v>29.094533153777583</v>
      </c>
    </row>
    <row r="215" spans="1:2" ht="15.75" customHeight="1" x14ac:dyDescent="0.25">
      <c r="A215" s="128">
        <v>35612</v>
      </c>
      <c r="B215" s="129">
        <v>29.213625989283312</v>
      </c>
    </row>
    <row r="216" spans="1:2" ht="15.75" customHeight="1" x14ac:dyDescent="0.25">
      <c r="A216" s="128">
        <v>35643</v>
      </c>
      <c r="B216" s="129">
        <v>29.298714220320058</v>
      </c>
    </row>
    <row r="217" spans="1:2" ht="15.75" customHeight="1" x14ac:dyDescent="0.25">
      <c r="A217" s="128">
        <v>35674</v>
      </c>
      <c r="B217" s="129">
        <v>29.383802451356807</v>
      </c>
    </row>
    <row r="218" spans="1:2" ht="15.75" customHeight="1" x14ac:dyDescent="0.25">
      <c r="A218" s="128">
        <v>35704</v>
      </c>
      <c r="B218" s="129">
        <v>29.355439707677899</v>
      </c>
    </row>
    <row r="219" spans="1:2" ht="15.75" customHeight="1" x14ac:dyDescent="0.25">
      <c r="A219" s="128">
        <v>35735</v>
      </c>
      <c r="B219" s="129">
        <v>29.383802451356807</v>
      </c>
    </row>
    <row r="220" spans="1:2" ht="15.75" customHeight="1" x14ac:dyDescent="0.25">
      <c r="A220" s="128">
        <v>35765</v>
      </c>
      <c r="B220" s="129">
        <v>29.46889068239356</v>
      </c>
    </row>
    <row r="221" spans="1:2" ht="15.75" customHeight="1" x14ac:dyDescent="0.25">
      <c r="A221" s="128">
        <v>35796</v>
      </c>
      <c r="B221" s="129">
        <v>29.922694581256206</v>
      </c>
    </row>
    <row r="222" spans="1:2" ht="15.75" customHeight="1" x14ac:dyDescent="0.25">
      <c r="A222" s="128">
        <v>35827</v>
      </c>
      <c r="B222" s="129">
        <v>30.064508299650786</v>
      </c>
    </row>
    <row r="223" spans="1:2" ht="15.75" customHeight="1" x14ac:dyDescent="0.25">
      <c r="A223" s="128">
        <v>35855</v>
      </c>
      <c r="B223" s="129">
        <v>30.263047505403204</v>
      </c>
    </row>
    <row r="224" spans="1:2" ht="15.75" customHeight="1" x14ac:dyDescent="0.25">
      <c r="A224" s="128">
        <v>35886</v>
      </c>
      <c r="B224" s="129">
        <v>30.461586711155608</v>
      </c>
    </row>
    <row r="225" spans="1:2" ht="15.75" customHeight="1" x14ac:dyDescent="0.25">
      <c r="A225" s="128">
        <v>35916</v>
      </c>
      <c r="B225" s="129">
        <v>30.631763173229107</v>
      </c>
    </row>
    <row r="226" spans="1:2" ht="15.75" customHeight="1" x14ac:dyDescent="0.25">
      <c r="A226" s="128">
        <v>35947</v>
      </c>
      <c r="B226" s="129">
        <v>31.085567072091759</v>
      </c>
    </row>
    <row r="227" spans="1:2" ht="15.75" customHeight="1" x14ac:dyDescent="0.25">
      <c r="A227" s="128">
        <v>35977</v>
      </c>
      <c r="B227" s="129">
        <v>31.113929815770678</v>
      </c>
    </row>
    <row r="228" spans="1:2" ht="15.75" customHeight="1" x14ac:dyDescent="0.25">
      <c r="A228" s="128">
        <v>36008</v>
      </c>
      <c r="B228" s="129">
        <v>31.199018046807417</v>
      </c>
    </row>
    <row r="229" spans="1:2" ht="15.75" customHeight="1" x14ac:dyDescent="0.25">
      <c r="A229" s="128">
        <v>36039</v>
      </c>
      <c r="B229" s="129">
        <v>31.794635664064653</v>
      </c>
    </row>
    <row r="230" spans="1:2" ht="15.75" customHeight="1" x14ac:dyDescent="0.25">
      <c r="A230" s="128">
        <v>36069</v>
      </c>
      <c r="B230" s="129">
        <v>31.964812126138153</v>
      </c>
    </row>
    <row r="231" spans="1:2" ht="15.75" customHeight="1" x14ac:dyDescent="0.25">
      <c r="A231" s="128">
        <v>36100</v>
      </c>
      <c r="B231" s="129">
        <v>32.078263100853817</v>
      </c>
    </row>
    <row r="232" spans="1:2" ht="15.75" customHeight="1" x14ac:dyDescent="0.25">
      <c r="A232" s="128">
        <v>36130</v>
      </c>
      <c r="B232" s="129">
        <v>32.16335133189056</v>
      </c>
    </row>
    <row r="233" spans="1:2" ht="15.75" customHeight="1" x14ac:dyDescent="0.25">
      <c r="A233" s="128">
        <v>36161</v>
      </c>
      <c r="B233" s="129">
        <v>32.503704256037544</v>
      </c>
    </row>
    <row r="234" spans="1:2" ht="15.75" customHeight="1" x14ac:dyDescent="0.25">
      <c r="A234" s="128">
        <v>36192</v>
      </c>
      <c r="B234" s="129">
        <v>32.588792487074301</v>
      </c>
    </row>
    <row r="235" spans="1:2" ht="15.75" customHeight="1" x14ac:dyDescent="0.25">
      <c r="A235" s="128">
        <v>36220</v>
      </c>
      <c r="B235" s="129">
        <v>32.645517974432131</v>
      </c>
    </row>
    <row r="236" spans="1:2" ht="15.75" customHeight="1" x14ac:dyDescent="0.25">
      <c r="A236" s="128">
        <v>36251</v>
      </c>
      <c r="B236" s="129">
        <v>32.787331692826704</v>
      </c>
    </row>
    <row r="237" spans="1:2" ht="15.75" customHeight="1" x14ac:dyDescent="0.25">
      <c r="A237" s="128">
        <v>36281</v>
      </c>
      <c r="B237" s="129">
        <v>32.844057180184542</v>
      </c>
    </row>
    <row r="238" spans="1:2" ht="15.75" customHeight="1" x14ac:dyDescent="0.25">
      <c r="A238" s="128">
        <v>36312</v>
      </c>
      <c r="B238" s="129">
        <v>33.297861079047202</v>
      </c>
    </row>
    <row r="239" spans="1:2" ht="15.75" customHeight="1" x14ac:dyDescent="0.25">
      <c r="A239" s="128">
        <v>36342</v>
      </c>
      <c r="B239" s="129">
        <v>33.411312053762856</v>
      </c>
    </row>
    <row r="240" spans="1:2" ht="15.75" customHeight="1" x14ac:dyDescent="0.25">
      <c r="A240" s="128">
        <v>36373</v>
      </c>
      <c r="B240" s="129">
        <v>33.553125772157436</v>
      </c>
    </row>
    <row r="241" spans="1:2" ht="15.75" customHeight="1" x14ac:dyDescent="0.25">
      <c r="A241" s="128">
        <v>36404</v>
      </c>
      <c r="B241" s="129">
        <v>33.609851259515274</v>
      </c>
    </row>
    <row r="242" spans="1:2" ht="15.75" customHeight="1" x14ac:dyDescent="0.25">
      <c r="A242" s="128">
        <v>36434</v>
      </c>
      <c r="B242" s="129">
        <v>33.609851259515274</v>
      </c>
    </row>
    <row r="243" spans="1:2" ht="15.75" customHeight="1" x14ac:dyDescent="0.25">
      <c r="A243" s="128">
        <v>36465</v>
      </c>
      <c r="B243" s="129">
        <v>33.723302234230928</v>
      </c>
    </row>
    <row r="244" spans="1:2" ht="15.75" customHeight="1" x14ac:dyDescent="0.25">
      <c r="A244" s="128">
        <v>36495</v>
      </c>
      <c r="B244" s="129">
        <v>33.921841439983346</v>
      </c>
    </row>
    <row r="245" spans="1:2" ht="15.75" customHeight="1" x14ac:dyDescent="0.25">
      <c r="A245" s="128">
        <v>36526</v>
      </c>
      <c r="B245" s="129">
        <v>34.035292414699008</v>
      </c>
    </row>
    <row r="246" spans="1:2" ht="15.75" customHeight="1" x14ac:dyDescent="0.25">
      <c r="A246" s="128">
        <v>36557</v>
      </c>
      <c r="B246" s="129">
        <v>34.2054688767725</v>
      </c>
    </row>
    <row r="247" spans="1:2" ht="15.75" customHeight="1" x14ac:dyDescent="0.25">
      <c r="A247" s="128">
        <v>36586</v>
      </c>
      <c r="B247" s="129">
        <v>34.318919851488168</v>
      </c>
    </row>
    <row r="248" spans="1:2" ht="15.75" customHeight="1" x14ac:dyDescent="0.25">
      <c r="A248" s="128">
        <v>36617</v>
      </c>
      <c r="B248" s="129">
        <v>34.290557107809256</v>
      </c>
    </row>
    <row r="249" spans="1:2" ht="15.75" customHeight="1" x14ac:dyDescent="0.25">
      <c r="A249" s="128">
        <v>36647</v>
      </c>
      <c r="B249" s="129">
        <v>34.318919851488168</v>
      </c>
    </row>
    <row r="250" spans="1:2" ht="15.75" customHeight="1" x14ac:dyDescent="0.25">
      <c r="A250" s="128">
        <v>36678</v>
      </c>
      <c r="B250" s="129">
        <v>34.318919851488168</v>
      </c>
    </row>
    <row r="251" spans="1:2" ht="15.75" customHeight="1" x14ac:dyDescent="0.25">
      <c r="A251" s="128">
        <v>36708</v>
      </c>
      <c r="B251" s="129">
        <v>34.404008082524911</v>
      </c>
    </row>
    <row r="252" spans="1:2" ht="15.75" customHeight="1" x14ac:dyDescent="0.25">
      <c r="A252" s="128">
        <v>36739</v>
      </c>
      <c r="B252" s="129">
        <v>34.517459057240572</v>
      </c>
    </row>
    <row r="253" spans="1:2" ht="15.75" customHeight="1" x14ac:dyDescent="0.25">
      <c r="A253" s="128">
        <v>36770</v>
      </c>
      <c r="B253" s="129">
        <v>34.574184544598417</v>
      </c>
    </row>
    <row r="254" spans="1:2" ht="15.75" customHeight="1" x14ac:dyDescent="0.25">
      <c r="A254" s="128">
        <v>36800</v>
      </c>
      <c r="B254" s="129">
        <v>35.339978623929134</v>
      </c>
    </row>
    <row r="255" spans="1:2" ht="15.75" customHeight="1" x14ac:dyDescent="0.25">
      <c r="A255" s="128">
        <v>36831</v>
      </c>
      <c r="B255" s="129">
        <v>35.396704111286972</v>
      </c>
    </row>
    <row r="256" spans="1:2" ht="15.75" customHeight="1" x14ac:dyDescent="0.25">
      <c r="A256" s="128">
        <v>36861</v>
      </c>
      <c r="B256" s="129">
        <v>35.510155086002626</v>
      </c>
    </row>
    <row r="257" spans="1:2" ht="15.75" customHeight="1" x14ac:dyDescent="0.25">
      <c r="A257" s="128">
        <v>36892</v>
      </c>
      <c r="B257" s="129">
        <v>35.708694291755045</v>
      </c>
    </row>
    <row r="258" spans="1:2" ht="15.75" customHeight="1" x14ac:dyDescent="0.25">
      <c r="A258" s="128">
        <v>36923</v>
      </c>
      <c r="B258" s="129">
        <v>35.878870753828544</v>
      </c>
    </row>
    <row r="259" spans="1:2" ht="15.75" customHeight="1" x14ac:dyDescent="0.25">
      <c r="A259" s="128">
        <v>36951</v>
      </c>
      <c r="B259" s="129">
        <v>35.822145266470699</v>
      </c>
    </row>
    <row r="260" spans="1:2" ht="15.75" customHeight="1" x14ac:dyDescent="0.25">
      <c r="A260" s="128">
        <v>36982</v>
      </c>
      <c r="B260" s="129">
        <v>35.878870753828544</v>
      </c>
    </row>
    <row r="261" spans="1:2" ht="15.75" customHeight="1" x14ac:dyDescent="0.25">
      <c r="A261" s="128">
        <v>37012</v>
      </c>
      <c r="B261" s="129">
        <v>35.963958984865279</v>
      </c>
    </row>
    <row r="262" spans="1:2" ht="15.75" customHeight="1" x14ac:dyDescent="0.25">
      <c r="A262" s="128">
        <v>37043</v>
      </c>
      <c r="B262" s="129">
        <v>36.247586421654439</v>
      </c>
    </row>
    <row r="263" spans="1:2" ht="15.75" customHeight="1" x14ac:dyDescent="0.25">
      <c r="A263" s="128">
        <v>37073</v>
      </c>
      <c r="B263" s="129">
        <v>36.786478551553834</v>
      </c>
    </row>
    <row r="264" spans="1:2" ht="15.75" customHeight="1" x14ac:dyDescent="0.25">
      <c r="A264" s="128">
        <v>37104</v>
      </c>
      <c r="B264" s="129">
        <v>36.843204038911679</v>
      </c>
    </row>
    <row r="265" spans="1:2" ht="15.75" customHeight="1" x14ac:dyDescent="0.25">
      <c r="A265" s="128">
        <v>37135</v>
      </c>
      <c r="B265" s="129">
        <v>36.899929526269503</v>
      </c>
    </row>
    <row r="266" spans="1:2" ht="15.75" customHeight="1" x14ac:dyDescent="0.25">
      <c r="A266" s="128">
        <v>37165</v>
      </c>
      <c r="B266" s="129">
        <v>37.013380500985171</v>
      </c>
    </row>
    <row r="267" spans="1:2" ht="15.75" customHeight="1" x14ac:dyDescent="0.25">
      <c r="A267" s="128">
        <v>37196</v>
      </c>
      <c r="B267" s="129">
        <v>37.183556963058663</v>
      </c>
    </row>
    <row r="268" spans="1:2" ht="15.75" customHeight="1" x14ac:dyDescent="0.25">
      <c r="A268" s="128">
        <v>37226</v>
      </c>
      <c r="B268" s="129">
        <v>37.382096168811074</v>
      </c>
    </row>
    <row r="269" spans="1:2" ht="15.75" customHeight="1" x14ac:dyDescent="0.25">
      <c r="A269" s="128">
        <v>37257</v>
      </c>
      <c r="B269" s="129">
        <v>37.864262811352646</v>
      </c>
    </row>
    <row r="270" spans="1:2" ht="15.75" customHeight="1" x14ac:dyDescent="0.25">
      <c r="A270" s="128">
        <v>37288</v>
      </c>
      <c r="B270" s="129">
        <v>38.204615735499637</v>
      </c>
    </row>
    <row r="271" spans="1:2" ht="15.75" customHeight="1" x14ac:dyDescent="0.25">
      <c r="A271" s="128">
        <v>37316</v>
      </c>
      <c r="B271" s="129">
        <v>38.403154941252048</v>
      </c>
    </row>
    <row r="272" spans="1:2" ht="15.75" customHeight="1" x14ac:dyDescent="0.25">
      <c r="A272" s="128">
        <v>37347</v>
      </c>
      <c r="B272" s="129">
        <v>38.488243172288783</v>
      </c>
    </row>
    <row r="273" spans="1:2" ht="15.75" customHeight="1" x14ac:dyDescent="0.25">
      <c r="A273" s="128">
        <v>37377</v>
      </c>
      <c r="B273" s="129">
        <v>38.544968659646628</v>
      </c>
    </row>
    <row r="274" spans="1:2" ht="15.75" customHeight="1" x14ac:dyDescent="0.25">
      <c r="A274" s="128">
        <v>37408</v>
      </c>
      <c r="B274" s="129">
        <v>38.544968659646628</v>
      </c>
    </row>
    <row r="275" spans="1:2" ht="15.75" customHeight="1" x14ac:dyDescent="0.25">
      <c r="A275" s="128">
        <v>37438</v>
      </c>
      <c r="B275" s="129">
        <v>38.847982031740322</v>
      </c>
    </row>
    <row r="276" spans="1:2" ht="15.75" customHeight="1" x14ac:dyDescent="0.25">
      <c r="A276" s="128">
        <v>37469</v>
      </c>
      <c r="B276" s="129">
        <v>39.036381556627525</v>
      </c>
    </row>
    <row r="277" spans="1:2" ht="15.75" customHeight="1" x14ac:dyDescent="0.25">
      <c r="A277" s="128">
        <v>37500</v>
      </c>
      <c r="B277" s="129">
        <v>39.187101176537283</v>
      </c>
    </row>
    <row r="278" spans="1:2" ht="15.75" customHeight="1" x14ac:dyDescent="0.25">
      <c r="A278" s="128">
        <v>37530</v>
      </c>
      <c r="B278" s="129">
        <v>39.563900226311674</v>
      </c>
    </row>
    <row r="279" spans="1:2" ht="15.75" customHeight="1" x14ac:dyDescent="0.25">
      <c r="A279" s="128">
        <v>37561</v>
      </c>
      <c r="B279" s="129">
        <v>39.526220321334236</v>
      </c>
    </row>
    <row r="280" spans="1:2" ht="15.75" customHeight="1" x14ac:dyDescent="0.25">
      <c r="A280" s="128">
        <v>37591</v>
      </c>
      <c r="B280" s="129">
        <v>39.488540416356791</v>
      </c>
    </row>
    <row r="281" spans="1:2" ht="15.75" customHeight="1" x14ac:dyDescent="0.25">
      <c r="A281" s="128">
        <v>37622</v>
      </c>
      <c r="B281" s="129">
        <v>39.752299751198869</v>
      </c>
    </row>
    <row r="282" spans="1:2" ht="15.75" customHeight="1" x14ac:dyDescent="0.25">
      <c r="A282" s="128">
        <v>37653</v>
      </c>
      <c r="B282" s="129">
        <v>39.827659561153759</v>
      </c>
    </row>
    <row r="283" spans="1:2" ht="15.75" customHeight="1" x14ac:dyDescent="0.25">
      <c r="A283" s="128">
        <v>37681</v>
      </c>
      <c r="B283" s="129">
        <v>39.789979656176314</v>
      </c>
    </row>
    <row r="284" spans="1:2" ht="15.75" customHeight="1" x14ac:dyDescent="0.25">
      <c r="A284" s="128">
        <v>37712</v>
      </c>
      <c r="B284" s="129">
        <v>39.865339466131196</v>
      </c>
    </row>
    <row r="285" spans="1:2" ht="15.75" customHeight="1" x14ac:dyDescent="0.25">
      <c r="A285" s="128">
        <v>37742</v>
      </c>
      <c r="B285" s="129">
        <v>40.129098800973267</v>
      </c>
    </row>
    <row r="286" spans="1:2" ht="15.75" customHeight="1" x14ac:dyDescent="0.25">
      <c r="A286" s="128">
        <v>37773</v>
      </c>
      <c r="B286" s="129">
        <v>40.279818420883032</v>
      </c>
    </row>
    <row r="287" spans="1:2" ht="15.75" customHeight="1" x14ac:dyDescent="0.25">
      <c r="A287" s="128">
        <v>37803</v>
      </c>
      <c r="B287" s="129">
        <v>40.505897850747665</v>
      </c>
    </row>
    <row r="288" spans="1:2" ht="15.75" customHeight="1" x14ac:dyDescent="0.25">
      <c r="A288" s="128">
        <v>37834</v>
      </c>
      <c r="B288" s="129">
        <v>40.468217945770235</v>
      </c>
    </row>
    <row r="289" spans="1:2" ht="15.75" customHeight="1" x14ac:dyDescent="0.25">
      <c r="A289" s="128">
        <v>37865</v>
      </c>
      <c r="B289" s="129">
        <v>40.65661747065743</v>
      </c>
    </row>
    <row r="290" spans="1:2" ht="15.75" customHeight="1" x14ac:dyDescent="0.25">
      <c r="A290" s="128">
        <v>37895</v>
      </c>
      <c r="B290" s="129">
        <v>40.807337090567181</v>
      </c>
    </row>
    <row r="291" spans="1:2" ht="15.75" customHeight="1" x14ac:dyDescent="0.25">
      <c r="A291" s="128">
        <v>37926</v>
      </c>
      <c r="B291" s="129">
        <v>40.845016995544633</v>
      </c>
    </row>
    <row r="292" spans="1:2" ht="15.75" customHeight="1" x14ac:dyDescent="0.25">
      <c r="A292" s="128">
        <v>37956</v>
      </c>
      <c r="B292" s="129">
        <v>41.033416520431828</v>
      </c>
    </row>
    <row r="293" spans="1:2" ht="15.75" customHeight="1" x14ac:dyDescent="0.25">
      <c r="A293" s="128">
        <v>37987</v>
      </c>
      <c r="B293" s="129">
        <v>41.334855760251344</v>
      </c>
    </row>
    <row r="294" spans="1:2" ht="15.75" customHeight="1" x14ac:dyDescent="0.25">
      <c r="A294" s="128">
        <v>38018</v>
      </c>
      <c r="B294" s="129">
        <v>41.485575380161102</v>
      </c>
    </row>
    <row r="295" spans="1:2" ht="15.75" customHeight="1" x14ac:dyDescent="0.25">
      <c r="A295" s="128">
        <v>38047</v>
      </c>
      <c r="B295" s="129">
        <v>41.485575380161102</v>
      </c>
    </row>
    <row r="296" spans="1:2" ht="15.75" customHeight="1" x14ac:dyDescent="0.25">
      <c r="A296" s="128">
        <v>38078</v>
      </c>
      <c r="B296" s="129">
        <v>41.598615095093422</v>
      </c>
    </row>
    <row r="297" spans="1:2" ht="15.75" customHeight="1" x14ac:dyDescent="0.25">
      <c r="A297" s="128">
        <v>38108</v>
      </c>
      <c r="B297" s="129">
        <v>41.711654810025742</v>
      </c>
    </row>
    <row r="298" spans="1:2" ht="15.75" customHeight="1" x14ac:dyDescent="0.25">
      <c r="A298" s="128">
        <v>38139</v>
      </c>
      <c r="B298" s="129">
        <v>41.937734239890375</v>
      </c>
    </row>
    <row r="299" spans="1:2" ht="15.75" customHeight="1" x14ac:dyDescent="0.25">
      <c r="A299" s="128">
        <v>38169</v>
      </c>
      <c r="B299" s="129">
        <v>42.389893099619663</v>
      </c>
    </row>
    <row r="300" spans="1:2" ht="15.75" customHeight="1" x14ac:dyDescent="0.25">
      <c r="A300" s="128">
        <v>38200</v>
      </c>
      <c r="B300" s="129">
        <v>42.465252909574538</v>
      </c>
    </row>
    <row r="301" spans="1:2" ht="15.75" customHeight="1" x14ac:dyDescent="0.25">
      <c r="A301" s="128">
        <v>38231</v>
      </c>
      <c r="B301" s="129">
        <v>42.615972529484289</v>
      </c>
    </row>
    <row r="302" spans="1:2" ht="15.75" customHeight="1" x14ac:dyDescent="0.25">
      <c r="A302" s="128">
        <v>38261</v>
      </c>
      <c r="B302" s="129">
        <v>43.181171104145882</v>
      </c>
    </row>
    <row r="303" spans="1:2" ht="15.75" customHeight="1" x14ac:dyDescent="0.25">
      <c r="A303" s="128">
        <v>38292</v>
      </c>
      <c r="B303" s="129">
        <v>43.218851009123327</v>
      </c>
    </row>
    <row r="304" spans="1:2" ht="15.75" customHeight="1" x14ac:dyDescent="0.25">
      <c r="A304" s="128">
        <v>38322</v>
      </c>
      <c r="B304" s="129">
        <v>43.331890724055654</v>
      </c>
    </row>
    <row r="305" spans="1:2" ht="15.75" customHeight="1" x14ac:dyDescent="0.25">
      <c r="A305" s="128">
        <v>38353</v>
      </c>
      <c r="B305" s="129">
        <v>43.746369678807483</v>
      </c>
    </row>
    <row r="306" spans="1:2" ht="15.75" customHeight="1" x14ac:dyDescent="0.25">
      <c r="A306" s="128">
        <v>38384</v>
      </c>
      <c r="B306" s="129">
        <v>43.972449108672123</v>
      </c>
    </row>
    <row r="307" spans="1:2" ht="15.75" customHeight="1" x14ac:dyDescent="0.25">
      <c r="A307" s="128">
        <v>38412</v>
      </c>
      <c r="B307" s="129">
        <v>44.123168728581874</v>
      </c>
    </row>
    <row r="308" spans="1:2" ht="15.75" customHeight="1" x14ac:dyDescent="0.25">
      <c r="A308" s="128">
        <v>38443</v>
      </c>
      <c r="B308" s="129">
        <v>44.123168728581874</v>
      </c>
    </row>
    <row r="309" spans="1:2" ht="15.75" customHeight="1" x14ac:dyDescent="0.25">
      <c r="A309" s="128">
        <v>38473</v>
      </c>
      <c r="B309" s="129">
        <v>44.160848633559318</v>
      </c>
    </row>
    <row r="310" spans="1:2" ht="15.75" customHeight="1" x14ac:dyDescent="0.25">
      <c r="A310" s="128">
        <v>38504</v>
      </c>
      <c r="B310" s="129">
        <v>44.198528538536756</v>
      </c>
    </row>
    <row r="311" spans="1:2" ht="15.75" customHeight="1" x14ac:dyDescent="0.25">
      <c r="A311" s="128">
        <v>38534</v>
      </c>
      <c r="B311" s="129">
        <v>44.462287873378834</v>
      </c>
    </row>
    <row r="312" spans="1:2" ht="15.75" customHeight="1" x14ac:dyDescent="0.25">
      <c r="A312" s="128">
        <v>38565</v>
      </c>
      <c r="B312" s="129">
        <v>44.462287873378834</v>
      </c>
    </row>
    <row r="313" spans="1:2" ht="15.75" customHeight="1" x14ac:dyDescent="0.25">
      <c r="A313" s="128">
        <v>38596</v>
      </c>
      <c r="B313" s="129">
        <v>44.198528538536756</v>
      </c>
    </row>
    <row r="314" spans="1:2" ht="15.75" customHeight="1" x14ac:dyDescent="0.25">
      <c r="A314" s="128">
        <v>38626</v>
      </c>
      <c r="B314" s="129">
        <v>44.537647683333716</v>
      </c>
    </row>
    <row r="315" spans="1:2" ht="15.75" customHeight="1" x14ac:dyDescent="0.25">
      <c r="A315" s="128">
        <v>38657</v>
      </c>
      <c r="B315" s="129">
        <v>44.76372711319835</v>
      </c>
    </row>
    <row r="316" spans="1:2" ht="15.75" customHeight="1" x14ac:dyDescent="0.25">
      <c r="A316" s="128">
        <v>38687</v>
      </c>
      <c r="B316" s="129">
        <v>45.027486448040435</v>
      </c>
    </row>
    <row r="317" spans="1:2" ht="15.75" customHeight="1" x14ac:dyDescent="0.25">
      <c r="A317" s="128">
        <v>38718</v>
      </c>
      <c r="B317" s="129">
        <v>46.383963027228262</v>
      </c>
    </row>
    <row r="318" spans="1:2" ht="15.75" customHeight="1" x14ac:dyDescent="0.25">
      <c r="A318" s="128">
        <v>38749</v>
      </c>
      <c r="B318" s="129">
        <v>46.53468264713802</v>
      </c>
    </row>
    <row r="319" spans="1:2" ht="15.75" customHeight="1" x14ac:dyDescent="0.25">
      <c r="A319" s="128">
        <v>38777</v>
      </c>
      <c r="B319" s="129">
        <v>46.798441981980098</v>
      </c>
    </row>
    <row r="320" spans="1:2" ht="15.75" customHeight="1" x14ac:dyDescent="0.25">
      <c r="A320" s="128">
        <v>38808</v>
      </c>
      <c r="B320" s="129">
        <v>46.723082172025215</v>
      </c>
    </row>
    <row r="321" spans="1:2" ht="15.75" customHeight="1" x14ac:dyDescent="0.25">
      <c r="A321" s="128">
        <v>38838</v>
      </c>
      <c r="B321" s="129">
        <v>46.836121886957535</v>
      </c>
    </row>
    <row r="322" spans="1:2" ht="15.75" customHeight="1" x14ac:dyDescent="0.25">
      <c r="A322" s="128">
        <v>38869</v>
      </c>
      <c r="B322" s="129">
        <v>47.552040081528901</v>
      </c>
    </row>
    <row r="323" spans="1:2" ht="15.75" customHeight="1" x14ac:dyDescent="0.25">
      <c r="A323" s="128">
        <v>38899</v>
      </c>
      <c r="B323" s="129">
        <v>48.946196565694166</v>
      </c>
    </row>
    <row r="324" spans="1:2" ht="15.75" customHeight="1" x14ac:dyDescent="0.25">
      <c r="A324" s="128">
        <v>38930</v>
      </c>
      <c r="B324" s="129">
        <v>49.322995615468557</v>
      </c>
    </row>
    <row r="325" spans="1:2" ht="15.75" customHeight="1" x14ac:dyDescent="0.25">
      <c r="A325" s="128">
        <v>38961</v>
      </c>
      <c r="B325" s="129">
        <v>49.624434855288065</v>
      </c>
    </row>
    <row r="326" spans="1:2" ht="15.75" customHeight="1" x14ac:dyDescent="0.25">
      <c r="A326" s="128">
        <v>38991</v>
      </c>
      <c r="B326" s="129">
        <v>49.85051428515272</v>
      </c>
    </row>
    <row r="327" spans="1:2" ht="15.75" customHeight="1" x14ac:dyDescent="0.25">
      <c r="A327" s="128">
        <v>39022</v>
      </c>
      <c r="B327" s="129">
        <v>50.227313334927118</v>
      </c>
    </row>
    <row r="328" spans="1:2" ht="15.75" customHeight="1" x14ac:dyDescent="0.25">
      <c r="A328" s="128">
        <v>39052</v>
      </c>
      <c r="B328" s="129">
        <v>50.378032954836861</v>
      </c>
    </row>
    <row r="329" spans="1:2" ht="15.75" customHeight="1" x14ac:dyDescent="0.25">
      <c r="A329" s="128">
        <v>39083</v>
      </c>
      <c r="B329" s="129">
        <v>50.453392764791751</v>
      </c>
    </row>
    <row r="330" spans="1:2" ht="15.75" customHeight="1" x14ac:dyDescent="0.25">
      <c r="A330" s="128">
        <v>39114</v>
      </c>
      <c r="B330" s="129">
        <v>50.830191814566142</v>
      </c>
    </row>
    <row r="331" spans="1:2" ht="15.75" customHeight="1" x14ac:dyDescent="0.25">
      <c r="A331" s="128">
        <v>39142</v>
      </c>
      <c r="B331" s="129">
        <v>51.282350674295422</v>
      </c>
    </row>
    <row r="332" spans="1:2" ht="15.75" customHeight="1" x14ac:dyDescent="0.25">
      <c r="A332" s="128">
        <v>39173</v>
      </c>
      <c r="B332" s="129">
        <v>51.809869343979571</v>
      </c>
    </row>
    <row r="333" spans="1:2" ht="15.75" customHeight="1" x14ac:dyDescent="0.25">
      <c r="A333" s="128">
        <v>39203</v>
      </c>
      <c r="B333" s="129">
        <v>52.035948773844218</v>
      </c>
    </row>
    <row r="334" spans="1:2" ht="15.75" customHeight="1" x14ac:dyDescent="0.25">
      <c r="A334" s="128">
        <v>39234</v>
      </c>
      <c r="B334" s="129">
        <v>52.299708108686296</v>
      </c>
    </row>
    <row r="335" spans="1:2" ht="15.75" customHeight="1" x14ac:dyDescent="0.25">
      <c r="A335" s="128">
        <v>39264</v>
      </c>
      <c r="B335" s="129">
        <v>52.456927512204665</v>
      </c>
    </row>
    <row r="336" spans="1:2" ht="15.75" customHeight="1" x14ac:dyDescent="0.25">
      <c r="A336" s="128">
        <v>39295</v>
      </c>
      <c r="B336" s="129">
        <v>52.659268601933512</v>
      </c>
    </row>
    <row r="337" spans="1:2" ht="15.75" customHeight="1" x14ac:dyDescent="0.25">
      <c r="A337" s="128">
        <v>39326</v>
      </c>
      <c r="B337" s="129">
        <v>53.266291871120067</v>
      </c>
    </row>
    <row r="338" spans="1:2" ht="15.75" customHeight="1" x14ac:dyDescent="0.25">
      <c r="A338" s="128">
        <v>39356</v>
      </c>
      <c r="B338" s="129">
        <v>54.025070957603262</v>
      </c>
    </row>
    <row r="339" spans="1:2" ht="15.75" customHeight="1" x14ac:dyDescent="0.25">
      <c r="A339" s="128">
        <v>39387</v>
      </c>
      <c r="B339" s="129">
        <v>54.429753137060956</v>
      </c>
    </row>
    <row r="340" spans="1:2" ht="15.75" customHeight="1" x14ac:dyDescent="0.25">
      <c r="A340" s="128">
        <v>39417</v>
      </c>
      <c r="B340" s="129">
        <v>54.733264771654241</v>
      </c>
    </row>
    <row r="341" spans="1:2" ht="15.75" customHeight="1" x14ac:dyDescent="0.25">
      <c r="A341" s="128">
        <v>39448</v>
      </c>
      <c r="B341" s="129">
        <v>55.441458585705213</v>
      </c>
    </row>
    <row r="342" spans="1:2" ht="15.75" customHeight="1" x14ac:dyDescent="0.25">
      <c r="A342" s="128">
        <v>39479</v>
      </c>
      <c r="B342" s="129">
        <v>55.997896582459568</v>
      </c>
    </row>
    <row r="343" spans="1:2" ht="15.75" customHeight="1" x14ac:dyDescent="0.25">
      <c r="A343" s="128">
        <v>39508</v>
      </c>
      <c r="B343" s="129">
        <v>56.048481854891769</v>
      </c>
    </row>
    <row r="344" spans="1:2" ht="15.75" customHeight="1" x14ac:dyDescent="0.25">
      <c r="A344" s="128">
        <v>39539</v>
      </c>
      <c r="B344" s="129">
        <v>56.604919851646109</v>
      </c>
    </row>
    <row r="345" spans="1:2" ht="15.75" customHeight="1" x14ac:dyDescent="0.25">
      <c r="A345" s="128">
        <v>39569</v>
      </c>
      <c r="B345" s="129">
        <v>57.161357848400456</v>
      </c>
    </row>
    <row r="346" spans="1:2" ht="15.75" customHeight="1" x14ac:dyDescent="0.25">
      <c r="A346" s="128">
        <v>39600</v>
      </c>
      <c r="B346" s="129">
        <v>57.363698938129296</v>
      </c>
    </row>
    <row r="347" spans="1:2" ht="15.75" customHeight="1" x14ac:dyDescent="0.25">
      <c r="A347" s="128">
        <v>39630</v>
      </c>
      <c r="B347" s="129">
        <v>58.476574931637977</v>
      </c>
    </row>
    <row r="348" spans="1:2" ht="15.75" customHeight="1" x14ac:dyDescent="0.25">
      <c r="A348" s="128">
        <v>39661</v>
      </c>
      <c r="B348" s="129">
        <v>58.83067183866347</v>
      </c>
    </row>
    <row r="349" spans="1:2" ht="15.75" customHeight="1" x14ac:dyDescent="0.25">
      <c r="A349" s="128">
        <v>39692</v>
      </c>
      <c r="B349" s="129">
        <v>59.033012928392324</v>
      </c>
    </row>
    <row r="350" spans="1:2" ht="15.75" customHeight="1" x14ac:dyDescent="0.25">
      <c r="A350" s="128">
        <v>39722</v>
      </c>
      <c r="B350" s="129">
        <v>59.285939290553387</v>
      </c>
    </row>
    <row r="351" spans="1:2" ht="15.75" customHeight="1" x14ac:dyDescent="0.25">
      <c r="A351" s="128">
        <v>39753</v>
      </c>
      <c r="B351" s="129">
        <v>58.931842383527894</v>
      </c>
    </row>
    <row r="352" spans="1:2" ht="15.75" customHeight="1" x14ac:dyDescent="0.25">
      <c r="A352" s="128">
        <v>39783</v>
      </c>
      <c r="B352" s="129">
        <v>58.425989659205769</v>
      </c>
    </row>
    <row r="353" spans="1:2" ht="15.75" customHeight="1" x14ac:dyDescent="0.25">
      <c r="A353" s="128">
        <v>39814</v>
      </c>
      <c r="B353" s="129">
        <v>58.324819114341338</v>
      </c>
    </row>
    <row r="354" spans="1:2" ht="15.75" customHeight="1" x14ac:dyDescent="0.25">
      <c r="A354" s="128">
        <v>39845</v>
      </c>
      <c r="B354" s="129">
        <v>58.577745476502407</v>
      </c>
    </row>
    <row r="355" spans="1:2" ht="15.75" customHeight="1" x14ac:dyDescent="0.25">
      <c r="A355" s="128">
        <v>39873</v>
      </c>
      <c r="B355" s="129">
        <v>58.729501293799046</v>
      </c>
    </row>
    <row r="356" spans="1:2" ht="15.75" customHeight="1" x14ac:dyDescent="0.25">
      <c r="A356" s="128">
        <v>39904</v>
      </c>
      <c r="B356" s="129">
        <v>58.780086566231255</v>
      </c>
    </row>
    <row r="357" spans="1:2" ht="15.75" customHeight="1" x14ac:dyDescent="0.25">
      <c r="A357" s="128">
        <v>39934</v>
      </c>
      <c r="B357" s="129">
        <v>58.780086566231255</v>
      </c>
    </row>
    <row r="358" spans="1:2" ht="15.75" customHeight="1" x14ac:dyDescent="0.25">
      <c r="A358" s="128">
        <v>39965</v>
      </c>
      <c r="B358" s="129">
        <v>59.235354018121171</v>
      </c>
    </row>
    <row r="359" spans="1:2" ht="15.75" customHeight="1" x14ac:dyDescent="0.25">
      <c r="A359" s="128">
        <v>39995</v>
      </c>
      <c r="B359" s="129">
        <v>59.589450925146664</v>
      </c>
    </row>
    <row r="360" spans="1:2" ht="15.75" customHeight="1" x14ac:dyDescent="0.25">
      <c r="A360" s="128">
        <v>40026</v>
      </c>
      <c r="B360" s="129">
        <v>59.437695107850026</v>
      </c>
    </row>
    <row r="361" spans="1:2" ht="15.75" customHeight="1" x14ac:dyDescent="0.25">
      <c r="A361" s="128">
        <v>40057</v>
      </c>
      <c r="B361" s="129">
        <v>59.589450925146664</v>
      </c>
    </row>
    <row r="362" spans="1:2" ht="15.75" customHeight="1" x14ac:dyDescent="0.25">
      <c r="A362" s="128">
        <v>40087</v>
      </c>
      <c r="B362" s="129">
        <v>59.336524562985602</v>
      </c>
    </row>
    <row r="363" spans="1:2" ht="15.75" customHeight="1" x14ac:dyDescent="0.25">
      <c r="A363" s="128">
        <v>40118</v>
      </c>
      <c r="B363" s="129">
        <v>59.336524562985602</v>
      </c>
    </row>
    <row r="364" spans="1:2" ht="15.75" customHeight="1" x14ac:dyDescent="0.25">
      <c r="A364" s="128">
        <v>40148</v>
      </c>
      <c r="B364" s="129">
        <v>59.285939290553387</v>
      </c>
    </row>
    <row r="365" spans="1:2" ht="15.75" customHeight="1" x14ac:dyDescent="0.25">
      <c r="A365" s="128">
        <v>40179</v>
      </c>
      <c r="B365" s="129">
        <v>59.791792014875519</v>
      </c>
    </row>
    <row r="366" spans="1:2" ht="15.75" customHeight="1" x14ac:dyDescent="0.25">
      <c r="A366" s="128">
        <v>40210</v>
      </c>
      <c r="B366" s="129">
        <v>59.994133104604359</v>
      </c>
    </row>
    <row r="367" spans="1:2" ht="15.75" customHeight="1" x14ac:dyDescent="0.25">
      <c r="A367" s="128">
        <v>40238</v>
      </c>
      <c r="B367" s="129">
        <v>60.095303649468796</v>
      </c>
    </row>
    <row r="368" spans="1:2" ht="15.75" customHeight="1" x14ac:dyDescent="0.25">
      <c r="A368" s="128">
        <v>40269</v>
      </c>
      <c r="B368" s="129">
        <v>60.348230011629859</v>
      </c>
    </row>
    <row r="369" spans="1:2" ht="15.75" customHeight="1" x14ac:dyDescent="0.25">
      <c r="A369" s="128">
        <v>40299</v>
      </c>
      <c r="B369" s="129">
        <v>60.247059466765421</v>
      </c>
    </row>
    <row r="370" spans="1:2" ht="15.75" customHeight="1" x14ac:dyDescent="0.25">
      <c r="A370" s="128">
        <v>40330</v>
      </c>
      <c r="B370" s="129">
        <v>60.651741646223137</v>
      </c>
    </row>
    <row r="371" spans="1:2" ht="15.75" customHeight="1" x14ac:dyDescent="0.25">
      <c r="A371" s="128">
        <v>40360</v>
      </c>
      <c r="B371" s="129">
        <v>60.803497463519776</v>
      </c>
    </row>
    <row r="372" spans="1:2" ht="15.75" customHeight="1" x14ac:dyDescent="0.25">
      <c r="A372" s="128">
        <v>40391</v>
      </c>
      <c r="B372" s="129">
        <v>61.005838553248616</v>
      </c>
    </row>
    <row r="373" spans="1:2" ht="15.75" customHeight="1" x14ac:dyDescent="0.25">
      <c r="A373" s="128">
        <v>40422</v>
      </c>
      <c r="B373" s="129">
        <v>61.056423825680838</v>
      </c>
    </row>
    <row r="374" spans="1:2" ht="15.75" customHeight="1" x14ac:dyDescent="0.25">
      <c r="A374" s="128">
        <v>40452</v>
      </c>
      <c r="B374" s="129">
        <v>61.208179642977477</v>
      </c>
    </row>
    <row r="375" spans="1:2" ht="15.75" customHeight="1" x14ac:dyDescent="0.25">
      <c r="A375" s="128">
        <v>40483</v>
      </c>
      <c r="B375" s="129">
        <v>61.663447094867394</v>
      </c>
    </row>
    <row r="376" spans="1:2" ht="15.75" customHeight="1" x14ac:dyDescent="0.25">
      <c r="A376" s="128">
        <v>40513</v>
      </c>
      <c r="B376" s="129">
        <v>62.92807890567272</v>
      </c>
    </row>
    <row r="377" spans="1:2" ht="15.75" customHeight="1" x14ac:dyDescent="0.25">
      <c r="A377" s="128">
        <v>40544</v>
      </c>
      <c r="B377" s="129">
        <v>63.636272719723692</v>
      </c>
    </row>
    <row r="378" spans="1:2" ht="15.75" customHeight="1" x14ac:dyDescent="0.25">
      <c r="A378" s="128">
        <v>40575</v>
      </c>
      <c r="B378" s="129">
        <v>64.091540171613602</v>
      </c>
    </row>
    <row r="379" spans="1:2" ht="15.75" customHeight="1" x14ac:dyDescent="0.25">
      <c r="A379" s="128">
        <v>40603</v>
      </c>
      <c r="B379" s="129">
        <v>64.445637078639095</v>
      </c>
    </row>
    <row r="380" spans="1:2" ht="15.75" customHeight="1" x14ac:dyDescent="0.25">
      <c r="A380" s="128">
        <v>40634</v>
      </c>
      <c r="B380" s="129">
        <v>64.546807623503526</v>
      </c>
    </row>
    <row r="381" spans="1:2" ht="15.75" customHeight="1" x14ac:dyDescent="0.25">
      <c r="A381" s="128">
        <v>40664</v>
      </c>
      <c r="B381" s="129">
        <v>64.546807623503526</v>
      </c>
    </row>
    <row r="382" spans="1:2" ht="15.75" customHeight="1" x14ac:dyDescent="0.25">
      <c r="A382" s="128">
        <v>40695</v>
      </c>
      <c r="B382" s="129">
        <v>64.647978168367942</v>
      </c>
    </row>
    <row r="383" spans="1:2" ht="15.75" customHeight="1" x14ac:dyDescent="0.25">
      <c r="A383" s="128">
        <v>40725</v>
      </c>
      <c r="B383" s="129">
        <v>64.850319258096789</v>
      </c>
    </row>
    <row r="384" spans="1:2" ht="15.75" customHeight="1" x14ac:dyDescent="0.25">
      <c r="A384" s="128">
        <v>40756</v>
      </c>
      <c r="B384" s="129">
        <v>64.95148980296122</v>
      </c>
    </row>
    <row r="385" spans="1:2" ht="15.75" customHeight="1" x14ac:dyDescent="0.25">
      <c r="A385" s="128">
        <v>40787</v>
      </c>
      <c r="B385" s="129">
        <v>64.900904530529019</v>
      </c>
    </row>
    <row r="386" spans="1:2" ht="15.75" customHeight="1" x14ac:dyDescent="0.25">
      <c r="A386" s="128">
        <v>40817</v>
      </c>
      <c r="B386" s="129">
        <v>64.850319258096789</v>
      </c>
    </row>
    <row r="387" spans="1:2" ht="15.75" customHeight="1" x14ac:dyDescent="0.25">
      <c r="A387" s="128">
        <v>40848</v>
      </c>
      <c r="B387" s="129">
        <v>65.96319525160547</v>
      </c>
    </row>
    <row r="388" spans="1:2" ht="15.75" customHeight="1" x14ac:dyDescent="0.25">
      <c r="A388" s="128">
        <v>40878</v>
      </c>
      <c r="B388" s="129">
        <v>65.96319525160547</v>
      </c>
    </row>
    <row r="389" spans="1:2" ht="15.75" customHeight="1" x14ac:dyDescent="0.25">
      <c r="A389" s="128">
        <v>40909</v>
      </c>
      <c r="B389" s="129">
        <v>66.721974338088671</v>
      </c>
    </row>
    <row r="390" spans="1:2" ht="15.75" customHeight="1" x14ac:dyDescent="0.25">
      <c r="A390" s="128">
        <v>40940</v>
      </c>
      <c r="B390" s="129">
        <v>66.721974338088671</v>
      </c>
    </row>
    <row r="391" spans="1:2" ht="15.75" customHeight="1" x14ac:dyDescent="0.25">
      <c r="A391" s="128">
        <v>40969</v>
      </c>
      <c r="B391" s="129">
        <v>66.924315427817518</v>
      </c>
    </row>
    <row r="392" spans="1:2" ht="15.75" customHeight="1" x14ac:dyDescent="0.25">
      <c r="A392" s="128">
        <v>41000</v>
      </c>
      <c r="B392" s="129">
        <v>67.025485972681949</v>
      </c>
    </row>
    <row r="393" spans="1:2" ht="15.75" customHeight="1" x14ac:dyDescent="0.25">
      <c r="A393" s="128">
        <v>41030</v>
      </c>
      <c r="B393" s="129">
        <v>67.025485972681949</v>
      </c>
    </row>
    <row r="394" spans="1:2" ht="15.75" customHeight="1" x14ac:dyDescent="0.25">
      <c r="A394" s="128">
        <v>41061</v>
      </c>
      <c r="B394" s="129">
        <v>67.177241789978581</v>
      </c>
    </row>
    <row r="395" spans="1:2" ht="15.75" customHeight="1" x14ac:dyDescent="0.25">
      <c r="A395" s="128">
        <v>41091</v>
      </c>
      <c r="B395" s="129">
        <v>67.278412334843011</v>
      </c>
    </row>
    <row r="396" spans="1:2" ht="15.75" customHeight="1" x14ac:dyDescent="0.25">
      <c r="A396" s="128">
        <v>41122</v>
      </c>
      <c r="B396" s="129">
        <v>67.379582879707428</v>
      </c>
    </row>
    <row r="397" spans="1:2" ht="15.75" customHeight="1" x14ac:dyDescent="0.25">
      <c r="A397" s="128">
        <v>41153</v>
      </c>
      <c r="B397" s="129">
        <v>67.430168152139643</v>
      </c>
    </row>
    <row r="398" spans="1:2" ht="15.75" customHeight="1" x14ac:dyDescent="0.25">
      <c r="A398" s="128">
        <v>41183</v>
      </c>
      <c r="B398" s="129">
        <v>67.581923969436275</v>
      </c>
    </row>
    <row r="399" spans="1:2" ht="15.75" customHeight="1" x14ac:dyDescent="0.25">
      <c r="A399" s="128">
        <v>41214</v>
      </c>
      <c r="B399" s="129">
        <v>67.986606148893998</v>
      </c>
    </row>
    <row r="400" spans="1:2" ht="15.75" customHeight="1" x14ac:dyDescent="0.25">
      <c r="A400" s="128">
        <v>41244</v>
      </c>
      <c r="B400" s="129">
        <v>68.087776693758414</v>
      </c>
    </row>
    <row r="401" spans="1:2" ht="15.75" customHeight="1" x14ac:dyDescent="0.25">
      <c r="A401" s="128">
        <v>41275</v>
      </c>
      <c r="B401" s="129">
        <v>68.644214690512754</v>
      </c>
    </row>
    <row r="402" spans="1:2" ht="15.75" customHeight="1" x14ac:dyDescent="0.25">
      <c r="A402" s="128">
        <v>41306</v>
      </c>
      <c r="B402" s="129">
        <v>69.099482142402664</v>
      </c>
    </row>
    <row r="403" spans="1:2" ht="15.75" customHeight="1" x14ac:dyDescent="0.25">
      <c r="A403" s="128">
        <v>41334</v>
      </c>
      <c r="B403" s="129">
        <v>69.352408504563726</v>
      </c>
    </row>
    <row r="404" spans="1:2" ht="15.75" customHeight="1" x14ac:dyDescent="0.25">
      <c r="A404" s="128">
        <v>41365</v>
      </c>
      <c r="B404" s="129">
        <v>69.573302056473494</v>
      </c>
    </row>
    <row r="405" spans="1:2" ht="15.75" customHeight="1" x14ac:dyDescent="0.25">
      <c r="A405" s="128">
        <v>41395</v>
      </c>
      <c r="B405" s="129">
        <v>69.478635593684132</v>
      </c>
    </row>
    <row r="406" spans="1:2" ht="15.75" customHeight="1" x14ac:dyDescent="0.25">
      <c r="A406" s="128">
        <v>41426</v>
      </c>
      <c r="B406" s="129">
        <v>69.56113638547312</v>
      </c>
    </row>
    <row r="407" spans="1:2" ht="15.75" customHeight="1" x14ac:dyDescent="0.25">
      <c r="A407" s="128">
        <v>41456</v>
      </c>
      <c r="B407" s="129">
        <v>69.66932652580283</v>
      </c>
    </row>
    <row r="408" spans="1:2" ht="15.75" customHeight="1" x14ac:dyDescent="0.25">
      <c r="A408" s="128">
        <v>41487</v>
      </c>
      <c r="B408" s="129">
        <v>69.474807447053038</v>
      </c>
    </row>
    <row r="409" spans="1:2" ht="15.75" customHeight="1" x14ac:dyDescent="0.25">
      <c r="A409" s="128">
        <v>41518</v>
      </c>
      <c r="B409" s="129">
        <v>69.608184995285185</v>
      </c>
    </row>
    <row r="410" spans="1:2" ht="15.75" customHeight="1" x14ac:dyDescent="0.25">
      <c r="A410" s="128">
        <v>41548</v>
      </c>
      <c r="B410" s="129">
        <v>69.923110873221319</v>
      </c>
    </row>
    <row r="411" spans="1:2" ht="15.75" customHeight="1" x14ac:dyDescent="0.25">
      <c r="A411" s="128">
        <v>41579</v>
      </c>
      <c r="B411" s="129">
        <v>70.659765217968854</v>
      </c>
    </row>
    <row r="412" spans="1:2" ht="15.75" customHeight="1" x14ac:dyDescent="0.25">
      <c r="A412" s="128">
        <v>41609</v>
      </c>
      <c r="B412" s="129">
        <v>70.834294728618275</v>
      </c>
    </row>
    <row r="413" spans="1:2" ht="15.75" customHeight="1" x14ac:dyDescent="0.25">
      <c r="A413" s="128">
        <v>41640</v>
      </c>
      <c r="B413" s="129">
        <v>72.141183834964878</v>
      </c>
    </row>
    <row r="414" spans="1:2" ht="15.75" customHeight="1" x14ac:dyDescent="0.25">
      <c r="A414" s="128">
        <v>41671</v>
      </c>
      <c r="B414" s="129">
        <v>72.970777327449525</v>
      </c>
    </row>
    <row r="415" spans="1:2" ht="15.75" customHeight="1" x14ac:dyDescent="0.25">
      <c r="A415" s="128">
        <v>41699</v>
      </c>
      <c r="B415" s="129">
        <v>72.459965635056975</v>
      </c>
    </row>
    <row r="416" spans="1:2" ht="15.75" customHeight="1" x14ac:dyDescent="0.25">
      <c r="A416" s="128">
        <v>41730</v>
      </c>
      <c r="B416" s="129">
        <v>72.455242789976722</v>
      </c>
    </row>
    <row r="417" spans="1:2" ht="15.75" customHeight="1" x14ac:dyDescent="0.25">
      <c r="A417" s="128">
        <v>41760</v>
      </c>
      <c r="B417" s="129">
        <v>71.824215467774479</v>
      </c>
    </row>
    <row r="418" spans="1:2" ht="15.75" customHeight="1" x14ac:dyDescent="0.25">
      <c r="A418" s="128">
        <v>41791</v>
      </c>
      <c r="B418" s="129">
        <v>71.855085647897525</v>
      </c>
    </row>
    <row r="419" spans="1:2" ht="15.75" customHeight="1" x14ac:dyDescent="0.25">
      <c r="A419" s="128">
        <v>41821</v>
      </c>
      <c r="B419" s="129">
        <v>71.857187374902125</v>
      </c>
    </row>
    <row r="420" spans="1:2" ht="15.75" customHeight="1" x14ac:dyDescent="0.25">
      <c r="A420" s="128">
        <v>41852</v>
      </c>
      <c r="B420" s="129">
        <v>72.125987697365616</v>
      </c>
    </row>
    <row r="421" spans="1:2" ht="15.75" customHeight="1" x14ac:dyDescent="0.25">
      <c r="A421" s="128">
        <v>41883</v>
      </c>
      <c r="B421" s="129">
        <v>71.65819538429534</v>
      </c>
    </row>
    <row r="422" spans="1:2" ht="15.75" customHeight="1" x14ac:dyDescent="0.25">
      <c r="A422" s="128">
        <v>41913</v>
      </c>
      <c r="B422" s="129">
        <v>71.229570120777097</v>
      </c>
    </row>
    <row r="423" spans="1:2" ht="15.75" customHeight="1" x14ac:dyDescent="0.25">
      <c r="A423" s="128">
        <v>41944</v>
      </c>
      <c r="B423" s="129">
        <v>71.248750320184115</v>
      </c>
    </row>
    <row r="424" spans="1:2" ht="15.75" customHeight="1" x14ac:dyDescent="0.25">
      <c r="A424" s="128">
        <v>41974</v>
      </c>
      <c r="B424" s="129">
        <v>71.003729974092494</v>
      </c>
    </row>
    <row r="425" spans="1:2" ht="15.75" customHeight="1" x14ac:dyDescent="0.25">
      <c r="A425" s="128">
        <v>42005</v>
      </c>
      <c r="B425" s="129">
        <v>72.581428898501017</v>
      </c>
    </row>
    <row r="426" spans="1:2" ht="15.75" customHeight="1" x14ac:dyDescent="0.25">
      <c r="A426" s="128">
        <v>42036</v>
      </c>
      <c r="B426" s="129">
        <v>74.45783218135395</v>
      </c>
    </row>
    <row r="427" spans="1:2" ht="15.75" customHeight="1" x14ac:dyDescent="0.25">
      <c r="A427" s="128">
        <v>42064</v>
      </c>
      <c r="B427" s="129">
        <v>74.062703742360995</v>
      </c>
    </row>
    <row r="428" spans="1:2" ht="15.75" customHeight="1" x14ac:dyDescent="0.25">
      <c r="A428" s="128">
        <v>42095</v>
      </c>
      <c r="B428" s="129">
        <v>74.006044934151006</v>
      </c>
    </row>
    <row r="429" spans="1:2" ht="15.75" customHeight="1" x14ac:dyDescent="0.25">
      <c r="A429" s="128">
        <v>42125</v>
      </c>
      <c r="B429" s="129">
        <v>72.183821404874223</v>
      </c>
    </row>
    <row r="430" spans="1:2" ht="15.75" customHeight="1" x14ac:dyDescent="0.25">
      <c r="A430" s="128">
        <v>42156</v>
      </c>
      <c r="B430" s="129">
        <v>72.092980570278115</v>
      </c>
    </row>
    <row r="431" spans="1:2" ht="15.75" customHeight="1" x14ac:dyDescent="0.25">
      <c r="A431" s="128">
        <v>42186</v>
      </c>
      <c r="B431" s="129">
        <v>72.258093181359655</v>
      </c>
    </row>
    <row r="432" spans="1:2" ht="15.75" customHeight="1" x14ac:dyDescent="0.25">
      <c r="A432" s="128">
        <v>42217</v>
      </c>
      <c r="B432" s="129">
        <v>72.915732973694062</v>
      </c>
    </row>
    <row r="433" spans="1:2" ht="15.75" customHeight="1" x14ac:dyDescent="0.25">
      <c r="A433" s="128">
        <v>42248</v>
      </c>
      <c r="B433" s="129">
        <v>73.041941608002304</v>
      </c>
    </row>
    <row r="434" spans="1:2" ht="15.75" customHeight="1" x14ac:dyDescent="0.25">
      <c r="A434" s="128">
        <v>42278</v>
      </c>
      <c r="B434" s="129">
        <v>72.328849601830356</v>
      </c>
    </row>
    <row r="435" spans="1:2" ht="15.75" customHeight="1" x14ac:dyDescent="0.25">
      <c r="A435" s="128">
        <v>42309</v>
      </c>
      <c r="B435" s="129">
        <v>71.984153395155218</v>
      </c>
    </row>
    <row r="436" spans="1:2" ht="15.75" customHeight="1" x14ac:dyDescent="0.25">
      <c r="A436" s="128">
        <v>42339</v>
      </c>
      <c r="B436" s="129">
        <v>71.913481488527367</v>
      </c>
    </row>
    <row r="437" spans="1:2" ht="15.75" customHeight="1" x14ac:dyDescent="0.25">
      <c r="A437" s="128">
        <v>42370</v>
      </c>
      <c r="B437" s="129">
        <v>72.863540506799225</v>
      </c>
    </row>
    <row r="438" spans="1:2" ht="15.75" customHeight="1" x14ac:dyDescent="0.25">
      <c r="A438" s="128">
        <v>42401</v>
      </c>
      <c r="B438" s="129">
        <v>74.081069586848699</v>
      </c>
    </row>
    <row r="439" spans="1:2" ht="15.75" customHeight="1" x14ac:dyDescent="0.25">
      <c r="A439" s="128">
        <v>42430</v>
      </c>
      <c r="B439" s="129">
        <v>74.774840160093817</v>
      </c>
    </row>
    <row r="440" spans="1:2" ht="15.75" customHeight="1" x14ac:dyDescent="0.25">
      <c r="A440" s="128">
        <v>42461</v>
      </c>
      <c r="B440" s="129">
        <v>74.159060751378675</v>
      </c>
    </row>
    <row r="441" spans="1:2" ht="15.75" customHeight="1" x14ac:dyDescent="0.25">
      <c r="A441" s="128">
        <v>42491</v>
      </c>
      <c r="B441" s="129">
        <v>72.826426771133228</v>
      </c>
    </row>
    <row r="442" spans="1:2" ht="15.75" customHeight="1" x14ac:dyDescent="0.25">
      <c r="A442" s="128">
        <v>42522</v>
      </c>
      <c r="B442" s="129">
        <v>72.954000051861073</v>
      </c>
    </row>
    <row r="443" spans="1:2" ht="15.75" customHeight="1" x14ac:dyDescent="0.25">
      <c r="A443" s="128">
        <v>42552</v>
      </c>
      <c r="B443" s="129">
        <v>73.000975159606895</v>
      </c>
    </row>
    <row r="444" spans="1:2" ht="15.75" customHeight="1" x14ac:dyDescent="0.25">
      <c r="A444" s="128">
        <v>42583</v>
      </c>
      <c r="B444" s="129">
        <v>73.572912643227298</v>
      </c>
    </row>
    <row r="445" spans="1:2" ht="15.75" customHeight="1" x14ac:dyDescent="0.25">
      <c r="A445" s="128">
        <v>42614</v>
      </c>
      <c r="B445" s="129">
        <v>73.746709001427462</v>
      </c>
    </row>
    <row r="446" spans="1:2" ht="15.75" customHeight="1" x14ac:dyDescent="0.25">
      <c r="A446" s="128">
        <v>42644</v>
      </c>
      <c r="B446" s="129">
        <v>73.375778161126831</v>
      </c>
    </row>
    <row r="447" spans="1:2" ht="15.75" customHeight="1" x14ac:dyDescent="0.25">
      <c r="A447" s="128">
        <v>42675</v>
      </c>
      <c r="B447" s="129">
        <v>73.61462560435973</v>
      </c>
    </row>
    <row r="448" spans="1:2" ht="15.75" customHeight="1" x14ac:dyDescent="0.25">
      <c r="A448" s="128">
        <v>42705</v>
      </c>
      <c r="B448" s="129">
        <v>73.585382196636075</v>
      </c>
    </row>
    <row r="449" spans="1:2" ht="15.75" customHeight="1" x14ac:dyDescent="0.25">
      <c r="A449" s="128">
        <v>42736</v>
      </c>
      <c r="B449" s="129">
        <v>74.170741713162698</v>
      </c>
    </row>
    <row r="450" spans="1:2" ht="15.75" customHeight="1" x14ac:dyDescent="0.25">
      <c r="A450" s="128">
        <v>42767</v>
      </c>
      <c r="B450" s="129">
        <v>75.006582692621933</v>
      </c>
    </row>
    <row r="451" spans="1:2" ht="15.75" customHeight="1" x14ac:dyDescent="0.25">
      <c r="A451" s="128">
        <v>42795</v>
      </c>
      <c r="B451" s="129">
        <v>75.6984459971261</v>
      </c>
    </row>
    <row r="452" spans="1:2" ht="15.75" customHeight="1" x14ac:dyDescent="0.25">
      <c r="A452" s="128">
        <v>42826</v>
      </c>
      <c r="B452" s="129">
        <v>76.302974721424505</v>
      </c>
    </row>
    <row r="453" spans="1:2" ht="15.75" customHeight="1" x14ac:dyDescent="0.25">
      <c r="A453" s="128">
        <v>42856</v>
      </c>
      <c r="B453" s="129">
        <v>77.108877287154726</v>
      </c>
    </row>
    <row r="454" spans="1:2" ht="15.75" customHeight="1" x14ac:dyDescent="0.25">
      <c r="A454" s="128">
        <v>42887</v>
      </c>
      <c r="B454" s="129">
        <v>77.576874414071966</v>
      </c>
    </row>
    <row r="455" spans="1:2" ht="15.75" customHeight="1" x14ac:dyDescent="0.25">
      <c r="A455" s="128">
        <v>42917</v>
      </c>
      <c r="B455" s="129">
        <v>76.919467030440458</v>
      </c>
    </row>
    <row r="456" spans="1:2" ht="15.75" customHeight="1" x14ac:dyDescent="0.25">
      <c r="A456" s="128">
        <v>42948</v>
      </c>
      <c r="B456" s="129">
        <v>76.947523676181049</v>
      </c>
    </row>
    <row r="457" spans="1:2" ht="15.75" customHeight="1" x14ac:dyDescent="0.25">
      <c r="A457" s="128">
        <v>42979</v>
      </c>
      <c r="B457" s="129">
        <v>76.314503295526976</v>
      </c>
    </row>
    <row r="458" spans="1:2" ht="15.75" customHeight="1" x14ac:dyDescent="0.25">
      <c r="A458" s="128">
        <v>43009</v>
      </c>
      <c r="B458" s="129">
        <v>75.961164591749565</v>
      </c>
    </row>
    <row r="459" spans="1:2" ht="15.75" customHeight="1" x14ac:dyDescent="0.25">
      <c r="A459" s="128">
        <v>43040</v>
      </c>
      <c r="B459" s="129">
        <v>76.250420805732688</v>
      </c>
    </row>
    <row r="460" spans="1:2" ht="15.75" customHeight="1" x14ac:dyDescent="0.25">
      <c r="A460" s="128">
        <v>43070</v>
      </c>
      <c r="B460" s="129">
        <v>76.728408789970956</v>
      </c>
    </row>
    <row r="461" spans="1:2" ht="15.75" customHeight="1" x14ac:dyDescent="0.25">
      <c r="A461" s="128">
        <v>43101</v>
      </c>
      <c r="B461" s="129">
        <v>78.706677213858342</v>
      </c>
    </row>
    <row r="462" spans="1:2" ht="15.75" customHeight="1" x14ac:dyDescent="0.25">
      <c r="A462" s="128">
        <v>43132</v>
      </c>
      <c r="B462" s="129">
        <v>80.279848602542458</v>
      </c>
    </row>
    <row r="463" spans="1:2" ht="15.75" customHeight="1" x14ac:dyDescent="0.25">
      <c r="A463" s="128">
        <v>43160</v>
      </c>
      <c r="B463" s="129">
        <v>80.750750725054786</v>
      </c>
    </row>
    <row r="464" spans="1:2" ht="15.75" customHeight="1" x14ac:dyDescent="0.25">
      <c r="A464" s="128">
        <v>43191</v>
      </c>
      <c r="B464" s="129">
        <v>79.134708383706055</v>
      </c>
    </row>
    <row r="465" spans="1:2" ht="15.75" customHeight="1" x14ac:dyDescent="0.25">
      <c r="A465" s="128">
        <v>43221</v>
      </c>
      <c r="B465" s="129">
        <v>78.982233030365578</v>
      </c>
    </row>
    <row r="466" spans="1:2" ht="15.75" customHeight="1" x14ac:dyDescent="0.25">
      <c r="A466" s="128">
        <v>43252</v>
      </c>
      <c r="B466" s="129">
        <v>78.372331617003695</v>
      </c>
    </row>
    <row r="467" spans="1:2" ht="15.75" customHeight="1" x14ac:dyDescent="0.25">
      <c r="A467" s="128">
        <v>43282</v>
      </c>
      <c r="B467" s="129">
        <v>78.219856263663218</v>
      </c>
    </row>
    <row r="468" spans="1:2" ht="15.75" customHeight="1" x14ac:dyDescent="0.25">
      <c r="A468" s="128">
        <v>43313</v>
      </c>
      <c r="B468" s="129">
        <v>77.686192526971567</v>
      </c>
    </row>
    <row r="469" spans="1:2" ht="15.75" customHeight="1" x14ac:dyDescent="0.25">
      <c r="A469" s="128">
        <v>43344</v>
      </c>
      <c r="B469" s="129">
        <v>77.762430203641799</v>
      </c>
    </row>
    <row r="470" spans="1:2" ht="15.75" customHeight="1" x14ac:dyDescent="0.25">
      <c r="A470" s="128">
        <v>43374</v>
      </c>
      <c r="B470" s="129">
        <v>78.067380910322754</v>
      </c>
    </row>
    <row r="471" spans="1:2" ht="15.75" customHeight="1" x14ac:dyDescent="0.25">
      <c r="A471" s="128">
        <v>43405</v>
      </c>
      <c r="B471" s="129">
        <v>78.372331617003695</v>
      </c>
    </row>
    <row r="472" spans="1:2" ht="15.75" customHeight="1" x14ac:dyDescent="0.25">
      <c r="A472" s="128">
        <v>43435</v>
      </c>
      <c r="B472" s="129">
        <v>78.067380910322754</v>
      </c>
    </row>
    <row r="473" spans="1:2" ht="15.75" customHeight="1" x14ac:dyDescent="0.25">
      <c r="A473" s="128">
        <v>43466</v>
      </c>
      <c r="B473" s="129">
        <v>79.134708383706055</v>
      </c>
    </row>
    <row r="474" spans="1:2" ht="15.75" customHeight="1" x14ac:dyDescent="0.25">
      <c r="A474" s="128">
        <v>43497</v>
      </c>
      <c r="B474" s="129">
        <v>79.592134443727488</v>
      </c>
    </row>
    <row r="475" spans="1:2" ht="15.75" customHeight="1" x14ac:dyDescent="0.25">
      <c r="A475" s="128">
        <v>43525</v>
      </c>
      <c r="B475" s="129">
        <v>79.592134443727488</v>
      </c>
    </row>
    <row r="476" spans="1:2" ht="15.75" customHeight="1" x14ac:dyDescent="0.25">
      <c r="A476" s="128">
        <v>43556</v>
      </c>
      <c r="B476" s="129">
        <v>79.592134443727488</v>
      </c>
    </row>
    <row r="477" spans="1:2" ht="15.75" customHeight="1" x14ac:dyDescent="0.25">
      <c r="A477" s="128">
        <v>43586</v>
      </c>
      <c r="B477" s="129">
        <v>79.592134443727488</v>
      </c>
    </row>
    <row r="478" spans="1:2" ht="15.75" customHeight="1" x14ac:dyDescent="0.25">
      <c r="A478" s="128">
        <v>43617</v>
      </c>
      <c r="B478" s="129">
        <v>78.829757677025114</v>
      </c>
    </row>
    <row r="479" spans="1:2" ht="15.75" customHeight="1" x14ac:dyDescent="0.25">
      <c r="A479" s="128">
        <v>43647</v>
      </c>
      <c r="B479" s="129">
        <v>78.829757677025114</v>
      </c>
    </row>
    <row r="480" spans="1:2" ht="15.75" customHeight="1" x14ac:dyDescent="0.25">
      <c r="A480" s="128">
        <v>43678</v>
      </c>
      <c r="B480" s="129">
        <v>79.058470707035823</v>
      </c>
    </row>
    <row r="481" spans="1:2" ht="15.75" customHeight="1" x14ac:dyDescent="0.25">
      <c r="A481" s="128">
        <v>43709</v>
      </c>
      <c r="B481" s="129">
        <v>78.753520000354868</v>
      </c>
    </row>
    <row r="482" spans="1:2" ht="15.75" customHeight="1" x14ac:dyDescent="0.25">
      <c r="A482" s="128">
        <v>43739</v>
      </c>
      <c r="B482" s="129">
        <v>78.372331617003695</v>
      </c>
    </row>
    <row r="483" spans="1:2" ht="15.75" customHeight="1" x14ac:dyDescent="0.25">
      <c r="A483" s="128">
        <v>43770</v>
      </c>
      <c r="B483" s="129">
        <v>78.601044647014405</v>
      </c>
    </row>
    <row r="484" spans="1:2" ht="15.75" customHeight="1" x14ac:dyDescent="0.25">
      <c r="A484" s="128">
        <v>43800</v>
      </c>
      <c r="B484" s="129">
        <v>78.753520000354868</v>
      </c>
    </row>
    <row r="485" spans="1:2" ht="15.75" customHeight="1" x14ac:dyDescent="0.25">
      <c r="A485" s="128">
        <v>43831</v>
      </c>
      <c r="B485" s="129">
        <v>80.73569959378105</v>
      </c>
    </row>
    <row r="486" spans="1:2" ht="15.75" customHeight="1" x14ac:dyDescent="0.25">
      <c r="A486" s="128">
        <v>43862</v>
      </c>
      <c r="B486" s="129">
        <v>81.2693633304727</v>
      </c>
    </row>
    <row r="487" spans="1:2" ht="15.75" customHeight="1" x14ac:dyDescent="0.25">
      <c r="A487" s="128">
        <v>43891</v>
      </c>
      <c r="B487" s="129">
        <v>81.879264743834597</v>
      </c>
    </row>
    <row r="488" spans="1:2" ht="15.75" customHeight="1" x14ac:dyDescent="0.25">
      <c r="A488" s="128">
        <v>43922</v>
      </c>
      <c r="B488" s="129">
        <v>82.946592217217912</v>
      </c>
    </row>
    <row r="489" spans="1:2" ht="15.75" customHeight="1" x14ac:dyDescent="0.25">
      <c r="A489" s="128">
        <v>43952</v>
      </c>
      <c r="B489" s="129">
        <v>81.803027067164351</v>
      </c>
    </row>
    <row r="490" spans="1:2" ht="15.75" customHeight="1" x14ac:dyDescent="0.25">
      <c r="A490" s="128">
        <v>43983</v>
      </c>
      <c r="B490" s="129">
        <v>80.17266025246434</v>
      </c>
    </row>
    <row r="491" spans="1:2" ht="15.75" customHeight="1" x14ac:dyDescent="0.25">
      <c r="A491" s="128">
        <v>44013</v>
      </c>
      <c r="B491" s="129">
        <v>79.955013657831884</v>
      </c>
    </row>
    <row r="492" spans="1:2" ht="15.75" customHeight="1" x14ac:dyDescent="0.25">
      <c r="A492" s="128">
        <v>44044</v>
      </c>
      <c r="B492" s="129">
        <v>80.289980511382737</v>
      </c>
    </row>
    <row r="493" spans="1:2" ht="15.75" customHeight="1" x14ac:dyDescent="0.25">
      <c r="A493" s="128">
        <v>44075</v>
      </c>
      <c r="B493" s="129">
        <v>80.789808998223194</v>
      </c>
    </row>
    <row r="494" spans="1:2" ht="15.75" customHeight="1" x14ac:dyDescent="0.25">
      <c r="A494" s="128">
        <v>44105</v>
      </c>
      <c r="B494" s="129">
        <v>80.913249293755584</v>
      </c>
    </row>
    <row r="495" spans="1:2" ht="15.75" customHeight="1" x14ac:dyDescent="0.25">
      <c r="A495" s="128">
        <v>44136</v>
      </c>
      <c r="B495" s="129">
        <v>81.035702079171671</v>
      </c>
    </row>
    <row r="496" spans="1:2" ht="15.75" customHeight="1" x14ac:dyDescent="0.25">
      <c r="A496" s="128">
        <v>44166</v>
      </c>
      <c r="B496" s="129">
        <v>80.92139168669847</v>
      </c>
    </row>
    <row r="497" spans="1:2" ht="15.75" customHeight="1" x14ac:dyDescent="0.25">
      <c r="A497" s="128">
        <v>44197</v>
      </c>
      <c r="B497" s="129">
        <v>81.58816729435766</v>
      </c>
    </row>
    <row r="498" spans="1:2" ht="15.75" customHeight="1" x14ac:dyDescent="0.25">
      <c r="A498" s="128">
        <v>44228</v>
      </c>
      <c r="B498" s="129">
        <v>82.228536915619756</v>
      </c>
    </row>
    <row r="499" spans="1:2" ht="15.75" customHeight="1" x14ac:dyDescent="0.25">
      <c r="A499" s="128">
        <v>44256</v>
      </c>
      <c r="B499" s="129">
        <v>82.747874295080337</v>
      </c>
    </row>
    <row r="500" spans="1:2" ht="15.75" customHeight="1" x14ac:dyDescent="0.25">
      <c r="A500" s="128">
        <v>44287</v>
      </c>
      <c r="B500" s="129">
        <v>83.101417446948531</v>
      </c>
    </row>
    <row r="501" spans="1:2" ht="15.75" customHeight="1" x14ac:dyDescent="0.25">
      <c r="A501" s="128">
        <v>44317</v>
      </c>
      <c r="B501" s="129">
        <v>83.684827540543779</v>
      </c>
    </row>
    <row r="502" spans="1:2" ht="15.75" customHeight="1" x14ac:dyDescent="0.25">
      <c r="A502" s="128">
        <v>44348</v>
      </c>
      <c r="B502" s="129">
        <v>84.931387597337363</v>
      </c>
    </row>
    <row r="503" spans="1:2" ht="15.75" customHeight="1" x14ac:dyDescent="0.25">
      <c r="A503" s="128">
        <v>44378</v>
      </c>
      <c r="B503" s="129">
        <v>85.161619932819605</v>
      </c>
    </row>
    <row r="504" spans="1:2" ht="15.75" customHeight="1" x14ac:dyDescent="0.25">
      <c r="A504" s="128">
        <v>44409</v>
      </c>
      <c r="B504" s="129">
        <v>85.056994646326203</v>
      </c>
    </row>
    <row r="505" spans="1:2" ht="15.75" customHeight="1" x14ac:dyDescent="0.25">
      <c r="A505" s="128">
        <v>44440</v>
      </c>
      <c r="B505" s="129">
        <v>85.182773364631046</v>
      </c>
    </row>
    <row r="506" spans="1:2" ht="15.75" customHeight="1" x14ac:dyDescent="0.25">
      <c r="A506" s="128">
        <v>44470</v>
      </c>
      <c r="B506" s="129">
        <v>85.59854661831416</v>
      </c>
    </row>
    <row r="507" spans="1:2" ht="15.75" customHeight="1" x14ac:dyDescent="0.25">
      <c r="A507" s="128">
        <v>44501</v>
      </c>
      <c r="B507" s="129">
        <v>86.223596354584345</v>
      </c>
    </row>
    <row r="508" spans="1:2" ht="15.75" customHeight="1" x14ac:dyDescent="0.25">
      <c r="A508" s="128">
        <v>44531</v>
      </c>
      <c r="B508" s="129">
        <v>86.36087153478995</v>
      </c>
    </row>
    <row r="509" spans="1:2" ht="15.75" customHeight="1" x14ac:dyDescent="0.25">
      <c r="A509" s="128">
        <v>44562</v>
      </c>
      <c r="B509" s="129">
        <v>87.612062459541889</v>
      </c>
    </row>
    <row r="510" spans="1:2" ht="15.75" customHeight="1" x14ac:dyDescent="0.25">
      <c r="A510" s="128">
        <v>44593</v>
      </c>
      <c r="B510" s="129">
        <v>89.677062115916385</v>
      </c>
    </row>
    <row r="511" spans="1:2" ht="15.75" customHeight="1" x14ac:dyDescent="0.25">
      <c r="A511" s="128">
        <v>44621</v>
      </c>
      <c r="B511" s="129">
        <v>91.584896602816173</v>
      </c>
    </row>
    <row r="512" spans="1:2" ht="15.75" customHeight="1" x14ac:dyDescent="0.25">
      <c r="A512" s="128">
        <v>44652</v>
      </c>
      <c r="B512" s="129">
        <v>92.235119180142007</v>
      </c>
    </row>
    <row r="513" spans="1:2" ht="15.75" customHeight="1" x14ac:dyDescent="0.25">
      <c r="A513" s="128">
        <v>44682</v>
      </c>
      <c r="B513" s="129">
        <v>92.742421696896756</v>
      </c>
    </row>
    <row r="514" spans="1:2" ht="15.75" customHeight="1" x14ac:dyDescent="0.25">
      <c r="A514" s="128">
        <v>44713</v>
      </c>
      <c r="B514" s="129">
        <v>93.067670881539641</v>
      </c>
    </row>
    <row r="515" spans="1:2" ht="15.75" customHeight="1" x14ac:dyDescent="0.25">
      <c r="A515" s="128">
        <v>44743</v>
      </c>
      <c r="B515" s="129">
        <v>94.550855525456015</v>
      </c>
    </row>
    <row r="516" spans="1:2" ht="15.75" customHeight="1" x14ac:dyDescent="0.25">
      <c r="A516" s="128">
        <v>44774</v>
      </c>
      <c r="B516" s="129">
        <v>94.828724287368701</v>
      </c>
    </row>
    <row r="517" spans="1:2" ht="15.75" customHeight="1" x14ac:dyDescent="0.25">
      <c r="A517" s="128">
        <v>44805</v>
      </c>
      <c r="B517" s="129">
        <v>95.332093500839534</v>
      </c>
    </row>
    <row r="518" spans="1:2" ht="15.75" customHeight="1" x14ac:dyDescent="0.25">
      <c r="A518" s="128">
        <v>44835</v>
      </c>
      <c r="B518" s="129">
        <v>95.822419471031324</v>
      </c>
    </row>
    <row r="519" spans="1:2" ht="15.75" customHeight="1" x14ac:dyDescent="0.25">
      <c r="A519" s="128">
        <v>44866</v>
      </c>
      <c r="B519" s="129">
        <v>96.679287495009078</v>
      </c>
    </row>
    <row r="520" spans="1:2" ht="15.75" customHeight="1" x14ac:dyDescent="0.25">
      <c r="A520" s="128">
        <v>44896</v>
      </c>
      <c r="B520" s="129">
        <v>96.890798459374267</v>
      </c>
    </row>
    <row r="521" spans="1:2" ht="15.75" customHeight="1" x14ac:dyDescent="0.25">
      <c r="A521" s="128">
        <v>44927</v>
      </c>
      <c r="B521" s="129">
        <v>97.932772542295581</v>
      </c>
    </row>
    <row r="522" spans="1:2" ht="15.75" customHeight="1" x14ac:dyDescent="0.25">
      <c r="A522" s="128">
        <v>44958</v>
      </c>
      <c r="B522" s="129">
        <v>99.498416330375619</v>
      </c>
    </row>
    <row r="523" spans="1:2" ht="15.75" customHeight="1" x14ac:dyDescent="0.25">
      <c r="A523" s="128">
        <v>44986</v>
      </c>
      <c r="B523" s="129">
        <v>99.961329958906902</v>
      </c>
    </row>
    <row r="524" spans="1:2" ht="15.75" customHeight="1" x14ac:dyDescent="0.25">
      <c r="A524" s="128">
        <v>45017</v>
      </c>
      <c r="B524" s="129">
        <v>99.848731407765115</v>
      </c>
    </row>
    <row r="525" spans="1:2" ht="15.75" customHeight="1" x14ac:dyDescent="0.25">
      <c r="A525" s="128">
        <v>45047</v>
      </c>
      <c r="B525" s="129">
        <v>100.03311175711828</v>
      </c>
    </row>
    <row r="526" spans="1:2" ht="15.75" customHeight="1" x14ac:dyDescent="0.25">
      <c r="A526" s="128">
        <v>45078</v>
      </c>
      <c r="B526" s="129">
        <v>100.38193417970406</v>
      </c>
    </row>
    <row r="527" spans="1:2" ht="15.75" customHeight="1" x14ac:dyDescent="0.25">
      <c r="A527" s="128">
        <v>45108</v>
      </c>
      <c r="B527" s="129">
        <v>100.12424893519075</v>
      </c>
    </row>
    <row r="528" spans="1:2" ht="15.75" customHeight="1" x14ac:dyDescent="0.25">
      <c r="A528" s="128">
        <v>45139</v>
      </c>
      <c r="B528" s="129">
        <v>100.42915399114536</v>
      </c>
    </row>
    <row r="529" spans="1:2" ht="15.75" customHeight="1" x14ac:dyDescent="0.25">
      <c r="A529" s="128">
        <v>45170</v>
      </c>
      <c r="B529" s="129">
        <v>100.33594603977541</v>
      </c>
    </row>
    <row r="530" spans="1:2" ht="15.75" customHeight="1" x14ac:dyDescent="0.25">
      <c r="A530" s="128">
        <v>45200</v>
      </c>
      <c r="B530" s="129">
        <v>100.26525241681628</v>
      </c>
    </row>
    <row r="531" spans="1:2" ht="15.75" customHeight="1" x14ac:dyDescent="0.25">
      <c r="A531" s="128">
        <v>45231</v>
      </c>
      <c r="B531" s="129">
        <v>100.56408267050112</v>
      </c>
    </row>
    <row r="532" spans="1:2" ht="15.75" customHeight="1" x14ac:dyDescent="0.25">
      <c r="A532" s="128">
        <v>45261</v>
      </c>
      <c r="B532" s="129">
        <v>100.62501977040544</v>
      </c>
    </row>
    <row r="533" spans="1:2" ht="15.75" customHeight="1" x14ac:dyDescent="0.25">
      <c r="A533" s="128">
        <v>45292</v>
      </c>
      <c r="B533" s="129">
        <v>103.03939823204003</v>
      </c>
    </row>
    <row r="534" spans="1:2" ht="15.75" customHeight="1" x14ac:dyDescent="0.25">
      <c r="A534" s="128">
        <v>45323</v>
      </c>
      <c r="B534" s="129">
        <v>105.68132368747121</v>
      </c>
    </row>
    <row r="535" spans="1:2" ht="15.75" customHeight="1" x14ac:dyDescent="0.25">
      <c r="A535" s="128">
        <v>45352</v>
      </c>
      <c r="B535" s="129">
        <v>104.87011866305413</v>
      </c>
    </row>
    <row r="536" spans="1:2" ht="15.75" customHeight="1" x14ac:dyDescent="0.25">
      <c r="A536" s="128">
        <v>45383</v>
      </c>
      <c r="B536" s="129">
        <v>103.23541851189155</v>
      </c>
    </row>
    <row r="537" spans="1:2" ht="15.75" customHeight="1" x14ac:dyDescent="0.25">
      <c r="A537" s="128">
        <v>45413</v>
      </c>
      <c r="B537" s="129">
        <v>102.91600602661487</v>
      </c>
    </row>
    <row r="538" spans="1:2" ht="15.75" customHeight="1" x14ac:dyDescent="0.25">
      <c r="A538" s="128">
        <v>45444</v>
      </c>
      <c r="B538" s="129">
        <v>102.63719733265646</v>
      </c>
    </row>
    <row r="539" spans="1:2" ht="15.75" customHeight="1" x14ac:dyDescent="0.25">
      <c r="A539" s="128">
        <v>45474</v>
      </c>
      <c r="B539" s="129">
        <v>102.82635726228905</v>
      </c>
    </row>
    <row r="540" spans="1:2" ht="15.75" customHeight="1" x14ac:dyDescent="0.25">
      <c r="A540" s="128">
        <v>45505</v>
      </c>
      <c r="B540" s="129">
        <v>103.16188169992631</v>
      </c>
    </row>
    <row r="541" spans="1:2" ht="15.75" customHeight="1" x14ac:dyDescent="0.25">
      <c r="A541" s="128">
        <v>45536</v>
      </c>
      <c r="B541" s="129">
        <v>103.40016985092596</v>
      </c>
    </row>
    <row r="542" spans="1:2" ht="15.75" customHeight="1" x14ac:dyDescent="0.25">
      <c r="A542" s="128">
        <v>45566</v>
      </c>
      <c r="B542" s="129">
        <v>103.68416939650173</v>
      </c>
    </row>
    <row r="543" spans="1:2" ht="15.75" customHeight="1" x14ac:dyDescent="0.25">
      <c r="A543" s="128">
        <v>45597</v>
      </c>
      <c r="B543" s="129">
        <v>104.00876461742055</v>
      </c>
    </row>
    <row r="544" spans="1:2" ht="15.75" customHeight="1" x14ac:dyDescent="0.25">
      <c r="A544" s="128">
        <v>45627</v>
      </c>
      <c r="B544" s="129">
        <v>103.5072086389914</v>
      </c>
    </row>
    <row r="545" spans="1:2" ht="15.75" customHeight="1" x14ac:dyDescent="0.25">
      <c r="A545" s="128">
        <v>45658</v>
      </c>
      <c r="B545" s="129">
        <v>105.04052502509204</v>
      </c>
    </row>
    <row r="546" spans="1:2" ht="15.75" customHeight="1" x14ac:dyDescent="0.25">
      <c r="A546" s="128">
        <v>45689</v>
      </c>
      <c r="B546" s="129">
        <v>105.74213566499603</v>
      </c>
    </row>
    <row r="547" spans="1:2" ht="15.75" customHeight="1" x14ac:dyDescent="0.25">
      <c r="A547" s="128">
        <v>45717</v>
      </c>
      <c r="B547" s="129">
        <v>106.78285973991538</v>
      </c>
    </row>
    <row r="548" spans="1:2" ht="15.75" customHeight="1" x14ac:dyDescent="0.25">
      <c r="A548" s="128">
        <v>45748</v>
      </c>
      <c r="B548" s="129">
        <v>107.12944301274644</v>
      </c>
    </row>
    <row r="549" spans="1:2" ht="15.75" customHeight="1" x14ac:dyDescent="0.25">
      <c r="A549" s="128">
        <v>45778</v>
      </c>
      <c r="B549" s="129">
        <v>107.24033993990074</v>
      </c>
    </row>
    <row r="550" spans="1:2" ht="15.75" customHeight="1" x14ac:dyDescent="0.25">
      <c r="A550" s="128">
        <v>45809</v>
      </c>
      <c r="B550" s="129">
        <v>108.16683703234813</v>
      </c>
    </row>
    <row r="551" spans="1:2" ht="15.75" customHeight="1" x14ac:dyDescent="0.25">
      <c r="A551" s="128">
        <v>45839</v>
      </c>
      <c r="B551" s="129">
        <v>108.18029551656451</v>
      </c>
    </row>
    <row r="552" spans="1:2" ht="15.75" customHeight="1" x14ac:dyDescent="0.25">
      <c r="A552" s="128">
        <v>45870</v>
      </c>
      <c r="B552" s="129">
        <v>108.12715366561984</v>
      </c>
    </row>
    <row r="553" spans="1:2" ht="15.75" customHeight="1" x14ac:dyDescent="0.25">
      <c r="A553" s="128">
        <v>45901</v>
      </c>
      <c r="B553" s="129">
        <v>107.90204630998836</v>
      </c>
    </row>
    <row r="554" spans="1:2" ht="15.75" customHeight="1" x14ac:dyDescent="0.25">
      <c r="A554" s="128">
        <v>45931</v>
      </c>
      <c r="B554" s="129">
        <v>107.94409193437141</v>
      </c>
    </row>
    <row r="555" spans="1:2" ht="15.75" customHeight="1" x14ac:dyDescent="0.25">
      <c r="A555" s="128">
        <v>45962</v>
      </c>
      <c r="B555" s="129">
        <v>108.19418987932229</v>
      </c>
    </row>
    <row r="556" spans="1:2" ht="15.75" customHeight="1" x14ac:dyDescent="0.25">
      <c r="A556" s="128">
        <v>45992</v>
      </c>
      <c r="B556" s="129">
        <v>108.2022437577816</v>
      </c>
    </row>
    <row r="557" spans="1:2" ht="15.75" customHeight="1" x14ac:dyDescent="0.25">
      <c r="A557" s="128">
        <v>46023</v>
      </c>
      <c r="B557" s="129">
        <v>109.13366363895993</v>
      </c>
    </row>
    <row r="558" spans="1:2" ht="15.75" customHeight="1" x14ac:dyDescent="0.25">
      <c r="A558" s="128">
        <v>46054</v>
      </c>
      <c r="B558" s="129">
        <v>109.45085723940437</v>
      </c>
    </row>
    <row r="559" spans="1:2" ht="15.75" customHeight="1" x14ac:dyDescent="0.25">
      <c r="A559" s="128">
        <v>46082</v>
      </c>
      <c r="B559" s="129">
        <v>109.63276895691352</v>
      </c>
    </row>
    <row r="560" spans="1:2" ht="15.75" customHeight="1" x14ac:dyDescent="0.25">
      <c r="A560" s="128">
        <v>46113</v>
      </c>
      <c r="B560" s="129">
        <v>110.98262364153638</v>
      </c>
    </row>
    <row r="561" spans="1:2" ht="15.75" customHeight="1" x14ac:dyDescent="0.25">
      <c r="A561" s="128">
        <v>46143</v>
      </c>
      <c r="B561" s="129">
        <v>111.87962365152676</v>
      </c>
    </row>
    <row r="562" spans="1:2" ht="15.75" customHeight="1" x14ac:dyDescent="0.25">
      <c r="A562" s="128">
        <v>46174</v>
      </c>
      <c r="B562" s="129">
        <v>112.21039039884074</v>
      </c>
    </row>
    <row r="563" spans="1:2" ht="15.75" customHeight="1" x14ac:dyDescent="0.25">
      <c r="A563" s="128">
        <v>46204</v>
      </c>
      <c r="B563" s="129">
        <v>112.92151390778284</v>
      </c>
    </row>
    <row r="564" spans="1:2" ht="51" customHeight="1" x14ac:dyDescent="0.25">
      <c r="A564" s="428" t="s">
        <v>882</v>
      </c>
      <c r="B564" s="428"/>
    </row>
  </sheetData>
  <mergeCells count="3">
    <mergeCell ref="A1:B1"/>
    <mergeCell ref="A564:B564"/>
    <mergeCell ref="A2:B2"/>
  </mergeCells>
  <hyperlinks>
    <hyperlink ref="A1:B1" location="'Table of contents'!A1" display="Table of contents" xr:uid="{00000000-0004-0000-0E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zoomScale="120" zoomScaleNormal="120" workbookViewId="0">
      <selection activeCell="E11" sqref="E11"/>
    </sheetView>
  </sheetViews>
  <sheetFormatPr defaultRowHeight="15" x14ac:dyDescent="0.25"/>
  <cols>
    <col min="1" max="1" width="37.85546875" customWidth="1"/>
    <col min="2" max="3" width="8.140625" bestFit="1" customWidth="1"/>
    <col min="4" max="5" width="9" bestFit="1" customWidth="1"/>
    <col min="6" max="6" width="9" customWidth="1"/>
    <col min="7" max="8" width="9" bestFit="1" customWidth="1"/>
    <col min="9" max="9" width="8.140625" bestFit="1" customWidth="1"/>
  </cols>
  <sheetData>
    <row r="1" spans="1:18" x14ac:dyDescent="0.25">
      <c r="A1" s="398" t="s">
        <v>419</v>
      </c>
      <c r="B1" s="398"/>
    </row>
    <row r="2" spans="1:18" ht="16.5" customHeight="1" x14ac:dyDescent="0.25">
      <c r="A2" s="430" t="s">
        <v>898</v>
      </c>
      <c r="B2" s="430"/>
      <c r="C2" s="430"/>
      <c r="D2" s="430"/>
      <c r="E2" s="430"/>
      <c r="F2" s="430"/>
      <c r="G2" s="430"/>
    </row>
    <row r="4" spans="1:18" ht="18.75" customHeight="1" x14ac:dyDescent="0.25">
      <c r="A4" s="66"/>
      <c r="B4" s="431" t="s">
        <v>369</v>
      </c>
      <c r="C4" s="432"/>
      <c r="D4" s="432"/>
      <c r="E4" s="432"/>
      <c r="F4" s="432"/>
      <c r="G4" s="432"/>
      <c r="H4" s="432"/>
      <c r="I4" s="433"/>
    </row>
    <row r="5" spans="1:18" ht="18.75" customHeight="1" x14ac:dyDescent="0.25">
      <c r="A5" s="66"/>
      <c r="B5" s="67" t="s">
        <v>370</v>
      </c>
      <c r="C5" s="67" t="s">
        <v>371</v>
      </c>
      <c r="D5" s="67" t="s">
        <v>372</v>
      </c>
      <c r="E5" s="67" t="s">
        <v>373</v>
      </c>
      <c r="F5" s="67" t="s">
        <v>374</v>
      </c>
      <c r="G5" s="67">
        <v>2012</v>
      </c>
      <c r="H5" s="67">
        <v>2017</v>
      </c>
      <c r="I5" s="375" t="s">
        <v>982</v>
      </c>
    </row>
    <row r="6" spans="1:18" ht="18.75" customHeight="1" x14ac:dyDescent="0.25">
      <c r="A6" s="68" t="s">
        <v>375</v>
      </c>
      <c r="B6" s="66"/>
      <c r="C6" s="66"/>
      <c r="D6" s="66"/>
      <c r="E6" s="66"/>
      <c r="F6" s="66"/>
      <c r="G6" s="66"/>
      <c r="H6" s="66"/>
      <c r="I6" s="66"/>
    </row>
    <row r="7" spans="1:18" ht="18.75" customHeight="1" x14ac:dyDescent="0.25">
      <c r="A7" s="66" t="s">
        <v>376</v>
      </c>
      <c r="B7" s="69">
        <v>4.7</v>
      </c>
      <c r="C7" s="69">
        <v>4.3</v>
      </c>
      <c r="D7" s="69">
        <v>4.0999999999999996</v>
      </c>
      <c r="E7" s="69">
        <v>3.9</v>
      </c>
      <c r="F7" s="69">
        <v>3.7</v>
      </c>
      <c r="G7" s="69">
        <v>3.5</v>
      </c>
      <c r="H7" s="69">
        <v>3.4</v>
      </c>
      <c r="I7" s="339">
        <v>3.2</v>
      </c>
    </row>
    <row r="8" spans="1:18" ht="18.75" customHeight="1" x14ac:dyDescent="0.25">
      <c r="A8" s="66" t="s">
        <v>377</v>
      </c>
      <c r="B8" s="69">
        <v>1.5</v>
      </c>
      <c r="C8" s="69">
        <v>1.6</v>
      </c>
      <c r="D8" s="69">
        <v>1.9</v>
      </c>
      <c r="E8" s="69">
        <v>1.9</v>
      </c>
      <c r="F8" s="69">
        <v>1.9</v>
      </c>
      <c r="G8" s="69">
        <v>2</v>
      </c>
      <c r="H8" s="69">
        <v>2</v>
      </c>
      <c r="I8" s="339">
        <v>2.1</v>
      </c>
    </row>
    <row r="9" spans="1:18" ht="18.75" customHeight="1" x14ac:dyDescent="0.25">
      <c r="A9" s="66" t="s">
        <v>378</v>
      </c>
      <c r="B9" s="70">
        <v>3496</v>
      </c>
      <c r="C9" s="70">
        <v>6503</v>
      </c>
      <c r="D9" s="70">
        <v>10179</v>
      </c>
      <c r="E9" s="70">
        <v>14232</v>
      </c>
      <c r="F9" s="70">
        <v>19083</v>
      </c>
      <c r="G9" s="70">
        <v>29420</v>
      </c>
      <c r="H9" s="70">
        <v>36800</v>
      </c>
      <c r="I9" s="340">
        <v>55580</v>
      </c>
    </row>
    <row r="10" spans="1:18" ht="18.75" customHeight="1" x14ac:dyDescent="0.25">
      <c r="A10" s="66" t="s">
        <v>379</v>
      </c>
      <c r="B10" s="70">
        <v>2663</v>
      </c>
      <c r="C10" s="70">
        <v>5300</v>
      </c>
      <c r="D10" s="70">
        <v>7870</v>
      </c>
      <c r="E10" s="70">
        <v>11150</v>
      </c>
      <c r="F10" s="70">
        <v>14640</v>
      </c>
      <c r="G10" s="70">
        <v>21850</v>
      </c>
      <c r="H10" s="70">
        <v>28250</v>
      </c>
      <c r="I10" s="340">
        <v>45060</v>
      </c>
      <c r="K10" s="43"/>
    </row>
    <row r="11" spans="1:18" ht="18.75" customHeight="1" x14ac:dyDescent="0.25">
      <c r="A11" s="66" t="s">
        <v>380</v>
      </c>
      <c r="B11" s="70">
        <v>1332</v>
      </c>
      <c r="C11" s="70">
        <v>2650</v>
      </c>
      <c r="D11" s="70">
        <v>3935</v>
      </c>
      <c r="E11" s="70">
        <v>5575</v>
      </c>
      <c r="F11" s="70">
        <v>7320</v>
      </c>
      <c r="G11" s="70">
        <v>10925</v>
      </c>
      <c r="H11" s="70">
        <v>14125</v>
      </c>
      <c r="I11" s="340">
        <v>22530</v>
      </c>
      <c r="J11" s="43"/>
      <c r="K11" s="43"/>
      <c r="L11" s="43"/>
      <c r="M11" s="43"/>
      <c r="N11" s="43"/>
      <c r="O11" s="43"/>
      <c r="P11" s="43"/>
      <c r="Q11" s="43"/>
      <c r="R11" s="43"/>
    </row>
    <row r="12" spans="1:18" ht="29.25" customHeight="1" x14ac:dyDescent="0.25">
      <c r="A12" s="71" t="s">
        <v>381</v>
      </c>
      <c r="B12" s="69">
        <v>15.7</v>
      </c>
      <c r="C12" s="69">
        <v>13.7</v>
      </c>
      <c r="D12" s="69">
        <v>14.2</v>
      </c>
      <c r="E12" s="69">
        <v>13.1</v>
      </c>
      <c r="F12" s="69">
        <v>14.3</v>
      </c>
      <c r="G12" s="69">
        <v>17.5</v>
      </c>
      <c r="H12" s="69">
        <v>17.8</v>
      </c>
      <c r="I12" s="339">
        <v>15.8</v>
      </c>
    </row>
    <row r="13" spans="1:18" ht="18.75" customHeight="1" x14ac:dyDescent="0.25">
      <c r="A13" s="68" t="s">
        <v>382</v>
      </c>
      <c r="B13" s="72">
        <v>0.39600000000000002</v>
      </c>
      <c r="C13" s="72">
        <v>0.379</v>
      </c>
      <c r="D13" s="72">
        <v>0.38700000000000001</v>
      </c>
      <c r="E13" s="72">
        <v>0.371</v>
      </c>
      <c r="F13" s="72">
        <v>0.38800000000000001</v>
      </c>
      <c r="G13" s="72">
        <v>0.41399999999999998</v>
      </c>
      <c r="H13" s="72">
        <v>0.4</v>
      </c>
      <c r="I13" s="72">
        <v>0.37</v>
      </c>
    </row>
    <row r="14" spans="1:18" ht="18.75" customHeight="1" x14ac:dyDescent="0.25">
      <c r="A14" s="66"/>
      <c r="B14" s="66"/>
      <c r="C14" s="66"/>
      <c r="D14" s="66"/>
      <c r="E14" s="66"/>
      <c r="F14" s="66"/>
      <c r="G14" s="66"/>
      <c r="H14" s="66"/>
      <c r="I14" s="66"/>
    </row>
    <row r="15" spans="1:18" ht="18.75" customHeight="1" x14ac:dyDescent="0.25">
      <c r="A15" s="68" t="s">
        <v>383</v>
      </c>
      <c r="B15" s="66"/>
      <c r="C15" s="66"/>
      <c r="D15" s="66"/>
      <c r="E15" s="66"/>
      <c r="F15" s="66"/>
      <c r="G15" s="66"/>
      <c r="H15" s="66"/>
      <c r="I15" s="66"/>
    </row>
    <row r="16" spans="1:18" ht="18.75" customHeight="1" x14ac:dyDescent="0.25">
      <c r="A16" s="66" t="s">
        <v>384</v>
      </c>
      <c r="B16" s="66"/>
      <c r="C16" s="66"/>
      <c r="D16" s="66"/>
      <c r="E16" s="66"/>
      <c r="F16" s="66"/>
      <c r="G16" s="66"/>
      <c r="H16" s="66"/>
      <c r="I16" s="66"/>
    </row>
    <row r="17" spans="1:10" ht="18.75" customHeight="1" x14ac:dyDescent="0.25">
      <c r="A17" s="73" t="s">
        <v>385</v>
      </c>
      <c r="B17" s="69">
        <v>5.6</v>
      </c>
      <c r="C17" s="69">
        <v>6.4</v>
      </c>
      <c r="D17" s="69">
        <v>5.9</v>
      </c>
      <c r="E17" s="69">
        <v>6.4</v>
      </c>
      <c r="F17" s="69">
        <v>6.1</v>
      </c>
      <c r="G17" s="69">
        <v>5.3</v>
      </c>
      <c r="H17" s="69">
        <v>5.6</v>
      </c>
      <c r="I17" s="341">
        <v>6.2</v>
      </c>
    </row>
    <row r="18" spans="1:10" ht="18.75" customHeight="1" x14ac:dyDescent="0.25">
      <c r="A18" s="73" t="s">
        <v>386</v>
      </c>
      <c r="B18" s="69">
        <v>44.2</v>
      </c>
      <c r="C18" s="69">
        <v>43.5</v>
      </c>
      <c r="D18" s="69">
        <v>46.2</v>
      </c>
      <c r="E18" s="69">
        <v>44</v>
      </c>
      <c r="F18" s="69">
        <v>45.6</v>
      </c>
      <c r="G18" s="69">
        <v>47.5</v>
      </c>
      <c r="H18" s="69">
        <v>46</v>
      </c>
      <c r="I18" s="341">
        <v>43.4</v>
      </c>
    </row>
    <row r="19" spans="1:10" ht="18.75" customHeight="1" x14ac:dyDescent="0.25">
      <c r="A19" s="66" t="s">
        <v>387</v>
      </c>
      <c r="B19" s="69">
        <v>7.9</v>
      </c>
      <c r="C19" s="69">
        <v>6.8</v>
      </c>
      <c r="D19" s="69">
        <v>7.8</v>
      </c>
      <c r="E19" s="69">
        <v>6.9</v>
      </c>
      <c r="F19" s="69">
        <v>7.4</v>
      </c>
      <c r="G19" s="69">
        <v>9</v>
      </c>
      <c r="H19" s="69">
        <v>8.1999999999999993</v>
      </c>
      <c r="I19" s="69">
        <v>7</v>
      </c>
    </row>
    <row r="20" spans="1:10" ht="18.75" customHeight="1" x14ac:dyDescent="0.25">
      <c r="A20" s="66"/>
      <c r="B20" s="66"/>
      <c r="C20" s="66"/>
      <c r="D20" s="66"/>
      <c r="E20" s="66"/>
      <c r="F20" s="66"/>
      <c r="G20" s="66"/>
      <c r="H20" s="66"/>
      <c r="I20" s="66"/>
    </row>
    <row r="21" spans="1:10" ht="18.75" customHeight="1" x14ac:dyDescent="0.25">
      <c r="A21" s="68" t="s">
        <v>388</v>
      </c>
      <c r="B21" s="66"/>
      <c r="C21" s="66"/>
      <c r="D21" s="66"/>
      <c r="E21" s="66"/>
      <c r="F21" s="66"/>
      <c r="G21" s="66"/>
      <c r="H21" s="66"/>
      <c r="I21" s="66"/>
    </row>
    <row r="22" spans="1:10" ht="18.75" customHeight="1" x14ac:dyDescent="0.25">
      <c r="A22" s="66" t="s">
        <v>389</v>
      </c>
      <c r="B22" s="70">
        <v>3035</v>
      </c>
      <c r="C22" s="70">
        <v>5225</v>
      </c>
      <c r="D22" s="70">
        <v>7846</v>
      </c>
      <c r="E22" s="70">
        <v>11390</v>
      </c>
      <c r="F22" s="70">
        <v>15770</v>
      </c>
      <c r="G22" s="70">
        <v>23200</v>
      </c>
      <c r="H22" s="70">
        <v>28670</v>
      </c>
      <c r="I22" s="342">
        <v>39960</v>
      </c>
    </row>
    <row r="23" spans="1:10" ht="18.75" customHeight="1" x14ac:dyDescent="0.25">
      <c r="A23" s="66" t="s">
        <v>390</v>
      </c>
      <c r="B23" s="70">
        <v>2531</v>
      </c>
      <c r="C23" s="70">
        <v>4136</v>
      </c>
      <c r="D23" s="70">
        <v>6136</v>
      </c>
      <c r="E23" s="70">
        <v>8154</v>
      </c>
      <c r="F23" s="70">
        <v>11270</v>
      </c>
      <c r="G23" s="70">
        <v>18550</v>
      </c>
      <c r="H23" s="144">
        <v>21870</v>
      </c>
      <c r="I23" s="342">
        <v>31650</v>
      </c>
      <c r="J23" s="43"/>
    </row>
    <row r="24" spans="1:10" ht="18.75" customHeight="1" x14ac:dyDescent="0.25">
      <c r="A24" s="66" t="s">
        <v>391</v>
      </c>
      <c r="B24" s="70">
        <v>1266</v>
      </c>
      <c r="C24" s="70">
        <v>2068</v>
      </c>
      <c r="D24" s="70">
        <v>3068</v>
      </c>
      <c r="E24" s="70">
        <v>4077</v>
      </c>
      <c r="F24" s="70">
        <v>5635</v>
      </c>
      <c r="G24" s="70">
        <v>9275</v>
      </c>
      <c r="H24" s="144">
        <v>10935</v>
      </c>
      <c r="I24" s="342">
        <v>15830</v>
      </c>
      <c r="J24" s="43"/>
    </row>
    <row r="25" spans="1:10" ht="30" customHeight="1" x14ac:dyDescent="0.25">
      <c r="A25" s="71" t="s">
        <v>392</v>
      </c>
      <c r="B25" s="69">
        <v>16.600000000000001</v>
      </c>
      <c r="C25" s="69">
        <v>11.9</v>
      </c>
      <c r="D25" s="69">
        <v>13.3</v>
      </c>
      <c r="E25" s="69">
        <v>12.3</v>
      </c>
      <c r="F25" s="69">
        <v>12</v>
      </c>
      <c r="G25" s="69">
        <v>13.5</v>
      </c>
      <c r="H25" s="145">
        <v>15.3</v>
      </c>
      <c r="I25" s="341">
        <v>14.6</v>
      </c>
    </row>
    <row r="26" spans="1:10" x14ac:dyDescent="0.25">
      <c r="A26" s="361" t="s">
        <v>983</v>
      </c>
    </row>
    <row r="27" spans="1:10" x14ac:dyDescent="0.25">
      <c r="A27" s="4"/>
    </row>
  </sheetData>
  <mergeCells count="3">
    <mergeCell ref="A2:G2"/>
    <mergeCell ref="A1:B1"/>
    <mergeCell ref="B4:I4"/>
  </mergeCells>
  <hyperlinks>
    <hyperlink ref="A1:B1" location="'Table of contents'!A1" display="Table of contents" xr:uid="{00000000-0004-0000-0F00-000000000000}"/>
  </hyperlink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A122"/>
  <sheetViews>
    <sheetView topLeftCell="O103" workbookViewId="0">
      <selection activeCell="AH113" sqref="AH113"/>
    </sheetView>
  </sheetViews>
  <sheetFormatPr defaultColWidth="9.140625" defaultRowHeight="12.75" x14ac:dyDescent="0.2"/>
  <cols>
    <col min="1" max="1" width="6.42578125" style="1" customWidth="1"/>
    <col min="2" max="2" width="37.85546875" style="1" customWidth="1"/>
    <col min="3" max="44" width="8.5703125" style="1" customWidth="1"/>
    <col min="45" max="46" width="9.140625" style="1" bestFit="1" customWidth="1"/>
    <col min="47" max="206" width="8.5703125" style="1" customWidth="1"/>
    <col min="207" max="16384" width="9.140625" style="1"/>
  </cols>
  <sheetData>
    <row r="1" spans="1:64" ht="15" x14ac:dyDescent="0.25">
      <c r="A1" s="398" t="s">
        <v>419</v>
      </c>
      <c r="B1" s="398"/>
    </row>
    <row r="2" spans="1:64" ht="20.25" customHeight="1" x14ac:dyDescent="0.2">
      <c r="B2" s="2" t="s">
        <v>420</v>
      </c>
    </row>
    <row r="3" spans="1:64" x14ac:dyDescent="0.2">
      <c r="B3" s="3" t="s">
        <v>0</v>
      </c>
      <c r="C3" s="4"/>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row>
    <row r="4" spans="1:64" x14ac:dyDescent="0.2">
      <c r="A4" s="5" t="s">
        <v>1</v>
      </c>
      <c r="B4" s="4"/>
      <c r="C4" s="6" t="s">
        <v>2</v>
      </c>
      <c r="D4" s="7">
        <v>31959</v>
      </c>
      <c r="E4" s="7">
        <v>31990</v>
      </c>
      <c r="F4" s="7">
        <v>32021</v>
      </c>
      <c r="G4" s="7">
        <v>32051</v>
      </c>
      <c r="H4" s="7">
        <v>32082</v>
      </c>
      <c r="I4" s="7">
        <v>32112</v>
      </c>
      <c r="J4" s="7">
        <v>32143</v>
      </c>
      <c r="K4" s="7">
        <v>32174</v>
      </c>
      <c r="L4" s="7">
        <v>32203</v>
      </c>
      <c r="M4" s="7">
        <v>32234</v>
      </c>
      <c r="N4" s="7">
        <v>32264</v>
      </c>
      <c r="O4" s="7">
        <v>32295</v>
      </c>
      <c r="P4" s="7">
        <v>32325</v>
      </c>
      <c r="Q4" s="7">
        <v>32356</v>
      </c>
      <c r="R4" s="7">
        <v>32387</v>
      </c>
      <c r="S4" s="7">
        <v>32417</v>
      </c>
      <c r="T4" s="7">
        <v>32448</v>
      </c>
      <c r="U4" s="7">
        <v>32478</v>
      </c>
      <c r="V4" s="7">
        <v>32509</v>
      </c>
      <c r="W4" s="7">
        <v>32540</v>
      </c>
      <c r="X4" s="7">
        <v>32568</v>
      </c>
      <c r="Y4" s="7">
        <v>32599</v>
      </c>
      <c r="Z4" s="7">
        <v>32629</v>
      </c>
      <c r="AA4" s="7">
        <v>32660</v>
      </c>
      <c r="AB4" s="7">
        <v>32690</v>
      </c>
      <c r="AC4" s="7">
        <v>32721</v>
      </c>
      <c r="AD4" s="7">
        <v>32752</v>
      </c>
      <c r="AE4" s="7">
        <v>32782</v>
      </c>
      <c r="AF4" s="7">
        <v>32813</v>
      </c>
      <c r="AG4" s="7">
        <v>32843</v>
      </c>
      <c r="AH4" s="7">
        <v>32874</v>
      </c>
      <c r="AI4" s="7">
        <v>32905</v>
      </c>
      <c r="AJ4" s="7">
        <v>32933</v>
      </c>
      <c r="AK4" s="7">
        <v>32964</v>
      </c>
      <c r="AL4" s="7">
        <v>32994</v>
      </c>
      <c r="AM4" s="7">
        <v>33025</v>
      </c>
      <c r="AN4" s="7">
        <v>33055</v>
      </c>
      <c r="AO4" s="7">
        <v>33086</v>
      </c>
      <c r="AP4" s="7">
        <v>33117</v>
      </c>
      <c r="AQ4" s="7">
        <v>33147</v>
      </c>
      <c r="AR4" s="7">
        <v>33178</v>
      </c>
      <c r="AS4" s="7">
        <v>33208</v>
      </c>
      <c r="AT4" s="7">
        <v>33239</v>
      </c>
      <c r="AU4" s="7">
        <v>33270</v>
      </c>
      <c r="AV4" s="7">
        <v>33298</v>
      </c>
      <c r="AW4" s="7">
        <v>33329</v>
      </c>
      <c r="AX4" s="7">
        <v>33359</v>
      </c>
      <c r="AY4" s="7">
        <v>33390</v>
      </c>
      <c r="AZ4" s="7">
        <v>33420</v>
      </c>
      <c r="BA4" s="7">
        <v>33451</v>
      </c>
      <c r="BB4" s="7">
        <v>33482</v>
      </c>
      <c r="BC4" s="7">
        <v>33512</v>
      </c>
      <c r="BD4" s="7">
        <v>33543</v>
      </c>
      <c r="BE4" s="7">
        <v>33573</v>
      </c>
      <c r="BF4" s="7">
        <v>33604</v>
      </c>
      <c r="BG4" s="7">
        <v>33635</v>
      </c>
      <c r="BH4" s="7">
        <v>33664</v>
      </c>
      <c r="BI4" s="7">
        <v>33695</v>
      </c>
      <c r="BJ4" s="7">
        <v>33725</v>
      </c>
      <c r="BK4" s="7">
        <v>33756</v>
      </c>
      <c r="BL4" s="7"/>
    </row>
    <row r="5" spans="1:64" ht="14.25" x14ac:dyDescent="0.2">
      <c r="A5" s="5">
        <v>1</v>
      </c>
      <c r="B5" s="4" t="s">
        <v>3</v>
      </c>
      <c r="C5" s="8">
        <v>419</v>
      </c>
      <c r="D5" s="9">
        <v>101.9</v>
      </c>
      <c r="E5" s="9">
        <v>99.7</v>
      </c>
      <c r="F5" s="9">
        <v>99.8</v>
      </c>
      <c r="G5" s="9">
        <v>100.9</v>
      </c>
      <c r="H5" s="9">
        <v>102.6</v>
      </c>
      <c r="I5" s="9">
        <v>102.4</v>
      </c>
      <c r="J5" s="9">
        <v>106.7</v>
      </c>
      <c r="K5" s="9">
        <v>104.4</v>
      </c>
      <c r="L5" s="9">
        <v>103.7</v>
      </c>
      <c r="M5" s="9">
        <v>107.3</v>
      </c>
      <c r="N5" s="9">
        <v>107.5</v>
      </c>
      <c r="O5" s="9">
        <v>107.8</v>
      </c>
      <c r="P5" s="9">
        <v>115.5</v>
      </c>
      <c r="Q5" s="9">
        <v>117.6</v>
      </c>
      <c r="R5" s="9">
        <v>122.4</v>
      </c>
      <c r="S5" s="9">
        <v>124.7</v>
      </c>
      <c r="T5" s="9">
        <v>123.3</v>
      </c>
      <c r="U5" s="9">
        <v>120.1</v>
      </c>
      <c r="V5" s="9">
        <v>120.1</v>
      </c>
      <c r="W5" s="9">
        <v>123.9</v>
      </c>
      <c r="X5" s="9">
        <v>122.6</v>
      </c>
      <c r="Y5" s="9">
        <v>127.8</v>
      </c>
      <c r="Z5" s="9">
        <v>127.7</v>
      </c>
      <c r="AA5" s="9">
        <v>127.9</v>
      </c>
      <c r="AB5" s="9">
        <v>130.69999999999999</v>
      </c>
      <c r="AC5" s="9">
        <v>130.1</v>
      </c>
      <c r="AD5" s="9">
        <v>133.5</v>
      </c>
      <c r="AE5" s="9">
        <v>134.30000000000001</v>
      </c>
      <c r="AF5" s="9">
        <v>137.1</v>
      </c>
      <c r="AG5" s="9">
        <v>134.30000000000001</v>
      </c>
      <c r="AH5" s="9">
        <v>135.80000000000001</v>
      </c>
      <c r="AI5" s="9">
        <v>138.4</v>
      </c>
      <c r="AJ5" s="9">
        <v>142.1</v>
      </c>
      <c r="AK5" s="9">
        <v>141.1</v>
      </c>
      <c r="AL5" s="9">
        <v>142.19999999999999</v>
      </c>
      <c r="AM5" s="9">
        <v>140.5</v>
      </c>
      <c r="AN5" s="9">
        <v>143.4</v>
      </c>
      <c r="AO5" s="9">
        <v>143</v>
      </c>
      <c r="AP5" s="9">
        <v>145.4</v>
      </c>
      <c r="AQ5" s="9">
        <v>146.30000000000001</v>
      </c>
      <c r="AR5" s="9">
        <v>151.80000000000001</v>
      </c>
      <c r="AS5" s="9">
        <v>148.80000000000001</v>
      </c>
      <c r="AT5" s="9">
        <v>154.9</v>
      </c>
      <c r="AU5" s="9">
        <v>152.19999999999999</v>
      </c>
      <c r="AV5" s="9">
        <v>146.9</v>
      </c>
      <c r="AW5" s="9">
        <v>145</v>
      </c>
      <c r="AX5" s="9">
        <v>142.9</v>
      </c>
      <c r="AY5" s="9">
        <v>144.4</v>
      </c>
      <c r="AZ5" s="9">
        <v>155.19999999999999</v>
      </c>
      <c r="BA5" s="9">
        <v>150.4</v>
      </c>
      <c r="BB5" s="9">
        <v>149.9</v>
      </c>
      <c r="BC5" s="9">
        <v>150.5</v>
      </c>
      <c r="BD5" s="9">
        <v>150.5</v>
      </c>
      <c r="BE5" s="9">
        <v>147.4</v>
      </c>
      <c r="BF5" s="9">
        <v>149</v>
      </c>
      <c r="BG5" s="9">
        <v>150.4</v>
      </c>
      <c r="BH5" s="9">
        <v>150.4</v>
      </c>
      <c r="BI5" s="9">
        <v>149.19999999999999</v>
      </c>
      <c r="BJ5" s="9">
        <v>149.30000000000001</v>
      </c>
      <c r="BK5" s="9">
        <v>150.6</v>
      </c>
      <c r="BL5" s="9"/>
    </row>
    <row r="6" spans="1:64" ht="14.25" x14ac:dyDescent="0.2">
      <c r="A6" s="5">
        <v>2</v>
      </c>
      <c r="B6" s="4" t="s">
        <v>4</v>
      </c>
      <c r="C6" s="8">
        <v>72</v>
      </c>
      <c r="D6" s="9">
        <v>100.2</v>
      </c>
      <c r="E6" s="9">
        <v>100.3</v>
      </c>
      <c r="F6" s="9">
        <v>100.3</v>
      </c>
      <c r="G6" s="9">
        <v>100.5</v>
      </c>
      <c r="H6" s="9">
        <v>100.5</v>
      </c>
      <c r="I6" s="9">
        <v>100.7</v>
      </c>
      <c r="J6" s="9">
        <v>100.7</v>
      </c>
      <c r="K6" s="9">
        <v>100.7</v>
      </c>
      <c r="L6" s="9">
        <v>100.8</v>
      </c>
      <c r="M6" s="9">
        <v>100.9</v>
      </c>
      <c r="N6" s="9">
        <v>101.5</v>
      </c>
      <c r="O6" s="9">
        <v>135.80000000000001</v>
      </c>
      <c r="P6" s="9">
        <v>136.9</v>
      </c>
      <c r="Q6" s="9">
        <v>136.9</v>
      </c>
      <c r="R6" s="9">
        <v>136.9</v>
      </c>
      <c r="S6" s="9">
        <v>137.19999999999999</v>
      </c>
      <c r="T6" s="9">
        <v>137.19999999999999</v>
      </c>
      <c r="U6" s="9">
        <v>137.30000000000001</v>
      </c>
      <c r="V6" s="9">
        <v>137.30000000000001</v>
      </c>
      <c r="W6" s="9">
        <v>137.19999999999999</v>
      </c>
      <c r="X6" s="9">
        <v>138.1</v>
      </c>
      <c r="Y6" s="9">
        <v>142.1</v>
      </c>
      <c r="Z6" s="9">
        <v>142.30000000000001</v>
      </c>
      <c r="AA6" s="9">
        <v>142.30000000000001</v>
      </c>
      <c r="AB6" s="9">
        <v>142.6</v>
      </c>
      <c r="AC6" s="9">
        <v>142.6</v>
      </c>
      <c r="AD6" s="9">
        <v>143.19999999999999</v>
      </c>
      <c r="AE6" s="9">
        <v>143.19999999999999</v>
      </c>
      <c r="AF6" s="9">
        <v>143.19999999999999</v>
      </c>
      <c r="AG6" s="9">
        <v>143.30000000000001</v>
      </c>
      <c r="AH6" s="9">
        <v>144.4</v>
      </c>
      <c r="AI6" s="9">
        <v>145.30000000000001</v>
      </c>
      <c r="AJ6" s="9">
        <v>145.6</v>
      </c>
      <c r="AK6" s="9">
        <v>145.69999999999999</v>
      </c>
      <c r="AL6" s="9">
        <v>145.69999999999999</v>
      </c>
      <c r="AM6" s="9">
        <v>145.80000000000001</v>
      </c>
      <c r="AN6" s="9">
        <v>182.5</v>
      </c>
      <c r="AO6" s="9">
        <v>182.5</v>
      </c>
      <c r="AP6" s="9">
        <v>182.5</v>
      </c>
      <c r="AQ6" s="9">
        <v>182.5</v>
      </c>
      <c r="AR6" s="9">
        <v>182.5</v>
      </c>
      <c r="AS6" s="9">
        <v>182.5</v>
      </c>
      <c r="AT6" s="9">
        <v>182.5</v>
      </c>
      <c r="AU6" s="9">
        <v>182.6</v>
      </c>
      <c r="AV6" s="9">
        <v>183.9</v>
      </c>
      <c r="AW6" s="9">
        <v>184.2</v>
      </c>
      <c r="AX6" s="9">
        <v>184.2</v>
      </c>
      <c r="AY6" s="9">
        <v>184.2</v>
      </c>
      <c r="AZ6" s="9">
        <v>184.3</v>
      </c>
      <c r="BA6" s="9">
        <v>184.4</v>
      </c>
      <c r="BB6" s="9">
        <v>184.4</v>
      </c>
      <c r="BC6" s="9">
        <v>184.4</v>
      </c>
      <c r="BD6" s="9">
        <v>184.9</v>
      </c>
      <c r="BE6" s="9">
        <v>185</v>
      </c>
      <c r="BF6" s="9">
        <v>197.4</v>
      </c>
      <c r="BG6" s="9">
        <v>197.8</v>
      </c>
      <c r="BH6" s="9">
        <v>197.8</v>
      </c>
      <c r="BI6" s="9">
        <v>197.8</v>
      </c>
      <c r="BJ6" s="9">
        <v>199.2</v>
      </c>
      <c r="BK6" s="9">
        <v>233.4</v>
      </c>
      <c r="BL6" s="9"/>
    </row>
    <row r="7" spans="1:64" ht="14.25" x14ac:dyDescent="0.2">
      <c r="A7" s="5">
        <v>3</v>
      </c>
      <c r="B7" s="4" t="s">
        <v>5</v>
      </c>
      <c r="C7" s="10">
        <v>84</v>
      </c>
      <c r="D7" s="9">
        <v>90.5</v>
      </c>
      <c r="E7" s="9">
        <v>90.6</v>
      </c>
      <c r="F7" s="9">
        <v>90.4</v>
      </c>
      <c r="G7" s="9">
        <v>90.4</v>
      </c>
      <c r="H7" s="9">
        <v>90.6</v>
      </c>
      <c r="I7" s="9">
        <v>90.5</v>
      </c>
      <c r="J7" s="9">
        <v>91.7</v>
      </c>
      <c r="K7" s="9">
        <v>92.2</v>
      </c>
      <c r="L7" s="9">
        <v>92.1</v>
      </c>
      <c r="M7" s="9">
        <v>92.7</v>
      </c>
      <c r="N7" s="9">
        <v>92.9</v>
      </c>
      <c r="O7" s="9">
        <v>93.1</v>
      </c>
      <c r="P7" s="9">
        <v>93.4</v>
      </c>
      <c r="Q7" s="9">
        <v>99</v>
      </c>
      <c r="R7" s="9">
        <v>99.5</v>
      </c>
      <c r="S7" s="9">
        <v>99.7</v>
      </c>
      <c r="T7" s="9">
        <v>99.7</v>
      </c>
      <c r="U7" s="9">
        <v>100.1</v>
      </c>
      <c r="V7" s="9">
        <v>100.8</v>
      </c>
      <c r="W7" s="9">
        <v>101.2</v>
      </c>
      <c r="X7" s="9">
        <v>101.3</v>
      </c>
      <c r="Y7" s="9">
        <v>106.9</v>
      </c>
      <c r="Z7" s="9">
        <v>106.9</v>
      </c>
      <c r="AA7" s="9">
        <v>107.8</v>
      </c>
      <c r="AB7" s="9">
        <v>108.3</v>
      </c>
      <c r="AC7" s="9">
        <v>108.3</v>
      </c>
      <c r="AD7" s="9">
        <v>111.3</v>
      </c>
      <c r="AE7" s="9">
        <v>111.6</v>
      </c>
      <c r="AF7" s="9">
        <v>113.9</v>
      </c>
      <c r="AG7" s="9">
        <v>114.1</v>
      </c>
      <c r="AH7" s="9">
        <v>123.6</v>
      </c>
      <c r="AI7" s="9">
        <v>123.6</v>
      </c>
      <c r="AJ7" s="9">
        <v>123.6</v>
      </c>
      <c r="AK7" s="9">
        <v>123.3</v>
      </c>
      <c r="AL7" s="9">
        <v>124.1</v>
      </c>
      <c r="AM7" s="9">
        <v>124.1</v>
      </c>
      <c r="AN7" s="9">
        <v>124.1</v>
      </c>
      <c r="AO7" s="9">
        <v>124.4</v>
      </c>
      <c r="AP7" s="9">
        <v>125.5</v>
      </c>
      <c r="AQ7" s="9">
        <v>127.3</v>
      </c>
      <c r="AR7" s="9">
        <v>127.3</v>
      </c>
      <c r="AS7" s="9">
        <v>128.19999999999999</v>
      </c>
      <c r="AT7" s="9">
        <v>128.19999999999999</v>
      </c>
      <c r="AU7" s="9">
        <v>128.19999999999999</v>
      </c>
      <c r="AV7" s="9">
        <v>128.69999999999999</v>
      </c>
      <c r="AW7" s="9">
        <v>128.69999999999999</v>
      </c>
      <c r="AX7" s="9">
        <v>125.7</v>
      </c>
      <c r="AY7" s="9">
        <v>125.9</v>
      </c>
      <c r="AZ7" s="9">
        <v>126.1</v>
      </c>
      <c r="BA7" s="9">
        <v>126.5</v>
      </c>
      <c r="BB7" s="9">
        <v>126.8</v>
      </c>
      <c r="BC7" s="9">
        <v>126.8</v>
      </c>
      <c r="BD7" s="9">
        <v>126.9</v>
      </c>
      <c r="BE7" s="9">
        <v>126.9</v>
      </c>
      <c r="BF7" s="9">
        <v>127</v>
      </c>
      <c r="BG7" s="9">
        <v>127</v>
      </c>
      <c r="BH7" s="9">
        <v>127</v>
      </c>
      <c r="BI7" s="9">
        <v>127.2</v>
      </c>
      <c r="BJ7" s="9">
        <v>127.2</v>
      </c>
      <c r="BK7" s="9">
        <v>127.2</v>
      </c>
      <c r="BL7" s="9"/>
    </row>
    <row r="8" spans="1:64" ht="14.25" x14ac:dyDescent="0.2">
      <c r="A8" s="5">
        <v>4</v>
      </c>
      <c r="B8" s="4" t="s">
        <v>6</v>
      </c>
      <c r="C8" s="10">
        <v>57</v>
      </c>
      <c r="D8" s="9">
        <v>99.5</v>
      </c>
      <c r="E8" s="9">
        <v>99.5</v>
      </c>
      <c r="F8" s="9">
        <v>99.5</v>
      </c>
      <c r="G8" s="9">
        <v>99.5</v>
      </c>
      <c r="H8" s="9">
        <v>99.5</v>
      </c>
      <c r="I8" s="9">
        <v>99.5</v>
      </c>
      <c r="J8" s="9">
        <v>99.5</v>
      </c>
      <c r="K8" s="9">
        <v>99.5</v>
      </c>
      <c r="L8" s="9">
        <v>99.5</v>
      </c>
      <c r="M8" s="9">
        <v>99.5</v>
      </c>
      <c r="N8" s="9">
        <v>99.5</v>
      </c>
      <c r="O8" s="9">
        <v>99.5</v>
      </c>
      <c r="P8" s="9">
        <v>99.5</v>
      </c>
      <c r="Q8" s="9">
        <v>100.1</v>
      </c>
      <c r="R8" s="9">
        <v>100.1</v>
      </c>
      <c r="S8" s="9">
        <v>100.1</v>
      </c>
      <c r="T8" s="9">
        <v>100.1</v>
      </c>
      <c r="U8" s="9">
        <v>100.1</v>
      </c>
      <c r="V8" s="9">
        <v>100.1</v>
      </c>
      <c r="W8" s="9">
        <v>100.1</v>
      </c>
      <c r="X8" s="9">
        <v>100.1</v>
      </c>
      <c r="Y8" s="9">
        <v>100.3</v>
      </c>
      <c r="Z8" s="9">
        <v>100.3</v>
      </c>
      <c r="AA8" s="9">
        <v>100.3</v>
      </c>
      <c r="AB8" s="9">
        <v>100.3</v>
      </c>
      <c r="AC8" s="9">
        <v>100.3</v>
      </c>
      <c r="AD8" s="9">
        <v>101.1</v>
      </c>
      <c r="AE8" s="9">
        <v>101.3</v>
      </c>
      <c r="AF8" s="9">
        <v>101.5</v>
      </c>
      <c r="AG8" s="9">
        <v>101.5</v>
      </c>
      <c r="AH8" s="9">
        <v>101.5</v>
      </c>
      <c r="AI8" s="9">
        <v>101.5</v>
      </c>
      <c r="AJ8" s="9">
        <v>101.5</v>
      </c>
      <c r="AK8" s="9">
        <v>101.5</v>
      </c>
      <c r="AL8" s="9">
        <v>101.5</v>
      </c>
      <c r="AM8" s="9">
        <v>101.5</v>
      </c>
      <c r="AN8" s="9">
        <v>101.5</v>
      </c>
      <c r="AO8" s="9">
        <v>101.5</v>
      </c>
      <c r="AP8" s="9">
        <v>111.5</v>
      </c>
      <c r="AQ8" s="9">
        <v>111.5</v>
      </c>
      <c r="AR8" s="9">
        <v>113.2</v>
      </c>
      <c r="AS8" s="9">
        <v>122.3</v>
      </c>
      <c r="AT8" s="9">
        <v>122.3</v>
      </c>
      <c r="AU8" s="9">
        <v>122.3</v>
      </c>
      <c r="AV8" s="9">
        <v>122.9</v>
      </c>
      <c r="AW8" s="9">
        <v>122.9</v>
      </c>
      <c r="AX8" s="9">
        <v>116</v>
      </c>
      <c r="AY8" s="9">
        <v>116</v>
      </c>
      <c r="AZ8" s="9">
        <v>116</v>
      </c>
      <c r="BA8" s="9">
        <v>116</v>
      </c>
      <c r="BB8" s="9">
        <v>116</v>
      </c>
      <c r="BC8" s="9">
        <v>116.2</v>
      </c>
      <c r="BD8" s="9">
        <v>116.2</v>
      </c>
      <c r="BE8" s="9">
        <v>116.5</v>
      </c>
      <c r="BF8" s="9">
        <v>116.5</v>
      </c>
      <c r="BG8" s="9">
        <v>116.5</v>
      </c>
      <c r="BH8" s="9">
        <v>116.5</v>
      </c>
      <c r="BI8" s="9">
        <v>116.5</v>
      </c>
      <c r="BJ8" s="9">
        <v>116.5</v>
      </c>
      <c r="BK8" s="9">
        <v>116.5</v>
      </c>
      <c r="BL8" s="9"/>
    </row>
    <row r="9" spans="1:64" ht="14.25" x14ac:dyDescent="0.2">
      <c r="A9" s="5">
        <v>5</v>
      </c>
      <c r="B9" s="4" t="s">
        <v>7</v>
      </c>
      <c r="C9" s="8">
        <v>135</v>
      </c>
      <c r="D9" s="9">
        <v>99.4</v>
      </c>
      <c r="E9" s="9">
        <v>99.8</v>
      </c>
      <c r="F9" s="9">
        <v>100.1</v>
      </c>
      <c r="G9" s="9">
        <v>100.5</v>
      </c>
      <c r="H9" s="9">
        <v>100.7</v>
      </c>
      <c r="I9" s="9">
        <v>101.2</v>
      </c>
      <c r="J9" s="9">
        <v>101.5</v>
      </c>
      <c r="K9" s="9">
        <v>102</v>
      </c>
      <c r="L9" s="9">
        <v>102.3</v>
      </c>
      <c r="M9" s="9">
        <v>102.5</v>
      </c>
      <c r="N9" s="9">
        <v>106.2</v>
      </c>
      <c r="O9" s="9">
        <v>106.7</v>
      </c>
      <c r="P9" s="9">
        <v>107.8</v>
      </c>
      <c r="Q9" s="9">
        <v>108.6</v>
      </c>
      <c r="R9" s="9">
        <v>110.4</v>
      </c>
      <c r="S9" s="9">
        <v>112</v>
      </c>
      <c r="T9" s="9">
        <v>115.7</v>
      </c>
      <c r="U9" s="9">
        <v>116</v>
      </c>
      <c r="V9" s="9">
        <v>117.6</v>
      </c>
      <c r="W9" s="9">
        <v>117.7</v>
      </c>
      <c r="X9" s="9">
        <v>119.1</v>
      </c>
      <c r="Y9" s="9">
        <v>119.8</v>
      </c>
      <c r="Z9" s="9">
        <v>120.1</v>
      </c>
      <c r="AA9" s="9">
        <v>120.7</v>
      </c>
      <c r="AB9" s="9">
        <v>121.4</v>
      </c>
      <c r="AC9" s="9">
        <v>122.5</v>
      </c>
      <c r="AD9" s="9">
        <v>124.1</v>
      </c>
      <c r="AE9" s="9">
        <v>124.3</v>
      </c>
      <c r="AF9" s="9">
        <v>125.5</v>
      </c>
      <c r="AG9" s="9">
        <v>126</v>
      </c>
      <c r="AH9" s="9">
        <v>127.8</v>
      </c>
      <c r="AI9" s="9">
        <v>129.19999999999999</v>
      </c>
      <c r="AJ9" s="9">
        <v>130.1</v>
      </c>
      <c r="AK9" s="9">
        <v>130.6</v>
      </c>
      <c r="AL9" s="9">
        <v>131.6</v>
      </c>
      <c r="AM9" s="9">
        <v>133</v>
      </c>
      <c r="AN9" s="9">
        <v>134.4</v>
      </c>
      <c r="AO9" s="9">
        <v>134.80000000000001</v>
      </c>
      <c r="AP9" s="9">
        <v>135.5</v>
      </c>
      <c r="AQ9" s="9">
        <v>136.1</v>
      </c>
      <c r="AR9" s="9">
        <v>136.6</v>
      </c>
      <c r="AS9" s="9">
        <v>137.5</v>
      </c>
      <c r="AT9" s="9">
        <v>137.80000000000001</v>
      </c>
      <c r="AU9" s="9">
        <v>137.9</v>
      </c>
      <c r="AV9" s="9">
        <v>138.19999999999999</v>
      </c>
      <c r="AW9" s="9">
        <v>138.80000000000001</v>
      </c>
      <c r="AX9" s="9">
        <v>137.19999999999999</v>
      </c>
      <c r="AY9" s="9">
        <v>137.30000000000001</v>
      </c>
      <c r="AZ9" s="9">
        <v>139.69999999999999</v>
      </c>
      <c r="BA9" s="9">
        <v>139.9</v>
      </c>
      <c r="BB9" s="9">
        <v>139.9</v>
      </c>
      <c r="BC9" s="9">
        <v>140</v>
      </c>
      <c r="BD9" s="9">
        <v>140.30000000000001</v>
      </c>
      <c r="BE9" s="9">
        <v>139.80000000000001</v>
      </c>
      <c r="BF9" s="9">
        <v>139.80000000000001</v>
      </c>
      <c r="BG9" s="9">
        <v>140.19999999999999</v>
      </c>
      <c r="BH9" s="9">
        <v>140.4</v>
      </c>
      <c r="BI9" s="9">
        <v>140.5</v>
      </c>
      <c r="BJ9" s="9">
        <v>140.30000000000001</v>
      </c>
      <c r="BK9" s="9">
        <v>140.5</v>
      </c>
      <c r="BL9" s="9"/>
    </row>
    <row r="10" spans="1:64" ht="14.25" x14ac:dyDescent="0.2">
      <c r="A10" s="5">
        <v>6</v>
      </c>
      <c r="B10" s="4" t="s">
        <v>8</v>
      </c>
      <c r="C10" s="8">
        <v>30</v>
      </c>
      <c r="D10" s="9">
        <v>106.5</v>
      </c>
      <c r="E10" s="9">
        <v>108.1</v>
      </c>
      <c r="F10" s="9">
        <v>108.8</v>
      </c>
      <c r="G10" s="9">
        <v>110.2</v>
      </c>
      <c r="H10" s="9">
        <v>110.2</v>
      </c>
      <c r="I10" s="9">
        <v>110.6</v>
      </c>
      <c r="J10" s="9">
        <v>114.6</v>
      </c>
      <c r="K10" s="9">
        <v>115.7</v>
      </c>
      <c r="L10" s="9">
        <v>114.8</v>
      </c>
      <c r="M10" s="9">
        <v>115.5</v>
      </c>
      <c r="N10" s="9">
        <v>116.7</v>
      </c>
      <c r="O10" s="9">
        <v>116.8</v>
      </c>
      <c r="P10" s="9">
        <v>117.5</v>
      </c>
      <c r="Q10" s="9">
        <v>118.2</v>
      </c>
      <c r="R10" s="9">
        <v>119</v>
      </c>
      <c r="S10" s="9">
        <v>120.4</v>
      </c>
      <c r="T10" s="9">
        <v>120.4</v>
      </c>
      <c r="U10" s="9">
        <v>120.4</v>
      </c>
      <c r="V10" s="9">
        <v>121.9</v>
      </c>
      <c r="W10" s="9">
        <v>122.5</v>
      </c>
      <c r="X10" s="9">
        <v>122.9</v>
      </c>
      <c r="Y10" s="9">
        <v>123</v>
      </c>
      <c r="Z10" s="9">
        <v>124.5</v>
      </c>
      <c r="AA10" s="9">
        <v>123.7</v>
      </c>
      <c r="AB10" s="9">
        <v>123.6</v>
      </c>
      <c r="AC10" s="9">
        <v>124.3</v>
      </c>
      <c r="AD10" s="9">
        <v>126.7</v>
      </c>
      <c r="AE10" s="9">
        <v>127.3</v>
      </c>
      <c r="AF10" s="9">
        <v>131.30000000000001</v>
      </c>
      <c r="AG10" s="9">
        <v>131.80000000000001</v>
      </c>
      <c r="AH10" s="9">
        <v>136.19999999999999</v>
      </c>
      <c r="AI10" s="9">
        <v>138.9</v>
      </c>
      <c r="AJ10" s="9">
        <v>138.80000000000001</v>
      </c>
      <c r="AK10" s="9">
        <v>139.9</v>
      </c>
      <c r="AL10" s="9">
        <v>140.1</v>
      </c>
      <c r="AM10" s="9">
        <v>140.1</v>
      </c>
      <c r="AN10" s="9">
        <v>142</v>
      </c>
      <c r="AO10" s="9">
        <v>143.4</v>
      </c>
      <c r="AP10" s="9">
        <v>149.9</v>
      </c>
      <c r="AQ10" s="9">
        <v>150</v>
      </c>
      <c r="AR10" s="9">
        <v>153.4</v>
      </c>
      <c r="AS10" s="9">
        <v>153.6</v>
      </c>
      <c r="AT10" s="9">
        <v>154.6</v>
      </c>
      <c r="AU10" s="9">
        <v>155.1</v>
      </c>
      <c r="AV10" s="9">
        <v>155.1</v>
      </c>
      <c r="AW10" s="9">
        <v>156.6</v>
      </c>
      <c r="AX10" s="9">
        <v>156.6</v>
      </c>
      <c r="AY10" s="9">
        <v>156.69999999999999</v>
      </c>
      <c r="AZ10" s="9">
        <v>155.80000000000001</v>
      </c>
      <c r="BA10" s="9">
        <v>157</v>
      </c>
      <c r="BB10" s="9">
        <v>156.1</v>
      </c>
      <c r="BC10" s="9">
        <v>156</v>
      </c>
      <c r="BD10" s="9">
        <v>156</v>
      </c>
      <c r="BE10" s="9">
        <v>156</v>
      </c>
      <c r="BF10" s="9">
        <v>156.4</v>
      </c>
      <c r="BG10" s="9">
        <v>157.5</v>
      </c>
      <c r="BH10" s="9">
        <v>159</v>
      </c>
      <c r="BI10" s="9">
        <v>159</v>
      </c>
      <c r="BJ10" s="9">
        <v>159.1</v>
      </c>
      <c r="BK10" s="9">
        <v>161</v>
      </c>
      <c r="BL10" s="9"/>
    </row>
    <row r="11" spans="1:64" ht="14.25" x14ac:dyDescent="0.2">
      <c r="A11" s="5">
        <v>7</v>
      </c>
      <c r="B11" s="4" t="s">
        <v>9</v>
      </c>
      <c r="C11" s="8">
        <v>93</v>
      </c>
      <c r="D11" s="9">
        <v>99.9</v>
      </c>
      <c r="E11" s="9">
        <v>100.4</v>
      </c>
      <c r="F11" s="9">
        <v>100.4</v>
      </c>
      <c r="G11" s="9">
        <v>100.5</v>
      </c>
      <c r="H11" s="9">
        <v>100.6</v>
      </c>
      <c r="I11" s="9">
        <v>100.6</v>
      </c>
      <c r="J11" s="9">
        <v>100.6</v>
      </c>
      <c r="K11" s="9">
        <v>100.6</v>
      </c>
      <c r="L11" s="9">
        <v>100.5</v>
      </c>
      <c r="M11" s="9">
        <v>100.6</v>
      </c>
      <c r="N11" s="9">
        <v>101.8</v>
      </c>
      <c r="O11" s="9">
        <v>102.7</v>
      </c>
      <c r="P11" s="9">
        <v>102.7</v>
      </c>
      <c r="Q11" s="9">
        <v>118.4</v>
      </c>
      <c r="R11" s="9">
        <v>118.4</v>
      </c>
      <c r="S11" s="9">
        <v>118.4</v>
      </c>
      <c r="T11" s="9">
        <v>118.5</v>
      </c>
      <c r="U11" s="9">
        <v>118.5</v>
      </c>
      <c r="V11" s="9">
        <v>118.5</v>
      </c>
      <c r="W11" s="9">
        <v>119.6</v>
      </c>
      <c r="X11" s="9">
        <v>120.1</v>
      </c>
      <c r="Y11" s="9">
        <v>120.3</v>
      </c>
      <c r="Z11" s="9">
        <v>124.7</v>
      </c>
      <c r="AA11" s="9">
        <v>124.7</v>
      </c>
      <c r="AB11" s="9">
        <v>124.7</v>
      </c>
      <c r="AC11" s="9">
        <v>124.8</v>
      </c>
      <c r="AD11" s="9">
        <v>124.8</v>
      </c>
      <c r="AE11" s="9">
        <v>124.8</v>
      </c>
      <c r="AF11" s="9">
        <v>124.9</v>
      </c>
      <c r="AG11" s="9">
        <v>125.1</v>
      </c>
      <c r="AH11" s="9">
        <v>130.69999999999999</v>
      </c>
      <c r="AI11" s="9">
        <v>130.69999999999999</v>
      </c>
      <c r="AJ11" s="9">
        <v>130.6</v>
      </c>
      <c r="AK11" s="9">
        <v>130.6</v>
      </c>
      <c r="AL11" s="9">
        <v>130.6</v>
      </c>
      <c r="AM11" s="9">
        <v>130.69999999999999</v>
      </c>
      <c r="AN11" s="9">
        <v>131.80000000000001</v>
      </c>
      <c r="AO11" s="9">
        <v>131.80000000000001</v>
      </c>
      <c r="AP11" s="9">
        <v>177.7</v>
      </c>
      <c r="AQ11" s="9">
        <v>174.4</v>
      </c>
      <c r="AR11" s="9">
        <v>174.7</v>
      </c>
      <c r="AS11" s="9">
        <v>175</v>
      </c>
      <c r="AT11" s="9">
        <v>175</v>
      </c>
      <c r="AU11" s="9">
        <v>175.2</v>
      </c>
      <c r="AV11" s="9">
        <v>175.3</v>
      </c>
      <c r="AW11" s="9">
        <v>175.3</v>
      </c>
      <c r="AX11" s="9">
        <v>171.6</v>
      </c>
      <c r="AY11" s="9">
        <v>172.4</v>
      </c>
      <c r="AZ11" s="9">
        <v>173.3</v>
      </c>
      <c r="BA11" s="9">
        <v>173.3</v>
      </c>
      <c r="BB11" s="9">
        <v>173.3</v>
      </c>
      <c r="BC11" s="9">
        <v>173.3</v>
      </c>
      <c r="BD11" s="9">
        <v>173.5</v>
      </c>
      <c r="BE11" s="9">
        <v>173.4</v>
      </c>
      <c r="BF11" s="9">
        <v>173.4</v>
      </c>
      <c r="BG11" s="9">
        <v>173.7</v>
      </c>
      <c r="BH11" s="9">
        <v>173.7</v>
      </c>
      <c r="BI11" s="9">
        <v>173.7</v>
      </c>
      <c r="BJ11" s="9">
        <v>193.4</v>
      </c>
      <c r="BK11" s="9">
        <v>193.4</v>
      </c>
      <c r="BL11" s="9"/>
    </row>
    <row r="12" spans="1:64" ht="14.25" x14ac:dyDescent="0.2">
      <c r="A12" s="5">
        <v>8</v>
      </c>
      <c r="B12" s="4" t="s">
        <v>10</v>
      </c>
      <c r="C12" s="8">
        <v>60</v>
      </c>
      <c r="D12" s="9">
        <v>94.4</v>
      </c>
      <c r="E12" s="9">
        <v>94.5</v>
      </c>
      <c r="F12" s="9">
        <v>94.6</v>
      </c>
      <c r="G12" s="9">
        <v>94.4</v>
      </c>
      <c r="H12" s="9">
        <v>89.8</v>
      </c>
      <c r="I12" s="9">
        <v>90</v>
      </c>
      <c r="J12" s="9">
        <v>90.8</v>
      </c>
      <c r="K12" s="9">
        <v>90.8</v>
      </c>
      <c r="L12" s="9">
        <v>90.1</v>
      </c>
      <c r="M12" s="9">
        <v>90.6</v>
      </c>
      <c r="N12" s="9">
        <v>90.8</v>
      </c>
      <c r="O12" s="9">
        <v>91.3</v>
      </c>
      <c r="P12" s="9">
        <v>91.5</v>
      </c>
      <c r="Q12" s="9">
        <v>91.6</v>
      </c>
      <c r="R12" s="9">
        <v>92.9</v>
      </c>
      <c r="S12" s="9">
        <v>91</v>
      </c>
      <c r="T12" s="9">
        <v>91.1</v>
      </c>
      <c r="U12" s="9">
        <v>90</v>
      </c>
      <c r="V12" s="9">
        <v>95.9</v>
      </c>
      <c r="W12" s="9">
        <v>97.4</v>
      </c>
      <c r="X12" s="9">
        <v>97.4</v>
      </c>
      <c r="Y12" s="9">
        <v>97.5</v>
      </c>
      <c r="Z12" s="9">
        <v>99.3</v>
      </c>
      <c r="AA12" s="9">
        <v>101.5</v>
      </c>
      <c r="AB12" s="9">
        <v>101.5</v>
      </c>
      <c r="AC12" s="9">
        <v>101.5</v>
      </c>
      <c r="AD12" s="9">
        <v>101.5</v>
      </c>
      <c r="AE12" s="9">
        <v>101.5</v>
      </c>
      <c r="AF12" s="9">
        <v>101.9</v>
      </c>
      <c r="AG12" s="9">
        <v>128.69999999999999</v>
      </c>
      <c r="AH12" s="9">
        <v>140.19999999999999</v>
      </c>
      <c r="AI12" s="9">
        <v>133.6</v>
      </c>
      <c r="AJ12" s="9">
        <v>134</v>
      </c>
      <c r="AK12" s="9">
        <v>134</v>
      </c>
      <c r="AL12" s="9">
        <v>136</v>
      </c>
      <c r="AM12" s="9">
        <v>137.6</v>
      </c>
      <c r="AN12" s="9">
        <v>137.6</v>
      </c>
      <c r="AO12" s="9">
        <v>137.80000000000001</v>
      </c>
      <c r="AP12" s="9">
        <v>137.80000000000001</v>
      </c>
      <c r="AQ12" s="9">
        <v>137.80000000000001</v>
      </c>
      <c r="AR12" s="9">
        <v>138.19999999999999</v>
      </c>
      <c r="AS12" s="9">
        <v>138.19999999999999</v>
      </c>
      <c r="AT12" s="9">
        <v>148.19999999999999</v>
      </c>
      <c r="AU12" s="9">
        <v>149</v>
      </c>
      <c r="AV12" s="9">
        <v>148.9</v>
      </c>
      <c r="AW12" s="9">
        <v>148.69999999999999</v>
      </c>
      <c r="AX12" s="9">
        <v>148.69999999999999</v>
      </c>
      <c r="AY12" s="9">
        <v>148.69999999999999</v>
      </c>
      <c r="AZ12" s="9">
        <v>148.9</v>
      </c>
      <c r="BA12" s="9">
        <v>148.9</v>
      </c>
      <c r="BB12" s="9">
        <v>149</v>
      </c>
      <c r="BC12" s="9">
        <v>149</v>
      </c>
      <c r="BD12" s="9">
        <v>149.1</v>
      </c>
      <c r="BE12" s="9">
        <v>149.6</v>
      </c>
      <c r="BF12" s="9">
        <v>151.80000000000001</v>
      </c>
      <c r="BG12" s="9">
        <v>151.9</v>
      </c>
      <c r="BH12" s="9">
        <v>152</v>
      </c>
      <c r="BI12" s="9">
        <v>151.80000000000001</v>
      </c>
      <c r="BJ12" s="9">
        <v>152</v>
      </c>
      <c r="BK12" s="9">
        <v>152</v>
      </c>
      <c r="BL12" s="9"/>
    </row>
    <row r="13" spans="1:64" ht="14.25" x14ac:dyDescent="0.2">
      <c r="A13" s="5">
        <v>9</v>
      </c>
      <c r="B13" s="4" t="s">
        <v>11</v>
      </c>
      <c r="C13" s="8">
        <v>50</v>
      </c>
      <c r="D13" s="9">
        <v>101.1</v>
      </c>
      <c r="E13" s="9">
        <v>101.2</v>
      </c>
      <c r="F13" s="9">
        <v>101.1</v>
      </c>
      <c r="G13" s="9">
        <v>101.9</v>
      </c>
      <c r="H13" s="9">
        <v>101.5</v>
      </c>
      <c r="I13" s="9">
        <v>101.6</v>
      </c>
      <c r="J13" s="9">
        <v>103.4</v>
      </c>
      <c r="K13" s="9">
        <v>105.3</v>
      </c>
      <c r="L13" s="9">
        <v>105.2</v>
      </c>
      <c r="M13" s="9">
        <v>105.2</v>
      </c>
      <c r="N13" s="9">
        <v>105.5</v>
      </c>
      <c r="O13" s="9">
        <v>116.4</v>
      </c>
      <c r="P13" s="9">
        <v>116.9</v>
      </c>
      <c r="Q13" s="9">
        <v>119.3</v>
      </c>
      <c r="R13" s="9">
        <v>120.1</v>
      </c>
      <c r="S13" s="9">
        <v>121.2</v>
      </c>
      <c r="T13" s="9">
        <v>121.2</v>
      </c>
      <c r="U13" s="9">
        <v>121.2</v>
      </c>
      <c r="V13" s="9">
        <v>121.3</v>
      </c>
      <c r="W13" s="9">
        <v>121.6</v>
      </c>
      <c r="X13" s="9">
        <v>124.1</v>
      </c>
      <c r="Y13" s="9">
        <v>126</v>
      </c>
      <c r="Z13" s="9">
        <v>126.3</v>
      </c>
      <c r="AA13" s="9">
        <v>126.3</v>
      </c>
      <c r="AB13" s="9">
        <v>126.7</v>
      </c>
      <c r="AC13" s="9">
        <v>126.9</v>
      </c>
      <c r="AD13" s="9">
        <v>127.6</v>
      </c>
      <c r="AE13" s="9">
        <v>127.6</v>
      </c>
      <c r="AF13" s="9">
        <v>128.4</v>
      </c>
      <c r="AG13" s="9">
        <v>128.6</v>
      </c>
      <c r="AH13" s="9">
        <v>130.6</v>
      </c>
      <c r="AI13" s="9">
        <v>140.80000000000001</v>
      </c>
      <c r="AJ13" s="9">
        <v>142.6</v>
      </c>
      <c r="AK13" s="9">
        <v>142.80000000000001</v>
      </c>
      <c r="AL13" s="9">
        <v>143.30000000000001</v>
      </c>
      <c r="AM13" s="9">
        <v>144.19999999999999</v>
      </c>
      <c r="AN13" s="9">
        <v>150.69999999999999</v>
      </c>
      <c r="AO13" s="9">
        <v>150.69999999999999</v>
      </c>
      <c r="AP13" s="9">
        <v>151.4</v>
      </c>
      <c r="AQ13" s="9">
        <v>155.1</v>
      </c>
      <c r="AR13" s="9">
        <v>155.30000000000001</v>
      </c>
      <c r="AS13" s="9">
        <v>155.5</v>
      </c>
      <c r="AT13" s="9">
        <v>156.4</v>
      </c>
      <c r="AU13" s="9">
        <v>156.69999999999999</v>
      </c>
      <c r="AV13" s="9">
        <v>156.69999999999999</v>
      </c>
      <c r="AW13" s="9">
        <v>156.80000000000001</v>
      </c>
      <c r="AX13" s="9">
        <v>156.80000000000001</v>
      </c>
      <c r="AY13" s="9">
        <v>157.19999999999999</v>
      </c>
      <c r="AZ13" s="9">
        <v>157.30000000000001</v>
      </c>
      <c r="BA13" s="9">
        <v>157.30000000000001</v>
      </c>
      <c r="BB13" s="9">
        <v>156</v>
      </c>
      <c r="BC13" s="9">
        <v>156</v>
      </c>
      <c r="BD13" s="9">
        <v>155.9</v>
      </c>
      <c r="BE13" s="9">
        <v>155.9</v>
      </c>
      <c r="BF13" s="9">
        <v>156.80000000000001</v>
      </c>
      <c r="BG13" s="9">
        <v>157.5</v>
      </c>
      <c r="BH13" s="9">
        <v>158.9</v>
      </c>
      <c r="BI13" s="9">
        <v>158.9</v>
      </c>
      <c r="BJ13" s="9">
        <v>160.4</v>
      </c>
      <c r="BK13" s="9">
        <v>165.7</v>
      </c>
      <c r="BL13" s="9"/>
    </row>
    <row r="14" spans="1:64" ht="14.25" x14ac:dyDescent="0.2">
      <c r="B14" s="5" t="s">
        <v>12</v>
      </c>
      <c r="C14" s="8">
        <f>SUM(C5:C13)</f>
        <v>1000</v>
      </c>
      <c r="D14" s="11">
        <v>99.8</v>
      </c>
      <c r="E14" s="11">
        <v>99.1</v>
      </c>
      <c r="F14" s="11">
        <v>99.2</v>
      </c>
      <c r="G14" s="11">
        <v>99.8</v>
      </c>
      <c r="H14" s="11">
        <v>100.2</v>
      </c>
      <c r="I14" s="11">
        <v>100.3</v>
      </c>
      <c r="J14" s="11">
        <v>102.4</v>
      </c>
      <c r="K14" s="11">
        <v>101.7</v>
      </c>
      <c r="L14" s="11">
        <v>101.4</v>
      </c>
      <c r="M14" s="11">
        <v>103.1</v>
      </c>
      <c r="N14" s="11">
        <v>103.8</v>
      </c>
      <c r="O14" s="11">
        <v>107.2</v>
      </c>
      <c r="P14" s="11">
        <v>110.7</v>
      </c>
      <c r="Q14" s="11">
        <v>113.8</v>
      </c>
      <c r="R14" s="11">
        <v>116.3</v>
      </c>
      <c r="S14" s="11">
        <v>117.5</v>
      </c>
      <c r="T14" s="11">
        <v>117.4</v>
      </c>
      <c r="U14" s="11">
        <v>116.1</v>
      </c>
      <c r="V14" s="11">
        <v>116.8</v>
      </c>
      <c r="W14" s="11">
        <v>118.6</v>
      </c>
      <c r="X14" s="11">
        <v>118.5</v>
      </c>
      <c r="Y14" s="11">
        <v>121.7</v>
      </c>
      <c r="Z14" s="11">
        <v>122.3</v>
      </c>
      <c r="AA14" s="11">
        <v>122.6</v>
      </c>
      <c r="AB14" s="11">
        <v>124</v>
      </c>
      <c r="AC14" s="11">
        <v>123.9</v>
      </c>
      <c r="AD14" s="11">
        <v>126</v>
      </c>
      <c r="AE14" s="11">
        <v>126.4</v>
      </c>
      <c r="AF14" s="11">
        <v>128.1</v>
      </c>
      <c r="AG14" s="11">
        <v>128.69999999999999</v>
      </c>
      <c r="AH14" s="11">
        <v>131.9</v>
      </c>
      <c r="AI14" s="11">
        <v>133.4</v>
      </c>
      <c r="AJ14" s="11">
        <v>135.19999999999999</v>
      </c>
      <c r="AK14" s="11">
        <v>134.9</v>
      </c>
      <c r="AL14" s="11">
        <v>135.69999999999999</v>
      </c>
      <c r="AM14" s="11">
        <v>135.4</v>
      </c>
      <c r="AN14" s="11">
        <v>139.9</v>
      </c>
      <c r="AO14" s="11">
        <v>139.9</v>
      </c>
      <c r="AP14" s="11">
        <v>146.1</v>
      </c>
      <c r="AQ14" s="11">
        <v>146.6</v>
      </c>
      <c r="AR14" s="11">
        <v>149.19999999999999</v>
      </c>
      <c r="AS14" s="11">
        <v>148.69999999999999</v>
      </c>
      <c r="AT14" s="11">
        <v>152</v>
      </c>
      <c r="AU14" s="11">
        <v>151</v>
      </c>
      <c r="AV14" s="11">
        <v>149</v>
      </c>
      <c r="AW14" s="11">
        <v>148.30000000000001</v>
      </c>
      <c r="AX14" s="11">
        <v>146.19999999999999</v>
      </c>
      <c r="AY14" s="11">
        <v>147</v>
      </c>
      <c r="AZ14" s="11">
        <v>151.9</v>
      </c>
      <c r="BA14" s="11">
        <v>150.1</v>
      </c>
      <c r="BB14" s="11">
        <v>149.80000000000001</v>
      </c>
      <c r="BC14" s="11">
        <v>150</v>
      </c>
      <c r="BD14" s="11">
        <v>150.19999999999999</v>
      </c>
      <c r="BE14" s="11">
        <v>148.80000000000001</v>
      </c>
      <c r="BF14" s="11">
        <v>150.6</v>
      </c>
      <c r="BG14" s="11">
        <v>151.30000000000001</v>
      </c>
      <c r="BH14" s="11">
        <v>151.5</v>
      </c>
      <c r="BI14" s="11">
        <v>151</v>
      </c>
      <c r="BJ14" s="11">
        <v>153.1</v>
      </c>
      <c r="BK14" s="11">
        <v>156.4</v>
      </c>
      <c r="BL14" s="9"/>
    </row>
    <row r="16" spans="1:64" x14ac:dyDescent="0.2">
      <c r="B16" s="3" t="s">
        <v>13</v>
      </c>
      <c r="C16" s="3"/>
      <c r="D16" s="3"/>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row>
    <row r="17" spans="1:63" x14ac:dyDescent="0.2">
      <c r="A17" s="5" t="s">
        <v>1</v>
      </c>
      <c r="B17" s="4"/>
      <c r="C17" s="6" t="s">
        <v>2</v>
      </c>
      <c r="D17" s="7">
        <v>33786</v>
      </c>
      <c r="E17" s="7">
        <v>33817</v>
      </c>
      <c r="F17" s="7">
        <v>33848</v>
      </c>
      <c r="G17" s="7">
        <v>33878</v>
      </c>
      <c r="H17" s="7">
        <v>33909</v>
      </c>
      <c r="I17" s="7">
        <v>33939</v>
      </c>
      <c r="J17" s="7">
        <v>33970</v>
      </c>
      <c r="K17" s="7">
        <v>34001</v>
      </c>
      <c r="L17" s="7">
        <v>34029</v>
      </c>
      <c r="M17" s="7">
        <v>34060</v>
      </c>
      <c r="N17" s="7">
        <v>34090</v>
      </c>
      <c r="O17" s="7">
        <v>34121</v>
      </c>
      <c r="P17" s="7">
        <v>34151</v>
      </c>
      <c r="Q17" s="7">
        <v>34182</v>
      </c>
      <c r="R17" s="7">
        <v>34213</v>
      </c>
      <c r="S17" s="7">
        <v>34243</v>
      </c>
      <c r="T17" s="7">
        <v>34274</v>
      </c>
      <c r="U17" s="7">
        <v>34304</v>
      </c>
      <c r="V17" s="7">
        <v>34335</v>
      </c>
      <c r="W17" s="7">
        <v>34366</v>
      </c>
      <c r="X17" s="7">
        <v>34394</v>
      </c>
      <c r="Y17" s="7">
        <v>34425</v>
      </c>
      <c r="Z17" s="7">
        <v>34455</v>
      </c>
      <c r="AA17" s="7">
        <v>34486</v>
      </c>
      <c r="AB17" s="7">
        <v>34516</v>
      </c>
      <c r="AC17" s="7">
        <v>34547</v>
      </c>
      <c r="AD17" s="7">
        <v>34578</v>
      </c>
      <c r="AE17" s="7">
        <v>34608</v>
      </c>
      <c r="AF17" s="7">
        <v>34639</v>
      </c>
      <c r="AG17" s="7">
        <v>34669</v>
      </c>
      <c r="AH17" s="7">
        <v>34700</v>
      </c>
      <c r="AI17" s="7">
        <v>34731</v>
      </c>
      <c r="AJ17" s="7">
        <v>34759</v>
      </c>
      <c r="AK17" s="7">
        <v>34790</v>
      </c>
      <c r="AL17" s="7">
        <v>34820</v>
      </c>
      <c r="AM17" s="7">
        <v>34851</v>
      </c>
      <c r="AN17" s="7">
        <v>34881</v>
      </c>
      <c r="AO17" s="7">
        <v>34912</v>
      </c>
      <c r="AP17" s="7">
        <v>34943</v>
      </c>
      <c r="AQ17" s="7">
        <v>34973</v>
      </c>
      <c r="AR17" s="7">
        <v>35004</v>
      </c>
      <c r="AS17" s="7">
        <v>35034</v>
      </c>
      <c r="AT17" s="7">
        <v>35065</v>
      </c>
      <c r="AU17" s="7">
        <v>35096</v>
      </c>
      <c r="AV17" s="7">
        <v>35125</v>
      </c>
      <c r="AW17" s="7">
        <v>35156</v>
      </c>
      <c r="AX17" s="7">
        <v>35186</v>
      </c>
      <c r="AY17" s="7">
        <v>35217</v>
      </c>
      <c r="AZ17" s="7">
        <v>35247</v>
      </c>
      <c r="BA17" s="7">
        <v>35278</v>
      </c>
      <c r="BB17" s="7">
        <v>35309</v>
      </c>
      <c r="BC17" s="7">
        <v>35339</v>
      </c>
      <c r="BD17" s="7">
        <v>35370</v>
      </c>
      <c r="BE17" s="7">
        <v>35400</v>
      </c>
      <c r="BF17" s="7">
        <v>35431</v>
      </c>
      <c r="BG17" s="7">
        <v>35462</v>
      </c>
      <c r="BH17" s="7">
        <v>35490</v>
      </c>
      <c r="BI17" s="7">
        <v>35521</v>
      </c>
      <c r="BJ17" s="7">
        <v>35551</v>
      </c>
      <c r="BK17" s="7">
        <v>35582</v>
      </c>
    </row>
    <row r="18" spans="1:63" ht="14.25" x14ac:dyDescent="0.2">
      <c r="A18" s="5">
        <v>1</v>
      </c>
      <c r="B18" s="4" t="s">
        <v>3</v>
      </c>
      <c r="C18" s="8">
        <v>392</v>
      </c>
      <c r="D18" s="9">
        <v>102.4</v>
      </c>
      <c r="E18" s="9">
        <v>103.3</v>
      </c>
      <c r="F18" s="9">
        <v>104.7</v>
      </c>
      <c r="G18" s="9">
        <v>104.7</v>
      </c>
      <c r="H18" s="9">
        <v>105.1</v>
      </c>
      <c r="I18" s="9">
        <v>106.8</v>
      </c>
      <c r="J18" s="9">
        <v>107.8</v>
      </c>
      <c r="K18" s="9">
        <v>110.2</v>
      </c>
      <c r="L18" s="9">
        <v>110.7</v>
      </c>
      <c r="M18" s="9">
        <v>111.5</v>
      </c>
      <c r="N18" s="9">
        <v>117.8</v>
      </c>
      <c r="O18" s="9">
        <v>118.4</v>
      </c>
      <c r="P18" s="9">
        <v>118.9</v>
      </c>
      <c r="Q18" s="9">
        <v>119.4</v>
      </c>
      <c r="R18" s="9">
        <v>120</v>
      </c>
      <c r="S18" s="9">
        <v>120.2</v>
      </c>
      <c r="T18" s="9">
        <v>121.5</v>
      </c>
      <c r="U18" s="9">
        <v>122.1</v>
      </c>
      <c r="V18" s="9">
        <v>121.8</v>
      </c>
      <c r="W18" s="9">
        <v>122.9</v>
      </c>
      <c r="X18" s="9">
        <v>124.9</v>
      </c>
      <c r="Y18" s="9">
        <v>124.9</v>
      </c>
      <c r="Z18" s="9">
        <v>127.7</v>
      </c>
      <c r="AA18" s="9">
        <v>128.9</v>
      </c>
      <c r="AB18" s="9">
        <v>128.9</v>
      </c>
      <c r="AC18" s="9">
        <v>129</v>
      </c>
      <c r="AD18" s="9">
        <v>129.4</v>
      </c>
      <c r="AE18" s="9">
        <v>129</v>
      </c>
      <c r="AF18" s="9">
        <v>129.5</v>
      </c>
      <c r="AG18" s="9">
        <v>130.9</v>
      </c>
      <c r="AH18" s="9">
        <v>131.80000000000001</v>
      </c>
      <c r="AI18" s="9">
        <v>133.1</v>
      </c>
      <c r="AJ18" s="9">
        <v>134.5</v>
      </c>
      <c r="AK18" s="9">
        <v>134.30000000000001</v>
      </c>
      <c r="AL18" s="9">
        <v>134.30000000000001</v>
      </c>
      <c r="AM18" s="9">
        <v>134.69999999999999</v>
      </c>
      <c r="AN18" s="9">
        <v>134.6</v>
      </c>
      <c r="AO18" s="9">
        <v>135.1</v>
      </c>
      <c r="AP18" s="9">
        <v>135.69999999999999</v>
      </c>
      <c r="AQ18" s="9">
        <v>136.80000000000001</v>
      </c>
      <c r="AR18" s="9">
        <v>137.30000000000001</v>
      </c>
      <c r="AS18" s="9">
        <v>137.19999999999999</v>
      </c>
      <c r="AT18" s="9">
        <v>137</v>
      </c>
      <c r="AU18" s="9">
        <v>138.4</v>
      </c>
      <c r="AV18" s="9">
        <v>137.9</v>
      </c>
      <c r="AW18" s="9">
        <v>138.80000000000001</v>
      </c>
      <c r="AX18" s="9">
        <v>140.19999999999999</v>
      </c>
      <c r="AY18" s="9">
        <v>143.4</v>
      </c>
      <c r="AZ18" s="9">
        <v>144.30000000000001</v>
      </c>
      <c r="BA18" s="9">
        <v>144.6</v>
      </c>
      <c r="BB18" s="9">
        <v>144.1</v>
      </c>
      <c r="BC18" s="9">
        <v>145.1</v>
      </c>
      <c r="BD18" s="9">
        <v>145.6</v>
      </c>
      <c r="BE18" s="9">
        <v>146.5</v>
      </c>
      <c r="BF18" s="9">
        <v>148.69999999999999</v>
      </c>
      <c r="BG18" s="9">
        <v>147.80000000000001</v>
      </c>
      <c r="BH18" s="9">
        <v>148.30000000000001</v>
      </c>
      <c r="BI18" s="9">
        <v>147.9</v>
      </c>
      <c r="BJ18" s="9">
        <v>148.80000000000001</v>
      </c>
      <c r="BK18" s="9">
        <v>148.5</v>
      </c>
    </row>
    <row r="19" spans="1:63" ht="14.25" x14ac:dyDescent="0.2">
      <c r="A19" s="5">
        <v>2</v>
      </c>
      <c r="B19" s="4" t="s">
        <v>4</v>
      </c>
      <c r="C19" s="8">
        <v>82</v>
      </c>
      <c r="D19" s="9">
        <v>119.3</v>
      </c>
      <c r="E19" s="9">
        <v>119.4</v>
      </c>
      <c r="F19" s="9">
        <v>119.4</v>
      </c>
      <c r="G19" s="9">
        <v>119.5</v>
      </c>
      <c r="H19" s="9">
        <v>119.5</v>
      </c>
      <c r="I19" s="9">
        <v>119.5</v>
      </c>
      <c r="J19" s="9">
        <v>119.6</v>
      </c>
      <c r="K19" s="9">
        <v>119.9</v>
      </c>
      <c r="L19" s="9">
        <v>119.9</v>
      </c>
      <c r="M19" s="9">
        <v>120.2</v>
      </c>
      <c r="N19" s="9">
        <v>120.2</v>
      </c>
      <c r="O19" s="9">
        <v>120</v>
      </c>
      <c r="P19" s="9">
        <v>120.2</v>
      </c>
      <c r="Q19" s="9">
        <v>121.1</v>
      </c>
      <c r="R19" s="9">
        <v>120.9</v>
      </c>
      <c r="S19" s="9">
        <v>120.9</v>
      </c>
      <c r="T19" s="9">
        <v>120.9</v>
      </c>
      <c r="U19" s="9">
        <v>121.2</v>
      </c>
      <c r="V19" s="9">
        <v>126.6</v>
      </c>
      <c r="W19" s="9">
        <v>126.6</v>
      </c>
      <c r="X19" s="9">
        <v>126.6</v>
      </c>
      <c r="Y19" s="9">
        <v>126.6</v>
      </c>
      <c r="Z19" s="9">
        <v>126.9</v>
      </c>
      <c r="AA19" s="9">
        <v>126.9</v>
      </c>
      <c r="AB19" s="9">
        <v>122.9</v>
      </c>
      <c r="AC19" s="9">
        <v>122.1</v>
      </c>
      <c r="AD19" s="9">
        <v>122.1</v>
      </c>
      <c r="AE19" s="9">
        <v>122</v>
      </c>
      <c r="AF19" s="9">
        <v>122.2</v>
      </c>
      <c r="AG19" s="9">
        <v>122.3</v>
      </c>
      <c r="AH19" s="9">
        <v>123.9</v>
      </c>
      <c r="AI19" s="9">
        <v>123.7</v>
      </c>
      <c r="AJ19" s="9">
        <v>124</v>
      </c>
      <c r="AK19" s="9">
        <v>124.5</v>
      </c>
      <c r="AL19" s="9">
        <v>124.5</v>
      </c>
      <c r="AM19" s="9">
        <v>124.7</v>
      </c>
      <c r="AN19" s="9">
        <v>124.6</v>
      </c>
      <c r="AO19" s="9">
        <v>133.1</v>
      </c>
      <c r="AP19" s="9">
        <v>133.1</v>
      </c>
      <c r="AQ19" s="9">
        <v>133.1</v>
      </c>
      <c r="AR19" s="9">
        <v>133.19999999999999</v>
      </c>
      <c r="AS19" s="9">
        <v>133.19999999999999</v>
      </c>
      <c r="AT19" s="9">
        <v>133.19999999999999</v>
      </c>
      <c r="AU19" s="9">
        <v>133.19999999999999</v>
      </c>
      <c r="AV19" s="9">
        <v>133.30000000000001</v>
      </c>
      <c r="AW19" s="9">
        <v>133.30000000000001</v>
      </c>
      <c r="AX19" s="9">
        <v>133.30000000000001</v>
      </c>
      <c r="AY19" s="9">
        <v>146.1</v>
      </c>
      <c r="AZ19" s="9">
        <v>146.6</v>
      </c>
      <c r="BA19" s="9">
        <v>159.5</v>
      </c>
      <c r="BB19" s="9">
        <v>159.80000000000001</v>
      </c>
      <c r="BC19" s="9">
        <v>160.19999999999999</v>
      </c>
      <c r="BD19" s="9">
        <v>160.19999999999999</v>
      </c>
      <c r="BE19" s="9">
        <v>160.19999999999999</v>
      </c>
      <c r="BF19" s="9">
        <v>160.19999999999999</v>
      </c>
      <c r="BG19" s="9">
        <v>160.19999999999999</v>
      </c>
      <c r="BH19" s="9">
        <v>160.19999999999999</v>
      </c>
      <c r="BI19" s="9">
        <v>160.19999999999999</v>
      </c>
      <c r="BJ19" s="9">
        <v>160.19999999999999</v>
      </c>
      <c r="BK19" s="9">
        <v>176.9</v>
      </c>
    </row>
    <row r="20" spans="1:63" ht="14.25" x14ac:dyDescent="0.2">
      <c r="A20" s="5">
        <v>3</v>
      </c>
      <c r="B20" s="4" t="s">
        <v>5</v>
      </c>
      <c r="C20" s="10">
        <v>88</v>
      </c>
      <c r="D20" s="9">
        <v>103.8</v>
      </c>
      <c r="E20" s="9">
        <v>103.8</v>
      </c>
      <c r="F20" s="9">
        <v>104.5</v>
      </c>
      <c r="G20" s="9">
        <v>104.5</v>
      </c>
      <c r="H20" s="9">
        <v>104.5</v>
      </c>
      <c r="I20" s="9">
        <v>104.7</v>
      </c>
      <c r="J20" s="9">
        <v>104.9</v>
      </c>
      <c r="K20" s="9">
        <v>105.3</v>
      </c>
      <c r="L20" s="9">
        <v>105.8</v>
      </c>
      <c r="M20" s="9">
        <v>105.8</v>
      </c>
      <c r="N20" s="9">
        <v>106.3</v>
      </c>
      <c r="O20" s="9">
        <v>108.2</v>
      </c>
      <c r="P20" s="9">
        <v>108.2</v>
      </c>
      <c r="Q20" s="9">
        <v>112.4</v>
      </c>
      <c r="R20" s="9">
        <v>114.7</v>
      </c>
      <c r="S20" s="9">
        <v>114.7</v>
      </c>
      <c r="T20" s="9">
        <v>114.9</v>
      </c>
      <c r="U20" s="9">
        <v>116.3</v>
      </c>
      <c r="V20" s="9">
        <v>116.9</v>
      </c>
      <c r="W20" s="9">
        <v>116.9</v>
      </c>
      <c r="X20" s="9">
        <v>117</v>
      </c>
      <c r="Y20" s="9">
        <v>117</v>
      </c>
      <c r="Z20" s="9">
        <v>120.6</v>
      </c>
      <c r="AA20" s="9">
        <v>120.6</v>
      </c>
      <c r="AB20" s="9">
        <v>122.4</v>
      </c>
      <c r="AC20" s="9">
        <v>122.5</v>
      </c>
      <c r="AD20" s="9">
        <v>122.5</v>
      </c>
      <c r="AE20" s="9">
        <v>122.9</v>
      </c>
      <c r="AF20" s="9">
        <v>127.4</v>
      </c>
      <c r="AG20" s="9">
        <v>127.7</v>
      </c>
      <c r="AH20" s="9">
        <v>128</v>
      </c>
      <c r="AI20" s="9">
        <v>128</v>
      </c>
      <c r="AJ20" s="9">
        <v>128</v>
      </c>
      <c r="AK20" s="9">
        <v>128.80000000000001</v>
      </c>
      <c r="AL20" s="9">
        <v>128.80000000000001</v>
      </c>
      <c r="AM20" s="9">
        <v>130.80000000000001</v>
      </c>
      <c r="AN20" s="9">
        <v>130.80000000000001</v>
      </c>
      <c r="AO20" s="9">
        <v>130.80000000000001</v>
      </c>
      <c r="AP20" s="9">
        <v>130.80000000000001</v>
      </c>
      <c r="AQ20" s="9">
        <v>130.80000000000001</v>
      </c>
      <c r="AR20" s="9">
        <v>133.30000000000001</v>
      </c>
      <c r="AS20" s="9">
        <v>134.9</v>
      </c>
      <c r="AT20" s="9">
        <v>134.9</v>
      </c>
      <c r="AU20" s="9">
        <v>134.9</v>
      </c>
      <c r="AV20" s="9">
        <v>135.19999999999999</v>
      </c>
      <c r="AW20" s="9">
        <v>135.5</v>
      </c>
      <c r="AX20" s="9">
        <v>135.6</v>
      </c>
      <c r="AY20" s="9">
        <v>140.1</v>
      </c>
      <c r="AZ20" s="9">
        <v>141.1</v>
      </c>
      <c r="BA20" s="9">
        <v>140.9</v>
      </c>
      <c r="BB20" s="9">
        <v>140.9</v>
      </c>
      <c r="BC20" s="9">
        <v>140.9</v>
      </c>
      <c r="BD20" s="9">
        <v>140.9</v>
      </c>
      <c r="BE20" s="9">
        <v>140.9</v>
      </c>
      <c r="BF20" s="9">
        <v>141.1</v>
      </c>
      <c r="BG20" s="9">
        <v>141.19999999999999</v>
      </c>
      <c r="BH20" s="9">
        <v>141.19999999999999</v>
      </c>
      <c r="BI20" s="9">
        <v>141.6</v>
      </c>
      <c r="BJ20" s="9">
        <v>141.6</v>
      </c>
      <c r="BK20" s="9">
        <v>141.6</v>
      </c>
    </row>
    <row r="21" spans="1:63" ht="14.25" x14ac:dyDescent="0.2">
      <c r="A21" s="5">
        <v>4</v>
      </c>
      <c r="B21" s="4" t="s">
        <v>6</v>
      </c>
      <c r="C21" s="10">
        <v>52</v>
      </c>
      <c r="D21" s="9">
        <v>100.1</v>
      </c>
      <c r="E21" s="9">
        <v>107.3</v>
      </c>
      <c r="F21" s="9">
        <v>107.3</v>
      </c>
      <c r="G21" s="9">
        <v>107.3</v>
      </c>
      <c r="H21" s="9">
        <v>107.3</v>
      </c>
      <c r="I21" s="9">
        <v>107.3</v>
      </c>
      <c r="J21" s="9">
        <v>107.3</v>
      </c>
      <c r="K21" s="9">
        <v>107.4</v>
      </c>
      <c r="L21" s="9">
        <v>107.4</v>
      </c>
      <c r="M21" s="9">
        <v>107.4</v>
      </c>
      <c r="N21" s="9">
        <v>107.4</v>
      </c>
      <c r="O21" s="9">
        <v>107.4</v>
      </c>
      <c r="P21" s="9">
        <v>107.4</v>
      </c>
      <c r="Q21" s="9">
        <v>107.4</v>
      </c>
      <c r="R21" s="9">
        <v>107.4</v>
      </c>
      <c r="S21" s="9">
        <v>107.4</v>
      </c>
      <c r="T21" s="9">
        <v>107.4</v>
      </c>
      <c r="U21" s="9">
        <v>107.4</v>
      </c>
      <c r="V21" s="9">
        <v>107.4</v>
      </c>
      <c r="W21" s="9">
        <v>107.4</v>
      </c>
      <c r="X21" s="9">
        <v>107.4</v>
      </c>
      <c r="Y21" s="9">
        <v>107.4</v>
      </c>
      <c r="Z21" s="9">
        <v>107.4</v>
      </c>
      <c r="AA21" s="9">
        <v>107.4</v>
      </c>
      <c r="AB21" s="9">
        <v>107.5</v>
      </c>
      <c r="AC21" s="9">
        <v>107.5</v>
      </c>
      <c r="AD21" s="9">
        <v>107.5</v>
      </c>
      <c r="AE21" s="9">
        <v>107.5</v>
      </c>
      <c r="AF21" s="9">
        <v>107.5</v>
      </c>
      <c r="AG21" s="9">
        <v>107.5</v>
      </c>
      <c r="AH21" s="9">
        <v>107.5</v>
      </c>
      <c r="AI21" s="9">
        <v>107.5</v>
      </c>
      <c r="AJ21" s="9">
        <v>107.5</v>
      </c>
      <c r="AK21" s="9">
        <v>112.8</v>
      </c>
      <c r="AL21" s="9">
        <v>112.8</v>
      </c>
      <c r="AM21" s="9">
        <v>112.8</v>
      </c>
      <c r="AN21" s="9">
        <v>112.8</v>
      </c>
      <c r="AO21" s="9">
        <v>112.8</v>
      </c>
      <c r="AP21" s="9">
        <v>112.8</v>
      </c>
      <c r="AQ21" s="9">
        <v>112.8</v>
      </c>
      <c r="AR21" s="9">
        <v>112.8</v>
      </c>
      <c r="AS21" s="9">
        <v>110.2</v>
      </c>
      <c r="AT21" s="9">
        <v>110.2</v>
      </c>
      <c r="AU21" s="9">
        <v>110.2</v>
      </c>
      <c r="AV21" s="9">
        <v>110.2</v>
      </c>
      <c r="AW21" s="9">
        <v>110.2</v>
      </c>
      <c r="AX21" s="9">
        <v>110.2</v>
      </c>
      <c r="AY21" s="9">
        <v>111.6</v>
      </c>
      <c r="AZ21" s="9">
        <v>111.6</v>
      </c>
      <c r="BA21" s="9">
        <v>111.6</v>
      </c>
      <c r="BB21" s="9">
        <v>111.6</v>
      </c>
      <c r="BC21" s="9">
        <v>111.6</v>
      </c>
      <c r="BD21" s="9">
        <v>111.6</v>
      </c>
      <c r="BE21" s="9">
        <v>111.6</v>
      </c>
      <c r="BF21" s="9">
        <v>113.9</v>
      </c>
      <c r="BG21" s="9">
        <v>113.9</v>
      </c>
      <c r="BH21" s="9">
        <v>113.9</v>
      </c>
      <c r="BI21" s="9">
        <v>113.9</v>
      </c>
      <c r="BJ21" s="9">
        <v>113.9</v>
      </c>
      <c r="BK21" s="9">
        <v>113.9</v>
      </c>
    </row>
    <row r="22" spans="1:63" ht="14.25" x14ac:dyDescent="0.2">
      <c r="A22" s="5">
        <v>5</v>
      </c>
      <c r="B22" s="4" t="s">
        <v>7</v>
      </c>
      <c r="C22" s="8">
        <v>131</v>
      </c>
      <c r="D22" s="9">
        <v>101.4</v>
      </c>
      <c r="E22" s="9">
        <v>107.5</v>
      </c>
      <c r="F22" s="9">
        <v>108.4</v>
      </c>
      <c r="G22" s="9">
        <v>109</v>
      </c>
      <c r="H22" s="9">
        <v>109.2</v>
      </c>
      <c r="I22" s="9">
        <v>109.2</v>
      </c>
      <c r="J22" s="9">
        <v>109.3</v>
      </c>
      <c r="K22" s="9">
        <v>109.9</v>
      </c>
      <c r="L22" s="9">
        <v>110.2</v>
      </c>
      <c r="M22" s="9">
        <v>110.6</v>
      </c>
      <c r="N22" s="9">
        <v>111.6</v>
      </c>
      <c r="O22" s="9">
        <v>112.5</v>
      </c>
      <c r="P22" s="9">
        <v>115.2</v>
      </c>
      <c r="Q22" s="9">
        <v>115.5</v>
      </c>
      <c r="R22" s="9">
        <v>116.9</v>
      </c>
      <c r="S22" s="9">
        <v>117</v>
      </c>
      <c r="T22" s="9">
        <v>117.4</v>
      </c>
      <c r="U22" s="9">
        <v>118</v>
      </c>
      <c r="V22" s="9">
        <v>118.4</v>
      </c>
      <c r="W22" s="9">
        <v>118.4</v>
      </c>
      <c r="X22" s="9">
        <v>118.5</v>
      </c>
      <c r="Y22" s="9">
        <v>118.5</v>
      </c>
      <c r="Z22" s="9">
        <v>119.5</v>
      </c>
      <c r="AA22" s="9">
        <v>119.6</v>
      </c>
      <c r="AB22" s="9">
        <v>121</v>
      </c>
      <c r="AC22" s="9">
        <v>120.8</v>
      </c>
      <c r="AD22" s="9">
        <v>121.5</v>
      </c>
      <c r="AE22" s="9">
        <v>121.5</v>
      </c>
      <c r="AF22" s="9">
        <v>121.5</v>
      </c>
      <c r="AG22" s="9">
        <v>121.6</v>
      </c>
      <c r="AH22" s="9">
        <v>121.6</v>
      </c>
      <c r="AI22" s="9">
        <v>121.5</v>
      </c>
      <c r="AJ22" s="9">
        <v>121.9</v>
      </c>
      <c r="AK22" s="9">
        <v>123</v>
      </c>
      <c r="AL22" s="9">
        <v>124</v>
      </c>
      <c r="AM22" s="9">
        <v>126.2</v>
      </c>
      <c r="AN22" s="9">
        <v>127.8</v>
      </c>
      <c r="AO22" s="9">
        <v>128</v>
      </c>
      <c r="AP22" s="9">
        <v>128.5</v>
      </c>
      <c r="AQ22" s="9">
        <v>128.69999999999999</v>
      </c>
      <c r="AR22" s="9">
        <v>129.1</v>
      </c>
      <c r="AS22" s="9">
        <v>128.9</v>
      </c>
      <c r="AT22" s="9">
        <v>130</v>
      </c>
      <c r="AU22" s="9">
        <v>130</v>
      </c>
      <c r="AV22" s="9">
        <v>130</v>
      </c>
      <c r="AW22" s="9">
        <v>131.1</v>
      </c>
      <c r="AX22" s="9">
        <v>131.80000000000001</v>
      </c>
      <c r="AY22" s="9">
        <v>133.6</v>
      </c>
      <c r="AZ22" s="9">
        <v>135.4</v>
      </c>
      <c r="BA22" s="9">
        <v>135.4</v>
      </c>
      <c r="BB22" s="9">
        <v>136.1</v>
      </c>
      <c r="BC22" s="9">
        <v>136.9</v>
      </c>
      <c r="BD22" s="9">
        <v>136.80000000000001</v>
      </c>
      <c r="BE22" s="9">
        <v>136.80000000000001</v>
      </c>
      <c r="BF22" s="9">
        <v>136.9</v>
      </c>
      <c r="BG22" s="9">
        <v>137</v>
      </c>
      <c r="BH22" s="9">
        <v>137.80000000000001</v>
      </c>
      <c r="BI22" s="9">
        <v>137.80000000000001</v>
      </c>
      <c r="BJ22" s="9">
        <v>137.80000000000001</v>
      </c>
      <c r="BK22" s="9">
        <v>137.5</v>
      </c>
    </row>
    <row r="23" spans="1:63" ht="14.25" x14ac:dyDescent="0.2">
      <c r="A23" s="5">
        <v>6</v>
      </c>
      <c r="B23" s="4" t="s">
        <v>8</v>
      </c>
      <c r="C23" s="8">
        <v>36</v>
      </c>
      <c r="D23" s="9">
        <v>102.4</v>
      </c>
      <c r="E23" s="9">
        <v>103.4</v>
      </c>
      <c r="F23" s="9">
        <v>103.9</v>
      </c>
      <c r="G23" s="9">
        <v>105.5</v>
      </c>
      <c r="H23" s="9">
        <v>106.1</v>
      </c>
      <c r="I23" s="9">
        <v>105.7</v>
      </c>
      <c r="J23" s="9">
        <v>106.1</v>
      </c>
      <c r="K23" s="9">
        <v>106.9</v>
      </c>
      <c r="L23" s="9">
        <v>108.9</v>
      </c>
      <c r="M23" s="9">
        <v>109.1</v>
      </c>
      <c r="N23" s="9">
        <v>109.8</v>
      </c>
      <c r="O23" s="9">
        <v>110.3</v>
      </c>
      <c r="P23" s="9">
        <v>112.4</v>
      </c>
      <c r="Q23" s="9">
        <v>116.5</v>
      </c>
      <c r="R23" s="9">
        <v>119.8</v>
      </c>
      <c r="S23" s="9">
        <v>119</v>
      </c>
      <c r="T23" s="9">
        <v>119.4</v>
      </c>
      <c r="U23" s="9">
        <v>119.8</v>
      </c>
      <c r="V23" s="9">
        <v>119.8</v>
      </c>
      <c r="W23" s="9">
        <v>121.2</v>
      </c>
      <c r="X23" s="9">
        <v>123</v>
      </c>
      <c r="Y23" s="9">
        <v>123.7</v>
      </c>
      <c r="Z23" s="9">
        <v>123.7</v>
      </c>
      <c r="AA23" s="9">
        <v>125.7</v>
      </c>
      <c r="AB23" s="9">
        <v>126.3</v>
      </c>
      <c r="AC23" s="9">
        <v>126.6</v>
      </c>
      <c r="AD23" s="9">
        <v>127.1</v>
      </c>
      <c r="AE23" s="9">
        <v>127.2</v>
      </c>
      <c r="AF23" s="9">
        <v>127.2</v>
      </c>
      <c r="AG23" s="9">
        <v>128.80000000000001</v>
      </c>
      <c r="AH23" s="9">
        <v>131.9</v>
      </c>
      <c r="AI23" s="9">
        <v>132.4</v>
      </c>
      <c r="AJ23" s="9">
        <v>133</v>
      </c>
      <c r="AK23" s="9">
        <v>133</v>
      </c>
      <c r="AL23" s="9">
        <v>133.4</v>
      </c>
      <c r="AM23" s="9">
        <v>133.5</v>
      </c>
      <c r="AN23" s="9">
        <v>133.80000000000001</v>
      </c>
      <c r="AO23" s="9">
        <v>134.69999999999999</v>
      </c>
      <c r="AP23" s="9">
        <v>134.6</v>
      </c>
      <c r="AQ23" s="9">
        <v>134.69999999999999</v>
      </c>
      <c r="AR23" s="9">
        <v>134.9</v>
      </c>
      <c r="AS23" s="9">
        <v>140.6</v>
      </c>
      <c r="AT23" s="9">
        <v>140.4</v>
      </c>
      <c r="AU23" s="9">
        <v>141.1</v>
      </c>
      <c r="AV23" s="9">
        <v>141.4</v>
      </c>
      <c r="AW23" s="9">
        <v>142.1</v>
      </c>
      <c r="AX23" s="9">
        <v>143.19999999999999</v>
      </c>
      <c r="AY23" s="9">
        <v>144.30000000000001</v>
      </c>
      <c r="AZ23" s="9">
        <v>148.19999999999999</v>
      </c>
      <c r="BA23" s="9">
        <v>149.19999999999999</v>
      </c>
      <c r="BB23" s="9">
        <v>151.1</v>
      </c>
      <c r="BC23" s="9">
        <v>152</v>
      </c>
      <c r="BD23" s="9">
        <v>152.4</v>
      </c>
      <c r="BE23" s="9">
        <v>152.69999999999999</v>
      </c>
      <c r="BF23" s="9">
        <v>153.30000000000001</v>
      </c>
      <c r="BG23" s="9">
        <v>155.19999999999999</v>
      </c>
      <c r="BH23" s="9">
        <v>156.1</v>
      </c>
      <c r="BI23" s="9">
        <v>155.9</v>
      </c>
      <c r="BJ23" s="9">
        <v>159</v>
      </c>
      <c r="BK23" s="9">
        <v>159.4</v>
      </c>
    </row>
    <row r="24" spans="1:63" ht="14.25" x14ac:dyDescent="0.2">
      <c r="A24" s="5">
        <v>7</v>
      </c>
      <c r="B24" s="4" t="s">
        <v>9</v>
      </c>
      <c r="C24" s="8">
        <v>97</v>
      </c>
      <c r="D24" s="9">
        <v>105.3</v>
      </c>
      <c r="E24" s="9">
        <v>105.3</v>
      </c>
      <c r="F24" s="9">
        <v>105.3</v>
      </c>
      <c r="G24" s="9">
        <v>105.3</v>
      </c>
      <c r="H24" s="9">
        <v>105.3</v>
      </c>
      <c r="I24" s="9">
        <v>105.3</v>
      </c>
      <c r="J24" s="9">
        <v>109.6</v>
      </c>
      <c r="K24" s="9">
        <v>109.8</v>
      </c>
      <c r="L24" s="9">
        <v>111</v>
      </c>
      <c r="M24" s="9">
        <v>111</v>
      </c>
      <c r="N24" s="9">
        <v>111.4</v>
      </c>
      <c r="O24" s="9">
        <v>111.9</v>
      </c>
      <c r="P24" s="9">
        <v>111.9</v>
      </c>
      <c r="Q24" s="9">
        <v>113.2</v>
      </c>
      <c r="R24" s="9">
        <v>113.3</v>
      </c>
      <c r="S24" s="9">
        <v>113.3</v>
      </c>
      <c r="T24" s="9">
        <v>113.4</v>
      </c>
      <c r="U24" s="9">
        <v>114</v>
      </c>
      <c r="V24" s="9">
        <v>114.1</v>
      </c>
      <c r="W24" s="9">
        <v>114.2</v>
      </c>
      <c r="X24" s="9">
        <v>114.4</v>
      </c>
      <c r="Y24" s="9">
        <v>114.9</v>
      </c>
      <c r="Z24" s="9">
        <v>115.1</v>
      </c>
      <c r="AA24" s="9">
        <v>115.1</v>
      </c>
      <c r="AB24" s="9">
        <v>115.1</v>
      </c>
      <c r="AC24" s="9">
        <v>123</v>
      </c>
      <c r="AD24" s="9">
        <v>123</v>
      </c>
      <c r="AE24" s="9">
        <v>123.8</v>
      </c>
      <c r="AF24" s="9">
        <v>124.4</v>
      </c>
      <c r="AG24" s="9">
        <v>124.4</v>
      </c>
      <c r="AH24" s="9">
        <v>124.4</v>
      </c>
      <c r="AI24" s="9">
        <v>124.4</v>
      </c>
      <c r="AJ24" s="9">
        <v>125.4</v>
      </c>
      <c r="AK24" s="9">
        <v>125.5</v>
      </c>
      <c r="AL24" s="9">
        <v>125.4</v>
      </c>
      <c r="AM24" s="9">
        <v>126.1</v>
      </c>
      <c r="AN24" s="9">
        <v>126.4</v>
      </c>
      <c r="AO24" s="9">
        <v>126.7</v>
      </c>
      <c r="AP24" s="9">
        <v>126.8</v>
      </c>
      <c r="AQ24" s="9">
        <v>126.9</v>
      </c>
      <c r="AR24" s="9">
        <v>126.9</v>
      </c>
      <c r="AS24" s="9">
        <v>127</v>
      </c>
      <c r="AT24" s="9">
        <v>127.2</v>
      </c>
      <c r="AU24" s="9">
        <v>127.2</v>
      </c>
      <c r="AV24" s="9">
        <v>127.2</v>
      </c>
      <c r="AW24" s="9">
        <v>127.2</v>
      </c>
      <c r="AX24" s="9">
        <v>127.6</v>
      </c>
      <c r="AY24" s="9">
        <v>132.69999999999999</v>
      </c>
      <c r="AZ24" s="9">
        <v>132.69999999999999</v>
      </c>
      <c r="BA24" s="9">
        <v>132.9</v>
      </c>
      <c r="BB24" s="9">
        <v>132.80000000000001</v>
      </c>
      <c r="BC24" s="9">
        <v>132.5</v>
      </c>
      <c r="BD24" s="9">
        <v>132.5</v>
      </c>
      <c r="BE24" s="9">
        <v>132.5</v>
      </c>
      <c r="BF24" s="9">
        <v>148.30000000000001</v>
      </c>
      <c r="BG24" s="9">
        <v>155</v>
      </c>
      <c r="BH24" s="9">
        <v>149.80000000000001</v>
      </c>
      <c r="BI24" s="9">
        <v>150.9</v>
      </c>
      <c r="BJ24" s="9">
        <v>151.19999999999999</v>
      </c>
      <c r="BK24" s="9">
        <v>151.30000000000001</v>
      </c>
    </row>
    <row r="25" spans="1:63" ht="14.25" x14ac:dyDescent="0.2">
      <c r="A25" s="5">
        <v>8</v>
      </c>
      <c r="B25" s="4" t="s">
        <v>10</v>
      </c>
      <c r="C25" s="8">
        <v>66</v>
      </c>
      <c r="D25" s="9">
        <v>100.9</v>
      </c>
      <c r="E25" s="9">
        <v>101</v>
      </c>
      <c r="F25" s="9">
        <v>102.2</v>
      </c>
      <c r="G25" s="9">
        <v>102.5</v>
      </c>
      <c r="H25" s="9">
        <v>102.5</v>
      </c>
      <c r="I25" s="9">
        <v>102.5</v>
      </c>
      <c r="J25" s="9">
        <v>108.5</v>
      </c>
      <c r="K25" s="9">
        <v>108.5</v>
      </c>
      <c r="L25" s="9">
        <v>108.6</v>
      </c>
      <c r="M25" s="9">
        <v>109.4</v>
      </c>
      <c r="N25" s="9">
        <v>111.6</v>
      </c>
      <c r="O25" s="9">
        <v>111.6</v>
      </c>
      <c r="P25" s="9">
        <v>111.6</v>
      </c>
      <c r="Q25" s="9">
        <v>111.6</v>
      </c>
      <c r="R25" s="9">
        <v>113.7</v>
      </c>
      <c r="S25" s="9">
        <v>113.7</v>
      </c>
      <c r="T25" s="9">
        <v>114</v>
      </c>
      <c r="U25" s="9">
        <v>114.3</v>
      </c>
      <c r="V25" s="9">
        <v>119.4</v>
      </c>
      <c r="W25" s="9">
        <v>119.4</v>
      </c>
      <c r="X25" s="9">
        <v>119.8</v>
      </c>
      <c r="Y25" s="9">
        <v>120.5</v>
      </c>
      <c r="Z25" s="9">
        <v>120.7</v>
      </c>
      <c r="AA25" s="9">
        <v>121</v>
      </c>
      <c r="AB25" s="9">
        <v>121</v>
      </c>
      <c r="AC25" s="9">
        <v>121</v>
      </c>
      <c r="AD25" s="9">
        <v>122.1</v>
      </c>
      <c r="AE25" s="9">
        <v>122.7</v>
      </c>
      <c r="AF25" s="9">
        <v>122.7</v>
      </c>
      <c r="AG25" s="9">
        <v>122.7</v>
      </c>
      <c r="AH25" s="9">
        <v>131.5</v>
      </c>
      <c r="AI25" s="9">
        <v>131.19999999999999</v>
      </c>
      <c r="AJ25" s="9">
        <v>131.69999999999999</v>
      </c>
      <c r="AK25" s="9">
        <v>131.6</v>
      </c>
      <c r="AL25" s="9">
        <v>132.19999999999999</v>
      </c>
      <c r="AM25" s="9">
        <v>133.1</v>
      </c>
      <c r="AN25" s="9">
        <v>133.4</v>
      </c>
      <c r="AO25" s="9">
        <v>135.30000000000001</v>
      </c>
      <c r="AP25" s="9">
        <v>135.6</v>
      </c>
      <c r="AQ25" s="9">
        <v>136</v>
      </c>
      <c r="AR25" s="9">
        <v>136</v>
      </c>
      <c r="AS25" s="9">
        <v>136</v>
      </c>
      <c r="AT25" s="9">
        <v>143.4</v>
      </c>
      <c r="AU25" s="9">
        <v>143.5</v>
      </c>
      <c r="AV25" s="9">
        <v>143.69999999999999</v>
      </c>
      <c r="AW25" s="9">
        <v>143.69999999999999</v>
      </c>
      <c r="AX25" s="9">
        <v>143.80000000000001</v>
      </c>
      <c r="AY25" s="9">
        <v>144.80000000000001</v>
      </c>
      <c r="AZ25" s="9">
        <v>144.6</v>
      </c>
      <c r="BA25" s="9">
        <v>144.6</v>
      </c>
      <c r="BB25" s="9">
        <v>145.19999999999999</v>
      </c>
      <c r="BC25" s="9">
        <v>145.30000000000001</v>
      </c>
      <c r="BD25" s="9">
        <v>145.4</v>
      </c>
      <c r="BE25" s="9">
        <v>145.5</v>
      </c>
      <c r="BF25" s="9">
        <v>151.5</v>
      </c>
      <c r="BG25" s="9">
        <v>153.1</v>
      </c>
      <c r="BH25" s="9">
        <v>153.1</v>
      </c>
      <c r="BI25" s="9">
        <v>153</v>
      </c>
      <c r="BJ25" s="9">
        <v>153.4</v>
      </c>
      <c r="BK25" s="9">
        <v>153.4</v>
      </c>
    </row>
    <row r="26" spans="1:63" ht="14.25" x14ac:dyDescent="0.2">
      <c r="A26" s="5">
        <v>9</v>
      </c>
      <c r="B26" s="4" t="s">
        <v>11</v>
      </c>
      <c r="C26" s="8">
        <v>56</v>
      </c>
      <c r="D26" s="9">
        <v>104.4</v>
      </c>
      <c r="E26" s="9">
        <v>105.5</v>
      </c>
      <c r="F26" s="9">
        <v>105.6</v>
      </c>
      <c r="G26" s="9">
        <v>106.2</v>
      </c>
      <c r="H26" s="9">
        <v>106.2</v>
      </c>
      <c r="I26" s="9">
        <v>107.8</v>
      </c>
      <c r="J26" s="9">
        <v>111</v>
      </c>
      <c r="K26" s="9">
        <v>111.4</v>
      </c>
      <c r="L26" s="9">
        <v>111.8</v>
      </c>
      <c r="M26" s="9">
        <v>112.1</v>
      </c>
      <c r="N26" s="9">
        <v>112</v>
      </c>
      <c r="O26" s="9">
        <v>114</v>
      </c>
      <c r="P26" s="9">
        <v>114.8</v>
      </c>
      <c r="Q26" s="9">
        <v>115</v>
      </c>
      <c r="R26" s="9">
        <v>115.7</v>
      </c>
      <c r="S26" s="9">
        <v>115.9</v>
      </c>
      <c r="T26" s="9">
        <v>116.4</v>
      </c>
      <c r="U26" s="9">
        <v>116.4</v>
      </c>
      <c r="V26" s="9">
        <v>117.8</v>
      </c>
      <c r="W26" s="9">
        <v>118.1</v>
      </c>
      <c r="X26" s="9">
        <v>118.2</v>
      </c>
      <c r="Y26" s="9">
        <v>118.6</v>
      </c>
      <c r="Z26" s="9">
        <v>119.4</v>
      </c>
      <c r="AA26" s="9">
        <v>119.7</v>
      </c>
      <c r="AB26" s="9">
        <v>119</v>
      </c>
      <c r="AC26" s="9">
        <v>118.2</v>
      </c>
      <c r="AD26" s="9">
        <v>118.3</v>
      </c>
      <c r="AE26" s="9">
        <v>118.6</v>
      </c>
      <c r="AF26" s="9">
        <v>118.6</v>
      </c>
      <c r="AG26" s="9">
        <v>118.7</v>
      </c>
      <c r="AH26" s="9">
        <v>120.9</v>
      </c>
      <c r="AI26" s="9">
        <v>121.2</v>
      </c>
      <c r="AJ26" s="9">
        <v>121.4</v>
      </c>
      <c r="AK26" s="9">
        <v>124.5</v>
      </c>
      <c r="AL26" s="9">
        <v>124.9</v>
      </c>
      <c r="AM26" s="9">
        <v>125.7</v>
      </c>
      <c r="AN26" s="9">
        <v>126</v>
      </c>
      <c r="AO26" s="9">
        <v>130.6</v>
      </c>
      <c r="AP26" s="9">
        <v>131.19999999999999</v>
      </c>
      <c r="AQ26" s="9">
        <v>133.6</v>
      </c>
      <c r="AR26" s="9">
        <v>134</v>
      </c>
      <c r="AS26" s="9">
        <v>134</v>
      </c>
      <c r="AT26" s="9">
        <v>135.80000000000001</v>
      </c>
      <c r="AU26" s="9">
        <v>136.19999999999999</v>
      </c>
      <c r="AV26" s="9">
        <v>137.6</v>
      </c>
      <c r="AW26" s="9">
        <v>138.19999999999999</v>
      </c>
      <c r="AX26" s="9">
        <v>138.80000000000001</v>
      </c>
      <c r="AY26" s="9">
        <v>145.30000000000001</v>
      </c>
      <c r="AZ26" s="9">
        <v>145.6</v>
      </c>
      <c r="BA26" s="9">
        <v>145.9</v>
      </c>
      <c r="BB26" s="9">
        <v>146.19999999999999</v>
      </c>
      <c r="BC26" s="9">
        <v>146.5</v>
      </c>
      <c r="BD26" s="9">
        <v>146.5</v>
      </c>
      <c r="BE26" s="9">
        <v>146.9</v>
      </c>
      <c r="BF26" s="9">
        <v>147.6</v>
      </c>
      <c r="BG26" s="9">
        <v>148</v>
      </c>
      <c r="BH26" s="9">
        <v>148</v>
      </c>
      <c r="BI26" s="9">
        <v>147.5</v>
      </c>
      <c r="BJ26" s="9">
        <v>147.69999999999999</v>
      </c>
      <c r="BK26" s="9">
        <v>147.80000000000001</v>
      </c>
    </row>
    <row r="27" spans="1:63" ht="14.25" x14ac:dyDescent="0.2">
      <c r="B27" s="5" t="s">
        <v>12</v>
      </c>
      <c r="C27" s="8">
        <f>SUM(C18:C26)</f>
        <v>1000</v>
      </c>
      <c r="D27" s="11">
        <v>104</v>
      </c>
      <c r="E27" s="11">
        <v>105.6</v>
      </c>
      <c r="F27" s="11">
        <v>106.4</v>
      </c>
      <c r="G27" s="11">
        <v>106.6</v>
      </c>
      <c r="H27" s="11">
        <v>106.8</v>
      </c>
      <c r="I27" s="11">
        <v>107.6</v>
      </c>
      <c r="J27" s="11">
        <v>109</v>
      </c>
      <c r="K27" s="11">
        <v>110.2</v>
      </c>
      <c r="L27" s="11">
        <v>110.7</v>
      </c>
      <c r="M27" s="11">
        <v>111.1</v>
      </c>
      <c r="N27" s="11">
        <v>114</v>
      </c>
      <c r="O27" s="11">
        <v>114.7</v>
      </c>
      <c r="P27" s="11">
        <v>115.4</v>
      </c>
      <c r="Q27" s="11">
        <v>116.3</v>
      </c>
      <c r="R27" s="11">
        <v>117.2</v>
      </c>
      <c r="S27" s="11">
        <v>117.3</v>
      </c>
      <c r="T27" s="11">
        <v>117.9</v>
      </c>
      <c r="U27" s="11">
        <v>118.5</v>
      </c>
      <c r="V27" s="11">
        <v>119.4</v>
      </c>
      <c r="W27" s="11">
        <v>119.9</v>
      </c>
      <c r="X27" s="11">
        <v>120.8</v>
      </c>
      <c r="Y27" s="11">
        <v>121</v>
      </c>
      <c r="Z27" s="11">
        <v>122.6</v>
      </c>
      <c r="AA27" s="11">
        <v>123.2</v>
      </c>
      <c r="AB27" s="11">
        <v>123.2</v>
      </c>
      <c r="AC27" s="11">
        <v>123.8</v>
      </c>
      <c r="AD27" s="11">
        <v>124.2</v>
      </c>
      <c r="AE27" s="11">
        <v>124.2</v>
      </c>
      <c r="AF27" s="11">
        <v>124.9</v>
      </c>
      <c r="AG27" s="11">
        <v>125.6</v>
      </c>
      <c r="AH27" s="11">
        <v>126.9</v>
      </c>
      <c r="AI27" s="11">
        <v>127.4</v>
      </c>
      <c r="AJ27" s="11">
        <v>128.19999999999999</v>
      </c>
      <c r="AK27" s="11">
        <v>128.80000000000001</v>
      </c>
      <c r="AL27" s="11">
        <v>129</v>
      </c>
      <c r="AM27" s="11">
        <v>129.80000000000001</v>
      </c>
      <c r="AN27" s="11">
        <v>130</v>
      </c>
      <c r="AO27" s="11">
        <v>131.4</v>
      </c>
      <c r="AP27" s="11">
        <v>131.69999999999999</v>
      </c>
      <c r="AQ27" s="11">
        <v>132.4</v>
      </c>
      <c r="AR27" s="11">
        <v>132.9</v>
      </c>
      <c r="AS27" s="11">
        <v>133.1</v>
      </c>
      <c r="AT27" s="11">
        <v>133.69999999999999</v>
      </c>
      <c r="AU27" s="11">
        <v>134.30000000000001</v>
      </c>
      <c r="AV27" s="11">
        <v>134.30000000000001</v>
      </c>
      <c r="AW27" s="11">
        <v>134.9</v>
      </c>
      <c r="AX27" s="11">
        <v>135.6</v>
      </c>
      <c r="AY27" s="11">
        <v>139.6</v>
      </c>
      <c r="AZ27" s="11">
        <v>140.4</v>
      </c>
      <c r="BA27" s="11">
        <v>141.69999999999999</v>
      </c>
      <c r="BB27" s="11">
        <v>141.69999999999999</v>
      </c>
      <c r="BC27" s="11">
        <v>142.30000000000001</v>
      </c>
      <c r="BD27" s="11">
        <v>142.5</v>
      </c>
      <c r="BE27" s="11">
        <v>142.9</v>
      </c>
      <c r="BF27" s="11">
        <v>145.9</v>
      </c>
      <c r="BG27" s="11">
        <v>145.9</v>
      </c>
      <c r="BH27" s="11">
        <v>146.19999999999999</v>
      </c>
      <c r="BI27" s="11">
        <v>146.1</v>
      </c>
      <c r="BJ27" s="11">
        <v>146.69999999999999</v>
      </c>
      <c r="BK27" s="11">
        <v>147.9</v>
      </c>
    </row>
    <row r="29" spans="1:63" x14ac:dyDescent="0.2">
      <c r="B29" s="12" t="s">
        <v>14</v>
      </c>
      <c r="C29" s="12"/>
      <c r="D29" s="4"/>
    </row>
    <row r="30" spans="1:63" x14ac:dyDescent="0.2">
      <c r="A30" s="5" t="s">
        <v>1</v>
      </c>
      <c r="B30" s="4"/>
      <c r="C30" s="6" t="s">
        <v>2</v>
      </c>
      <c r="D30" s="7">
        <v>35612</v>
      </c>
      <c r="E30" s="7">
        <v>35643</v>
      </c>
      <c r="F30" s="7">
        <v>35674</v>
      </c>
      <c r="G30" s="7">
        <v>35704</v>
      </c>
      <c r="H30" s="7">
        <v>35735</v>
      </c>
      <c r="I30" s="7">
        <v>35765</v>
      </c>
      <c r="J30" s="7">
        <v>35796</v>
      </c>
      <c r="K30" s="7">
        <v>35827</v>
      </c>
      <c r="L30" s="7">
        <v>35855</v>
      </c>
      <c r="M30" s="7">
        <v>35886</v>
      </c>
      <c r="N30" s="7">
        <v>35916</v>
      </c>
      <c r="O30" s="7">
        <v>35947</v>
      </c>
      <c r="P30" s="7">
        <v>35977</v>
      </c>
      <c r="Q30" s="7">
        <v>36008</v>
      </c>
      <c r="R30" s="7">
        <v>36039</v>
      </c>
      <c r="S30" s="7">
        <v>36069</v>
      </c>
      <c r="T30" s="7">
        <v>36100</v>
      </c>
      <c r="U30" s="7">
        <v>36130</v>
      </c>
      <c r="V30" s="7">
        <v>36161</v>
      </c>
      <c r="W30" s="7">
        <v>36192</v>
      </c>
      <c r="X30" s="7">
        <v>36220</v>
      </c>
      <c r="Y30" s="7">
        <v>36251</v>
      </c>
      <c r="Z30" s="7">
        <v>36281</v>
      </c>
      <c r="AA30" s="7">
        <v>36312</v>
      </c>
      <c r="AB30" s="7">
        <v>36342</v>
      </c>
      <c r="AC30" s="7">
        <v>36373</v>
      </c>
      <c r="AD30" s="7">
        <v>36404</v>
      </c>
      <c r="AE30" s="7">
        <v>36434</v>
      </c>
      <c r="AF30" s="7">
        <v>36465</v>
      </c>
      <c r="AG30" s="7">
        <v>36495</v>
      </c>
      <c r="AH30" s="7">
        <v>36526</v>
      </c>
      <c r="AI30" s="7">
        <v>36557</v>
      </c>
      <c r="AJ30" s="7">
        <v>36586</v>
      </c>
      <c r="AK30" s="7">
        <v>36617</v>
      </c>
      <c r="AL30" s="7">
        <v>36647</v>
      </c>
      <c r="AM30" s="7">
        <v>36678</v>
      </c>
      <c r="AN30" s="7">
        <v>36708</v>
      </c>
      <c r="AO30" s="7">
        <v>36739</v>
      </c>
      <c r="AP30" s="7">
        <v>36770</v>
      </c>
      <c r="AQ30" s="7">
        <v>36800</v>
      </c>
      <c r="AR30" s="7">
        <v>36831</v>
      </c>
      <c r="AS30" s="7">
        <v>36861</v>
      </c>
      <c r="AT30" s="7">
        <v>36892</v>
      </c>
      <c r="AU30" s="7">
        <v>36923</v>
      </c>
      <c r="AV30" s="7">
        <v>36951</v>
      </c>
      <c r="AW30" s="7">
        <v>36982</v>
      </c>
      <c r="AX30" s="7">
        <v>37012</v>
      </c>
      <c r="AY30" s="7">
        <v>37043</v>
      </c>
      <c r="AZ30" s="7">
        <v>37073</v>
      </c>
      <c r="BA30" s="7">
        <v>37104</v>
      </c>
      <c r="BB30" s="7">
        <v>37135</v>
      </c>
      <c r="BC30" s="7">
        <v>37165</v>
      </c>
      <c r="BD30" s="7">
        <v>37196</v>
      </c>
      <c r="BE30" s="7">
        <v>37226</v>
      </c>
      <c r="BF30" s="7">
        <v>37257</v>
      </c>
      <c r="BG30" s="7">
        <v>37288</v>
      </c>
      <c r="BH30" s="7">
        <v>37316</v>
      </c>
      <c r="BI30" s="7">
        <v>37347</v>
      </c>
      <c r="BJ30" s="7">
        <v>37377</v>
      </c>
      <c r="BK30" s="7">
        <v>37408</v>
      </c>
    </row>
    <row r="31" spans="1:63" ht="14.25" x14ac:dyDescent="0.2">
      <c r="A31" s="5">
        <v>1</v>
      </c>
      <c r="B31" s="4" t="s">
        <v>3</v>
      </c>
      <c r="C31" s="8">
        <v>364</v>
      </c>
      <c r="D31" s="9">
        <v>101.7</v>
      </c>
      <c r="E31" s="9">
        <v>102.5</v>
      </c>
      <c r="F31" s="9">
        <v>103</v>
      </c>
      <c r="G31" s="9">
        <v>102.6</v>
      </c>
      <c r="H31" s="9">
        <v>102.8</v>
      </c>
      <c r="I31" s="9">
        <v>103</v>
      </c>
      <c r="J31" s="9">
        <v>104.8</v>
      </c>
      <c r="K31" s="9">
        <v>105.5</v>
      </c>
      <c r="L31" s="9">
        <v>107.4</v>
      </c>
      <c r="M31" s="9">
        <v>109.1</v>
      </c>
      <c r="N31" s="9">
        <v>110.1</v>
      </c>
      <c r="O31" s="9">
        <v>110.6</v>
      </c>
      <c r="P31" s="9">
        <v>110.1</v>
      </c>
      <c r="Q31" s="9">
        <v>110.9</v>
      </c>
      <c r="R31" s="9">
        <v>112.2</v>
      </c>
      <c r="S31" s="9">
        <v>112.9</v>
      </c>
      <c r="T31" s="9">
        <v>113.3</v>
      </c>
      <c r="U31" s="9">
        <v>113.7</v>
      </c>
      <c r="V31" s="9">
        <v>115.6</v>
      </c>
      <c r="W31" s="9">
        <v>115.9</v>
      </c>
      <c r="X31" s="9">
        <v>115.8</v>
      </c>
      <c r="Y31" s="9">
        <v>116.7</v>
      </c>
      <c r="Z31" s="9">
        <v>117.1</v>
      </c>
      <c r="AA31" s="9">
        <v>117.6</v>
      </c>
      <c r="AB31" s="9">
        <v>117</v>
      </c>
      <c r="AC31" s="9">
        <v>117.8</v>
      </c>
      <c r="AD31" s="9">
        <v>117.8</v>
      </c>
      <c r="AE31" s="9">
        <v>117.5</v>
      </c>
      <c r="AF31" s="9">
        <v>118.2</v>
      </c>
      <c r="AG31" s="9">
        <v>118.6</v>
      </c>
      <c r="AH31" s="9">
        <v>118.5</v>
      </c>
      <c r="AI31" s="9">
        <v>117.7</v>
      </c>
      <c r="AJ31" s="9">
        <v>118.2</v>
      </c>
      <c r="AK31" s="9">
        <v>117.7</v>
      </c>
      <c r="AL31" s="9">
        <v>118.2</v>
      </c>
      <c r="AM31" s="9">
        <v>118.1</v>
      </c>
      <c r="AN31" s="9">
        <v>118</v>
      </c>
      <c r="AO31" s="9">
        <v>118.4</v>
      </c>
      <c r="AP31" s="9">
        <v>118.9</v>
      </c>
      <c r="AQ31" s="9">
        <v>119.4</v>
      </c>
      <c r="AR31" s="9">
        <v>119.8</v>
      </c>
      <c r="AS31" s="9">
        <v>120.7</v>
      </c>
      <c r="AT31" s="9">
        <v>120.9</v>
      </c>
      <c r="AU31" s="9">
        <v>121.3</v>
      </c>
      <c r="AV31" s="9">
        <v>120.8</v>
      </c>
      <c r="AW31" s="9">
        <v>121.2</v>
      </c>
      <c r="AX31" s="9">
        <v>121.6</v>
      </c>
      <c r="AY31" s="9">
        <v>123.4</v>
      </c>
      <c r="AZ31" s="9">
        <v>124</v>
      </c>
      <c r="BA31" s="9">
        <v>124.4</v>
      </c>
      <c r="BB31" s="9">
        <v>124.6</v>
      </c>
      <c r="BC31" s="9">
        <v>125.2</v>
      </c>
      <c r="BD31" s="9">
        <v>126.3</v>
      </c>
      <c r="BE31" s="9">
        <v>127.3</v>
      </c>
      <c r="BF31" s="9">
        <v>129.19999999999999</v>
      </c>
      <c r="BG31" s="9">
        <v>131.4</v>
      </c>
      <c r="BH31" s="9">
        <v>133.19999999999999</v>
      </c>
      <c r="BI31" s="9">
        <v>133.80000000000001</v>
      </c>
      <c r="BJ31" s="9">
        <v>134.1</v>
      </c>
      <c r="BK31" s="9">
        <v>133.9</v>
      </c>
    </row>
    <row r="32" spans="1:63" ht="14.25" x14ac:dyDescent="0.2">
      <c r="A32" s="5">
        <v>2</v>
      </c>
      <c r="B32" s="4" t="s">
        <v>4</v>
      </c>
      <c r="C32" s="8">
        <v>87</v>
      </c>
      <c r="D32" s="9">
        <v>111</v>
      </c>
      <c r="E32" s="9">
        <v>111.2</v>
      </c>
      <c r="F32" s="9">
        <v>111.3</v>
      </c>
      <c r="G32" s="9">
        <v>111.3</v>
      </c>
      <c r="H32" s="9">
        <v>111.3</v>
      </c>
      <c r="I32" s="9">
        <v>111</v>
      </c>
      <c r="J32" s="9">
        <v>113</v>
      </c>
      <c r="K32" s="9">
        <v>113</v>
      </c>
      <c r="L32" s="9">
        <v>113.2</v>
      </c>
      <c r="M32" s="9">
        <v>113.5</v>
      </c>
      <c r="N32" s="9">
        <v>113.5</v>
      </c>
      <c r="O32" s="9">
        <v>127.1</v>
      </c>
      <c r="P32" s="9">
        <v>127.3</v>
      </c>
      <c r="Q32" s="9">
        <v>127.2</v>
      </c>
      <c r="R32" s="9">
        <v>129.30000000000001</v>
      </c>
      <c r="S32" s="9">
        <v>129.5</v>
      </c>
      <c r="T32" s="9">
        <v>129.4</v>
      </c>
      <c r="U32" s="9">
        <v>129.30000000000001</v>
      </c>
      <c r="V32" s="9">
        <v>129.19999999999999</v>
      </c>
      <c r="W32" s="9">
        <v>131.69999999999999</v>
      </c>
      <c r="X32" s="9">
        <v>131.69999999999999</v>
      </c>
      <c r="Y32" s="9">
        <v>132.6</v>
      </c>
      <c r="Z32" s="9">
        <v>133.1</v>
      </c>
      <c r="AA32" s="9">
        <v>152</v>
      </c>
      <c r="AB32" s="9">
        <v>152.5</v>
      </c>
      <c r="AC32" s="9">
        <v>153</v>
      </c>
      <c r="AD32" s="9">
        <v>153</v>
      </c>
      <c r="AE32" s="9">
        <v>153.1</v>
      </c>
      <c r="AF32" s="9">
        <v>153.1</v>
      </c>
      <c r="AG32" s="9">
        <v>153.19999999999999</v>
      </c>
      <c r="AH32" s="9">
        <v>153.30000000000001</v>
      </c>
      <c r="AI32" s="9">
        <v>153.30000000000001</v>
      </c>
      <c r="AJ32" s="9">
        <v>154.6</v>
      </c>
      <c r="AK32" s="9">
        <v>154.5</v>
      </c>
      <c r="AL32" s="9">
        <v>154.69999999999999</v>
      </c>
      <c r="AM32" s="9">
        <v>154.30000000000001</v>
      </c>
      <c r="AN32" s="9">
        <v>155.9</v>
      </c>
      <c r="AO32" s="9">
        <v>159.1</v>
      </c>
      <c r="AP32" s="9">
        <v>159.19999999999999</v>
      </c>
      <c r="AQ32" s="9">
        <v>159.19999999999999</v>
      </c>
      <c r="AR32" s="9">
        <v>159.19999999999999</v>
      </c>
      <c r="AS32" s="9">
        <v>159.19999999999999</v>
      </c>
      <c r="AT32" s="9">
        <v>160.30000000000001</v>
      </c>
      <c r="AU32" s="9">
        <v>161.30000000000001</v>
      </c>
      <c r="AV32" s="9">
        <v>161.69999999999999</v>
      </c>
      <c r="AW32" s="9">
        <v>161.69999999999999</v>
      </c>
      <c r="AX32" s="9">
        <v>161.9</v>
      </c>
      <c r="AY32" s="9">
        <v>166.6</v>
      </c>
      <c r="AZ32" s="9">
        <v>173</v>
      </c>
      <c r="BA32" s="9">
        <v>173.4</v>
      </c>
      <c r="BB32" s="9">
        <v>173.6</v>
      </c>
      <c r="BC32" s="9">
        <v>174</v>
      </c>
      <c r="BD32" s="9">
        <v>174</v>
      </c>
      <c r="BE32" s="9">
        <v>176</v>
      </c>
      <c r="BF32" s="9">
        <v>176</v>
      </c>
      <c r="BG32" s="9">
        <v>176</v>
      </c>
      <c r="BH32" s="9">
        <v>176</v>
      </c>
      <c r="BI32" s="9">
        <v>176.1</v>
      </c>
      <c r="BJ32" s="9">
        <v>176.1</v>
      </c>
      <c r="BK32" s="9">
        <v>176.1</v>
      </c>
    </row>
    <row r="33" spans="1:63" ht="14.25" x14ac:dyDescent="0.2">
      <c r="A33" s="5">
        <v>3</v>
      </c>
      <c r="B33" s="4" t="s">
        <v>5</v>
      </c>
      <c r="C33" s="10">
        <v>79</v>
      </c>
      <c r="D33" s="9">
        <v>100.5</v>
      </c>
      <c r="E33" s="9">
        <v>100.5</v>
      </c>
      <c r="F33" s="9">
        <v>101.1</v>
      </c>
      <c r="G33" s="9">
        <v>101</v>
      </c>
      <c r="H33" s="9">
        <v>101</v>
      </c>
      <c r="I33" s="9">
        <v>101.3</v>
      </c>
      <c r="J33" s="9">
        <v>101.9</v>
      </c>
      <c r="K33" s="9">
        <v>103.2</v>
      </c>
      <c r="L33" s="9">
        <v>103.3</v>
      </c>
      <c r="M33" s="9">
        <v>103.1</v>
      </c>
      <c r="N33" s="9">
        <v>104</v>
      </c>
      <c r="O33" s="9">
        <v>104</v>
      </c>
      <c r="P33" s="9">
        <v>103.8</v>
      </c>
      <c r="Q33" s="9">
        <v>104</v>
      </c>
      <c r="R33" s="9">
        <v>107.2</v>
      </c>
      <c r="S33" s="9">
        <v>108.6</v>
      </c>
      <c r="T33" s="9">
        <v>109.5</v>
      </c>
      <c r="U33" s="9">
        <v>109.6</v>
      </c>
      <c r="V33" s="9">
        <v>110.4</v>
      </c>
      <c r="W33" s="9">
        <v>110.5</v>
      </c>
      <c r="X33" s="9">
        <v>110.6</v>
      </c>
      <c r="Y33" s="9">
        <v>110.8</v>
      </c>
      <c r="Z33" s="9">
        <v>110.9</v>
      </c>
      <c r="AA33" s="9">
        <v>110.9</v>
      </c>
      <c r="AB33" s="9">
        <v>112.6</v>
      </c>
      <c r="AC33" s="9">
        <v>112.9</v>
      </c>
      <c r="AD33" s="9">
        <v>113.3</v>
      </c>
      <c r="AE33" s="9">
        <v>113.4</v>
      </c>
      <c r="AF33" s="9">
        <v>113.4</v>
      </c>
      <c r="AG33" s="9">
        <v>113.9</v>
      </c>
      <c r="AH33" s="9">
        <v>114.2</v>
      </c>
      <c r="AI33" s="9">
        <v>114.3</v>
      </c>
      <c r="AJ33" s="9">
        <v>114.3</v>
      </c>
      <c r="AK33" s="9">
        <v>114.6</v>
      </c>
      <c r="AL33" s="9">
        <v>114.5</v>
      </c>
      <c r="AM33" s="9">
        <v>114.8</v>
      </c>
      <c r="AN33" s="9">
        <v>114.8</v>
      </c>
      <c r="AO33" s="9">
        <v>115.1</v>
      </c>
      <c r="AP33" s="9">
        <v>115.5</v>
      </c>
      <c r="AQ33" s="9">
        <v>115.5</v>
      </c>
      <c r="AR33" s="9">
        <v>115.6</v>
      </c>
      <c r="AS33" s="9">
        <v>115.6</v>
      </c>
      <c r="AT33" s="9">
        <v>115.6</v>
      </c>
      <c r="AU33" s="9">
        <v>115.7</v>
      </c>
      <c r="AV33" s="9">
        <v>115.7</v>
      </c>
      <c r="AW33" s="9">
        <v>115.7</v>
      </c>
      <c r="AX33" s="9">
        <v>115.7</v>
      </c>
      <c r="AY33" s="9">
        <v>115.8</v>
      </c>
      <c r="AZ33" s="9">
        <v>116.8</v>
      </c>
      <c r="BA33" s="9">
        <v>116.8</v>
      </c>
      <c r="BB33" s="9">
        <v>116.8</v>
      </c>
      <c r="BC33" s="9">
        <v>116.9</v>
      </c>
      <c r="BD33" s="9">
        <v>117.1</v>
      </c>
      <c r="BE33" s="9">
        <v>117.4</v>
      </c>
      <c r="BF33" s="9">
        <v>117.5</v>
      </c>
      <c r="BG33" s="9">
        <v>117.5</v>
      </c>
      <c r="BH33" s="9">
        <v>117.7</v>
      </c>
      <c r="BI33" s="9">
        <v>117.8</v>
      </c>
      <c r="BJ33" s="9">
        <v>117.8</v>
      </c>
      <c r="BK33" s="9">
        <v>117.8</v>
      </c>
    </row>
    <row r="34" spans="1:63" ht="14.25" x14ac:dyDescent="0.2">
      <c r="A34" s="5">
        <v>4</v>
      </c>
      <c r="B34" s="4" t="s">
        <v>6</v>
      </c>
      <c r="C34" s="10">
        <v>44</v>
      </c>
      <c r="D34" s="9">
        <v>100.3</v>
      </c>
      <c r="E34" s="9">
        <v>100.3</v>
      </c>
      <c r="F34" s="9">
        <v>100.3</v>
      </c>
      <c r="G34" s="9">
        <v>100.3</v>
      </c>
      <c r="H34" s="9">
        <v>100.3</v>
      </c>
      <c r="I34" s="9">
        <v>100.3</v>
      </c>
      <c r="J34" s="9">
        <v>100.3</v>
      </c>
      <c r="K34" s="9">
        <v>100.3</v>
      </c>
      <c r="L34" s="9">
        <v>100.3</v>
      </c>
      <c r="M34" s="9">
        <v>100.3</v>
      </c>
      <c r="N34" s="9">
        <v>100.3</v>
      </c>
      <c r="O34" s="9">
        <v>100.3</v>
      </c>
      <c r="P34" s="9">
        <v>100.3</v>
      </c>
      <c r="Q34" s="9">
        <v>100.3</v>
      </c>
      <c r="R34" s="9">
        <v>100.3</v>
      </c>
      <c r="S34" s="9">
        <v>100.3</v>
      </c>
      <c r="T34" s="9">
        <v>100.3</v>
      </c>
      <c r="U34" s="9">
        <v>100.3</v>
      </c>
      <c r="V34" s="9">
        <v>100.3</v>
      </c>
      <c r="W34" s="9">
        <v>100.3</v>
      </c>
      <c r="X34" s="9">
        <v>100.3</v>
      </c>
      <c r="Y34" s="9">
        <v>100.3</v>
      </c>
      <c r="Z34" s="9">
        <v>100.3</v>
      </c>
      <c r="AA34" s="9">
        <v>99.8</v>
      </c>
      <c r="AB34" s="9">
        <v>99.8</v>
      </c>
      <c r="AC34" s="9">
        <v>100.4</v>
      </c>
      <c r="AD34" s="9">
        <v>101</v>
      </c>
      <c r="AE34" s="9">
        <v>101</v>
      </c>
      <c r="AF34" s="9">
        <v>101</v>
      </c>
      <c r="AG34" s="9">
        <v>101</v>
      </c>
      <c r="AH34" s="9">
        <v>101</v>
      </c>
      <c r="AI34" s="9">
        <v>101</v>
      </c>
      <c r="AJ34" s="9">
        <v>101</v>
      </c>
      <c r="AK34" s="9">
        <v>101</v>
      </c>
      <c r="AL34" s="9">
        <v>101</v>
      </c>
      <c r="AM34" s="9">
        <v>101</v>
      </c>
      <c r="AN34" s="9">
        <v>101</v>
      </c>
      <c r="AO34" s="9">
        <v>101</v>
      </c>
      <c r="AP34" s="9">
        <v>101</v>
      </c>
      <c r="AQ34" s="9">
        <v>122.5</v>
      </c>
      <c r="AR34" s="9">
        <v>121.9</v>
      </c>
      <c r="AS34" s="9">
        <v>121.9</v>
      </c>
      <c r="AT34" s="9">
        <v>121.9</v>
      </c>
      <c r="AU34" s="9">
        <v>121.9</v>
      </c>
      <c r="AV34" s="9">
        <v>121.9</v>
      </c>
      <c r="AW34" s="9">
        <v>121.9</v>
      </c>
      <c r="AX34" s="9">
        <v>121.9</v>
      </c>
      <c r="AY34" s="9">
        <v>121.9</v>
      </c>
      <c r="AZ34" s="9">
        <v>121.9</v>
      </c>
      <c r="BA34" s="9">
        <v>121.9</v>
      </c>
      <c r="BB34" s="9">
        <v>121.9</v>
      </c>
      <c r="BC34" s="9">
        <v>121.9</v>
      </c>
      <c r="BD34" s="9">
        <v>123.8</v>
      </c>
      <c r="BE34" s="9">
        <v>125.5</v>
      </c>
      <c r="BF34" s="9">
        <v>135.80000000000001</v>
      </c>
      <c r="BG34" s="9">
        <v>135.80000000000001</v>
      </c>
      <c r="BH34" s="9">
        <v>135.80000000000001</v>
      </c>
      <c r="BI34" s="9">
        <v>135.80000000000001</v>
      </c>
      <c r="BJ34" s="9">
        <v>135.80000000000001</v>
      </c>
      <c r="BK34" s="9">
        <v>135.80000000000001</v>
      </c>
    </row>
    <row r="35" spans="1:63" ht="14.25" x14ac:dyDescent="0.2">
      <c r="A35" s="5">
        <v>5</v>
      </c>
      <c r="B35" s="4" t="s">
        <v>7</v>
      </c>
      <c r="C35" s="8">
        <v>132</v>
      </c>
      <c r="D35" s="9">
        <v>102</v>
      </c>
      <c r="E35" s="9">
        <v>102</v>
      </c>
      <c r="F35" s="9">
        <v>102.2</v>
      </c>
      <c r="G35" s="9">
        <v>102.2</v>
      </c>
      <c r="H35" s="9">
        <v>102.2</v>
      </c>
      <c r="I35" s="9">
        <v>102.7</v>
      </c>
      <c r="J35" s="9">
        <v>103.1</v>
      </c>
      <c r="K35" s="9">
        <v>103.3</v>
      </c>
      <c r="L35" s="9">
        <v>103.4</v>
      </c>
      <c r="M35" s="9">
        <v>103.7</v>
      </c>
      <c r="N35" s="9">
        <v>103.8</v>
      </c>
      <c r="O35" s="9">
        <v>104</v>
      </c>
      <c r="P35" s="9">
        <v>105.1</v>
      </c>
      <c r="Q35" s="9">
        <v>105.4</v>
      </c>
      <c r="R35" s="9">
        <v>106.5</v>
      </c>
      <c r="S35" s="9">
        <v>107.3</v>
      </c>
      <c r="T35" s="9">
        <v>107.6</v>
      </c>
      <c r="U35" s="9">
        <v>108.3</v>
      </c>
      <c r="V35" s="9">
        <v>108.4</v>
      </c>
      <c r="W35" s="9">
        <v>108.4</v>
      </c>
      <c r="X35" s="9">
        <v>109.4</v>
      </c>
      <c r="Y35" s="9">
        <v>109.5</v>
      </c>
      <c r="Z35" s="9">
        <v>109.5</v>
      </c>
      <c r="AA35" s="9">
        <v>109.4</v>
      </c>
      <c r="AB35" s="9">
        <v>111.2</v>
      </c>
      <c r="AC35" s="9">
        <v>111.3</v>
      </c>
      <c r="AD35" s="9">
        <v>111.5</v>
      </c>
      <c r="AE35" s="9">
        <v>111.5</v>
      </c>
      <c r="AF35" s="9">
        <v>111.4</v>
      </c>
      <c r="AG35" s="9">
        <v>111.4</v>
      </c>
      <c r="AH35" s="9">
        <v>112.6</v>
      </c>
      <c r="AI35" s="9">
        <v>119.2</v>
      </c>
      <c r="AJ35" s="9">
        <v>119.6</v>
      </c>
      <c r="AK35" s="9">
        <v>119.6</v>
      </c>
      <c r="AL35" s="9">
        <v>119.7</v>
      </c>
      <c r="AM35" s="9">
        <v>119.1</v>
      </c>
      <c r="AN35" s="9">
        <v>120</v>
      </c>
      <c r="AO35" s="9">
        <v>120</v>
      </c>
      <c r="AP35" s="9">
        <v>120</v>
      </c>
      <c r="AQ35" s="9">
        <v>118.9</v>
      </c>
      <c r="AR35" s="9">
        <v>118.9</v>
      </c>
      <c r="AS35" s="9">
        <v>119.2</v>
      </c>
      <c r="AT35" s="9">
        <v>119.3</v>
      </c>
      <c r="AU35" s="9">
        <v>120.8</v>
      </c>
      <c r="AV35" s="9">
        <v>121.1</v>
      </c>
      <c r="AW35" s="9">
        <v>121.3</v>
      </c>
      <c r="AX35" s="9">
        <v>121.3</v>
      </c>
      <c r="AY35" s="9">
        <v>121.5</v>
      </c>
      <c r="AZ35" s="9">
        <v>123</v>
      </c>
      <c r="BA35" s="9">
        <v>123.1</v>
      </c>
      <c r="BB35" s="9">
        <v>123.2</v>
      </c>
      <c r="BC35" s="9">
        <v>123.6</v>
      </c>
      <c r="BD35" s="9">
        <v>123.8</v>
      </c>
      <c r="BE35" s="9">
        <v>124.1</v>
      </c>
      <c r="BF35" s="9">
        <v>126.2</v>
      </c>
      <c r="BG35" s="9">
        <v>126.5</v>
      </c>
      <c r="BH35" s="9">
        <v>126.9</v>
      </c>
      <c r="BI35" s="9">
        <v>127</v>
      </c>
      <c r="BJ35" s="9">
        <v>127.1</v>
      </c>
      <c r="BK35" s="9">
        <v>127.3</v>
      </c>
    </row>
    <row r="36" spans="1:63" ht="14.25" x14ac:dyDescent="0.2">
      <c r="A36" s="5">
        <v>6</v>
      </c>
      <c r="B36" s="4" t="s">
        <v>8</v>
      </c>
      <c r="C36" s="8">
        <v>38</v>
      </c>
      <c r="D36" s="9">
        <v>102.7</v>
      </c>
      <c r="E36" s="9">
        <v>102.8</v>
      </c>
      <c r="F36" s="9">
        <v>103</v>
      </c>
      <c r="G36" s="9">
        <v>103</v>
      </c>
      <c r="H36" s="9">
        <v>103.1</v>
      </c>
      <c r="I36" s="9">
        <v>103.5</v>
      </c>
      <c r="J36" s="9">
        <v>103.4</v>
      </c>
      <c r="K36" s="9">
        <v>103.7</v>
      </c>
      <c r="L36" s="9">
        <v>104.3</v>
      </c>
      <c r="M36" s="9">
        <v>104.6</v>
      </c>
      <c r="N36" s="9">
        <v>105.1</v>
      </c>
      <c r="O36" s="9">
        <v>105.2</v>
      </c>
      <c r="P36" s="9">
        <v>105.9</v>
      </c>
      <c r="Q36" s="9">
        <v>106.2</v>
      </c>
      <c r="R36" s="9">
        <v>112.6</v>
      </c>
      <c r="S36" s="9">
        <v>113.8</v>
      </c>
      <c r="T36" s="9">
        <v>113.9</v>
      </c>
      <c r="U36" s="9">
        <v>113.8</v>
      </c>
      <c r="V36" s="9">
        <v>113.9</v>
      </c>
      <c r="W36" s="9">
        <v>114.4</v>
      </c>
      <c r="X36" s="9">
        <v>114.6</v>
      </c>
      <c r="Y36" s="9">
        <v>114.4</v>
      </c>
      <c r="Z36" s="9">
        <v>114.7</v>
      </c>
      <c r="AA36" s="9">
        <v>115.1</v>
      </c>
      <c r="AB36" s="9">
        <v>119.2</v>
      </c>
      <c r="AC36" s="9">
        <v>119.2</v>
      </c>
      <c r="AD36" s="9">
        <v>119.5</v>
      </c>
      <c r="AE36" s="9">
        <v>120.6</v>
      </c>
      <c r="AF36" s="9">
        <v>120.8</v>
      </c>
      <c r="AG36" s="9">
        <v>120.8</v>
      </c>
      <c r="AH36" s="9">
        <v>122.5</v>
      </c>
      <c r="AI36" s="9">
        <v>123.5</v>
      </c>
      <c r="AJ36" s="9">
        <v>123.8</v>
      </c>
      <c r="AK36" s="9">
        <v>123.9</v>
      </c>
      <c r="AL36" s="9">
        <v>122.5</v>
      </c>
      <c r="AM36" s="9">
        <v>122.4</v>
      </c>
      <c r="AN36" s="9">
        <v>123.2</v>
      </c>
      <c r="AO36" s="9">
        <v>122.9</v>
      </c>
      <c r="AP36" s="9">
        <v>122.7</v>
      </c>
      <c r="AQ36" s="9">
        <v>123.5</v>
      </c>
      <c r="AR36" s="9">
        <v>123.6</v>
      </c>
      <c r="AS36" s="9">
        <v>123.6</v>
      </c>
      <c r="AT36" s="9">
        <v>124.6</v>
      </c>
      <c r="AU36" s="9">
        <v>124.7</v>
      </c>
      <c r="AV36" s="9">
        <v>125</v>
      </c>
      <c r="AW36" s="9">
        <v>125.4</v>
      </c>
      <c r="AX36" s="9">
        <v>126.2</v>
      </c>
      <c r="AY36" s="9">
        <v>127</v>
      </c>
      <c r="AZ36" s="9">
        <v>127.4</v>
      </c>
      <c r="BA36" s="9">
        <v>127.6</v>
      </c>
      <c r="BB36" s="9">
        <v>127.9</v>
      </c>
      <c r="BC36" s="9">
        <v>129.4</v>
      </c>
      <c r="BD36" s="9">
        <v>129.6</v>
      </c>
      <c r="BE36" s="9">
        <v>130.19999999999999</v>
      </c>
      <c r="BF36" s="9">
        <v>130.4</v>
      </c>
      <c r="BG36" s="9">
        <v>132.1</v>
      </c>
      <c r="BH36" s="9">
        <v>132.30000000000001</v>
      </c>
      <c r="BI36" s="9">
        <v>132.69999999999999</v>
      </c>
      <c r="BJ36" s="9">
        <v>133.4</v>
      </c>
      <c r="BK36" s="9">
        <v>133.6</v>
      </c>
    </row>
    <row r="37" spans="1:63" ht="14.25" x14ac:dyDescent="0.2">
      <c r="A37" s="5">
        <v>7</v>
      </c>
      <c r="B37" s="4" t="s">
        <v>9</v>
      </c>
      <c r="C37" s="8">
        <v>142</v>
      </c>
      <c r="D37" s="9">
        <v>105.1</v>
      </c>
      <c r="E37" s="9">
        <v>105.1</v>
      </c>
      <c r="F37" s="9">
        <v>105</v>
      </c>
      <c r="G37" s="9">
        <v>105.1</v>
      </c>
      <c r="H37" s="9">
        <v>105.2</v>
      </c>
      <c r="I37" s="9">
        <v>105.3</v>
      </c>
      <c r="J37" s="9">
        <v>106</v>
      </c>
      <c r="K37" s="9">
        <v>106.3</v>
      </c>
      <c r="L37" s="9">
        <v>106</v>
      </c>
      <c r="M37" s="9">
        <v>106.2</v>
      </c>
      <c r="N37" s="9">
        <v>106.6</v>
      </c>
      <c r="O37" s="9">
        <v>107.3</v>
      </c>
      <c r="P37" s="9">
        <v>107.5</v>
      </c>
      <c r="Q37" s="9">
        <v>107.7</v>
      </c>
      <c r="R37" s="9">
        <v>111.4</v>
      </c>
      <c r="S37" s="9">
        <v>111.8</v>
      </c>
      <c r="T37" s="9">
        <v>112.8</v>
      </c>
      <c r="U37" s="9">
        <v>113.2</v>
      </c>
      <c r="V37" s="9">
        <v>113.8</v>
      </c>
      <c r="W37" s="9">
        <v>113.2</v>
      </c>
      <c r="X37" s="9">
        <v>113.3</v>
      </c>
      <c r="Y37" s="9">
        <v>113.3</v>
      </c>
      <c r="Z37" s="9">
        <v>113.2</v>
      </c>
      <c r="AA37" s="9">
        <v>111.1</v>
      </c>
      <c r="AB37" s="9">
        <v>111.1</v>
      </c>
      <c r="AC37" s="9">
        <v>111.8</v>
      </c>
      <c r="AD37" s="9">
        <v>112.8</v>
      </c>
      <c r="AE37" s="9">
        <v>113.2</v>
      </c>
      <c r="AF37" s="9">
        <v>113.9</v>
      </c>
      <c r="AG37" s="9">
        <v>117.5</v>
      </c>
      <c r="AH37" s="9">
        <v>117.7</v>
      </c>
      <c r="AI37" s="9">
        <v>117.5</v>
      </c>
      <c r="AJ37" s="9">
        <v>117.4</v>
      </c>
      <c r="AK37" s="9">
        <v>117.3</v>
      </c>
      <c r="AL37" s="9">
        <v>116.9</v>
      </c>
      <c r="AM37" s="9">
        <v>117.3</v>
      </c>
      <c r="AN37" s="9">
        <v>117.3</v>
      </c>
      <c r="AO37" s="9">
        <v>117.3</v>
      </c>
      <c r="AP37" s="9">
        <v>117.3</v>
      </c>
      <c r="AQ37" s="9">
        <v>129</v>
      </c>
      <c r="AR37" s="9">
        <v>129.30000000000001</v>
      </c>
      <c r="AS37" s="9">
        <v>129.69999999999999</v>
      </c>
      <c r="AT37" s="9">
        <v>130.69999999999999</v>
      </c>
      <c r="AU37" s="9">
        <v>130.6</v>
      </c>
      <c r="AV37" s="9">
        <v>130.1</v>
      </c>
      <c r="AW37" s="9">
        <v>130.5</v>
      </c>
      <c r="AX37" s="9">
        <v>130.6</v>
      </c>
      <c r="AY37" s="9">
        <v>130.1</v>
      </c>
      <c r="AZ37" s="9">
        <v>135.19999999999999</v>
      </c>
      <c r="BA37" s="9">
        <v>135.5</v>
      </c>
      <c r="BB37" s="9">
        <v>135.6</v>
      </c>
      <c r="BC37" s="9">
        <v>136.1</v>
      </c>
      <c r="BD37" s="9">
        <v>136.19999999999999</v>
      </c>
      <c r="BE37" s="9">
        <v>136.30000000000001</v>
      </c>
      <c r="BF37" s="9">
        <v>136</v>
      </c>
      <c r="BG37" s="9">
        <v>135.69999999999999</v>
      </c>
      <c r="BH37" s="9">
        <v>135.80000000000001</v>
      </c>
      <c r="BI37" s="9">
        <v>135.6</v>
      </c>
      <c r="BJ37" s="9">
        <v>135.69999999999999</v>
      </c>
      <c r="BK37" s="9">
        <v>136.1</v>
      </c>
    </row>
    <row r="38" spans="1:63" ht="14.25" x14ac:dyDescent="0.2">
      <c r="A38" s="5">
        <v>8</v>
      </c>
      <c r="B38" s="4" t="s">
        <v>10</v>
      </c>
      <c r="C38" s="8">
        <v>60</v>
      </c>
      <c r="D38" s="9">
        <v>103.6</v>
      </c>
      <c r="E38" s="9">
        <v>103.6</v>
      </c>
      <c r="F38" s="9">
        <v>104.4</v>
      </c>
      <c r="G38" s="9">
        <v>104.5</v>
      </c>
      <c r="H38" s="9">
        <v>104.6</v>
      </c>
      <c r="I38" s="9">
        <v>105.2</v>
      </c>
      <c r="J38" s="9">
        <v>114</v>
      </c>
      <c r="K38" s="9">
        <v>114.4</v>
      </c>
      <c r="L38" s="9">
        <v>114.4</v>
      </c>
      <c r="M38" s="9">
        <v>114.4</v>
      </c>
      <c r="N38" s="9">
        <v>115.3</v>
      </c>
      <c r="O38" s="9">
        <v>115.4</v>
      </c>
      <c r="P38" s="9">
        <v>115.2</v>
      </c>
      <c r="Q38" s="9">
        <v>115.2</v>
      </c>
      <c r="R38" s="9">
        <v>117.4</v>
      </c>
      <c r="S38" s="9">
        <v>117.5</v>
      </c>
      <c r="T38" s="9">
        <v>117.9</v>
      </c>
      <c r="U38" s="9">
        <v>118.3</v>
      </c>
      <c r="V38" s="9">
        <v>122.5</v>
      </c>
      <c r="W38" s="9">
        <v>122.6</v>
      </c>
      <c r="X38" s="9">
        <v>122.7</v>
      </c>
      <c r="Y38" s="9">
        <v>122.7</v>
      </c>
      <c r="Z38" s="9">
        <v>122.8</v>
      </c>
      <c r="AA38" s="9">
        <v>122.8</v>
      </c>
      <c r="AB38" s="9">
        <v>122.9</v>
      </c>
      <c r="AC38" s="9">
        <v>122.9</v>
      </c>
      <c r="AD38" s="9">
        <v>123</v>
      </c>
      <c r="AE38" s="9">
        <v>122.8</v>
      </c>
      <c r="AF38" s="9">
        <v>122.8</v>
      </c>
      <c r="AG38" s="9">
        <v>122.9</v>
      </c>
      <c r="AH38" s="9">
        <v>124.3</v>
      </c>
      <c r="AI38" s="9">
        <v>124.4</v>
      </c>
      <c r="AJ38" s="9">
        <v>124.6</v>
      </c>
      <c r="AK38" s="9">
        <v>124.6</v>
      </c>
      <c r="AL38" s="9">
        <v>125.1</v>
      </c>
      <c r="AM38" s="9">
        <v>125</v>
      </c>
      <c r="AN38" s="9">
        <v>124.9</v>
      </c>
      <c r="AO38" s="9">
        <v>124.8</v>
      </c>
      <c r="AP38" s="9">
        <v>124.7</v>
      </c>
      <c r="AQ38" s="9">
        <v>124.7</v>
      </c>
      <c r="AR38" s="9">
        <v>124.6</v>
      </c>
      <c r="AS38" s="9">
        <v>124.6</v>
      </c>
      <c r="AT38" s="9">
        <v>129.30000000000001</v>
      </c>
      <c r="AU38" s="9">
        <v>131.6</v>
      </c>
      <c r="AV38" s="9">
        <v>132</v>
      </c>
      <c r="AW38" s="9">
        <v>132.1</v>
      </c>
      <c r="AX38" s="9">
        <v>132.5</v>
      </c>
      <c r="AY38" s="9">
        <v>132.5</v>
      </c>
      <c r="AZ38" s="9">
        <v>132.6</v>
      </c>
      <c r="BA38" s="9">
        <v>132.6</v>
      </c>
      <c r="BB38" s="9">
        <v>132.80000000000001</v>
      </c>
      <c r="BC38" s="9">
        <v>132.80000000000001</v>
      </c>
      <c r="BD38" s="9">
        <v>132.80000000000001</v>
      </c>
      <c r="BE38" s="9">
        <v>132.80000000000001</v>
      </c>
      <c r="BF38" s="9">
        <v>135.4</v>
      </c>
      <c r="BG38" s="9">
        <v>140.19999999999999</v>
      </c>
      <c r="BH38" s="9">
        <v>140.30000000000001</v>
      </c>
      <c r="BI38" s="9">
        <v>140.30000000000001</v>
      </c>
      <c r="BJ38" s="9">
        <v>140.30000000000001</v>
      </c>
      <c r="BK38" s="9">
        <v>140.30000000000001</v>
      </c>
    </row>
    <row r="39" spans="1:63" ht="14.25" x14ac:dyDescent="0.2">
      <c r="A39" s="5">
        <v>9</v>
      </c>
      <c r="B39" s="4" t="s">
        <v>11</v>
      </c>
      <c r="C39" s="8">
        <v>54</v>
      </c>
      <c r="D39" s="9">
        <v>101.1</v>
      </c>
      <c r="E39" s="9">
        <v>101.4</v>
      </c>
      <c r="F39" s="9">
        <v>101.4</v>
      </c>
      <c r="G39" s="9">
        <v>102.1</v>
      </c>
      <c r="H39" s="9">
        <v>102.2</v>
      </c>
      <c r="I39" s="9">
        <v>103.1</v>
      </c>
      <c r="J39" s="9">
        <v>104.1</v>
      </c>
      <c r="K39" s="9">
        <v>104.9</v>
      </c>
      <c r="L39" s="9">
        <v>104.5</v>
      </c>
      <c r="M39" s="9">
        <v>104.6</v>
      </c>
      <c r="N39" s="9">
        <v>105.4</v>
      </c>
      <c r="O39" s="9">
        <v>107.3</v>
      </c>
      <c r="P39" s="9">
        <v>107.8</v>
      </c>
      <c r="Q39" s="9">
        <v>107.8</v>
      </c>
      <c r="R39" s="9">
        <v>109.3</v>
      </c>
      <c r="S39" s="9">
        <v>109.6</v>
      </c>
      <c r="T39" s="9">
        <v>109.9</v>
      </c>
      <c r="U39" s="9">
        <v>109.8</v>
      </c>
      <c r="V39" s="9">
        <v>110.8</v>
      </c>
      <c r="W39" s="9">
        <v>111.1</v>
      </c>
      <c r="X39" s="9">
        <v>112</v>
      </c>
      <c r="Y39" s="9">
        <v>113.8</v>
      </c>
      <c r="Z39" s="9">
        <v>114.1</v>
      </c>
      <c r="AA39" s="9">
        <v>115.5</v>
      </c>
      <c r="AB39" s="9">
        <v>115.5</v>
      </c>
      <c r="AC39" s="9">
        <v>116</v>
      </c>
      <c r="AD39" s="9">
        <v>115.8</v>
      </c>
      <c r="AE39" s="9">
        <v>115.8</v>
      </c>
      <c r="AF39" s="9">
        <v>116.2</v>
      </c>
      <c r="AG39" s="9">
        <v>116.3</v>
      </c>
      <c r="AH39" s="9">
        <v>117</v>
      </c>
      <c r="AI39" s="9">
        <v>118.5</v>
      </c>
      <c r="AJ39" s="9">
        <v>119.3</v>
      </c>
      <c r="AK39" s="9">
        <v>119.7</v>
      </c>
      <c r="AL39" s="9">
        <v>120</v>
      </c>
      <c r="AM39" s="9">
        <v>120</v>
      </c>
      <c r="AN39" s="9">
        <v>121.1</v>
      </c>
      <c r="AO39" s="9">
        <v>121.1</v>
      </c>
      <c r="AP39" s="9">
        <v>121.6</v>
      </c>
      <c r="AQ39" s="9">
        <v>121.9</v>
      </c>
      <c r="AR39" s="9">
        <v>122</v>
      </c>
      <c r="AS39" s="9">
        <v>122.1</v>
      </c>
      <c r="AT39" s="9">
        <v>123</v>
      </c>
      <c r="AU39" s="9">
        <v>123.1</v>
      </c>
      <c r="AV39" s="9">
        <v>122.8</v>
      </c>
      <c r="AW39" s="9">
        <v>122.5</v>
      </c>
      <c r="AX39" s="9">
        <v>122.4</v>
      </c>
      <c r="AY39" s="9">
        <v>122.1</v>
      </c>
      <c r="AZ39" s="9">
        <v>123.2</v>
      </c>
      <c r="BA39" s="9">
        <v>123.5</v>
      </c>
      <c r="BB39" s="9">
        <v>124.1</v>
      </c>
      <c r="BC39" s="9">
        <v>124.2</v>
      </c>
      <c r="BD39" s="9">
        <v>124.4</v>
      </c>
      <c r="BE39" s="9">
        <v>124.6</v>
      </c>
      <c r="BF39" s="9">
        <v>126.8</v>
      </c>
      <c r="BG39" s="9">
        <v>127.2</v>
      </c>
      <c r="BH39" s="9">
        <v>127.4</v>
      </c>
      <c r="BI39" s="9">
        <v>127.7</v>
      </c>
      <c r="BJ39" s="9">
        <v>127.9</v>
      </c>
      <c r="BK39" s="9">
        <v>128.1</v>
      </c>
    </row>
    <row r="40" spans="1:63" ht="14.25" x14ac:dyDescent="0.2">
      <c r="B40" s="5" t="s">
        <v>12</v>
      </c>
      <c r="C40" s="8">
        <f>SUM(C31:C39)</f>
        <v>1000</v>
      </c>
      <c r="D40" s="11">
        <v>103</v>
      </c>
      <c r="E40" s="11">
        <v>103.3</v>
      </c>
      <c r="F40" s="11">
        <v>103.6</v>
      </c>
      <c r="G40" s="11">
        <v>103.5</v>
      </c>
      <c r="H40" s="11">
        <v>103.6</v>
      </c>
      <c r="I40" s="11">
        <v>103.9</v>
      </c>
      <c r="J40" s="11">
        <v>105.5</v>
      </c>
      <c r="K40" s="11">
        <v>106</v>
      </c>
      <c r="L40" s="11">
        <v>106.7</v>
      </c>
      <c r="M40" s="11">
        <v>107.4</v>
      </c>
      <c r="N40" s="11">
        <v>108</v>
      </c>
      <c r="O40" s="11">
        <v>109.6</v>
      </c>
      <c r="P40" s="11">
        <v>109.7</v>
      </c>
      <c r="Q40" s="11">
        <v>110</v>
      </c>
      <c r="R40" s="11">
        <v>112.1</v>
      </c>
      <c r="S40" s="11">
        <v>112.7</v>
      </c>
      <c r="T40" s="11">
        <v>113.1</v>
      </c>
      <c r="U40" s="11">
        <v>113.4</v>
      </c>
      <c r="V40" s="11">
        <v>114.6</v>
      </c>
      <c r="W40" s="11">
        <v>114.9</v>
      </c>
      <c r="X40" s="11">
        <v>115.1</v>
      </c>
      <c r="Y40" s="11">
        <v>115.6</v>
      </c>
      <c r="Z40" s="11">
        <v>115.8</v>
      </c>
      <c r="AA40" s="11">
        <v>117.4</v>
      </c>
      <c r="AB40" s="11">
        <v>117.8</v>
      </c>
      <c r="AC40" s="11">
        <v>118.3</v>
      </c>
      <c r="AD40" s="11">
        <v>118.5</v>
      </c>
      <c r="AE40" s="11">
        <v>118.5</v>
      </c>
      <c r="AF40" s="11">
        <v>118.9</v>
      </c>
      <c r="AG40" s="11">
        <v>119.6</v>
      </c>
      <c r="AH40" s="11">
        <v>120</v>
      </c>
      <c r="AI40" s="11">
        <v>120.6</v>
      </c>
      <c r="AJ40" s="11">
        <v>121</v>
      </c>
      <c r="AK40" s="11">
        <v>120.9</v>
      </c>
      <c r="AL40" s="11">
        <v>121</v>
      </c>
      <c r="AM40" s="11">
        <v>121</v>
      </c>
      <c r="AN40" s="11">
        <v>121.3</v>
      </c>
      <c r="AO40" s="11">
        <v>121.7</v>
      </c>
      <c r="AP40" s="11">
        <v>121.9</v>
      </c>
      <c r="AQ40" s="11">
        <v>124.6</v>
      </c>
      <c r="AR40" s="11">
        <v>124.8</v>
      </c>
      <c r="AS40" s="11">
        <v>125.2</v>
      </c>
      <c r="AT40" s="11">
        <v>125.9</v>
      </c>
      <c r="AU40" s="11">
        <v>126.5</v>
      </c>
      <c r="AV40" s="11">
        <v>126.3</v>
      </c>
      <c r="AW40" s="11">
        <v>126.5</v>
      </c>
      <c r="AX40" s="11">
        <v>126.8</v>
      </c>
      <c r="AY40" s="11">
        <v>127.8</v>
      </c>
      <c r="AZ40" s="11">
        <v>129.69999999999999</v>
      </c>
      <c r="BA40" s="11">
        <v>129.9</v>
      </c>
      <c r="BB40" s="11">
        <v>130.1</v>
      </c>
      <c r="BC40" s="11">
        <v>130.5</v>
      </c>
      <c r="BD40" s="11">
        <v>131.1</v>
      </c>
      <c r="BE40" s="11">
        <v>131.80000000000001</v>
      </c>
      <c r="BF40" s="11">
        <v>133.5</v>
      </c>
      <c r="BG40" s="11">
        <v>134.69999999999999</v>
      </c>
      <c r="BH40" s="11">
        <v>135.4</v>
      </c>
      <c r="BI40" s="11">
        <v>135.69999999999999</v>
      </c>
      <c r="BJ40" s="11">
        <v>135.9</v>
      </c>
      <c r="BK40" s="11">
        <v>135.9</v>
      </c>
    </row>
    <row r="42" spans="1:63" x14ac:dyDescent="0.2">
      <c r="B42" s="12" t="s">
        <v>15</v>
      </c>
      <c r="C42" s="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row>
    <row r="43" spans="1:63" x14ac:dyDescent="0.2">
      <c r="A43" s="5" t="s">
        <v>16</v>
      </c>
      <c r="B43" s="4"/>
      <c r="C43" s="6" t="s">
        <v>2</v>
      </c>
      <c r="D43" s="14">
        <v>37438</v>
      </c>
      <c r="E43" s="14">
        <v>37469</v>
      </c>
      <c r="F43" s="14">
        <v>37500</v>
      </c>
      <c r="G43" s="14">
        <v>37530</v>
      </c>
      <c r="H43" s="14">
        <v>37561</v>
      </c>
      <c r="I43" s="14">
        <v>37591</v>
      </c>
      <c r="J43" s="14">
        <v>37622</v>
      </c>
      <c r="K43" s="14">
        <v>37653</v>
      </c>
      <c r="L43" s="14">
        <v>37681</v>
      </c>
      <c r="M43" s="14">
        <v>37712</v>
      </c>
      <c r="N43" s="14">
        <v>37742</v>
      </c>
      <c r="O43" s="14">
        <v>37773</v>
      </c>
      <c r="P43" s="14">
        <v>37803</v>
      </c>
      <c r="Q43" s="14">
        <v>37834</v>
      </c>
      <c r="R43" s="14">
        <v>37865</v>
      </c>
      <c r="S43" s="14">
        <v>37895</v>
      </c>
      <c r="T43" s="14">
        <v>37926</v>
      </c>
      <c r="U43" s="14">
        <v>37956</v>
      </c>
      <c r="V43" s="14">
        <v>37987</v>
      </c>
      <c r="W43" s="14">
        <v>38018</v>
      </c>
      <c r="X43" s="14">
        <v>38047</v>
      </c>
      <c r="Y43" s="14">
        <v>38078</v>
      </c>
      <c r="Z43" s="14">
        <v>38108</v>
      </c>
      <c r="AA43" s="14">
        <v>38139</v>
      </c>
      <c r="AB43" s="14">
        <v>38169</v>
      </c>
      <c r="AC43" s="14">
        <v>38200</v>
      </c>
      <c r="AD43" s="14">
        <v>38231</v>
      </c>
      <c r="AE43" s="14">
        <v>38261</v>
      </c>
      <c r="AF43" s="14">
        <v>38292</v>
      </c>
      <c r="AG43" s="14">
        <v>38322</v>
      </c>
      <c r="AH43" s="14">
        <v>38353</v>
      </c>
      <c r="AI43" s="14">
        <v>38384</v>
      </c>
      <c r="AJ43" s="14">
        <v>38412</v>
      </c>
      <c r="AK43" s="14">
        <v>38443</v>
      </c>
      <c r="AL43" s="14">
        <v>38473</v>
      </c>
      <c r="AM43" s="14">
        <v>38504</v>
      </c>
      <c r="AN43" s="14">
        <v>38534</v>
      </c>
      <c r="AO43" s="14">
        <v>38565</v>
      </c>
      <c r="AP43" s="14">
        <v>38596</v>
      </c>
      <c r="AQ43" s="14">
        <v>38626</v>
      </c>
      <c r="AR43" s="14">
        <v>38657</v>
      </c>
      <c r="AS43" s="14">
        <v>38687</v>
      </c>
      <c r="AT43" s="14">
        <v>38718</v>
      </c>
      <c r="AU43" s="14">
        <v>38749</v>
      </c>
      <c r="AV43" s="14">
        <v>38777</v>
      </c>
      <c r="AW43" s="14">
        <v>38808</v>
      </c>
      <c r="AX43" s="14">
        <v>38838</v>
      </c>
      <c r="AY43" s="14">
        <v>38869</v>
      </c>
      <c r="AZ43" s="14">
        <v>38899</v>
      </c>
      <c r="BA43" s="14">
        <v>38930</v>
      </c>
      <c r="BB43" s="14">
        <v>38961</v>
      </c>
      <c r="BC43" s="14">
        <v>38991</v>
      </c>
      <c r="BD43" s="14">
        <v>39022</v>
      </c>
      <c r="BE43" s="14">
        <v>39052</v>
      </c>
      <c r="BF43" s="14">
        <v>39083</v>
      </c>
      <c r="BG43" s="14">
        <v>39114</v>
      </c>
      <c r="BH43" s="14">
        <v>39142</v>
      </c>
      <c r="BI43" s="14">
        <v>39173</v>
      </c>
      <c r="BJ43" s="14">
        <v>39203</v>
      </c>
      <c r="BK43" s="14">
        <v>39234</v>
      </c>
    </row>
    <row r="44" spans="1:63" ht="14.25" x14ac:dyDescent="0.2">
      <c r="A44" s="15" t="s">
        <v>17</v>
      </c>
      <c r="B44" s="16" t="s">
        <v>18</v>
      </c>
      <c r="C44" s="8">
        <v>299</v>
      </c>
      <c r="D44" s="9">
        <v>103.2</v>
      </c>
      <c r="E44" s="9">
        <v>103.2</v>
      </c>
      <c r="F44" s="9">
        <v>103.8</v>
      </c>
      <c r="G44" s="9">
        <v>103.8</v>
      </c>
      <c r="H44" s="9">
        <v>103.6</v>
      </c>
      <c r="I44" s="9">
        <v>103.2</v>
      </c>
      <c r="J44" s="9">
        <v>103.9</v>
      </c>
      <c r="K44" s="9">
        <v>104.2</v>
      </c>
      <c r="L44" s="9">
        <v>104.1</v>
      </c>
      <c r="M44" s="9">
        <v>104.2</v>
      </c>
      <c r="N44" s="9">
        <v>105.5</v>
      </c>
      <c r="O44" s="9">
        <v>106.2</v>
      </c>
      <c r="P44" s="9">
        <v>106.6</v>
      </c>
      <c r="Q44" s="9">
        <v>106.5</v>
      </c>
      <c r="R44" s="9">
        <v>107.4</v>
      </c>
      <c r="S44" s="17">
        <v>107.1</v>
      </c>
      <c r="T44" s="17">
        <v>107.2</v>
      </c>
      <c r="U44" s="17">
        <v>107.7</v>
      </c>
      <c r="V44" s="1">
        <v>110</v>
      </c>
      <c r="W44" s="1">
        <v>111.8</v>
      </c>
      <c r="X44" s="1">
        <v>111.5</v>
      </c>
      <c r="Y44" s="1">
        <v>111.7</v>
      </c>
      <c r="Z44" s="1">
        <v>111.8</v>
      </c>
      <c r="AA44" s="17">
        <v>111.8</v>
      </c>
      <c r="AB44" s="17">
        <v>112.2</v>
      </c>
      <c r="AC44" s="17">
        <v>112.3</v>
      </c>
      <c r="AD44" s="17">
        <v>113.2</v>
      </c>
      <c r="AE44" s="17">
        <v>114.5</v>
      </c>
      <c r="AF44" s="17">
        <v>114.4</v>
      </c>
      <c r="AG44" s="17">
        <v>114.7</v>
      </c>
      <c r="AH44" s="17">
        <v>116.5</v>
      </c>
      <c r="AI44" s="17">
        <v>117.3</v>
      </c>
      <c r="AJ44" s="17">
        <v>117.8</v>
      </c>
      <c r="AK44" s="17">
        <v>118.3</v>
      </c>
      <c r="AL44" s="17">
        <v>118.8</v>
      </c>
      <c r="AM44" s="17">
        <v>118.9</v>
      </c>
      <c r="AN44" s="17">
        <v>119.7</v>
      </c>
      <c r="AO44" s="17">
        <v>119.1</v>
      </c>
      <c r="AP44" s="17">
        <v>119.5</v>
      </c>
      <c r="AQ44" s="18">
        <v>120.3</v>
      </c>
      <c r="AR44" s="18">
        <v>120.7</v>
      </c>
      <c r="AS44" s="18">
        <v>121.7</v>
      </c>
      <c r="AT44" s="18">
        <v>125.52164858968861</v>
      </c>
      <c r="AU44" s="18">
        <v>126.14285012847681</v>
      </c>
      <c r="AV44" s="19">
        <v>126.9</v>
      </c>
      <c r="AW44" s="18">
        <v>127.1</v>
      </c>
      <c r="AX44" s="18">
        <v>126.6</v>
      </c>
      <c r="AY44" s="18">
        <v>127.3</v>
      </c>
      <c r="AZ44" s="18">
        <v>132.30000000000001</v>
      </c>
      <c r="BA44" s="18">
        <v>133.80000000000001</v>
      </c>
      <c r="BB44" s="18">
        <v>135.30000000000001</v>
      </c>
      <c r="BC44" s="18">
        <v>135.30000000000001</v>
      </c>
      <c r="BD44" s="18">
        <v>137.4</v>
      </c>
      <c r="BE44" s="18">
        <v>138.4</v>
      </c>
      <c r="BF44" s="18">
        <v>141.19999999999999</v>
      </c>
      <c r="BG44" s="18">
        <v>143.30000000000001</v>
      </c>
      <c r="BH44" s="18">
        <v>146.5</v>
      </c>
      <c r="BI44" s="18">
        <v>149.9</v>
      </c>
      <c r="BJ44" s="18">
        <v>150.9</v>
      </c>
      <c r="BK44" s="18">
        <v>152.57976448717065</v>
      </c>
    </row>
    <row r="45" spans="1:63" ht="14.25" x14ac:dyDescent="0.2">
      <c r="A45" s="15" t="s">
        <v>19</v>
      </c>
      <c r="B45" s="16" t="s">
        <v>20</v>
      </c>
      <c r="C45" s="8">
        <v>86</v>
      </c>
      <c r="D45" s="9">
        <v>104.5</v>
      </c>
      <c r="E45" s="9">
        <v>104.1</v>
      </c>
      <c r="F45" s="9">
        <v>104.6</v>
      </c>
      <c r="G45" s="9">
        <v>104.8</v>
      </c>
      <c r="H45" s="9">
        <v>104.7</v>
      </c>
      <c r="I45" s="9">
        <v>106.2</v>
      </c>
      <c r="J45" s="9">
        <v>106.6</v>
      </c>
      <c r="K45" s="9">
        <v>106.5</v>
      </c>
      <c r="L45" s="9">
        <v>106.4</v>
      </c>
      <c r="M45" s="9">
        <v>106.9</v>
      </c>
      <c r="N45" s="9">
        <v>108</v>
      </c>
      <c r="O45" s="9">
        <v>110</v>
      </c>
      <c r="P45" s="9">
        <v>110.8</v>
      </c>
      <c r="Q45" s="9">
        <v>110.6</v>
      </c>
      <c r="R45" s="9">
        <v>110.6</v>
      </c>
      <c r="S45" s="17">
        <v>112.2</v>
      </c>
      <c r="T45" s="17">
        <v>112.2</v>
      </c>
      <c r="U45" s="17">
        <v>115.7</v>
      </c>
      <c r="V45" s="1">
        <v>116.1</v>
      </c>
      <c r="W45" s="1">
        <v>116.1</v>
      </c>
      <c r="X45" s="1">
        <v>116</v>
      </c>
      <c r="Y45" s="1">
        <v>115.6</v>
      </c>
      <c r="Z45" s="1">
        <v>116</v>
      </c>
      <c r="AA45" s="17">
        <v>120.7</v>
      </c>
      <c r="AB45" s="17">
        <v>122.9</v>
      </c>
      <c r="AC45" s="17">
        <v>122.1</v>
      </c>
      <c r="AD45" s="17">
        <v>122.8</v>
      </c>
      <c r="AE45" s="17">
        <v>123.4</v>
      </c>
      <c r="AF45" s="17">
        <v>123.4</v>
      </c>
      <c r="AG45" s="17">
        <v>122.6</v>
      </c>
      <c r="AH45" s="17">
        <v>123.5</v>
      </c>
      <c r="AI45" s="17">
        <v>124</v>
      </c>
      <c r="AJ45" s="17">
        <v>124.2</v>
      </c>
      <c r="AK45" s="17">
        <v>125.5</v>
      </c>
      <c r="AL45" s="17">
        <v>125.3</v>
      </c>
      <c r="AM45" s="17">
        <v>125.8</v>
      </c>
      <c r="AN45" s="17">
        <v>128.6</v>
      </c>
      <c r="AO45" s="17">
        <v>128.69999999999999</v>
      </c>
      <c r="AP45" s="17">
        <v>129.5</v>
      </c>
      <c r="AQ45" s="18">
        <v>129.9</v>
      </c>
      <c r="AR45" s="18">
        <v>130.6</v>
      </c>
      <c r="AS45" s="18">
        <v>128.9</v>
      </c>
      <c r="AT45" s="18">
        <v>130.43118359497328</v>
      </c>
      <c r="AU45" s="18">
        <v>130.53283042794212</v>
      </c>
      <c r="AV45" s="19">
        <v>131.80000000000001</v>
      </c>
      <c r="AW45" s="18">
        <v>131.30000000000001</v>
      </c>
      <c r="AX45" s="18">
        <v>132.5</v>
      </c>
      <c r="AY45" s="18">
        <v>148.80000000000001</v>
      </c>
      <c r="AZ45" s="18">
        <v>152.6</v>
      </c>
      <c r="BA45" s="18">
        <v>152.1</v>
      </c>
      <c r="BB45" s="18">
        <v>153.69999999999999</v>
      </c>
      <c r="BC45" s="18">
        <v>153.30000000000001</v>
      </c>
      <c r="BD45" s="18">
        <v>153.9</v>
      </c>
      <c r="BE45" s="18">
        <v>152.1</v>
      </c>
      <c r="BF45" s="18">
        <v>153.69999999999999</v>
      </c>
      <c r="BG45" s="18">
        <v>153.69999999999999</v>
      </c>
      <c r="BH45" s="18">
        <v>154.69999999999999</v>
      </c>
      <c r="BI45" s="18">
        <v>155.1</v>
      </c>
      <c r="BJ45" s="18">
        <v>155.30000000000001</v>
      </c>
      <c r="BK45" s="18">
        <v>155.37960453488373</v>
      </c>
    </row>
    <row r="46" spans="1:63" ht="14.25" x14ac:dyDescent="0.2">
      <c r="A46" s="15" t="s">
        <v>21</v>
      </c>
      <c r="B46" s="16" t="s">
        <v>22</v>
      </c>
      <c r="C46" s="10">
        <v>60</v>
      </c>
      <c r="D46" s="9">
        <v>101.9</v>
      </c>
      <c r="E46" s="9">
        <v>102.1</v>
      </c>
      <c r="F46" s="9">
        <v>102.1</v>
      </c>
      <c r="G46" s="9">
        <v>102.3</v>
      </c>
      <c r="H46" s="9">
        <v>102.4</v>
      </c>
      <c r="I46" s="9">
        <v>102.5</v>
      </c>
      <c r="J46" s="9">
        <v>102.8</v>
      </c>
      <c r="K46" s="9">
        <v>103</v>
      </c>
      <c r="L46" s="9">
        <v>102.9</v>
      </c>
      <c r="M46" s="9">
        <v>101.7</v>
      </c>
      <c r="N46" s="9">
        <v>103.3</v>
      </c>
      <c r="O46" s="9">
        <v>103.4</v>
      </c>
      <c r="P46" s="9">
        <v>103.6</v>
      </c>
      <c r="Q46" s="9">
        <v>103.8</v>
      </c>
      <c r="R46" s="9">
        <v>103.8</v>
      </c>
      <c r="S46" s="17">
        <v>103.7</v>
      </c>
      <c r="T46" s="17">
        <v>103.9</v>
      </c>
      <c r="U46" s="17">
        <v>103.9</v>
      </c>
      <c r="V46" s="1">
        <v>103.8</v>
      </c>
      <c r="W46" s="1">
        <v>104.3</v>
      </c>
      <c r="X46" s="1">
        <v>104.4</v>
      </c>
      <c r="Y46" s="1">
        <v>104.6</v>
      </c>
      <c r="Z46" s="1">
        <v>104.9</v>
      </c>
      <c r="AA46" s="17">
        <v>104.8</v>
      </c>
      <c r="AB46" s="17">
        <v>105.2</v>
      </c>
      <c r="AC46" s="17">
        <v>105</v>
      </c>
      <c r="AD46" s="17">
        <v>105.2</v>
      </c>
      <c r="AE46" s="17">
        <v>105.7</v>
      </c>
      <c r="AF46" s="17">
        <v>105.8</v>
      </c>
      <c r="AG46" s="17">
        <v>105.8</v>
      </c>
      <c r="AH46" s="17">
        <v>106.5</v>
      </c>
      <c r="AI46" s="17">
        <v>106.7</v>
      </c>
      <c r="AJ46" s="17">
        <v>107</v>
      </c>
      <c r="AK46" s="17">
        <v>104.9</v>
      </c>
      <c r="AL46" s="17">
        <v>105.2</v>
      </c>
      <c r="AM46" s="17">
        <v>105.2</v>
      </c>
      <c r="AN46" s="17">
        <v>105.2</v>
      </c>
      <c r="AO46" s="17">
        <v>105.1</v>
      </c>
      <c r="AP46" s="17">
        <v>105.7</v>
      </c>
      <c r="AQ46" s="18">
        <v>106.6</v>
      </c>
      <c r="AR46" s="18">
        <v>107.6</v>
      </c>
      <c r="AS46" s="18">
        <v>109.3</v>
      </c>
      <c r="AT46" s="18">
        <v>110.99724363361769</v>
      </c>
      <c r="AU46" s="18">
        <v>111.20461562022962</v>
      </c>
      <c r="AV46" s="19">
        <v>111.6</v>
      </c>
      <c r="AW46" s="18">
        <v>111.6</v>
      </c>
      <c r="AX46" s="18">
        <v>112.8</v>
      </c>
      <c r="AY46" s="18">
        <v>113.4</v>
      </c>
      <c r="AZ46" s="18">
        <v>113.4</v>
      </c>
      <c r="BA46" s="18">
        <v>113.9</v>
      </c>
      <c r="BB46" s="18">
        <v>114.8</v>
      </c>
      <c r="BC46" s="18">
        <v>114.9</v>
      </c>
      <c r="BD46" s="18">
        <v>115.4</v>
      </c>
      <c r="BE46" s="18">
        <v>116.4</v>
      </c>
      <c r="BF46" s="18">
        <v>117.8</v>
      </c>
      <c r="BG46" s="18">
        <v>118</v>
      </c>
      <c r="BH46" s="18">
        <v>118.2</v>
      </c>
      <c r="BI46" s="18">
        <v>118.5</v>
      </c>
      <c r="BJ46" s="18">
        <v>120</v>
      </c>
      <c r="BK46" s="18">
        <v>120.147769</v>
      </c>
    </row>
    <row r="47" spans="1:63" ht="25.5" customHeight="1" x14ac:dyDescent="0.2">
      <c r="A47" s="15" t="s">
        <v>23</v>
      </c>
      <c r="B47" s="20" t="s">
        <v>24</v>
      </c>
      <c r="C47" s="10">
        <v>96</v>
      </c>
      <c r="D47" s="9">
        <v>101.8</v>
      </c>
      <c r="E47" s="9">
        <v>103.7</v>
      </c>
      <c r="F47" s="9">
        <v>103.7</v>
      </c>
      <c r="G47" s="9">
        <v>103.7</v>
      </c>
      <c r="H47" s="9">
        <v>103.7</v>
      </c>
      <c r="I47" s="9">
        <v>103.7</v>
      </c>
      <c r="J47" s="9">
        <v>103.7</v>
      </c>
      <c r="K47" s="9">
        <v>104</v>
      </c>
      <c r="L47" s="9">
        <v>104.1</v>
      </c>
      <c r="M47" s="9">
        <v>104.1</v>
      </c>
      <c r="N47" s="9">
        <v>104.2</v>
      </c>
      <c r="O47" s="9">
        <v>104.3</v>
      </c>
      <c r="P47" s="9">
        <v>105.7</v>
      </c>
      <c r="Q47" s="9">
        <v>105.9</v>
      </c>
      <c r="R47" s="9">
        <v>105.8</v>
      </c>
      <c r="S47" s="17">
        <v>105.8</v>
      </c>
      <c r="T47" s="17">
        <v>105.9</v>
      </c>
      <c r="U47" s="17">
        <v>105.9</v>
      </c>
      <c r="V47" s="1">
        <v>105.9</v>
      </c>
      <c r="W47" s="1">
        <v>105.9</v>
      </c>
      <c r="X47" s="1">
        <v>105.9</v>
      </c>
      <c r="Y47" s="1">
        <v>106</v>
      </c>
      <c r="Z47" s="1">
        <v>106</v>
      </c>
      <c r="AA47" s="17">
        <v>106.2</v>
      </c>
      <c r="AB47" s="17">
        <v>106.6</v>
      </c>
      <c r="AC47" s="17">
        <v>108.4</v>
      </c>
      <c r="AD47" s="17">
        <v>108.4</v>
      </c>
      <c r="AE47" s="17">
        <v>108.5</v>
      </c>
      <c r="AF47" s="17">
        <v>108.5</v>
      </c>
      <c r="AG47" s="17">
        <v>108.6</v>
      </c>
      <c r="AH47" s="17">
        <v>108.7</v>
      </c>
      <c r="AI47" s="17">
        <v>109.2</v>
      </c>
      <c r="AJ47" s="17">
        <v>109.6</v>
      </c>
      <c r="AK47" s="17">
        <v>109.9</v>
      </c>
      <c r="AL47" s="17">
        <v>110</v>
      </c>
      <c r="AM47" s="17">
        <v>110</v>
      </c>
      <c r="AN47" s="17">
        <v>110.7</v>
      </c>
      <c r="AO47" s="17">
        <v>111</v>
      </c>
      <c r="AP47" s="17">
        <v>111.1</v>
      </c>
      <c r="AQ47" s="18">
        <v>111.2</v>
      </c>
      <c r="AR47" s="18">
        <v>112.8</v>
      </c>
      <c r="AS47" s="18">
        <v>115.2</v>
      </c>
      <c r="AT47" s="18">
        <v>119.34337534149169</v>
      </c>
      <c r="AU47" s="18">
        <v>120.5191514574289</v>
      </c>
      <c r="AV47" s="19">
        <v>120.9</v>
      </c>
      <c r="AW47" s="18">
        <v>121</v>
      </c>
      <c r="AX47" s="18">
        <v>121.1</v>
      </c>
      <c r="AY47" s="18">
        <v>122.2</v>
      </c>
      <c r="AZ47" s="18">
        <v>125.4</v>
      </c>
      <c r="BA47" s="18">
        <v>125.4</v>
      </c>
      <c r="BB47" s="18">
        <v>125.5</v>
      </c>
      <c r="BC47" s="18">
        <v>127</v>
      </c>
      <c r="BD47" s="18">
        <v>127.2</v>
      </c>
      <c r="BE47" s="18">
        <v>127.2</v>
      </c>
      <c r="BF47" s="18">
        <v>126.6</v>
      </c>
      <c r="BG47" s="18">
        <v>127.2</v>
      </c>
      <c r="BH47" s="18">
        <v>127.4</v>
      </c>
      <c r="BI47" s="18">
        <v>127.5</v>
      </c>
      <c r="BJ47" s="18">
        <v>127.6</v>
      </c>
      <c r="BK47" s="18">
        <v>127.67381458333334</v>
      </c>
    </row>
    <row r="48" spans="1:63" ht="26.25" customHeight="1" x14ac:dyDescent="0.2">
      <c r="A48" s="15" t="s">
        <v>25</v>
      </c>
      <c r="B48" s="20" t="s">
        <v>26</v>
      </c>
      <c r="C48" s="8">
        <v>80</v>
      </c>
      <c r="D48" s="9">
        <v>103.7</v>
      </c>
      <c r="E48" s="9">
        <v>103.4</v>
      </c>
      <c r="F48" s="9">
        <v>104.2</v>
      </c>
      <c r="G48" s="9">
        <v>104</v>
      </c>
      <c r="H48" s="9">
        <v>104.3</v>
      </c>
      <c r="I48" s="9">
        <v>103.6</v>
      </c>
      <c r="J48" s="9">
        <v>104.9</v>
      </c>
      <c r="K48" s="9">
        <v>105</v>
      </c>
      <c r="L48" s="9">
        <v>104.6</v>
      </c>
      <c r="M48" s="9">
        <v>104.9</v>
      </c>
      <c r="N48" s="9">
        <v>104.8</v>
      </c>
      <c r="O48" s="9">
        <v>104.9</v>
      </c>
      <c r="P48" s="9">
        <v>106.3</v>
      </c>
      <c r="Q48" s="9">
        <v>106</v>
      </c>
      <c r="R48" s="9">
        <v>106.3</v>
      </c>
      <c r="S48" s="17">
        <v>106.1</v>
      </c>
      <c r="T48" s="17">
        <v>106.4</v>
      </c>
      <c r="U48" s="17">
        <v>105.8</v>
      </c>
      <c r="V48" s="1">
        <v>106.5</v>
      </c>
      <c r="W48" s="1">
        <v>106.3</v>
      </c>
      <c r="X48" s="1">
        <v>106.6</v>
      </c>
      <c r="Y48" s="1">
        <v>106.6</v>
      </c>
      <c r="Z48" s="1">
        <v>106.8</v>
      </c>
      <c r="AA48" s="17">
        <v>106.5</v>
      </c>
      <c r="AB48" s="17">
        <v>108.1</v>
      </c>
      <c r="AC48" s="17">
        <v>108</v>
      </c>
      <c r="AD48" s="17">
        <v>108.4</v>
      </c>
      <c r="AE48" s="17">
        <v>109</v>
      </c>
      <c r="AF48" s="17">
        <v>109.1</v>
      </c>
      <c r="AG48" s="17">
        <v>109.4</v>
      </c>
      <c r="AH48" s="17">
        <v>111.5</v>
      </c>
      <c r="AI48" s="17">
        <v>112</v>
      </c>
      <c r="AJ48" s="17">
        <v>112.1</v>
      </c>
      <c r="AK48" s="17">
        <v>111.5</v>
      </c>
      <c r="AL48" s="17">
        <v>111.2</v>
      </c>
      <c r="AM48" s="17">
        <v>111.7</v>
      </c>
      <c r="AN48" s="17">
        <v>113</v>
      </c>
      <c r="AO48" s="17">
        <v>113.6</v>
      </c>
      <c r="AP48" s="17">
        <v>113.5</v>
      </c>
      <c r="AQ48" s="18">
        <v>114</v>
      </c>
      <c r="AR48" s="18">
        <v>114.5</v>
      </c>
      <c r="AS48" s="18">
        <v>115.4</v>
      </c>
      <c r="AT48" s="18">
        <v>116.05977640879625</v>
      </c>
      <c r="AU48" s="18">
        <v>116.80527369298588</v>
      </c>
      <c r="AV48" s="19">
        <v>117.2</v>
      </c>
      <c r="AW48" s="18">
        <v>117.7</v>
      </c>
      <c r="AX48" s="18">
        <v>119.1</v>
      </c>
      <c r="AY48" s="18">
        <v>119.6</v>
      </c>
      <c r="AZ48" s="18">
        <v>121</v>
      </c>
      <c r="BA48" s="18">
        <v>121.3</v>
      </c>
      <c r="BB48" s="18">
        <v>122.9</v>
      </c>
      <c r="BC48" s="18">
        <v>123.3</v>
      </c>
      <c r="BD48" s="18">
        <v>124</v>
      </c>
      <c r="BE48" s="18">
        <v>124.2</v>
      </c>
      <c r="BF48" s="18">
        <v>125.2</v>
      </c>
      <c r="BG48" s="18">
        <v>125.6</v>
      </c>
      <c r="BH48" s="18">
        <v>126.7</v>
      </c>
      <c r="BI48" s="18">
        <v>127.6</v>
      </c>
      <c r="BJ48" s="18">
        <v>127.7</v>
      </c>
      <c r="BK48" s="18">
        <v>127.75336412499999</v>
      </c>
    </row>
    <row r="49" spans="1:75" ht="14.25" x14ac:dyDescent="0.2">
      <c r="A49" s="15" t="s">
        <v>27</v>
      </c>
      <c r="B49" s="16" t="s">
        <v>28</v>
      </c>
      <c r="C49" s="8">
        <v>28</v>
      </c>
      <c r="D49" s="9">
        <v>103.8</v>
      </c>
      <c r="E49" s="9">
        <v>105.5</v>
      </c>
      <c r="F49" s="9">
        <v>105.9</v>
      </c>
      <c r="G49" s="9">
        <v>106.8</v>
      </c>
      <c r="H49" s="9">
        <v>107.2</v>
      </c>
      <c r="I49" s="9">
        <v>107.7</v>
      </c>
      <c r="J49" s="9">
        <v>107.9</v>
      </c>
      <c r="K49" s="9">
        <v>108.2</v>
      </c>
      <c r="L49" s="9">
        <v>108.3</v>
      </c>
      <c r="M49" s="9">
        <v>108.6</v>
      </c>
      <c r="N49" s="9">
        <v>108.6</v>
      </c>
      <c r="O49" s="9">
        <v>109.1</v>
      </c>
      <c r="P49" s="9">
        <v>110</v>
      </c>
      <c r="Q49" s="9">
        <v>109.9</v>
      </c>
      <c r="R49" s="9">
        <v>110.9</v>
      </c>
      <c r="S49" s="17">
        <v>112.6</v>
      </c>
      <c r="T49" s="17">
        <v>113.1</v>
      </c>
      <c r="U49" s="17">
        <v>113.5</v>
      </c>
      <c r="V49" s="1">
        <v>114.1</v>
      </c>
      <c r="W49" s="1">
        <v>114.4</v>
      </c>
      <c r="X49" s="1">
        <v>114.3</v>
      </c>
      <c r="Y49" s="1">
        <v>115.2</v>
      </c>
      <c r="Z49" s="1">
        <v>117.3</v>
      </c>
      <c r="AA49" s="17">
        <v>117.6</v>
      </c>
      <c r="AB49" s="17">
        <v>117.7</v>
      </c>
      <c r="AC49" s="17">
        <v>119.1</v>
      </c>
      <c r="AD49" s="17">
        <v>119.1</v>
      </c>
      <c r="AE49" s="17">
        <v>119.2</v>
      </c>
      <c r="AF49" s="17">
        <v>118.8</v>
      </c>
      <c r="AG49" s="17">
        <v>118.2</v>
      </c>
      <c r="AH49" s="17">
        <v>119.2</v>
      </c>
      <c r="AI49" s="17">
        <v>120.1</v>
      </c>
      <c r="AJ49" s="17">
        <v>120.8</v>
      </c>
      <c r="AK49" s="17">
        <v>121</v>
      </c>
      <c r="AL49" s="17">
        <v>121</v>
      </c>
      <c r="AM49" s="17">
        <v>120.9</v>
      </c>
      <c r="AN49" s="17">
        <v>121</v>
      </c>
      <c r="AO49" s="17">
        <v>125.2</v>
      </c>
      <c r="AP49" s="17">
        <v>125</v>
      </c>
      <c r="AQ49" s="18">
        <v>125.3</v>
      </c>
      <c r="AR49" s="18">
        <v>125</v>
      </c>
      <c r="AS49" s="18">
        <v>124.8</v>
      </c>
      <c r="AT49" s="18">
        <v>129.70481763892906</v>
      </c>
      <c r="AU49" s="18">
        <v>130.07340193724514</v>
      </c>
      <c r="AV49" s="19">
        <v>130</v>
      </c>
      <c r="AW49" s="18">
        <v>129.9</v>
      </c>
      <c r="AX49" s="18">
        <v>131</v>
      </c>
      <c r="AY49" s="18">
        <v>131.6</v>
      </c>
      <c r="AZ49" s="18">
        <v>131.9</v>
      </c>
      <c r="BA49" s="18">
        <v>133</v>
      </c>
      <c r="BB49" s="18">
        <v>133.4</v>
      </c>
      <c r="BC49" s="18">
        <v>133.5</v>
      </c>
      <c r="BD49" s="18">
        <v>134</v>
      </c>
      <c r="BE49" s="18">
        <v>133.9</v>
      </c>
      <c r="BF49" s="18">
        <v>134.19999999999999</v>
      </c>
      <c r="BG49" s="18">
        <v>135.19999999999999</v>
      </c>
      <c r="BH49" s="18">
        <v>135.6</v>
      </c>
      <c r="BI49" s="18">
        <v>135.9</v>
      </c>
      <c r="BJ49" s="18">
        <v>136.1</v>
      </c>
      <c r="BK49" s="18">
        <v>136.88746142857144</v>
      </c>
    </row>
    <row r="50" spans="1:75" ht="14.25" x14ac:dyDescent="0.2">
      <c r="A50" s="15" t="s">
        <v>29</v>
      </c>
      <c r="B50" s="16" t="s">
        <v>30</v>
      </c>
      <c r="C50" s="8">
        <v>139</v>
      </c>
      <c r="D50" s="9">
        <v>103.4</v>
      </c>
      <c r="E50" s="9">
        <v>105.8</v>
      </c>
      <c r="F50" s="9">
        <v>105.9</v>
      </c>
      <c r="G50" s="9">
        <v>106.3</v>
      </c>
      <c r="H50" s="9">
        <v>105.5</v>
      </c>
      <c r="I50" s="9">
        <v>105.4</v>
      </c>
      <c r="J50" s="9">
        <v>106</v>
      </c>
      <c r="K50" s="9">
        <v>106</v>
      </c>
      <c r="L50" s="9">
        <v>105.6</v>
      </c>
      <c r="M50" s="9">
        <v>106.2</v>
      </c>
      <c r="N50" s="9">
        <v>106.3</v>
      </c>
      <c r="O50" s="9">
        <v>106.6</v>
      </c>
      <c r="P50" s="9">
        <v>107.2</v>
      </c>
      <c r="Q50" s="9">
        <v>105.8</v>
      </c>
      <c r="R50" s="9">
        <v>105.7</v>
      </c>
      <c r="S50" s="17">
        <v>106</v>
      </c>
      <c r="T50" s="17">
        <v>106.2</v>
      </c>
      <c r="U50" s="17">
        <v>106.7</v>
      </c>
      <c r="V50" s="1">
        <v>106.4</v>
      </c>
      <c r="W50" s="1">
        <v>105.6</v>
      </c>
      <c r="X50" s="1">
        <v>105.6</v>
      </c>
      <c r="Y50" s="1">
        <v>107.4</v>
      </c>
      <c r="Z50" s="1">
        <v>107.4</v>
      </c>
      <c r="AA50" s="17">
        <v>107.9</v>
      </c>
      <c r="AB50" s="17">
        <v>112.5</v>
      </c>
      <c r="AC50" s="17">
        <v>112.2</v>
      </c>
      <c r="AD50" s="17">
        <v>112.2</v>
      </c>
      <c r="AE50" s="17">
        <v>118.1</v>
      </c>
      <c r="AF50" s="17">
        <v>118.6</v>
      </c>
      <c r="AG50" s="17">
        <v>120.8</v>
      </c>
      <c r="AH50" s="17">
        <v>119.7</v>
      </c>
      <c r="AI50" s="17">
        <v>119.7</v>
      </c>
      <c r="AJ50" s="17">
        <v>120</v>
      </c>
      <c r="AK50" s="17">
        <v>119.8</v>
      </c>
      <c r="AL50" s="17">
        <v>119.7</v>
      </c>
      <c r="AM50" s="17">
        <v>119.3</v>
      </c>
      <c r="AN50" s="17">
        <v>120</v>
      </c>
      <c r="AO50" s="17">
        <v>118.7</v>
      </c>
      <c r="AP50" s="17">
        <v>111.9</v>
      </c>
      <c r="AQ50" s="18">
        <v>116</v>
      </c>
      <c r="AR50" s="18">
        <v>116.7</v>
      </c>
      <c r="AS50" s="18">
        <v>117.2</v>
      </c>
      <c r="AT50" s="18">
        <v>125.24118211664658</v>
      </c>
      <c r="AU50" s="18">
        <v>125.1519521240041</v>
      </c>
      <c r="AV50" s="19">
        <v>125.2</v>
      </c>
      <c r="AW50" s="18">
        <v>123.1</v>
      </c>
      <c r="AX50" s="18">
        <v>123.7</v>
      </c>
      <c r="AY50" s="18">
        <v>121.5</v>
      </c>
      <c r="AZ50" s="18">
        <v>129.30000000000001</v>
      </c>
      <c r="BA50" s="18">
        <v>131.6</v>
      </c>
      <c r="BB50" s="18">
        <v>131.30000000000001</v>
      </c>
      <c r="BC50" s="18">
        <v>133.69999999999999</v>
      </c>
      <c r="BD50" s="18">
        <v>134.80000000000001</v>
      </c>
      <c r="BE50" s="18">
        <v>135.19999999999999</v>
      </c>
      <c r="BF50" s="18">
        <v>125.6</v>
      </c>
      <c r="BG50" s="18">
        <v>126.3</v>
      </c>
      <c r="BH50" s="18">
        <v>126</v>
      </c>
      <c r="BI50" s="18">
        <v>126.7</v>
      </c>
      <c r="BJ50" s="18">
        <v>126.5</v>
      </c>
      <c r="BK50" s="18">
        <v>126.56246611510791</v>
      </c>
    </row>
    <row r="51" spans="1:75" ht="14.25" x14ac:dyDescent="0.2">
      <c r="A51" s="15" t="s">
        <v>31</v>
      </c>
      <c r="B51" s="16" t="s">
        <v>32</v>
      </c>
      <c r="C51" s="8">
        <v>31</v>
      </c>
      <c r="D51" s="9">
        <v>101.2</v>
      </c>
      <c r="E51" s="9">
        <v>101.2</v>
      </c>
      <c r="F51" s="9">
        <v>101.1</v>
      </c>
      <c r="G51" s="9">
        <v>122.6</v>
      </c>
      <c r="H51" s="9">
        <v>122.6</v>
      </c>
      <c r="I51" s="9">
        <v>121.2</v>
      </c>
      <c r="J51" s="9">
        <v>122</v>
      </c>
      <c r="K51" s="9">
        <v>122.4</v>
      </c>
      <c r="L51" s="9">
        <v>123.3</v>
      </c>
      <c r="M51" s="9">
        <v>122.5</v>
      </c>
      <c r="N51" s="9">
        <v>122.5</v>
      </c>
      <c r="O51" s="9">
        <v>121.3</v>
      </c>
      <c r="P51" s="9">
        <v>121.7</v>
      </c>
      <c r="Q51" s="9">
        <v>121.7</v>
      </c>
      <c r="R51" s="9">
        <v>128.69999999999999</v>
      </c>
      <c r="S51" s="17">
        <v>133.9</v>
      </c>
      <c r="T51" s="17">
        <v>133.9</v>
      </c>
      <c r="U51" s="17">
        <v>133.30000000000001</v>
      </c>
      <c r="V51" s="1">
        <v>133.30000000000001</v>
      </c>
      <c r="W51" s="1">
        <v>133.9</v>
      </c>
      <c r="X51" s="1">
        <v>133.9</v>
      </c>
      <c r="Y51" s="1">
        <v>133.9</v>
      </c>
      <c r="Z51" s="1">
        <v>133.9</v>
      </c>
      <c r="AA51" s="17">
        <v>133.9</v>
      </c>
      <c r="AB51" s="17">
        <v>133.9</v>
      </c>
      <c r="AC51" s="17">
        <v>133.5</v>
      </c>
      <c r="AD51" s="17">
        <v>133.5</v>
      </c>
      <c r="AE51" s="17">
        <v>136.6</v>
      </c>
      <c r="AF51" s="17">
        <v>136.6</v>
      </c>
      <c r="AG51" s="17">
        <v>135.5</v>
      </c>
      <c r="AH51" s="17">
        <v>135.4</v>
      </c>
      <c r="AI51" s="17">
        <v>135.4</v>
      </c>
      <c r="AJ51" s="17">
        <v>135.5</v>
      </c>
      <c r="AK51" s="17">
        <v>135.1</v>
      </c>
      <c r="AL51" s="17">
        <v>134.80000000000001</v>
      </c>
      <c r="AM51" s="17">
        <v>134.80000000000001</v>
      </c>
      <c r="AN51" s="17">
        <v>134.80000000000001</v>
      </c>
      <c r="AO51" s="17">
        <v>134.80000000000001</v>
      </c>
      <c r="AP51" s="17">
        <v>134.80000000000001</v>
      </c>
      <c r="AQ51" s="18">
        <v>134.80000000000001</v>
      </c>
      <c r="AR51" s="18">
        <v>134.80000000000001</v>
      </c>
      <c r="AS51" s="18">
        <v>134.4</v>
      </c>
      <c r="AT51" s="18">
        <v>133.57573351999812</v>
      </c>
      <c r="AU51" s="18">
        <v>132.96799158451427</v>
      </c>
      <c r="AV51" s="19">
        <v>133</v>
      </c>
      <c r="AW51" s="18">
        <v>132.6</v>
      </c>
      <c r="AX51" s="18">
        <v>128.30000000000001</v>
      </c>
      <c r="AY51" s="18">
        <v>128.5</v>
      </c>
      <c r="AZ51" s="18">
        <v>128.5</v>
      </c>
      <c r="BA51" s="18">
        <v>128.69999999999999</v>
      </c>
      <c r="BB51" s="18">
        <v>128.69999999999999</v>
      </c>
      <c r="BC51" s="18">
        <v>131</v>
      </c>
      <c r="BD51" s="18">
        <v>131</v>
      </c>
      <c r="BE51" s="18">
        <v>131</v>
      </c>
      <c r="BF51" s="18">
        <v>131</v>
      </c>
      <c r="BG51" s="18">
        <v>131</v>
      </c>
      <c r="BH51" s="18">
        <v>131</v>
      </c>
      <c r="BI51" s="18">
        <v>131</v>
      </c>
      <c r="BJ51" s="18">
        <v>131</v>
      </c>
      <c r="BK51" s="18">
        <v>130.97127387096774</v>
      </c>
    </row>
    <row r="52" spans="1:75" ht="14.25" x14ac:dyDescent="0.2">
      <c r="A52" s="15" t="s">
        <v>33</v>
      </c>
      <c r="B52" s="16" t="s">
        <v>34</v>
      </c>
      <c r="C52" s="8">
        <v>53</v>
      </c>
      <c r="D52" s="9">
        <v>102.5</v>
      </c>
      <c r="E52" s="9">
        <v>102.5</v>
      </c>
      <c r="F52" s="9">
        <v>102.5</v>
      </c>
      <c r="G52" s="9">
        <v>103.6</v>
      </c>
      <c r="H52" s="9">
        <v>103</v>
      </c>
      <c r="I52" s="9">
        <v>103.6</v>
      </c>
      <c r="J52" s="9">
        <v>103.9</v>
      </c>
      <c r="K52" s="9">
        <v>104.1</v>
      </c>
      <c r="L52" s="9">
        <v>103.9</v>
      </c>
      <c r="M52" s="9">
        <v>104.3</v>
      </c>
      <c r="N52" s="9">
        <v>104.5</v>
      </c>
      <c r="O52" s="9">
        <v>104.5</v>
      </c>
      <c r="P52" s="9">
        <v>105.1</v>
      </c>
      <c r="Q52" s="9">
        <v>105.1</v>
      </c>
      <c r="R52" s="9">
        <v>105.2</v>
      </c>
      <c r="S52" s="17">
        <v>104.8</v>
      </c>
      <c r="T52" s="17">
        <v>104.5</v>
      </c>
      <c r="U52" s="17">
        <v>104.7</v>
      </c>
      <c r="V52" s="1">
        <v>104.3</v>
      </c>
      <c r="W52" s="1">
        <v>104.1</v>
      </c>
      <c r="X52" s="1">
        <v>104.1</v>
      </c>
      <c r="Y52" s="1">
        <v>104</v>
      </c>
      <c r="Z52" s="1">
        <v>104.2</v>
      </c>
      <c r="AA52" s="17">
        <v>103.2</v>
      </c>
      <c r="AB52" s="17">
        <v>103.5</v>
      </c>
      <c r="AC52" s="17">
        <v>103.2</v>
      </c>
      <c r="AD52" s="17">
        <v>103.3</v>
      </c>
      <c r="AE52" s="17">
        <v>103.4</v>
      </c>
      <c r="AF52" s="17">
        <v>103.6</v>
      </c>
      <c r="AG52" s="17">
        <v>102.8</v>
      </c>
      <c r="AH52" s="17">
        <v>105</v>
      </c>
      <c r="AI52" s="17">
        <v>104.9</v>
      </c>
      <c r="AJ52" s="17">
        <v>105.2</v>
      </c>
      <c r="AK52" s="17">
        <v>105.4</v>
      </c>
      <c r="AL52" s="17">
        <v>105.3</v>
      </c>
      <c r="AM52" s="17">
        <v>105</v>
      </c>
      <c r="AN52" s="17">
        <v>105.4</v>
      </c>
      <c r="AO52" s="17">
        <v>105.5</v>
      </c>
      <c r="AP52" s="17">
        <v>105.5</v>
      </c>
      <c r="AQ52" s="18">
        <v>105.6</v>
      </c>
      <c r="AR52" s="18">
        <v>105.9</v>
      </c>
      <c r="AS52" s="18">
        <v>106.3</v>
      </c>
      <c r="AT52" s="18">
        <v>107.46472373514146</v>
      </c>
      <c r="AU52" s="18">
        <v>107.59579576243827</v>
      </c>
      <c r="AV52" s="19">
        <v>109.3</v>
      </c>
      <c r="AW52" s="18">
        <v>110.1</v>
      </c>
      <c r="AX52" s="18">
        <v>112.5</v>
      </c>
      <c r="AY52" s="18">
        <v>112.5</v>
      </c>
      <c r="AZ52" s="18">
        <v>112.6</v>
      </c>
      <c r="BA52" s="18">
        <v>113.3</v>
      </c>
      <c r="BB52" s="18">
        <v>113.2</v>
      </c>
      <c r="BC52" s="18">
        <v>113.4</v>
      </c>
      <c r="BD52" s="18">
        <v>113.4</v>
      </c>
      <c r="BE52" s="18">
        <v>113.4</v>
      </c>
      <c r="BF52" s="18">
        <v>115.4</v>
      </c>
      <c r="BG52" s="18">
        <v>115.1</v>
      </c>
      <c r="BH52" s="18">
        <v>114.8</v>
      </c>
      <c r="BI52" s="18">
        <v>117.6</v>
      </c>
      <c r="BJ52" s="18">
        <v>117.8</v>
      </c>
      <c r="BK52" s="18">
        <v>117.3822517015047</v>
      </c>
    </row>
    <row r="53" spans="1:75" ht="14.25" x14ac:dyDescent="0.2">
      <c r="A53" s="5">
        <v>10</v>
      </c>
      <c r="B53" s="16" t="s">
        <v>35</v>
      </c>
      <c r="C53" s="8">
        <v>24</v>
      </c>
      <c r="D53" s="9">
        <v>101.7</v>
      </c>
      <c r="E53" s="9">
        <v>101.7</v>
      </c>
      <c r="F53" s="9">
        <v>101.7</v>
      </c>
      <c r="G53" s="9">
        <v>101.7</v>
      </c>
      <c r="H53" s="9">
        <v>101.7</v>
      </c>
      <c r="I53" s="9">
        <v>101.7</v>
      </c>
      <c r="J53" s="9">
        <v>107.1</v>
      </c>
      <c r="K53" s="9">
        <v>107.1</v>
      </c>
      <c r="L53" s="9">
        <v>107.1</v>
      </c>
      <c r="M53" s="9">
        <v>107.1</v>
      </c>
      <c r="N53" s="9">
        <v>107.1</v>
      </c>
      <c r="O53" s="9">
        <v>107.1</v>
      </c>
      <c r="P53" s="9">
        <v>108.5</v>
      </c>
      <c r="Q53" s="9">
        <v>108.5</v>
      </c>
      <c r="R53" s="9">
        <v>108.5</v>
      </c>
      <c r="S53" s="17">
        <v>108.5</v>
      </c>
      <c r="T53" s="17">
        <v>108.5</v>
      </c>
      <c r="U53" s="17">
        <v>108.5</v>
      </c>
      <c r="V53" s="1">
        <v>111.7</v>
      </c>
      <c r="W53" s="1">
        <v>111.7</v>
      </c>
      <c r="X53" s="1">
        <v>111.7</v>
      </c>
      <c r="Y53" s="1">
        <v>111.7</v>
      </c>
      <c r="Z53" s="1">
        <v>111.7</v>
      </c>
      <c r="AA53" s="17">
        <v>111.7</v>
      </c>
      <c r="AB53" s="17">
        <v>111.7</v>
      </c>
      <c r="AC53" s="17">
        <v>111.7</v>
      </c>
      <c r="AD53" s="17">
        <v>111.7</v>
      </c>
      <c r="AE53" s="17">
        <v>111.7</v>
      </c>
      <c r="AF53" s="17">
        <v>111.7</v>
      </c>
      <c r="AG53" s="17">
        <v>111.7</v>
      </c>
      <c r="AH53" s="17">
        <v>115.7</v>
      </c>
      <c r="AI53" s="17">
        <v>119.5</v>
      </c>
      <c r="AJ53" s="17">
        <v>119.5</v>
      </c>
      <c r="AK53" s="17">
        <v>119.5</v>
      </c>
      <c r="AL53" s="17">
        <v>119.5</v>
      </c>
      <c r="AM53" s="17">
        <v>119.5</v>
      </c>
      <c r="AN53" s="17">
        <v>119.5</v>
      </c>
      <c r="AO53" s="17">
        <v>119.5</v>
      </c>
      <c r="AP53" s="17">
        <v>119.5</v>
      </c>
      <c r="AQ53" s="18">
        <v>119.5</v>
      </c>
      <c r="AR53" s="18">
        <v>119.5</v>
      </c>
      <c r="AS53" s="18">
        <v>119.5</v>
      </c>
      <c r="AT53" s="18">
        <v>122.68124672197183</v>
      </c>
      <c r="AU53" s="18">
        <v>123.21035969089276</v>
      </c>
      <c r="AV53" s="19">
        <v>123.2</v>
      </c>
      <c r="AW53" s="18">
        <v>123.2</v>
      </c>
      <c r="AX53" s="18">
        <v>123.2</v>
      </c>
      <c r="AY53" s="18">
        <v>123.2</v>
      </c>
      <c r="AZ53" s="18">
        <v>123.2</v>
      </c>
      <c r="BA53" s="18">
        <v>123.2</v>
      </c>
      <c r="BB53" s="18">
        <v>123.2</v>
      </c>
      <c r="BC53" s="18">
        <v>123.2</v>
      </c>
      <c r="BD53" s="18">
        <v>123.2</v>
      </c>
      <c r="BE53" s="18">
        <v>123.2</v>
      </c>
      <c r="BF53" s="18">
        <v>132.80000000000001</v>
      </c>
      <c r="BG53" s="18">
        <v>134.30000000000001</v>
      </c>
      <c r="BH53" s="18">
        <v>134.30000000000001</v>
      </c>
      <c r="BI53" s="18">
        <v>134.30000000000001</v>
      </c>
      <c r="BJ53" s="18">
        <v>134.30000000000001</v>
      </c>
      <c r="BK53" s="18">
        <v>134.26955166666667</v>
      </c>
    </row>
    <row r="54" spans="1:75" ht="14.25" x14ac:dyDescent="0.2">
      <c r="A54" s="5">
        <v>11</v>
      </c>
      <c r="B54" s="16" t="s">
        <v>36</v>
      </c>
      <c r="C54" s="8">
        <v>50</v>
      </c>
      <c r="D54" s="9">
        <v>102.9</v>
      </c>
      <c r="E54" s="9">
        <v>103.3</v>
      </c>
      <c r="F54" s="9">
        <v>103.5</v>
      </c>
      <c r="G54" s="9">
        <v>103.9</v>
      </c>
      <c r="H54" s="9">
        <v>105.4</v>
      </c>
      <c r="I54" s="9">
        <v>105.6</v>
      </c>
      <c r="J54" s="9">
        <v>106.3</v>
      </c>
      <c r="K54" s="9">
        <v>106.7</v>
      </c>
      <c r="L54" s="9">
        <v>106.8</v>
      </c>
      <c r="M54" s="9">
        <v>106.8</v>
      </c>
      <c r="N54" s="9">
        <v>108</v>
      </c>
      <c r="O54" s="9">
        <v>107.9</v>
      </c>
      <c r="P54" s="9">
        <v>108</v>
      </c>
      <c r="Q54" s="9">
        <v>108.1</v>
      </c>
      <c r="R54" s="9">
        <v>108.2</v>
      </c>
      <c r="S54" s="17">
        <v>108.7</v>
      </c>
      <c r="T54" s="17">
        <v>108.8</v>
      </c>
      <c r="U54" s="17">
        <v>109</v>
      </c>
      <c r="V54" s="1">
        <v>109.3</v>
      </c>
      <c r="W54" s="1">
        <v>109.3</v>
      </c>
      <c r="X54" s="1">
        <v>110.3</v>
      </c>
      <c r="Y54" s="1">
        <v>110.4</v>
      </c>
      <c r="Z54" s="1">
        <v>111.4</v>
      </c>
      <c r="AA54" s="17">
        <v>114.6</v>
      </c>
      <c r="AB54" s="17">
        <v>115.4</v>
      </c>
      <c r="AC54" s="17">
        <v>115.5</v>
      </c>
      <c r="AD54" s="17">
        <v>116.1</v>
      </c>
      <c r="AE54" s="17">
        <v>116.9</v>
      </c>
      <c r="AF54" s="17">
        <v>117.4</v>
      </c>
      <c r="AG54" s="17">
        <v>117.7</v>
      </c>
      <c r="AH54" s="17">
        <v>119.7</v>
      </c>
      <c r="AI54" s="17">
        <v>120.4</v>
      </c>
      <c r="AJ54" s="17">
        <v>120.3</v>
      </c>
      <c r="AK54" s="17">
        <v>121</v>
      </c>
      <c r="AL54" s="17">
        <v>121</v>
      </c>
      <c r="AM54" s="17">
        <v>121.6</v>
      </c>
      <c r="AN54" s="17">
        <v>121.8</v>
      </c>
      <c r="AO54" s="17">
        <v>122.9</v>
      </c>
      <c r="AP54" s="17">
        <v>123.6</v>
      </c>
      <c r="AQ54" s="18">
        <v>123.6</v>
      </c>
      <c r="AR54" s="18">
        <v>123.6</v>
      </c>
      <c r="AS54" s="18">
        <v>125.3</v>
      </c>
      <c r="AT54" s="18">
        <v>132.5065857331696</v>
      </c>
      <c r="AU54" s="18">
        <v>132.5065857331696</v>
      </c>
      <c r="AV54" s="19">
        <v>134.9</v>
      </c>
      <c r="AW54" s="18">
        <v>134.9</v>
      </c>
      <c r="AX54" s="18">
        <v>135.4</v>
      </c>
      <c r="AY54" s="18">
        <v>141.1</v>
      </c>
      <c r="AZ54" s="18">
        <v>147.69999999999999</v>
      </c>
      <c r="BA54" s="18">
        <v>149.19999999999999</v>
      </c>
      <c r="BB54" s="18">
        <v>149.6</v>
      </c>
      <c r="BC54" s="18">
        <v>149.6</v>
      </c>
      <c r="BD54" s="18">
        <v>149.4</v>
      </c>
      <c r="BE54" s="18">
        <v>150.6</v>
      </c>
      <c r="BF54" s="18">
        <v>151.6</v>
      </c>
      <c r="BG54" s="18">
        <v>151.6</v>
      </c>
      <c r="BH54" s="18">
        <v>152.80000000000001</v>
      </c>
      <c r="BI54" s="18">
        <v>153</v>
      </c>
      <c r="BJ54" s="18">
        <v>154.9</v>
      </c>
      <c r="BK54" s="18">
        <v>155.62529660000001</v>
      </c>
    </row>
    <row r="55" spans="1:75" ht="14.25" x14ac:dyDescent="0.2">
      <c r="A55" s="5">
        <v>12</v>
      </c>
      <c r="B55" s="16" t="s">
        <v>37</v>
      </c>
      <c r="C55" s="21">
        <v>54</v>
      </c>
      <c r="D55" s="9">
        <v>104.2</v>
      </c>
      <c r="E55" s="9">
        <v>104.4</v>
      </c>
      <c r="F55" s="9">
        <v>104.7</v>
      </c>
      <c r="G55" s="9">
        <v>108.1</v>
      </c>
      <c r="H55" s="9">
        <v>107.9</v>
      </c>
      <c r="I55" s="9">
        <v>107.8</v>
      </c>
      <c r="J55" s="9">
        <v>108.4</v>
      </c>
      <c r="K55" s="9">
        <v>109</v>
      </c>
      <c r="L55" s="9">
        <v>108.8</v>
      </c>
      <c r="M55" s="9">
        <v>109.4</v>
      </c>
      <c r="N55" s="9">
        <v>109.4</v>
      </c>
      <c r="O55" s="9">
        <v>109.7</v>
      </c>
      <c r="P55" s="9">
        <v>110.1</v>
      </c>
      <c r="Q55" s="9">
        <v>112.4</v>
      </c>
      <c r="R55" s="9">
        <v>112.6</v>
      </c>
      <c r="S55" s="17">
        <v>112.8</v>
      </c>
      <c r="T55" s="17">
        <v>113.3</v>
      </c>
      <c r="U55" s="17">
        <v>112.8</v>
      </c>
      <c r="V55" s="1">
        <v>113.2</v>
      </c>
      <c r="W55" s="1">
        <v>113.2</v>
      </c>
      <c r="X55" s="1">
        <v>112.8</v>
      </c>
      <c r="Y55" s="1">
        <v>113.1</v>
      </c>
      <c r="Z55" s="1">
        <v>113.3</v>
      </c>
      <c r="AA55" s="17">
        <v>114.4</v>
      </c>
      <c r="AB55" s="17">
        <v>115.2</v>
      </c>
      <c r="AC55" s="17">
        <v>116</v>
      </c>
      <c r="AD55" s="17">
        <v>116</v>
      </c>
      <c r="AE55" s="17">
        <v>116.2</v>
      </c>
      <c r="AF55" s="17">
        <v>116</v>
      </c>
      <c r="AG55" s="17">
        <v>116.4</v>
      </c>
      <c r="AH55" s="17">
        <v>118.1</v>
      </c>
      <c r="AI55" s="17">
        <v>120.6</v>
      </c>
      <c r="AJ55" s="17">
        <v>120.8</v>
      </c>
      <c r="AK55" s="17">
        <v>119.5</v>
      </c>
      <c r="AL55" s="17">
        <v>118.7</v>
      </c>
      <c r="AM55" s="17">
        <v>118.6</v>
      </c>
      <c r="AN55" s="17">
        <v>118.8</v>
      </c>
      <c r="AO55" s="17">
        <v>119.3</v>
      </c>
      <c r="AP55" s="17">
        <v>119.4</v>
      </c>
      <c r="AQ55" s="18">
        <v>118.7</v>
      </c>
      <c r="AR55" s="18">
        <v>118.8</v>
      </c>
      <c r="AS55" s="18">
        <v>119</v>
      </c>
      <c r="AT55" s="18">
        <v>120.41267783615201</v>
      </c>
      <c r="AU55" s="18">
        <v>120.80910003814284</v>
      </c>
      <c r="AV55" s="19">
        <v>121.4</v>
      </c>
      <c r="AW55" s="18">
        <v>122</v>
      </c>
      <c r="AX55" s="18">
        <v>123.3</v>
      </c>
      <c r="AY55" s="18">
        <v>124.4</v>
      </c>
      <c r="AZ55" s="18">
        <v>124.6</v>
      </c>
      <c r="BA55" s="18">
        <v>125.3</v>
      </c>
      <c r="BB55" s="18">
        <v>126.5</v>
      </c>
      <c r="BC55" s="18">
        <v>127.4</v>
      </c>
      <c r="BD55" s="18">
        <v>129.5</v>
      </c>
      <c r="BE55" s="18">
        <v>129.30000000000001</v>
      </c>
      <c r="BF55" s="18">
        <v>130.80000000000001</v>
      </c>
      <c r="BG55" s="18">
        <v>132.1</v>
      </c>
      <c r="BH55" s="18">
        <v>132.80000000000001</v>
      </c>
      <c r="BI55" s="18">
        <v>134.30000000000001</v>
      </c>
      <c r="BJ55" s="18">
        <v>135.9</v>
      </c>
      <c r="BK55" s="18">
        <v>136.80226722222221</v>
      </c>
    </row>
    <row r="56" spans="1:75" s="4" customFormat="1" x14ac:dyDescent="0.2">
      <c r="A56" s="5"/>
      <c r="B56" s="5" t="s">
        <v>38</v>
      </c>
      <c r="C56" s="22">
        <f>SUM(C44:C55)</f>
        <v>1000</v>
      </c>
      <c r="D56" s="11">
        <v>103.1</v>
      </c>
      <c r="E56" s="11">
        <v>103.6</v>
      </c>
      <c r="F56" s="11">
        <v>104</v>
      </c>
      <c r="G56" s="11">
        <v>105</v>
      </c>
      <c r="H56" s="11">
        <v>104.9</v>
      </c>
      <c r="I56" s="11">
        <v>104.8</v>
      </c>
      <c r="J56" s="11">
        <v>105.5</v>
      </c>
      <c r="K56" s="11">
        <v>105.7</v>
      </c>
      <c r="L56" s="11">
        <v>105.6</v>
      </c>
      <c r="M56" s="11">
        <v>105.8</v>
      </c>
      <c r="N56" s="11">
        <v>106.5</v>
      </c>
      <c r="O56" s="11">
        <v>106.9</v>
      </c>
      <c r="P56" s="11">
        <v>107.5</v>
      </c>
      <c r="Q56" s="11">
        <v>107.4</v>
      </c>
      <c r="R56" s="11">
        <v>107.9</v>
      </c>
      <c r="S56" s="23">
        <v>108.3</v>
      </c>
      <c r="T56" s="23">
        <v>108.4</v>
      </c>
      <c r="U56" s="23">
        <v>108.9</v>
      </c>
      <c r="V56" s="4">
        <v>109.7</v>
      </c>
      <c r="W56" s="4">
        <v>110.1</v>
      </c>
      <c r="X56" s="4">
        <v>110.1</v>
      </c>
      <c r="Y56" s="4">
        <v>110.4</v>
      </c>
      <c r="Z56" s="4">
        <v>110.7</v>
      </c>
      <c r="AA56" s="23">
        <v>111.3</v>
      </c>
      <c r="AB56" s="23">
        <v>112.5</v>
      </c>
      <c r="AC56" s="23">
        <v>112.7</v>
      </c>
      <c r="AD56" s="23">
        <v>113.1</v>
      </c>
      <c r="AE56" s="23">
        <v>114.6</v>
      </c>
      <c r="AF56" s="23">
        <v>114.7</v>
      </c>
      <c r="AG56" s="23">
        <v>115</v>
      </c>
      <c r="AH56" s="23">
        <v>116.1</v>
      </c>
      <c r="AI56" s="23">
        <v>116.7</v>
      </c>
      <c r="AJ56" s="23">
        <v>117.1</v>
      </c>
      <c r="AK56" s="23">
        <v>117.1</v>
      </c>
      <c r="AL56" s="23">
        <v>117.2</v>
      </c>
      <c r="AM56" s="23">
        <v>117.3</v>
      </c>
      <c r="AN56" s="23">
        <v>118</v>
      </c>
      <c r="AO56" s="23">
        <v>118</v>
      </c>
      <c r="AP56" s="23">
        <v>117.3</v>
      </c>
      <c r="AQ56" s="24">
        <v>118.2</v>
      </c>
      <c r="AR56" s="24">
        <v>118.8</v>
      </c>
      <c r="AS56" s="24">
        <v>119.5</v>
      </c>
      <c r="AT56" s="24">
        <v>123.09833659731288</v>
      </c>
      <c r="AU56" s="24">
        <v>123.49790381309164</v>
      </c>
      <c r="AV56" s="5">
        <v>124.2</v>
      </c>
      <c r="AW56" s="24">
        <v>124</v>
      </c>
      <c r="AX56" s="24">
        <v>124.3</v>
      </c>
      <c r="AY56" s="24">
        <v>126.2</v>
      </c>
      <c r="AZ56" s="24">
        <v>129.9</v>
      </c>
      <c r="BA56" s="24">
        <v>130.9</v>
      </c>
      <c r="BB56" s="24">
        <v>131.69999999999999</v>
      </c>
      <c r="BC56" s="24">
        <v>132.30000000000001</v>
      </c>
      <c r="BD56" s="24">
        <v>133.30000000000001</v>
      </c>
      <c r="BE56" s="24">
        <v>133.69999999999999</v>
      </c>
      <c r="BF56" s="24">
        <v>133.9</v>
      </c>
      <c r="BG56" s="24">
        <v>134.9</v>
      </c>
      <c r="BH56" s="24">
        <v>136.1</v>
      </c>
      <c r="BI56" s="5">
        <v>137.5</v>
      </c>
      <c r="BJ56" s="5">
        <v>138.1</v>
      </c>
      <c r="BK56" s="23">
        <v>138.76727408184379</v>
      </c>
    </row>
    <row r="57" spans="1:75" x14ac:dyDescent="0.2">
      <c r="A57" s="5"/>
      <c r="B57" s="4"/>
    </row>
    <row r="58" spans="1:75" x14ac:dyDescent="0.2">
      <c r="B58" s="12" t="s">
        <v>39</v>
      </c>
    </row>
    <row r="59" spans="1:75" ht="15.75" x14ac:dyDescent="0.25">
      <c r="A59" s="5" t="s">
        <v>16</v>
      </c>
      <c r="B59" s="4"/>
      <c r="C59" s="25" t="s">
        <v>2</v>
      </c>
      <c r="D59" s="14">
        <v>39270</v>
      </c>
      <c r="E59" s="14">
        <v>39301</v>
      </c>
      <c r="F59" s="14">
        <v>39332</v>
      </c>
      <c r="G59" s="14">
        <v>39362</v>
      </c>
      <c r="H59" s="14">
        <v>39393</v>
      </c>
      <c r="I59" s="14">
        <v>39423</v>
      </c>
      <c r="J59" s="14">
        <v>39454</v>
      </c>
      <c r="K59" s="14">
        <v>39485</v>
      </c>
      <c r="L59" s="14">
        <v>39514</v>
      </c>
      <c r="M59" s="14">
        <v>39545</v>
      </c>
      <c r="N59" s="14">
        <v>39575</v>
      </c>
      <c r="O59" s="14">
        <v>39606</v>
      </c>
      <c r="P59" s="14">
        <v>39636</v>
      </c>
      <c r="Q59" s="14">
        <v>39667</v>
      </c>
      <c r="R59" s="14">
        <v>39698</v>
      </c>
      <c r="S59" s="14">
        <v>39728</v>
      </c>
      <c r="T59" s="14">
        <v>39759</v>
      </c>
      <c r="U59" s="14">
        <v>39789</v>
      </c>
      <c r="V59" s="14">
        <v>39820</v>
      </c>
      <c r="W59" s="14">
        <v>39851</v>
      </c>
      <c r="X59" s="14">
        <v>39879</v>
      </c>
      <c r="Y59" s="14">
        <v>39910</v>
      </c>
      <c r="Z59" s="14">
        <v>39940</v>
      </c>
      <c r="AA59" s="14">
        <v>39971</v>
      </c>
      <c r="AB59" s="14">
        <v>40001</v>
      </c>
      <c r="AC59" s="14">
        <v>40032</v>
      </c>
      <c r="AD59" s="14">
        <v>40063</v>
      </c>
      <c r="AE59" s="14">
        <v>40093</v>
      </c>
      <c r="AF59" s="14">
        <v>40124</v>
      </c>
      <c r="AG59" s="14">
        <v>40154</v>
      </c>
      <c r="AH59" s="14">
        <v>40185</v>
      </c>
      <c r="AI59" s="14">
        <v>40216</v>
      </c>
      <c r="AJ59" s="14">
        <v>40238</v>
      </c>
      <c r="AK59" s="14">
        <v>40269</v>
      </c>
      <c r="AL59" s="14">
        <v>40299</v>
      </c>
      <c r="AM59" s="14">
        <v>40330</v>
      </c>
      <c r="AN59" s="14">
        <v>40360</v>
      </c>
      <c r="AO59" s="14">
        <v>40391</v>
      </c>
      <c r="AP59" s="14">
        <v>40422</v>
      </c>
      <c r="AQ59" s="14">
        <v>40452</v>
      </c>
      <c r="AR59" s="14">
        <v>40483</v>
      </c>
      <c r="AS59" s="14">
        <v>40513</v>
      </c>
      <c r="AT59" s="14">
        <v>40544</v>
      </c>
      <c r="AU59" s="14">
        <v>40575</v>
      </c>
      <c r="AV59" s="14">
        <v>40603</v>
      </c>
      <c r="AW59" s="14">
        <v>40634</v>
      </c>
      <c r="AX59" s="14">
        <v>40664</v>
      </c>
      <c r="AY59" s="14">
        <v>40695</v>
      </c>
      <c r="AZ59" s="14">
        <v>40725</v>
      </c>
      <c r="BA59" s="14">
        <v>40756</v>
      </c>
      <c r="BB59" s="14">
        <v>40787</v>
      </c>
      <c r="BC59" s="14">
        <v>40817</v>
      </c>
      <c r="BD59" s="14">
        <v>40848</v>
      </c>
      <c r="BE59" s="14">
        <v>40878</v>
      </c>
      <c r="BF59" s="14">
        <v>40909</v>
      </c>
      <c r="BG59" s="14">
        <v>40940</v>
      </c>
      <c r="BH59" s="14">
        <v>40969</v>
      </c>
      <c r="BI59" s="14">
        <v>41000</v>
      </c>
      <c r="BJ59" s="14">
        <v>41030</v>
      </c>
      <c r="BK59" s="14">
        <v>41061</v>
      </c>
      <c r="BL59" s="14">
        <v>41091</v>
      </c>
      <c r="BM59" s="14">
        <v>41122</v>
      </c>
      <c r="BN59" s="14">
        <v>41153</v>
      </c>
      <c r="BO59" s="14">
        <v>41183</v>
      </c>
      <c r="BP59" s="14">
        <v>41214</v>
      </c>
      <c r="BQ59" s="14">
        <v>41244</v>
      </c>
      <c r="BR59" s="14">
        <v>41275</v>
      </c>
      <c r="BS59" s="14">
        <v>41306</v>
      </c>
      <c r="BT59" s="14">
        <v>41334</v>
      </c>
    </row>
    <row r="60" spans="1:75" ht="15.75" x14ac:dyDescent="0.25">
      <c r="A60" s="15" t="s">
        <v>17</v>
      </c>
      <c r="B60" s="16" t="s">
        <v>18</v>
      </c>
      <c r="C60" s="26">
        <v>286</v>
      </c>
      <c r="D60" s="18">
        <v>106.65747993961226</v>
      </c>
      <c r="E60" s="18">
        <v>107.22516738094731</v>
      </c>
      <c r="F60" s="18">
        <v>108.28546199864105</v>
      </c>
      <c r="G60" s="18">
        <v>110.7379584067737</v>
      </c>
      <c r="H60" s="18">
        <v>112.36933117164214</v>
      </c>
      <c r="I60" s="18">
        <v>113.92753039758932</v>
      </c>
      <c r="J60" s="18">
        <v>116.46799036296653</v>
      </c>
      <c r="K60" s="18">
        <v>119.55330004094986</v>
      </c>
      <c r="L60" s="18">
        <v>119.95167922519545</v>
      </c>
      <c r="M60" s="18">
        <v>120.9690682421306</v>
      </c>
      <c r="N60" s="18">
        <v>122.61882554488828</v>
      </c>
      <c r="O60" s="18">
        <v>123.9</v>
      </c>
      <c r="P60" s="18">
        <v>126</v>
      </c>
      <c r="Q60" s="1">
        <v>127.3</v>
      </c>
      <c r="R60" s="1">
        <v>127.4</v>
      </c>
      <c r="S60" s="1">
        <v>128.30000000000001</v>
      </c>
      <c r="T60" s="27">
        <v>128.23265010906727</v>
      </c>
      <c r="U60" s="27">
        <v>127.3</v>
      </c>
      <c r="V60" s="27">
        <v>127.7</v>
      </c>
      <c r="W60" s="27">
        <v>128.10043398902044</v>
      </c>
      <c r="X60" s="27">
        <v>128.4</v>
      </c>
      <c r="Y60" s="1">
        <v>128.69999999999999</v>
      </c>
      <c r="Z60" s="1">
        <v>128.69999999999999</v>
      </c>
      <c r="AA60" s="1">
        <v>129.80000000000001</v>
      </c>
      <c r="AB60" s="1">
        <v>130</v>
      </c>
      <c r="AC60" s="1">
        <v>130.1</v>
      </c>
      <c r="AD60" s="27">
        <v>129.71221811905812</v>
      </c>
      <c r="AE60" s="27">
        <v>129.19999999999999</v>
      </c>
      <c r="AF60" s="27">
        <v>129.72415266573699</v>
      </c>
      <c r="AG60" s="27">
        <v>128.88592604709785</v>
      </c>
      <c r="AH60" s="27">
        <v>131.66355910575481</v>
      </c>
      <c r="AI60" s="27">
        <v>131.91073540857525</v>
      </c>
      <c r="AJ60" s="27">
        <v>132.55551735994484</v>
      </c>
      <c r="AK60" s="27">
        <v>132.78</v>
      </c>
      <c r="AL60" s="27">
        <v>132.58496877328724</v>
      </c>
      <c r="AM60" s="27">
        <v>133.17832015579788</v>
      </c>
      <c r="AN60" s="27">
        <v>134.14195171015209</v>
      </c>
      <c r="AO60" s="27">
        <v>133.86741324117372</v>
      </c>
      <c r="AP60" s="27">
        <v>135.11062512768015</v>
      </c>
      <c r="AQ60" s="27">
        <v>135.36400969777523</v>
      </c>
      <c r="AR60" s="27">
        <v>136.2702675385145</v>
      </c>
      <c r="AS60" s="27">
        <v>137.00842553462519</v>
      </c>
      <c r="AT60" s="27">
        <v>138.9631156505435</v>
      </c>
      <c r="AU60" s="27">
        <v>140.58484471258029</v>
      </c>
      <c r="AV60" s="27">
        <v>141.65409451251509</v>
      </c>
      <c r="AW60" s="27">
        <v>141.20090114644421</v>
      </c>
      <c r="AX60" s="27">
        <v>141.39977072465317</v>
      </c>
      <c r="AY60" s="27">
        <v>141.8152578777925</v>
      </c>
      <c r="AZ60" s="27">
        <v>142.27425843808305</v>
      </c>
      <c r="BA60" s="27">
        <v>142.29867583221926</v>
      </c>
      <c r="BB60" s="27">
        <v>142.75008677147432</v>
      </c>
      <c r="BC60" s="27">
        <v>142.16550104653143</v>
      </c>
      <c r="BD60" s="27">
        <v>142.60055694662537</v>
      </c>
      <c r="BE60" s="27">
        <v>142.62525558126868</v>
      </c>
      <c r="BF60" s="27">
        <v>143.81948996334509</v>
      </c>
      <c r="BG60" s="27">
        <v>143.19273414923649</v>
      </c>
      <c r="BH60" s="27">
        <v>143.43455965125779</v>
      </c>
      <c r="BI60" s="27">
        <v>144.07548805512019</v>
      </c>
      <c r="BJ60" s="27">
        <v>144.10997772998846</v>
      </c>
      <c r="BK60" s="27">
        <v>145.12158691179917</v>
      </c>
      <c r="BL60" s="27">
        <v>145.32243795630063</v>
      </c>
      <c r="BM60" s="27">
        <v>145.65492325687094</v>
      </c>
      <c r="BN60" s="27">
        <v>145.82204429388051</v>
      </c>
      <c r="BO60" s="27">
        <v>146.28965847442672</v>
      </c>
      <c r="BP60" s="27">
        <v>145.77884133986515</v>
      </c>
      <c r="BQ60" s="27">
        <v>144.80584887769226</v>
      </c>
      <c r="BR60" s="27">
        <v>146.59657823882341</v>
      </c>
      <c r="BS60" s="27">
        <v>148.19934744735019</v>
      </c>
      <c r="BT60" s="27">
        <v>147.98284316949059</v>
      </c>
      <c r="BV60" s="27"/>
      <c r="BW60" s="146"/>
    </row>
    <row r="61" spans="1:75" ht="15.75" x14ac:dyDescent="0.25">
      <c r="A61" s="15" t="s">
        <v>19</v>
      </c>
      <c r="B61" s="16" t="s">
        <v>20</v>
      </c>
      <c r="C61" s="26">
        <v>92</v>
      </c>
      <c r="D61" s="18">
        <v>103.0907537820498</v>
      </c>
      <c r="E61" s="18">
        <v>105.32051846355772</v>
      </c>
      <c r="F61" s="18">
        <v>107.2562917243132</v>
      </c>
      <c r="G61" s="18">
        <v>107.99759806139038</v>
      </c>
      <c r="H61" s="18">
        <v>108.46394929017187</v>
      </c>
      <c r="I61" s="18">
        <v>108.22610247320659</v>
      </c>
      <c r="J61" s="18">
        <v>108.6346357057545</v>
      </c>
      <c r="K61" s="18">
        <v>108.74762058561579</v>
      </c>
      <c r="L61" s="18">
        <v>108.66256577469125</v>
      </c>
      <c r="M61" s="18">
        <v>109.17920359211217</v>
      </c>
      <c r="N61" s="18">
        <v>110.75275752166063</v>
      </c>
      <c r="O61" s="18">
        <v>110.7</v>
      </c>
      <c r="P61" s="18">
        <v>111.1</v>
      </c>
      <c r="Q61" s="1">
        <v>110.8</v>
      </c>
      <c r="R61" s="1">
        <v>114.9</v>
      </c>
      <c r="S61" s="1">
        <v>114.7</v>
      </c>
      <c r="T61" s="27">
        <v>114.89447649912543</v>
      </c>
      <c r="U61" s="27">
        <v>114.3</v>
      </c>
      <c r="V61" s="27">
        <v>114.9</v>
      </c>
      <c r="W61" s="27">
        <v>115.19654017133705</v>
      </c>
      <c r="X61" s="27">
        <v>116.5</v>
      </c>
      <c r="Y61" s="1">
        <v>116.5</v>
      </c>
      <c r="Z61" s="1">
        <v>116.6</v>
      </c>
      <c r="AA61" s="1">
        <v>116.9</v>
      </c>
      <c r="AB61" s="1">
        <v>116.9</v>
      </c>
      <c r="AC61" s="1">
        <v>116.9</v>
      </c>
      <c r="AD61" s="27">
        <v>117.02593892695847</v>
      </c>
      <c r="AE61" s="27">
        <v>117</v>
      </c>
      <c r="AF61" s="27">
        <v>117.27027511466987</v>
      </c>
      <c r="AG61" s="27">
        <v>116.68035177013658</v>
      </c>
      <c r="AH61" s="27">
        <v>117.41078606686767</v>
      </c>
      <c r="AI61" s="27">
        <v>117.36219233379254</v>
      </c>
      <c r="AJ61" s="27">
        <v>117.49008484442491</v>
      </c>
      <c r="AK61" s="27">
        <v>117.57</v>
      </c>
      <c r="AL61" s="27">
        <v>118.02736007526991</v>
      </c>
      <c r="AM61" s="27">
        <v>117.4887737260391</v>
      </c>
      <c r="AN61" s="27">
        <v>117.51102260389997</v>
      </c>
      <c r="AO61" s="27">
        <v>117.36949243617251</v>
      </c>
      <c r="AP61" s="27">
        <v>117.60846113244772</v>
      </c>
      <c r="AQ61" s="27">
        <v>117.72853228228644</v>
      </c>
      <c r="AR61" s="27">
        <v>124.68610005108889</v>
      </c>
      <c r="AS61" s="27">
        <v>137.39900168427991</v>
      </c>
      <c r="AT61" s="27">
        <v>137.7809431794681</v>
      </c>
      <c r="AU61" s="27">
        <v>137.87638703428888</v>
      </c>
      <c r="AV61" s="27">
        <v>138.08584461469084</v>
      </c>
      <c r="AW61" s="27">
        <v>137.82928101542765</v>
      </c>
      <c r="AX61" s="27">
        <v>138.03247902568947</v>
      </c>
      <c r="AY61" s="27">
        <v>137.97626251002151</v>
      </c>
      <c r="AZ61" s="27">
        <v>138.52973813911314</v>
      </c>
      <c r="BA61" s="27">
        <v>138.23898442638699</v>
      </c>
      <c r="BB61" s="27">
        <v>138.62668378442669</v>
      </c>
      <c r="BC61" s="27">
        <v>138.75039225347246</v>
      </c>
      <c r="BD61" s="27">
        <v>160.76426049434639</v>
      </c>
      <c r="BE61" s="27">
        <v>159.68894019203444</v>
      </c>
      <c r="BF61" s="27">
        <v>160.45099181182232</v>
      </c>
      <c r="BG61" s="27">
        <v>160.39932458548282</v>
      </c>
      <c r="BH61" s="27">
        <v>160.54534029856291</v>
      </c>
      <c r="BI61" s="27">
        <v>160.63497993181795</v>
      </c>
      <c r="BJ61" s="27">
        <v>160.71806609140293</v>
      </c>
      <c r="BK61" s="27">
        <v>160.77467077148717</v>
      </c>
      <c r="BL61" s="27">
        <v>160.68108188078057</v>
      </c>
      <c r="BM61" s="27">
        <v>160.58759588079243</v>
      </c>
      <c r="BN61" s="27">
        <v>160.63961274088325</v>
      </c>
      <c r="BO61" s="27">
        <v>160.65665189373686</v>
      </c>
      <c r="BP61" s="27">
        <v>171.83395110577129</v>
      </c>
      <c r="BQ61" s="27">
        <v>176.07800508039531</v>
      </c>
      <c r="BR61" s="27">
        <v>176.89428619431771</v>
      </c>
      <c r="BS61" s="27">
        <v>179.67374995751999</v>
      </c>
      <c r="BT61" s="27">
        <v>179.47386756754551</v>
      </c>
    </row>
    <row r="62" spans="1:75" ht="15.75" x14ac:dyDescent="0.25">
      <c r="A62" s="15" t="s">
        <v>21</v>
      </c>
      <c r="B62" s="16" t="s">
        <v>22</v>
      </c>
      <c r="C62" s="26">
        <v>51</v>
      </c>
      <c r="D62" s="18">
        <v>102.76715818656432</v>
      </c>
      <c r="E62" s="18">
        <v>103.39259158135454</v>
      </c>
      <c r="F62" s="18">
        <v>103.69879760927759</v>
      </c>
      <c r="G62" s="18">
        <v>104.95345532409982</v>
      </c>
      <c r="H62" s="18">
        <v>105.50367816315011</v>
      </c>
      <c r="I62" s="18">
        <v>106.56175448788382</v>
      </c>
      <c r="J62" s="18">
        <v>107.55285278024529</v>
      </c>
      <c r="K62" s="18">
        <v>108.28946068390773</v>
      </c>
      <c r="L62" s="18">
        <v>107.98192015621576</v>
      </c>
      <c r="M62" s="18">
        <v>107.70902315774408</v>
      </c>
      <c r="N62" s="18">
        <v>108.0148832191711</v>
      </c>
      <c r="O62" s="18">
        <v>108</v>
      </c>
      <c r="P62" s="18">
        <v>108.4</v>
      </c>
      <c r="Q62" s="1">
        <v>108.5</v>
      </c>
      <c r="R62" s="1">
        <v>108.3</v>
      </c>
      <c r="S62" s="1">
        <v>109.6</v>
      </c>
      <c r="T62" s="27">
        <v>110.54259449759766</v>
      </c>
      <c r="U62" s="27">
        <v>112.2</v>
      </c>
      <c r="V62" s="27">
        <v>112.4</v>
      </c>
      <c r="W62" s="27">
        <v>113.17709861487815</v>
      </c>
      <c r="X62" s="27">
        <v>112.7</v>
      </c>
      <c r="Y62" s="1">
        <v>112.3</v>
      </c>
      <c r="Z62" s="1">
        <v>112.8</v>
      </c>
      <c r="AA62" s="1">
        <v>114.6</v>
      </c>
      <c r="AB62" s="1">
        <v>115.3</v>
      </c>
      <c r="AC62" s="1">
        <v>116.7</v>
      </c>
      <c r="AD62" s="27">
        <v>116.51825112652914</v>
      </c>
      <c r="AE62" s="27">
        <v>116.5</v>
      </c>
      <c r="AF62" s="27">
        <v>118.11619934841193</v>
      </c>
      <c r="AG62" s="27">
        <v>119.80920812964727</v>
      </c>
      <c r="AH62" s="27">
        <v>120.56016696802084</v>
      </c>
      <c r="AI62" s="27">
        <v>120.75697708869717</v>
      </c>
      <c r="AJ62" s="27">
        <v>121.09144458137838</v>
      </c>
      <c r="AK62" s="27">
        <v>121.67</v>
      </c>
      <c r="AL62" s="27">
        <v>121.78729369107241</v>
      </c>
      <c r="AM62" s="27">
        <v>122.92289750400728</v>
      </c>
      <c r="AN62" s="27">
        <v>124.16807268458578</v>
      </c>
      <c r="AO62" s="27">
        <v>124.22149324407052</v>
      </c>
      <c r="AP62" s="27">
        <v>124.41911385647713</v>
      </c>
      <c r="AQ62" s="27">
        <v>126.75397377616164</v>
      </c>
      <c r="AR62" s="27">
        <v>126.86261142938753</v>
      </c>
      <c r="AS62" s="27">
        <v>127.49203527686662</v>
      </c>
      <c r="AT62" s="27">
        <v>128.29739527743328</v>
      </c>
      <c r="AU62" s="27">
        <v>128.46045215297605</v>
      </c>
      <c r="AV62" s="27">
        <v>128.50915140796974</v>
      </c>
      <c r="AW62" s="27">
        <v>128.90968650510146</v>
      </c>
      <c r="AX62" s="27">
        <v>129.05877341777759</v>
      </c>
      <c r="AY62" s="27">
        <v>130.51265405492566</v>
      </c>
      <c r="AZ62" s="27">
        <v>130.13670651674377</v>
      </c>
      <c r="BA62" s="27">
        <v>131.35780856862911</v>
      </c>
      <c r="BB62" s="27">
        <v>131.75852389276162</v>
      </c>
      <c r="BC62" s="27">
        <v>132.80791647827303</v>
      </c>
      <c r="BD62" s="27">
        <v>132.92997008984977</v>
      </c>
      <c r="BE62" s="27">
        <v>133.65447185909125</v>
      </c>
      <c r="BF62" s="27">
        <v>134.9313861582464</v>
      </c>
      <c r="BG62" s="27">
        <v>135.09252094320271</v>
      </c>
      <c r="BH62" s="27">
        <v>135.21836477020514</v>
      </c>
      <c r="BI62" s="27">
        <v>136.15915117802837</v>
      </c>
      <c r="BJ62" s="27">
        <v>136.11537908401107</v>
      </c>
      <c r="BK62" s="27">
        <v>136.60613437803761</v>
      </c>
      <c r="BL62" s="27">
        <v>136.67769594231851</v>
      </c>
      <c r="BM62" s="27">
        <v>137.9485898103656</v>
      </c>
      <c r="BN62" s="27">
        <v>138.08642614882282</v>
      </c>
      <c r="BO62" s="27">
        <v>138.1270812649006</v>
      </c>
      <c r="BP62" s="27">
        <v>137.51966826075889</v>
      </c>
      <c r="BQ62" s="27">
        <v>137.43363469208057</v>
      </c>
      <c r="BR62" s="27">
        <v>139.89084776495395</v>
      </c>
      <c r="BS62" s="27">
        <v>140.16136413046357</v>
      </c>
      <c r="BT62" s="27">
        <v>140.29359772442183</v>
      </c>
    </row>
    <row r="63" spans="1:75" ht="28.5" x14ac:dyDescent="0.25">
      <c r="A63" s="15" t="s">
        <v>23</v>
      </c>
      <c r="B63" s="20" t="s">
        <v>24</v>
      </c>
      <c r="C63" s="26">
        <v>131</v>
      </c>
      <c r="D63" s="18">
        <v>101.41767270598611</v>
      </c>
      <c r="E63" s="18">
        <v>101.33264377728061</v>
      </c>
      <c r="F63" s="18">
        <v>105.0659903952036</v>
      </c>
      <c r="G63" s="18">
        <v>105.21428150430408</v>
      </c>
      <c r="H63" s="18">
        <v>105.68209449279895</v>
      </c>
      <c r="I63" s="18">
        <v>105.6964096734702</v>
      </c>
      <c r="J63" s="18">
        <v>106.10979549968495</v>
      </c>
      <c r="K63" s="18">
        <v>105.71036491815842</v>
      </c>
      <c r="L63" s="18">
        <v>106.16237629132893</v>
      </c>
      <c r="M63" s="18">
        <v>111.01338746809617</v>
      </c>
      <c r="N63" s="18">
        <v>109.97161467401345</v>
      </c>
      <c r="O63" s="18">
        <v>110.1</v>
      </c>
      <c r="P63" s="18">
        <v>110.4</v>
      </c>
      <c r="Q63" s="1">
        <v>110.7</v>
      </c>
      <c r="R63" s="27">
        <v>111</v>
      </c>
      <c r="S63" s="1">
        <v>111.1</v>
      </c>
      <c r="T63" s="27">
        <v>109.96320645661346</v>
      </c>
      <c r="U63" s="27">
        <v>108</v>
      </c>
      <c r="V63" s="27">
        <v>107.4</v>
      </c>
      <c r="W63" s="27">
        <v>107.4238497752727</v>
      </c>
      <c r="X63" s="27">
        <v>107.4</v>
      </c>
      <c r="Y63" s="27">
        <v>105</v>
      </c>
      <c r="Z63" s="27">
        <v>105</v>
      </c>
      <c r="AA63" s="1">
        <v>104.9</v>
      </c>
      <c r="AB63" s="1">
        <v>105.2</v>
      </c>
      <c r="AC63" s="1">
        <v>105.2</v>
      </c>
      <c r="AD63" s="27">
        <v>105.22276894420186</v>
      </c>
      <c r="AE63" s="27">
        <v>105.2</v>
      </c>
      <c r="AF63" s="27">
        <v>105.24716497937838</v>
      </c>
      <c r="AG63" s="27">
        <v>105.24716497937838</v>
      </c>
      <c r="AH63" s="27">
        <v>105.34548260947845</v>
      </c>
      <c r="AI63" s="27">
        <v>105.41325639864323</v>
      </c>
      <c r="AJ63" s="27">
        <v>105.49247872974159</v>
      </c>
      <c r="AK63" s="27">
        <v>105.56</v>
      </c>
      <c r="AL63" s="27">
        <v>105.56591092108819</v>
      </c>
      <c r="AM63" s="27">
        <v>105.54261490083198</v>
      </c>
      <c r="AN63" s="27">
        <v>105.74757785496246</v>
      </c>
      <c r="AO63" s="27">
        <v>105.50214507672236</v>
      </c>
      <c r="AP63" s="27">
        <v>105.43275483750348</v>
      </c>
      <c r="AQ63" s="27">
        <v>104.15597376486528</v>
      </c>
      <c r="AR63" s="27">
        <v>103.73376647076589</v>
      </c>
      <c r="AS63" s="27">
        <v>107.16329805206205</v>
      </c>
      <c r="AT63" s="27">
        <v>107.32188017130139</v>
      </c>
      <c r="AU63" s="27">
        <v>107.33722711931946</v>
      </c>
      <c r="AV63" s="27">
        <v>107.27486204224004</v>
      </c>
      <c r="AW63" s="27">
        <v>107.59992868387337</v>
      </c>
      <c r="AX63" s="27">
        <v>107.60017859940032</v>
      </c>
      <c r="AY63" s="27">
        <v>107.75378800911895</v>
      </c>
      <c r="AZ63" s="27">
        <v>108.04632208788307</v>
      </c>
      <c r="BA63" s="27">
        <v>108.09766667260858</v>
      </c>
      <c r="BB63" s="27">
        <v>108.15213867275611</v>
      </c>
      <c r="BC63" s="27">
        <v>108.05200542925715</v>
      </c>
      <c r="BD63" s="27">
        <v>108.05904314931774</v>
      </c>
      <c r="BE63" s="27">
        <v>108.05932292438554</v>
      </c>
      <c r="BF63" s="27">
        <v>112.22456053597637</v>
      </c>
      <c r="BG63" s="27">
        <v>112.23307186490581</v>
      </c>
      <c r="BH63" s="27">
        <v>113.42825050087424</v>
      </c>
      <c r="BI63" s="27">
        <v>113.07951834519243</v>
      </c>
      <c r="BJ63" s="27">
        <v>112.91564860635484</v>
      </c>
      <c r="BK63" s="27">
        <v>113.0666945265166</v>
      </c>
      <c r="BL63" s="27">
        <v>113.0900474396376</v>
      </c>
      <c r="BM63" s="27">
        <v>113.0900474396376</v>
      </c>
      <c r="BN63" s="27">
        <v>113.19415981646236</v>
      </c>
      <c r="BO63" s="27">
        <v>113.21033834919592</v>
      </c>
      <c r="BP63" s="27">
        <v>113.22807438322511</v>
      </c>
      <c r="BQ63" s="27">
        <v>113.22857290442529</v>
      </c>
      <c r="BR63" s="27">
        <v>113.90381381654154</v>
      </c>
      <c r="BS63" s="27">
        <v>113.94283872653025</v>
      </c>
      <c r="BT63" s="27">
        <v>114.03351669865992</v>
      </c>
    </row>
    <row r="64" spans="1:75" ht="28.5" x14ac:dyDescent="0.25">
      <c r="A64" s="15" t="s">
        <v>25</v>
      </c>
      <c r="B64" s="20" t="s">
        <v>26</v>
      </c>
      <c r="C64" s="26">
        <v>64</v>
      </c>
      <c r="D64" s="18">
        <v>103.88845991604808</v>
      </c>
      <c r="E64" s="18">
        <v>104.40934467697991</v>
      </c>
      <c r="F64" s="18">
        <v>104.99340765767894</v>
      </c>
      <c r="G64" s="18">
        <v>105.92975661805227</v>
      </c>
      <c r="H64" s="18">
        <v>106.67181963174053</v>
      </c>
      <c r="I64" s="18">
        <v>106.71962865766449</v>
      </c>
      <c r="J64" s="18">
        <v>107.42189844601788</v>
      </c>
      <c r="K64" s="18">
        <v>107.97547704957042</v>
      </c>
      <c r="L64" s="18">
        <v>108.61409700365894</v>
      </c>
      <c r="M64" s="18">
        <v>108.99144848893533</v>
      </c>
      <c r="N64" s="18">
        <v>108.66257880037473</v>
      </c>
      <c r="O64" s="18">
        <v>109.3</v>
      </c>
      <c r="P64" s="18">
        <v>110.8</v>
      </c>
      <c r="Q64" s="1">
        <v>111.7</v>
      </c>
      <c r="R64" s="1">
        <v>111.6</v>
      </c>
      <c r="S64" s="1">
        <v>111.7</v>
      </c>
      <c r="T64" s="27">
        <v>112.2535900104815</v>
      </c>
      <c r="U64" s="27">
        <v>112.1</v>
      </c>
      <c r="V64" s="27">
        <v>112.9</v>
      </c>
      <c r="W64" s="27">
        <v>113.24876364264748</v>
      </c>
      <c r="X64" s="27">
        <v>113.4</v>
      </c>
      <c r="Y64" s="1">
        <v>114.6</v>
      </c>
      <c r="Z64" s="1">
        <v>114.8</v>
      </c>
      <c r="AA64" s="1">
        <v>115.4</v>
      </c>
      <c r="AB64" s="1">
        <v>116</v>
      </c>
      <c r="AC64" s="1">
        <v>116.1</v>
      </c>
      <c r="AD64" s="27">
        <v>116.00929350761844</v>
      </c>
      <c r="AE64" s="27">
        <v>115.9</v>
      </c>
      <c r="AF64" s="27">
        <v>116.49508517044767</v>
      </c>
      <c r="AG64" s="27">
        <v>116.80380712064193</v>
      </c>
      <c r="AH64" s="27">
        <v>117.63694181005657</v>
      </c>
      <c r="AI64" s="27">
        <v>117.70294857767928</v>
      </c>
      <c r="AJ64" s="27">
        <v>117.50264603542611</v>
      </c>
      <c r="AK64" s="27">
        <v>118.3</v>
      </c>
      <c r="AL64" s="27">
        <v>118.52139845731962</v>
      </c>
      <c r="AM64" s="27">
        <v>119.0085034437884</v>
      </c>
      <c r="AN64" s="27">
        <v>120.16496758889352</v>
      </c>
      <c r="AO64" s="27">
        <v>120.40707774067749</v>
      </c>
      <c r="AP64" s="27">
        <v>120.87987094147178</v>
      </c>
      <c r="AQ64" s="27">
        <v>120.80706629175029</v>
      </c>
      <c r="AR64" s="27">
        <v>120.37626139910913</v>
      </c>
      <c r="AS64" s="27">
        <v>120.71686727189852</v>
      </c>
      <c r="AT64" s="27">
        <v>121.85113226096053</v>
      </c>
      <c r="AU64" s="27">
        <v>122.03170242856568</v>
      </c>
      <c r="AV64" s="27">
        <v>121.93930477056857</v>
      </c>
      <c r="AW64" s="27">
        <v>122.09145402280579</v>
      </c>
      <c r="AX64" s="27">
        <v>122.07429543672291</v>
      </c>
      <c r="AY64" s="27">
        <v>121.84633614065605</v>
      </c>
      <c r="AZ64" s="27">
        <v>122.43684863736799</v>
      </c>
      <c r="BA64" s="27">
        <v>123.15862604921287</v>
      </c>
      <c r="BB64" s="27">
        <v>123.21306334185451</v>
      </c>
      <c r="BC64" s="27">
        <v>123.24544758845805</v>
      </c>
      <c r="BD64" s="27">
        <v>123.95751755420858</v>
      </c>
      <c r="BE64" s="27">
        <v>122.95866738398776</v>
      </c>
      <c r="BF64" s="27">
        <v>124.87025824186159</v>
      </c>
      <c r="BG64" s="27">
        <v>126.25072969421436</v>
      </c>
      <c r="BH64" s="27">
        <v>125.91394962747226</v>
      </c>
      <c r="BI64" s="27">
        <v>126.14677124509937</v>
      </c>
      <c r="BJ64" s="27">
        <v>125.65381195811648</v>
      </c>
      <c r="BK64" s="27">
        <v>126.04168723065455</v>
      </c>
      <c r="BL64" s="27">
        <v>127.38784707504831</v>
      </c>
      <c r="BM64" s="27">
        <v>127.7577473172026</v>
      </c>
      <c r="BN64" s="27">
        <v>128.26765104609487</v>
      </c>
      <c r="BO64" s="27">
        <v>128.38574125587763</v>
      </c>
      <c r="BP64" s="27">
        <v>126.62049808302108</v>
      </c>
      <c r="BQ64" s="27">
        <v>127.57131172150939</v>
      </c>
      <c r="BR64" s="27">
        <v>129.1418944675153</v>
      </c>
      <c r="BS64" s="27">
        <v>130.19545707490244</v>
      </c>
      <c r="BT64" s="27">
        <v>129.95930562019981</v>
      </c>
    </row>
    <row r="65" spans="1:72" ht="15.75" x14ac:dyDescent="0.25">
      <c r="A65" s="15" t="s">
        <v>27</v>
      </c>
      <c r="B65" s="16" t="s">
        <v>28</v>
      </c>
      <c r="C65" s="26">
        <v>30</v>
      </c>
      <c r="D65" s="18">
        <v>101.42830929476438</v>
      </c>
      <c r="E65" s="18">
        <v>104.93654946403095</v>
      </c>
      <c r="F65" s="18">
        <v>106.37192548119106</v>
      </c>
      <c r="G65" s="18">
        <v>106.61694158232837</v>
      </c>
      <c r="H65" s="18">
        <v>106.79669279637571</v>
      </c>
      <c r="I65" s="18">
        <v>106.95497177949646</v>
      </c>
      <c r="J65" s="18">
        <v>107.19331701245309</v>
      </c>
      <c r="K65" s="18">
        <v>108.00989889953111</v>
      </c>
      <c r="L65" s="18">
        <v>108.0812744830605</v>
      </c>
      <c r="M65" s="18">
        <v>108.64257407560787</v>
      </c>
      <c r="N65" s="18">
        <v>108.6444333753586</v>
      </c>
      <c r="O65" s="18">
        <v>108.5</v>
      </c>
      <c r="P65" s="18">
        <v>111.8</v>
      </c>
      <c r="Q65" s="1">
        <v>112.5</v>
      </c>
      <c r="R65" s="1">
        <v>112.1</v>
      </c>
      <c r="S65" s="1">
        <v>113.1</v>
      </c>
      <c r="T65" s="27">
        <v>112.80764984099117</v>
      </c>
      <c r="U65" s="27">
        <v>112.7</v>
      </c>
      <c r="V65" s="27">
        <v>112.8</v>
      </c>
      <c r="W65" s="27">
        <v>113.35510809705242</v>
      </c>
      <c r="X65" s="27">
        <v>114.9</v>
      </c>
      <c r="Y65" s="1">
        <v>115.8</v>
      </c>
      <c r="Z65" s="1">
        <v>115.8</v>
      </c>
      <c r="AA65" s="1">
        <v>116.4</v>
      </c>
      <c r="AB65" s="1">
        <v>116.8</v>
      </c>
      <c r="AC65" s="1">
        <v>116.8</v>
      </c>
      <c r="AD65" s="27">
        <v>117.26644825490253</v>
      </c>
      <c r="AE65" s="27">
        <v>118.1</v>
      </c>
      <c r="AF65" s="27">
        <v>118.6166922416522</v>
      </c>
      <c r="AG65" s="27">
        <v>118.67864837312484</v>
      </c>
      <c r="AH65" s="27">
        <v>119.99400615048947</v>
      </c>
      <c r="AI65" s="27">
        <v>120.19048272365947</v>
      </c>
      <c r="AJ65" s="27">
        <v>120.45557240265043</v>
      </c>
      <c r="AK65" s="27">
        <v>120.28</v>
      </c>
      <c r="AL65" s="27">
        <v>120.14703676148662</v>
      </c>
      <c r="AM65" s="27">
        <v>120.25383515747993</v>
      </c>
      <c r="AN65" s="27">
        <v>121.65554381568698</v>
      </c>
      <c r="AO65" s="27">
        <v>123.01818480073207</v>
      </c>
      <c r="AP65" s="27">
        <v>123.44377425820045</v>
      </c>
      <c r="AQ65" s="27">
        <v>123.39354916331951</v>
      </c>
      <c r="AR65" s="27">
        <v>123.37703587204678</v>
      </c>
      <c r="AS65" s="27">
        <v>123.26527457679859</v>
      </c>
      <c r="AT65" s="27">
        <v>126.09376267002679</v>
      </c>
      <c r="AU65" s="27">
        <v>126.13058641653173</v>
      </c>
      <c r="AV65" s="27">
        <v>125.93961574127894</v>
      </c>
      <c r="AW65" s="27">
        <v>129.21511167882267</v>
      </c>
      <c r="AX65" s="27">
        <v>128.97973574190431</v>
      </c>
      <c r="AY65" s="27">
        <v>129.24431048789117</v>
      </c>
      <c r="AZ65" s="27">
        <v>129.12731168385227</v>
      </c>
      <c r="BA65" s="27">
        <v>129.33662642643748</v>
      </c>
      <c r="BB65" s="27">
        <v>129.28844365738922</v>
      </c>
      <c r="BC65" s="27">
        <v>129.11241061578639</v>
      </c>
      <c r="BD65" s="27">
        <v>129.08849336964215</v>
      </c>
      <c r="BE65" s="27">
        <v>128.8422755351373</v>
      </c>
      <c r="BF65" s="27">
        <v>130.12829481190238</v>
      </c>
      <c r="BG65" s="27">
        <v>130.93528718287314</v>
      </c>
      <c r="BH65" s="27">
        <v>131.46807295609975</v>
      </c>
      <c r="BI65" s="27">
        <v>131.50843827249705</v>
      </c>
      <c r="BJ65" s="27">
        <v>131.40294361011357</v>
      </c>
      <c r="BK65" s="27">
        <v>131.3839034772439</v>
      </c>
      <c r="BL65" s="27">
        <v>134.35373383368076</v>
      </c>
      <c r="BM65" s="27">
        <v>134.36505347438521</v>
      </c>
      <c r="BN65" s="27">
        <v>134.62474422454764</v>
      </c>
      <c r="BO65" s="27">
        <v>135.3693573176765</v>
      </c>
      <c r="BP65" s="27">
        <v>135.48031974344664</v>
      </c>
      <c r="BQ65" s="27">
        <v>135.55497261518664</v>
      </c>
      <c r="BR65" s="27">
        <v>136.6101738855173</v>
      </c>
      <c r="BS65" s="27">
        <v>136.86121857809877</v>
      </c>
      <c r="BT65" s="27">
        <v>137.4831913721784</v>
      </c>
    </row>
    <row r="66" spans="1:72" ht="15.75" x14ac:dyDescent="0.25">
      <c r="A66" s="15" t="s">
        <v>29</v>
      </c>
      <c r="B66" s="16" t="s">
        <v>30</v>
      </c>
      <c r="C66" s="26">
        <v>147</v>
      </c>
      <c r="D66" s="18">
        <v>102.82987582031814</v>
      </c>
      <c r="E66" s="18">
        <v>101.97544148907136</v>
      </c>
      <c r="F66" s="18">
        <v>102.02063287775826</v>
      </c>
      <c r="G66" s="18">
        <v>105.35791157778731</v>
      </c>
      <c r="H66" s="18">
        <v>106.039905364614</v>
      </c>
      <c r="I66" s="18">
        <v>106.22772109212626</v>
      </c>
      <c r="J66" s="18">
        <v>107.31793658914903</v>
      </c>
      <c r="K66" s="18">
        <v>107.3116018442142</v>
      </c>
      <c r="L66" s="18">
        <v>106.57586300477065</v>
      </c>
      <c r="M66" s="18">
        <v>106.9517445078387</v>
      </c>
      <c r="N66" s="18">
        <v>110.26085911389031</v>
      </c>
      <c r="O66" s="18">
        <v>110.5</v>
      </c>
      <c r="P66" s="18">
        <v>119.3</v>
      </c>
      <c r="Q66" s="1">
        <v>119.7</v>
      </c>
      <c r="R66" s="1">
        <v>119.9</v>
      </c>
      <c r="S66" s="1">
        <v>120.7</v>
      </c>
      <c r="T66" s="27">
        <v>116.28435255289848</v>
      </c>
      <c r="U66" s="27">
        <v>113.2</v>
      </c>
      <c r="V66" s="27">
        <v>109.4</v>
      </c>
      <c r="W66" s="27">
        <v>110.92083116680806</v>
      </c>
      <c r="X66" s="27">
        <v>110.6</v>
      </c>
      <c r="Y66" s="27">
        <v>113</v>
      </c>
      <c r="Z66" s="27">
        <v>112.3</v>
      </c>
      <c r="AA66" s="1">
        <v>114.7</v>
      </c>
      <c r="AB66" s="1">
        <v>117.4</v>
      </c>
      <c r="AC66" s="1">
        <v>114.8</v>
      </c>
      <c r="AD66" s="27">
        <v>117.41699770341702</v>
      </c>
      <c r="AE66" s="27">
        <v>114.7</v>
      </c>
      <c r="AF66" s="27">
        <v>112.36253754875577</v>
      </c>
      <c r="AG66" s="27">
        <v>112.89853607340483</v>
      </c>
      <c r="AH66" s="27">
        <v>111.53818755161113</v>
      </c>
      <c r="AI66" s="27">
        <v>113.46226354501817</v>
      </c>
      <c r="AJ66" s="27">
        <v>113.6111885582488</v>
      </c>
      <c r="AK66" s="27">
        <v>115.49</v>
      </c>
      <c r="AL66" s="27">
        <v>113.67260696316792</v>
      </c>
      <c r="AM66" s="27">
        <v>117.6574090397425</v>
      </c>
      <c r="AN66" s="27">
        <v>115.65702915294811</v>
      </c>
      <c r="AO66" s="27">
        <v>118.51565875868555</v>
      </c>
      <c r="AP66" s="27">
        <v>116.13053601295645</v>
      </c>
      <c r="AQ66" s="27">
        <v>117.69313191007348</v>
      </c>
      <c r="AR66" s="27">
        <v>118.05607734476062</v>
      </c>
      <c r="AS66" s="27">
        <v>121.00432781807287</v>
      </c>
      <c r="AT66" s="27">
        <v>123.00373585172535</v>
      </c>
      <c r="AU66" s="27">
        <v>125.72943260013058</v>
      </c>
      <c r="AV66" s="27">
        <v>127.66617991301786</v>
      </c>
      <c r="AW66" s="27">
        <v>128.21153271382335</v>
      </c>
      <c r="AX66" s="27">
        <v>127.75327776395748</v>
      </c>
      <c r="AY66" s="27">
        <v>127.88030745310189</v>
      </c>
      <c r="AZ66" s="27">
        <v>128.65047697504258</v>
      </c>
      <c r="BA66" s="27">
        <v>128.61896573252002</v>
      </c>
      <c r="BB66" s="27">
        <v>127.45615187942907</v>
      </c>
      <c r="BC66" s="27">
        <v>127.51438156122379</v>
      </c>
      <c r="BD66" s="27">
        <v>127.53187604396837</v>
      </c>
      <c r="BE66" s="27">
        <v>127.95509938801078</v>
      </c>
      <c r="BF66" s="27">
        <v>127.18623661423702</v>
      </c>
      <c r="BG66" s="27">
        <v>127.18784126758264</v>
      </c>
      <c r="BH66" s="27">
        <v>127.22900404403808</v>
      </c>
      <c r="BI66" s="27">
        <v>127.22165638651629</v>
      </c>
      <c r="BJ66" s="27">
        <v>127.28745027123622</v>
      </c>
      <c r="BK66" s="27">
        <v>127.38191014369718</v>
      </c>
      <c r="BL66" s="27">
        <v>126.91394195929271</v>
      </c>
      <c r="BM66" s="27">
        <v>126.81293348832946</v>
      </c>
      <c r="BN66" s="27">
        <v>126.86063944868822</v>
      </c>
      <c r="BO66" s="27">
        <v>127.64951584362716</v>
      </c>
      <c r="BP66" s="27">
        <v>127.32425414242518</v>
      </c>
      <c r="BQ66" s="27">
        <v>127.47022489082727</v>
      </c>
      <c r="BR66" s="27">
        <v>127.52028524737786</v>
      </c>
      <c r="BS66" s="27">
        <v>127.34508410659538</v>
      </c>
      <c r="BT66" s="27">
        <v>129.87469453669055</v>
      </c>
    </row>
    <row r="67" spans="1:72" ht="15.75" x14ac:dyDescent="0.25">
      <c r="A67" s="15" t="s">
        <v>31</v>
      </c>
      <c r="B67" s="16" t="s">
        <v>32</v>
      </c>
      <c r="C67" s="26">
        <v>36</v>
      </c>
      <c r="D67" s="18">
        <v>100.22675736961452</v>
      </c>
      <c r="E67" s="18">
        <v>100.12730349890434</v>
      </c>
      <c r="F67" s="18">
        <v>99.974844355681441</v>
      </c>
      <c r="G67" s="18">
        <v>99.974844355681441</v>
      </c>
      <c r="H67" s="18">
        <v>99.792850907312726</v>
      </c>
      <c r="I67" s="18">
        <v>99.792850907312726</v>
      </c>
      <c r="J67" s="18">
        <v>99.792850907312726</v>
      </c>
      <c r="K67" s="18">
        <v>99.712657684349722</v>
      </c>
      <c r="L67" s="18">
        <v>99.712657684349722</v>
      </c>
      <c r="M67" s="18">
        <v>99.671104651049077</v>
      </c>
      <c r="N67" s="18">
        <v>99.355158559345881</v>
      </c>
      <c r="O67" s="18">
        <v>96.7</v>
      </c>
      <c r="P67" s="18">
        <v>96.6</v>
      </c>
      <c r="Q67" s="1">
        <v>96.4</v>
      </c>
      <c r="R67" s="1">
        <v>96.5</v>
      </c>
      <c r="S67" s="1">
        <v>96.5</v>
      </c>
      <c r="T67" s="27">
        <v>96.458634089492293</v>
      </c>
      <c r="U67" s="27">
        <v>96.3</v>
      </c>
      <c r="V67" s="27">
        <v>96.3</v>
      </c>
      <c r="W67" s="27">
        <v>96.4118314920524</v>
      </c>
      <c r="X67" s="27">
        <v>95.2</v>
      </c>
      <c r="Y67" s="27">
        <v>95.3</v>
      </c>
      <c r="Z67" s="27">
        <v>95.2</v>
      </c>
      <c r="AA67" s="1">
        <v>95.2</v>
      </c>
      <c r="AB67" s="1">
        <v>96.2</v>
      </c>
      <c r="AC67" s="1">
        <v>95.9</v>
      </c>
      <c r="AD67" s="27">
        <v>95.859846685998761</v>
      </c>
      <c r="AE67" s="27">
        <v>95.9</v>
      </c>
      <c r="AF67" s="27">
        <v>95.746754438703633</v>
      </c>
      <c r="AG67" s="27">
        <v>95.746754438703633</v>
      </c>
      <c r="AH67" s="27">
        <v>95.653990831458458</v>
      </c>
      <c r="AI67" s="27">
        <v>95.555107237900529</v>
      </c>
      <c r="AJ67" s="27">
        <v>95.522611457077062</v>
      </c>
      <c r="AK67" s="27">
        <v>95.5</v>
      </c>
      <c r="AL67" s="27">
        <v>95.533299648644899</v>
      </c>
      <c r="AM67" s="27">
        <v>95.450637812562007</v>
      </c>
      <c r="AN67" s="27">
        <v>95.450637812562007</v>
      </c>
      <c r="AO67" s="27">
        <v>95.513965571825324</v>
      </c>
      <c r="AP67" s="27">
        <v>95.513965571825324</v>
      </c>
      <c r="AQ67" s="27">
        <v>95.459904567107472</v>
      </c>
      <c r="AR67" s="27">
        <v>95.459904567107472</v>
      </c>
      <c r="AS67" s="27">
        <v>95.160768538820719</v>
      </c>
      <c r="AT67" s="27">
        <v>95.181362336102183</v>
      </c>
      <c r="AU67" s="27">
        <v>95.137298151487315</v>
      </c>
      <c r="AV67" s="27">
        <v>95.112644599060161</v>
      </c>
      <c r="AW67" s="27">
        <v>94.948313759772248</v>
      </c>
      <c r="AX67" s="27">
        <v>94.948313759772248</v>
      </c>
      <c r="AY67" s="27">
        <v>94.973395743536116</v>
      </c>
      <c r="AZ67" s="27">
        <v>94.837562410202793</v>
      </c>
      <c r="BA67" s="27">
        <v>94.837562410202793</v>
      </c>
      <c r="BB67" s="27">
        <v>90.265251190457747</v>
      </c>
      <c r="BC67" s="27">
        <v>90.228505291432967</v>
      </c>
      <c r="BD67" s="27">
        <v>90.228505291432995</v>
      </c>
      <c r="BE67" s="27">
        <v>89.96066025788528</v>
      </c>
      <c r="BF67" s="27">
        <v>91.704543670993857</v>
      </c>
      <c r="BG67" s="27">
        <v>91.639171078929436</v>
      </c>
      <c r="BH67" s="27">
        <v>91.659312454032474</v>
      </c>
      <c r="BI67" s="27">
        <v>91.658202359526726</v>
      </c>
      <c r="BJ67" s="27">
        <v>91.632081527335174</v>
      </c>
      <c r="BK67" s="27">
        <v>91.632081527335174</v>
      </c>
      <c r="BL67" s="27">
        <v>91.625814991016981</v>
      </c>
      <c r="BM67" s="27">
        <v>91.625814991016981</v>
      </c>
      <c r="BN67" s="27">
        <v>91.624297536674732</v>
      </c>
      <c r="BO67" s="27">
        <v>91.624297536674732</v>
      </c>
      <c r="BP67" s="27">
        <v>91.624297536674732</v>
      </c>
      <c r="BQ67" s="27">
        <v>91.624297536674732</v>
      </c>
      <c r="BR67" s="27">
        <v>91.613430445393746</v>
      </c>
      <c r="BS67" s="27">
        <v>91.613430445393746</v>
      </c>
      <c r="BT67" s="27">
        <v>91.625987429671255</v>
      </c>
    </row>
    <row r="68" spans="1:72" ht="15.75" x14ac:dyDescent="0.25">
      <c r="A68" s="15" t="s">
        <v>33</v>
      </c>
      <c r="B68" s="16" t="s">
        <v>34</v>
      </c>
      <c r="C68" s="26">
        <v>48</v>
      </c>
      <c r="D68" s="18">
        <v>100.67681702559143</v>
      </c>
      <c r="E68" s="18">
        <v>100.68548643275778</v>
      </c>
      <c r="F68" s="18">
        <v>100.71616088059272</v>
      </c>
      <c r="G68" s="18">
        <v>100.69144102067673</v>
      </c>
      <c r="H68" s="18">
        <v>100.84107205494134</v>
      </c>
      <c r="I68" s="18">
        <v>100.84107205494134</v>
      </c>
      <c r="J68" s="18">
        <v>101.7902847031075</v>
      </c>
      <c r="K68" s="18">
        <v>101.79085107223518</v>
      </c>
      <c r="L68" s="18">
        <v>101.58749645133359</v>
      </c>
      <c r="M68" s="18">
        <v>101.7843731261858</v>
      </c>
      <c r="N68" s="18">
        <v>101.77235136141468</v>
      </c>
      <c r="O68" s="18">
        <v>101.6</v>
      </c>
      <c r="P68" s="18">
        <v>101.5</v>
      </c>
      <c r="Q68" s="1">
        <v>101.5</v>
      </c>
      <c r="R68" s="1">
        <v>101.2</v>
      </c>
      <c r="S68" s="1">
        <v>101.3</v>
      </c>
      <c r="T68" s="27">
        <v>100.63363400367051</v>
      </c>
      <c r="U68" s="27">
        <v>100.3</v>
      </c>
      <c r="V68" s="27">
        <v>101.3</v>
      </c>
      <c r="W68" s="27">
        <v>101.71248660981148</v>
      </c>
      <c r="X68" s="27">
        <v>102</v>
      </c>
      <c r="Y68" s="27">
        <v>102</v>
      </c>
      <c r="Z68" s="27">
        <v>102</v>
      </c>
      <c r="AA68" s="1">
        <v>102.3</v>
      </c>
      <c r="AB68" s="1">
        <v>102.3</v>
      </c>
      <c r="AC68" s="1">
        <v>102.6</v>
      </c>
      <c r="AD68" s="27">
        <v>103.30910238077099</v>
      </c>
      <c r="AE68" s="27">
        <v>103.3</v>
      </c>
      <c r="AF68" s="27">
        <v>102.46380188826687</v>
      </c>
      <c r="AG68" s="27">
        <v>102.31716213987517</v>
      </c>
      <c r="AH68" s="27">
        <v>103.89110176810782</v>
      </c>
      <c r="AI68" s="27">
        <v>103.96502117661119</v>
      </c>
      <c r="AJ68" s="27">
        <v>104.28376897232414</v>
      </c>
      <c r="AK68" s="27">
        <v>104.38</v>
      </c>
      <c r="AL68" s="27">
        <v>104.41767450408571</v>
      </c>
      <c r="AM68" s="27">
        <v>105.25654211969602</v>
      </c>
      <c r="AN68" s="27">
        <v>104.82521497571996</v>
      </c>
      <c r="AO68" s="27">
        <v>104.87810841308878</v>
      </c>
      <c r="AP68" s="27">
        <v>104.91523924823588</v>
      </c>
      <c r="AQ68" s="27">
        <v>105.11921423440113</v>
      </c>
      <c r="AR68" s="27">
        <v>104.93539768927303</v>
      </c>
      <c r="AS68" s="27">
        <v>105.28022227430142</v>
      </c>
      <c r="AT68" s="27">
        <v>105.20888292861622</v>
      </c>
      <c r="AU68" s="27">
        <v>105.29996736771199</v>
      </c>
      <c r="AV68" s="27">
        <v>105.33380010204191</v>
      </c>
      <c r="AW68" s="27">
        <v>105.42307865513499</v>
      </c>
      <c r="AX68" s="27">
        <v>105.65150602422109</v>
      </c>
      <c r="AY68" s="27">
        <v>105.6826808966464</v>
      </c>
      <c r="AZ68" s="27">
        <v>106.55124432470085</v>
      </c>
      <c r="BA68" s="27">
        <v>106.39878776711589</v>
      </c>
      <c r="BB68" s="27">
        <v>106.79177047006925</v>
      </c>
      <c r="BC68" s="27">
        <v>107.04202831475736</v>
      </c>
      <c r="BD68" s="27">
        <v>106.71272801774658</v>
      </c>
      <c r="BE68" s="27">
        <v>107.58369590416349</v>
      </c>
      <c r="BF68" s="27">
        <v>107.90591284905007</v>
      </c>
      <c r="BG68" s="27">
        <v>107.87578946782656</v>
      </c>
      <c r="BH68" s="27">
        <v>109.77940192152899</v>
      </c>
      <c r="BI68" s="27">
        <v>109.8251553997532</v>
      </c>
      <c r="BJ68" s="27">
        <v>109.89424600729023</v>
      </c>
      <c r="BK68" s="27">
        <v>109.81940410867054</v>
      </c>
      <c r="BL68" s="27">
        <v>109.7287271483948</v>
      </c>
      <c r="BM68" s="27">
        <v>109.46060536595631</v>
      </c>
      <c r="BN68" s="27">
        <v>109.51806456105697</v>
      </c>
      <c r="BO68" s="27">
        <v>109.6510628320503</v>
      </c>
      <c r="BP68" s="27">
        <v>108.80981554721207</v>
      </c>
      <c r="BQ68" s="27">
        <v>108.89301819944707</v>
      </c>
      <c r="BR68" s="27">
        <v>109.2673324028281</v>
      </c>
      <c r="BS68" s="27">
        <v>109.16226306196482</v>
      </c>
      <c r="BT68" s="27">
        <v>109.43350032284643</v>
      </c>
    </row>
    <row r="69" spans="1:72" ht="15.75" x14ac:dyDescent="0.25">
      <c r="A69" s="5">
        <v>10</v>
      </c>
      <c r="B69" s="16" t="s">
        <v>35</v>
      </c>
      <c r="C69" s="26">
        <v>32</v>
      </c>
      <c r="D69" s="18">
        <v>102.68613313889024</v>
      </c>
      <c r="E69" s="18">
        <v>102.69238313889024</v>
      </c>
      <c r="F69" s="18">
        <v>102.69238313889024</v>
      </c>
      <c r="G69" s="18">
        <v>102.69238313889024</v>
      </c>
      <c r="H69" s="18">
        <v>102.69238313889024</v>
      </c>
      <c r="I69" s="18">
        <v>102.69238313889024</v>
      </c>
      <c r="J69" s="18">
        <v>105.99502757703</v>
      </c>
      <c r="K69" s="18">
        <v>106.89850359080893</v>
      </c>
      <c r="L69" s="18">
        <v>106.89850359080893</v>
      </c>
      <c r="M69" s="18">
        <v>106.89850359080893</v>
      </c>
      <c r="N69" s="18">
        <v>106.89850359080893</v>
      </c>
      <c r="O69" s="18">
        <v>106.9</v>
      </c>
      <c r="P69" s="18">
        <v>106.9</v>
      </c>
      <c r="Q69" s="1">
        <v>107.7</v>
      </c>
      <c r="R69" s="1">
        <v>107.7</v>
      </c>
      <c r="S69" s="1">
        <v>107.7</v>
      </c>
      <c r="T69" s="27">
        <v>107.66389285194327</v>
      </c>
      <c r="U69" s="27">
        <v>107.7</v>
      </c>
      <c r="V69" s="27">
        <v>110.9</v>
      </c>
      <c r="W69" s="27">
        <v>110.89597576679488</v>
      </c>
      <c r="X69" s="27">
        <v>110.9</v>
      </c>
      <c r="Y69" s="27">
        <v>110.9</v>
      </c>
      <c r="Z69" s="27">
        <v>110.9</v>
      </c>
      <c r="AA69" s="1">
        <v>110.9</v>
      </c>
      <c r="AB69" s="1">
        <v>110.9</v>
      </c>
      <c r="AC69" s="1">
        <v>110.9</v>
      </c>
      <c r="AD69" s="27">
        <v>110.89597576679488</v>
      </c>
      <c r="AE69" s="27">
        <v>110.9</v>
      </c>
      <c r="AF69" s="27">
        <v>110.89597576679488</v>
      </c>
      <c r="AG69" s="27">
        <v>110.89597576679488</v>
      </c>
      <c r="AH69" s="27">
        <v>112.21849403565739</v>
      </c>
      <c r="AI69" s="27">
        <v>112.21849403565739</v>
      </c>
      <c r="AJ69" s="27">
        <v>112.21849403565739</v>
      </c>
      <c r="AK69" s="27">
        <v>112.2</v>
      </c>
      <c r="AL69" s="27">
        <v>112.21849403565739</v>
      </c>
      <c r="AM69" s="27">
        <v>112.21849403565739</v>
      </c>
      <c r="AN69" s="27">
        <v>112.21849403565739</v>
      </c>
      <c r="AO69" s="27">
        <v>112.21849403565739</v>
      </c>
      <c r="AP69" s="27">
        <v>112.21849403565739</v>
      </c>
      <c r="AQ69" s="27">
        <v>112.21849403565736</v>
      </c>
      <c r="AR69" s="27">
        <v>112.21849403565739</v>
      </c>
      <c r="AS69" s="27">
        <v>112.21849403565739</v>
      </c>
      <c r="AT69" s="27">
        <v>118.05742051641148</v>
      </c>
      <c r="AU69" s="27">
        <v>118.05742051641148</v>
      </c>
      <c r="AV69" s="27">
        <v>118.05742051641148</v>
      </c>
      <c r="AW69" s="27">
        <v>118.05742051641147</v>
      </c>
      <c r="AX69" s="27">
        <v>118.05742051641148</v>
      </c>
      <c r="AY69" s="27">
        <v>118.05742051641148</v>
      </c>
      <c r="AZ69" s="27">
        <v>118.05742051641148</v>
      </c>
      <c r="BA69" s="27">
        <v>118.05742051641148</v>
      </c>
      <c r="BB69" s="27">
        <v>118.05742051641148</v>
      </c>
      <c r="BC69" s="27">
        <v>118.05742051641147</v>
      </c>
      <c r="BD69" s="27">
        <v>118.05742051641148</v>
      </c>
      <c r="BE69" s="27">
        <v>118.05742051641148</v>
      </c>
      <c r="BF69" s="27">
        <v>120.2743798347268</v>
      </c>
      <c r="BG69" s="27">
        <v>120.2743798347268</v>
      </c>
      <c r="BH69" s="27">
        <v>120.27437983472679</v>
      </c>
      <c r="BI69" s="27">
        <v>120.27437983472679</v>
      </c>
      <c r="BJ69" s="27">
        <v>120.27437983472679</v>
      </c>
      <c r="BK69" s="27">
        <v>120.27437983472679</v>
      </c>
      <c r="BL69" s="27">
        <v>120.27437983472679</v>
      </c>
      <c r="BM69" s="27">
        <v>120.90357784743598</v>
      </c>
      <c r="BN69" s="27">
        <v>120.90357784743598</v>
      </c>
      <c r="BO69" s="27">
        <v>120.90357784743598</v>
      </c>
      <c r="BP69" s="27">
        <v>120.90357784743598</v>
      </c>
      <c r="BQ69" s="27">
        <v>120.90357784743598</v>
      </c>
      <c r="BR69" s="27">
        <v>123.71534152116368</v>
      </c>
      <c r="BS69" s="27">
        <v>123.71534152116368</v>
      </c>
      <c r="BT69" s="27">
        <v>123.71534152116368</v>
      </c>
    </row>
    <row r="70" spans="1:72" ht="15.75" x14ac:dyDescent="0.25">
      <c r="A70" s="5">
        <v>11</v>
      </c>
      <c r="B70" s="16" t="s">
        <v>36</v>
      </c>
      <c r="C70" s="26">
        <v>43</v>
      </c>
      <c r="D70" s="18">
        <v>103.60532821581114</v>
      </c>
      <c r="E70" s="18">
        <v>104.20572875258422</v>
      </c>
      <c r="F70" s="18">
        <v>106.01046632693456</v>
      </c>
      <c r="G70" s="18">
        <v>106.38081676971697</v>
      </c>
      <c r="H70" s="18">
        <v>107.97377173841072</v>
      </c>
      <c r="I70" s="18">
        <v>108.83032009739416</v>
      </c>
      <c r="J70" s="18">
        <v>111.65032355349594</v>
      </c>
      <c r="K70" s="18">
        <v>114.74747136427159</v>
      </c>
      <c r="L70" s="18">
        <v>116.36049293137023</v>
      </c>
      <c r="M70" s="18">
        <v>116.7537981093012</v>
      </c>
      <c r="N70" s="18">
        <v>117.94829211550923</v>
      </c>
      <c r="O70" s="18">
        <v>118.1</v>
      </c>
      <c r="P70" s="18">
        <v>119.2</v>
      </c>
      <c r="Q70" s="1">
        <v>121.9</v>
      </c>
      <c r="R70" s="1">
        <v>122.3</v>
      </c>
      <c r="S70" s="1">
        <v>123.2</v>
      </c>
      <c r="T70" s="27">
        <v>123.64489806325417</v>
      </c>
      <c r="U70" s="27">
        <v>123.6</v>
      </c>
      <c r="V70" s="27">
        <v>123</v>
      </c>
      <c r="W70" s="27">
        <v>122.94272932102271</v>
      </c>
      <c r="X70" s="27">
        <v>123.2</v>
      </c>
      <c r="Y70" s="27">
        <v>123.2</v>
      </c>
      <c r="Z70" s="27">
        <v>123.3</v>
      </c>
      <c r="AA70" s="1">
        <v>123.6</v>
      </c>
      <c r="AB70" s="1">
        <v>124.1</v>
      </c>
      <c r="AC70" s="1">
        <v>124.2</v>
      </c>
      <c r="AD70" s="27">
        <v>124.20974428515058</v>
      </c>
      <c r="AE70" s="27">
        <v>124.4</v>
      </c>
      <c r="AF70" s="27">
        <v>125.66666260629795</v>
      </c>
      <c r="AG70" s="27">
        <v>126.39908331380822</v>
      </c>
      <c r="AH70" s="27">
        <v>125.96745010446539</v>
      </c>
      <c r="AI70" s="27">
        <v>126.07798932113712</v>
      </c>
      <c r="AJ70" s="27">
        <v>126.17246449814083</v>
      </c>
      <c r="AK70" s="27">
        <v>126.5</v>
      </c>
      <c r="AL70" s="27">
        <v>126.75488414961347</v>
      </c>
      <c r="AM70" s="27">
        <v>127.6448491657282</v>
      </c>
      <c r="AN70" s="27">
        <v>128.02103397995239</v>
      </c>
      <c r="AO70" s="27">
        <v>129.08179842881285</v>
      </c>
      <c r="AP70" s="27">
        <v>129.61920853196131</v>
      </c>
      <c r="AQ70" s="27">
        <v>130.33560739915353</v>
      </c>
      <c r="AR70" s="27">
        <v>130.88693200816269</v>
      </c>
      <c r="AS70" s="27">
        <v>136.82041143796624</v>
      </c>
      <c r="AT70" s="27">
        <v>136.93563774020785</v>
      </c>
      <c r="AU70" s="27">
        <v>137.96825976280914</v>
      </c>
      <c r="AV70" s="27">
        <v>139.90031673405176</v>
      </c>
      <c r="AW70" s="27">
        <v>140.91724456052921</v>
      </c>
      <c r="AX70" s="27">
        <v>140.91724456052921</v>
      </c>
      <c r="AY70" s="27">
        <v>141.11676444879797</v>
      </c>
      <c r="AZ70" s="27">
        <v>141.43239134432363</v>
      </c>
      <c r="BA70" s="27">
        <v>141.51308392592193</v>
      </c>
      <c r="BB70" s="27">
        <v>142.01894879643802</v>
      </c>
      <c r="BC70" s="27">
        <v>142.084891109415</v>
      </c>
      <c r="BD70" s="27">
        <v>143.95206613018976</v>
      </c>
      <c r="BE70" s="27">
        <v>145.69093355750047</v>
      </c>
      <c r="BF70" s="27">
        <v>150.85408604932428</v>
      </c>
      <c r="BG70" s="27">
        <v>151.04224794324557</v>
      </c>
      <c r="BH70" s="27">
        <v>151.04224794324551</v>
      </c>
      <c r="BI70" s="27">
        <v>150.93171648712405</v>
      </c>
      <c r="BJ70" s="27">
        <v>151.03173680859797</v>
      </c>
      <c r="BK70" s="27">
        <v>151.1313328261061</v>
      </c>
      <c r="BL70" s="27">
        <v>151.29818811444269</v>
      </c>
      <c r="BM70" s="27">
        <v>151.53600350309884</v>
      </c>
      <c r="BN70" s="27">
        <v>151.76628685565416</v>
      </c>
      <c r="BO70" s="27">
        <v>151.76628685565416</v>
      </c>
      <c r="BP70" s="27">
        <v>153.2708733079505</v>
      </c>
      <c r="BQ70" s="27">
        <v>154.37142041183469</v>
      </c>
      <c r="BR70" s="27">
        <v>155.54163654167496</v>
      </c>
      <c r="BS70" s="27">
        <v>157.15579114699668</v>
      </c>
      <c r="BT70" s="27">
        <v>159.28119965694233</v>
      </c>
    </row>
    <row r="71" spans="1:72" ht="15.75" x14ac:dyDescent="0.25">
      <c r="A71" s="5">
        <v>12</v>
      </c>
      <c r="B71" s="16" t="s">
        <v>37</v>
      </c>
      <c r="C71" s="26">
        <v>40</v>
      </c>
      <c r="D71" s="18">
        <v>104.60602039090728</v>
      </c>
      <c r="E71" s="18">
        <v>105.26527871417557</v>
      </c>
      <c r="F71" s="18">
        <v>106.04446402425602</v>
      </c>
      <c r="G71" s="18">
        <v>106.67750188545308</v>
      </c>
      <c r="H71" s="18">
        <v>107.64866293462202</v>
      </c>
      <c r="I71" s="18">
        <v>107.34521428290711</v>
      </c>
      <c r="J71" s="18">
        <v>108.22967390617501</v>
      </c>
      <c r="K71" s="18">
        <v>108.40680619204795</v>
      </c>
      <c r="L71" s="18">
        <v>108.47632922835587</v>
      </c>
      <c r="M71" s="18">
        <v>108.39491020326534</v>
      </c>
      <c r="N71" s="18">
        <v>110.42081242570563</v>
      </c>
      <c r="O71" s="18">
        <v>111.5</v>
      </c>
      <c r="P71" s="18">
        <v>111.4</v>
      </c>
      <c r="Q71" s="1">
        <v>111.2</v>
      </c>
      <c r="R71" s="27">
        <v>112</v>
      </c>
      <c r="S71" s="1">
        <v>112.1</v>
      </c>
      <c r="T71" s="27">
        <v>112.13640825527754</v>
      </c>
      <c r="U71" s="27">
        <v>112</v>
      </c>
      <c r="V71" s="27">
        <v>113</v>
      </c>
      <c r="W71" s="27">
        <v>115.34005895381054</v>
      </c>
      <c r="X71" s="27">
        <v>116.1</v>
      </c>
      <c r="Y71" s="27">
        <v>116.1</v>
      </c>
      <c r="Z71" s="27">
        <v>116.7</v>
      </c>
      <c r="AA71" s="1">
        <v>117.2</v>
      </c>
      <c r="AB71" s="1">
        <v>117.9</v>
      </c>
      <c r="AC71" s="1">
        <v>117.6</v>
      </c>
      <c r="AD71" s="27">
        <v>117.62420038376106</v>
      </c>
      <c r="AE71" s="27">
        <v>117.7</v>
      </c>
      <c r="AF71" s="27">
        <v>118.12570120491793</v>
      </c>
      <c r="AG71" s="27">
        <v>118.55128935979477</v>
      </c>
      <c r="AH71" s="27">
        <v>120.33648225167849</v>
      </c>
      <c r="AI71" s="27">
        <v>120.34158617601386</v>
      </c>
      <c r="AJ71" s="27">
        <v>120.37435509197557</v>
      </c>
      <c r="AK71" s="27">
        <v>120.38</v>
      </c>
      <c r="AL71" s="27">
        <v>121.06759411985217</v>
      </c>
      <c r="AM71" s="27">
        <v>121.33747728628961</v>
      </c>
      <c r="AN71" s="27">
        <v>122.54376608143241</v>
      </c>
      <c r="AO71" s="27">
        <v>122.70655534524607</v>
      </c>
      <c r="AP71" s="27">
        <v>122.74539409229308</v>
      </c>
      <c r="AQ71" s="27">
        <v>122.91356419074123</v>
      </c>
      <c r="AR71" s="27">
        <v>122.68225696541143</v>
      </c>
      <c r="AS71" s="27">
        <v>122.70702823330612</v>
      </c>
      <c r="AT71" s="27">
        <v>124.02006468008346</v>
      </c>
      <c r="AU71" s="27">
        <v>124.038273785922</v>
      </c>
      <c r="AV71" s="27">
        <v>123.79525904922882</v>
      </c>
      <c r="AW71" s="27">
        <v>124.18149469110726</v>
      </c>
      <c r="AX71" s="27">
        <v>124.88507012434366</v>
      </c>
      <c r="AY71" s="27">
        <v>124.57900627683516</v>
      </c>
      <c r="AZ71" s="27">
        <v>125.15015928369523</v>
      </c>
      <c r="BA71" s="27">
        <v>125.91733148573795</v>
      </c>
      <c r="BB71" s="27">
        <v>125.92910931321424</v>
      </c>
      <c r="BC71" s="27">
        <v>125.5784702864897</v>
      </c>
      <c r="BD71" s="27">
        <v>125.88414095513038</v>
      </c>
      <c r="BE71" s="27">
        <v>124.50705570039941</v>
      </c>
      <c r="BF71" s="27">
        <v>126.48370614055538</v>
      </c>
      <c r="BG71" s="27">
        <v>127.27729264935196</v>
      </c>
      <c r="BH71" s="27">
        <v>127.80658348746415</v>
      </c>
      <c r="BI71" s="27">
        <v>127.84968809775918</v>
      </c>
      <c r="BJ71" s="27">
        <v>127.84440947747746</v>
      </c>
      <c r="BK71" s="27">
        <v>127.91577478703923</v>
      </c>
      <c r="BL71" s="27">
        <v>128.60292099700266</v>
      </c>
      <c r="BM71" s="27">
        <v>128.76158202733239</v>
      </c>
      <c r="BN71" s="27">
        <v>127.91029586648071</v>
      </c>
      <c r="BO71" s="27">
        <v>128.76894463020398</v>
      </c>
      <c r="BP71" s="27">
        <v>129.21141971209323</v>
      </c>
      <c r="BQ71" s="27">
        <v>127.82098541959026</v>
      </c>
      <c r="BR71" s="27">
        <v>129.60816981534359</v>
      </c>
      <c r="BS71" s="27">
        <v>130.20336525376948</v>
      </c>
      <c r="BT71" s="27">
        <v>131.42732105581069</v>
      </c>
    </row>
    <row r="72" spans="1:72" ht="15.75" x14ac:dyDescent="0.25">
      <c r="A72" s="5"/>
      <c r="B72" s="5" t="s">
        <v>38</v>
      </c>
      <c r="C72" s="28">
        <v>1000</v>
      </c>
      <c r="D72" s="24">
        <v>103.68880793362862</v>
      </c>
      <c r="E72" s="24">
        <v>104.13926853731778</v>
      </c>
      <c r="F72" s="24">
        <v>105.31712827019652</v>
      </c>
      <c r="G72" s="24">
        <v>106.76807292029552</v>
      </c>
      <c r="H72" s="24">
        <v>107.62800639746519</v>
      </c>
      <c r="I72" s="24">
        <v>108.16771734261934</v>
      </c>
      <c r="J72" s="24">
        <v>109.55681617043743</v>
      </c>
      <c r="K72" s="24">
        <v>110.66016033335964</v>
      </c>
      <c r="L72" s="24">
        <v>110.8070398226255</v>
      </c>
      <c r="M72" s="24">
        <v>111.88496207453275</v>
      </c>
      <c r="N72" s="24">
        <v>112.9665824449163</v>
      </c>
      <c r="O72" s="24">
        <v>113.4</v>
      </c>
      <c r="P72" s="24">
        <v>115.6</v>
      </c>
      <c r="Q72" s="4">
        <v>116.3</v>
      </c>
      <c r="R72" s="4">
        <v>116.7</v>
      </c>
      <c r="S72" s="4">
        <v>117.2</v>
      </c>
      <c r="T72" s="29">
        <v>116.50029799307435</v>
      </c>
      <c r="U72" s="29">
        <v>115.5</v>
      </c>
      <c r="V72" s="29">
        <v>115.3</v>
      </c>
      <c r="W72" s="29">
        <v>115.83513469858285</v>
      </c>
      <c r="X72" s="29">
        <v>116.1</v>
      </c>
      <c r="Y72" s="29">
        <v>116.2</v>
      </c>
      <c r="Z72" s="29">
        <v>116.2</v>
      </c>
      <c r="AA72" s="29">
        <v>117.1</v>
      </c>
      <c r="AB72" s="4">
        <v>117.8</v>
      </c>
      <c r="AC72" s="4">
        <v>117.5</v>
      </c>
      <c r="AD72" s="29">
        <v>117.79803083613351</v>
      </c>
      <c r="AE72" s="29">
        <v>117.26990578737072</v>
      </c>
      <c r="AF72" s="29">
        <v>117.27526840507842</v>
      </c>
      <c r="AG72" s="29">
        <v>117.2</v>
      </c>
      <c r="AH72" s="29">
        <v>118.18246299855547</v>
      </c>
      <c r="AI72" s="29">
        <v>118.56550404713842</v>
      </c>
      <c r="AJ72" s="29">
        <v>118.82564230365357</v>
      </c>
      <c r="AK72" s="29">
        <v>119.28</v>
      </c>
      <c r="AL72" s="29">
        <v>119.05316108860681</v>
      </c>
      <c r="AM72" s="29">
        <v>119.93467187375272</v>
      </c>
      <c r="AN72" s="29">
        <v>120.16840439384251</v>
      </c>
      <c r="AO72" s="29">
        <v>120.58097432835768</v>
      </c>
      <c r="AP72" s="29">
        <v>120.67836444720793</v>
      </c>
      <c r="AQ72" s="29">
        <v>120.98261042026945</v>
      </c>
      <c r="AR72" s="29">
        <v>121.86304530427807</v>
      </c>
      <c r="AS72" s="29">
        <v>124.4388666006289</v>
      </c>
      <c r="AT72" s="29">
        <v>125.78789371639267</v>
      </c>
      <c r="AU72" s="29">
        <v>126.7320708923951</v>
      </c>
      <c r="AV72" s="29">
        <v>127.39861385776189</v>
      </c>
      <c r="AW72" s="29">
        <v>127.55412379847675</v>
      </c>
      <c r="AX72" s="29">
        <v>127.60091551206759</v>
      </c>
      <c r="AY72" s="29">
        <v>127.81960102191437</v>
      </c>
      <c r="AZ72" s="29">
        <v>128.24166045662699</v>
      </c>
      <c r="BA72" s="29">
        <v>128.36557663333554</v>
      </c>
      <c r="BB72" s="29">
        <v>128.26550895206762</v>
      </c>
      <c r="BC72" s="29">
        <v>128.15495102717642</v>
      </c>
      <c r="BD72" s="29">
        <v>130.43593515605161</v>
      </c>
      <c r="BE72" s="29">
        <v>130.42380855068248</v>
      </c>
      <c r="BF72" s="29">
        <v>131.94440714398146</v>
      </c>
      <c r="BG72" s="29">
        <v>131.91856536874465</v>
      </c>
      <c r="BH72" s="29">
        <v>132.27789804228524</v>
      </c>
      <c r="BI72" s="29">
        <v>132.48590557916955</v>
      </c>
      <c r="BJ72" s="29">
        <v>132.46113743531149</v>
      </c>
      <c r="BK72" s="29">
        <v>132.84216407212332</v>
      </c>
      <c r="BL72" s="29">
        <v>133.03424651832606</v>
      </c>
      <c r="BM72" s="29">
        <v>133.21855414282308</v>
      </c>
      <c r="BN72" s="29">
        <v>133.31779617322263</v>
      </c>
      <c r="BO72" s="29">
        <v>133.64388509346202</v>
      </c>
      <c r="BP72" s="29">
        <v>134.38200446841685</v>
      </c>
      <c r="BQ72" s="29">
        <v>134.57010842428019</v>
      </c>
      <c r="BR72" s="29">
        <v>135.74002048996428</v>
      </c>
      <c r="BS72" s="29">
        <v>136.61040966482668</v>
      </c>
      <c r="BT72" s="29">
        <v>137.07794345103312</v>
      </c>
    </row>
    <row r="73" spans="1:72" x14ac:dyDescent="0.2">
      <c r="A73" s="5"/>
      <c r="B73" s="4"/>
      <c r="C73" s="30"/>
      <c r="AT73" s="27">
        <f>AVERAGE(AH72:AS72)</f>
        <v>120.21280898385761</v>
      </c>
    </row>
    <row r="74" spans="1:72" x14ac:dyDescent="0.2">
      <c r="B74" s="12" t="s">
        <v>40</v>
      </c>
    </row>
    <row r="75" spans="1:72" s="138" customFormat="1" ht="15.75" x14ac:dyDescent="0.25">
      <c r="A75" s="136" t="s">
        <v>16</v>
      </c>
      <c r="B75" s="137"/>
      <c r="C75" s="25" t="s">
        <v>2</v>
      </c>
      <c r="D75" s="238">
        <v>41371</v>
      </c>
      <c r="E75" s="238">
        <v>41401</v>
      </c>
      <c r="F75" s="238">
        <v>41432</v>
      </c>
      <c r="G75" s="238">
        <v>41462</v>
      </c>
      <c r="H75" s="238">
        <v>41493</v>
      </c>
      <c r="I75" s="238">
        <v>41524</v>
      </c>
      <c r="J75" s="238">
        <v>41554</v>
      </c>
      <c r="K75" s="238">
        <v>41585</v>
      </c>
      <c r="L75" s="238">
        <v>41615</v>
      </c>
      <c r="M75" s="238">
        <v>41646</v>
      </c>
      <c r="N75" s="238">
        <v>41677</v>
      </c>
      <c r="O75" s="238">
        <v>41705</v>
      </c>
      <c r="P75" s="238">
        <v>41736</v>
      </c>
      <c r="Q75" s="238">
        <v>41766</v>
      </c>
      <c r="R75" s="238">
        <v>41797</v>
      </c>
      <c r="S75" s="238">
        <v>41827</v>
      </c>
      <c r="T75" s="238">
        <v>41858</v>
      </c>
      <c r="U75" s="238">
        <v>41889</v>
      </c>
      <c r="V75" s="238">
        <v>41919</v>
      </c>
      <c r="W75" s="238">
        <v>41950</v>
      </c>
      <c r="X75" s="238">
        <v>41980</v>
      </c>
      <c r="Y75" s="238">
        <v>42011</v>
      </c>
      <c r="Z75" s="238">
        <v>42042</v>
      </c>
      <c r="AA75" s="238">
        <v>42070</v>
      </c>
      <c r="AB75" s="238">
        <v>42101</v>
      </c>
      <c r="AC75" s="238">
        <v>42131</v>
      </c>
      <c r="AD75" s="238">
        <v>42162</v>
      </c>
      <c r="AE75" s="238">
        <v>42192</v>
      </c>
      <c r="AF75" s="238">
        <v>42223</v>
      </c>
      <c r="AG75" s="238">
        <v>42254</v>
      </c>
      <c r="AH75" s="238">
        <v>42284</v>
      </c>
      <c r="AI75" s="238">
        <v>42315</v>
      </c>
      <c r="AJ75" s="238">
        <v>42345</v>
      </c>
      <c r="AK75" s="238">
        <v>42376</v>
      </c>
      <c r="AL75" s="238">
        <v>42407</v>
      </c>
      <c r="AM75" s="238">
        <v>42436</v>
      </c>
      <c r="AN75" s="238">
        <v>42467</v>
      </c>
      <c r="AO75" s="238">
        <v>42497</v>
      </c>
      <c r="AP75" s="238">
        <v>42528</v>
      </c>
      <c r="AQ75" s="238">
        <v>42558</v>
      </c>
      <c r="AR75" s="238">
        <v>42589</v>
      </c>
      <c r="AS75" s="238">
        <v>42620</v>
      </c>
      <c r="AT75" s="238">
        <v>42650</v>
      </c>
      <c r="AU75" s="238">
        <v>42681</v>
      </c>
      <c r="AV75" s="238">
        <v>42711</v>
      </c>
      <c r="AW75" s="238">
        <v>42742</v>
      </c>
      <c r="AX75" s="238">
        <v>42773</v>
      </c>
      <c r="AY75" s="238">
        <v>42801</v>
      </c>
      <c r="AZ75" s="238">
        <v>42832</v>
      </c>
      <c r="BA75" s="238">
        <v>42862</v>
      </c>
      <c r="BB75" s="238">
        <v>42893</v>
      </c>
      <c r="BC75" s="238">
        <v>42923</v>
      </c>
      <c r="BD75" s="238">
        <v>42954</v>
      </c>
      <c r="BE75" s="238">
        <v>42985</v>
      </c>
      <c r="BF75" s="238">
        <v>43015</v>
      </c>
      <c r="BG75" s="238">
        <v>43046</v>
      </c>
      <c r="BH75" s="238">
        <v>43076</v>
      </c>
      <c r="BI75" s="238">
        <v>43107</v>
      </c>
      <c r="BJ75" s="238">
        <v>43138</v>
      </c>
      <c r="BK75" s="238">
        <v>43166</v>
      </c>
      <c r="BL75" s="1"/>
      <c r="BM75" s="1"/>
      <c r="BN75" s="1"/>
    </row>
    <row r="76" spans="1:72" s="138" customFormat="1" ht="15.75" x14ac:dyDescent="0.25">
      <c r="A76" s="139" t="s">
        <v>17</v>
      </c>
      <c r="B76" s="140" t="s">
        <v>18</v>
      </c>
      <c r="C76" s="26">
        <v>273</v>
      </c>
      <c r="D76" s="239">
        <v>103.71839053911475</v>
      </c>
      <c r="E76" s="239">
        <v>103.34378291167887</v>
      </c>
      <c r="F76" s="239">
        <v>103.9464544543744</v>
      </c>
      <c r="G76" s="239">
        <v>103.68631521193296</v>
      </c>
      <c r="H76" s="239">
        <v>102.49004730308755</v>
      </c>
      <c r="I76" s="239">
        <v>103.04321769978881</v>
      </c>
      <c r="J76" s="239">
        <v>104.11863925200547</v>
      </c>
      <c r="K76" s="239">
        <v>105.43915936495405</v>
      </c>
      <c r="L76" s="239">
        <v>105.30629651953741</v>
      </c>
      <c r="M76" s="239">
        <v>110.25290528303165</v>
      </c>
      <c r="N76" s="239">
        <v>114.41007256769677</v>
      </c>
      <c r="O76" s="239">
        <v>111.34449789101274</v>
      </c>
      <c r="P76" s="239">
        <v>111.02412763836945</v>
      </c>
      <c r="Q76" s="239">
        <v>107.42278621291939</v>
      </c>
      <c r="R76" s="239">
        <v>108.07333370532135</v>
      </c>
      <c r="S76" s="239">
        <v>107.18272406144361</v>
      </c>
      <c r="T76" s="239">
        <v>108.36958184355377</v>
      </c>
      <c r="U76" s="239">
        <v>106.7354225268833</v>
      </c>
      <c r="V76" s="239">
        <v>104.19397025391609</v>
      </c>
      <c r="W76" s="239">
        <v>104.53137123779264</v>
      </c>
      <c r="X76" s="239">
        <v>104.65367616395709</v>
      </c>
      <c r="Y76" s="239">
        <v>113.55194815400115</v>
      </c>
      <c r="Z76" s="239">
        <v>122.12933320431647</v>
      </c>
      <c r="AA76" s="239">
        <v>119.53565977809757</v>
      </c>
      <c r="AB76" s="239">
        <v>118.80085710292826</v>
      </c>
      <c r="AC76" s="239">
        <v>108.60960824226628</v>
      </c>
      <c r="AD76" s="239">
        <v>106.96192122565927</v>
      </c>
      <c r="AE76" s="239">
        <v>107.93985475021704</v>
      </c>
      <c r="AF76" s="239">
        <v>110.70132565324397</v>
      </c>
      <c r="AG76" s="239">
        <v>111.21788456334765</v>
      </c>
      <c r="AH76" s="239">
        <v>107.59424735912981</v>
      </c>
      <c r="AI76" s="239">
        <v>106.38674285740414</v>
      </c>
      <c r="AJ76" s="239">
        <v>106.50446308580685</v>
      </c>
      <c r="AK76" s="239">
        <v>110.24592247431691</v>
      </c>
      <c r="AL76" s="239">
        <v>117.44834077343812</v>
      </c>
      <c r="AM76" s="239">
        <v>121.509131319115</v>
      </c>
      <c r="AN76" s="239">
        <v>117.61878394538968</v>
      </c>
      <c r="AO76" s="239">
        <v>111.56662501921426</v>
      </c>
      <c r="AP76" s="239">
        <v>111.17794108217433</v>
      </c>
      <c r="AQ76" s="239">
        <v>110.74094471588674</v>
      </c>
      <c r="AR76" s="239">
        <v>111.27928528974702</v>
      </c>
      <c r="AS76" s="239">
        <v>111.92830533711069</v>
      </c>
      <c r="AT76" s="239">
        <v>110.15857838357044</v>
      </c>
      <c r="AU76" s="239">
        <v>110.43271181654271</v>
      </c>
      <c r="AV76" s="239">
        <v>110.27972356079052</v>
      </c>
      <c r="AW76" s="239">
        <v>111.5000077525734</v>
      </c>
      <c r="AX76" s="239">
        <v>115.13161936399013</v>
      </c>
      <c r="AY76" s="239">
        <v>117.90513942555069</v>
      </c>
      <c r="AZ76" s="239">
        <v>120.028255162904</v>
      </c>
      <c r="BA76" s="239">
        <v>123.63985602077028</v>
      </c>
      <c r="BB76" s="239">
        <v>123.78489592252576</v>
      </c>
      <c r="BC76" s="239">
        <v>119.02286158942363</v>
      </c>
      <c r="BD76" s="239">
        <v>116.85567512953421</v>
      </c>
      <c r="BE76" s="239">
        <v>113.63371857005025</v>
      </c>
      <c r="BF76" s="239">
        <v>113.06024034535859</v>
      </c>
      <c r="BG76" s="239">
        <v>114.13791233176191</v>
      </c>
      <c r="BH76" s="239">
        <v>116.29084131917746</v>
      </c>
      <c r="BI76" s="239">
        <v>124.99473402152496</v>
      </c>
      <c r="BJ76" s="239">
        <v>133.31615707708085</v>
      </c>
      <c r="BK76" s="239">
        <v>136.12952869059123</v>
      </c>
      <c r="BL76" s="1"/>
      <c r="BM76" s="1"/>
      <c r="BN76" s="1"/>
    </row>
    <row r="77" spans="1:72" s="138" customFormat="1" ht="15.75" x14ac:dyDescent="0.25">
      <c r="A77" s="139" t="s">
        <v>19</v>
      </c>
      <c r="B77" s="140" t="s">
        <v>20</v>
      </c>
      <c r="C77" s="26">
        <v>96</v>
      </c>
      <c r="D77" s="239">
        <v>109.94408072323671</v>
      </c>
      <c r="E77" s="239">
        <v>109.77416124652562</v>
      </c>
      <c r="F77" s="239">
        <v>109.92146039271141</v>
      </c>
      <c r="G77" s="239">
        <v>109.99200894005351</v>
      </c>
      <c r="H77" s="239">
        <v>109.70537605630267</v>
      </c>
      <c r="I77" s="239">
        <v>110.09763107832549</v>
      </c>
      <c r="J77" s="239">
        <v>109.89602063655128</v>
      </c>
      <c r="K77" s="239">
        <v>115.71384293904877</v>
      </c>
      <c r="L77" s="239">
        <v>116.23678838388628</v>
      </c>
      <c r="M77" s="239">
        <v>116.28727940758841</v>
      </c>
      <c r="N77" s="239">
        <v>116.60834113624558</v>
      </c>
      <c r="O77" s="239">
        <v>116.5857817729642</v>
      </c>
      <c r="P77" s="239">
        <v>116.26323898817141</v>
      </c>
      <c r="Q77" s="239">
        <v>116.43701475366197</v>
      </c>
      <c r="R77" s="239">
        <v>116.29280760141965</v>
      </c>
      <c r="S77" s="239">
        <v>116.47381180265508</v>
      </c>
      <c r="T77" s="239">
        <v>116.49006074481849</v>
      </c>
      <c r="U77" s="239">
        <v>116.52455476634999</v>
      </c>
      <c r="V77" s="239">
        <v>116.61824870653247</v>
      </c>
      <c r="W77" s="239">
        <v>116.42735578887083</v>
      </c>
      <c r="X77" s="239">
        <v>115.8070791392435</v>
      </c>
      <c r="Y77" s="239">
        <v>116.48322552451644</v>
      </c>
      <c r="Z77" s="239">
        <v>116.22864965017384</v>
      </c>
      <c r="AA77" s="239">
        <v>116.43706007460027</v>
      </c>
      <c r="AB77" s="239">
        <v>116.50902748729835</v>
      </c>
      <c r="AC77" s="239">
        <v>116.64992112524118</v>
      </c>
      <c r="AD77" s="239">
        <v>119.93882690121762</v>
      </c>
      <c r="AE77" s="239">
        <v>119.88819080420215</v>
      </c>
      <c r="AF77" s="239">
        <v>119.93360083077981</v>
      </c>
      <c r="AG77" s="239">
        <v>120.19990692842542</v>
      </c>
      <c r="AH77" s="239">
        <v>120.08376476156481</v>
      </c>
      <c r="AI77" s="239">
        <v>120.00501238395871</v>
      </c>
      <c r="AJ77" s="239">
        <v>119.39878336877133</v>
      </c>
      <c r="AK77" s="239">
        <v>119.86540513312951</v>
      </c>
      <c r="AL77" s="239">
        <v>120.02267136055615</v>
      </c>
      <c r="AM77" s="239">
        <v>120.01209548777416</v>
      </c>
      <c r="AN77" s="239">
        <v>119.74003080959424</v>
      </c>
      <c r="AO77" s="239">
        <v>119.78558578525654</v>
      </c>
      <c r="AP77" s="239">
        <v>119.75405735804033</v>
      </c>
      <c r="AQ77" s="239">
        <v>119.98218701083339</v>
      </c>
      <c r="AR77" s="239">
        <v>133.25721431823939</v>
      </c>
      <c r="AS77" s="239">
        <v>133.60791690445126</v>
      </c>
      <c r="AT77" s="239">
        <v>134.04387892512224</v>
      </c>
      <c r="AU77" s="239">
        <v>135.38895947744155</v>
      </c>
      <c r="AV77" s="239">
        <v>134.28010695361758</v>
      </c>
      <c r="AW77" s="239">
        <v>135.19910011092804</v>
      </c>
      <c r="AX77" s="239">
        <v>135.19012867723367</v>
      </c>
      <c r="AY77" s="239">
        <v>135.1406409889305</v>
      </c>
      <c r="AZ77" s="239">
        <v>134.4152225669894</v>
      </c>
      <c r="BA77" s="239">
        <v>135.12878425130771</v>
      </c>
      <c r="BB77" s="239">
        <v>142.88045312485878</v>
      </c>
      <c r="BC77" s="239">
        <v>144.87750013562098</v>
      </c>
      <c r="BD77" s="239">
        <v>148.79539698193653</v>
      </c>
      <c r="BE77" s="239">
        <v>149.94125783363464</v>
      </c>
      <c r="BF77" s="239">
        <v>149.70010977951918</v>
      </c>
      <c r="BG77" s="239">
        <v>149.45365659713417</v>
      </c>
      <c r="BH77" s="239">
        <v>148.49289507041871</v>
      </c>
      <c r="BI77" s="239">
        <v>149.0379196187038</v>
      </c>
      <c r="BJ77" s="239">
        <v>148.90708743183541</v>
      </c>
      <c r="BK77" s="239">
        <v>148.98275920299068</v>
      </c>
      <c r="BL77" s="1"/>
      <c r="BM77" s="1"/>
      <c r="BN77" s="1"/>
    </row>
    <row r="78" spans="1:72" s="138" customFormat="1" ht="15.75" x14ac:dyDescent="0.25">
      <c r="A78" s="139" t="s">
        <v>21</v>
      </c>
      <c r="B78" s="140" t="s">
        <v>22</v>
      </c>
      <c r="C78" s="26">
        <v>45</v>
      </c>
      <c r="D78" s="239">
        <v>103.06669141989379</v>
      </c>
      <c r="E78" s="239">
        <v>103.28592470832987</v>
      </c>
      <c r="F78" s="239">
        <v>102.74476063716789</v>
      </c>
      <c r="G78" s="239">
        <v>103.40016205549915</v>
      </c>
      <c r="H78" s="239">
        <v>104.00736802275743</v>
      </c>
      <c r="I78" s="239">
        <v>104.63105544816383</v>
      </c>
      <c r="J78" s="239">
        <v>105.94766380563095</v>
      </c>
      <c r="K78" s="239">
        <v>106.60158524772798</v>
      </c>
      <c r="L78" s="239">
        <v>107.78369673910977</v>
      </c>
      <c r="M78" s="239">
        <v>108.24840312391214</v>
      </c>
      <c r="N78" s="239">
        <v>109.07114178635923</v>
      </c>
      <c r="O78" s="239">
        <v>108.96064562228811</v>
      </c>
      <c r="P78" s="239">
        <v>109.55121948550625</v>
      </c>
      <c r="Q78" s="239">
        <v>110.27063930138841</v>
      </c>
      <c r="R78" s="239">
        <v>109.52584745346225</v>
      </c>
      <c r="S78" s="239">
        <v>109.83290686733068</v>
      </c>
      <c r="T78" s="239">
        <v>110.2071003063898</v>
      </c>
      <c r="U78" s="239">
        <v>110.28285948890196</v>
      </c>
      <c r="V78" s="239">
        <v>110.01404453437148</v>
      </c>
      <c r="W78" s="239">
        <v>110.98695568338719</v>
      </c>
      <c r="X78" s="239">
        <v>111.79158973949137</v>
      </c>
      <c r="Y78" s="239">
        <v>111.97733827834442</v>
      </c>
      <c r="Z78" s="239">
        <v>112.52073790550399</v>
      </c>
      <c r="AA78" s="239">
        <v>112.56897782242226</v>
      </c>
      <c r="AB78" s="239">
        <v>113.53235150510524</v>
      </c>
      <c r="AC78" s="239">
        <v>113.07529496579278</v>
      </c>
      <c r="AD78" s="239">
        <v>113.3927312987649</v>
      </c>
      <c r="AE78" s="239">
        <v>113.51418421287387</v>
      </c>
      <c r="AF78" s="239">
        <v>113.97490802227664</v>
      </c>
      <c r="AG78" s="239">
        <v>115.0020164244951</v>
      </c>
      <c r="AH78" s="239">
        <v>114.48026101146061</v>
      </c>
      <c r="AI78" s="239">
        <v>114.0192047460839</v>
      </c>
      <c r="AJ78" s="239">
        <v>118.67688325462285</v>
      </c>
      <c r="AK78" s="239">
        <v>118.99528664750673</v>
      </c>
      <c r="AL78" s="239">
        <v>119.53842195275104</v>
      </c>
      <c r="AM78" s="239">
        <v>119.3222528247035</v>
      </c>
      <c r="AN78" s="239">
        <v>120.07744867645928</v>
      </c>
      <c r="AO78" s="239">
        <v>119.2915103907052</v>
      </c>
      <c r="AP78" s="239">
        <v>118.9496739191337</v>
      </c>
      <c r="AQ78" s="239">
        <v>120.93392244072498</v>
      </c>
      <c r="AR78" s="239">
        <v>121.17085197452994</v>
      </c>
      <c r="AS78" s="239">
        <v>120.76613205511538</v>
      </c>
      <c r="AT78" s="239">
        <v>118.48707779554967</v>
      </c>
      <c r="AU78" s="239">
        <v>120.81452373812529</v>
      </c>
      <c r="AV78" s="239">
        <v>120.92756505032109</v>
      </c>
      <c r="AW78" s="239">
        <v>122.2590582309677</v>
      </c>
      <c r="AX78" s="239">
        <v>123.08280467833372</v>
      </c>
      <c r="AY78" s="239">
        <v>123.20997033481596</v>
      </c>
      <c r="AZ78" s="239">
        <v>123.14465649009738</v>
      </c>
      <c r="BA78" s="239">
        <v>123.44863364172102</v>
      </c>
      <c r="BB78" s="239">
        <v>123.16010236094436</v>
      </c>
      <c r="BC78" s="239">
        <v>123.8440103636581</v>
      </c>
      <c r="BD78" s="239">
        <v>123.86006649210097</v>
      </c>
      <c r="BE78" s="239">
        <v>123.86006649210097</v>
      </c>
      <c r="BF78" s="239">
        <v>123.82612033764997</v>
      </c>
      <c r="BG78" s="239">
        <v>123.82612033764997</v>
      </c>
      <c r="BH78" s="239">
        <v>124.26535583858247</v>
      </c>
      <c r="BI78" s="239">
        <v>124.64267853316338</v>
      </c>
      <c r="BJ78" s="239">
        <v>124.95914556870659</v>
      </c>
      <c r="BK78" s="239">
        <v>124.97572181883851</v>
      </c>
      <c r="BL78" s="1"/>
      <c r="BM78" s="1"/>
      <c r="BN78" s="1"/>
    </row>
    <row r="79" spans="1:72" s="138" customFormat="1" ht="28.5" x14ac:dyDescent="0.25">
      <c r="A79" s="139" t="s">
        <v>23</v>
      </c>
      <c r="B79" s="141" t="s">
        <v>24</v>
      </c>
      <c r="C79" s="26">
        <v>120</v>
      </c>
      <c r="D79" s="239">
        <v>100.84019947254933</v>
      </c>
      <c r="E79" s="239">
        <v>100.84019947254933</v>
      </c>
      <c r="F79" s="239">
        <v>100.27037690751902</v>
      </c>
      <c r="G79" s="239">
        <v>100.27694363748732</v>
      </c>
      <c r="H79" s="239">
        <v>100.27694363748734</v>
      </c>
      <c r="I79" s="239">
        <v>100.30335420112402</v>
      </c>
      <c r="J79" s="239">
        <v>100.30736101318104</v>
      </c>
      <c r="K79" s="239">
        <v>100.32835212288704</v>
      </c>
      <c r="L79" s="239">
        <v>100.33934815131556</v>
      </c>
      <c r="M79" s="239">
        <v>101.04682187042719</v>
      </c>
      <c r="N79" s="239">
        <v>101.04995759551633</v>
      </c>
      <c r="O79" s="239">
        <v>101.32119350233955</v>
      </c>
      <c r="P79" s="239">
        <v>101.34879125753825</v>
      </c>
      <c r="Q79" s="239">
        <v>101.35315370654598</v>
      </c>
      <c r="R79" s="239">
        <v>101.28153839739724</v>
      </c>
      <c r="S79" s="239">
        <v>101.28153839739724</v>
      </c>
      <c r="T79" s="239">
        <v>101.28153839739724</v>
      </c>
      <c r="U79" s="239">
        <v>101.32079415759158</v>
      </c>
      <c r="V79" s="239">
        <v>101.32079415759156</v>
      </c>
      <c r="W79" s="239">
        <v>101.32079415759156</v>
      </c>
      <c r="X79" s="239">
        <v>101.32079415759156</v>
      </c>
      <c r="Y79" s="239">
        <v>101.55191691467145</v>
      </c>
      <c r="Z79" s="239">
        <v>101.64703555901234</v>
      </c>
      <c r="AA79" s="239">
        <v>101.70383221276956</v>
      </c>
      <c r="AB79" s="239">
        <v>101.71825615983529</v>
      </c>
      <c r="AC79" s="239">
        <v>101.02394992745073</v>
      </c>
      <c r="AD79" s="239">
        <v>100.99994148984189</v>
      </c>
      <c r="AE79" s="239">
        <v>100.99994148984189</v>
      </c>
      <c r="AF79" s="239">
        <v>101.12934995416917</v>
      </c>
      <c r="AG79" s="239">
        <v>101.18750108824722</v>
      </c>
      <c r="AH79" s="239">
        <v>101.18813175755899</v>
      </c>
      <c r="AI79" s="239">
        <v>100.96450371693822</v>
      </c>
      <c r="AJ79" s="239">
        <v>100.42085454183383</v>
      </c>
      <c r="AK79" s="239">
        <v>99.647319461945386</v>
      </c>
      <c r="AL79" s="239">
        <v>99.693659702069709</v>
      </c>
      <c r="AM79" s="239">
        <v>99.387409702069718</v>
      </c>
      <c r="AN79" s="239">
        <v>99.387409702069718</v>
      </c>
      <c r="AO79" s="239">
        <v>99.39107727198342</v>
      </c>
      <c r="AP79" s="239">
        <v>99.413890526613443</v>
      </c>
      <c r="AQ79" s="239">
        <v>99.413890526613443</v>
      </c>
      <c r="AR79" s="239">
        <v>96.478780875817819</v>
      </c>
      <c r="AS79" s="239">
        <v>96.009607289955667</v>
      </c>
      <c r="AT79" s="239">
        <v>96.015854910279884</v>
      </c>
      <c r="AU79" s="239">
        <v>96.023466148720033</v>
      </c>
      <c r="AV79" s="239">
        <v>96.03716151847172</v>
      </c>
      <c r="AW79" s="239">
        <v>95.864101740504196</v>
      </c>
      <c r="AX79" s="239">
        <v>95.880625587845117</v>
      </c>
      <c r="AY79" s="239">
        <v>95.91637558784511</v>
      </c>
      <c r="AZ79" s="239">
        <v>96.71326003018693</v>
      </c>
      <c r="BA79" s="239">
        <v>96.71326003018693</v>
      </c>
      <c r="BB79" s="239">
        <v>96.531667719274765</v>
      </c>
      <c r="BC79" s="239">
        <v>96.713469087736499</v>
      </c>
      <c r="BD79" s="239">
        <v>96.739377748833718</v>
      </c>
      <c r="BE79" s="239">
        <v>96.739377748833718</v>
      </c>
      <c r="BF79" s="239">
        <v>93.657082959180855</v>
      </c>
      <c r="BG79" s="239">
        <v>94.669452113786832</v>
      </c>
      <c r="BH79" s="239">
        <v>94.669452113786832</v>
      </c>
      <c r="BI79" s="239">
        <v>94.869879867998279</v>
      </c>
      <c r="BJ79" s="239">
        <v>95.052736465346896</v>
      </c>
      <c r="BK79" s="239">
        <v>94.873147316264394</v>
      </c>
      <c r="BL79" s="1"/>
      <c r="BM79" s="1"/>
      <c r="BN79" s="1"/>
    </row>
    <row r="80" spans="1:72" s="138" customFormat="1" ht="28.5" x14ac:dyDescent="0.25">
      <c r="A80" s="139" t="s">
        <v>25</v>
      </c>
      <c r="B80" s="141" t="s">
        <v>26</v>
      </c>
      <c r="C80" s="26">
        <v>61</v>
      </c>
      <c r="D80" s="239">
        <v>102.58885611540332</v>
      </c>
      <c r="E80" s="239">
        <v>102.46827292190514</v>
      </c>
      <c r="F80" s="239">
        <v>102.55470310338754</v>
      </c>
      <c r="G80" s="239">
        <v>103.12000664195109</v>
      </c>
      <c r="H80" s="239">
        <v>102.53820428383719</v>
      </c>
      <c r="I80" s="239">
        <v>103.02777284286924</v>
      </c>
      <c r="J80" s="239">
        <v>103.31048206587647</v>
      </c>
      <c r="K80" s="239">
        <v>103.10055841624036</v>
      </c>
      <c r="L80" s="239">
        <v>101.95863092561514</v>
      </c>
      <c r="M80" s="239">
        <v>103.34405376783674</v>
      </c>
      <c r="N80" s="239">
        <v>102.59184171111875</v>
      </c>
      <c r="O80" s="239">
        <v>102.84286149582445</v>
      </c>
      <c r="P80" s="239">
        <v>102.86934382984337</v>
      </c>
      <c r="Q80" s="239">
        <v>102.91170455486143</v>
      </c>
      <c r="R80" s="239">
        <v>102.69107396696796</v>
      </c>
      <c r="S80" s="239">
        <v>102.06709052750813</v>
      </c>
      <c r="T80" s="239">
        <v>102.25319742887615</v>
      </c>
      <c r="U80" s="239">
        <v>102.50831761334129</v>
      </c>
      <c r="V80" s="239">
        <v>102.63788165815194</v>
      </c>
      <c r="W80" s="239">
        <v>102.06246073816135</v>
      </c>
      <c r="X80" s="239">
        <v>102.00629883725392</v>
      </c>
      <c r="Y80" s="239">
        <v>103.74267470983537</v>
      </c>
      <c r="Z80" s="239">
        <v>104.08921964314133</v>
      </c>
      <c r="AA80" s="239">
        <v>103.4312759101187</v>
      </c>
      <c r="AB80" s="239">
        <v>105.17444053047987</v>
      </c>
      <c r="AC80" s="239">
        <v>105.52264311808193</v>
      </c>
      <c r="AD80" s="239">
        <v>105.92728154152313</v>
      </c>
      <c r="AE80" s="239">
        <v>106.0462486413342</v>
      </c>
      <c r="AF80" s="239">
        <v>106.4391464803027</v>
      </c>
      <c r="AG80" s="239">
        <v>106.67690182576806</v>
      </c>
      <c r="AH80" s="239">
        <v>106.19263664457389</v>
      </c>
      <c r="AI80" s="239">
        <v>106.47464047563416</v>
      </c>
      <c r="AJ80" s="239">
        <v>105.1394289109444</v>
      </c>
      <c r="AK80" s="239">
        <v>107.55890934653593</v>
      </c>
      <c r="AL80" s="239">
        <v>108.0953573489835</v>
      </c>
      <c r="AM80" s="239">
        <v>108.58425816098597</v>
      </c>
      <c r="AN80" s="239">
        <v>110.57059162087583</v>
      </c>
      <c r="AO80" s="239">
        <v>107.31852811216253</v>
      </c>
      <c r="AP80" s="239">
        <v>109.03539318566368</v>
      </c>
      <c r="AQ80" s="239">
        <v>109.24295448706972</v>
      </c>
      <c r="AR80" s="239">
        <v>107.07477338374416</v>
      </c>
      <c r="AS80" s="239">
        <v>108.87698076940924</v>
      </c>
      <c r="AT80" s="239">
        <v>108.19328205212611</v>
      </c>
      <c r="AU80" s="239">
        <v>107.68506467150384</v>
      </c>
      <c r="AV80" s="239">
        <v>106.6314835634103</v>
      </c>
      <c r="AW80" s="239">
        <v>107.76934134220403</v>
      </c>
      <c r="AX80" s="239">
        <v>107.90488563304032</v>
      </c>
      <c r="AY80" s="239">
        <v>108.07322155112632</v>
      </c>
      <c r="AZ80" s="239">
        <v>108.95657472357729</v>
      </c>
      <c r="BA80" s="239">
        <v>108.75257664461063</v>
      </c>
      <c r="BB80" s="239">
        <v>108.66293516212421</v>
      </c>
      <c r="BC80" s="239">
        <v>108.9700682467802</v>
      </c>
      <c r="BD80" s="239">
        <v>109.17247029567031</v>
      </c>
      <c r="BE80" s="239">
        <v>108.92417145208012</v>
      </c>
      <c r="BF80" s="239">
        <v>110.13983110978059</v>
      </c>
      <c r="BG80" s="239">
        <v>109.48819070832306</v>
      </c>
      <c r="BH80" s="239">
        <v>109.1077039687285</v>
      </c>
      <c r="BI80" s="239">
        <v>111.09603317393754</v>
      </c>
      <c r="BJ80" s="239">
        <v>111.78341276231247</v>
      </c>
      <c r="BK80" s="239">
        <v>111.05334706165084</v>
      </c>
      <c r="BL80" s="1"/>
      <c r="BM80" s="1"/>
      <c r="BN80" s="1"/>
    </row>
    <row r="81" spans="1:79" s="138" customFormat="1" ht="15.75" x14ac:dyDescent="0.25">
      <c r="A81" s="139" t="s">
        <v>27</v>
      </c>
      <c r="B81" s="140" t="s">
        <v>28</v>
      </c>
      <c r="C81" s="26">
        <v>40</v>
      </c>
      <c r="D81" s="239">
        <v>103.63226827416597</v>
      </c>
      <c r="E81" s="239">
        <v>103.62762047865708</v>
      </c>
      <c r="F81" s="239">
        <v>103.93212048756641</v>
      </c>
      <c r="G81" s="239">
        <v>103.79480849858469</v>
      </c>
      <c r="H81" s="239">
        <v>103.88375445232032</v>
      </c>
      <c r="I81" s="239">
        <v>104.01277547240184</v>
      </c>
      <c r="J81" s="239">
        <v>103.96470708970837</v>
      </c>
      <c r="K81" s="239">
        <v>104.08233272749723</v>
      </c>
      <c r="L81" s="239">
        <v>105.5305321786133</v>
      </c>
      <c r="M81" s="239">
        <v>108.51003614241374</v>
      </c>
      <c r="N81" s="239">
        <v>108.52743414374774</v>
      </c>
      <c r="O81" s="239">
        <v>108.43993564873696</v>
      </c>
      <c r="P81" s="239">
        <v>108.77328165474019</v>
      </c>
      <c r="Q81" s="239">
        <v>108.77763837419403</v>
      </c>
      <c r="R81" s="239">
        <v>108.7593163692699</v>
      </c>
      <c r="S81" s="239">
        <v>108.94957726638165</v>
      </c>
      <c r="T81" s="239">
        <v>109.79797880111035</v>
      </c>
      <c r="U81" s="239">
        <v>109.83503817264075</v>
      </c>
      <c r="V81" s="239">
        <v>109.93851948263996</v>
      </c>
      <c r="W81" s="239">
        <v>110.00571253297778</v>
      </c>
      <c r="X81" s="239">
        <v>110.97499773814982</v>
      </c>
      <c r="Y81" s="239">
        <v>113.10610626894322</v>
      </c>
      <c r="Z81" s="239">
        <v>113.17657531310219</v>
      </c>
      <c r="AA81" s="239">
        <v>113.10144739342054</v>
      </c>
      <c r="AB81" s="239">
        <v>113.08515875591306</v>
      </c>
      <c r="AC81" s="239">
        <v>113.39993090316634</v>
      </c>
      <c r="AD81" s="239">
        <v>113.64095558402335</v>
      </c>
      <c r="AE81" s="239">
        <v>114.02975221760798</v>
      </c>
      <c r="AF81" s="239">
        <v>114.18216470746822</v>
      </c>
      <c r="AG81" s="239">
        <v>114.45466458560779</v>
      </c>
      <c r="AH81" s="239">
        <v>114.45567585368269</v>
      </c>
      <c r="AI81" s="239">
        <v>114.56938739867221</v>
      </c>
      <c r="AJ81" s="239">
        <v>114.66556501486248</v>
      </c>
      <c r="AK81" s="239">
        <v>115.48214893601623</v>
      </c>
      <c r="AL81" s="239">
        <v>115.50812527191188</v>
      </c>
      <c r="AM81" s="239">
        <v>116.2445622154341</v>
      </c>
      <c r="AN81" s="239">
        <v>116.39428392308454</v>
      </c>
      <c r="AO81" s="239">
        <v>116.31772368172847</v>
      </c>
      <c r="AP81" s="239">
        <v>116.34048455127424</v>
      </c>
      <c r="AQ81" s="239">
        <v>117.6407299789731</v>
      </c>
      <c r="AR81" s="239">
        <v>118.26359947424532</v>
      </c>
      <c r="AS81" s="239">
        <v>118.48255519630231</v>
      </c>
      <c r="AT81" s="239">
        <v>118.56627953708531</v>
      </c>
      <c r="AU81" s="239">
        <v>118.46665841243501</v>
      </c>
      <c r="AV81" s="239">
        <v>118.549159190731</v>
      </c>
      <c r="AW81" s="239">
        <v>122.3919311671164</v>
      </c>
      <c r="AX81" s="239">
        <v>122.41543630526617</v>
      </c>
      <c r="AY81" s="239">
        <v>122.95534907090405</v>
      </c>
      <c r="AZ81" s="239">
        <v>122.86810936840259</v>
      </c>
      <c r="BA81" s="239">
        <v>124.68061291035346</v>
      </c>
      <c r="BB81" s="239">
        <v>123.57591420075559</v>
      </c>
      <c r="BC81" s="239">
        <v>123.7044109446739</v>
      </c>
      <c r="BD81" s="239">
        <v>123.68083601114456</v>
      </c>
      <c r="BE81" s="239">
        <v>123.74664605704939</v>
      </c>
      <c r="BF81" s="239">
        <v>123.73973743708093</v>
      </c>
      <c r="BG81" s="239">
        <v>123.66952407233707</v>
      </c>
      <c r="BH81" s="239">
        <v>123.80683878965692</v>
      </c>
      <c r="BI81" s="239">
        <v>127.00147244436369</v>
      </c>
      <c r="BJ81" s="239">
        <v>126.90457335224001</v>
      </c>
      <c r="BK81" s="239">
        <v>126.94227772925665</v>
      </c>
      <c r="BL81" s="1"/>
      <c r="BM81" s="1"/>
      <c r="BN81" s="1"/>
    </row>
    <row r="82" spans="1:79" s="138" customFormat="1" ht="15.75" x14ac:dyDescent="0.25">
      <c r="A82" s="139" t="s">
        <v>29</v>
      </c>
      <c r="B82" s="140" t="s">
        <v>30</v>
      </c>
      <c r="C82" s="26">
        <v>151</v>
      </c>
      <c r="D82" s="239">
        <v>103.14239936548258</v>
      </c>
      <c r="E82" s="239">
        <v>103.07036169347602</v>
      </c>
      <c r="F82" s="239">
        <v>103.05732633966169</v>
      </c>
      <c r="G82" s="239">
        <v>102.89399769838565</v>
      </c>
      <c r="H82" s="239">
        <v>103.56134968446575</v>
      </c>
      <c r="I82" s="239">
        <v>102.96934981397249</v>
      </c>
      <c r="J82" s="239">
        <v>103.26012268991099</v>
      </c>
      <c r="K82" s="239">
        <v>104.25914785835904</v>
      </c>
      <c r="L82" s="239">
        <v>104.99207129525546</v>
      </c>
      <c r="M82" s="239">
        <v>105.66284108402833</v>
      </c>
      <c r="N82" s="239">
        <v>105.69413007795673</v>
      </c>
      <c r="O82" s="239">
        <v>105.85170713426768</v>
      </c>
      <c r="P82" s="239">
        <v>105.90022381893367</v>
      </c>
      <c r="Q82" s="239">
        <v>105.80701675783831</v>
      </c>
      <c r="R82" s="239">
        <v>105.34582750592584</v>
      </c>
      <c r="S82" s="239">
        <v>107.03584498189326</v>
      </c>
      <c r="T82" s="239">
        <v>107.18100289452131</v>
      </c>
      <c r="U82" s="239">
        <v>105.41181174582033</v>
      </c>
      <c r="V82" s="239">
        <v>105.92661109715699</v>
      </c>
      <c r="W82" s="239">
        <v>105.14605318443901</v>
      </c>
      <c r="X82" s="239">
        <v>102.55999027714911</v>
      </c>
      <c r="Y82" s="239">
        <v>99.536348677256413</v>
      </c>
      <c r="Z82" s="239">
        <v>101.9607832079389</v>
      </c>
      <c r="AA82" s="239">
        <v>102.9751377073154</v>
      </c>
      <c r="AB82" s="239">
        <v>102.66960758438579</v>
      </c>
      <c r="AC82" s="239">
        <v>103.45998452749618</v>
      </c>
      <c r="AD82" s="239">
        <v>103.53041799347703</v>
      </c>
      <c r="AE82" s="239">
        <v>103.27749897957</v>
      </c>
      <c r="AF82" s="239">
        <v>103.80821256515543</v>
      </c>
      <c r="AG82" s="239">
        <v>103.439020093971</v>
      </c>
      <c r="AH82" s="239">
        <v>103.39885315496598</v>
      </c>
      <c r="AI82" s="239">
        <v>101.82723953605399</v>
      </c>
      <c r="AJ82" s="239">
        <v>100.63159873561442</v>
      </c>
      <c r="AK82" s="239">
        <v>100.13403743485239</v>
      </c>
      <c r="AL82" s="239">
        <v>98.381062421713409</v>
      </c>
      <c r="AM82" s="239">
        <v>97.728865379871152</v>
      </c>
      <c r="AN82" s="239">
        <v>97.92075009045702</v>
      </c>
      <c r="AO82" s="239">
        <v>97.409949919926618</v>
      </c>
      <c r="AP82" s="239">
        <v>98.935190143655859</v>
      </c>
      <c r="AQ82" s="239">
        <v>98.663051549130884</v>
      </c>
      <c r="AR82" s="239">
        <v>97.413265842811455</v>
      </c>
      <c r="AS82" s="239">
        <v>97.146136561032549</v>
      </c>
      <c r="AT82" s="239">
        <v>97.512547480952222</v>
      </c>
      <c r="AU82" s="239">
        <v>98.07541548640998</v>
      </c>
      <c r="AV82" s="239">
        <v>98.968802532258962</v>
      </c>
      <c r="AW82" s="239">
        <v>98.659109353408041</v>
      </c>
      <c r="AX82" s="239">
        <v>99.899733556604119</v>
      </c>
      <c r="AY82" s="239">
        <v>100.95312331844441</v>
      </c>
      <c r="AZ82" s="239">
        <v>102.42653787388318</v>
      </c>
      <c r="BA82" s="239">
        <v>102.90124153796769</v>
      </c>
      <c r="BB82" s="239">
        <v>102.78161423483061</v>
      </c>
      <c r="BC82" s="239">
        <v>102.87221001775875</v>
      </c>
      <c r="BD82" s="239">
        <v>104.18582657881404</v>
      </c>
      <c r="BE82" s="239">
        <v>102.90913275571039</v>
      </c>
      <c r="BF82" s="239">
        <v>102.74508952114708</v>
      </c>
      <c r="BG82" s="239">
        <v>103.23286509074993</v>
      </c>
      <c r="BH82" s="239">
        <v>104.58154461519025</v>
      </c>
      <c r="BI82" s="239">
        <v>104.99906428657502</v>
      </c>
      <c r="BJ82" s="239">
        <v>104.74049484108681</v>
      </c>
      <c r="BK82" s="239">
        <v>104.70162059343558</v>
      </c>
      <c r="BL82" s="1"/>
      <c r="BM82" s="1"/>
      <c r="BN82" s="1"/>
    </row>
    <row r="83" spans="1:79" s="138" customFormat="1" ht="15.75" x14ac:dyDescent="0.25">
      <c r="A83" s="139" t="s">
        <v>31</v>
      </c>
      <c r="B83" s="140" t="s">
        <v>32</v>
      </c>
      <c r="C83" s="26">
        <v>39</v>
      </c>
      <c r="D83" s="239">
        <v>100.00000000000003</v>
      </c>
      <c r="E83" s="239">
        <v>100.00000000000003</v>
      </c>
      <c r="F83" s="239">
        <v>100.13383875831904</v>
      </c>
      <c r="G83" s="239">
        <v>100.13383875831904</v>
      </c>
      <c r="H83" s="239">
        <v>100.07627465575494</v>
      </c>
      <c r="I83" s="239">
        <v>99.825466848187077</v>
      </c>
      <c r="J83" s="239">
        <v>100.09222979532805</v>
      </c>
      <c r="K83" s="239">
        <v>99.991239609446993</v>
      </c>
      <c r="L83" s="239">
        <v>99.991239609446993</v>
      </c>
      <c r="M83" s="239">
        <v>99.991239609446993</v>
      </c>
      <c r="N83" s="239">
        <v>99.887196729500104</v>
      </c>
      <c r="O83" s="239">
        <v>99.887196729500104</v>
      </c>
      <c r="P83" s="239">
        <v>99.887196729500104</v>
      </c>
      <c r="Q83" s="239">
        <v>99.778718906986498</v>
      </c>
      <c r="R83" s="239">
        <v>99.778718906986498</v>
      </c>
      <c r="S83" s="239">
        <v>99.512167577918689</v>
      </c>
      <c r="T83" s="239">
        <v>99.778718274775542</v>
      </c>
      <c r="U83" s="239">
        <v>99.412147660845676</v>
      </c>
      <c r="V83" s="239">
        <v>99.132378909050885</v>
      </c>
      <c r="W83" s="239">
        <v>99.132378377109546</v>
      </c>
      <c r="X83" s="239">
        <v>98.924029455940712</v>
      </c>
      <c r="Y83" s="239">
        <v>97.726633550558248</v>
      </c>
      <c r="Z83" s="239">
        <v>97.405199228481294</v>
      </c>
      <c r="AA83" s="239">
        <v>96.589972249578196</v>
      </c>
      <c r="AB83" s="239">
        <v>96.758144992386832</v>
      </c>
      <c r="AC83" s="239">
        <v>96.589972249578196</v>
      </c>
      <c r="AD83" s="239">
        <v>95.711588184579028</v>
      </c>
      <c r="AE83" s="239">
        <v>94.663306853703034</v>
      </c>
      <c r="AF83" s="239">
        <v>94.850162013239313</v>
      </c>
      <c r="AG83" s="239">
        <v>94.850162013239313</v>
      </c>
      <c r="AH83" s="239">
        <v>94.850162013239313</v>
      </c>
      <c r="AI83" s="239">
        <v>94.850162013239313</v>
      </c>
      <c r="AJ83" s="239">
        <v>94.850162013239313</v>
      </c>
      <c r="AK83" s="239">
        <v>94.85016038748546</v>
      </c>
      <c r="AL83" s="239">
        <v>94.865032182357254</v>
      </c>
      <c r="AM83" s="239">
        <v>94.345015232857406</v>
      </c>
      <c r="AN83" s="239">
        <v>94.285526370319857</v>
      </c>
      <c r="AO83" s="239">
        <v>94.156024247058113</v>
      </c>
      <c r="AP83" s="239">
        <v>94.058052091696908</v>
      </c>
      <c r="AQ83" s="239">
        <v>94.258436707081515</v>
      </c>
      <c r="AR83" s="239">
        <v>94.287812659398142</v>
      </c>
      <c r="AS83" s="239">
        <v>94.476759145687652</v>
      </c>
      <c r="AT83" s="239">
        <v>94.577180688977805</v>
      </c>
      <c r="AU83" s="239">
        <v>94.533688847013281</v>
      </c>
      <c r="AV83" s="239">
        <v>94.570355513679942</v>
      </c>
      <c r="AW83" s="239">
        <v>94.364379372224548</v>
      </c>
      <c r="AX83" s="239">
        <v>94.422567132940586</v>
      </c>
      <c r="AY83" s="239">
        <v>94.422567132940586</v>
      </c>
      <c r="AZ83" s="239">
        <v>94.549013450523205</v>
      </c>
      <c r="BA83" s="239">
        <v>94.628486123971243</v>
      </c>
      <c r="BB83" s="239">
        <v>94.628486123971243</v>
      </c>
      <c r="BC83" s="239">
        <v>94.508591813243029</v>
      </c>
      <c r="BD83" s="239">
        <v>94.508591813243029</v>
      </c>
      <c r="BE83" s="239">
        <v>94.508591813243029</v>
      </c>
      <c r="BF83" s="239">
        <v>94.508591813243029</v>
      </c>
      <c r="BG83" s="239">
        <v>94.581701197462607</v>
      </c>
      <c r="BH83" s="239">
        <v>94.581701197462607</v>
      </c>
      <c r="BI83" s="239">
        <v>94.430037329624</v>
      </c>
      <c r="BJ83" s="239">
        <v>94.430037329624</v>
      </c>
      <c r="BK83" s="239">
        <v>94.430037329624</v>
      </c>
      <c r="BL83" s="1"/>
      <c r="BM83" s="1"/>
      <c r="BN83" s="1"/>
    </row>
    <row r="84" spans="1:79" s="138" customFormat="1" ht="15.75" x14ac:dyDescent="0.25">
      <c r="A84" s="139" t="s">
        <v>33</v>
      </c>
      <c r="B84" s="140" t="s">
        <v>34</v>
      </c>
      <c r="C84" s="26">
        <v>44</v>
      </c>
      <c r="D84" s="239">
        <v>99.220345313487144</v>
      </c>
      <c r="E84" s="239">
        <v>99.240302676303273</v>
      </c>
      <c r="F84" s="239">
        <v>99.181211835022637</v>
      </c>
      <c r="G84" s="239">
        <v>102.58680135966254</v>
      </c>
      <c r="H84" s="239">
        <v>102.64282912849117</v>
      </c>
      <c r="I84" s="239">
        <v>103.07110745086412</v>
      </c>
      <c r="J84" s="239">
        <v>103.18347025502777</v>
      </c>
      <c r="K84" s="239">
        <v>103.00420009188097</v>
      </c>
      <c r="L84" s="239">
        <v>104.08729440965197</v>
      </c>
      <c r="M84" s="239">
        <v>104.39113004827718</v>
      </c>
      <c r="N84" s="239">
        <v>104.90029528130466</v>
      </c>
      <c r="O84" s="239">
        <v>104.81057005720814</v>
      </c>
      <c r="P84" s="239">
        <v>106.21200817858984</v>
      </c>
      <c r="Q84" s="239">
        <v>106.23719152065414</v>
      </c>
      <c r="R84" s="239">
        <v>105.75435699822073</v>
      </c>
      <c r="S84" s="239">
        <v>106.32256641984246</v>
      </c>
      <c r="T84" s="239">
        <v>105.63404851240274</v>
      </c>
      <c r="U84" s="239">
        <v>105.01425074435257</v>
      </c>
      <c r="V84" s="239">
        <v>105.03564980168386</v>
      </c>
      <c r="W84" s="239">
        <v>104.88709949995699</v>
      </c>
      <c r="X84" s="239">
        <v>105.43389631814229</v>
      </c>
      <c r="Y84" s="239">
        <v>105.80205034484624</v>
      </c>
      <c r="Z84" s="239">
        <v>107.68841978807035</v>
      </c>
      <c r="AA84" s="239">
        <v>107.37059711569913</v>
      </c>
      <c r="AB84" s="239">
        <v>107.38609884082003</v>
      </c>
      <c r="AC84" s="239">
        <v>107.27201045095779</v>
      </c>
      <c r="AD84" s="239">
        <v>106.85328363790906</v>
      </c>
      <c r="AE84" s="239">
        <v>107.35418020497599</v>
      </c>
      <c r="AF84" s="239">
        <v>107.78930007099756</v>
      </c>
      <c r="AG84" s="239">
        <v>107.83845595792478</v>
      </c>
      <c r="AH84" s="239">
        <v>108.41349128460693</v>
      </c>
      <c r="AI84" s="239">
        <v>109.49631847749771</v>
      </c>
      <c r="AJ84" s="239">
        <v>109.72615447636018</v>
      </c>
      <c r="AK84" s="239">
        <v>110.74065945317533</v>
      </c>
      <c r="AL84" s="239">
        <v>110.84078987061713</v>
      </c>
      <c r="AM84" s="239">
        <v>110.92351735410867</v>
      </c>
      <c r="AN84" s="239">
        <v>110.5653852799894</v>
      </c>
      <c r="AO84" s="239">
        <v>110.37954765966757</v>
      </c>
      <c r="AP84" s="239">
        <v>109.81208143134413</v>
      </c>
      <c r="AQ84" s="239">
        <v>109.41791633711954</v>
      </c>
      <c r="AR84" s="239">
        <v>109.4445131762423</v>
      </c>
      <c r="AS84" s="239">
        <v>109.68942595386675</v>
      </c>
      <c r="AT84" s="239">
        <v>109.1331391594958</v>
      </c>
      <c r="AU84" s="239">
        <v>109.0138200033084</v>
      </c>
      <c r="AV84" s="239">
        <v>109.14394582219091</v>
      </c>
      <c r="AW84" s="239">
        <v>109.8691966154999</v>
      </c>
      <c r="AX84" s="239">
        <v>109.79164530879638</v>
      </c>
      <c r="AY84" s="239">
        <v>110.32341681811864</v>
      </c>
      <c r="AZ84" s="239">
        <v>110.22913793276194</v>
      </c>
      <c r="BA84" s="239">
        <v>110.22736650303422</v>
      </c>
      <c r="BB84" s="239">
        <v>110.42664205190619</v>
      </c>
      <c r="BC84" s="239">
        <v>111.33055212312844</v>
      </c>
      <c r="BD84" s="239">
        <v>111.16525950813302</v>
      </c>
      <c r="BE84" s="239">
        <v>111.34425189313484</v>
      </c>
      <c r="BF84" s="239">
        <v>111.3643260419714</v>
      </c>
      <c r="BG84" s="239">
        <v>110.70288792772895</v>
      </c>
      <c r="BH84" s="239">
        <v>111.64101805792215</v>
      </c>
      <c r="BI84" s="239">
        <v>111.77213169666742</v>
      </c>
      <c r="BJ84" s="239">
        <v>112.01889496290313</v>
      </c>
      <c r="BK84" s="239">
        <v>112.06144896482715</v>
      </c>
      <c r="BL84" s="1"/>
      <c r="BM84" s="1"/>
      <c r="BN84" s="1"/>
    </row>
    <row r="85" spans="1:79" s="138" customFormat="1" ht="15.75" x14ac:dyDescent="0.25">
      <c r="A85" s="136">
        <v>10</v>
      </c>
      <c r="B85" s="140" t="s">
        <v>35</v>
      </c>
      <c r="C85" s="26">
        <v>45</v>
      </c>
      <c r="D85" s="239">
        <v>101.72252692639445</v>
      </c>
      <c r="E85" s="239">
        <v>101.72252692639445</v>
      </c>
      <c r="F85" s="239">
        <v>101.72252692639445</v>
      </c>
      <c r="G85" s="239">
        <v>101.72252692639445</v>
      </c>
      <c r="H85" s="239">
        <v>101.94870918094803</v>
      </c>
      <c r="I85" s="239">
        <v>101.94870918094803</v>
      </c>
      <c r="J85" s="239">
        <v>101.94870918094803</v>
      </c>
      <c r="K85" s="239">
        <v>101.94870918094803</v>
      </c>
      <c r="L85" s="239">
        <v>101.94870918094803</v>
      </c>
      <c r="M85" s="239">
        <v>103.30249270099465</v>
      </c>
      <c r="N85" s="239">
        <v>103.30249270099465</v>
      </c>
      <c r="O85" s="239">
        <v>103.30249270099465</v>
      </c>
      <c r="P85" s="239">
        <v>103.30249270099465</v>
      </c>
      <c r="Q85" s="239">
        <v>103.30249270099465</v>
      </c>
      <c r="R85" s="239">
        <v>103.30249270099465</v>
      </c>
      <c r="S85" s="239">
        <v>103.30249270099465</v>
      </c>
      <c r="T85" s="239">
        <v>103.68265906940877</v>
      </c>
      <c r="U85" s="239">
        <v>103.68265906940873</v>
      </c>
      <c r="V85" s="239">
        <v>103.68265906940877</v>
      </c>
      <c r="W85" s="239">
        <v>103.68265906940877</v>
      </c>
      <c r="X85" s="239">
        <v>103.68265906940877</v>
      </c>
      <c r="Y85" s="239">
        <v>104.62015911013211</v>
      </c>
      <c r="Z85" s="239">
        <v>104.62015911013211</v>
      </c>
      <c r="AA85" s="239">
        <v>105.56072446634421</v>
      </c>
      <c r="AB85" s="239">
        <v>105.56072446634421</v>
      </c>
      <c r="AC85" s="239">
        <v>105.56072446634421</v>
      </c>
      <c r="AD85" s="239">
        <v>105.56072446634421</v>
      </c>
      <c r="AE85" s="239">
        <v>105.56072446634421</v>
      </c>
      <c r="AF85" s="239">
        <v>105.56072446634421</v>
      </c>
      <c r="AG85" s="239">
        <v>105.56072446634421</v>
      </c>
      <c r="AH85" s="239">
        <v>105.56072446634421</v>
      </c>
      <c r="AI85" s="239">
        <v>105.56072446634421</v>
      </c>
      <c r="AJ85" s="239">
        <v>105.56072446634421</v>
      </c>
      <c r="AK85" s="239">
        <v>110.47094102944763</v>
      </c>
      <c r="AL85" s="239">
        <v>111.35844151679568</v>
      </c>
      <c r="AM85" s="239">
        <v>111.35844151679568</v>
      </c>
      <c r="AN85" s="239">
        <v>111.35844151679568</v>
      </c>
      <c r="AO85" s="239">
        <v>111.35844151679568</v>
      </c>
      <c r="AP85" s="239">
        <v>111.35844151679568</v>
      </c>
      <c r="AQ85" s="239">
        <v>112.41869741223159</v>
      </c>
      <c r="AR85" s="239">
        <v>112.41869741223159</v>
      </c>
      <c r="AS85" s="239">
        <v>112.41869741223159</v>
      </c>
      <c r="AT85" s="239">
        <v>112.41869741223159</v>
      </c>
      <c r="AU85" s="239">
        <v>112.41869741223164</v>
      </c>
      <c r="AV85" s="239">
        <v>112.41869741223164</v>
      </c>
      <c r="AW85" s="239">
        <v>115.22524653064855</v>
      </c>
      <c r="AX85" s="239">
        <v>115.22524653064855</v>
      </c>
      <c r="AY85" s="239">
        <v>115.22524653064855</v>
      </c>
      <c r="AZ85" s="239">
        <v>115.22524653064855</v>
      </c>
      <c r="BA85" s="239">
        <v>115.22524653064859</v>
      </c>
      <c r="BB85" s="239">
        <v>115.22524653064859</v>
      </c>
      <c r="BC85" s="239">
        <v>116.09258546085144</v>
      </c>
      <c r="BD85" s="239">
        <v>116.09258546085144</v>
      </c>
      <c r="BE85" s="239">
        <v>116.09258546085144</v>
      </c>
      <c r="BF85" s="239">
        <v>116.09258546085144</v>
      </c>
      <c r="BG85" s="239">
        <v>116.09258546085144</v>
      </c>
      <c r="BH85" s="239">
        <v>116.09258546085144</v>
      </c>
      <c r="BI85" s="239">
        <v>118.94788543058623</v>
      </c>
      <c r="BJ85" s="239">
        <v>118.94788543058623</v>
      </c>
      <c r="BK85" s="239">
        <v>118.94788543058623</v>
      </c>
      <c r="BL85" s="1"/>
      <c r="BM85" s="1"/>
      <c r="BN85" s="1"/>
    </row>
    <row r="86" spans="1:79" s="138" customFormat="1" ht="15.75" x14ac:dyDescent="0.25">
      <c r="A86" s="136">
        <v>11</v>
      </c>
      <c r="B86" s="140" t="s">
        <v>36</v>
      </c>
      <c r="C86" s="26">
        <v>45</v>
      </c>
      <c r="D86" s="239">
        <v>106.08092399238319</v>
      </c>
      <c r="E86" s="239">
        <v>105.94200054328887</v>
      </c>
      <c r="F86" s="239">
        <v>106.41514467517827</v>
      </c>
      <c r="G86" s="239">
        <v>106.85940450633726</v>
      </c>
      <c r="H86" s="239">
        <v>106.37889066275673</v>
      </c>
      <c r="I86" s="239">
        <v>106.76956407850015</v>
      </c>
      <c r="J86" s="239">
        <v>107.48947219681529</v>
      </c>
      <c r="K86" s="239">
        <v>107.74627513951417</v>
      </c>
      <c r="L86" s="239">
        <v>109.53937080153584</v>
      </c>
      <c r="M86" s="239">
        <v>110.94111148284368</v>
      </c>
      <c r="N86" s="239">
        <v>111.19705352043634</v>
      </c>
      <c r="O86" s="239">
        <v>111.25144556869515</v>
      </c>
      <c r="P86" s="239">
        <v>110.9516310094842</v>
      </c>
      <c r="Q86" s="239">
        <v>111.23353827446077</v>
      </c>
      <c r="R86" s="239">
        <v>111.58559411155252</v>
      </c>
      <c r="S86" s="239">
        <v>111.57497269873593</v>
      </c>
      <c r="T86" s="239">
        <v>111.57497269873593</v>
      </c>
      <c r="U86" s="239">
        <v>111.65116113805153</v>
      </c>
      <c r="V86" s="239">
        <v>111.41563036753087</v>
      </c>
      <c r="W86" s="239">
        <v>112.70794274648857</v>
      </c>
      <c r="X86" s="239">
        <v>113.08609851558558</v>
      </c>
      <c r="Y86" s="239">
        <v>112.976822824672</v>
      </c>
      <c r="Z86" s="239">
        <v>113.01015478477147</v>
      </c>
      <c r="AA86" s="239">
        <v>112.98982150978794</v>
      </c>
      <c r="AB86" s="239">
        <v>112.22127953915391</v>
      </c>
      <c r="AC86" s="239">
        <v>112.62538500670435</v>
      </c>
      <c r="AD86" s="239">
        <v>112.62538500670435</v>
      </c>
      <c r="AE86" s="239">
        <v>113.04899469438011</v>
      </c>
      <c r="AF86" s="239">
        <v>113.83042098711466</v>
      </c>
      <c r="AG86" s="239">
        <v>113.35484136188136</v>
      </c>
      <c r="AH86" s="239">
        <v>113.36897255561804</v>
      </c>
      <c r="AI86" s="239">
        <v>114.42061477340859</v>
      </c>
      <c r="AJ86" s="239">
        <v>115.52504011080126</v>
      </c>
      <c r="AK86" s="239">
        <v>115.5984800120584</v>
      </c>
      <c r="AL86" s="239">
        <v>115.12671288456606</v>
      </c>
      <c r="AM86" s="239">
        <v>115.14701535582752</v>
      </c>
      <c r="AN86" s="239">
        <v>115.17307880424347</v>
      </c>
      <c r="AO86" s="239">
        <v>115.03333111478879</v>
      </c>
      <c r="AP86" s="239">
        <v>114.96141527902263</v>
      </c>
      <c r="AQ86" s="239">
        <v>114.95504019037756</v>
      </c>
      <c r="AR86" s="239">
        <v>116.82021905354468</v>
      </c>
      <c r="AS86" s="239">
        <v>116.82021905354468</v>
      </c>
      <c r="AT86" s="239">
        <v>117.19494293666442</v>
      </c>
      <c r="AU86" s="239">
        <v>117.75159257551164</v>
      </c>
      <c r="AV86" s="239">
        <v>118.8157505496972</v>
      </c>
      <c r="AW86" s="239">
        <v>118.70159937028751</v>
      </c>
      <c r="AX86" s="239">
        <v>118.82417806405708</v>
      </c>
      <c r="AY86" s="239">
        <v>119.79313531109084</v>
      </c>
      <c r="AZ86" s="239">
        <v>120.28853266061886</v>
      </c>
      <c r="BA86" s="239">
        <v>120.49612157682125</v>
      </c>
      <c r="BB86" s="239">
        <v>120.70412001422184</v>
      </c>
      <c r="BC86" s="239">
        <v>120.26455375253788</v>
      </c>
      <c r="BD86" s="239">
        <v>120.66726642883629</v>
      </c>
      <c r="BE86" s="239">
        <v>120.70293172287951</v>
      </c>
      <c r="BF86" s="239">
        <v>120.70293172287951</v>
      </c>
      <c r="BG86" s="239">
        <v>121.36378173792205</v>
      </c>
      <c r="BH86" s="239">
        <v>121.36378173792205</v>
      </c>
      <c r="BI86" s="239">
        <v>121.40368166458268</v>
      </c>
      <c r="BJ86" s="239">
        <v>121.45162344294179</v>
      </c>
      <c r="BK86" s="239">
        <v>121.93885743500921</v>
      </c>
      <c r="BL86" s="1"/>
      <c r="BM86" s="1"/>
      <c r="BN86" s="1"/>
    </row>
    <row r="87" spans="1:79" s="138" customFormat="1" ht="15.75" x14ac:dyDescent="0.25">
      <c r="A87" s="136">
        <v>12</v>
      </c>
      <c r="B87" s="140" t="s">
        <v>37</v>
      </c>
      <c r="C87" s="26">
        <v>41</v>
      </c>
      <c r="D87" s="239">
        <v>102.63154000102995</v>
      </c>
      <c r="E87" s="239">
        <v>102.43150911585899</v>
      </c>
      <c r="F87" s="239">
        <v>102.36545759406765</v>
      </c>
      <c r="G87" s="239">
        <v>102.86808759893233</v>
      </c>
      <c r="H87" s="239">
        <v>102.38112989911457</v>
      </c>
      <c r="I87" s="239">
        <v>102.52904159639792</v>
      </c>
      <c r="J87" s="239">
        <v>103.19140779676013</v>
      </c>
      <c r="K87" s="239">
        <v>103.22784089634426</v>
      </c>
      <c r="L87" s="239">
        <v>102.34200663590372</v>
      </c>
      <c r="M87" s="239">
        <v>103.29528291623275</v>
      </c>
      <c r="N87" s="239">
        <v>104.28427261702375</v>
      </c>
      <c r="O87" s="239">
        <v>104.7265885660985</v>
      </c>
      <c r="P87" s="239">
        <v>104.99660991997074</v>
      </c>
      <c r="Q87" s="239">
        <v>104.93331138304367</v>
      </c>
      <c r="R87" s="239">
        <v>105.2618784288465</v>
      </c>
      <c r="S87" s="239">
        <v>104.68135273473568</v>
      </c>
      <c r="T87" s="239">
        <v>104.50349669718055</v>
      </c>
      <c r="U87" s="239">
        <v>105.17735165516352</v>
      </c>
      <c r="V87" s="239">
        <v>104.94851381778291</v>
      </c>
      <c r="W87" s="239">
        <v>105.18271683507879</v>
      </c>
      <c r="X87" s="239">
        <v>103.91343950388396</v>
      </c>
      <c r="Y87" s="239">
        <v>105.70452282066324</v>
      </c>
      <c r="Z87" s="239">
        <v>105.06907167117009</v>
      </c>
      <c r="AA87" s="239">
        <v>104.7304218605739</v>
      </c>
      <c r="AB87" s="239">
        <v>105.51557457921837</v>
      </c>
      <c r="AC87" s="239">
        <v>105.62053544986323</v>
      </c>
      <c r="AD87" s="239">
        <v>105.50783520159459</v>
      </c>
      <c r="AE87" s="239">
        <v>105.3370975712623</v>
      </c>
      <c r="AF87" s="239">
        <v>105.61001769196211</v>
      </c>
      <c r="AG87" s="239">
        <v>106.03418380140802</v>
      </c>
      <c r="AH87" s="239">
        <v>105.38836265457438</v>
      </c>
      <c r="AI87" s="239">
        <v>105.21869344629063</v>
      </c>
      <c r="AJ87" s="239">
        <v>104.60867909529371</v>
      </c>
      <c r="AK87" s="239">
        <v>105.83770122065388</v>
      </c>
      <c r="AL87" s="239">
        <v>105.9735799204517</v>
      </c>
      <c r="AM87" s="239">
        <v>106.58379651216771</v>
      </c>
      <c r="AN87" s="239">
        <v>106.57657767156527</v>
      </c>
      <c r="AO87" s="239">
        <v>106.57909974102503</v>
      </c>
      <c r="AP87" s="239">
        <v>106.76148000088</v>
      </c>
      <c r="AQ87" s="239">
        <v>107.1628419362451</v>
      </c>
      <c r="AR87" s="239">
        <v>106.67748018537947</v>
      </c>
      <c r="AS87" s="239">
        <v>107.29908945183318</v>
      </c>
      <c r="AT87" s="239">
        <v>106.77421007385118</v>
      </c>
      <c r="AU87" s="239">
        <v>106.22028193771527</v>
      </c>
      <c r="AV87" s="239">
        <v>105.46524299114085</v>
      </c>
      <c r="AW87" s="239">
        <v>107.61529497288402</v>
      </c>
      <c r="AX87" s="239">
        <v>107.90371934622777</v>
      </c>
      <c r="AY87" s="239">
        <v>108.09879390676782</v>
      </c>
      <c r="AZ87" s="239">
        <v>108.09718019601955</v>
      </c>
      <c r="BA87" s="239">
        <v>107.74631708386788</v>
      </c>
      <c r="BB87" s="239">
        <v>107.65420117968156</v>
      </c>
      <c r="BC87" s="239">
        <v>107.32935565930212</v>
      </c>
      <c r="BD87" s="239">
        <v>108.12900731888024</v>
      </c>
      <c r="BE87" s="239">
        <v>108.72678200674507</v>
      </c>
      <c r="BF87" s="239">
        <v>108.13976410346044</v>
      </c>
      <c r="BG87" s="239">
        <v>108.22093783913067</v>
      </c>
      <c r="BH87" s="239">
        <v>107.4397013436523</v>
      </c>
      <c r="BI87" s="239">
        <v>108.13842992395072</v>
      </c>
      <c r="BJ87" s="239">
        <v>108.89215735509828</v>
      </c>
      <c r="BK87" s="239">
        <v>108.17309044076494</v>
      </c>
      <c r="BL87" s="1"/>
      <c r="BM87" s="1"/>
      <c r="BN87" s="1"/>
    </row>
    <row r="88" spans="1:79" s="138" customFormat="1" ht="15.75" x14ac:dyDescent="0.25">
      <c r="A88" s="136"/>
      <c r="B88" s="136" t="s">
        <v>38</v>
      </c>
      <c r="C88" s="28">
        <f>SUM(C76:C87)</f>
        <v>1000</v>
      </c>
      <c r="D88" s="240">
        <v>103.41103430058496</v>
      </c>
      <c r="E88" s="240">
        <v>103.27032577387625</v>
      </c>
      <c r="F88" s="240">
        <v>103.39295172316054</v>
      </c>
      <c r="G88" s="240">
        <v>103.55376131508616</v>
      </c>
      <c r="H88" s="240">
        <v>103.26463576649019</v>
      </c>
      <c r="I88" s="240">
        <v>103.46288293612957</v>
      </c>
      <c r="J88" s="240">
        <v>103.93097644043041</v>
      </c>
      <c r="K88" s="240">
        <v>105.02591063876021</v>
      </c>
      <c r="L88" s="240">
        <v>105.28532447537216</v>
      </c>
      <c r="M88" s="240">
        <v>107.22783331437722</v>
      </c>
      <c r="N88" s="240">
        <v>108.46090862589882</v>
      </c>
      <c r="O88" s="240">
        <v>107.70165811051767</v>
      </c>
      <c r="P88" s="240">
        <v>107.69463825835955</v>
      </c>
      <c r="Q88" s="240">
        <v>106.75670393395599</v>
      </c>
      <c r="R88" s="240">
        <v>106.80258816197464</v>
      </c>
      <c r="S88" s="240">
        <v>106.80571208676962</v>
      </c>
      <c r="T88" s="240">
        <v>107.20524636995943</v>
      </c>
      <c r="U88" s="240">
        <v>106.50993817698053</v>
      </c>
      <c r="V88" s="240">
        <v>105.87284635414592</v>
      </c>
      <c r="W88" s="240">
        <v>105.90135505216863</v>
      </c>
      <c r="X88" s="240">
        <v>105.53716639552769</v>
      </c>
      <c r="Y88" s="240">
        <v>107.88219635336371</v>
      </c>
      <c r="Z88" s="240">
        <v>110.67120878355324</v>
      </c>
      <c r="AA88" s="240">
        <v>110.08390533021607</v>
      </c>
      <c r="AB88" s="240">
        <v>109.99968989432261</v>
      </c>
      <c r="AC88" s="240">
        <v>107.29120813020545</v>
      </c>
      <c r="AD88" s="240">
        <v>107.15618586757535</v>
      </c>
      <c r="AE88" s="240">
        <v>107.40160279308151</v>
      </c>
      <c r="AF88" s="240">
        <v>108.3790928519452</v>
      </c>
      <c r="AG88" s="240">
        <v>108.56668442839339</v>
      </c>
      <c r="AH88" s="240">
        <v>107.50677236830654</v>
      </c>
      <c r="AI88" s="240">
        <v>106.99442941205547</v>
      </c>
      <c r="AJ88" s="240">
        <v>106.88938545490007</v>
      </c>
      <c r="AK88" s="240">
        <v>108.30151601104848</v>
      </c>
      <c r="AL88" s="240">
        <v>110.11120360294625</v>
      </c>
      <c r="AM88" s="240">
        <v>111.14239704103193</v>
      </c>
      <c r="AN88" s="240">
        <v>110.22712661870027</v>
      </c>
      <c r="AO88" s="240">
        <v>108.2463516063338</v>
      </c>
      <c r="AP88" s="240">
        <v>108.43597153983181</v>
      </c>
      <c r="AQ88" s="240">
        <v>108.50579350220517</v>
      </c>
      <c r="AR88" s="240">
        <v>109.35589900227833</v>
      </c>
      <c r="AS88" s="240">
        <v>109.61422310977241</v>
      </c>
      <c r="AT88" s="240">
        <v>109.06288602046281</v>
      </c>
      <c r="AU88" s="240">
        <v>109.41789951579348</v>
      </c>
      <c r="AV88" s="240">
        <v>109.37443325862601</v>
      </c>
      <c r="AW88" s="240">
        <v>110.24448874330854</v>
      </c>
      <c r="AX88" s="240">
        <v>111.48685007505232</v>
      </c>
      <c r="AY88" s="240">
        <v>112.51520862349841</v>
      </c>
      <c r="AZ88" s="240">
        <v>113.41375646866703</v>
      </c>
      <c r="BA88" s="240">
        <v>114.61161851350732</v>
      </c>
      <c r="BB88" s="240">
        <v>115.3072311337755</v>
      </c>
      <c r="BC88" s="240">
        <v>114.33008651811542</v>
      </c>
      <c r="BD88" s="240">
        <v>114.37178881870028</v>
      </c>
      <c r="BE88" s="240">
        <v>113.43089209018721</v>
      </c>
      <c r="BF88" s="240">
        <v>112.90570326435873</v>
      </c>
      <c r="BG88" s="240">
        <v>113.33564238441926</v>
      </c>
      <c r="BH88" s="240">
        <v>114.04610502414288</v>
      </c>
      <c r="BI88" s="240">
        <v>116.98652581475487</v>
      </c>
      <c r="BJ88" s="240">
        <v>119.32482622061832</v>
      </c>
      <c r="BK88" s="240">
        <v>120.02475671268859</v>
      </c>
      <c r="BL88" s="1"/>
      <c r="BM88" s="1"/>
      <c r="BN88" s="1"/>
    </row>
    <row r="89" spans="1:79" ht="15.75" x14ac:dyDescent="0.25">
      <c r="A89" s="5"/>
      <c r="B89" s="5"/>
      <c r="C89" s="31"/>
    </row>
    <row r="90" spans="1:79" x14ac:dyDescent="0.2">
      <c r="B90" s="12" t="s">
        <v>446</v>
      </c>
      <c r="AJ90" s="27"/>
      <c r="BH90" s="27"/>
    </row>
    <row r="91" spans="1:79" ht="15.75" x14ac:dyDescent="0.25">
      <c r="A91" s="136" t="s">
        <v>16</v>
      </c>
      <c r="B91" s="137"/>
      <c r="C91" s="25" t="s">
        <v>2</v>
      </c>
      <c r="D91" s="14">
        <v>43191</v>
      </c>
      <c r="E91" s="14">
        <v>43221</v>
      </c>
      <c r="F91" s="14">
        <v>43252</v>
      </c>
      <c r="G91" s="14">
        <v>43282</v>
      </c>
      <c r="H91" s="14">
        <v>43313</v>
      </c>
      <c r="I91" s="14">
        <v>43344</v>
      </c>
      <c r="J91" s="14">
        <v>43374</v>
      </c>
      <c r="K91" s="14">
        <v>43405</v>
      </c>
      <c r="L91" s="7">
        <v>43435</v>
      </c>
      <c r="M91" s="14">
        <v>43466</v>
      </c>
      <c r="N91" s="7">
        <v>43497</v>
      </c>
      <c r="O91" s="7">
        <v>43525</v>
      </c>
      <c r="P91" s="7">
        <v>43556</v>
      </c>
      <c r="Q91" s="7">
        <v>43586</v>
      </c>
      <c r="R91" s="7">
        <v>43617</v>
      </c>
      <c r="S91" s="7">
        <v>43647</v>
      </c>
      <c r="T91" s="7">
        <v>43678</v>
      </c>
      <c r="U91" s="7">
        <v>43709</v>
      </c>
      <c r="V91" s="7">
        <v>43739</v>
      </c>
      <c r="W91" s="7">
        <v>43770</v>
      </c>
      <c r="X91" s="7">
        <v>43800</v>
      </c>
      <c r="Y91" s="7">
        <v>43831</v>
      </c>
      <c r="Z91" s="7">
        <v>43862</v>
      </c>
      <c r="AA91" s="7">
        <v>43891</v>
      </c>
      <c r="AB91" s="7">
        <v>43922</v>
      </c>
      <c r="AC91" s="7">
        <v>43952</v>
      </c>
      <c r="AD91" s="7">
        <v>43983</v>
      </c>
      <c r="AE91" s="7">
        <v>44013</v>
      </c>
      <c r="AF91" s="7">
        <v>44044</v>
      </c>
      <c r="AG91" s="7">
        <v>44075</v>
      </c>
      <c r="AH91" s="7">
        <v>44105</v>
      </c>
      <c r="AI91" s="7">
        <v>44136</v>
      </c>
      <c r="AJ91" s="7">
        <v>44166</v>
      </c>
      <c r="AK91" s="7">
        <v>44197</v>
      </c>
      <c r="AL91" s="7">
        <v>44228</v>
      </c>
      <c r="AM91" s="7">
        <v>44256</v>
      </c>
      <c r="AN91" s="7">
        <v>44287</v>
      </c>
      <c r="AO91" s="7">
        <v>44317</v>
      </c>
      <c r="AP91" s="7">
        <v>44348</v>
      </c>
      <c r="AQ91" s="7">
        <v>44378</v>
      </c>
      <c r="AR91" s="7">
        <v>44409</v>
      </c>
      <c r="AS91" s="7">
        <v>44440</v>
      </c>
      <c r="AT91" s="7">
        <v>44470</v>
      </c>
      <c r="AU91" s="7">
        <v>44501</v>
      </c>
      <c r="AV91" s="7">
        <v>44531</v>
      </c>
      <c r="AW91" s="7">
        <v>44562</v>
      </c>
      <c r="AX91" s="7">
        <v>44593</v>
      </c>
      <c r="AY91" s="7">
        <v>44621</v>
      </c>
      <c r="AZ91" s="7">
        <v>44652</v>
      </c>
      <c r="BA91" s="7">
        <v>44682</v>
      </c>
      <c r="BB91" s="7">
        <v>44713</v>
      </c>
      <c r="BC91" s="7">
        <v>44743</v>
      </c>
      <c r="BD91" s="7">
        <v>44774</v>
      </c>
      <c r="BE91" s="7">
        <v>44805</v>
      </c>
      <c r="BF91" s="7">
        <v>44835</v>
      </c>
      <c r="BG91" s="7">
        <v>44866</v>
      </c>
      <c r="BH91" s="7">
        <v>44896</v>
      </c>
      <c r="BI91" s="7">
        <v>44927</v>
      </c>
      <c r="BJ91" s="7">
        <v>44958</v>
      </c>
      <c r="BK91" s="7">
        <v>44986</v>
      </c>
      <c r="BL91" s="7">
        <v>45017</v>
      </c>
      <c r="BM91" s="7">
        <v>45047</v>
      </c>
      <c r="BN91" s="7">
        <v>45078</v>
      </c>
      <c r="BO91" s="7">
        <v>45108</v>
      </c>
      <c r="BP91" s="7">
        <v>45139</v>
      </c>
      <c r="BQ91" s="7">
        <v>45170</v>
      </c>
      <c r="BR91" s="7">
        <v>45200</v>
      </c>
      <c r="BS91" s="7">
        <v>45231</v>
      </c>
      <c r="BT91" s="7">
        <v>45261</v>
      </c>
      <c r="BU91" s="7">
        <v>45292</v>
      </c>
      <c r="BV91" s="7">
        <v>45323</v>
      </c>
      <c r="BW91" s="7">
        <v>45352</v>
      </c>
      <c r="BX91" s="7"/>
      <c r="BY91" s="7"/>
      <c r="BZ91" s="7"/>
      <c r="CA91" s="7"/>
    </row>
    <row r="92" spans="1:79" ht="15.75" x14ac:dyDescent="0.25">
      <c r="A92" s="139" t="s">
        <v>17</v>
      </c>
      <c r="B92" s="140" t="s">
        <v>18</v>
      </c>
      <c r="C92" s="26">
        <v>248</v>
      </c>
      <c r="D92" s="18">
        <v>109.44532922025085</v>
      </c>
      <c r="E92" s="18">
        <v>107.9681890661264</v>
      </c>
      <c r="F92" s="18">
        <v>104.15268328444309</v>
      </c>
      <c r="G92" s="18">
        <v>102.7489832908897</v>
      </c>
      <c r="H92" s="18">
        <v>100.78561482287557</v>
      </c>
      <c r="I92" s="18">
        <v>100.88664867206704</v>
      </c>
      <c r="J92" s="18">
        <v>102.44361184493582</v>
      </c>
      <c r="K92" s="18">
        <v>102.55270550110527</v>
      </c>
      <c r="L92" s="18">
        <v>101.64137939565997</v>
      </c>
      <c r="M92" s="18">
        <v>105.59760459418251</v>
      </c>
      <c r="N92" s="18">
        <v>109.24719324631886</v>
      </c>
      <c r="O92" s="18">
        <v>109.97303567667265</v>
      </c>
      <c r="P92" s="18">
        <v>109.63667793816013</v>
      </c>
      <c r="Q92" s="18">
        <v>109.5319436524663</v>
      </c>
      <c r="R92" s="18">
        <v>106.26539332390242</v>
      </c>
      <c r="S92" s="18">
        <v>105.93533634695451</v>
      </c>
      <c r="T92" s="18">
        <v>106.59938309317303</v>
      </c>
      <c r="U92" s="18">
        <v>105.14463652910507</v>
      </c>
      <c r="V92" s="18">
        <v>102.85710971425317</v>
      </c>
      <c r="W92" s="18">
        <v>103.20608149821823</v>
      </c>
      <c r="X92" s="18">
        <v>104.77620528828002</v>
      </c>
      <c r="Y92" s="18">
        <v>112.84363500422508</v>
      </c>
      <c r="Z92" s="18">
        <v>115.95799439706072</v>
      </c>
      <c r="AA92" s="18">
        <v>118.67986554077864</v>
      </c>
      <c r="AB92" s="18">
        <v>123.06496001339842</v>
      </c>
      <c r="AC92" s="18">
        <v>117.70018928249625</v>
      </c>
      <c r="AD92" s="18">
        <v>109.77571051340058</v>
      </c>
      <c r="AE92" s="18">
        <v>108.72762093233744</v>
      </c>
      <c r="AF92" s="18">
        <v>109.32574299302814</v>
      </c>
      <c r="AG92" s="18">
        <v>110.76962237439386</v>
      </c>
      <c r="AH92" s="18">
        <v>110.17978585623082</v>
      </c>
      <c r="AI92" s="18">
        <v>110.76226973928331</v>
      </c>
      <c r="AJ92" s="18">
        <v>110.33691128233804</v>
      </c>
      <c r="AK92" s="18">
        <v>112.03480878490323</v>
      </c>
      <c r="AL92" s="18">
        <v>114.20861553363727</v>
      </c>
      <c r="AM92" s="18">
        <v>116.75171657517529</v>
      </c>
      <c r="AN92" s="18">
        <v>118.20279386054216</v>
      </c>
      <c r="AO92" s="18">
        <v>120.41310592007679</v>
      </c>
      <c r="AP92" s="18">
        <v>121.50859401891161</v>
      </c>
      <c r="AQ92" s="18">
        <v>118.98026835691721</v>
      </c>
      <c r="AR92" s="18">
        <v>117.76398253038128</v>
      </c>
      <c r="AS92" s="18">
        <v>117.0664105561649</v>
      </c>
      <c r="AT92" s="18">
        <v>118.28232487029622</v>
      </c>
      <c r="AU92" s="18">
        <v>120.36878389818223</v>
      </c>
      <c r="AV92" s="18">
        <v>121.32740097133002</v>
      </c>
      <c r="AW92" s="18">
        <v>123.43515260933293</v>
      </c>
      <c r="AX92" s="18">
        <v>132.65379691913847</v>
      </c>
      <c r="AY92" s="18">
        <v>138.19436987864179</v>
      </c>
      <c r="AZ92" s="18">
        <v>138.51033119948542</v>
      </c>
      <c r="BA92" s="18">
        <v>134.61831547775921</v>
      </c>
      <c r="BB92" s="18">
        <v>129.80276147361954</v>
      </c>
      <c r="BC92" s="18">
        <v>134.72363531880578</v>
      </c>
      <c r="BD92" s="18">
        <v>136.11857702547229</v>
      </c>
      <c r="BE92" s="18">
        <v>138.03736686416843</v>
      </c>
      <c r="BF92" s="18">
        <v>138.63999689349555</v>
      </c>
      <c r="BG92" s="18">
        <v>140.16976605229115</v>
      </c>
      <c r="BH92" s="18">
        <v>141.0012923440712</v>
      </c>
      <c r="BI92" s="18">
        <v>142.41792081431475</v>
      </c>
      <c r="BJ92" s="18">
        <v>147.36669783795622</v>
      </c>
      <c r="BK92" s="18">
        <v>148.29626762143269</v>
      </c>
      <c r="BL92" s="18">
        <v>146.83636800754928</v>
      </c>
      <c r="BM92" s="18">
        <v>147.29081156374764</v>
      </c>
      <c r="BN92" s="18">
        <v>146.88252454535316</v>
      </c>
      <c r="BO92" s="18">
        <v>145.7034923642081</v>
      </c>
      <c r="BP92" s="18">
        <v>146.14946573681925</v>
      </c>
      <c r="BQ92" s="18">
        <v>145.10542576934017</v>
      </c>
      <c r="BR92" s="18">
        <v>144.64634506537465</v>
      </c>
      <c r="BS92" s="18">
        <v>145.78495689669398</v>
      </c>
      <c r="BT92" s="18">
        <v>146.4021937967218</v>
      </c>
      <c r="BU92" s="18">
        <v>156.0019695337667</v>
      </c>
      <c r="BV92" s="18">
        <v>169.77218877711047</v>
      </c>
      <c r="BW92" s="18">
        <v>164.90740134552476</v>
      </c>
      <c r="BX92" s="27"/>
      <c r="BY92" s="27"/>
      <c r="BZ92" s="27"/>
      <c r="CA92" s="27"/>
    </row>
    <row r="93" spans="1:79" ht="15.75" x14ac:dyDescent="0.25">
      <c r="A93" s="139" t="s">
        <v>19</v>
      </c>
      <c r="B93" s="140" t="s">
        <v>20</v>
      </c>
      <c r="C93" s="26">
        <v>110</v>
      </c>
      <c r="D93" s="18">
        <v>103.9344140496609</v>
      </c>
      <c r="E93" s="18">
        <v>103.85751403306394</v>
      </c>
      <c r="F93" s="18">
        <v>104.02690249482747</v>
      </c>
      <c r="G93" s="18">
        <v>103.8221038665866</v>
      </c>
      <c r="H93" s="18">
        <v>103.58552205346543</v>
      </c>
      <c r="I93" s="18">
        <v>104.19883576251023</v>
      </c>
      <c r="J93" s="18">
        <v>104.03501513458833</v>
      </c>
      <c r="K93" s="18">
        <v>104.95722414745566</v>
      </c>
      <c r="L93" s="18">
        <v>104.22795039615833</v>
      </c>
      <c r="M93" s="18">
        <v>105.04236037408562</v>
      </c>
      <c r="N93" s="18">
        <v>105.30519660163162</v>
      </c>
      <c r="O93" s="18">
        <v>105.00481201374242</v>
      </c>
      <c r="P93" s="18">
        <v>104.78410124258266</v>
      </c>
      <c r="Q93" s="18">
        <v>104.92794598459389</v>
      </c>
      <c r="R93" s="18">
        <v>105.22481335736798</v>
      </c>
      <c r="S93" s="18">
        <v>105.0037124376511</v>
      </c>
      <c r="T93" s="18">
        <v>105.23606485311555</v>
      </c>
      <c r="U93" s="18">
        <v>105.28039862424671</v>
      </c>
      <c r="V93" s="18">
        <v>105.00650624088922</v>
      </c>
      <c r="W93" s="18">
        <v>105.08131200587738</v>
      </c>
      <c r="X93" s="18">
        <v>104.30480842208158</v>
      </c>
      <c r="Y93" s="18">
        <v>105.31904850685423</v>
      </c>
      <c r="Z93" s="18">
        <v>105.35992104377206</v>
      </c>
      <c r="AA93" s="18">
        <v>105.534715038199</v>
      </c>
      <c r="AB93" s="18">
        <v>106.03286343331699</v>
      </c>
      <c r="AC93" s="18">
        <v>105.91797491240635</v>
      </c>
      <c r="AD93" s="18">
        <v>106.22243578606636</v>
      </c>
      <c r="AE93" s="18">
        <v>106.73135586248361</v>
      </c>
      <c r="AF93" s="18">
        <v>106.34627240782677</v>
      </c>
      <c r="AG93" s="18">
        <v>107.05045995427574</v>
      </c>
      <c r="AH93" s="18">
        <v>107.40899891393295</v>
      </c>
      <c r="AI93" s="18">
        <v>107.44163460878441</v>
      </c>
      <c r="AJ93" s="18">
        <v>107.14549747112224</v>
      </c>
      <c r="AK93" s="18">
        <v>107.46157188806879</v>
      </c>
      <c r="AL93" s="18">
        <v>107.67901686228079</v>
      </c>
      <c r="AM93" s="18">
        <v>107.68750412775056</v>
      </c>
      <c r="AN93" s="18">
        <v>108.04750800920564</v>
      </c>
      <c r="AO93" s="18">
        <v>109.14460285845325</v>
      </c>
      <c r="AP93" s="18">
        <v>114.98002783455635</v>
      </c>
      <c r="AQ93" s="18">
        <v>117.72822503320208</v>
      </c>
      <c r="AR93" s="18">
        <v>118.57057290554228</v>
      </c>
      <c r="AS93" s="18">
        <v>118.38742261829132</v>
      </c>
      <c r="AT93" s="18">
        <v>118.41983272384408</v>
      </c>
      <c r="AU93" s="18">
        <v>117.98782566234887</v>
      </c>
      <c r="AV93" s="18">
        <v>117.48549911770027</v>
      </c>
      <c r="AW93" s="18">
        <v>118.13462996866602</v>
      </c>
      <c r="AX93" s="18">
        <v>118.43796341461645</v>
      </c>
      <c r="AY93" s="18">
        <v>118.44990484354612</v>
      </c>
      <c r="AZ93" s="18">
        <v>118.7731922541607</v>
      </c>
      <c r="BA93" s="18">
        <v>118.51257143090956</v>
      </c>
      <c r="BB93" s="18">
        <v>126.96856843207054</v>
      </c>
      <c r="BC93" s="18">
        <v>129.26236334441276</v>
      </c>
      <c r="BD93" s="18">
        <v>128.30771631646124</v>
      </c>
      <c r="BE93" s="18">
        <v>128.94973654638977</v>
      </c>
      <c r="BF93" s="18">
        <v>128.97193323225423</v>
      </c>
      <c r="BG93" s="18">
        <v>128.95677709136933</v>
      </c>
      <c r="BH93" s="18">
        <v>128.30122008822761</v>
      </c>
      <c r="BI93" s="18">
        <v>128.63366579206854</v>
      </c>
      <c r="BJ93" s="18">
        <v>131.31143545623229</v>
      </c>
      <c r="BK93" s="18">
        <v>132.63140572292087</v>
      </c>
      <c r="BL93" s="18">
        <v>132.22832086322353</v>
      </c>
      <c r="BM93" s="18">
        <v>132.61994840513611</v>
      </c>
      <c r="BN93" s="18">
        <v>141.87196896334427</v>
      </c>
      <c r="BO93" s="18">
        <v>140.699010425936</v>
      </c>
      <c r="BP93" s="18">
        <v>141.09179513320152</v>
      </c>
      <c r="BQ93" s="18">
        <v>141.33700996618961</v>
      </c>
      <c r="BR93" s="18">
        <v>141.20526813820197</v>
      </c>
      <c r="BS93" s="18">
        <v>141.06501253318851</v>
      </c>
      <c r="BT93" s="18">
        <v>140.287584468311</v>
      </c>
      <c r="BU93" s="18">
        <v>141.46566845795255</v>
      </c>
      <c r="BV93" s="18">
        <v>143.3373356532197</v>
      </c>
      <c r="BW93" s="18">
        <v>143.26651847359383</v>
      </c>
      <c r="BX93" s="27"/>
      <c r="BY93" s="27"/>
      <c r="BZ93" s="27"/>
      <c r="CA93" s="27"/>
    </row>
    <row r="94" spans="1:79" ht="15.75" x14ac:dyDescent="0.25">
      <c r="A94" s="139" t="s">
        <v>21</v>
      </c>
      <c r="B94" s="140" t="s">
        <v>22</v>
      </c>
      <c r="C94" s="26">
        <v>46</v>
      </c>
      <c r="D94" s="18">
        <v>101.38686161631954</v>
      </c>
      <c r="E94" s="18">
        <v>101.47117229368462</v>
      </c>
      <c r="F94" s="18">
        <v>101.50520044316919</v>
      </c>
      <c r="G94" s="18">
        <v>101.50520044316919</v>
      </c>
      <c r="H94" s="18">
        <v>101.51134745520945</v>
      </c>
      <c r="I94" s="18">
        <v>101.68775859208743</v>
      </c>
      <c r="J94" s="18">
        <v>101.69398295884575</v>
      </c>
      <c r="K94" s="18">
        <v>102.49143471927137</v>
      </c>
      <c r="L94" s="18">
        <v>102.90952671869778</v>
      </c>
      <c r="M94" s="18">
        <v>104.46010457035356</v>
      </c>
      <c r="N94" s="18">
        <v>104.46010457035356</v>
      </c>
      <c r="O94" s="18">
        <v>104.46010457035356</v>
      </c>
      <c r="P94" s="18">
        <v>104.46010457035356</v>
      </c>
      <c r="Q94" s="18">
        <v>104.52677877232034</v>
      </c>
      <c r="R94" s="18">
        <v>104.81641765845892</v>
      </c>
      <c r="S94" s="18">
        <v>104.74096179361051</v>
      </c>
      <c r="T94" s="18">
        <v>104.92163156132032</v>
      </c>
      <c r="U94" s="18">
        <v>104.92163156132032</v>
      </c>
      <c r="V94" s="18">
        <v>104.96738772063247</v>
      </c>
      <c r="W94" s="18">
        <v>105.1450648729671</v>
      </c>
      <c r="X94" s="18">
        <v>105.69703099678263</v>
      </c>
      <c r="Y94" s="18">
        <v>105.91883521718009</v>
      </c>
      <c r="Z94" s="18">
        <v>105.91883521718009</v>
      </c>
      <c r="AA94" s="18">
        <v>105.91883521718009</v>
      </c>
      <c r="AB94" s="18">
        <v>106.56018671564591</v>
      </c>
      <c r="AC94" s="18">
        <v>106.56018671564591</v>
      </c>
      <c r="AD94" s="18">
        <v>106.34507148889284</v>
      </c>
      <c r="AE94" s="18">
        <v>106.67405597335205</v>
      </c>
      <c r="AF94" s="18">
        <v>106.72008508974319</v>
      </c>
      <c r="AG94" s="18">
        <v>106.89760496685081</v>
      </c>
      <c r="AH94" s="18">
        <v>106.93108609752765</v>
      </c>
      <c r="AI94" s="18">
        <v>107.22092658019452</v>
      </c>
      <c r="AJ94" s="18">
        <v>107.40949579109743</v>
      </c>
      <c r="AK94" s="18">
        <v>108.19920928783974</v>
      </c>
      <c r="AL94" s="18">
        <v>108.19920928783974</v>
      </c>
      <c r="AM94" s="18">
        <v>108.19920928783974</v>
      </c>
      <c r="AN94" s="18">
        <v>108.46719832435662</v>
      </c>
      <c r="AO94" s="18">
        <v>108.69448836451814</v>
      </c>
      <c r="AP94" s="18">
        <v>108.7559458637475</v>
      </c>
      <c r="AQ94" s="18">
        <v>109.30142968893843</v>
      </c>
      <c r="AR94" s="18">
        <v>109.32551734663554</v>
      </c>
      <c r="AS94" s="18">
        <v>109.8032670000845</v>
      </c>
      <c r="AT94" s="18">
        <v>110.18269932779191</v>
      </c>
      <c r="AU94" s="18">
        <v>110.20745806568426</v>
      </c>
      <c r="AV94" s="18">
        <v>110.41822947570984</v>
      </c>
      <c r="AW94" s="18">
        <v>110.68456323673678</v>
      </c>
      <c r="AX94" s="18">
        <v>110.70398768831501</v>
      </c>
      <c r="AY94" s="18">
        <v>111.07658783096772</v>
      </c>
      <c r="AZ94" s="18">
        <v>111.13748290021475</v>
      </c>
      <c r="BA94" s="18">
        <v>111.13748290021475</v>
      </c>
      <c r="BB94" s="18">
        <v>111.42676559006452</v>
      </c>
      <c r="BC94" s="18">
        <v>112.36972176895405</v>
      </c>
      <c r="BD94" s="18">
        <v>112.55578502826738</v>
      </c>
      <c r="BE94" s="18">
        <v>112.59616523337516</v>
      </c>
      <c r="BF94" s="18">
        <v>112.59616523337516</v>
      </c>
      <c r="BG94" s="18">
        <v>113.74669330364735</v>
      </c>
      <c r="BH94" s="18">
        <v>114.28546447265489</v>
      </c>
      <c r="BI94" s="18">
        <v>115.94082286042486</v>
      </c>
      <c r="BJ94" s="18">
        <v>116.15588823336061</v>
      </c>
      <c r="BK94" s="18">
        <v>116.15588823336061</v>
      </c>
      <c r="BL94" s="18">
        <v>116.28544088893673</v>
      </c>
      <c r="BM94" s="18">
        <v>116.4732271618426</v>
      </c>
      <c r="BN94" s="18">
        <v>116.72120200773614</v>
      </c>
      <c r="BO94" s="18">
        <v>116.93809133027682</v>
      </c>
      <c r="BP94" s="18">
        <v>117.32099900239507</v>
      </c>
      <c r="BQ94" s="18">
        <v>117.44529187276925</v>
      </c>
      <c r="BR94" s="18">
        <v>117.44529187276925</v>
      </c>
      <c r="BS94" s="18">
        <v>117.50474849764295</v>
      </c>
      <c r="BT94" s="18">
        <v>118.53074411568487</v>
      </c>
      <c r="BU94" s="18">
        <v>119.16338735472617</v>
      </c>
      <c r="BV94" s="18">
        <v>119.19665280605933</v>
      </c>
      <c r="BW94" s="18">
        <v>120.45366369792518</v>
      </c>
      <c r="BX94" s="27"/>
      <c r="BY94" s="27"/>
      <c r="BZ94" s="27"/>
      <c r="CA94" s="27"/>
    </row>
    <row r="95" spans="1:79" ht="28.5" x14ac:dyDescent="0.25">
      <c r="A95" s="139" t="s">
        <v>23</v>
      </c>
      <c r="B95" s="141" t="s">
        <v>24</v>
      </c>
      <c r="C95" s="26">
        <v>112</v>
      </c>
      <c r="D95" s="18">
        <v>98.512409990755572</v>
      </c>
      <c r="E95" s="18">
        <v>98.019214418094407</v>
      </c>
      <c r="F95" s="18">
        <v>97.617726322075129</v>
      </c>
      <c r="G95" s="18">
        <v>98.128459872250815</v>
      </c>
      <c r="H95" s="18">
        <v>98.04247762312319</v>
      </c>
      <c r="I95" s="18">
        <v>98.052161752697899</v>
      </c>
      <c r="J95" s="18">
        <v>97.38534484587511</v>
      </c>
      <c r="K95" s="18">
        <v>97.743025949853887</v>
      </c>
      <c r="L95" s="18">
        <v>97.744996616353788</v>
      </c>
      <c r="M95" s="18">
        <v>98.161999972579338</v>
      </c>
      <c r="N95" s="18">
        <v>98.161999972579338</v>
      </c>
      <c r="O95" s="18">
        <v>98.189050578126256</v>
      </c>
      <c r="P95" s="18">
        <v>98.193858964494297</v>
      </c>
      <c r="Q95" s="18">
        <v>98.207601554301874</v>
      </c>
      <c r="R95" s="18">
        <v>97.546292029590504</v>
      </c>
      <c r="S95" s="18">
        <v>97.558738028650197</v>
      </c>
      <c r="T95" s="18">
        <v>97.514909167571432</v>
      </c>
      <c r="U95" s="18">
        <v>97.545840359159754</v>
      </c>
      <c r="V95" s="18">
        <v>97.545840359159754</v>
      </c>
      <c r="W95" s="18">
        <v>97.545840359159754</v>
      </c>
      <c r="X95" s="18">
        <v>97.561911787731177</v>
      </c>
      <c r="Y95" s="18">
        <v>98.260825865056333</v>
      </c>
      <c r="Z95" s="18">
        <v>98.267592288357164</v>
      </c>
      <c r="AA95" s="18">
        <v>98.174690788310045</v>
      </c>
      <c r="AB95" s="18">
        <v>97.995868901086752</v>
      </c>
      <c r="AC95" s="18">
        <v>95.559959985260974</v>
      </c>
      <c r="AD95" s="18">
        <v>94.558966423337552</v>
      </c>
      <c r="AE95" s="18">
        <v>92.940023446018543</v>
      </c>
      <c r="AF95" s="18">
        <v>92.50955606722512</v>
      </c>
      <c r="AG95" s="18">
        <v>92.523380277463261</v>
      </c>
      <c r="AH95" s="18">
        <v>92.547709085310686</v>
      </c>
      <c r="AI95" s="18">
        <v>92.561886721220617</v>
      </c>
      <c r="AJ95" s="18">
        <v>92.567666375614905</v>
      </c>
      <c r="AK95" s="18">
        <v>92.675719041028827</v>
      </c>
      <c r="AL95" s="18">
        <v>92.716737164815171</v>
      </c>
      <c r="AM95" s="18">
        <v>92.716737164815171</v>
      </c>
      <c r="AN95" s="18">
        <v>87.608520455784657</v>
      </c>
      <c r="AO95" s="18">
        <v>87.670087491999425</v>
      </c>
      <c r="AP95" s="18">
        <v>92.936394565677944</v>
      </c>
      <c r="AQ95" s="18">
        <v>93.029098778158769</v>
      </c>
      <c r="AR95" s="18">
        <v>93.07824478146695</v>
      </c>
      <c r="AS95" s="18">
        <v>93.147682828139338</v>
      </c>
      <c r="AT95" s="18">
        <v>93.147682828139338</v>
      </c>
      <c r="AU95" s="18">
        <v>93.154849436207414</v>
      </c>
      <c r="AV95" s="18">
        <v>93.154849436207414</v>
      </c>
      <c r="AW95" s="18">
        <v>92.210856676369161</v>
      </c>
      <c r="AX95" s="18">
        <v>92.400638562404225</v>
      </c>
      <c r="AY95" s="18">
        <v>93.397738528637049</v>
      </c>
      <c r="AZ95" s="18">
        <v>94.327227245457934</v>
      </c>
      <c r="BA95" s="18">
        <v>95.533866410904309</v>
      </c>
      <c r="BB95" s="18">
        <v>94.963723612307646</v>
      </c>
      <c r="BC95" s="18">
        <v>95.390463848897411</v>
      </c>
      <c r="BD95" s="18">
        <v>95.468090247781589</v>
      </c>
      <c r="BE95" s="18">
        <v>95.468090247781589</v>
      </c>
      <c r="BF95" s="18">
        <v>98.883426961235415</v>
      </c>
      <c r="BG95" s="18">
        <v>103.81090182428694</v>
      </c>
      <c r="BH95" s="18">
        <v>104.55661345628786</v>
      </c>
      <c r="BI95" s="18">
        <v>106.4735787332253</v>
      </c>
      <c r="BJ95" s="18">
        <v>110.27963913193639</v>
      </c>
      <c r="BK95" s="18">
        <v>110.32629930006222</v>
      </c>
      <c r="BL95" s="18">
        <v>110.3843121555464</v>
      </c>
      <c r="BM95" s="18">
        <v>110.41395462848048</v>
      </c>
      <c r="BN95" s="18">
        <v>109.95348356055901</v>
      </c>
      <c r="BO95" s="18">
        <v>109.99763303876462</v>
      </c>
      <c r="BP95" s="18">
        <v>110.02821768263449</v>
      </c>
      <c r="BQ95" s="18">
        <v>110.02821768263449</v>
      </c>
      <c r="BR95" s="18">
        <v>110.02444795349287</v>
      </c>
      <c r="BS95" s="18">
        <v>110.03378169972147</v>
      </c>
      <c r="BT95" s="18">
        <v>110.12380471297571</v>
      </c>
      <c r="BU95" s="18">
        <v>111.31667864941537</v>
      </c>
      <c r="BV95" s="18">
        <v>111.31667864941537</v>
      </c>
      <c r="BW95" s="18">
        <v>111.31667864941537</v>
      </c>
      <c r="BX95" s="27"/>
      <c r="BY95" s="27"/>
      <c r="BZ95" s="27"/>
      <c r="CA95" s="27"/>
    </row>
    <row r="96" spans="1:79" ht="28.5" x14ac:dyDescent="0.25">
      <c r="A96" s="139" t="s">
        <v>25</v>
      </c>
      <c r="B96" s="141" t="s">
        <v>26</v>
      </c>
      <c r="C96" s="26">
        <v>59</v>
      </c>
      <c r="D96" s="18">
        <v>102.24288422705402</v>
      </c>
      <c r="E96" s="18">
        <v>101.97297430222012</v>
      </c>
      <c r="F96" s="18">
        <v>102.34603629130544</v>
      </c>
      <c r="G96" s="18">
        <v>102.43881193457291</v>
      </c>
      <c r="H96" s="18">
        <v>101.83353657222032</v>
      </c>
      <c r="I96" s="18">
        <v>101.60477210694388</v>
      </c>
      <c r="J96" s="18">
        <v>102.40830189396416</v>
      </c>
      <c r="K96" s="18">
        <v>102.61135082585487</v>
      </c>
      <c r="L96" s="18">
        <v>100.85493509870513</v>
      </c>
      <c r="M96" s="18">
        <v>102.97325348776442</v>
      </c>
      <c r="N96" s="18">
        <v>103.56530307263822</v>
      </c>
      <c r="O96" s="18">
        <v>103.26751415658097</v>
      </c>
      <c r="P96" s="18">
        <v>103.10749822555725</v>
      </c>
      <c r="Q96" s="18">
        <v>103.4838880132961</v>
      </c>
      <c r="R96" s="18">
        <v>103.59504537302732</v>
      </c>
      <c r="S96" s="18">
        <v>104.11452537794877</v>
      </c>
      <c r="T96" s="18">
        <v>104.08038589029653</v>
      </c>
      <c r="U96" s="18">
        <v>104.45063119986804</v>
      </c>
      <c r="V96" s="18">
        <v>103.96388571814454</v>
      </c>
      <c r="W96" s="18">
        <v>104.55076931124538</v>
      </c>
      <c r="X96" s="18">
        <v>103.49828336982242</v>
      </c>
      <c r="Y96" s="18">
        <v>105.44558824751418</v>
      </c>
      <c r="Z96" s="18">
        <v>105.02522390318869</v>
      </c>
      <c r="AA96" s="18">
        <v>106.11330455850876</v>
      </c>
      <c r="AB96" s="18">
        <v>107.43911693216143</v>
      </c>
      <c r="AC96" s="18">
        <v>108.03746782530708</v>
      </c>
      <c r="AD96" s="18">
        <v>107.50985243494414</v>
      </c>
      <c r="AE96" s="18">
        <v>108.2735264748305</v>
      </c>
      <c r="AF96" s="18">
        <v>108.0317859297447</v>
      </c>
      <c r="AG96" s="18">
        <v>108.87246156218372</v>
      </c>
      <c r="AH96" s="18">
        <v>108.76686360177629</v>
      </c>
      <c r="AI96" s="18">
        <v>109.06928429800425</v>
      </c>
      <c r="AJ96" s="18">
        <v>108.14320792850366</v>
      </c>
      <c r="AK96" s="18">
        <v>109.54955115872977</v>
      </c>
      <c r="AL96" s="18">
        <v>111.47920075207364</v>
      </c>
      <c r="AM96" s="18">
        <v>111.85535037227015</v>
      </c>
      <c r="AN96" s="18">
        <v>112.43902840045713</v>
      </c>
      <c r="AO96" s="18">
        <v>112.5269261941357</v>
      </c>
      <c r="AP96" s="18">
        <v>113.35527891047767</v>
      </c>
      <c r="AQ96" s="18">
        <v>114.0055494341342</v>
      </c>
      <c r="AR96" s="18">
        <v>113.68075865917348</v>
      </c>
      <c r="AS96" s="18">
        <v>115.2843609395304</v>
      </c>
      <c r="AT96" s="18">
        <v>117.90558683062376</v>
      </c>
      <c r="AU96" s="18">
        <v>120.37170667283391</v>
      </c>
      <c r="AV96" s="18">
        <v>120.03613583178472</v>
      </c>
      <c r="AW96" s="18">
        <v>121.97764884385334</v>
      </c>
      <c r="AX96" s="18">
        <v>122.50449377997803</v>
      </c>
      <c r="AY96" s="18">
        <v>124.3989981105622</v>
      </c>
      <c r="AZ96" s="18">
        <v>124.99146513593855</v>
      </c>
      <c r="BA96" s="18">
        <v>126.24458897843982</v>
      </c>
      <c r="BB96" s="18">
        <v>127.21192905093963</v>
      </c>
      <c r="BC96" s="18">
        <v>127.27528325175128</v>
      </c>
      <c r="BD96" s="18">
        <v>127.88413814556675</v>
      </c>
      <c r="BE96" s="18">
        <v>129.27323142755566</v>
      </c>
      <c r="BF96" s="18">
        <v>128.75289631945171</v>
      </c>
      <c r="BG96" s="18">
        <v>130.35703666066223</v>
      </c>
      <c r="BH96" s="18">
        <v>129.72069720283557</v>
      </c>
      <c r="BI96" s="18">
        <v>132.95166146773175</v>
      </c>
      <c r="BJ96" s="18">
        <v>134.18858864168283</v>
      </c>
      <c r="BK96" s="18">
        <v>134.67745053819075</v>
      </c>
      <c r="BL96" s="18">
        <v>135.03167223198375</v>
      </c>
      <c r="BM96" s="18">
        <v>134.7578884404283</v>
      </c>
      <c r="BN96" s="18">
        <v>135.15737786219452</v>
      </c>
      <c r="BO96" s="18">
        <v>134.96345348303109</v>
      </c>
      <c r="BP96" s="18">
        <v>135.72207652776589</v>
      </c>
      <c r="BQ96" s="18">
        <v>135.35602453519789</v>
      </c>
      <c r="BR96" s="18">
        <v>134.55313987086325</v>
      </c>
      <c r="BS96" s="18">
        <v>135.87782435983857</v>
      </c>
      <c r="BT96" s="18">
        <v>134.81732767306661</v>
      </c>
      <c r="BU96" s="18">
        <v>138.58060735685453</v>
      </c>
      <c r="BV96" s="18">
        <v>139.51325515633394</v>
      </c>
      <c r="BW96" s="18">
        <v>139.60326703011663</v>
      </c>
      <c r="BX96" s="27"/>
      <c r="BY96" s="27"/>
      <c r="BZ96" s="27"/>
      <c r="CA96" s="27"/>
    </row>
    <row r="97" spans="1:79" ht="15.75" x14ac:dyDescent="0.25">
      <c r="A97" s="139" t="s">
        <v>27</v>
      </c>
      <c r="B97" s="141" t="s">
        <v>28</v>
      </c>
      <c r="C97" s="26">
        <v>38</v>
      </c>
      <c r="D97" s="18">
        <v>102.77199081325826</v>
      </c>
      <c r="E97" s="18">
        <v>102.88925384009215</v>
      </c>
      <c r="F97" s="18">
        <v>103.02724126598257</v>
      </c>
      <c r="G97" s="18">
        <v>103.208968601915</v>
      </c>
      <c r="H97" s="18">
        <v>103.35638545848457</v>
      </c>
      <c r="I97" s="18">
        <v>103.29571545661658</v>
      </c>
      <c r="J97" s="18">
        <v>103.28450419036992</v>
      </c>
      <c r="K97" s="18">
        <v>103.31355716006806</v>
      </c>
      <c r="L97" s="18">
        <v>103.22763670323816</v>
      </c>
      <c r="M97" s="18">
        <v>105.23351882255737</v>
      </c>
      <c r="N97" s="18">
        <v>105.31441847721534</v>
      </c>
      <c r="O97" s="18">
        <v>105.31669746187926</v>
      </c>
      <c r="P97" s="18">
        <v>105.22375404077241</v>
      </c>
      <c r="Q97" s="18">
        <v>104.98005405204667</v>
      </c>
      <c r="R97" s="18">
        <v>105.00055670164133</v>
      </c>
      <c r="S97" s="18">
        <v>105.05474647971047</v>
      </c>
      <c r="T97" s="18">
        <v>105.09795981941912</v>
      </c>
      <c r="U97" s="18">
        <v>105.17563936200573</v>
      </c>
      <c r="V97" s="18">
        <v>105.13308500715472</v>
      </c>
      <c r="W97" s="18">
        <v>105.18700959094731</v>
      </c>
      <c r="X97" s="18">
        <v>105.23387098618704</v>
      </c>
      <c r="Y97" s="18">
        <v>106.68773643244235</v>
      </c>
      <c r="Z97" s="18">
        <v>106.69376100467643</v>
      </c>
      <c r="AA97" s="18">
        <v>106.71887999663231</v>
      </c>
      <c r="AB97" s="18">
        <v>107.22205661565543</v>
      </c>
      <c r="AC97" s="18">
        <v>107.81239350779617</v>
      </c>
      <c r="AD97" s="18">
        <v>107.96073909590471</v>
      </c>
      <c r="AE97" s="18">
        <v>108.05048735752102</v>
      </c>
      <c r="AF97" s="18">
        <v>108.67369812373612</v>
      </c>
      <c r="AG97" s="18">
        <v>109.67508704865647</v>
      </c>
      <c r="AH97" s="18">
        <v>109.91748158817636</v>
      </c>
      <c r="AI97" s="18">
        <v>110.0409689674424</v>
      </c>
      <c r="AJ97" s="18">
        <v>110.2032346034061</v>
      </c>
      <c r="AK97" s="18">
        <v>112.71465550716466</v>
      </c>
      <c r="AL97" s="18">
        <v>113.07435566971463</v>
      </c>
      <c r="AM97" s="18">
        <v>113.15522635394468</v>
      </c>
      <c r="AN97" s="18">
        <v>113.3178606880812</v>
      </c>
      <c r="AO97" s="18">
        <v>113.73992258883202</v>
      </c>
      <c r="AP97" s="18">
        <v>114.33479380711196</v>
      </c>
      <c r="AQ97" s="18">
        <v>114.39567173216962</v>
      </c>
      <c r="AR97" s="18">
        <v>114.63378896064681</v>
      </c>
      <c r="AS97" s="18">
        <v>115.06304871815665</v>
      </c>
      <c r="AT97" s="18">
        <v>115.42476358896955</v>
      </c>
      <c r="AU97" s="18">
        <v>115.72852267941988</v>
      </c>
      <c r="AV97" s="18">
        <v>115.95254027395482</v>
      </c>
      <c r="AW97" s="18">
        <v>122.18019020804786</v>
      </c>
      <c r="AX97" s="18">
        <v>122.5690263318363</v>
      </c>
      <c r="AY97" s="18">
        <v>122.69632494438036</v>
      </c>
      <c r="AZ97" s="18">
        <v>122.90705909176499</v>
      </c>
      <c r="BA97" s="18">
        <v>122.94581201563631</v>
      </c>
      <c r="BB97" s="18">
        <v>123.07449689291556</v>
      </c>
      <c r="BC97" s="18">
        <v>123.74437894494469</v>
      </c>
      <c r="BD97" s="18">
        <v>123.86287219457958</v>
      </c>
      <c r="BE97" s="18">
        <v>123.87185039717318</v>
      </c>
      <c r="BF97" s="18">
        <v>123.79814132029986</v>
      </c>
      <c r="BG97" s="18">
        <v>123.78589600722307</v>
      </c>
      <c r="BH97" s="18">
        <v>123.87640755217262</v>
      </c>
      <c r="BI97" s="18">
        <v>130.82192121726342</v>
      </c>
      <c r="BJ97" s="18">
        <v>130.74541892761323</v>
      </c>
      <c r="BK97" s="18">
        <v>130.78615020595115</v>
      </c>
      <c r="BL97" s="18">
        <v>130.89422168051087</v>
      </c>
      <c r="BM97" s="18">
        <v>130.98756154582279</v>
      </c>
      <c r="BN97" s="18">
        <v>131.25291166854998</v>
      </c>
      <c r="BO97" s="18">
        <v>131.73567551164516</v>
      </c>
      <c r="BP97" s="18">
        <v>131.9515722236296</v>
      </c>
      <c r="BQ97" s="18">
        <v>131.94203884526209</v>
      </c>
      <c r="BR97" s="18">
        <v>131.93043054604891</v>
      </c>
      <c r="BS97" s="18">
        <v>131.93566888122149</v>
      </c>
      <c r="BT97" s="18">
        <v>132.10046633902834</v>
      </c>
      <c r="BU97" s="18">
        <v>138.16129253387555</v>
      </c>
      <c r="BV97" s="18">
        <v>138.11735256917171</v>
      </c>
      <c r="BW97" s="18">
        <v>138.09300416052164</v>
      </c>
      <c r="BX97" s="27"/>
      <c r="BY97" s="27"/>
      <c r="BZ97" s="27"/>
      <c r="CA97" s="27"/>
    </row>
    <row r="98" spans="1:79" ht="15.75" x14ac:dyDescent="0.25">
      <c r="A98" s="139" t="s">
        <v>29</v>
      </c>
      <c r="B98" s="140" t="s">
        <v>30</v>
      </c>
      <c r="C98" s="26">
        <v>147</v>
      </c>
      <c r="D98" s="18">
        <v>103.17345372243084</v>
      </c>
      <c r="E98" s="18">
        <v>105.04295208535125</v>
      </c>
      <c r="F98" s="18">
        <v>106.51374089069422</v>
      </c>
      <c r="G98" s="18">
        <v>106.83479246499968</v>
      </c>
      <c r="H98" s="18">
        <v>105.289504196648</v>
      </c>
      <c r="I98" s="18">
        <v>105.05706545235982</v>
      </c>
      <c r="J98" s="18">
        <v>105.71884076561628</v>
      </c>
      <c r="K98" s="18">
        <v>106.88038324172039</v>
      </c>
      <c r="L98" s="18">
        <v>107.0449978025417</v>
      </c>
      <c r="M98" s="18">
        <v>105.35198808719494</v>
      </c>
      <c r="N98" s="18">
        <v>103.61977315076427</v>
      </c>
      <c r="O98" s="18">
        <v>103.14304588006684</v>
      </c>
      <c r="P98" s="18">
        <v>104.03561828795452</v>
      </c>
      <c r="Q98" s="18">
        <v>104.43755559481166</v>
      </c>
      <c r="R98" s="18">
        <v>103.04486126658377</v>
      </c>
      <c r="S98" s="18">
        <v>103.82701388424161</v>
      </c>
      <c r="T98" s="18">
        <v>104.03137484506018</v>
      </c>
      <c r="U98" s="18">
        <v>103.74010692589475</v>
      </c>
      <c r="V98" s="18">
        <v>104.03007476740662</v>
      </c>
      <c r="W98" s="18">
        <v>104.79928635043713</v>
      </c>
      <c r="X98" s="18">
        <v>105.15918854197815</v>
      </c>
      <c r="Y98" s="18">
        <v>105.05967132830976</v>
      </c>
      <c r="Z98" s="18">
        <v>104.53877633895631</v>
      </c>
      <c r="AA98" s="18">
        <v>104.53877633895631</v>
      </c>
      <c r="AB98" s="18">
        <v>105.1020987300784</v>
      </c>
      <c r="AC98" s="18">
        <v>105.57635384510361</v>
      </c>
      <c r="AD98" s="18">
        <v>104.65681302041857</v>
      </c>
      <c r="AE98" s="18">
        <v>104.21680722644035</v>
      </c>
      <c r="AF98" s="18">
        <v>105.8376357684666</v>
      </c>
      <c r="AG98" s="18">
        <v>106.27311030956625</v>
      </c>
      <c r="AH98" s="18">
        <v>106.78055031549108</v>
      </c>
      <c r="AI98" s="18">
        <v>106.39543217942344</v>
      </c>
      <c r="AJ98" s="18">
        <v>106.92888322137767</v>
      </c>
      <c r="AK98" s="18">
        <v>107.31760152780758</v>
      </c>
      <c r="AL98" s="18">
        <v>107.52094965576524</v>
      </c>
      <c r="AM98" s="18">
        <v>107.52094965576524</v>
      </c>
      <c r="AN98" s="18">
        <v>111.06408023748548</v>
      </c>
      <c r="AO98" s="18">
        <v>110.89691819012882</v>
      </c>
      <c r="AP98" s="18">
        <v>110.69743461193082</v>
      </c>
      <c r="AQ98" s="18">
        <v>113.24584534626106</v>
      </c>
      <c r="AR98" s="18">
        <v>113.45800681448623</v>
      </c>
      <c r="AS98" s="18">
        <v>113.53565295185813</v>
      </c>
      <c r="AT98" s="18">
        <v>113.75176822639557</v>
      </c>
      <c r="AU98" s="18">
        <v>114.59399533678011</v>
      </c>
      <c r="AV98" s="18">
        <v>114.59608231928362</v>
      </c>
      <c r="AW98" s="18">
        <v>118.90101681295513</v>
      </c>
      <c r="AX98" s="18">
        <v>119.77073079770534</v>
      </c>
      <c r="AY98" s="18">
        <v>125.01105491301827</v>
      </c>
      <c r="AZ98" s="18">
        <v>128.51114094859992</v>
      </c>
      <c r="BA98" s="18">
        <v>137.67622775215648</v>
      </c>
      <c r="BB98" s="18">
        <v>140.9782618011171</v>
      </c>
      <c r="BC98" s="18">
        <v>140.63736600343799</v>
      </c>
      <c r="BD98" s="18">
        <v>140.76312882508682</v>
      </c>
      <c r="BE98" s="18">
        <v>140.69878550119353</v>
      </c>
      <c r="BF98" s="18">
        <v>141.11825731243061</v>
      </c>
      <c r="BG98" s="18">
        <v>141.25631278062116</v>
      </c>
      <c r="BH98" s="18">
        <v>141.49903085111117</v>
      </c>
      <c r="BI98" s="18">
        <v>141.57566664227679</v>
      </c>
      <c r="BJ98" s="18">
        <v>141.64891146091441</v>
      </c>
      <c r="BK98" s="18">
        <v>142.0827260662314</v>
      </c>
      <c r="BL98" s="18">
        <v>142.64093492359675</v>
      </c>
      <c r="BM98" s="18">
        <v>143.06257928249906</v>
      </c>
      <c r="BN98" s="18">
        <v>138.80525921497323</v>
      </c>
      <c r="BO98" s="18">
        <v>139.20989610817927</v>
      </c>
      <c r="BP98" s="18">
        <v>139.26242128310835</v>
      </c>
      <c r="BQ98" s="18">
        <v>139.30607100723284</v>
      </c>
      <c r="BR98" s="18">
        <v>140.55744438312195</v>
      </c>
      <c r="BS98" s="18">
        <v>140.40223795485468</v>
      </c>
      <c r="BT98" s="18">
        <v>140.3996643702894</v>
      </c>
      <c r="BU98" s="18">
        <v>140.74263125907675</v>
      </c>
      <c r="BV98" s="18">
        <v>138.89022400760194</v>
      </c>
      <c r="BW98" s="18">
        <v>138.90399673830839</v>
      </c>
      <c r="BX98" s="27"/>
      <c r="BY98" s="27"/>
      <c r="BZ98" s="27"/>
      <c r="CA98" s="27"/>
    </row>
    <row r="99" spans="1:79" ht="15.75" x14ac:dyDescent="0.25">
      <c r="A99" s="15" t="s">
        <v>31</v>
      </c>
      <c r="B99" s="16" t="s">
        <v>32</v>
      </c>
      <c r="C99" s="26">
        <v>44</v>
      </c>
      <c r="D99" s="18">
        <v>102.61458490491523</v>
      </c>
      <c r="E99" s="18">
        <v>99.124703640184421</v>
      </c>
      <c r="F99" s="18">
        <v>99.124703640184393</v>
      </c>
      <c r="G99" s="18">
        <v>99.124703640184393</v>
      </c>
      <c r="H99" s="18">
        <v>99.124703640184393</v>
      </c>
      <c r="I99" s="18">
        <v>99.124703640184393</v>
      </c>
      <c r="J99" s="18">
        <v>99.148919995675655</v>
      </c>
      <c r="K99" s="18">
        <v>99.011724308320424</v>
      </c>
      <c r="L99" s="18">
        <v>99.011724308320424</v>
      </c>
      <c r="M99" s="18">
        <v>99.483744102907849</v>
      </c>
      <c r="N99" s="18">
        <v>99.483744102907849</v>
      </c>
      <c r="O99" s="18">
        <v>99.523003741281258</v>
      </c>
      <c r="P99" s="18">
        <v>99.182008794384288</v>
      </c>
      <c r="Q99" s="18">
        <v>99.182020573063426</v>
      </c>
      <c r="R99" s="18">
        <v>99.182020573063426</v>
      </c>
      <c r="S99" s="18">
        <v>99.025044821322638</v>
      </c>
      <c r="T99" s="18">
        <v>99.025044821322638</v>
      </c>
      <c r="U99" s="18">
        <v>98.714253272868575</v>
      </c>
      <c r="V99" s="18">
        <v>98.714253272868575</v>
      </c>
      <c r="W99" s="18">
        <v>98.714253272868575</v>
      </c>
      <c r="X99" s="18">
        <v>98.704404601024947</v>
      </c>
      <c r="Y99" s="18">
        <v>98.704404601024947</v>
      </c>
      <c r="Z99" s="18">
        <v>98.704404601024947</v>
      </c>
      <c r="AA99" s="18">
        <v>98.633497141316283</v>
      </c>
      <c r="AB99" s="18">
        <v>98.633497141316283</v>
      </c>
      <c r="AC99" s="18">
        <v>98.633497141316283</v>
      </c>
      <c r="AD99" s="18">
        <v>98.719801072750798</v>
      </c>
      <c r="AE99" s="18">
        <v>98.717229046731958</v>
      </c>
      <c r="AF99" s="18">
        <v>98.717229046731958</v>
      </c>
      <c r="AG99" s="18">
        <v>98.717229046731958</v>
      </c>
      <c r="AH99" s="18">
        <v>98.635258084216062</v>
      </c>
      <c r="AI99" s="18">
        <v>98.635258084216062</v>
      </c>
      <c r="AJ99" s="18">
        <v>98.620526204985879</v>
      </c>
      <c r="AK99" s="18">
        <v>98.523118903603873</v>
      </c>
      <c r="AL99" s="18">
        <v>98.768734155719173</v>
      </c>
      <c r="AM99" s="18">
        <v>98.768734155719173</v>
      </c>
      <c r="AN99" s="18">
        <v>98.768734155719173</v>
      </c>
      <c r="AO99" s="18">
        <v>98.796329940794578</v>
      </c>
      <c r="AP99" s="18">
        <v>98.796329940794578</v>
      </c>
      <c r="AQ99" s="18">
        <v>98.796329940794578</v>
      </c>
      <c r="AR99" s="18">
        <v>98.796329940794578</v>
      </c>
      <c r="AS99" s="18">
        <v>98.796329940794578</v>
      </c>
      <c r="AT99" s="18">
        <v>98.796329940794578</v>
      </c>
      <c r="AU99" s="18">
        <v>98.796329940794578</v>
      </c>
      <c r="AV99" s="18">
        <v>98.796329940794578</v>
      </c>
      <c r="AW99" s="18">
        <v>98.796329940794578</v>
      </c>
      <c r="AX99" s="18">
        <v>98.796329940794578</v>
      </c>
      <c r="AY99" s="18">
        <v>98.796329940794578</v>
      </c>
      <c r="AZ99" s="18">
        <v>98.796329940794578</v>
      </c>
      <c r="BA99" s="18">
        <v>98.796329879920236</v>
      </c>
      <c r="BB99" s="18">
        <v>98.796329879920236</v>
      </c>
      <c r="BC99" s="18">
        <v>98.796329879920236</v>
      </c>
      <c r="BD99" s="18">
        <v>98.867113623915643</v>
      </c>
      <c r="BE99" s="18">
        <v>99.140897042818494</v>
      </c>
      <c r="BF99" s="18">
        <v>99.140897042818494</v>
      </c>
      <c r="BG99" s="18">
        <v>99.140897042818494</v>
      </c>
      <c r="BH99" s="18">
        <v>99.026001141728514</v>
      </c>
      <c r="BI99" s="18">
        <v>99.026001141728514</v>
      </c>
      <c r="BJ99" s="18">
        <v>98.818040717867333</v>
      </c>
      <c r="BK99" s="18">
        <v>98.818040717867333</v>
      </c>
      <c r="BL99" s="18">
        <v>98.818040717867333</v>
      </c>
      <c r="BM99" s="18">
        <v>98.940036084635025</v>
      </c>
      <c r="BN99" s="18">
        <v>98.940036084635025</v>
      </c>
      <c r="BO99" s="18">
        <v>98.940036084635025</v>
      </c>
      <c r="BP99" s="18">
        <v>98.774988581883974</v>
      </c>
      <c r="BQ99" s="18">
        <v>98.774988581883974</v>
      </c>
      <c r="BR99" s="18">
        <v>98.774988581883974</v>
      </c>
      <c r="BS99" s="18">
        <v>98.774988534884372</v>
      </c>
      <c r="BT99" s="18">
        <v>98.701652606167258</v>
      </c>
      <c r="BU99" s="18">
        <v>98.701652606167258</v>
      </c>
      <c r="BV99" s="18">
        <v>98.701652606167258</v>
      </c>
      <c r="BW99" s="18">
        <v>98.701652606167258</v>
      </c>
      <c r="BX99" s="27"/>
      <c r="BY99" s="27"/>
      <c r="BZ99" s="27"/>
      <c r="CA99" s="27"/>
    </row>
    <row r="100" spans="1:79" ht="15.75" x14ac:dyDescent="0.25">
      <c r="A100" s="139" t="s">
        <v>33</v>
      </c>
      <c r="B100" s="140" t="s">
        <v>34</v>
      </c>
      <c r="C100" s="26">
        <v>42</v>
      </c>
      <c r="D100" s="18">
        <v>100.93549565890338</v>
      </c>
      <c r="E100" s="18">
        <v>100.60387314015274</v>
      </c>
      <c r="F100" s="18">
        <v>100.56862964549713</v>
      </c>
      <c r="G100" s="18">
        <v>100.57039900706208</v>
      </c>
      <c r="H100" s="18">
        <v>100.89173408975267</v>
      </c>
      <c r="I100" s="18">
        <v>100.9631354258596</v>
      </c>
      <c r="J100" s="18">
        <v>100.99515460483268</v>
      </c>
      <c r="K100" s="18">
        <v>101.01818378387489</v>
      </c>
      <c r="L100" s="18">
        <v>100.92522375300057</v>
      </c>
      <c r="M100" s="18">
        <v>101.10470297214319</v>
      </c>
      <c r="N100" s="18">
        <v>101.82176108775589</v>
      </c>
      <c r="O100" s="18">
        <v>101.28565452364683</v>
      </c>
      <c r="P100" s="18">
        <v>101.79130410712722</v>
      </c>
      <c r="Q100" s="18">
        <v>101.4132852178215</v>
      </c>
      <c r="R100" s="18">
        <v>101.74051467663305</v>
      </c>
      <c r="S100" s="18">
        <v>102.0855490710159</v>
      </c>
      <c r="T100" s="18">
        <v>102.234014073053</v>
      </c>
      <c r="U100" s="18">
        <v>102.39118102640411</v>
      </c>
      <c r="V100" s="18">
        <v>102.38040843447382</v>
      </c>
      <c r="W100" s="18">
        <v>102.68412069674503</v>
      </c>
      <c r="X100" s="18">
        <v>102.81280855112531</v>
      </c>
      <c r="Y100" s="18">
        <v>103.26288640455134</v>
      </c>
      <c r="Z100" s="18">
        <v>102.95486318583838</v>
      </c>
      <c r="AA100" s="18">
        <v>103.64575054501533</v>
      </c>
      <c r="AB100" s="18">
        <v>103.64575054501533</v>
      </c>
      <c r="AC100" s="18">
        <v>103.22834269035506</v>
      </c>
      <c r="AD100" s="18">
        <v>103.97348751857338</v>
      </c>
      <c r="AE100" s="18">
        <v>104.03677120784187</v>
      </c>
      <c r="AF100" s="18">
        <v>104.49443132681223</v>
      </c>
      <c r="AG100" s="18">
        <v>104.72850994609301</v>
      </c>
      <c r="AH100" s="18">
        <v>105.038608950503</v>
      </c>
      <c r="AI100" s="18">
        <v>105.0158891974492</v>
      </c>
      <c r="AJ100" s="18">
        <v>104.72848790278911</v>
      </c>
      <c r="AK100" s="18">
        <v>105.8885929388142</v>
      </c>
      <c r="AL100" s="18">
        <v>106.35766387880888</v>
      </c>
      <c r="AM100" s="18">
        <v>106.33968858155443</v>
      </c>
      <c r="AN100" s="18">
        <v>107.24500852505324</v>
      </c>
      <c r="AO100" s="18">
        <v>107.9327168907776</v>
      </c>
      <c r="AP100" s="18">
        <v>108.42231875659238</v>
      </c>
      <c r="AQ100" s="18">
        <v>108.8940994938652</v>
      </c>
      <c r="AR100" s="18">
        <v>109.65015585507837</v>
      </c>
      <c r="AS100" s="18">
        <v>110.35342657101886</v>
      </c>
      <c r="AT100" s="18">
        <v>110.92696502518423</v>
      </c>
      <c r="AU100" s="18">
        <v>111.479773998699</v>
      </c>
      <c r="AV100" s="18">
        <v>112.13073448715663</v>
      </c>
      <c r="AW100" s="18">
        <v>112.5685167271921</v>
      </c>
      <c r="AX100" s="18">
        <v>112.70647177042471</v>
      </c>
      <c r="AY100" s="18">
        <v>112.98921486400442</v>
      </c>
      <c r="AZ100" s="18">
        <v>113.29458567102981</v>
      </c>
      <c r="BA100" s="18">
        <v>113.69357025405084</v>
      </c>
      <c r="BB100" s="18">
        <v>114.44902904377527</v>
      </c>
      <c r="BC100" s="18">
        <v>115.04708082860733</v>
      </c>
      <c r="BD100" s="18">
        <v>115.45969190468016</v>
      </c>
      <c r="BE100" s="18">
        <v>115.48165554542703</v>
      </c>
      <c r="BF100" s="18">
        <v>114.75737301656211</v>
      </c>
      <c r="BG100" s="18">
        <v>114.62064525848112</v>
      </c>
      <c r="BH100" s="18">
        <v>115.51176994636907</v>
      </c>
      <c r="BI100" s="18">
        <v>115.27686719097871</v>
      </c>
      <c r="BJ100" s="18">
        <v>115.64237426607789</v>
      </c>
      <c r="BK100" s="18">
        <v>116.0682654979481</v>
      </c>
      <c r="BL100" s="18">
        <v>117.00576628634869</v>
      </c>
      <c r="BM100" s="18">
        <v>116.69325910565212</v>
      </c>
      <c r="BN100" s="18">
        <v>117.35392635054129</v>
      </c>
      <c r="BO100" s="18">
        <v>117.73116830622794</v>
      </c>
      <c r="BP100" s="18">
        <v>117.97891719220004</v>
      </c>
      <c r="BQ100" s="18">
        <v>118.7481666804415</v>
      </c>
      <c r="BR100" s="18">
        <v>116.65258028334226</v>
      </c>
      <c r="BS100" s="18">
        <v>118.55037568417436</v>
      </c>
      <c r="BT100" s="18">
        <v>119.62472035745441</v>
      </c>
      <c r="BU100" s="18">
        <v>119.6796441003906</v>
      </c>
      <c r="BV100" s="18">
        <v>119.98357841360513</v>
      </c>
      <c r="BW100" s="18">
        <v>120.2497133006304</v>
      </c>
      <c r="BX100" s="27"/>
      <c r="BY100" s="27"/>
      <c r="BZ100" s="27"/>
      <c r="CA100" s="27"/>
    </row>
    <row r="101" spans="1:79" ht="15.75" x14ac:dyDescent="0.25">
      <c r="A101" s="136">
        <v>10</v>
      </c>
      <c r="B101" s="140" t="s">
        <v>35</v>
      </c>
      <c r="C101" s="26">
        <v>50</v>
      </c>
      <c r="D101" s="18">
        <v>103.309492521552</v>
      </c>
      <c r="E101" s="18">
        <v>103.309492521552</v>
      </c>
      <c r="F101" s="18">
        <v>103.309492521552</v>
      </c>
      <c r="G101" s="18">
        <v>104.1685058261034</v>
      </c>
      <c r="H101" s="18">
        <v>104.1685058261034</v>
      </c>
      <c r="I101" s="18">
        <v>104.1685058261034</v>
      </c>
      <c r="J101" s="18">
        <v>104.1685058261034</v>
      </c>
      <c r="K101" s="18">
        <v>104.1685058261034</v>
      </c>
      <c r="L101" s="18">
        <v>104.1685058261034</v>
      </c>
      <c r="M101" s="18">
        <v>105.54741051394367</v>
      </c>
      <c r="N101" s="18">
        <v>100.49225397663409</v>
      </c>
      <c r="O101" s="18">
        <v>100.49225397663409</v>
      </c>
      <c r="P101" s="18">
        <v>100.49225397663409</v>
      </c>
      <c r="Q101" s="18">
        <v>100.04472765262119</v>
      </c>
      <c r="R101" s="18">
        <v>100.04472765262119</v>
      </c>
      <c r="S101" s="18">
        <v>100.03329390821033</v>
      </c>
      <c r="T101" s="18">
        <v>100.03329390821033</v>
      </c>
      <c r="U101" s="18">
        <v>100.03329390821033</v>
      </c>
      <c r="V101" s="18">
        <v>101.05554848602397</v>
      </c>
      <c r="W101" s="18">
        <v>101.05554848602397</v>
      </c>
      <c r="X101" s="18">
        <v>101.05554848602397</v>
      </c>
      <c r="Y101" s="18">
        <v>101.52410199018661</v>
      </c>
      <c r="Z101" s="18">
        <v>102.16966233610044</v>
      </c>
      <c r="AA101" s="18">
        <v>102.16966233610044</v>
      </c>
      <c r="AB101" s="18">
        <v>102.16966233610044</v>
      </c>
      <c r="AC101" s="18">
        <v>102.16966233610044</v>
      </c>
      <c r="AD101" s="18">
        <v>102.16966233610044</v>
      </c>
      <c r="AE101" s="18">
        <v>103.22711254046197</v>
      </c>
      <c r="AF101" s="18">
        <v>103.22711254046197</v>
      </c>
      <c r="AG101" s="18">
        <v>103.22711254046197</v>
      </c>
      <c r="AH101" s="18">
        <v>106.49243497407979</v>
      </c>
      <c r="AI101" s="18">
        <v>106.49243497407979</v>
      </c>
      <c r="AJ101" s="18">
        <v>106.49243497407979</v>
      </c>
      <c r="AK101" s="18">
        <v>107.55429630581131</v>
      </c>
      <c r="AL101" s="18">
        <v>107.55429630581131</v>
      </c>
      <c r="AM101" s="18">
        <v>107.55429630581131</v>
      </c>
      <c r="AN101" s="18">
        <v>107.55429630581131</v>
      </c>
      <c r="AO101" s="18">
        <v>107.55429630581131</v>
      </c>
      <c r="AP101" s="18">
        <v>107.72525608812715</v>
      </c>
      <c r="AQ101" s="18">
        <v>108.38449339045124</v>
      </c>
      <c r="AR101" s="18">
        <v>108.38449339045124</v>
      </c>
      <c r="AS101" s="18">
        <v>111.11624615445209</v>
      </c>
      <c r="AT101" s="18">
        <v>111.11624615445209</v>
      </c>
      <c r="AU101" s="18">
        <v>111.11624615445209</v>
      </c>
      <c r="AV101" s="18">
        <v>111.11624615445209</v>
      </c>
      <c r="AW101" s="18">
        <v>111.11624615445209</v>
      </c>
      <c r="AX101" s="18">
        <v>111.89102830310664</v>
      </c>
      <c r="AY101" s="18">
        <v>111.89102830310664</v>
      </c>
      <c r="AZ101" s="18">
        <v>111.89102830310664</v>
      </c>
      <c r="BA101" s="18">
        <v>111.89102830310664</v>
      </c>
      <c r="BB101" s="18">
        <v>111.89102830310664</v>
      </c>
      <c r="BC101" s="18">
        <v>111.89102830310664</v>
      </c>
      <c r="BD101" s="18">
        <v>111.89102830310664</v>
      </c>
      <c r="BE101" s="18">
        <v>111.89102830310664</v>
      </c>
      <c r="BF101" s="18">
        <v>111.89102830310664</v>
      </c>
      <c r="BG101" s="18">
        <v>111.89102830310664</v>
      </c>
      <c r="BH101" s="18">
        <v>111.89102830310664</v>
      </c>
      <c r="BI101" s="18">
        <v>112.58719432103224</v>
      </c>
      <c r="BJ101" s="18">
        <v>113.00812728261678</v>
      </c>
      <c r="BK101" s="18">
        <v>114.57657097909423</v>
      </c>
      <c r="BL101" s="18">
        <v>114.57657097909423</v>
      </c>
      <c r="BM101" s="18">
        <v>114.57657097909423</v>
      </c>
      <c r="BN101" s="18">
        <v>114.63026037999167</v>
      </c>
      <c r="BO101" s="18">
        <v>115.10013209426651</v>
      </c>
      <c r="BP101" s="18">
        <v>115.10013209426651</v>
      </c>
      <c r="BQ101" s="18">
        <v>116.91389098316358</v>
      </c>
      <c r="BR101" s="18">
        <v>116.91389098316358</v>
      </c>
      <c r="BS101" s="18">
        <v>116.91389098316358</v>
      </c>
      <c r="BT101" s="18">
        <v>116.91389098316358</v>
      </c>
      <c r="BU101" s="18">
        <v>113.38124039957223</v>
      </c>
      <c r="BV101" s="18">
        <v>112.67802910375987</v>
      </c>
      <c r="BW101" s="18">
        <v>112.67802910375987</v>
      </c>
      <c r="BX101" s="27"/>
      <c r="BY101" s="27"/>
      <c r="BZ101" s="27"/>
      <c r="CA101" s="27"/>
    </row>
    <row r="102" spans="1:79" ht="15.75" x14ac:dyDescent="0.25">
      <c r="A102" s="136">
        <v>11</v>
      </c>
      <c r="B102" s="140" t="s">
        <v>36</v>
      </c>
      <c r="C102" s="26">
        <v>54</v>
      </c>
      <c r="D102" s="18">
        <v>101.26355353448979</v>
      </c>
      <c r="E102" s="18">
        <v>101.74006331886196</v>
      </c>
      <c r="F102" s="18">
        <v>101.3431321768133</v>
      </c>
      <c r="G102" s="18">
        <v>101.3431321768133</v>
      </c>
      <c r="H102" s="18">
        <v>102.36216696291177</v>
      </c>
      <c r="I102" s="18">
        <v>103.52921667340215</v>
      </c>
      <c r="J102" s="18">
        <v>103.52921667340215</v>
      </c>
      <c r="K102" s="18">
        <v>103.77148466045485</v>
      </c>
      <c r="L102" s="18">
        <v>104.10571878284883</v>
      </c>
      <c r="M102" s="18">
        <v>105.45701569285086</v>
      </c>
      <c r="N102" s="18">
        <v>105.13556110689724</v>
      </c>
      <c r="O102" s="18">
        <v>105.13556110689724</v>
      </c>
      <c r="P102" s="18">
        <v>105.13556110689724</v>
      </c>
      <c r="Q102" s="18">
        <v>104.395143898214</v>
      </c>
      <c r="R102" s="18">
        <v>104.49580577426362</v>
      </c>
      <c r="S102" s="18">
        <v>104.58075582314898</v>
      </c>
      <c r="T102" s="18">
        <v>104.85751077054954</v>
      </c>
      <c r="U102" s="18">
        <v>104.85751077054954</v>
      </c>
      <c r="V102" s="18">
        <v>105.86826544043463</v>
      </c>
      <c r="W102" s="18">
        <v>106.03780743332676</v>
      </c>
      <c r="X102" s="18">
        <v>106.41641410227054</v>
      </c>
      <c r="Y102" s="18">
        <v>106.36565127454558</v>
      </c>
      <c r="Z102" s="18">
        <v>106.42448318012832</v>
      </c>
      <c r="AA102" s="18">
        <v>106.42448318012832</v>
      </c>
      <c r="AB102" s="18">
        <v>107.07318239776562</v>
      </c>
      <c r="AC102" s="18">
        <v>106.33063463126193</v>
      </c>
      <c r="AD102" s="18">
        <v>107.07180261284491</v>
      </c>
      <c r="AE102" s="18">
        <v>108.16336224129115</v>
      </c>
      <c r="AF102" s="18">
        <v>108.98886984292196</v>
      </c>
      <c r="AG102" s="18">
        <v>109.35790278505583</v>
      </c>
      <c r="AH102" s="18">
        <v>109.35790278505583</v>
      </c>
      <c r="AI102" s="18">
        <v>109.87646750301536</v>
      </c>
      <c r="AJ102" s="18">
        <v>110.10049404915824</v>
      </c>
      <c r="AK102" s="18">
        <v>110.10049404915824</v>
      </c>
      <c r="AL102" s="18">
        <v>110.30746621075569</v>
      </c>
      <c r="AM102" s="18">
        <v>110.62192028948478</v>
      </c>
      <c r="AN102" s="18">
        <v>110.80679064006461</v>
      </c>
      <c r="AO102" s="18">
        <v>111.28069547927947</v>
      </c>
      <c r="AP102" s="18">
        <v>111.53906277360709</v>
      </c>
      <c r="AQ102" s="18">
        <v>113.43837074928337</v>
      </c>
      <c r="AR102" s="18">
        <v>113.59753460792345</v>
      </c>
      <c r="AS102" s="18">
        <v>113.63936631142523</v>
      </c>
      <c r="AT102" s="18">
        <v>113.88971974956192</v>
      </c>
      <c r="AU102" s="18">
        <v>113.71280930140691</v>
      </c>
      <c r="AV102" s="18">
        <v>114.16650667123685</v>
      </c>
      <c r="AW102" s="18">
        <v>115.1521169252522</v>
      </c>
      <c r="AX102" s="18">
        <v>116.42388319639798</v>
      </c>
      <c r="AY102" s="18">
        <v>117.11869504106276</v>
      </c>
      <c r="AZ102" s="18">
        <v>117.54774772400479</v>
      </c>
      <c r="BA102" s="18">
        <v>118.44944420860823</v>
      </c>
      <c r="BB102" s="18">
        <v>120.79385176963834</v>
      </c>
      <c r="BC102" s="18">
        <v>127.58268519657142</v>
      </c>
      <c r="BD102" s="18">
        <v>127.67317497041984</v>
      </c>
      <c r="BE102" s="18">
        <v>127.93850204155105</v>
      </c>
      <c r="BF102" s="18">
        <v>130.00339566960892</v>
      </c>
      <c r="BG102" s="18">
        <v>130.62574582707879</v>
      </c>
      <c r="BH102" s="18">
        <v>130.82974705039373</v>
      </c>
      <c r="BI102" s="18">
        <v>130.84360181064986</v>
      </c>
      <c r="BJ102" s="18">
        <v>130.84360181064986</v>
      </c>
      <c r="BK102" s="18">
        <v>131.00622859016269</v>
      </c>
      <c r="BL102" s="18">
        <v>132.04813990970038</v>
      </c>
      <c r="BM102" s="18">
        <v>132.08103783598605</v>
      </c>
      <c r="BN102" s="18">
        <v>134.59171616112476</v>
      </c>
      <c r="BO102" s="18">
        <v>134.23152794495422</v>
      </c>
      <c r="BP102" s="18">
        <v>136.36259966789734</v>
      </c>
      <c r="BQ102" s="18">
        <v>136.81130416002378</v>
      </c>
      <c r="BR102" s="18">
        <v>136.86498828531361</v>
      </c>
      <c r="BS102" s="18">
        <v>136.86498828531361</v>
      </c>
      <c r="BT102" s="18">
        <v>136.95120782275055</v>
      </c>
      <c r="BU102" s="18">
        <v>137.29122518822177</v>
      </c>
      <c r="BV102" s="18">
        <v>137.64489800159183</v>
      </c>
      <c r="BW102" s="18">
        <v>139.16778339984572</v>
      </c>
      <c r="BX102" s="27"/>
      <c r="BY102" s="27"/>
      <c r="BZ102" s="27"/>
      <c r="CA102" s="27"/>
    </row>
    <row r="103" spans="1:79" ht="15.75" x14ac:dyDescent="0.25">
      <c r="A103" s="136">
        <v>12</v>
      </c>
      <c r="B103" s="140" t="s">
        <v>37</v>
      </c>
      <c r="C103" s="26">
        <v>50</v>
      </c>
      <c r="D103" s="18">
        <v>101.63757145798201</v>
      </c>
      <c r="E103" s="18">
        <v>102.62028462834944</v>
      </c>
      <c r="F103" s="18">
        <v>102.05141816547329</v>
      </c>
      <c r="G103" s="18">
        <v>102.29657993493667</v>
      </c>
      <c r="H103" s="18">
        <v>102.00957340549944</v>
      </c>
      <c r="I103" s="18">
        <v>102.0577350540586</v>
      </c>
      <c r="J103" s="18">
        <v>101.98581879688645</v>
      </c>
      <c r="K103" s="18">
        <v>101.58006784447127</v>
      </c>
      <c r="L103" s="18">
        <v>100.95808235311138</v>
      </c>
      <c r="M103" s="18">
        <v>102.70983989634176</v>
      </c>
      <c r="N103" s="18">
        <v>103.57129303657692</v>
      </c>
      <c r="O103" s="18">
        <v>103.00574202608195</v>
      </c>
      <c r="P103" s="18">
        <v>103.17361201264217</v>
      </c>
      <c r="Q103" s="18">
        <v>103.1799415699125</v>
      </c>
      <c r="R103" s="18">
        <v>103.78258693277881</v>
      </c>
      <c r="S103" s="18">
        <v>102.87490184353362</v>
      </c>
      <c r="T103" s="18">
        <v>103.24784993503943</v>
      </c>
      <c r="U103" s="18">
        <v>103.06766878267511</v>
      </c>
      <c r="V103" s="18">
        <v>102.89842310948838</v>
      </c>
      <c r="W103" s="18">
        <v>103.04907648411876</v>
      </c>
      <c r="X103" s="18">
        <v>101.38585428849773</v>
      </c>
      <c r="Y103" s="18">
        <v>103.90692488111574</v>
      </c>
      <c r="Z103" s="18">
        <v>104.70767627396229</v>
      </c>
      <c r="AA103" s="18">
        <v>105.33148886090727</v>
      </c>
      <c r="AB103" s="18">
        <v>105.61887489318106</v>
      </c>
      <c r="AC103" s="18">
        <v>106.07038224983827</v>
      </c>
      <c r="AD103" s="18">
        <v>106.78175287248128</v>
      </c>
      <c r="AE103" s="18">
        <v>106.5117771164383</v>
      </c>
      <c r="AF103" s="18">
        <v>107.87200650845212</v>
      </c>
      <c r="AG103" s="18">
        <v>108.45071264001055</v>
      </c>
      <c r="AH103" s="18">
        <v>108.73535947405732</v>
      </c>
      <c r="AI103" s="18">
        <v>108.82900044228926</v>
      </c>
      <c r="AJ103" s="18">
        <v>107.81859459934353</v>
      </c>
      <c r="AK103" s="18">
        <v>108.5634803080891</v>
      </c>
      <c r="AL103" s="18">
        <v>110.02854149687425</v>
      </c>
      <c r="AM103" s="18">
        <v>110.19042487387432</v>
      </c>
      <c r="AN103" s="18">
        <v>110.48241566836118</v>
      </c>
      <c r="AO103" s="18">
        <v>111.01686901266034</v>
      </c>
      <c r="AP103" s="18">
        <v>111.88984814350961</v>
      </c>
      <c r="AQ103" s="18">
        <v>112.30196437651296</v>
      </c>
      <c r="AR103" s="18">
        <v>112.37616065475412</v>
      </c>
      <c r="AS103" s="18">
        <v>113.12917842080807</v>
      </c>
      <c r="AT103" s="18">
        <v>112.82967144774071</v>
      </c>
      <c r="AU103" s="18">
        <v>113.89949396917773</v>
      </c>
      <c r="AV103" s="18">
        <v>112.83998899767778</v>
      </c>
      <c r="AW103" s="18">
        <v>114.53769430618507</v>
      </c>
      <c r="AX103" s="18">
        <v>116.13726013965052</v>
      </c>
      <c r="AY103" s="18">
        <v>117.37638432405792</v>
      </c>
      <c r="AZ103" s="18">
        <v>118.14827057351229</v>
      </c>
      <c r="BA103" s="18">
        <v>118.86913627400359</v>
      </c>
      <c r="BB103" s="18">
        <v>119.58078823687342</v>
      </c>
      <c r="BC103" s="18">
        <v>119.79704129875</v>
      </c>
      <c r="BD103" s="18">
        <v>120.23797335350588</v>
      </c>
      <c r="BE103" s="18">
        <v>120.47372633207554</v>
      </c>
      <c r="BF103" s="18">
        <v>120.46366180001783</v>
      </c>
      <c r="BG103" s="18">
        <v>120.44543150420596</v>
      </c>
      <c r="BH103" s="18">
        <v>120.24669130980165</v>
      </c>
      <c r="BI103" s="18">
        <v>124.176538866274</v>
      </c>
      <c r="BJ103" s="18">
        <v>123.9270549459942</v>
      </c>
      <c r="BK103" s="18">
        <v>124.46683794403798</v>
      </c>
      <c r="BL103" s="18">
        <v>125.3376926145058</v>
      </c>
      <c r="BM103" s="18">
        <v>125.95200960920346</v>
      </c>
      <c r="BN103" s="18">
        <v>126.10018077671845</v>
      </c>
      <c r="BO103" s="18">
        <v>125.74475249155356</v>
      </c>
      <c r="BP103" s="18">
        <v>126.6685105263871</v>
      </c>
      <c r="BQ103" s="18">
        <v>126.11426000067583</v>
      </c>
      <c r="BR103" s="18">
        <v>125.81452001975889</v>
      </c>
      <c r="BS103" s="18">
        <v>125.5344475313366</v>
      </c>
      <c r="BT103" s="18">
        <v>124.83901060844647</v>
      </c>
      <c r="BU103" s="18">
        <v>127.78054028130293</v>
      </c>
      <c r="BV103" s="18">
        <v>129.08447461919476</v>
      </c>
      <c r="BW103" s="18">
        <v>128.93574926100899</v>
      </c>
      <c r="BX103" s="27"/>
      <c r="BY103" s="27"/>
      <c r="BZ103" s="27"/>
      <c r="CA103" s="27"/>
    </row>
    <row r="104" spans="1:79" ht="15.75" x14ac:dyDescent="0.25">
      <c r="A104" s="136"/>
      <c r="B104" s="136" t="s">
        <v>38</v>
      </c>
      <c r="C104" s="28">
        <f>SUM(C92:C103)</f>
        <v>1000</v>
      </c>
      <c r="D104" s="24">
        <v>103.84649390622694</v>
      </c>
      <c r="E104" s="24">
        <v>103.59107636744172</v>
      </c>
      <c r="F104" s="24">
        <v>102.81216459483569</v>
      </c>
      <c r="G104" s="24">
        <v>102.61357835497522</v>
      </c>
      <c r="H104" s="24">
        <v>101.88819857028955</v>
      </c>
      <c r="I104" s="24">
        <v>102.00837557167098</v>
      </c>
      <c r="J104" s="24">
        <v>102.44516270944317</v>
      </c>
      <c r="K104" s="24">
        <v>102.8219601749874</v>
      </c>
      <c r="L104" s="24">
        <v>102.43553401673981</v>
      </c>
      <c r="M104" s="24">
        <v>103.83443594081095</v>
      </c>
      <c r="N104" s="24">
        <v>104.35488815166059</v>
      </c>
      <c r="O104" s="24">
        <v>104.36825598199022</v>
      </c>
      <c r="P104" s="24">
        <v>104.39396197548251</v>
      </c>
      <c r="Q104" s="24">
        <v>104.38252951691859</v>
      </c>
      <c r="R104" s="24">
        <v>103.39626013381395</v>
      </c>
      <c r="S104" s="24">
        <v>103.40190872357087</v>
      </c>
      <c r="T104" s="24">
        <v>103.66504969940621</v>
      </c>
      <c r="U104" s="24">
        <v>103.27851059785591</v>
      </c>
      <c r="V104" s="24">
        <v>102.79224954127199</v>
      </c>
      <c r="W104" s="24">
        <v>103.07438954709703</v>
      </c>
      <c r="X104" s="24">
        <v>103.34040017780677</v>
      </c>
      <c r="Y104" s="24">
        <v>105.86232265380289</v>
      </c>
      <c r="Z104" s="24">
        <v>106.60134901034506</v>
      </c>
      <c r="AA104" s="24">
        <v>107.40743467593249</v>
      </c>
      <c r="AB104" s="24">
        <v>108.78875963859501</v>
      </c>
      <c r="AC104" s="24">
        <v>107.26523462651019</v>
      </c>
      <c r="AD104" s="24">
        <v>105.16146838950496</v>
      </c>
      <c r="AE104" s="24">
        <v>104.87598409336898</v>
      </c>
      <c r="AF104" s="24">
        <v>105.31535589505665</v>
      </c>
      <c r="AG104" s="24">
        <v>105.97097462410377</v>
      </c>
      <c r="AH104" s="24">
        <v>106.13288970457812</v>
      </c>
      <c r="AI104" s="24">
        <v>106.29350948047417</v>
      </c>
      <c r="AJ104" s="24">
        <v>106.14356997881852</v>
      </c>
      <c r="AK104" s="24">
        <v>107.01817114294279</v>
      </c>
      <c r="AL104" s="24">
        <v>107.85813590738857</v>
      </c>
      <c r="AM104" s="24">
        <v>108.53934420510069</v>
      </c>
      <c r="AN104" s="24">
        <v>109.00308230325578</v>
      </c>
      <c r="AO104" s="24">
        <v>109.76833397287153</v>
      </c>
      <c r="AP104" s="24">
        <v>111.40343109445033</v>
      </c>
      <c r="AQ104" s="24">
        <v>111.7054239482962</v>
      </c>
      <c r="AR104" s="24">
        <v>111.56818827813542</v>
      </c>
      <c r="AS104" s="24">
        <v>111.73317063829954</v>
      </c>
      <c r="AT104" s="24">
        <v>112.27853517699282</v>
      </c>
      <c r="AU104" s="24">
        <v>113.09840504130389</v>
      </c>
      <c r="AV104" s="24">
        <v>113.27846716570386</v>
      </c>
      <c r="AW104" s="24">
        <v>114.91963853844113</v>
      </c>
      <c r="AX104" s="24">
        <v>117.62827257159323</v>
      </c>
      <c r="AY104" s="24">
        <v>120.13075503200719</v>
      </c>
      <c r="AZ104" s="24">
        <v>120.98364379478828</v>
      </c>
      <c r="BA104" s="24">
        <v>121.64906611471163</v>
      </c>
      <c r="BB104" s="24">
        <v>122.0756913725218</v>
      </c>
      <c r="BC104" s="24">
        <v>124.02116598388992</v>
      </c>
      <c r="BD104" s="24">
        <v>124.38564293813209</v>
      </c>
      <c r="BE104" s="24">
        <v>125.04590599369207</v>
      </c>
      <c r="BF104" s="24">
        <v>125.68906039136957</v>
      </c>
      <c r="BG104" s="24">
        <v>126.8130033830797</v>
      </c>
      <c r="BH104" s="24">
        <v>127.0904396502945</v>
      </c>
      <c r="BI104" s="24">
        <v>128.45718392744283</v>
      </c>
      <c r="BJ104" s="24">
        <v>130.51081915934026</v>
      </c>
      <c r="BK104" s="24">
        <v>131.11801713381894</v>
      </c>
      <c r="BL104" s="24">
        <v>130.97032303287088</v>
      </c>
      <c r="BM104" s="24">
        <v>131.21217241418231</v>
      </c>
      <c r="BN104" s="24">
        <v>131.66971839121226</v>
      </c>
      <c r="BO104" s="24">
        <v>131.33171590245868</v>
      </c>
      <c r="BP104" s="24">
        <v>131.73165602297604</v>
      </c>
      <c r="BQ104" s="24">
        <v>131.60939632745425</v>
      </c>
      <c r="BR104" s="24">
        <v>131.51666839285977</v>
      </c>
      <c r="BS104" s="24">
        <v>131.90864027177395</v>
      </c>
      <c r="BT104" s="24">
        <v>131.98857069799601</v>
      </c>
      <c r="BU104" s="24">
        <v>135.15548050832231</v>
      </c>
      <c r="BV104" s="24">
        <v>138.62086084363699</v>
      </c>
      <c r="BW104" s="24">
        <v>137.55681343316053</v>
      </c>
      <c r="BX104" s="27"/>
      <c r="BY104" s="27"/>
      <c r="BZ104" s="27"/>
      <c r="CA104" s="27"/>
    </row>
    <row r="105" spans="1:79" x14ac:dyDescent="0.2">
      <c r="AW105" s="27"/>
    </row>
    <row r="106" spans="1:79" x14ac:dyDescent="0.2">
      <c r="AV106" s="27"/>
      <c r="AW106" s="27"/>
      <c r="BH106" s="27"/>
    </row>
    <row r="107" spans="1:79" ht="15" x14ac:dyDescent="0.25">
      <c r="A107" s="330"/>
      <c r="B107" s="329" t="s">
        <v>887</v>
      </c>
      <c r="C107" s="331"/>
      <c r="D107" s="330"/>
      <c r="AW107" s="27"/>
      <c r="AX107" s="27"/>
      <c r="AY107" s="27"/>
      <c r="AZ107" s="27"/>
      <c r="BA107" s="27"/>
      <c r="BB107" s="27"/>
      <c r="BC107" s="27"/>
      <c r="BD107" s="27"/>
      <c r="BE107" s="27"/>
      <c r="BF107" s="27"/>
      <c r="BG107" s="27"/>
      <c r="BH107" s="27"/>
      <c r="BI107" s="29"/>
      <c r="BJ107" s="29"/>
      <c r="BK107" s="29"/>
      <c r="BL107" s="29"/>
      <c r="BM107" s="29"/>
      <c r="BN107" s="29"/>
      <c r="BO107" s="29"/>
      <c r="BP107" s="29"/>
      <c r="BQ107" s="29"/>
      <c r="BR107" s="29"/>
      <c r="BS107" s="29"/>
      <c r="BT107" s="29"/>
    </row>
    <row r="108" spans="1:79" ht="14.25" x14ac:dyDescent="0.2">
      <c r="A108" s="136" t="s">
        <v>16</v>
      </c>
      <c r="B108" s="332"/>
      <c r="C108" s="333" t="s">
        <v>2</v>
      </c>
      <c r="D108" s="328">
        <v>45383</v>
      </c>
      <c r="E108" s="328">
        <v>45413</v>
      </c>
      <c r="F108" s="328">
        <v>45444</v>
      </c>
      <c r="G108" s="328">
        <v>45474</v>
      </c>
      <c r="H108" s="328">
        <v>45505</v>
      </c>
      <c r="I108" s="328">
        <v>45536</v>
      </c>
      <c r="J108" s="328">
        <v>45566</v>
      </c>
      <c r="K108" s="328">
        <v>45597</v>
      </c>
      <c r="L108" s="328">
        <v>45627</v>
      </c>
      <c r="M108" s="328">
        <v>45658</v>
      </c>
      <c r="N108" s="328">
        <v>45689</v>
      </c>
      <c r="O108" s="328">
        <v>45717</v>
      </c>
      <c r="P108" s="328">
        <v>45748</v>
      </c>
      <c r="Q108" s="328">
        <v>45778</v>
      </c>
      <c r="R108" s="328">
        <v>45809</v>
      </c>
      <c r="S108" s="328">
        <v>45839</v>
      </c>
      <c r="T108" s="328">
        <v>45870</v>
      </c>
      <c r="U108" s="328">
        <v>45901</v>
      </c>
      <c r="V108" s="328">
        <v>45931</v>
      </c>
      <c r="W108" s="328">
        <v>45962</v>
      </c>
      <c r="X108" s="328">
        <v>45992</v>
      </c>
      <c r="Y108" s="328">
        <v>46023</v>
      </c>
      <c r="Z108" s="328">
        <v>46054</v>
      </c>
      <c r="AA108" s="328">
        <v>46082</v>
      </c>
      <c r="AB108" s="328">
        <v>46113</v>
      </c>
      <c r="AC108" s="328">
        <v>46143</v>
      </c>
      <c r="AD108" s="328">
        <v>46174</v>
      </c>
      <c r="AE108" s="328">
        <v>46204</v>
      </c>
      <c r="AW108" s="27"/>
      <c r="BI108" s="29"/>
      <c r="BJ108" s="29"/>
      <c r="BK108" s="29"/>
      <c r="BL108" s="29"/>
      <c r="BM108" s="29"/>
      <c r="BN108" s="29"/>
      <c r="BO108" s="29"/>
      <c r="BP108" s="29"/>
      <c r="BQ108" s="29"/>
      <c r="BR108" s="29"/>
      <c r="BS108" s="29"/>
      <c r="BT108" s="29"/>
    </row>
    <row r="109" spans="1:79" ht="14.25" x14ac:dyDescent="0.2">
      <c r="A109" s="334" t="s">
        <v>17</v>
      </c>
      <c r="B109" s="20" t="s">
        <v>18</v>
      </c>
      <c r="C109" s="335">
        <v>250.00000000000006</v>
      </c>
      <c r="D109" s="18">
        <v>107.39378945562459</v>
      </c>
      <c r="E109" s="18">
        <v>106.32307519040417</v>
      </c>
      <c r="F109" s="18">
        <v>105.48586615665452</v>
      </c>
      <c r="G109" s="18">
        <v>106.2000146786464</v>
      </c>
      <c r="H109" s="18">
        <v>106.90232207308361</v>
      </c>
      <c r="I109" s="18">
        <v>107.03080465001662</v>
      </c>
      <c r="J109" s="18">
        <v>107.32899095661246</v>
      </c>
      <c r="K109" s="18">
        <v>107.85873643184529</v>
      </c>
      <c r="L109" s="18">
        <v>107.52558018569789</v>
      </c>
      <c r="M109" s="18">
        <v>108.81223383151377</v>
      </c>
      <c r="N109" s="18">
        <v>110.61630494544599</v>
      </c>
      <c r="O109" s="18">
        <v>114.12013034101126</v>
      </c>
      <c r="P109" s="18">
        <v>115.60682863017828</v>
      </c>
      <c r="Q109" s="18">
        <v>115.92147828891663</v>
      </c>
      <c r="R109" s="18">
        <v>115.18440652027037</v>
      </c>
      <c r="S109" s="18">
        <v>111.01171442924203</v>
      </c>
      <c r="T109" s="18">
        <v>109.87839988887748</v>
      </c>
      <c r="U109" s="18">
        <v>108.17254376818556</v>
      </c>
      <c r="V109" s="18">
        <v>108.12378308995619</v>
      </c>
      <c r="W109" s="18">
        <v>109.01362337586157</v>
      </c>
      <c r="X109" s="18">
        <v>109.04658936795367</v>
      </c>
      <c r="Y109" s="18">
        <v>109.78955100245172</v>
      </c>
      <c r="Z109" s="18">
        <v>110.64903130516136</v>
      </c>
      <c r="AA109" s="18">
        <v>110.78035093505065</v>
      </c>
      <c r="AB109" s="18">
        <v>112.90861078559564</v>
      </c>
      <c r="AC109" s="18">
        <v>113.58598740850061</v>
      </c>
      <c r="AD109" s="18">
        <v>113.64354788507161</v>
      </c>
      <c r="AE109" s="18">
        <v>114.01463916500745</v>
      </c>
      <c r="AW109" s="27"/>
      <c r="BI109" s="29"/>
      <c r="BJ109" s="29"/>
      <c r="BK109" s="29"/>
      <c r="BL109" s="29"/>
      <c r="BM109" s="29"/>
      <c r="BN109" s="29"/>
      <c r="BO109" s="29"/>
      <c r="BP109" s="29"/>
      <c r="BQ109" s="29"/>
      <c r="BR109" s="29"/>
      <c r="BS109" s="29"/>
      <c r="BT109" s="29"/>
    </row>
    <row r="110" spans="1:79" ht="14.25" x14ac:dyDescent="0.2">
      <c r="A110" s="334" t="s">
        <v>19</v>
      </c>
      <c r="B110" s="20" t="s">
        <v>20</v>
      </c>
      <c r="C110" s="335">
        <v>106</v>
      </c>
      <c r="D110" s="18">
        <v>103.64034853580198</v>
      </c>
      <c r="E110" s="18">
        <v>103.00633230701688</v>
      </c>
      <c r="F110" s="18">
        <v>103.19007906661949</v>
      </c>
      <c r="G110" s="18">
        <v>102.96258851530776</v>
      </c>
      <c r="H110" s="18">
        <v>103.19991367585629</v>
      </c>
      <c r="I110" s="18">
        <v>103.55487613237054</v>
      </c>
      <c r="J110" s="18">
        <v>103.34339431117527</v>
      </c>
      <c r="K110" s="18">
        <v>103.72760262785371</v>
      </c>
      <c r="L110" s="18">
        <v>103.22454196462456</v>
      </c>
      <c r="M110" s="18">
        <v>103.24701921882405</v>
      </c>
      <c r="N110" s="18">
        <v>103.7520201087885</v>
      </c>
      <c r="O110" s="18">
        <v>103.97287648418339</v>
      </c>
      <c r="P110" s="18">
        <v>103.86011865159226</v>
      </c>
      <c r="Q110" s="18">
        <v>104.02398452049222</v>
      </c>
      <c r="R110" s="18">
        <v>112.8916323351139</v>
      </c>
      <c r="S110" s="18">
        <v>112.96265148155241</v>
      </c>
      <c r="T110" s="18">
        <v>112.98640939779406</v>
      </c>
      <c r="U110" s="18">
        <v>113.08176642656451</v>
      </c>
      <c r="V110" s="18">
        <v>113.22190514743899</v>
      </c>
      <c r="W110" s="18">
        <v>112.84823489182311</v>
      </c>
      <c r="X110" s="18">
        <v>112.41825878827419</v>
      </c>
      <c r="Y110" s="18">
        <v>112.77137658863502</v>
      </c>
      <c r="Z110" s="18">
        <v>113.13607107665855</v>
      </c>
      <c r="AA110" s="18">
        <v>113.38467809473102</v>
      </c>
      <c r="AB110" s="18">
        <v>113.57142404621548</v>
      </c>
      <c r="AC110" s="18">
        <v>113.65793133910113</v>
      </c>
      <c r="AD110" s="18">
        <v>114.94833716109837</v>
      </c>
      <c r="AE110" s="18">
        <v>119.44465298216231</v>
      </c>
      <c r="AW110" s="27"/>
      <c r="BI110" s="29"/>
      <c r="BJ110" s="29"/>
      <c r="BK110" s="29"/>
      <c r="BL110" s="29"/>
      <c r="BM110" s="29"/>
      <c r="BN110" s="29"/>
      <c r="BO110" s="29"/>
      <c r="BP110" s="29"/>
      <c r="BQ110" s="29"/>
      <c r="BR110" s="29"/>
      <c r="BS110" s="29"/>
      <c r="BT110" s="29"/>
    </row>
    <row r="111" spans="1:79" ht="14.25" x14ac:dyDescent="0.2">
      <c r="A111" s="334" t="s">
        <v>21</v>
      </c>
      <c r="B111" s="20" t="s">
        <v>22</v>
      </c>
      <c r="C111" s="335">
        <v>41.000000000000014</v>
      </c>
      <c r="D111" s="18">
        <v>102.29269114948897</v>
      </c>
      <c r="E111" s="18">
        <v>102.55990958478985</v>
      </c>
      <c r="F111" s="18">
        <v>102.82872079894058</v>
      </c>
      <c r="G111" s="18">
        <v>102.86400120971348</v>
      </c>
      <c r="H111" s="18">
        <v>103.00182319713758</v>
      </c>
      <c r="I111" s="18">
        <v>103.28046747624525</v>
      </c>
      <c r="J111" s="18">
        <v>103.79798660146707</v>
      </c>
      <c r="K111" s="18">
        <v>103.87584008478349</v>
      </c>
      <c r="L111" s="18">
        <v>104.00083877315518</v>
      </c>
      <c r="M111" s="18">
        <v>104.92372534844023</v>
      </c>
      <c r="N111" s="18">
        <v>104.92372534844023</v>
      </c>
      <c r="O111" s="18">
        <v>105.14872233442355</v>
      </c>
      <c r="P111" s="18">
        <v>105.17469216975486</v>
      </c>
      <c r="Q111" s="18">
        <v>105.17469216975486</v>
      </c>
      <c r="R111" s="18">
        <v>105.25658311841356</v>
      </c>
      <c r="S111" s="18">
        <v>105.48706376235926</v>
      </c>
      <c r="T111" s="18">
        <v>106.11933736634265</v>
      </c>
      <c r="U111" s="18">
        <v>106.14721397523383</v>
      </c>
      <c r="V111" s="18">
        <v>106.34751906759739</v>
      </c>
      <c r="W111" s="18">
        <v>106.52299336533477</v>
      </c>
      <c r="X111" s="18">
        <v>106.67937108199871</v>
      </c>
      <c r="Y111" s="18">
        <v>107.0773667221094</v>
      </c>
      <c r="Z111" s="18">
        <v>107.35439671960545</v>
      </c>
      <c r="AA111" s="18">
        <v>107.45195139257916</v>
      </c>
      <c r="AB111" s="18">
        <v>107.86524306596674</v>
      </c>
      <c r="AC111" s="18">
        <v>108.1503444107412</v>
      </c>
      <c r="AD111" s="18">
        <v>108.1503444107412</v>
      </c>
      <c r="AE111" s="18">
        <v>108.55205754857805</v>
      </c>
      <c r="AW111" s="27"/>
      <c r="BI111" s="29"/>
      <c r="BJ111" s="29"/>
      <c r="BK111" s="29"/>
      <c r="BL111" s="29"/>
      <c r="BM111" s="29"/>
      <c r="BN111" s="29"/>
      <c r="BO111" s="29"/>
      <c r="BP111" s="29"/>
      <c r="BQ111" s="29"/>
      <c r="BR111" s="29"/>
      <c r="BS111" s="29"/>
      <c r="BT111" s="29"/>
    </row>
    <row r="112" spans="1:79" ht="28.5" x14ac:dyDescent="0.2">
      <c r="A112" s="334" t="s">
        <v>23</v>
      </c>
      <c r="B112" s="20" t="s">
        <v>24</v>
      </c>
      <c r="C112" s="335">
        <v>99.999999999999986</v>
      </c>
      <c r="D112" s="18">
        <v>101.31267199714537</v>
      </c>
      <c r="E112" s="18">
        <v>100.77858520785048</v>
      </c>
      <c r="F112" s="18">
        <v>99.260351696943374</v>
      </c>
      <c r="G112" s="18">
        <v>98.935261498751515</v>
      </c>
      <c r="H112" s="18">
        <v>98.935261498751515</v>
      </c>
      <c r="I112" s="18">
        <v>98.73753414008543</v>
      </c>
      <c r="J112" s="18">
        <v>97.563022018160012</v>
      </c>
      <c r="K112" s="18">
        <v>97.687892064233878</v>
      </c>
      <c r="L112" s="18">
        <v>97.717037301295889</v>
      </c>
      <c r="M112" s="18">
        <v>99.730085602973247</v>
      </c>
      <c r="N112" s="18">
        <v>100.76639070406398</v>
      </c>
      <c r="O112" s="18">
        <v>100.78315153782265</v>
      </c>
      <c r="P112" s="18">
        <v>100.79292303455311</v>
      </c>
      <c r="Q112" s="18">
        <v>100.86051646633166</v>
      </c>
      <c r="R112" s="18">
        <v>100.85956765645494</v>
      </c>
      <c r="S112" s="18">
        <v>100.89262934164317</v>
      </c>
      <c r="T112" s="18">
        <v>100.89262934164317</v>
      </c>
      <c r="U112" s="18">
        <v>100.89684031851722</v>
      </c>
      <c r="V112" s="18">
        <v>100.89503635564762</v>
      </c>
      <c r="W112" s="18">
        <v>100.91252823499512</v>
      </c>
      <c r="X112" s="18">
        <v>100.91252823499512</v>
      </c>
      <c r="Y112" s="18">
        <v>102.95649437497717</v>
      </c>
      <c r="Z112" s="18">
        <v>102.95649437497717</v>
      </c>
      <c r="AA112" s="18">
        <v>102.94087519870295</v>
      </c>
      <c r="AB112" s="18">
        <v>104.69965146960149</v>
      </c>
      <c r="AC112" s="18">
        <v>109.01763857039415</v>
      </c>
      <c r="AD112" s="18">
        <v>109.78189976336601</v>
      </c>
      <c r="AE112" s="18">
        <v>109.86820761921722</v>
      </c>
      <c r="AW112" s="27"/>
      <c r="BI112" s="29"/>
      <c r="BJ112" s="29"/>
      <c r="BK112" s="29"/>
      <c r="BL112" s="29"/>
      <c r="BM112" s="29"/>
      <c r="BN112" s="29"/>
      <c r="BO112" s="29"/>
      <c r="BP112" s="29"/>
      <c r="BQ112" s="29"/>
      <c r="BR112" s="29"/>
      <c r="BS112" s="29"/>
      <c r="BT112" s="29"/>
    </row>
    <row r="113" spans="1:72" ht="28.5" x14ac:dyDescent="0.2">
      <c r="A113" s="336" t="s">
        <v>25</v>
      </c>
      <c r="B113" s="20" t="s">
        <v>26</v>
      </c>
      <c r="C113" s="335">
        <v>47.999999999999993</v>
      </c>
      <c r="D113" s="18">
        <v>103.40049158753826</v>
      </c>
      <c r="E113" s="18">
        <v>103.65216998994697</v>
      </c>
      <c r="F113" s="18">
        <v>104.10572983794037</v>
      </c>
      <c r="G113" s="18">
        <v>103.39406002406636</v>
      </c>
      <c r="H113" s="18">
        <v>105.10479341829148</v>
      </c>
      <c r="I113" s="18">
        <v>105.04870106826081</v>
      </c>
      <c r="J113" s="18">
        <v>105.56064889056394</v>
      </c>
      <c r="K113" s="18">
        <v>106.42062647864171</v>
      </c>
      <c r="L113" s="18">
        <v>105.25628876374029</v>
      </c>
      <c r="M113" s="18">
        <v>109.67230159188244</v>
      </c>
      <c r="N113" s="18">
        <v>109.8127106840565</v>
      </c>
      <c r="O113" s="18">
        <v>110.11175831958879</v>
      </c>
      <c r="P113" s="18">
        <v>109.75969968027508</v>
      </c>
      <c r="Q113" s="18">
        <v>109.10529786025985</v>
      </c>
      <c r="R113" s="18">
        <v>109.80407456293631</v>
      </c>
      <c r="S113" s="18">
        <v>109.26217073114086</v>
      </c>
      <c r="T113" s="18">
        <v>109.81260848371512</v>
      </c>
      <c r="U113" s="18">
        <v>109.83953220682287</v>
      </c>
      <c r="V113" s="18">
        <v>109.74618047440029</v>
      </c>
      <c r="W113" s="18">
        <v>110.64680569440711</v>
      </c>
      <c r="X113" s="18">
        <v>110.64536242030007</v>
      </c>
      <c r="Y113" s="18">
        <v>111.57390199943826</v>
      </c>
      <c r="Z113" s="18">
        <v>111.30232726829556</v>
      </c>
      <c r="AA113" s="18">
        <v>112.03129608550051</v>
      </c>
      <c r="AB113" s="18">
        <v>112.28155891344657</v>
      </c>
      <c r="AC113" s="18">
        <v>113.33319116263088</v>
      </c>
      <c r="AD113" s="18">
        <v>113.62023024482211</v>
      </c>
      <c r="AE113" s="18">
        <v>113.91677748084454</v>
      </c>
      <c r="AW113" s="27"/>
      <c r="BI113" s="29"/>
      <c r="BJ113" s="29"/>
      <c r="BK113" s="29"/>
      <c r="BL113" s="29"/>
      <c r="BM113" s="29"/>
      <c r="BN113" s="29"/>
      <c r="BO113" s="29"/>
      <c r="BP113" s="29"/>
      <c r="BQ113" s="29"/>
      <c r="BR113" s="29"/>
      <c r="BS113" s="29"/>
      <c r="BT113" s="29"/>
    </row>
    <row r="114" spans="1:72" ht="14.25" x14ac:dyDescent="0.2">
      <c r="A114" s="334" t="s">
        <v>27</v>
      </c>
      <c r="B114" s="20" t="s">
        <v>28</v>
      </c>
      <c r="C114" s="335">
        <v>48.999999999999993</v>
      </c>
      <c r="D114" s="18">
        <v>104.92109529037455</v>
      </c>
      <c r="E114" s="18">
        <v>104.94051888241691</v>
      </c>
      <c r="F114" s="18">
        <v>105.22266813655366</v>
      </c>
      <c r="G114" s="18">
        <v>105.45414931151281</v>
      </c>
      <c r="H114" s="18">
        <v>105.69823788636404</v>
      </c>
      <c r="I114" s="18">
        <v>106.08478254453487</v>
      </c>
      <c r="J114" s="18">
        <v>107.53459983636635</v>
      </c>
      <c r="K114" s="18">
        <v>108.24556605339228</v>
      </c>
      <c r="L114" s="18">
        <v>108.36315610049671</v>
      </c>
      <c r="M114" s="18">
        <v>110.72648093259731</v>
      </c>
      <c r="N114" s="18">
        <v>110.52839720999874</v>
      </c>
      <c r="O114" s="18">
        <v>110.71316207499295</v>
      </c>
      <c r="P114" s="18">
        <v>111.00209040978484</v>
      </c>
      <c r="Q114" s="18">
        <v>111.04021071685136</v>
      </c>
      <c r="R114" s="18">
        <v>111.06197382019607</v>
      </c>
      <c r="S114" s="18">
        <v>114.04024808866792</v>
      </c>
      <c r="T114" s="18">
        <v>114.21282100542608</v>
      </c>
      <c r="U114" s="18">
        <v>114.6572558782522</v>
      </c>
      <c r="V114" s="18">
        <v>114.82290583631408</v>
      </c>
      <c r="W114" s="18">
        <v>116.65630084883125</v>
      </c>
      <c r="X114" s="18">
        <v>116.72150326346195</v>
      </c>
      <c r="Y114" s="18">
        <v>118.18189222004766</v>
      </c>
      <c r="Z114" s="18">
        <v>118.14645817116477</v>
      </c>
      <c r="AA114" s="18">
        <v>118.12073980085593</v>
      </c>
      <c r="AB114" s="18">
        <v>118.26533949404241</v>
      </c>
      <c r="AC114" s="18">
        <v>118.24964957183687</v>
      </c>
      <c r="AD114" s="18">
        <v>118.47105599644861</v>
      </c>
      <c r="AE114" s="18">
        <v>119.40289840355464</v>
      </c>
      <c r="BI114" s="29"/>
      <c r="BJ114" s="29"/>
      <c r="BK114" s="29"/>
      <c r="BL114" s="29"/>
      <c r="BM114" s="29"/>
      <c r="BN114" s="29"/>
      <c r="BO114" s="29"/>
      <c r="BP114" s="29"/>
      <c r="BQ114" s="29"/>
      <c r="BR114" s="29"/>
      <c r="BS114" s="29"/>
      <c r="BT114" s="29"/>
    </row>
    <row r="115" spans="1:72" ht="14.25" x14ac:dyDescent="0.2">
      <c r="A115" s="334" t="s">
        <v>29</v>
      </c>
      <c r="B115" s="20" t="s">
        <v>30</v>
      </c>
      <c r="C115" s="335">
        <v>159</v>
      </c>
      <c r="D115" s="18">
        <v>98.435950091026911</v>
      </c>
      <c r="E115" s="18">
        <v>98.622375272372807</v>
      </c>
      <c r="F115" s="18">
        <v>98.710789429951646</v>
      </c>
      <c r="G115" s="18">
        <v>98.861848023621121</v>
      </c>
      <c r="H115" s="18">
        <v>98.977895867640598</v>
      </c>
      <c r="I115" s="18">
        <v>99.296136400885544</v>
      </c>
      <c r="J115" s="18">
        <v>100.00643855279139</v>
      </c>
      <c r="K115" s="18">
        <v>100.13096141891796</v>
      </c>
      <c r="L115" s="18">
        <v>98.362445924182666</v>
      </c>
      <c r="M115" s="18">
        <v>97.39128779232685</v>
      </c>
      <c r="N115" s="18">
        <v>97.444836367000761</v>
      </c>
      <c r="O115" s="18">
        <v>97.629484154452101</v>
      </c>
      <c r="P115" s="18">
        <v>97.543030420340102</v>
      </c>
      <c r="Q115" s="18">
        <v>97.539034328574388</v>
      </c>
      <c r="R115" s="18">
        <v>97.841849767604771</v>
      </c>
      <c r="S115" s="18">
        <v>102.42489090703741</v>
      </c>
      <c r="T115" s="18">
        <v>102.93928838603678</v>
      </c>
      <c r="U115" s="18">
        <v>103.21418635750949</v>
      </c>
      <c r="V115" s="18">
        <v>103.52196633013959</v>
      </c>
      <c r="W115" s="18">
        <v>102.08959766862336</v>
      </c>
      <c r="X115" s="18">
        <v>102.23765049732863</v>
      </c>
      <c r="Y115" s="18">
        <v>102.2413464823711</v>
      </c>
      <c r="Z115" s="18">
        <v>102.00167738646752</v>
      </c>
      <c r="AA115" s="18">
        <v>102.27386379168316</v>
      </c>
      <c r="AB115" s="18">
        <v>104.83880182272488</v>
      </c>
      <c r="AC115" s="18">
        <v>106.85826832325112</v>
      </c>
      <c r="AD115" s="18">
        <v>107.13207659602313</v>
      </c>
      <c r="AE115" s="18">
        <v>107.1836135043077</v>
      </c>
      <c r="BI115" s="29"/>
      <c r="BJ115" s="29"/>
      <c r="BK115" s="29"/>
      <c r="BL115" s="29"/>
      <c r="BM115" s="29"/>
      <c r="BN115" s="29"/>
      <c r="BO115" s="29"/>
      <c r="BP115" s="29"/>
      <c r="BQ115" s="29"/>
      <c r="BR115" s="29"/>
      <c r="BS115" s="29"/>
      <c r="BT115" s="29"/>
    </row>
    <row r="116" spans="1:72" ht="14.25" x14ac:dyDescent="0.2">
      <c r="A116" s="334" t="s">
        <v>31</v>
      </c>
      <c r="B116" s="20" t="s">
        <v>680</v>
      </c>
      <c r="C116" s="335">
        <v>70</v>
      </c>
      <c r="D116" s="18">
        <v>99.962892781518576</v>
      </c>
      <c r="E116" s="18">
        <v>99.948290058138198</v>
      </c>
      <c r="F116" s="18">
        <v>99.948937176767245</v>
      </c>
      <c r="G116" s="18">
        <v>100.52126541964383</v>
      </c>
      <c r="H116" s="18">
        <v>100.52126541964383</v>
      </c>
      <c r="I116" s="18">
        <v>100.5439281741799</v>
      </c>
      <c r="J116" s="18">
        <v>100.61833419502959</v>
      </c>
      <c r="K116" s="18">
        <v>100.6201855719049</v>
      </c>
      <c r="L116" s="18">
        <v>100.61396671047348</v>
      </c>
      <c r="M116" s="18">
        <v>100.67015330917542</v>
      </c>
      <c r="N116" s="18">
        <v>100.67015330917542</v>
      </c>
      <c r="O116" s="18">
        <v>100.72265636979667</v>
      </c>
      <c r="P116" s="18">
        <v>100.72265636979667</v>
      </c>
      <c r="Q116" s="18">
        <v>100.72019013574642</v>
      </c>
      <c r="R116" s="18">
        <v>100.63315192782318</v>
      </c>
      <c r="S116" s="18">
        <v>100.6071636407258</v>
      </c>
      <c r="T116" s="18">
        <v>100.59967246330194</v>
      </c>
      <c r="U116" s="18">
        <v>100.61222113689072</v>
      </c>
      <c r="V116" s="18">
        <v>100.74375104028579</v>
      </c>
      <c r="W116" s="18">
        <v>100.75296895155384</v>
      </c>
      <c r="X116" s="18">
        <v>100.69279370355028</v>
      </c>
      <c r="Y116" s="18">
        <v>100.70851557458074</v>
      </c>
      <c r="Z116" s="18">
        <v>100.6810444557203</v>
      </c>
      <c r="AA116" s="18">
        <v>100.69308945893228</v>
      </c>
      <c r="AB116" s="18">
        <v>100.68244586626031</v>
      </c>
      <c r="AC116" s="18">
        <v>99.032879711378399</v>
      </c>
      <c r="AD116" s="18">
        <v>99.082858552061637</v>
      </c>
      <c r="AE116" s="18">
        <v>99.079460326454466</v>
      </c>
      <c r="BI116" s="29"/>
      <c r="BJ116" s="29"/>
      <c r="BK116" s="29"/>
      <c r="BL116" s="29"/>
      <c r="BM116" s="29"/>
      <c r="BN116" s="29"/>
      <c r="BO116" s="29"/>
      <c r="BP116" s="29"/>
      <c r="BQ116" s="29"/>
      <c r="BR116" s="29"/>
      <c r="BS116" s="29"/>
      <c r="BT116" s="29"/>
    </row>
    <row r="117" spans="1:72" ht="14.25" x14ac:dyDescent="0.2">
      <c r="A117" s="334" t="s">
        <v>33</v>
      </c>
      <c r="B117" s="20" t="s">
        <v>681</v>
      </c>
      <c r="C117" s="335">
        <v>20</v>
      </c>
      <c r="D117" s="18">
        <v>103.42301859881196</v>
      </c>
      <c r="E117" s="18">
        <v>103.4864586089161</v>
      </c>
      <c r="F117" s="18">
        <v>103.90460421957991</v>
      </c>
      <c r="G117" s="18">
        <v>104.02274930781122</v>
      </c>
      <c r="H117" s="18">
        <v>104.13906244848046</v>
      </c>
      <c r="I117" s="18">
        <v>104.45175061612535</v>
      </c>
      <c r="J117" s="18">
        <v>104.82792665960207</v>
      </c>
      <c r="K117" s="18">
        <v>104.53108353030414</v>
      </c>
      <c r="L117" s="18">
        <v>104.40216704732062</v>
      </c>
      <c r="M117" s="18">
        <v>105.6105767262313</v>
      </c>
      <c r="N117" s="18">
        <v>106.74947507810974</v>
      </c>
      <c r="O117" s="18">
        <v>107.05833526749471</v>
      </c>
      <c r="P117" s="18">
        <v>107.05526706584155</v>
      </c>
      <c r="Q117" s="18">
        <v>107.01707689893357</v>
      </c>
      <c r="R117" s="18">
        <v>107.36680271309591</v>
      </c>
      <c r="S117" s="18">
        <v>107.18890067477837</v>
      </c>
      <c r="T117" s="18">
        <v>107.30905588628488</v>
      </c>
      <c r="U117" s="18">
        <v>107.67909990773445</v>
      </c>
      <c r="V117" s="18">
        <v>108.19422665382439</v>
      </c>
      <c r="W117" s="18">
        <v>108.5305510468653</v>
      </c>
      <c r="X117" s="18">
        <v>108.76662398711078</v>
      </c>
      <c r="Y117" s="18">
        <v>108.80622908869566</v>
      </c>
      <c r="Z117" s="18">
        <v>109.01230354113204</v>
      </c>
      <c r="AA117" s="18">
        <v>109.27273276288162</v>
      </c>
      <c r="AB117" s="18">
        <v>110.10200057384365</v>
      </c>
      <c r="AC117" s="18">
        <v>109.93806840120739</v>
      </c>
      <c r="AD117" s="18">
        <v>109.80309404714001</v>
      </c>
      <c r="AE117" s="18">
        <v>109.84454581420145</v>
      </c>
      <c r="BI117" s="29"/>
      <c r="BJ117" s="29"/>
      <c r="BK117" s="29"/>
      <c r="BL117" s="29"/>
      <c r="BM117" s="29"/>
      <c r="BN117" s="29"/>
      <c r="BO117" s="29"/>
      <c r="BP117" s="29"/>
      <c r="BQ117" s="29"/>
      <c r="BR117" s="29"/>
      <c r="BS117" s="29"/>
      <c r="BT117" s="29"/>
    </row>
    <row r="118" spans="1:72" ht="14.25" x14ac:dyDescent="0.2">
      <c r="A118" s="334" t="s">
        <v>649</v>
      </c>
      <c r="B118" s="20" t="s">
        <v>660</v>
      </c>
      <c r="C118" s="335">
        <v>32</v>
      </c>
      <c r="D118" s="18">
        <v>103.59889468115767</v>
      </c>
      <c r="E118" s="18">
        <v>103.59889468115767</v>
      </c>
      <c r="F118" s="18">
        <v>103.59889468115767</v>
      </c>
      <c r="G118" s="18">
        <v>103.68763147120418</v>
      </c>
      <c r="H118" s="18">
        <v>103.68763147120418</v>
      </c>
      <c r="I118" s="18">
        <v>104.92312869670793</v>
      </c>
      <c r="J118" s="18">
        <v>104.92312869670793</v>
      </c>
      <c r="K118" s="18">
        <v>104.92312869670793</v>
      </c>
      <c r="L118" s="18">
        <v>104.92312869670793</v>
      </c>
      <c r="M118" s="18">
        <v>109.70282221474179</v>
      </c>
      <c r="N118" s="18">
        <v>110.26573790598417</v>
      </c>
      <c r="O118" s="18">
        <v>110.26573790598417</v>
      </c>
      <c r="P118" s="18">
        <v>110.26573790598417</v>
      </c>
      <c r="Q118" s="18">
        <v>110.26573790598417</v>
      </c>
      <c r="R118" s="18">
        <v>110.26573790598417</v>
      </c>
      <c r="S118" s="18">
        <v>110.74760357309535</v>
      </c>
      <c r="T118" s="18">
        <v>110.74760357309535</v>
      </c>
      <c r="U118" s="18">
        <v>111.93553285395407</v>
      </c>
      <c r="V118" s="18">
        <v>111.93553285395407</v>
      </c>
      <c r="W118" s="18">
        <v>111.93553285395407</v>
      </c>
      <c r="X118" s="18">
        <v>111.93553285395407</v>
      </c>
      <c r="Y118" s="18">
        <v>116.11524838373853</v>
      </c>
      <c r="Z118" s="18">
        <v>116.11524838373853</v>
      </c>
      <c r="AA118" s="18">
        <v>116.11524838373853</v>
      </c>
      <c r="AB118" s="18">
        <v>116.11524838373853</v>
      </c>
      <c r="AC118" s="18">
        <v>116.19765626786241</v>
      </c>
      <c r="AD118" s="18">
        <v>116.19765626786241</v>
      </c>
      <c r="AE118" s="18">
        <v>116.76551689271164</v>
      </c>
      <c r="BI118" s="29"/>
      <c r="BJ118" s="29"/>
      <c r="BK118" s="29"/>
      <c r="BL118" s="29"/>
      <c r="BM118" s="29"/>
      <c r="BN118" s="29"/>
      <c r="BO118" s="29"/>
      <c r="BP118" s="29"/>
      <c r="BQ118" s="29"/>
      <c r="BR118" s="29"/>
      <c r="BS118" s="29"/>
      <c r="BT118" s="29"/>
    </row>
    <row r="119" spans="1:72" ht="28.5" x14ac:dyDescent="0.2">
      <c r="A119" s="334" t="s">
        <v>650</v>
      </c>
      <c r="B119" s="20" t="s">
        <v>661</v>
      </c>
      <c r="C119" s="335">
        <v>52</v>
      </c>
      <c r="D119" s="18">
        <v>104.35389857707293</v>
      </c>
      <c r="E119" s="18">
        <v>104.57469569911721</v>
      </c>
      <c r="F119" s="18">
        <v>104.63175716327224</v>
      </c>
      <c r="G119" s="18">
        <v>104.66061186203196</v>
      </c>
      <c r="H119" s="18">
        <v>104.59677852428034</v>
      </c>
      <c r="I119" s="18">
        <v>105.51097848691826</v>
      </c>
      <c r="J119" s="18">
        <v>107.49405254676942</v>
      </c>
      <c r="K119" s="18">
        <v>108.26235530467056</v>
      </c>
      <c r="L119" s="18">
        <v>108.42799316877687</v>
      </c>
      <c r="M119" s="18">
        <v>110.89086095216329</v>
      </c>
      <c r="N119" s="18">
        <v>111.46304676830491</v>
      </c>
      <c r="O119" s="18">
        <v>112.41364294896286</v>
      </c>
      <c r="P119" s="18">
        <v>112.68251208254884</v>
      </c>
      <c r="Q119" s="18">
        <v>113.28660780056087</v>
      </c>
      <c r="R119" s="18">
        <v>114.85877163358353</v>
      </c>
      <c r="S119" s="18">
        <v>115.85068061024353</v>
      </c>
      <c r="T119" s="18">
        <v>117.30836847535971</v>
      </c>
      <c r="U119" s="18">
        <v>118.33135902681417</v>
      </c>
      <c r="V119" s="18">
        <v>118.17855058768258</v>
      </c>
      <c r="W119" s="18">
        <v>120.30958946112848</v>
      </c>
      <c r="X119" s="18">
        <v>120.88523190005115</v>
      </c>
      <c r="Y119" s="18">
        <v>121.44767709742061</v>
      </c>
      <c r="Z119" s="18">
        <v>122.48540746549271</v>
      </c>
      <c r="AA119" s="18">
        <v>122.72131982456652</v>
      </c>
      <c r="AB119" s="18">
        <v>125.11781470093021</v>
      </c>
      <c r="AC119" s="18">
        <v>126.35325020231977</v>
      </c>
      <c r="AD119" s="18">
        <v>126.56712638371292</v>
      </c>
      <c r="AE119" s="18">
        <v>127.30782867824524</v>
      </c>
      <c r="BI119" s="29"/>
      <c r="BJ119" s="29"/>
      <c r="BK119" s="29"/>
      <c r="BL119" s="29"/>
      <c r="BM119" s="29"/>
      <c r="BN119" s="29"/>
      <c r="BO119" s="29"/>
      <c r="BP119" s="29"/>
      <c r="BQ119" s="29"/>
      <c r="BR119" s="29"/>
      <c r="BS119" s="29"/>
      <c r="BT119" s="29"/>
    </row>
    <row r="120" spans="1:72" ht="14.25" x14ac:dyDescent="0.2">
      <c r="A120" s="334" t="s">
        <v>651</v>
      </c>
      <c r="B120" s="20" t="s">
        <v>652</v>
      </c>
      <c r="C120" s="335">
        <v>41</v>
      </c>
      <c r="D120" s="18">
        <v>101.54839563108619</v>
      </c>
      <c r="E120" s="18">
        <v>101.54839563108619</v>
      </c>
      <c r="F120" s="18">
        <v>101.54839563108619</v>
      </c>
      <c r="G120" s="18">
        <v>101.54839563108619</v>
      </c>
      <c r="H120" s="18">
        <v>101.54839563108619</v>
      </c>
      <c r="I120" s="18">
        <v>101.54839563108619</v>
      </c>
      <c r="J120" s="18">
        <v>101.54839563108619</v>
      </c>
      <c r="K120" s="18">
        <v>101.54839563108619</v>
      </c>
      <c r="L120" s="18">
        <v>101.54839563108619</v>
      </c>
      <c r="M120" s="18">
        <v>111.85828480948514</v>
      </c>
      <c r="N120" s="18">
        <v>111.85828480948514</v>
      </c>
      <c r="O120" s="18">
        <v>111.85828480948514</v>
      </c>
      <c r="P120" s="18">
        <v>111.85828480948514</v>
      </c>
      <c r="Q120" s="18">
        <v>111.85828480948514</v>
      </c>
      <c r="R120" s="18">
        <v>111.85828480948514</v>
      </c>
      <c r="S120" s="18">
        <v>114.98271651817923</v>
      </c>
      <c r="T120" s="18">
        <v>114.98271651817923</v>
      </c>
      <c r="U120" s="18">
        <v>114.98271651817923</v>
      </c>
      <c r="V120" s="18">
        <v>114.98271651817923</v>
      </c>
      <c r="W120" s="18">
        <v>115.06739711564965</v>
      </c>
      <c r="X120" s="18">
        <v>115.06739711564965</v>
      </c>
      <c r="Y120" s="18">
        <v>119.11827684240848</v>
      </c>
      <c r="Z120" s="18">
        <v>119.11827684240848</v>
      </c>
      <c r="AA120" s="18">
        <v>119.11827684240848</v>
      </c>
      <c r="AB120" s="18">
        <v>119.11827684240848</v>
      </c>
      <c r="AC120" s="18">
        <v>119.11827684240848</v>
      </c>
      <c r="AD120" s="18">
        <v>119.23209086679873</v>
      </c>
      <c r="AE120" s="18">
        <v>119.33169147655482</v>
      </c>
      <c r="BI120" s="29"/>
      <c r="BJ120" s="29"/>
      <c r="BK120" s="29"/>
      <c r="BL120" s="29"/>
      <c r="BM120" s="29"/>
      <c r="BN120" s="29"/>
      <c r="BO120" s="29"/>
      <c r="BP120" s="29"/>
      <c r="BQ120" s="29"/>
      <c r="BR120" s="29"/>
      <c r="BS120" s="29"/>
      <c r="BT120" s="29"/>
    </row>
    <row r="121" spans="1:72" ht="28.5" x14ac:dyDescent="0.2">
      <c r="A121" s="334" t="s">
        <v>653</v>
      </c>
      <c r="B121" s="20" t="s">
        <v>678</v>
      </c>
      <c r="C121" s="335">
        <v>31.999999999999996</v>
      </c>
      <c r="D121" s="18">
        <v>104.63226950356757</v>
      </c>
      <c r="E121" s="18">
        <v>104.77379482411729</v>
      </c>
      <c r="F121" s="18">
        <v>104.48595280558229</v>
      </c>
      <c r="G121" s="18">
        <v>105.04322397019779</v>
      </c>
      <c r="H121" s="18">
        <v>105.59342212599513</v>
      </c>
      <c r="I121" s="18">
        <v>106.06613591101079</v>
      </c>
      <c r="J121" s="18">
        <v>106.18171690061637</v>
      </c>
      <c r="K121" s="18">
        <v>106.35965100489854</v>
      </c>
      <c r="L121" s="18">
        <v>104.88273807292848</v>
      </c>
      <c r="M121" s="18">
        <v>106.91223142522689</v>
      </c>
      <c r="N121" s="18">
        <v>107.45409292487595</v>
      </c>
      <c r="O121" s="18">
        <v>108.02927442220499</v>
      </c>
      <c r="P121" s="18">
        <v>107.63511057736088</v>
      </c>
      <c r="Q121" s="18">
        <v>107.87909871732103</v>
      </c>
      <c r="R121" s="18">
        <v>107.94541211443831</v>
      </c>
      <c r="S121" s="18">
        <v>107.88280457707876</v>
      </c>
      <c r="T121" s="18">
        <v>108.11406871018595</v>
      </c>
      <c r="U121" s="18">
        <v>108.84587598064655</v>
      </c>
      <c r="V121" s="18">
        <v>107.82126370771628</v>
      </c>
      <c r="W121" s="18">
        <v>108.8001971411605</v>
      </c>
      <c r="X121" s="18">
        <v>108.23362594855637</v>
      </c>
      <c r="Y121" s="18">
        <v>109.47866285988346</v>
      </c>
      <c r="Z121" s="18">
        <v>111.01073882893843</v>
      </c>
      <c r="AA121" s="18">
        <v>111.79088018253208</v>
      </c>
      <c r="AB121" s="18">
        <v>112.97184516641448</v>
      </c>
      <c r="AC121" s="18">
        <v>111.59878505944538</v>
      </c>
      <c r="AD121" s="18">
        <v>112.17435435386786</v>
      </c>
      <c r="AE121" s="18">
        <v>111.77399279558099</v>
      </c>
    </row>
    <row r="122" spans="1:72" ht="15" x14ac:dyDescent="0.25">
      <c r="A122" s="330"/>
      <c r="B122" s="337" t="s">
        <v>38</v>
      </c>
      <c r="C122" s="338">
        <v>1000</v>
      </c>
      <c r="D122" s="24">
        <v>103.23441224292428</v>
      </c>
      <c r="E122" s="24">
        <v>102.91600602661487</v>
      </c>
      <c r="F122" s="24">
        <v>102.63719733265646</v>
      </c>
      <c r="G122" s="24">
        <v>102.82635726228905</v>
      </c>
      <c r="H122" s="24">
        <v>103.16188169992631</v>
      </c>
      <c r="I122" s="24">
        <v>103.40016985092596</v>
      </c>
      <c r="J122" s="24">
        <v>103.68416939650173</v>
      </c>
      <c r="K122" s="24">
        <v>104.00876461742055</v>
      </c>
      <c r="L122" s="24">
        <v>103.5072086389914</v>
      </c>
      <c r="M122" s="24">
        <v>105.04052502509204</v>
      </c>
      <c r="N122" s="24">
        <v>105.74213566499603</v>
      </c>
      <c r="O122" s="24">
        <v>106.78285973991538</v>
      </c>
      <c r="P122" s="24">
        <v>107.12944301274644</v>
      </c>
      <c r="Q122" s="24">
        <v>107.24033993990074</v>
      </c>
      <c r="R122" s="24">
        <v>108.16683703234813</v>
      </c>
      <c r="S122" s="24">
        <v>108.18029551656451</v>
      </c>
      <c r="T122" s="24">
        <v>108.12715366561984</v>
      </c>
      <c r="U122" s="24">
        <v>107.90204630998836</v>
      </c>
      <c r="V122" s="24">
        <v>107.94409193437141</v>
      </c>
      <c r="W122" s="24">
        <v>108.19418987932229</v>
      </c>
      <c r="X122" s="24">
        <v>108.2022437577816</v>
      </c>
      <c r="Y122" s="24">
        <v>109.13366363895993</v>
      </c>
      <c r="Z122" s="24">
        <v>109.45085723940437</v>
      </c>
      <c r="AA122" s="24">
        <v>109.63276895691352</v>
      </c>
      <c r="AB122" s="24">
        <v>110.98262364153641</v>
      </c>
      <c r="AC122" s="24">
        <v>111.87962365152676</v>
      </c>
      <c r="AD122" s="24">
        <v>112.21039039884074</v>
      </c>
      <c r="AE122" s="24">
        <v>112.92151390778284</v>
      </c>
    </row>
  </sheetData>
  <mergeCells count="1">
    <mergeCell ref="A1:B1"/>
  </mergeCells>
  <hyperlinks>
    <hyperlink ref="A1:B1" location="'Table of contents'!A1" display="Table of contents"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AD821-9ACF-4879-8EF9-69E1BCF664CA}">
  <sheetPr>
    <tabColor theme="0" tint="-0.14999847407452621"/>
    <pageSetUpPr fitToPage="1"/>
  </sheetPr>
  <dimension ref="A1:AE355"/>
  <sheetViews>
    <sheetView workbookViewId="0">
      <selection activeCell="AG356" sqref="AG356"/>
    </sheetView>
  </sheetViews>
  <sheetFormatPr defaultColWidth="9.140625" defaultRowHeight="15.75" x14ac:dyDescent="0.25"/>
  <cols>
    <col min="1" max="1" width="9.28515625" style="309" customWidth="1"/>
    <col min="2" max="2" width="51.28515625" style="318" customWidth="1"/>
    <col min="3" max="3" width="8.5703125" style="319" customWidth="1"/>
    <col min="4" max="4" width="11.140625" style="367" customWidth="1"/>
    <col min="5" max="6" width="10.5703125" style="305" customWidth="1"/>
    <col min="7" max="7" width="9.85546875" style="305" customWidth="1"/>
    <col min="8" max="8" width="9.140625" style="305" customWidth="1"/>
    <col min="9" max="9" width="9.5703125" style="305" customWidth="1"/>
    <col min="10" max="19" width="9.140625" style="305" customWidth="1"/>
    <col min="20" max="20" width="9.140625" style="305"/>
    <col min="21" max="21" width="10.7109375" style="305" bestFit="1" customWidth="1"/>
    <col min="22" max="30" width="9.140625" style="305"/>
    <col min="31" max="31" width="9.140625" style="381"/>
    <col min="32" max="16384" width="9.140625" style="305"/>
  </cols>
  <sheetData>
    <row r="1" spans="1:31" customFormat="1" ht="15" x14ac:dyDescent="0.25">
      <c r="A1" s="398" t="s">
        <v>419</v>
      </c>
      <c r="B1" s="398"/>
      <c r="D1" s="44"/>
      <c r="AE1" s="378"/>
    </row>
    <row r="2" spans="1:31" s="103" customFormat="1" ht="21.75" customHeight="1" x14ac:dyDescent="0.25">
      <c r="A2" s="107" t="s">
        <v>903</v>
      </c>
      <c r="D2" s="363"/>
      <c r="AE2" s="379"/>
    </row>
    <row r="3" spans="1:31" s="103" customFormat="1" ht="21.75" customHeight="1" x14ac:dyDescent="0.25">
      <c r="A3" s="107" t="s">
        <v>904</v>
      </c>
      <c r="D3" s="363"/>
      <c r="AE3" s="379"/>
    </row>
    <row r="4" spans="1:31" x14ac:dyDescent="0.25">
      <c r="A4" s="354"/>
      <c r="B4" s="306" t="s">
        <v>867</v>
      </c>
      <c r="C4" s="306" t="s">
        <v>2</v>
      </c>
      <c r="D4" s="277">
        <v>45383</v>
      </c>
      <c r="E4" s="277">
        <v>45413</v>
      </c>
      <c r="F4" s="277">
        <v>45444</v>
      </c>
      <c r="G4" s="277">
        <v>45474</v>
      </c>
      <c r="H4" s="277">
        <v>45505</v>
      </c>
      <c r="I4" s="277">
        <v>45536</v>
      </c>
      <c r="J4" s="277">
        <v>45566</v>
      </c>
      <c r="K4" s="277">
        <v>45597</v>
      </c>
      <c r="L4" s="277">
        <v>45627</v>
      </c>
      <c r="M4" s="277">
        <v>45658</v>
      </c>
      <c r="N4" s="277">
        <v>45689</v>
      </c>
      <c r="O4" s="277">
        <v>45717</v>
      </c>
      <c r="P4" s="277">
        <v>45748</v>
      </c>
      <c r="Q4" s="277">
        <v>45778</v>
      </c>
      <c r="R4" s="277">
        <v>45809</v>
      </c>
      <c r="S4" s="277">
        <v>45839</v>
      </c>
      <c r="T4" s="277">
        <v>45870</v>
      </c>
      <c r="U4" s="277">
        <v>45901</v>
      </c>
      <c r="V4" s="277">
        <v>45931</v>
      </c>
      <c r="W4" s="277">
        <v>45962</v>
      </c>
      <c r="X4" s="277">
        <v>45992</v>
      </c>
      <c r="Y4" s="277">
        <v>46023</v>
      </c>
      <c r="Z4" s="277">
        <v>46054</v>
      </c>
      <c r="AA4" s="277">
        <v>46082</v>
      </c>
      <c r="AB4" s="277">
        <v>46113</v>
      </c>
      <c r="AC4" s="277">
        <v>46143</v>
      </c>
      <c r="AD4" s="277">
        <v>46174</v>
      </c>
      <c r="AE4" s="380">
        <v>46204</v>
      </c>
    </row>
    <row r="5" spans="1:31" customFormat="1" ht="18" customHeight="1" x14ac:dyDescent="0.25">
      <c r="A5" s="351" t="s">
        <v>44</v>
      </c>
      <c r="B5" s="317"/>
      <c r="C5" s="350">
        <v>250</v>
      </c>
      <c r="D5" s="364">
        <v>107.39330862079467</v>
      </c>
      <c r="E5" s="364">
        <v>106.32307519040414</v>
      </c>
      <c r="F5" s="364">
        <v>105.48586615665452</v>
      </c>
      <c r="G5" s="364">
        <v>106.20001467864643</v>
      </c>
      <c r="H5" s="364">
        <v>106.90232207308361</v>
      </c>
      <c r="I5" s="364">
        <v>107.03080465001658</v>
      </c>
      <c r="J5" s="364">
        <v>107.32899095661251</v>
      </c>
      <c r="K5" s="364">
        <v>107.85873643184527</v>
      </c>
      <c r="L5" s="364">
        <v>107.52558018569782</v>
      </c>
      <c r="M5" s="364">
        <v>108.81223383151375</v>
      </c>
      <c r="N5" s="364">
        <v>110.6163049454459</v>
      </c>
      <c r="O5" s="364">
        <v>114.12013034101125</v>
      </c>
      <c r="P5" s="364">
        <v>115.60682863017831</v>
      </c>
      <c r="Q5" s="364">
        <v>115.92147828891665</v>
      </c>
      <c r="R5" s="364">
        <v>115.18440652027043</v>
      </c>
      <c r="S5" s="364">
        <v>111.01171442924203</v>
      </c>
      <c r="T5" s="364">
        <v>109.87839988887748</v>
      </c>
      <c r="U5" s="364">
        <v>108.17254376818552</v>
      </c>
      <c r="V5" s="364">
        <v>108.12378308995612</v>
      </c>
      <c r="W5" s="364">
        <v>109.01362337586154</v>
      </c>
      <c r="X5" s="364">
        <v>109.0465893679536</v>
      </c>
      <c r="Y5" s="364">
        <v>109.78955100245176</v>
      </c>
      <c r="Z5" s="364">
        <v>110.64903130516134</v>
      </c>
      <c r="AA5" s="364">
        <v>110.78035093505066</v>
      </c>
      <c r="AB5" s="364">
        <v>112.90861078559554</v>
      </c>
      <c r="AC5" s="364">
        <v>113.58598740850064</v>
      </c>
      <c r="AD5" s="364">
        <v>113.64354788507157</v>
      </c>
      <c r="AE5" s="395">
        <v>114.01463916500741</v>
      </c>
    </row>
    <row r="6" spans="1:31" customFormat="1" ht="18" customHeight="1" x14ac:dyDescent="0.25">
      <c r="A6" s="354"/>
      <c r="B6" s="307" t="s">
        <v>45</v>
      </c>
      <c r="C6" s="308">
        <v>231</v>
      </c>
      <c r="D6" s="365">
        <v>107.39865296298862</v>
      </c>
      <c r="E6" s="365">
        <v>106.23940274036947</v>
      </c>
      <c r="F6" s="365">
        <v>105.20376853921766</v>
      </c>
      <c r="G6" s="365">
        <v>106.00322758882791</v>
      </c>
      <c r="H6" s="365">
        <v>106.67398149286309</v>
      </c>
      <c r="I6" s="365">
        <v>106.64352720210431</v>
      </c>
      <c r="J6" s="365">
        <v>107.03842115795884</v>
      </c>
      <c r="K6" s="365">
        <v>107.55427964673483</v>
      </c>
      <c r="L6" s="365">
        <v>107.24248607511699</v>
      </c>
      <c r="M6" s="365">
        <v>108.54694241101636</v>
      </c>
      <c r="N6" s="365">
        <v>110.50757409464276</v>
      </c>
      <c r="O6" s="365">
        <v>114.31927900714373</v>
      </c>
      <c r="P6" s="365">
        <v>115.80011921220985</v>
      </c>
      <c r="Q6" s="365">
        <v>116.11342888640372</v>
      </c>
      <c r="R6" s="365">
        <v>114.49472498090211</v>
      </c>
      <c r="S6" s="365">
        <v>109.99493642945909</v>
      </c>
      <c r="T6" s="365">
        <v>108.65863770605642</v>
      </c>
      <c r="U6" s="365">
        <v>106.70557133682244</v>
      </c>
      <c r="V6" s="365">
        <v>106.65610822720119</v>
      </c>
      <c r="W6" s="365">
        <v>107.57170383846071</v>
      </c>
      <c r="X6" s="365">
        <v>107.64808709970681</v>
      </c>
      <c r="Y6" s="365">
        <v>108.41090803505502</v>
      </c>
      <c r="Z6" s="365">
        <v>109.32591680384586</v>
      </c>
      <c r="AA6" s="365">
        <v>109.5062278819701</v>
      </c>
      <c r="AB6" s="365">
        <v>111.66745653747226</v>
      </c>
      <c r="AC6" s="365">
        <v>112.36386675528165</v>
      </c>
      <c r="AD6" s="365">
        <v>112.37739914533823</v>
      </c>
      <c r="AE6" s="389">
        <v>112.34132801194578</v>
      </c>
    </row>
    <row r="7" spans="1:31" ht="18" customHeight="1" x14ac:dyDescent="0.25">
      <c r="A7" s="354" t="s">
        <v>682</v>
      </c>
      <c r="B7" s="355" t="s">
        <v>683</v>
      </c>
      <c r="C7" s="308">
        <v>44</v>
      </c>
      <c r="D7" s="365">
        <v>102.20988129226788</v>
      </c>
      <c r="E7" s="365">
        <v>101.75099835137389</v>
      </c>
      <c r="F7" s="365">
        <v>101.76680382094591</v>
      </c>
      <c r="G7" s="365">
        <v>102.12701180724845</v>
      </c>
      <c r="H7" s="365">
        <v>103.16370449238835</v>
      </c>
      <c r="I7" s="365">
        <v>104.48359212961189</v>
      </c>
      <c r="J7" s="365">
        <v>104.34714963095216</v>
      </c>
      <c r="K7" s="365">
        <v>104.98272263623504</v>
      </c>
      <c r="L7" s="365">
        <v>104.54751864685677</v>
      </c>
      <c r="M7" s="365">
        <v>104.70613127081695</v>
      </c>
      <c r="N7" s="365">
        <v>104.9509084913477</v>
      </c>
      <c r="O7" s="365">
        <v>104.8669517869279</v>
      </c>
      <c r="P7" s="365">
        <v>105.23899635816696</v>
      </c>
      <c r="Q7" s="365">
        <v>104.32083809299078</v>
      </c>
      <c r="R7" s="365">
        <v>104.91146438153997</v>
      </c>
      <c r="S7" s="365">
        <v>104.61266323667301</v>
      </c>
      <c r="T7" s="365">
        <v>104.73797295402868</v>
      </c>
      <c r="U7" s="365">
        <v>103.70528055407111</v>
      </c>
      <c r="V7" s="365">
        <v>103.72039138893227</v>
      </c>
      <c r="W7" s="365">
        <v>104.35142337221943</v>
      </c>
      <c r="X7" s="365">
        <v>104.25455611169501</v>
      </c>
      <c r="Y7" s="365">
        <v>104.01916707916145</v>
      </c>
      <c r="Z7" s="365">
        <v>104.56684875849028</v>
      </c>
      <c r="AA7" s="365">
        <v>104.26858004483756</v>
      </c>
      <c r="AB7" s="365">
        <v>111.28960461974562</v>
      </c>
      <c r="AC7" s="365">
        <v>114.98479523425704</v>
      </c>
      <c r="AD7" s="365">
        <v>115.13906246117803</v>
      </c>
      <c r="AE7" s="390">
        <v>115.12271658104427</v>
      </c>
    </row>
    <row r="8" spans="1:31" ht="18" customHeight="1" x14ac:dyDescent="0.25">
      <c r="A8" s="354"/>
      <c r="B8" s="310" t="s">
        <v>897</v>
      </c>
      <c r="C8" s="320">
        <v>15</v>
      </c>
      <c r="D8" s="366">
        <v>100.15222657463383</v>
      </c>
      <c r="E8" s="366">
        <v>99.156356119412038</v>
      </c>
      <c r="F8" s="366">
        <v>98.019726748572026</v>
      </c>
      <c r="G8" s="366">
        <v>98.854079879642612</v>
      </c>
      <c r="H8" s="366">
        <v>100.33683329017303</v>
      </c>
      <c r="I8" s="366">
        <v>101.26610348067412</v>
      </c>
      <c r="J8" s="366">
        <v>99.95823743504252</v>
      </c>
      <c r="K8" s="366">
        <v>101.71684800633092</v>
      </c>
      <c r="L8" s="366">
        <v>100.6935492761891</v>
      </c>
      <c r="M8" s="366">
        <v>100.9445538204665</v>
      </c>
      <c r="N8" s="366">
        <v>100.44760864368732</v>
      </c>
      <c r="O8" s="366">
        <v>100.76012149632454</v>
      </c>
      <c r="P8" s="366">
        <v>100.6961808043155</v>
      </c>
      <c r="Q8" s="366">
        <v>99.56780369221427</v>
      </c>
      <c r="R8" s="366">
        <v>99.812128075539832</v>
      </c>
      <c r="S8" s="366">
        <v>97.605398789227209</v>
      </c>
      <c r="T8" s="366">
        <v>96.942861469310031</v>
      </c>
      <c r="U8" s="366">
        <v>94.46122202773546</v>
      </c>
      <c r="V8" s="366">
        <v>95.035056566309763</v>
      </c>
      <c r="W8" s="366">
        <v>94.819546566290413</v>
      </c>
      <c r="X8" s="366">
        <v>95.019919934536944</v>
      </c>
      <c r="Y8" s="366">
        <v>94.367253590316878</v>
      </c>
      <c r="Z8" s="366">
        <v>94.413560294744968</v>
      </c>
      <c r="AA8" s="366">
        <v>93.210120181605106</v>
      </c>
      <c r="AB8" s="366">
        <v>93.287348987003426</v>
      </c>
      <c r="AC8" s="366">
        <v>94.621885120329154</v>
      </c>
      <c r="AD8" s="366">
        <v>93.558270397157287</v>
      </c>
      <c r="AE8" s="391">
        <v>94</v>
      </c>
    </row>
    <row r="9" spans="1:31" ht="18" customHeight="1" x14ac:dyDescent="0.25">
      <c r="A9" s="354"/>
      <c r="B9" s="310" t="s">
        <v>454</v>
      </c>
      <c r="C9" s="320">
        <v>2</v>
      </c>
      <c r="D9" s="366">
        <v>103.40227565103766</v>
      </c>
      <c r="E9" s="366">
        <v>103.14506589808425</v>
      </c>
      <c r="F9" s="366">
        <v>102.99207786545789</v>
      </c>
      <c r="G9" s="366">
        <v>100.41788770230721</v>
      </c>
      <c r="H9" s="366">
        <v>100.40471978917222</v>
      </c>
      <c r="I9" s="366">
        <v>103.14593052309566</v>
      </c>
      <c r="J9" s="366">
        <v>100.64710615186678</v>
      </c>
      <c r="K9" s="366">
        <v>100.30848297296292</v>
      </c>
      <c r="L9" s="366">
        <v>101.63235617977469</v>
      </c>
      <c r="M9" s="366">
        <v>100.97032548049162</v>
      </c>
      <c r="N9" s="366">
        <v>100.72178298091015</v>
      </c>
      <c r="O9" s="366">
        <v>99.247155787096901</v>
      </c>
      <c r="P9" s="366">
        <v>100.41689588257385</v>
      </c>
      <c r="Q9" s="366">
        <v>100.65376203068351</v>
      </c>
      <c r="R9" s="366">
        <v>101.23995925512776</v>
      </c>
      <c r="S9" s="366">
        <v>99.682703632988549</v>
      </c>
      <c r="T9" s="366">
        <v>101.73937560718755</v>
      </c>
      <c r="U9" s="366">
        <v>101.44038987858332</v>
      </c>
      <c r="V9" s="366">
        <v>99.243185566992267</v>
      </c>
      <c r="W9" s="366">
        <v>101.18627443232141</v>
      </c>
      <c r="X9" s="366">
        <v>102.11590893501436</v>
      </c>
      <c r="Y9" s="366">
        <v>100.54047695141568</v>
      </c>
      <c r="Z9" s="366">
        <v>100.92634979048623</v>
      </c>
      <c r="AA9" s="366">
        <v>100.54373005110448</v>
      </c>
      <c r="AB9" s="366">
        <v>101.61738891285893</v>
      </c>
      <c r="AC9" s="366">
        <v>101.97257415609499</v>
      </c>
      <c r="AD9" s="366">
        <v>99.700771927569576</v>
      </c>
      <c r="AE9" s="392">
        <v>100.25869623219845</v>
      </c>
    </row>
    <row r="10" spans="1:31" ht="18" customHeight="1" x14ac:dyDescent="0.25">
      <c r="A10" s="354"/>
      <c r="B10" s="310" t="s">
        <v>452</v>
      </c>
      <c r="C10" s="320">
        <v>10</v>
      </c>
      <c r="D10" s="366">
        <v>100.23971733067833</v>
      </c>
      <c r="E10" s="366">
        <v>100.55058016539574</v>
      </c>
      <c r="F10" s="366">
        <v>100.59516716526528</v>
      </c>
      <c r="G10" s="366">
        <v>100.56654613110675</v>
      </c>
      <c r="H10" s="366">
        <v>100.59253606816294</v>
      </c>
      <c r="I10" s="366">
        <v>100.8356387187572</v>
      </c>
      <c r="J10" s="366">
        <v>100.85910916720965</v>
      </c>
      <c r="K10" s="366">
        <v>100.85910916720965</v>
      </c>
      <c r="L10" s="366">
        <v>100.874724255007</v>
      </c>
      <c r="M10" s="366">
        <v>100.9689745102775</v>
      </c>
      <c r="N10" s="366">
        <v>100.9689745102775</v>
      </c>
      <c r="O10" s="366">
        <v>100.9689745102775</v>
      </c>
      <c r="P10" s="366">
        <v>100.99969403912807</v>
      </c>
      <c r="Q10" s="366">
        <v>100.99969403912807</v>
      </c>
      <c r="R10" s="366">
        <v>101.01441009331771</v>
      </c>
      <c r="S10" s="366">
        <v>100.99137953796821</v>
      </c>
      <c r="T10" s="366">
        <v>100.99137953796821</v>
      </c>
      <c r="U10" s="366">
        <v>100.99137953796821</v>
      </c>
      <c r="V10" s="366">
        <v>101.09282960883959</v>
      </c>
      <c r="W10" s="366">
        <v>101.1605921801093</v>
      </c>
      <c r="X10" s="366">
        <v>101.1605921801093</v>
      </c>
      <c r="Y10" s="366">
        <v>101.1605921801093</v>
      </c>
      <c r="Z10" s="366">
        <v>101.1605921801093</v>
      </c>
      <c r="AA10" s="366">
        <v>101.1605921801093</v>
      </c>
      <c r="AB10" s="366">
        <v>129.73098290834298</v>
      </c>
      <c r="AC10" s="366">
        <v>144.23818749156013</v>
      </c>
      <c r="AD10" s="366">
        <v>144.58160370428072</v>
      </c>
      <c r="AE10" s="392">
        <v>144.78250070039749</v>
      </c>
    </row>
    <row r="11" spans="1:31" ht="18" customHeight="1" x14ac:dyDescent="0.25">
      <c r="A11" s="354"/>
      <c r="B11" s="310" t="s">
        <v>456</v>
      </c>
      <c r="C11" s="320">
        <v>6</v>
      </c>
      <c r="D11" s="366">
        <v>107.10398300797577</v>
      </c>
      <c r="E11" s="366">
        <v>106.00488545236321</v>
      </c>
      <c r="F11" s="366">
        <v>107.37991066511944</v>
      </c>
      <c r="G11" s="366">
        <v>107.91355144584992</v>
      </c>
      <c r="H11" s="366">
        <v>109.59936626080214</v>
      </c>
      <c r="I11" s="366">
        <v>111.53251941835811</v>
      </c>
      <c r="J11" s="366">
        <v>110.46185641745198</v>
      </c>
      <c r="K11" s="366">
        <v>110.33607241307884</v>
      </c>
      <c r="L11" s="366">
        <v>109.20898797064577</v>
      </c>
      <c r="M11" s="366">
        <v>110.55747313367399</v>
      </c>
      <c r="N11" s="366">
        <v>111.65564385063975</v>
      </c>
      <c r="O11" s="366">
        <v>111.77197359750505</v>
      </c>
      <c r="P11" s="366">
        <v>113.22500169070567</v>
      </c>
      <c r="Q11" s="366">
        <v>112.55908742699539</v>
      </c>
      <c r="R11" s="366">
        <v>113.15578114819799</v>
      </c>
      <c r="S11" s="366">
        <v>113.4719821521026</v>
      </c>
      <c r="T11" s="366">
        <v>115.4503718337847</v>
      </c>
      <c r="U11" s="366">
        <v>113.5875117722789</v>
      </c>
      <c r="V11" s="366">
        <v>112.24626357860463</v>
      </c>
      <c r="W11" s="366">
        <v>113.18203399277832</v>
      </c>
      <c r="X11" s="366">
        <v>112.89408387304742</v>
      </c>
      <c r="Y11" s="366">
        <v>112.36979711508906</v>
      </c>
      <c r="Z11" s="366">
        <v>114.77994511503736</v>
      </c>
      <c r="AA11" s="366">
        <v>115.86505105458825</v>
      </c>
      <c r="AB11" s="366">
        <v>115.56264972073713</v>
      </c>
      <c r="AC11" s="366">
        <v>115.26076655466058</v>
      </c>
      <c r="AD11" s="366">
        <v>116.72143377923537</v>
      </c>
      <c r="AE11" s="392">
        <v>116.27437486586722</v>
      </c>
    </row>
    <row r="12" spans="1:31" ht="18" customHeight="1" x14ac:dyDescent="0.25">
      <c r="A12" s="354"/>
      <c r="B12" s="310" t="s">
        <v>684</v>
      </c>
      <c r="C12" s="320">
        <v>3</v>
      </c>
      <c r="D12" s="366">
        <v>102.92060773156794</v>
      </c>
      <c r="E12" s="366">
        <v>103.48872435532699</v>
      </c>
      <c r="F12" s="366">
        <v>105.07864312750816</v>
      </c>
      <c r="G12" s="366">
        <v>105.69250397134674</v>
      </c>
      <c r="H12" s="366">
        <v>105.57276499584287</v>
      </c>
      <c r="I12" s="366">
        <v>109.55445947198625</v>
      </c>
      <c r="J12" s="366">
        <v>112.7609049428961</v>
      </c>
      <c r="K12" s="366">
        <v>113.09067403477098</v>
      </c>
      <c r="L12" s="366">
        <v>113.09067403477098</v>
      </c>
      <c r="M12" s="366">
        <v>113.09067403477098</v>
      </c>
      <c r="N12" s="366">
        <v>116.65877061168298</v>
      </c>
      <c r="O12" s="366">
        <v>117.59615343157601</v>
      </c>
      <c r="P12" s="366">
        <v>117.90893880157229</v>
      </c>
      <c r="Q12" s="366">
        <v>117.90893880157229</v>
      </c>
      <c r="R12" s="366">
        <v>121.21824848138571</v>
      </c>
      <c r="S12" s="366">
        <v>123.18707639287625</v>
      </c>
      <c r="T12" s="366">
        <v>127.06827369397173</v>
      </c>
      <c r="U12" s="366">
        <v>127.20207220573504</v>
      </c>
      <c r="V12" s="366">
        <v>127.96772383960729</v>
      </c>
      <c r="W12" s="366">
        <v>134.24530571752658</v>
      </c>
      <c r="X12" s="366">
        <v>134.24530571752658</v>
      </c>
      <c r="Y12" s="366">
        <v>136.49232354602313</v>
      </c>
      <c r="Z12" s="366">
        <v>136.49232354602313</v>
      </c>
      <c r="AA12" s="366">
        <v>137.1465193283461</v>
      </c>
      <c r="AB12" s="366">
        <v>137.40707185971232</v>
      </c>
      <c r="AC12" s="366">
        <v>138.03327102010053</v>
      </c>
      <c r="AD12" s="366">
        <v>138.85105079239219</v>
      </c>
      <c r="AE12" s="392">
        <v>139.23790910467147</v>
      </c>
    </row>
    <row r="13" spans="1:31" ht="18" customHeight="1" x14ac:dyDescent="0.25">
      <c r="A13" s="354"/>
      <c r="B13" s="310" t="s">
        <v>685</v>
      </c>
      <c r="C13" s="320">
        <v>3</v>
      </c>
      <c r="D13" s="366">
        <v>107.63876762491775</v>
      </c>
      <c r="E13" s="366">
        <v>108.79510409944498</v>
      </c>
      <c r="F13" s="366">
        <v>109.28366031154566</v>
      </c>
      <c r="G13" s="366">
        <v>108.78209791224059</v>
      </c>
      <c r="H13" s="366">
        <v>110.74495432118765</v>
      </c>
      <c r="I13" s="366">
        <v>110.55053091460248</v>
      </c>
      <c r="J13" s="366">
        <v>109.97426839841791</v>
      </c>
      <c r="K13" s="366">
        <v>111.37665854329498</v>
      </c>
      <c r="L13" s="366">
        <v>110.63428631871891</v>
      </c>
      <c r="M13" s="366">
        <v>110.62015152897887</v>
      </c>
      <c r="N13" s="366">
        <v>109.23175367691506</v>
      </c>
      <c r="O13" s="366">
        <v>107.43364100655964</v>
      </c>
      <c r="P13" s="366">
        <v>108.30153108870417</v>
      </c>
      <c r="Q13" s="366">
        <v>106.74869528865901</v>
      </c>
      <c r="R13" s="366">
        <v>108.39106413874951</v>
      </c>
      <c r="S13" s="366">
        <v>111.04343959830761</v>
      </c>
      <c r="T13" s="366">
        <v>108.35957149468419</v>
      </c>
      <c r="U13" s="366">
        <v>108.09481319490841</v>
      </c>
      <c r="V13" s="366">
        <v>108.49096830682453</v>
      </c>
      <c r="W13" s="366">
        <v>110.60698871388102</v>
      </c>
      <c r="X13" s="366">
        <v>110.01254013652563</v>
      </c>
      <c r="Y13" s="366">
        <v>108.04316117448626</v>
      </c>
      <c r="Z13" s="366">
        <v>107.97456792430403</v>
      </c>
      <c r="AA13" s="366">
        <v>109.18497643511536</v>
      </c>
      <c r="AB13" s="366">
        <v>112.02880889968874</v>
      </c>
      <c r="AC13" s="366">
        <v>112.83245639631684</v>
      </c>
      <c r="AD13" s="366">
        <v>113.38477358658822</v>
      </c>
      <c r="AE13" s="392">
        <v>115.42230754279741</v>
      </c>
    </row>
    <row r="14" spans="1:31" ht="18" customHeight="1" x14ac:dyDescent="0.25">
      <c r="A14" s="354"/>
      <c r="B14" s="310" t="s">
        <v>686</v>
      </c>
      <c r="C14" s="320">
        <v>3</v>
      </c>
      <c r="D14" s="366">
        <v>101.44434685795943</v>
      </c>
      <c r="E14" s="366">
        <v>99.943008155921859</v>
      </c>
      <c r="F14" s="366">
        <v>101.77720604148158</v>
      </c>
      <c r="G14" s="366">
        <v>103.2365384926578</v>
      </c>
      <c r="H14" s="366">
        <v>102.76186777488475</v>
      </c>
      <c r="I14" s="366">
        <v>105.68616523196359</v>
      </c>
      <c r="J14" s="366">
        <v>107.75177408533894</v>
      </c>
      <c r="K14" s="366">
        <v>108.46857787901435</v>
      </c>
      <c r="L14" s="366">
        <v>108.27863717646512</v>
      </c>
      <c r="M14" s="366">
        <v>108.02604108901103</v>
      </c>
      <c r="N14" s="366">
        <v>108.91977144274853</v>
      </c>
      <c r="O14" s="366">
        <v>107.92976332619169</v>
      </c>
      <c r="P14" s="366">
        <v>109.1194876489471</v>
      </c>
      <c r="Q14" s="366">
        <v>106.08783409874339</v>
      </c>
      <c r="R14" s="366">
        <v>107.91963616239099</v>
      </c>
      <c r="S14" s="366">
        <v>107.93596659236891</v>
      </c>
      <c r="T14" s="366">
        <v>107.73477453872901</v>
      </c>
      <c r="U14" s="366">
        <v>108.51959347863219</v>
      </c>
      <c r="V14" s="366">
        <v>108.50552453385001</v>
      </c>
      <c r="W14" s="366">
        <v>107.35188398359475</v>
      </c>
      <c r="X14" s="366">
        <v>107.14386602860957</v>
      </c>
      <c r="Y14" s="366">
        <v>108.41616453425671</v>
      </c>
      <c r="Z14" s="366">
        <v>108.48493377978104</v>
      </c>
      <c r="AA14" s="366">
        <v>107.53036355583873</v>
      </c>
      <c r="AB14" s="366">
        <v>111.01232639403473</v>
      </c>
      <c r="AC14" s="366">
        <v>110.69544324955372</v>
      </c>
      <c r="AD14" s="366">
        <v>111.69660374904227</v>
      </c>
      <c r="AE14" s="392">
        <v>108.41346611863473</v>
      </c>
    </row>
    <row r="15" spans="1:31" ht="18" customHeight="1" x14ac:dyDescent="0.25">
      <c r="A15" s="354"/>
      <c r="B15" s="310" t="s">
        <v>910</v>
      </c>
      <c r="C15" s="320">
        <v>2</v>
      </c>
      <c r="D15" s="366">
        <v>103.55729447011504</v>
      </c>
      <c r="E15" s="366">
        <v>102.59641483644198</v>
      </c>
      <c r="F15" s="366">
        <v>101.40482353857443</v>
      </c>
      <c r="G15" s="366">
        <v>101.83067740238819</v>
      </c>
      <c r="H15" s="366">
        <v>106.29036960597958</v>
      </c>
      <c r="I15" s="366">
        <v>108.5348349466208</v>
      </c>
      <c r="J15" s="366">
        <v>113.8918687378784</v>
      </c>
      <c r="K15" s="366">
        <v>111.72742621582101</v>
      </c>
      <c r="L15" s="366">
        <v>113.20545299775129</v>
      </c>
      <c r="M15" s="366">
        <v>111.35781689243235</v>
      </c>
      <c r="N15" s="366">
        <v>112.81389130075793</v>
      </c>
      <c r="O15" s="366">
        <v>112.52474231248907</v>
      </c>
      <c r="P15" s="366">
        <v>111.95125638813968</v>
      </c>
      <c r="Q15" s="366">
        <v>108.85221356341809</v>
      </c>
      <c r="R15" s="366">
        <v>107.38847948723088</v>
      </c>
      <c r="S15" s="366">
        <v>111.13282863313556</v>
      </c>
      <c r="T15" s="366">
        <v>109.37262557934525</v>
      </c>
      <c r="U15" s="366">
        <v>110.17246577737392</v>
      </c>
      <c r="V15" s="366">
        <v>110.19323694176022</v>
      </c>
      <c r="W15" s="366">
        <v>109.74311000794316</v>
      </c>
      <c r="X15" s="366">
        <v>107.24714566956757</v>
      </c>
      <c r="Y15" s="366">
        <v>107.78697073479668</v>
      </c>
      <c r="Z15" s="366">
        <v>111.87208656489223</v>
      </c>
      <c r="AA15" s="366">
        <v>110.09822653002222</v>
      </c>
      <c r="AB15" s="366">
        <v>111.08362088493885</v>
      </c>
      <c r="AC15" s="366">
        <v>108.7137894743521</v>
      </c>
      <c r="AD15" s="366">
        <v>112.70061218852327</v>
      </c>
      <c r="AE15" s="392">
        <v>109.85680877096334</v>
      </c>
    </row>
    <row r="16" spans="1:31" ht="18" customHeight="1" x14ac:dyDescent="0.25">
      <c r="A16" s="354" t="s">
        <v>687</v>
      </c>
      <c r="B16" s="311" t="s">
        <v>688</v>
      </c>
      <c r="C16" s="308">
        <v>41</v>
      </c>
      <c r="D16" s="365">
        <v>102.88716273566511</v>
      </c>
      <c r="E16" s="365">
        <v>102.71655354765089</v>
      </c>
      <c r="F16" s="365">
        <v>102.86835870023349</v>
      </c>
      <c r="G16" s="365">
        <v>103.00810367748446</v>
      </c>
      <c r="H16" s="365">
        <v>104.82519140799702</v>
      </c>
      <c r="I16" s="365">
        <v>105.54893174930017</v>
      </c>
      <c r="J16" s="365">
        <v>105.88174555800522</v>
      </c>
      <c r="K16" s="365">
        <v>106.00733573998075</v>
      </c>
      <c r="L16" s="365">
        <v>105.78631698198718</v>
      </c>
      <c r="M16" s="365">
        <v>106.38779784977108</v>
      </c>
      <c r="N16" s="365">
        <v>106.86406889314517</v>
      </c>
      <c r="O16" s="365">
        <v>106.69314026642725</v>
      </c>
      <c r="P16" s="365">
        <v>106.69463274242618</v>
      </c>
      <c r="Q16" s="365">
        <v>106.08257991802333</v>
      </c>
      <c r="R16" s="365">
        <v>106.2364621784707</v>
      </c>
      <c r="S16" s="365">
        <v>106.52740631575401</v>
      </c>
      <c r="T16" s="365">
        <v>107.00896939707302</v>
      </c>
      <c r="U16" s="365">
        <v>107.80557096954183</v>
      </c>
      <c r="V16" s="365">
        <v>108.2505340671447</v>
      </c>
      <c r="W16" s="365">
        <v>109.23651437600573</v>
      </c>
      <c r="X16" s="365">
        <v>109.34992088949026</v>
      </c>
      <c r="Y16" s="365">
        <v>109.37557002766749</v>
      </c>
      <c r="Z16" s="365">
        <v>109.18887425148435</v>
      </c>
      <c r="AA16" s="365">
        <v>110.26847767184076</v>
      </c>
      <c r="AB16" s="365">
        <v>112.26462611621807</v>
      </c>
      <c r="AC16" s="365">
        <v>114.60713270687144</v>
      </c>
      <c r="AD16" s="365">
        <v>114.48417625953715</v>
      </c>
      <c r="AE16" s="390">
        <v>115.29988788471944</v>
      </c>
    </row>
    <row r="17" spans="1:31" ht="18" customHeight="1" x14ac:dyDescent="0.25">
      <c r="A17" s="354"/>
      <c r="B17" s="310" t="s">
        <v>460</v>
      </c>
      <c r="C17" s="320">
        <v>4</v>
      </c>
      <c r="D17" s="366">
        <v>102.48410031033818</v>
      </c>
      <c r="E17" s="366">
        <v>103.26346623272913</v>
      </c>
      <c r="F17" s="366">
        <v>103.36013379819298</v>
      </c>
      <c r="G17" s="366">
        <v>103.17407523645269</v>
      </c>
      <c r="H17" s="366">
        <v>106.67259920496109</v>
      </c>
      <c r="I17" s="366">
        <v>106.16592486095446</v>
      </c>
      <c r="J17" s="366">
        <v>107.68960333212591</v>
      </c>
      <c r="K17" s="366">
        <v>107.33968089584661</v>
      </c>
      <c r="L17" s="366">
        <v>107.50306663007109</v>
      </c>
      <c r="M17" s="366">
        <v>107.94306950832322</v>
      </c>
      <c r="N17" s="366">
        <v>107.50306663007109</v>
      </c>
      <c r="O17" s="366">
        <v>107.04568482082657</v>
      </c>
      <c r="P17" s="366">
        <v>107.68960333212591</v>
      </c>
      <c r="Q17" s="366">
        <v>107.33968089584661</v>
      </c>
      <c r="R17" s="366">
        <v>107.50306663007109</v>
      </c>
      <c r="S17" s="366">
        <v>107.68960333212591</v>
      </c>
      <c r="T17" s="366">
        <v>108.04957684474628</v>
      </c>
      <c r="U17" s="366">
        <v>110.70928943527899</v>
      </c>
      <c r="V17" s="366">
        <v>111.48935125405463</v>
      </c>
      <c r="W17" s="366">
        <v>111.96065722833055</v>
      </c>
      <c r="X17" s="366">
        <v>112.8667396092448</v>
      </c>
      <c r="Y17" s="366">
        <v>112.34352918567423</v>
      </c>
      <c r="Z17" s="366">
        <v>112.66565265941925</v>
      </c>
      <c r="AA17" s="366">
        <v>113.41788560686805</v>
      </c>
      <c r="AB17" s="366">
        <v>118.91552459739688</v>
      </c>
      <c r="AC17" s="366">
        <v>124.03541228031956</v>
      </c>
      <c r="AD17" s="366">
        <v>124.11099096120068</v>
      </c>
      <c r="AE17" s="392">
        <v>124.35212294305946</v>
      </c>
    </row>
    <row r="18" spans="1:31" ht="18" customHeight="1" x14ac:dyDescent="0.25">
      <c r="A18" s="354"/>
      <c r="B18" s="310" t="s">
        <v>689</v>
      </c>
      <c r="C18" s="320">
        <v>2</v>
      </c>
      <c r="D18" s="366">
        <v>99.238488411075224</v>
      </c>
      <c r="E18" s="366">
        <v>98.003716817550597</v>
      </c>
      <c r="F18" s="366">
        <v>99.942836071491456</v>
      </c>
      <c r="G18" s="366">
        <v>100.87305522276765</v>
      </c>
      <c r="H18" s="366">
        <v>101.45972330904317</v>
      </c>
      <c r="I18" s="366">
        <v>103.63001287781515</v>
      </c>
      <c r="J18" s="366">
        <v>106.83566653863296</v>
      </c>
      <c r="K18" s="366">
        <v>106.89776245282857</v>
      </c>
      <c r="L18" s="366">
        <v>105.11575646508126</v>
      </c>
      <c r="M18" s="366">
        <v>104.90893319712924</v>
      </c>
      <c r="N18" s="366">
        <v>106.32560125919267</v>
      </c>
      <c r="O18" s="366">
        <v>106.05159192894774</v>
      </c>
      <c r="P18" s="366">
        <v>106.61361503288168</v>
      </c>
      <c r="Q18" s="366">
        <v>107.23611752200785</v>
      </c>
      <c r="R18" s="366">
        <v>108.14337622587273</v>
      </c>
      <c r="S18" s="366">
        <v>108.67671379820376</v>
      </c>
      <c r="T18" s="366">
        <v>109.03443407630195</v>
      </c>
      <c r="U18" s="366">
        <v>110.67007280257079</v>
      </c>
      <c r="V18" s="366">
        <v>111.79525865042564</v>
      </c>
      <c r="W18" s="366">
        <v>111.22712957791238</v>
      </c>
      <c r="X18" s="366">
        <v>111.84938615227622</v>
      </c>
      <c r="Y18" s="366">
        <v>114.31846498370155</v>
      </c>
      <c r="Z18" s="366">
        <v>112.38289827651531</v>
      </c>
      <c r="AA18" s="366">
        <v>114.30736732184678</v>
      </c>
      <c r="AB18" s="366">
        <v>119.39512801234397</v>
      </c>
      <c r="AC18" s="366">
        <v>123.12148338978157</v>
      </c>
      <c r="AD18" s="366">
        <v>122.79550517636896</v>
      </c>
      <c r="AE18" s="392">
        <v>126.74075008058404</v>
      </c>
    </row>
    <row r="19" spans="1:31" ht="18" customHeight="1" x14ac:dyDescent="0.25">
      <c r="A19" s="354"/>
      <c r="B19" s="310" t="s">
        <v>690</v>
      </c>
      <c r="C19" s="320">
        <v>1</v>
      </c>
      <c r="D19" s="366">
        <v>102.19973010147469</v>
      </c>
      <c r="E19" s="366">
        <v>102.00012820581574</v>
      </c>
      <c r="F19" s="366">
        <v>102.38978854066292</v>
      </c>
      <c r="G19" s="366">
        <v>102.1693058263145</v>
      </c>
      <c r="H19" s="366">
        <v>101.90482556508384</v>
      </c>
      <c r="I19" s="366">
        <v>101.97741050844564</v>
      </c>
      <c r="J19" s="366">
        <v>101.8301882316586</v>
      </c>
      <c r="K19" s="366">
        <v>102.00270418488321</v>
      </c>
      <c r="L19" s="366">
        <v>101.70722836487423</v>
      </c>
      <c r="M19" s="366">
        <v>102.75616174604426</v>
      </c>
      <c r="N19" s="366">
        <v>104.20346901612523</v>
      </c>
      <c r="O19" s="366">
        <v>104.23598820474881</v>
      </c>
      <c r="P19" s="366">
        <v>106.50351045012566</v>
      </c>
      <c r="Q19" s="366">
        <v>106.55473607955659</v>
      </c>
      <c r="R19" s="366">
        <v>106.55473607955659</v>
      </c>
      <c r="S19" s="366">
        <v>106.55473607955659</v>
      </c>
      <c r="T19" s="366">
        <v>106.55473607955659</v>
      </c>
      <c r="U19" s="366">
        <v>106.55473607955659</v>
      </c>
      <c r="V19" s="366">
        <v>106.39632261936745</v>
      </c>
      <c r="W19" s="366">
        <v>106.59197562032989</v>
      </c>
      <c r="X19" s="366">
        <v>106.55473607955659</v>
      </c>
      <c r="Y19" s="366">
        <v>106.59197562032989</v>
      </c>
      <c r="Z19" s="366">
        <v>106.04136623575071</v>
      </c>
      <c r="AA19" s="366">
        <v>107.86224635127306</v>
      </c>
      <c r="AB19" s="366">
        <v>112.41054961336467</v>
      </c>
      <c r="AC19" s="366">
        <v>121.65227762245371</v>
      </c>
      <c r="AD19" s="366">
        <v>121.99502290854373</v>
      </c>
      <c r="AE19" s="392">
        <v>121.99502290854373</v>
      </c>
    </row>
    <row r="20" spans="1:31" ht="18" customHeight="1" x14ac:dyDescent="0.25">
      <c r="A20" s="354"/>
      <c r="B20" s="310" t="s">
        <v>463</v>
      </c>
      <c r="C20" s="320">
        <v>1</v>
      </c>
      <c r="D20" s="366">
        <v>100.48375751833829</v>
      </c>
      <c r="E20" s="366">
        <v>100.48375751833829</v>
      </c>
      <c r="F20" s="366">
        <v>100.48375751833829</v>
      </c>
      <c r="G20" s="366">
        <v>101.17996640971533</v>
      </c>
      <c r="H20" s="366">
        <v>101.93790103785368</v>
      </c>
      <c r="I20" s="366">
        <v>101.88048174784319</v>
      </c>
      <c r="J20" s="366">
        <v>101.88048174784319</v>
      </c>
      <c r="K20" s="366">
        <v>101.69674001980967</v>
      </c>
      <c r="L20" s="366">
        <v>101.88048174784319</v>
      </c>
      <c r="M20" s="366">
        <v>102.90398059227999</v>
      </c>
      <c r="N20" s="366">
        <v>101.88048174784319</v>
      </c>
      <c r="O20" s="366">
        <v>101.75272382756988</v>
      </c>
      <c r="P20" s="366">
        <v>101.81301408208088</v>
      </c>
      <c r="Q20" s="366">
        <v>101.93790103785368</v>
      </c>
      <c r="R20" s="366">
        <v>101.88048174784319</v>
      </c>
      <c r="S20" s="366">
        <v>101.81301408208088</v>
      </c>
      <c r="T20" s="366">
        <v>101.93790103785368</v>
      </c>
      <c r="U20" s="366">
        <v>101.88048174784319</v>
      </c>
      <c r="V20" s="366">
        <v>102.00249773911547</v>
      </c>
      <c r="W20" s="366">
        <v>101.75272382756988</v>
      </c>
      <c r="X20" s="366">
        <v>101.81301408208088</v>
      </c>
      <c r="Y20" s="366">
        <v>103.09777069606534</v>
      </c>
      <c r="Z20" s="366">
        <v>101.88048174784319</v>
      </c>
      <c r="AA20" s="366">
        <v>101.95369134260655</v>
      </c>
      <c r="AB20" s="366">
        <v>101.81301408208088</v>
      </c>
      <c r="AC20" s="366">
        <v>101.93790103785368</v>
      </c>
      <c r="AD20" s="366">
        <v>101.88048174784319</v>
      </c>
      <c r="AE20" s="392">
        <v>102.00249773911547</v>
      </c>
    </row>
    <row r="21" spans="1:31" ht="18" customHeight="1" x14ac:dyDescent="0.25">
      <c r="A21" s="354"/>
      <c r="B21" s="310" t="s">
        <v>691</v>
      </c>
      <c r="C21" s="320">
        <v>6</v>
      </c>
      <c r="D21" s="366">
        <v>94.279929706799948</v>
      </c>
      <c r="E21" s="366">
        <v>92.709749251103588</v>
      </c>
      <c r="F21" s="366">
        <v>94.057225597525587</v>
      </c>
      <c r="G21" s="366">
        <v>94.27964305722854</v>
      </c>
      <c r="H21" s="366">
        <v>95.397519783158614</v>
      </c>
      <c r="I21" s="366">
        <v>95.318900764926852</v>
      </c>
      <c r="J21" s="366">
        <v>95.394669188292042</v>
      </c>
      <c r="K21" s="366">
        <v>94.166681671881364</v>
      </c>
      <c r="L21" s="366">
        <v>93.562621509930921</v>
      </c>
      <c r="M21" s="366">
        <v>92.263447398870866</v>
      </c>
      <c r="N21" s="366">
        <v>93.738244677330485</v>
      </c>
      <c r="O21" s="366">
        <v>93.326072883899258</v>
      </c>
      <c r="P21" s="366">
        <v>94.131193094302589</v>
      </c>
      <c r="Q21" s="366">
        <v>94.033831071449796</v>
      </c>
      <c r="R21" s="366">
        <v>94.199196568596093</v>
      </c>
      <c r="S21" s="366">
        <v>95.329201778071905</v>
      </c>
      <c r="T21" s="366">
        <v>96.671411604667327</v>
      </c>
      <c r="U21" s="366">
        <v>98.198602612622793</v>
      </c>
      <c r="V21" s="366">
        <v>98.357613396819559</v>
      </c>
      <c r="W21" s="366">
        <v>103.21155348331303</v>
      </c>
      <c r="X21" s="366">
        <v>103.78257498494467</v>
      </c>
      <c r="Y21" s="366">
        <v>104.83577061158151</v>
      </c>
      <c r="Z21" s="366">
        <v>104.34711544855307</v>
      </c>
      <c r="AA21" s="366">
        <v>107.06285272202675</v>
      </c>
      <c r="AB21" s="366">
        <v>109.99349785063913</v>
      </c>
      <c r="AC21" s="366">
        <v>110.82473347423723</v>
      </c>
      <c r="AD21" s="366">
        <v>112.40105208038962</v>
      </c>
      <c r="AE21" s="392">
        <v>116.33523162173555</v>
      </c>
    </row>
    <row r="22" spans="1:31" ht="18" customHeight="1" x14ac:dyDescent="0.25">
      <c r="A22" s="354"/>
      <c r="B22" s="310" t="s">
        <v>692</v>
      </c>
      <c r="C22" s="320">
        <v>15</v>
      </c>
      <c r="D22" s="366">
        <v>103.91079090500048</v>
      </c>
      <c r="E22" s="366">
        <v>103.35969969220847</v>
      </c>
      <c r="F22" s="366">
        <v>104.12304587586836</v>
      </c>
      <c r="G22" s="366">
        <v>104.33399465118454</v>
      </c>
      <c r="H22" s="366">
        <v>105.97711853432506</v>
      </c>
      <c r="I22" s="366">
        <v>107.03124821452832</v>
      </c>
      <c r="J22" s="366">
        <v>106.770688499746</v>
      </c>
      <c r="K22" s="366">
        <v>107.65026809019822</v>
      </c>
      <c r="L22" s="366">
        <v>107.66353626795093</v>
      </c>
      <c r="M22" s="366">
        <v>108.82104731674792</v>
      </c>
      <c r="N22" s="366">
        <v>109.8859524082405</v>
      </c>
      <c r="O22" s="366">
        <v>109.59322554164707</v>
      </c>
      <c r="P22" s="366">
        <v>108.66793260625185</v>
      </c>
      <c r="Q22" s="366">
        <v>108.90305789900165</v>
      </c>
      <c r="R22" s="366">
        <v>109.17188547125397</v>
      </c>
      <c r="S22" s="366">
        <v>108.61016231575321</v>
      </c>
      <c r="T22" s="366">
        <v>108.61764868558086</v>
      </c>
      <c r="U22" s="366">
        <v>108.96157335984309</v>
      </c>
      <c r="V22" s="366">
        <v>108.80601375483802</v>
      </c>
      <c r="W22" s="366">
        <v>109.50002229032874</v>
      </c>
      <c r="X22" s="366">
        <v>109.40921590254445</v>
      </c>
      <c r="Y22" s="366">
        <v>109.16970843358455</v>
      </c>
      <c r="Z22" s="366">
        <v>109.85028611666121</v>
      </c>
      <c r="AA22" s="366">
        <v>109.58094222745522</v>
      </c>
      <c r="AB22" s="366">
        <v>109.86801406675524</v>
      </c>
      <c r="AC22" s="366">
        <v>112.46902461708891</v>
      </c>
      <c r="AD22" s="366">
        <v>111.78005736500718</v>
      </c>
      <c r="AE22" s="392">
        <v>112.42604325753665</v>
      </c>
    </row>
    <row r="23" spans="1:31" ht="18" customHeight="1" x14ac:dyDescent="0.25">
      <c r="A23" s="354"/>
      <c r="B23" s="310" t="s">
        <v>693</v>
      </c>
      <c r="C23" s="320">
        <v>3</v>
      </c>
      <c r="D23" s="366">
        <v>107.13838321770277</v>
      </c>
      <c r="E23" s="366">
        <v>106.51034264312034</v>
      </c>
      <c r="F23" s="366">
        <v>106.74614755604962</v>
      </c>
      <c r="G23" s="366">
        <v>106.39602643897376</v>
      </c>
      <c r="H23" s="366">
        <v>108.09398348493649</v>
      </c>
      <c r="I23" s="366">
        <v>108.56620230925846</v>
      </c>
      <c r="J23" s="366">
        <v>108.59237217625228</v>
      </c>
      <c r="K23" s="366">
        <v>109.09925512107911</v>
      </c>
      <c r="L23" s="366">
        <v>107.94948199953514</v>
      </c>
      <c r="M23" s="366">
        <v>108.73612468202616</v>
      </c>
      <c r="N23" s="366">
        <v>108.27878439808234</v>
      </c>
      <c r="O23" s="366">
        <v>108.01865831791572</v>
      </c>
      <c r="P23" s="366">
        <v>108.53597867989788</v>
      </c>
      <c r="Q23" s="366">
        <v>108.13875520282188</v>
      </c>
      <c r="R23" s="366">
        <v>104.93855971481089</v>
      </c>
      <c r="S23" s="366">
        <v>107.02343173781178</v>
      </c>
      <c r="T23" s="366">
        <v>106.55446319088367</v>
      </c>
      <c r="U23" s="366">
        <v>105.58833623000585</v>
      </c>
      <c r="V23" s="366">
        <v>106.912779882525</v>
      </c>
      <c r="W23" s="366">
        <v>106.42079991598582</v>
      </c>
      <c r="X23" s="366">
        <v>107.7582065636701</v>
      </c>
      <c r="Y23" s="366">
        <v>108.15102616384758</v>
      </c>
      <c r="Z23" s="366">
        <v>104.3937473980272</v>
      </c>
      <c r="AA23" s="366">
        <v>103.9927014098307</v>
      </c>
      <c r="AB23" s="366">
        <v>104.99807809631591</v>
      </c>
      <c r="AC23" s="366">
        <v>104.44920420282267</v>
      </c>
      <c r="AD23" s="366">
        <v>105.56837166809078</v>
      </c>
      <c r="AE23" s="392">
        <v>109.12601999866131</v>
      </c>
    </row>
    <row r="24" spans="1:31" ht="18" customHeight="1" x14ac:dyDescent="0.25">
      <c r="A24" s="354"/>
      <c r="B24" s="310" t="s">
        <v>911</v>
      </c>
      <c r="C24" s="320">
        <v>2</v>
      </c>
      <c r="D24" s="366">
        <v>101.55738260349315</v>
      </c>
      <c r="E24" s="366">
        <v>101.76770414859266</v>
      </c>
      <c r="F24" s="366">
        <v>101.50425799467776</v>
      </c>
      <c r="G24" s="366">
        <v>102.38242701609829</v>
      </c>
      <c r="H24" s="366">
        <v>103.50631483984907</v>
      </c>
      <c r="I24" s="366">
        <v>104.31728269550331</v>
      </c>
      <c r="J24" s="366">
        <v>104.56892948460225</v>
      </c>
      <c r="K24" s="366">
        <v>104.75897567697538</v>
      </c>
      <c r="L24" s="366">
        <v>105.5554135429291</v>
      </c>
      <c r="M24" s="366">
        <v>107.63651930797258</v>
      </c>
      <c r="N24" s="366">
        <v>106.22887543911466</v>
      </c>
      <c r="O24" s="366">
        <v>107.11077227878883</v>
      </c>
      <c r="P24" s="366">
        <v>106.33422598065277</v>
      </c>
      <c r="Q24" s="366">
        <v>106.16904629277656</v>
      </c>
      <c r="R24" s="366">
        <v>106.53298887799484</v>
      </c>
      <c r="S24" s="366">
        <v>106.7316772322701</v>
      </c>
      <c r="T24" s="366">
        <v>106.87172578175864</v>
      </c>
      <c r="U24" s="366">
        <v>107.96694266543311</v>
      </c>
      <c r="V24" s="366">
        <v>108.99325858442143</v>
      </c>
      <c r="W24" s="366">
        <v>108.25064757684453</v>
      </c>
      <c r="X24" s="366">
        <v>108.38818512618673</v>
      </c>
      <c r="Y24" s="366">
        <v>108.60886003910022</v>
      </c>
      <c r="Z24" s="366">
        <v>108.85244062281097</v>
      </c>
      <c r="AA24" s="366">
        <v>109.6754777231036</v>
      </c>
      <c r="AB24" s="366">
        <v>109.73052680291319</v>
      </c>
      <c r="AC24" s="366">
        <v>111.17312075187337</v>
      </c>
      <c r="AD24" s="366">
        <v>111.71702721575717</v>
      </c>
      <c r="AE24" s="392">
        <v>114.11989364444872</v>
      </c>
    </row>
    <row r="25" spans="1:31" ht="18" customHeight="1" x14ac:dyDescent="0.25">
      <c r="A25" s="354"/>
      <c r="B25" s="310" t="s">
        <v>694</v>
      </c>
      <c r="C25" s="320">
        <v>0.2</v>
      </c>
      <c r="D25" s="366">
        <v>108.1892229837903</v>
      </c>
      <c r="E25" s="366">
        <v>107.94905520735672</v>
      </c>
      <c r="F25" s="366">
        <v>108.31030953895434</v>
      </c>
      <c r="G25" s="366">
        <v>108.42992509154089</v>
      </c>
      <c r="H25" s="366">
        <v>108.91293705881296</v>
      </c>
      <c r="I25" s="366">
        <v>109.15524930386245</v>
      </c>
      <c r="J25" s="366">
        <v>108.42992509154089</v>
      </c>
      <c r="K25" s="366">
        <v>108.67116271940222</v>
      </c>
      <c r="L25" s="366">
        <v>112.20376330294188</v>
      </c>
      <c r="M25" s="366">
        <v>113.14846203732559</v>
      </c>
      <c r="N25" s="366">
        <v>114.61567102068517</v>
      </c>
      <c r="O25" s="366">
        <v>114.3800668105218</v>
      </c>
      <c r="P25" s="366">
        <v>115.82544048019015</v>
      </c>
      <c r="Q25" s="366">
        <v>116.56184885954912</v>
      </c>
      <c r="R25" s="366">
        <v>116.32224408219909</v>
      </c>
      <c r="S25" s="366">
        <v>114.87651650437226</v>
      </c>
      <c r="T25" s="366">
        <v>116.82660730620201</v>
      </c>
      <c r="U25" s="366">
        <v>117.067250989214</v>
      </c>
      <c r="V25" s="366">
        <v>116.58038433934227</v>
      </c>
      <c r="W25" s="366">
        <v>119.43678919625093</v>
      </c>
      <c r="X25" s="366">
        <v>119.90042477698577</v>
      </c>
      <c r="Y25" s="366">
        <v>119.92877661262612</v>
      </c>
      <c r="Z25" s="366">
        <v>121.12783914296128</v>
      </c>
      <c r="AA25" s="366">
        <v>122.10500372302687</v>
      </c>
      <c r="AB25" s="366">
        <v>120.73639885563918</v>
      </c>
      <c r="AC25" s="366">
        <v>121.8658056955377</v>
      </c>
      <c r="AD25" s="366">
        <v>122.10500372302687</v>
      </c>
      <c r="AE25" s="392">
        <v>121.62132895327557</v>
      </c>
    </row>
    <row r="26" spans="1:31" ht="18" customHeight="1" x14ac:dyDescent="0.25">
      <c r="A26" s="354"/>
      <c r="B26" s="310" t="s">
        <v>695</v>
      </c>
      <c r="C26" s="320">
        <v>1.7999999999999998</v>
      </c>
      <c r="D26" s="366">
        <v>115.98935980136029</v>
      </c>
      <c r="E26" s="366">
        <v>114.75301628831843</v>
      </c>
      <c r="F26" s="366">
        <v>108.74031716457965</v>
      </c>
      <c r="G26" s="366">
        <v>104.93697144449959</v>
      </c>
      <c r="H26" s="366">
        <v>112.43266133885705</v>
      </c>
      <c r="I26" s="366">
        <v>116.20609772712035</v>
      </c>
      <c r="J26" s="366">
        <v>117.25385191837979</v>
      </c>
      <c r="K26" s="366">
        <v>113.72042939642851</v>
      </c>
      <c r="L26" s="366">
        <v>110.41711419236455</v>
      </c>
      <c r="M26" s="366">
        <v>110.52200245422299</v>
      </c>
      <c r="N26" s="366">
        <v>112.75288935108033</v>
      </c>
      <c r="O26" s="366">
        <v>114.63723879191717</v>
      </c>
      <c r="P26" s="366">
        <v>118.08560215859531</v>
      </c>
      <c r="Q26" s="366">
        <v>105.54371466790199</v>
      </c>
      <c r="R26" s="366">
        <v>109.17268292730513</v>
      </c>
      <c r="S26" s="366">
        <v>107.66823305494124</v>
      </c>
      <c r="T26" s="366">
        <v>115.28994494301745</v>
      </c>
      <c r="U26" s="366">
        <v>119.42685904781722</v>
      </c>
      <c r="V26" s="366">
        <v>120.11562842535955</v>
      </c>
      <c r="W26" s="366">
        <v>117.98572608435389</v>
      </c>
      <c r="X26" s="366">
        <v>112.42750906173426</v>
      </c>
      <c r="Y26" s="366">
        <v>116.52404137671928</v>
      </c>
      <c r="Z26" s="366">
        <v>115.80846533976943</v>
      </c>
      <c r="AA26" s="366">
        <v>123.2397057234236</v>
      </c>
      <c r="AB26" s="366">
        <v>124.22865960535856</v>
      </c>
      <c r="AC26" s="366">
        <v>126.8677149171383</v>
      </c>
      <c r="AD26" s="366">
        <v>126.20850883765641</v>
      </c>
      <c r="AE26" s="392">
        <v>121.9743802248162</v>
      </c>
    </row>
    <row r="27" spans="1:31" ht="18" customHeight="1" x14ac:dyDescent="0.25">
      <c r="A27" s="354"/>
      <c r="B27" s="310" t="s">
        <v>466</v>
      </c>
      <c r="C27" s="320">
        <v>2</v>
      </c>
      <c r="D27" s="366">
        <v>102.05338475298279</v>
      </c>
      <c r="E27" s="366">
        <v>101.91631297772823</v>
      </c>
      <c r="F27" s="366">
        <v>101.82929862608327</v>
      </c>
      <c r="G27" s="366">
        <v>102.39519309504304</v>
      </c>
      <c r="H27" s="366">
        <v>104.26702259904067</v>
      </c>
      <c r="I27" s="366">
        <v>106.08953771689841</v>
      </c>
      <c r="J27" s="366">
        <v>105.24019385933576</v>
      </c>
      <c r="K27" s="366">
        <v>106.98174343915449</v>
      </c>
      <c r="L27" s="366">
        <v>105.80811024078952</v>
      </c>
      <c r="M27" s="366">
        <v>105.62071994148741</v>
      </c>
      <c r="N27" s="366">
        <v>105.85955216332093</v>
      </c>
      <c r="O27" s="366">
        <v>105.85312217859935</v>
      </c>
      <c r="P27" s="366">
        <v>105.93846861683359</v>
      </c>
      <c r="Q27" s="366">
        <v>104.56422339171932</v>
      </c>
      <c r="R27" s="366">
        <v>105.32531120625646</v>
      </c>
      <c r="S27" s="366">
        <v>103.89722929455981</v>
      </c>
      <c r="T27" s="366">
        <v>104.14938687927381</v>
      </c>
      <c r="U27" s="366">
        <v>103.39220148783687</v>
      </c>
      <c r="V27" s="366">
        <v>101.87337193679271</v>
      </c>
      <c r="W27" s="366">
        <v>103.60625774187739</v>
      </c>
      <c r="X27" s="366">
        <v>105.99084592347704</v>
      </c>
      <c r="Y27" s="366">
        <v>104.9032484762923</v>
      </c>
      <c r="Z27" s="366">
        <v>106.51702286562001</v>
      </c>
      <c r="AA27" s="366">
        <v>106.95299545306995</v>
      </c>
      <c r="AB27" s="366">
        <v>111.63161434313191</v>
      </c>
      <c r="AC27" s="366">
        <v>111.96688822044189</v>
      </c>
      <c r="AD27" s="366">
        <v>113.15518004173106</v>
      </c>
      <c r="AE27" s="392">
        <v>106.13349742759283</v>
      </c>
    </row>
    <row r="28" spans="1:31" ht="18" customHeight="1" x14ac:dyDescent="0.25">
      <c r="A28" s="354"/>
      <c r="B28" s="312" t="s">
        <v>696</v>
      </c>
      <c r="C28" s="320">
        <v>3</v>
      </c>
      <c r="D28" s="366">
        <v>108.155248775372</v>
      </c>
      <c r="E28" s="366">
        <v>114.02978105211226</v>
      </c>
      <c r="F28" s="366">
        <v>111.02015406978931</v>
      </c>
      <c r="G28" s="366">
        <v>112.87998813987031</v>
      </c>
      <c r="H28" s="366">
        <v>113.56824586922684</v>
      </c>
      <c r="I28" s="366">
        <v>112.61263513068459</v>
      </c>
      <c r="J28" s="366">
        <v>114.43698204372204</v>
      </c>
      <c r="K28" s="366">
        <v>114.68372073262373</v>
      </c>
      <c r="L28" s="366">
        <v>117.3717693956371</v>
      </c>
      <c r="M28" s="366">
        <v>119.20645858465676</v>
      </c>
      <c r="N28" s="366">
        <v>116.01809377065744</v>
      </c>
      <c r="O28" s="366">
        <v>115.22703172157966</v>
      </c>
      <c r="P28" s="366">
        <v>113.7906645478192</v>
      </c>
      <c r="Q28" s="366">
        <v>113.29833850290494</v>
      </c>
      <c r="R28" s="366">
        <v>113.09916509766704</v>
      </c>
      <c r="S28" s="366">
        <v>118.09093246506336</v>
      </c>
      <c r="T28" s="366">
        <v>116.29357820038557</v>
      </c>
      <c r="U28" s="366">
        <v>116.00323357266923</v>
      </c>
      <c r="V28" s="366">
        <v>120.42451726782565</v>
      </c>
      <c r="W28" s="366">
        <v>121.59463622488083</v>
      </c>
      <c r="X28" s="366">
        <v>120.7340021371355</v>
      </c>
      <c r="Y28" s="366">
        <v>115.70740111432254</v>
      </c>
      <c r="Z28" s="366">
        <v>114.50207103546694</v>
      </c>
      <c r="AA28" s="366">
        <v>118.11212429232909</v>
      </c>
      <c r="AB28" s="366">
        <v>121.60147932686598</v>
      </c>
      <c r="AC28" s="366">
        <v>124.30012622833981</v>
      </c>
      <c r="AD28" s="366">
        <v>120.29928216649301</v>
      </c>
      <c r="AE28" s="392">
        <v>120.23762796519533</v>
      </c>
    </row>
    <row r="29" spans="1:31" s="309" customFormat="1" ht="18" customHeight="1" x14ac:dyDescent="0.25">
      <c r="A29" s="354" t="s">
        <v>697</v>
      </c>
      <c r="B29" s="313" t="s">
        <v>698</v>
      </c>
      <c r="C29" s="308">
        <v>25</v>
      </c>
      <c r="D29" s="365">
        <v>104.25149944739931</v>
      </c>
      <c r="E29" s="365">
        <v>105.40881615253548</v>
      </c>
      <c r="F29" s="365">
        <v>105.79426063287144</v>
      </c>
      <c r="G29" s="365">
        <v>106.36653137346536</v>
      </c>
      <c r="H29" s="365">
        <v>106.72327900673649</v>
      </c>
      <c r="I29" s="365">
        <v>106.96988818657566</v>
      </c>
      <c r="J29" s="365">
        <v>107.51135394293807</v>
      </c>
      <c r="K29" s="365">
        <v>107.40687921578831</v>
      </c>
      <c r="L29" s="365">
        <v>106.90176294322086</v>
      </c>
      <c r="M29" s="365">
        <v>108.00052779693814</v>
      </c>
      <c r="N29" s="365">
        <v>108.55053387492708</v>
      </c>
      <c r="O29" s="365">
        <v>108.55154956180333</v>
      </c>
      <c r="P29" s="365">
        <v>109.10897075563852</v>
      </c>
      <c r="Q29" s="365">
        <v>109.8279462337604</v>
      </c>
      <c r="R29" s="365">
        <v>109.37121709185922</v>
      </c>
      <c r="S29" s="365">
        <v>108.8986421838931</v>
      </c>
      <c r="T29" s="365">
        <v>110.03262284398792</v>
      </c>
      <c r="U29" s="365">
        <v>109.36819585509406</v>
      </c>
      <c r="V29" s="365">
        <v>110.69016392710191</v>
      </c>
      <c r="W29" s="365">
        <v>110.39473227747703</v>
      </c>
      <c r="X29" s="365">
        <v>110.71426865560279</v>
      </c>
      <c r="Y29" s="365">
        <v>110.67162657167054</v>
      </c>
      <c r="Z29" s="365">
        <v>111.3224375265163</v>
      </c>
      <c r="AA29" s="365">
        <v>111.3939260428964</v>
      </c>
      <c r="AB29" s="365">
        <v>112.56544829850361</v>
      </c>
      <c r="AC29" s="365">
        <v>113.78824124302695</v>
      </c>
      <c r="AD29" s="365">
        <v>114.59333768686975</v>
      </c>
      <c r="AE29" s="390">
        <v>112.0565286444324</v>
      </c>
    </row>
    <row r="30" spans="1:31" ht="18" customHeight="1" x14ac:dyDescent="0.25">
      <c r="A30" s="354"/>
      <c r="B30" s="310" t="s">
        <v>699</v>
      </c>
      <c r="C30" s="320">
        <v>7</v>
      </c>
      <c r="D30" s="366">
        <v>104.48857136248077</v>
      </c>
      <c r="E30" s="366">
        <v>106.43569988218512</v>
      </c>
      <c r="F30" s="366">
        <v>106.14315736947944</v>
      </c>
      <c r="G30" s="366">
        <v>107.02744869311144</v>
      </c>
      <c r="H30" s="366">
        <v>107.71761388604263</v>
      </c>
      <c r="I30" s="366">
        <v>107.33806102124147</v>
      </c>
      <c r="J30" s="366">
        <v>107.54609758362729</v>
      </c>
      <c r="K30" s="366">
        <v>108.31526731322495</v>
      </c>
      <c r="L30" s="366">
        <v>108.08476229115367</v>
      </c>
      <c r="M30" s="366">
        <v>109.75473672887765</v>
      </c>
      <c r="N30" s="366">
        <v>108.20935566382896</v>
      </c>
      <c r="O30" s="366">
        <v>108.19529599494747</v>
      </c>
      <c r="P30" s="366">
        <v>108.78063909678035</v>
      </c>
      <c r="Q30" s="366">
        <v>110.04484032362689</v>
      </c>
      <c r="R30" s="366">
        <v>108.88197337190306</v>
      </c>
      <c r="S30" s="366">
        <v>109.85695781857473</v>
      </c>
      <c r="T30" s="366">
        <v>110.54906449048596</v>
      </c>
      <c r="U30" s="366">
        <v>109.8625919814442</v>
      </c>
      <c r="V30" s="366">
        <v>109.91960456813288</v>
      </c>
      <c r="W30" s="366">
        <v>111.7129890746606</v>
      </c>
      <c r="X30" s="366">
        <v>113.11754358678404</v>
      </c>
      <c r="Y30" s="366">
        <v>114.24480994379375</v>
      </c>
      <c r="Z30" s="366">
        <v>113.70181642687213</v>
      </c>
      <c r="AA30" s="366">
        <v>113.80084875771497</v>
      </c>
      <c r="AB30" s="366">
        <v>114.04350068615072</v>
      </c>
      <c r="AC30" s="366">
        <v>115.28589376404589</v>
      </c>
      <c r="AD30" s="366">
        <v>115.02054927967687</v>
      </c>
      <c r="AE30" s="392">
        <v>116.20816008747627</v>
      </c>
    </row>
    <row r="31" spans="1:31" ht="18" customHeight="1" x14ac:dyDescent="0.25">
      <c r="A31" s="354"/>
      <c r="B31" s="310" t="s">
        <v>700</v>
      </c>
      <c r="C31" s="320">
        <v>6</v>
      </c>
      <c r="D31" s="366">
        <v>101.33108260076642</v>
      </c>
      <c r="E31" s="366">
        <v>102.27843274384482</v>
      </c>
      <c r="F31" s="366">
        <v>102.39074078103748</v>
      </c>
      <c r="G31" s="366">
        <v>103.12846571703568</v>
      </c>
      <c r="H31" s="366">
        <v>101.54997520505545</v>
      </c>
      <c r="I31" s="366">
        <v>102.51786463260866</v>
      </c>
      <c r="J31" s="366">
        <v>102.1068125246267</v>
      </c>
      <c r="K31" s="366">
        <v>100.61672816109986</v>
      </c>
      <c r="L31" s="366">
        <v>97.953673571074432</v>
      </c>
      <c r="M31" s="366">
        <v>97.58620972831379</v>
      </c>
      <c r="N31" s="366">
        <v>98.742984316438694</v>
      </c>
      <c r="O31" s="366">
        <v>100.30070006596505</v>
      </c>
      <c r="P31" s="366">
        <v>101.43089105328529</v>
      </c>
      <c r="Q31" s="366">
        <v>100.09081698350012</v>
      </c>
      <c r="R31" s="366">
        <v>100.60758000525141</v>
      </c>
      <c r="S31" s="366">
        <v>98.888215200705091</v>
      </c>
      <c r="T31" s="366">
        <v>101.10778301705113</v>
      </c>
      <c r="U31" s="366">
        <v>100.8446239021756</v>
      </c>
      <c r="V31" s="366">
        <v>102.89386083665329</v>
      </c>
      <c r="W31" s="366">
        <v>100.32181551929114</v>
      </c>
      <c r="X31" s="366">
        <v>99.001817821038458</v>
      </c>
      <c r="Y31" s="366">
        <v>98.422728040367474</v>
      </c>
      <c r="Z31" s="366">
        <v>99.328513582081129</v>
      </c>
      <c r="AA31" s="366">
        <v>99.658893640822683</v>
      </c>
      <c r="AB31" s="366">
        <v>99.677144019665704</v>
      </c>
      <c r="AC31" s="366">
        <v>100.23088070258682</v>
      </c>
      <c r="AD31" s="366">
        <v>100.69173516871292</v>
      </c>
      <c r="AE31" s="392">
        <v>99.3946388947043</v>
      </c>
    </row>
    <row r="32" spans="1:31" ht="18" customHeight="1" x14ac:dyDescent="0.25">
      <c r="A32" s="354"/>
      <c r="B32" s="312" t="s">
        <v>701</v>
      </c>
      <c r="C32" s="320">
        <v>1</v>
      </c>
      <c r="D32" s="366">
        <v>104.66463430089613</v>
      </c>
      <c r="E32" s="366">
        <v>104.66463430089613</v>
      </c>
      <c r="F32" s="366">
        <v>104.66463430089613</v>
      </c>
      <c r="G32" s="366">
        <v>104.66463430089613</v>
      </c>
      <c r="H32" s="366">
        <v>104.66463430089613</v>
      </c>
      <c r="I32" s="366">
        <v>104.66463430089613</v>
      </c>
      <c r="J32" s="366">
        <v>104.66463430089613</v>
      </c>
      <c r="K32" s="366">
        <v>104.66463430089613</v>
      </c>
      <c r="L32" s="366">
        <v>104.66463430089613</v>
      </c>
      <c r="M32" s="366">
        <v>104.66463430089613</v>
      </c>
      <c r="N32" s="366">
        <v>104.66463430089613</v>
      </c>
      <c r="O32" s="366">
        <v>104.66463430089613</v>
      </c>
      <c r="P32" s="366">
        <v>104.66463430089613</v>
      </c>
      <c r="Q32" s="366">
        <v>104.66463430089613</v>
      </c>
      <c r="R32" s="366">
        <v>104.66463430089613</v>
      </c>
      <c r="S32" s="366">
        <v>105.45528568062865</v>
      </c>
      <c r="T32" s="366">
        <v>105.45528568062865</v>
      </c>
      <c r="U32" s="366">
        <v>105.45528568062865</v>
      </c>
      <c r="V32" s="366">
        <v>134.85024873684802</v>
      </c>
      <c r="W32" s="366">
        <v>134.85024873684802</v>
      </c>
      <c r="X32" s="366">
        <v>134.85024873684802</v>
      </c>
      <c r="Y32" s="366">
        <v>134.85024873684802</v>
      </c>
      <c r="Z32" s="366">
        <v>134.85024873684802</v>
      </c>
      <c r="AA32" s="366">
        <v>134.85024873684802</v>
      </c>
      <c r="AB32" s="366">
        <v>135.19781014744021</v>
      </c>
      <c r="AC32" s="366">
        <v>135.19781014744021</v>
      </c>
      <c r="AD32" s="366">
        <v>135.19781014744021</v>
      </c>
      <c r="AE32" s="392">
        <v>135.19781014744021</v>
      </c>
    </row>
    <row r="33" spans="1:31" ht="18" customHeight="1" x14ac:dyDescent="0.25">
      <c r="A33" s="354"/>
      <c r="B33" s="310" t="s">
        <v>912</v>
      </c>
      <c r="C33" s="320">
        <v>4</v>
      </c>
      <c r="D33" s="366">
        <v>104.86855421872066</v>
      </c>
      <c r="E33" s="366">
        <v>105.70503068753177</v>
      </c>
      <c r="F33" s="366">
        <v>104.32279244017171</v>
      </c>
      <c r="G33" s="366">
        <v>103.782924812896</v>
      </c>
      <c r="H33" s="366">
        <v>106.13912572695003</v>
      </c>
      <c r="I33" s="366">
        <v>105.73736523093875</v>
      </c>
      <c r="J33" s="366">
        <v>106.50144269187147</v>
      </c>
      <c r="K33" s="366">
        <v>108.85315155812538</v>
      </c>
      <c r="L33" s="366">
        <v>110.14688207786303</v>
      </c>
      <c r="M33" s="366">
        <v>112.37966694864859</v>
      </c>
      <c r="N33" s="366">
        <v>114.68943653930721</v>
      </c>
      <c r="O33" s="366">
        <v>113.41734295821074</v>
      </c>
      <c r="P33" s="366">
        <v>113.06298658680667</v>
      </c>
      <c r="Q33" s="366">
        <v>114.65615147371426</v>
      </c>
      <c r="R33" s="366">
        <v>114.33626585073206</v>
      </c>
      <c r="S33" s="366">
        <v>114.68746553959666</v>
      </c>
      <c r="T33" s="366">
        <v>113.18061034117414</v>
      </c>
      <c r="U33" s="366">
        <v>109.57468562652913</v>
      </c>
      <c r="V33" s="366">
        <v>108.72907766343771</v>
      </c>
      <c r="W33" s="366">
        <v>109.57518771966302</v>
      </c>
      <c r="X33" s="366">
        <v>109.21613906258879</v>
      </c>
      <c r="Y33" s="366">
        <v>108.30032257001605</v>
      </c>
      <c r="Z33" s="366">
        <v>110.88762472951176</v>
      </c>
      <c r="AA33" s="366">
        <v>109.92389182070592</v>
      </c>
      <c r="AB33" s="366">
        <v>109.57521964738731</v>
      </c>
      <c r="AC33" s="366">
        <v>109.31215844283105</v>
      </c>
      <c r="AD33" s="366">
        <v>111.79728334300334</v>
      </c>
      <c r="AE33" s="392">
        <v>94.186094333604998</v>
      </c>
    </row>
    <row r="34" spans="1:31" ht="18" customHeight="1" x14ac:dyDescent="0.25">
      <c r="A34" s="354"/>
      <c r="B34" s="310" t="s">
        <v>702</v>
      </c>
      <c r="C34" s="320">
        <v>2</v>
      </c>
      <c r="D34" s="366">
        <v>107.03590081258437</v>
      </c>
      <c r="E34" s="366">
        <v>107.17976163625571</v>
      </c>
      <c r="F34" s="366">
        <v>107.92548233829763</v>
      </c>
      <c r="G34" s="366">
        <v>110.6937711229188</v>
      </c>
      <c r="H34" s="366">
        <v>109.41816969627212</v>
      </c>
      <c r="I34" s="366">
        <v>114.02008070314868</v>
      </c>
      <c r="J34" s="366">
        <v>119.78381495546775</v>
      </c>
      <c r="K34" s="366">
        <v>118.82956154606595</v>
      </c>
      <c r="L34" s="366">
        <v>119.45507792037426</v>
      </c>
      <c r="M34" s="366">
        <v>118.25359684760673</v>
      </c>
      <c r="N34" s="366">
        <v>118.65043402979768</v>
      </c>
      <c r="O34" s="366">
        <v>114.985572230023</v>
      </c>
      <c r="P34" s="366">
        <v>115.00268388069404</v>
      </c>
      <c r="Q34" s="366">
        <v>118.0132531728398</v>
      </c>
      <c r="R34" s="366">
        <v>115.3070681389429</v>
      </c>
      <c r="S34" s="366">
        <v>116.3246729396749</v>
      </c>
      <c r="T34" s="366">
        <v>118.07417073482813</v>
      </c>
      <c r="U34" s="366">
        <v>120.16712914807141</v>
      </c>
      <c r="V34" s="366">
        <v>119.09093015986039</v>
      </c>
      <c r="W34" s="366">
        <v>120.72992382859869</v>
      </c>
      <c r="X34" s="366">
        <v>125.13647304496207</v>
      </c>
      <c r="Y34" s="366">
        <v>122.2545343780636</v>
      </c>
      <c r="Z34" s="366">
        <v>122.37180519437933</v>
      </c>
      <c r="AA34" s="366">
        <v>119.24535566536811</v>
      </c>
      <c r="AB34" s="366">
        <v>127.65180738552246</v>
      </c>
      <c r="AC34" s="366">
        <v>127.18858653861042</v>
      </c>
      <c r="AD34" s="366">
        <v>130.27735351266978</v>
      </c>
      <c r="AE34" s="392">
        <v>130.005735685449</v>
      </c>
    </row>
    <row r="35" spans="1:31" ht="18" customHeight="1" x14ac:dyDescent="0.25">
      <c r="A35" s="354"/>
      <c r="B35" s="310" t="s">
        <v>703</v>
      </c>
      <c r="C35" s="320">
        <v>1</v>
      </c>
      <c r="D35" s="366">
        <v>112.44184470843308</v>
      </c>
      <c r="E35" s="366">
        <v>112.92289624644295</v>
      </c>
      <c r="F35" s="366">
        <v>113.40620624237772</v>
      </c>
      <c r="G35" s="366">
        <v>112.92289624644295</v>
      </c>
      <c r="H35" s="366">
        <v>112.92289624644295</v>
      </c>
      <c r="I35" s="366">
        <v>112.92289624644295</v>
      </c>
      <c r="J35" s="366">
        <v>112.92289624644295</v>
      </c>
      <c r="K35" s="366">
        <v>112.92289624644295</v>
      </c>
      <c r="L35" s="366">
        <v>112.92289624644295</v>
      </c>
      <c r="M35" s="366">
        <v>114.19666651610281</v>
      </c>
      <c r="N35" s="366">
        <v>116.13216495776686</v>
      </c>
      <c r="O35" s="366">
        <v>116.72839784994807</v>
      </c>
      <c r="P35" s="366">
        <v>120.80943132029449</v>
      </c>
      <c r="Q35" s="366">
        <v>124.21518587108721</v>
      </c>
      <c r="R35" s="366">
        <v>123.96223858349519</v>
      </c>
      <c r="S35" s="366">
        <v>124.21518587108721</v>
      </c>
      <c r="T35" s="366">
        <v>124.0729030218167</v>
      </c>
      <c r="U35" s="366">
        <v>123.37278106508876</v>
      </c>
      <c r="V35" s="366">
        <v>124.21518587108721</v>
      </c>
      <c r="W35" s="366">
        <v>127.09246126744659</v>
      </c>
      <c r="X35" s="366">
        <v>132.39983739102939</v>
      </c>
      <c r="Y35" s="366">
        <v>135.50747549573151</v>
      </c>
      <c r="Z35" s="366">
        <v>138.03468991372694</v>
      </c>
      <c r="AA35" s="366">
        <v>137.32779258322415</v>
      </c>
      <c r="AB35" s="366">
        <v>138.4796061249379</v>
      </c>
      <c r="AC35" s="366">
        <v>140.28863092280591</v>
      </c>
      <c r="AD35" s="366">
        <v>140.41510456660194</v>
      </c>
      <c r="AE35" s="392">
        <v>139.91598536519265</v>
      </c>
    </row>
    <row r="36" spans="1:31" ht="18" customHeight="1" x14ac:dyDescent="0.25">
      <c r="A36" s="354"/>
      <c r="B36" s="310" t="s">
        <v>704</v>
      </c>
      <c r="C36" s="320">
        <v>4</v>
      </c>
      <c r="D36" s="366">
        <v>104.03631746455548</v>
      </c>
      <c r="E36" s="366">
        <v>105.42621244520281</v>
      </c>
      <c r="F36" s="366">
        <v>109.19608085246986</v>
      </c>
      <c r="G36" s="366">
        <v>109.4141755529717</v>
      </c>
      <c r="H36" s="366">
        <v>111.06783110651344</v>
      </c>
      <c r="I36" s="366">
        <v>109.90325649219588</v>
      </c>
      <c r="J36" s="366">
        <v>109.87415765265472</v>
      </c>
      <c r="K36" s="366">
        <v>108.13337569429456</v>
      </c>
      <c r="L36" s="366">
        <v>107.72533159196752</v>
      </c>
      <c r="M36" s="366">
        <v>110.27888473070676</v>
      </c>
      <c r="N36" s="366">
        <v>111.67066517905754</v>
      </c>
      <c r="O36" s="366">
        <v>112.36979075515541</v>
      </c>
      <c r="P36" s="366">
        <v>112.47096679623147</v>
      </c>
      <c r="Q36" s="366">
        <v>112.78033951736654</v>
      </c>
      <c r="R36" s="366">
        <v>112.93370115676215</v>
      </c>
      <c r="S36" s="366">
        <v>109.640931415298</v>
      </c>
      <c r="T36" s="366">
        <v>112.97650999822412</v>
      </c>
      <c r="U36" s="366">
        <v>113.25140332911764</v>
      </c>
      <c r="V36" s="366">
        <v>112.15825329049925</v>
      </c>
      <c r="W36" s="366">
        <v>108.53478538113959</v>
      </c>
      <c r="X36" s="366">
        <v>106.8496928158808</v>
      </c>
      <c r="Y36" s="366">
        <v>107.08782331211025</v>
      </c>
      <c r="Z36" s="366">
        <v>107.4126490389702</v>
      </c>
      <c r="AA36" s="366">
        <v>109.98259969429907</v>
      </c>
      <c r="AB36" s="366">
        <v>112.69984793431533</v>
      </c>
      <c r="AC36" s="366">
        <v>117.50667352532241</v>
      </c>
      <c r="AD36" s="366">
        <v>118.20582121949553</v>
      </c>
      <c r="AE36" s="392">
        <v>120.58974576383059</v>
      </c>
    </row>
    <row r="37" spans="1:31" s="309" customFormat="1" ht="18" customHeight="1" x14ac:dyDescent="0.25">
      <c r="A37" s="354" t="s">
        <v>705</v>
      </c>
      <c r="B37" s="311" t="s">
        <v>706</v>
      </c>
      <c r="C37" s="308">
        <v>28</v>
      </c>
      <c r="D37" s="365">
        <v>100.83160825862124</v>
      </c>
      <c r="E37" s="365">
        <v>101.08429654240005</v>
      </c>
      <c r="F37" s="365">
        <v>100.83769146109616</v>
      </c>
      <c r="G37" s="365">
        <v>102.52326062719746</v>
      </c>
      <c r="H37" s="365">
        <v>103.67369560025868</v>
      </c>
      <c r="I37" s="365">
        <v>104.41133757152397</v>
      </c>
      <c r="J37" s="365">
        <v>105.66977618158629</v>
      </c>
      <c r="K37" s="365">
        <v>106.4341487493698</v>
      </c>
      <c r="L37" s="365">
        <v>106.39063674059078</v>
      </c>
      <c r="M37" s="365">
        <v>107.48435399344257</v>
      </c>
      <c r="N37" s="365">
        <v>107.78744414403467</v>
      </c>
      <c r="O37" s="365">
        <v>108.19243037112315</v>
      </c>
      <c r="P37" s="365">
        <v>108.80395995198062</v>
      </c>
      <c r="Q37" s="365">
        <v>109.50133903014041</v>
      </c>
      <c r="R37" s="365">
        <v>109.50743336878551</v>
      </c>
      <c r="S37" s="365">
        <v>110.06382520359919</v>
      </c>
      <c r="T37" s="365">
        <v>110.1553621651379</v>
      </c>
      <c r="U37" s="365">
        <v>102.89467323561351</v>
      </c>
      <c r="V37" s="365">
        <v>102.52797885835801</v>
      </c>
      <c r="W37" s="365">
        <v>103.56334585442981</v>
      </c>
      <c r="X37" s="365">
        <v>104.16115344186824</v>
      </c>
      <c r="Y37" s="365">
        <v>102.86331047945491</v>
      </c>
      <c r="Z37" s="365">
        <v>102.89179264424511</v>
      </c>
      <c r="AA37" s="365">
        <v>103.12999762107226</v>
      </c>
      <c r="AB37" s="365">
        <v>103.80411343074397</v>
      </c>
      <c r="AC37" s="365">
        <v>103.20501342110681</v>
      </c>
      <c r="AD37" s="365">
        <v>104.65094141306811</v>
      </c>
      <c r="AE37" s="390">
        <v>105.29671870963243</v>
      </c>
    </row>
    <row r="38" spans="1:31" ht="18" customHeight="1" x14ac:dyDescent="0.25">
      <c r="A38" s="354"/>
      <c r="B38" s="310" t="s">
        <v>707</v>
      </c>
      <c r="C38" s="320">
        <v>2</v>
      </c>
      <c r="D38" s="366">
        <v>85.996791531076724</v>
      </c>
      <c r="E38" s="366">
        <v>87.250486848832892</v>
      </c>
      <c r="F38" s="366">
        <v>88.639063003145949</v>
      </c>
      <c r="G38" s="366">
        <v>88.362421283789857</v>
      </c>
      <c r="H38" s="366">
        <v>87.570335138561404</v>
      </c>
      <c r="I38" s="366">
        <v>89.709088213891093</v>
      </c>
      <c r="J38" s="366">
        <v>90.472273448025533</v>
      </c>
      <c r="K38" s="366">
        <v>92.33988140466235</v>
      </c>
      <c r="L38" s="366">
        <v>91.256640598538496</v>
      </c>
      <c r="M38" s="366">
        <v>91.966284731561529</v>
      </c>
      <c r="N38" s="366">
        <v>91.004307495069668</v>
      </c>
      <c r="O38" s="366">
        <v>87.371574892091218</v>
      </c>
      <c r="P38" s="366">
        <v>87.051724864900564</v>
      </c>
      <c r="Q38" s="366">
        <v>89.266207863410671</v>
      </c>
      <c r="R38" s="366">
        <v>85.064041805832488</v>
      </c>
      <c r="S38" s="366">
        <v>86.033787345108621</v>
      </c>
      <c r="T38" s="366">
        <v>88.038219980596324</v>
      </c>
      <c r="U38" s="366">
        <v>85.47562582394832</v>
      </c>
      <c r="V38" s="366">
        <v>86.832578442414857</v>
      </c>
      <c r="W38" s="366">
        <v>88.94112140229258</v>
      </c>
      <c r="X38" s="366">
        <v>89.128465511769662</v>
      </c>
      <c r="Y38" s="366">
        <v>86.605329721180084</v>
      </c>
      <c r="Z38" s="366">
        <v>87.506125555080132</v>
      </c>
      <c r="AA38" s="366">
        <v>88.287934511424069</v>
      </c>
      <c r="AB38" s="366">
        <v>93.778900963475792</v>
      </c>
      <c r="AC38" s="366">
        <v>93.388505977914832</v>
      </c>
      <c r="AD38" s="366">
        <v>93.654926849221937</v>
      </c>
      <c r="AE38" s="392">
        <v>95.881744017531247</v>
      </c>
    </row>
    <row r="39" spans="1:31" ht="18" customHeight="1" x14ac:dyDescent="0.25">
      <c r="A39" s="354"/>
      <c r="B39" s="310" t="s">
        <v>708</v>
      </c>
      <c r="C39" s="320">
        <v>13</v>
      </c>
      <c r="D39" s="366">
        <v>96.790055014109939</v>
      </c>
      <c r="E39" s="366">
        <v>96.666132426931199</v>
      </c>
      <c r="F39" s="366">
        <v>96.727030827243027</v>
      </c>
      <c r="G39" s="366">
        <v>96.621975954784403</v>
      </c>
      <c r="H39" s="366">
        <v>98.114263636457153</v>
      </c>
      <c r="I39" s="366">
        <v>99.377353018658397</v>
      </c>
      <c r="J39" s="366">
        <v>99.272528968570157</v>
      </c>
      <c r="K39" s="366">
        <v>100.5721297856917</v>
      </c>
      <c r="L39" s="366">
        <v>100.06365581555291</v>
      </c>
      <c r="M39" s="366">
        <v>102.08610246921143</v>
      </c>
      <c r="N39" s="366">
        <v>103.11713570645408</v>
      </c>
      <c r="O39" s="366">
        <v>104.16063743247315</v>
      </c>
      <c r="P39" s="366">
        <v>104.76919019538647</v>
      </c>
      <c r="Q39" s="366">
        <v>105.18234905396251</v>
      </c>
      <c r="R39" s="366">
        <v>105.47144235798027</v>
      </c>
      <c r="S39" s="366">
        <v>106.5869002720751</v>
      </c>
      <c r="T39" s="366">
        <v>106.30845788582779</v>
      </c>
      <c r="U39" s="366">
        <v>93.562230063463829</v>
      </c>
      <c r="V39" s="366">
        <v>92.294335424084466</v>
      </c>
      <c r="W39" s="366">
        <v>94.066975851905525</v>
      </c>
      <c r="X39" s="366">
        <v>95.04766006081357</v>
      </c>
      <c r="Y39" s="366">
        <v>94.633299758532203</v>
      </c>
      <c r="Z39" s="366">
        <v>94.162010801599507</v>
      </c>
      <c r="AA39" s="366">
        <v>93.804998919704758</v>
      </c>
      <c r="AB39" s="366">
        <v>93.255660684706285</v>
      </c>
      <c r="AC39" s="366">
        <v>92.514278619576899</v>
      </c>
      <c r="AD39" s="366">
        <v>94.718837424886971</v>
      </c>
      <c r="AE39" s="392">
        <v>95.611105094747984</v>
      </c>
    </row>
    <row r="40" spans="1:31" ht="18" customHeight="1" x14ac:dyDescent="0.25">
      <c r="A40" s="354"/>
      <c r="B40" s="310" t="s">
        <v>709</v>
      </c>
      <c r="C40" s="320">
        <v>1</v>
      </c>
      <c r="D40" s="366">
        <v>108.61268790736969</v>
      </c>
      <c r="E40" s="366">
        <v>108.33113844587807</v>
      </c>
      <c r="F40" s="366">
        <v>109.58139695793088</v>
      </c>
      <c r="G40" s="366">
        <v>110.34607657764502</v>
      </c>
      <c r="H40" s="366">
        <v>110.496830509597</v>
      </c>
      <c r="I40" s="366">
        <v>110.96895145692551</v>
      </c>
      <c r="J40" s="366">
        <v>110.19452141967398</v>
      </c>
      <c r="K40" s="366">
        <v>110.24948204784381</v>
      </c>
      <c r="L40" s="366">
        <v>110.91560472553837</v>
      </c>
      <c r="M40" s="366">
        <v>110.94178864530589</v>
      </c>
      <c r="N40" s="366">
        <v>110.82817103034174</v>
      </c>
      <c r="O40" s="366">
        <v>110.8761853845691</v>
      </c>
      <c r="P40" s="366">
        <v>111.61476142847482</v>
      </c>
      <c r="Q40" s="366">
        <v>111.39925004465961</v>
      </c>
      <c r="R40" s="366">
        <v>111.34274788584443</v>
      </c>
      <c r="S40" s="366">
        <v>110.10264733856616</v>
      </c>
      <c r="T40" s="366">
        <v>108.50625862809889</v>
      </c>
      <c r="U40" s="366">
        <v>101.14327808335688</v>
      </c>
      <c r="V40" s="366">
        <v>101.44747530447422</v>
      </c>
      <c r="W40" s="366">
        <v>99.827774729768663</v>
      </c>
      <c r="X40" s="366">
        <v>101.8340903459162</v>
      </c>
      <c r="Y40" s="366">
        <v>101.27777786063821</v>
      </c>
      <c r="Z40" s="366">
        <v>101.38993216839032</v>
      </c>
      <c r="AA40" s="366">
        <v>101.17145019540095</v>
      </c>
      <c r="AB40" s="366">
        <v>102.64183837834682</v>
      </c>
      <c r="AC40" s="366">
        <v>103.34136841875429</v>
      </c>
      <c r="AD40" s="366">
        <v>103.96088334614569</v>
      </c>
      <c r="AE40" s="392">
        <v>104.3019939280202</v>
      </c>
    </row>
    <row r="41" spans="1:31" ht="18" customHeight="1" x14ac:dyDescent="0.25">
      <c r="A41" s="354"/>
      <c r="B41" s="310" t="s">
        <v>913</v>
      </c>
      <c r="C41" s="320">
        <v>4</v>
      </c>
      <c r="D41" s="366">
        <v>103.52858691622842</v>
      </c>
      <c r="E41" s="366">
        <v>103.88949316896438</v>
      </c>
      <c r="F41" s="366">
        <v>104.01102480483203</v>
      </c>
      <c r="G41" s="366">
        <v>105.09515911654819</v>
      </c>
      <c r="H41" s="366">
        <v>105.38025863413111</v>
      </c>
      <c r="I41" s="366">
        <v>105.88394333216402</v>
      </c>
      <c r="J41" s="366">
        <v>109.04803383404203</v>
      </c>
      <c r="K41" s="366">
        <v>108.42681011473158</v>
      </c>
      <c r="L41" s="366">
        <v>110.2973198290462</v>
      </c>
      <c r="M41" s="366">
        <v>110.34933084469475</v>
      </c>
      <c r="N41" s="366">
        <v>111.19419740273588</v>
      </c>
      <c r="O41" s="366">
        <v>110.52279316717102</v>
      </c>
      <c r="P41" s="366">
        <v>110.48796936773876</v>
      </c>
      <c r="Q41" s="366">
        <v>109.27138751064372</v>
      </c>
      <c r="R41" s="366">
        <v>109.94099610236206</v>
      </c>
      <c r="S41" s="366">
        <v>109.32761590636433</v>
      </c>
      <c r="T41" s="366">
        <v>108.04879606977889</v>
      </c>
      <c r="U41" s="366">
        <v>104.18294133593142</v>
      </c>
      <c r="V41" s="366">
        <v>104.08687297311079</v>
      </c>
      <c r="W41" s="366">
        <v>103.1877408655711</v>
      </c>
      <c r="X41" s="366">
        <v>103.23673200153868</v>
      </c>
      <c r="Y41" s="366">
        <v>101.45701426594559</v>
      </c>
      <c r="Z41" s="366">
        <v>102.59686721449211</v>
      </c>
      <c r="AA41" s="366">
        <v>102.34304411716326</v>
      </c>
      <c r="AB41" s="366">
        <v>103.54531960450338</v>
      </c>
      <c r="AC41" s="366">
        <v>103.47484102184424</v>
      </c>
      <c r="AD41" s="366">
        <v>106.07635386875508</v>
      </c>
      <c r="AE41" s="392">
        <v>105.4337630507686</v>
      </c>
    </row>
    <row r="42" spans="1:31" ht="18" customHeight="1" x14ac:dyDescent="0.25">
      <c r="A42" s="354"/>
      <c r="B42" s="310" t="s">
        <v>476</v>
      </c>
      <c r="C42" s="320">
        <v>4</v>
      </c>
      <c r="D42" s="366">
        <v>111.5855371016894</v>
      </c>
      <c r="E42" s="366">
        <v>110.81584876390025</v>
      </c>
      <c r="F42" s="366">
        <v>105.47913882528293</v>
      </c>
      <c r="G42" s="366">
        <v>105.83640845454478</v>
      </c>
      <c r="H42" s="366">
        <v>107.54635998527684</v>
      </c>
      <c r="I42" s="366">
        <v>107.99131561727117</v>
      </c>
      <c r="J42" s="366">
        <v>107.13661121815051</v>
      </c>
      <c r="K42" s="366">
        <v>108.31779003045116</v>
      </c>
      <c r="L42" s="366">
        <v>107.18652941144136</v>
      </c>
      <c r="M42" s="366">
        <v>107.80851375292187</v>
      </c>
      <c r="N42" s="366">
        <v>106.02159102775155</v>
      </c>
      <c r="O42" s="366">
        <v>107.94088095630642</v>
      </c>
      <c r="P42" s="366">
        <v>110.43008938081996</v>
      </c>
      <c r="Q42" s="366">
        <v>110.48723572717101</v>
      </c>
      <c r="R42" s="366">
        <v>110.12534639503713</v>
      </c>
      <c r="S42" s="366">
        <v>110.7778280255484</v>
      </c>
      <c r="T42" s="366">
        <v>113.11033631919263</v>
      </c>
      <c r="U42" s="366">
        <v>111.68127500073405</v>
      </c>
      <c r="V42" s="366">
        <v>113.90994801956995</v>
      </c>
      <c r="W42" s="366">
        <v>116.86844359515359</v>
      </c>
      <c r="X42" s="366">
        <v>117.22163093352833</v>
      </c>
      <c r="Y42" s="366">
        <v>112.71932048681256</v>
      </c>
      <c r="Z42" s="366">
        <v>113.0543175301629</v>
      </c>
      <c r="AA42" s="366">
        <v>116.07735787429284</v>
      </c>
      <c r="AB42" s="366">
        <v>118.21060649108176</v>
      </c>
      <c r="AC42" s="366">
        <v>116.07274725618549</v>
      </c>
      <c r="AD42" s="366">
        <v>116.08426951268905</v>
      </c>
      <c r="AE42" s="392">
        <v>117.14874524995427</v>
      </c>
    </row>
    <row r="43" spans="1:31" ht="18" customHeight="1" x14ac:dyDescent="0.25">
      <c r="A43" s="354"/>
      <c r="B43" s="310" t="s">
        <v>710</v>
      </c>
      <c r="C43" s="320">
        <v>4</v>
      </c>
      <c r="D43" s="366">
        <v>105.98788725419269</v>
      </c>
      <c r="E43" s="366">
        <v>108.01177544052352</v>
      </c>
      <c r="F43" s="366">
        <v>110.29594566796267</v>
      </c>
      <c r="G43" s="366">
        <v>120.94210517993375</v>
      </c>
      <c r="H43" s="366">
        <v>122.50851856723703</v>
      </c>
      <c r="I43" s="366">
        <v>121.43092476941595</v>
      </c>
      <c r="J43" s="366">
        <v>128.08330199212719</v>
      </c>
      <c r="K43" s="366">
        <v>127.70270808261557</v>
      </c>
      <c r="L43" s="366">
        <v>128.68650506244705</v>
      </c>
      <c r="M43" s="366">
        <v>128.73421080443697</v>
      </c>
      <c r="N43" s="366">
        <v>128.9564330266592</v>
      </c>
      <c r="O43" s="366">
        <v>128.9564330266592</v>
      </c>
      <c r="P43" s="366">
        <v>128.78023999073062</v>
      </c>
      <c r="Q43" s="366">
        <v>132.42519910491976</v>
      </c>
      <c r="R43" s="366">
        <v>133.33579554628616</v>
      </c>
      <c r="S43" s="366">
        <v>133.39135110184171</v>
      </c>
      <c r="T43" s="366">
        <v>133.28023999073062</v>
      </c>
      <c r="U43" s="366">
        <v>132.2976161735582</v>
      </c>
      <c r="V43" s="366">
        <v>130.96428284022483</v>
      </c>
      <c r="W43" s="366">
        <v>129.7420606180026</v>
      </c>
      <c r="X43" s="366">
        <v>129.7420606180026</v>
      </c>
      <c r="Y43" s="366">
        <v>129.68650506244705</v>
      </c>
      <c r="Z43" s="366">
        <v>129.46428284022483</v>
      </c>
      <c r="AA43" s="366">
        <v>129.18650506244705</v>
      </c>
      <c r="AB43" s="366">
        <v>129.2420606180026</v>
      </c>
      <c r="AC43" s="366">
        <v>129.68650506244705</v>
      </c>
      <c r="AD43" s="366">
        <v>129.7420606180026</v>
      </c>
      <c r="AE43" s="392">
        <v>129.7420606180026</v>
      </c>
    </row>
    <row r="44" spans="1:31" s="309" customFormat="1" ht="18" customHeight="1" x14ac:dyDescent="0.25">
      <c r="A44" s="354" t="s">
        <v>711</v>
      </c>
      <c r="B44" s="311" t="s">
        <v>712</v>
      </c>
      <c r="C44" s="308">
        <v>13</v>
      </c>
      <c r="D44" s="365">
        <v>93.942544261070168</v>
      </c>
      <c r="E44" s="365">
        <v>94.037483070737807</v>
      </c>
      <c r="F44" s="365">
        <v>96.136376017531603</v>
      </c>
      <c r="G44" s="365">
        <v>96.288542098515393</v>
      </c>
      <c r="H44" s="365">
        <v>97.735791798782884</v>
      </c>
      <c r="I44" s="365">
        <v>98.532772308543827</v>
      </c>
      <c r="J44" s="365">
        <v>97.915585113944246</v>
      </c>
      <c r="K44" s="365">
        <v>103.89578173751534</v>
      </c>
      <c r="L44" s="365">
        <v>104.12038085204219</v>
      </c>
      <c r="M44" s="365">
        <v>105.7002459687491</v>
      </c>
      <c r="N44" s="365">
        <v>106.10656904848176</v>
      </c>
      <c r="O44" s="365">
        <v>105.79776775830896</v>
      </c>
      <c r="P44" s="365">
        <v>105.29903289676132</v>
      </c>
      <c r="Q44" s="365">
        <v>105.7269687749675</v>
      </c>
      <c r="R44" s="365">
        <v>105.2930532535169</v>
      </c>
      <c r="S44" s="365">
        <v>104.07088851135742</v>
      </c>
      <c r="T44" s="365">
        <v>101.63475548951382</v>
      </c>
      <c r="U44" s="365">
        <v>93.865870923700498</v>
      </c>
      <c r="V44" s="365">
        <v>91.834694146997677</v>
      </c>
      <c r="W44" s="365">
        <v>91.492446370306581</v>
      </c>
      <c r="X44" s="365">
        <v>91.248330355138194</v>
      </c>
      <c r="Y44" s="365">
        <v>90.795091014508415</v>
      </c>
      <c r="Z44" s="365">
        <v>91.833824716082844</v>
      </c>
      <c r="AA44" s="365">
        <v>92.70135945169659</v>
      </c>
      <c r="AB44" s="365">
        <v>99.982102731703648</v>
      </c>
      <c r="AC44" s="365">
        <v>101.01453930073389</v>
      </c>
      <c r="AD44" s="365">
        <v>100.9978703348356</v>
      </c>
      <c r="AE44" s="392">
        <v>104.99974184411988</v>
      </c>
    </row>
    <row r="45" spans="1:31" ht="18" customHeight="1" x14ac:dyDescent="0.25">
      <c r="A45" s="354"/>
      <c r="B45" s="310" t="s">
        <v>713</v>
      </c>
      <c r="C45" s="320">
        <v>9</v>
      </c>
      <c r="D45" s="366">
        <v>92.085840066577191</v>
      </c>
      <c r="E45" s="366">
        <v>91.566356442118945</v>
      </c>
      <c r="F45" s="366">
        <v>91.679309781318196</v>
      </c>
      <c r="G45" s="366">
        <v>90.625783254890564</v>
      </c>
      <c r="H45" s="366">
        <v>91.760044755476528</v>
      </c>
      <c r="I45" s="366">
        <v>91.808006533596028</v>
      </c>
      <c r="J45" s="366">
        <v>91.281244977290598</v>
      </c>
      <c r="K45" s="366">
        <v>99.290194396563976</v>
      </c>
      <c r="L45" s="366">
        <v>100.80553314791905</v>
      </c>
      <c r="M45" s="366">
        <v>101.91225118645299</v>
      </c>
      <c r="N45" s="366">
        <v>102.4558906477483</v>
      </c>
      <c r="O45" s="366">
        <v>101.98012744594621</v>
      </c>
      <c r="P45" s="366">
        <v>100.46344375207121</v>
      </c>
      <c r="Q45" s="366">
        <v>100.28195624357603</v>
      </c>
      <c r="R45" s="366">
        <v>99.457372674879593</v>
      </c>
      <c r="S45" s="366">
        <v>98.778921640586233</v>
      </c>
      <c r="T45" s="366">
        <v>95.311986190151543</v>
      </c>
      <c r="U45" s="366">
        <v>85.161461033106477</v>
      </c>
      <c r="V45" s="366">
        <v>83.797386074173048</v>
      </c>
      <c r="W45" s="366">
        <v>83.59348001386843</v>
      </c>
      <c r="X45" s="366">
        <v>82.703547564727216</v>
      </c>
      <c r="Y45" s="366">
        <v>82.256149729498347</v>
      </c>
      <c r="Z45" s="366">
        <v>83.367907098764988</v>
      </c>
      <c r="AA45" s="366">
        <v>84.401871650924846</v>
      </c>
      <c r="AB45" s="366">
        <v>94.329575565797796</v>
      </c>
      <c r="AC45" s="366">
        <v>95.910127223499799</v>
      </c>
      <c r="AD45" s="366">
        <v>95.887312666610526</v>
      </c>
      <c r="AE45" s="392">
        <v>100.86891767928263</v>
      </c>
    </row>
    <row r="46" spans="1:31" ht="18" customHeight="1" x14ac:dyDescent="0.25">
      <c r="A46" s="354"/>
      <c r="B46" s="310" t="s">
        <v>479</v>
      </c>
      <c r="C46" s="320">
        <v>1</v>
      </c>
      <c r="D46" s="366">
        <v>104.84271932598182</v>
      </c>
      <c r="E46" s="366">
        <v>104.46467228170333</v>
      </c>
      <c r="F46" s="366">
        <v>101.1556721590085</v>
      </c>
      <c r="G46" s="366">
        <v>103.13878293645308</v>
      </c>
      <c r="H46" s="366">
        <v>106.51487921683513</v>
      </c>
      <c r="I46" s="366">
        <v>108.82186789979897</v>
      </c>
      <c r="J46" s="366">
        <v>109.12638135136594</v>
      </c>
      <c r="K46" s="366">
        <v>110.48308530245889</v>
      </c>
      <c r="L46" s="366">
        <v>111.50121969007822</v>
      </c>
      <c r="M46" s="366">
        <v>111.36834248878263</v>
      </c>
      <c r="N46" s="366">
        <v>110.58257330383843</v>
      </c>
      <c r="O46" s="366">
        <v>110.88972333030713</v>
      </c>
      <c r="P46" s="366">
        <v>116.1603732728817</v>
      </c>
      <c r="Q46" s="366">
        <v>121.57591576939333</v>
      </c>
      <c r="R46" s="366">
        <v>126.187112741131</v>
      </c>
      <c r="S46" s="366">
        <v>121.13606407253775</v>
      </c>
      <c r="T46" s="366">
        <v>118.80049753709636</v>
      </c>
      <c r="U46" s="366">
        <v>111.90630966641046</v>
      </c>
      <c r="V46" s="366">
        <v>105.51078995038782</v>
      </c>
      <c r="W46" s="366">
        <v>108.50053076908461</v>
      </c>
      <c r="X46" s="366">
        <v>107.44699671767616</v>
      </c>
      <c r="Y46" s="366">
        <v>108.58427964574403</v>
      </c>
      <c r="Z46" s="366">
        <v>108.97233346480439</v>
      </c>
      <c r="AA46" s="366">
        <v>108.75458986302345</v>
      </c>
      <c r="AB46" s="366">
        <v>107.96753712587275</v>
      </c>
      <c r="AC46" s="366">
        <v>106.10771397286945</v>
      </c>
      <c r="AD46" s="366">
        <v>107.40741549609521</v>
      </c>
      <c r="AE46" s="392">
        <v>108.44181067096468</v>
      </c>
    </row>
    <row r="47" spans="1:31" ht="18" customHeight="1" x14ac:dyDescent="0.25">
      <c r="A47" s="354"/>
      <c r="B47" s="310" t="s">
        <v>714</v>
      </c>
      <c r="C47" s="320">
        <v>3</v>
      </c>
      <c r="D47" s="366">
        <v>95.879265156245253</v>
      </c>
      <c r="E47" s="366">
        <v>97.975133219605823</v>
      </c>
      <c r="F47" s="366">
        <v>107.83447601234617</v>
      </c>
      <c r="G47" s="366">
        <v>110.99340501674398</v>
      </c>
      <c r="H47" s="366">
        <v>112.73667045601785</v>
      </c>
      <c r="I47" s="366">
        <v>115.27737110296879</v>
      </c>
      <c r="J47" s="366">
        <v>114.08167344476458</v>
      </c>
      <c r="K47" s="366">
        <v>115.51677590538827</v>
      </c>
      <c r="L47" s="366">
        <v>111.60464435173294</v>
      </c>
      <c r="M47" s="366">
        <v>115.17486480895958</v>
      </c>
      <c r="N47" s="366">
        <v>115.56660283222988</v>
      </c>
      <c r="O47" s="366">
        <v>115.55337017139782</v>
      </c>
      <c r="P47" s="366">
        <v>116.18535353879149</v>
      </c>
      <c r="Q47" s="366">
        <v>116.77902403766667</v>
      </c>
      <c r="R47" s="366">
        <v>115.83540849355745</v>
      </c>
      <c r="S47" s="366">
        <v>114.25839726994423</v>
      </c>
      <c r="T47" s="366">
        <v>114.88114937173985</v>
      </c>
      <c r="U47" s="366">
        <v>113.96562101457926</v>
      </c>
      <c r="V47" s="366">
        <v>111.38791976434156</v>
      </c>
      <c r="W47" s="366">
        <v>109.51998397336168</v>
      </c>
      <c r="X47" s="366">
        <v>111.48312327219178</v>
      </c>
      <c r="Y47" s="366">
        <v>110.48218532579337</v>
      </c>
      <c r="Z47" s="366">
        <v>111.5187413184626</v>
      </c>
      <c r="AA47" s="366">
        <v>112.24874605023622</v>
      </c>
      <c r="AB47" s="366">
        <v>114.27787276469822</v>
      </c>
      <c r="AC47" s="366">
        <v>114.63005064172427</v>
      </c>
      <c r="AD47" s="366">
        <v>114.19302828575756</v>
      </c>
      <c r="AE47" s="392">
        <v>116.24485806301675</v>
      </c>
    </row>
    <row r="48" spans="1:31" s="309" customFormat="1" ht="18" customHeight="1" x14ac:dyDescent="0.25">
      <c r="A48" s="354" t="s">
        <v>715</v>
      </c>
      <c r="B48" s="311" t="s">
        <v>716</v>
      </c>
      <c r="C48" s="320">
        <v>15</v>
      </c>
      <c r="D48" s="366">
        <v>112.12394390958326</v>
      </c>
      <c r="E48" s="366">
        <v>111.49477705891776</v>
      </c>
      <c r="F48" s="366">
        <v>112.85289897165509</v>
      </c>
      <c r="G48" s="366">
        <v>116.18744716990635</v>
      </c>
      <c r="H48" s="366">
        <v>118.31709403265177</v>
      </c>
      <c r="I48" s="366">
        <v>119.08512250264987</v>
      </c>
      <c r="J48" s="366">
        <v>120.52950521569156</v>
      </c>
      <c r="K48" s="366">
        <v>120.97591159275409</v>
      </c>
      <c r="L48" s="366">
        <v>118.74550936207477</v>
      </c>
      <c r="M48" s="366">
        <v>119.91455210345448</v>
      </c>
      <c r="N48" s="366">
        <v>121.36727096624819</v>
      </c>
      <c r="O48" s="366">
        <v>121.20118432791928</v>
      </c>
      <c r="P48" s="366">
        <v>121.92243260451836</v>
      </c>
      <c r="Q48" s="366">
        <v>122.98900243913688</v>
      </c>
      <c r="R48" s="366">
        <v>123.96638980133896</v>
      </c>
      <c r="S48" s="366">
        <v>123.28100391876208</v>
      </c>
      <c r="T48" s="366">
        <v>123.47307534304362</v>
      </c>
      <c r="U48" s="366">
        <v>123.73002240086545</v>
      </c>
      <c r="V48" s="366">
        <v>124.69813484923699</v>
      </c>
      <c r="W48" s="366">
        <v>123.84030862617958</v>
      </c>
      <c r="X48" s="366">
        <v>123.67433993130325</v>
      </c>
      <c r="Y48" s="366">
        <v>125.14092356512732</v>
      </c>
      <c r="Z48" s="366">
        <v>125.03244902748108</v>
      </c>
      <c r="AA48" s="366">
        <v>125.2138596088018</v>
      </c>
      <c r="AB48" s="366">
        <v>123.34815162693211</v>
      </c>
      <c r="AC48" s="366">
        <v>122.27967267239541</v>
      </c>
      <c r="AD48" s="366">
        <v>123.8684634083363</v>
      </c>
      <c r="AE48" s="392">
        <v>127.51796698132667</v>
      </c>
    </row>
    <row r="49" spans="1:31" ht="18" customHeight="1" x14ac:dyDescent="0.25">
      <c r="A49" s="354"/>
      <c r="B49" s="310" t="s">
        <v>717</v>
      </c>
      <c r="C49" s="320">
        <v>3</v>
      </c>
      <c r="D49" s="366">
        <v>110.6540310367222</v>
      </c>
      <c r="E49" s="366">
        <v>112.64452795812213</v>
      </c>
      <c r="F49" s="366">
        <v>114.1432030551499</v>
      </c>
      <c r="G49" s="366">
        <v>121.40327397344517</v>
      </c>
      <c r="H49" s="366">
        <v>126.08006184907931</v>
      </c>
      <c r="I49" s="366">
        <v>127.89422672093781</v>
      </c>
      <c r="J49" s="366">
        <v>131.84067104088513</v>
      </c>
      <c r="K49" s="366">
        <v>132.33507171235854</v>
      </c>
      <c r="L49" s="366">
        <v>123.00623288962656</v>
      </c>
      <c r="M49" s="366">
        <v>124.33887780954781</v>
      </c>
      <c r="N49" s="366">
        <v>125.44970403404402</v>
      </c>
      <c r="O49" s="366">
        <v>124.9483669666987</v>
      </c>
      <c r="P49" s="366">
        <v>126.05833357549447</v>
      </c>
      <c r="Q49" s="366">
        <v>126.96231139308429</v>
      </c>
      <c r="R49" s="366">
        <v>126.86742387636669</v>
      </c>
      <c r="S49" s="366">
        <v>125.49616923616524</v>
      </c>
      <c r="T49" s="366">
        <v>126.5457383808273</v>
      </c>
      <c r="U49" s="366">
        <v>129.02567020627396</v>
      </c>
      <c r="V49" s="366">
        <v>131.22252625646149</v>
      </c>
      <c r="W49" s="366">
        <v>132.55812036106565</v>
      </c>
      <c r="X49" s="366">
        <v>129.78872511287526</v>
      </c>
      <c r="Y49" s="366">
        <v>129.18709143756533</v>
      </c>
      <c r="Z49" s="366">
        <v>128.74836034387332</v>
      </c>
      <c r="AA49" s="366">
        <v>127.50839443114997</v>
      </c>
      <c r="AB49" s="366">
        <v>124.79945611736186</v>
      </c>
      <c r="AC49" s="366">
        <v>119.08838025289731</v>
      </c>
      <c r="AD49" s="366">
        <v>121.21305561618969</v>
      </c>
      <c r="AE49" s="392">
        <v>122.63126473663118</v>
      </c>
    </row>
    <row r="50" spans="1:31" ht="18" customHeight="1" x14ac:dyDescent="0.25">
      <c r="A50" s="354"/>
      <c r="B50" s="310" t="s">
        <v>914</v>
      </c>
      <c r="C50" s="320">
        <v>10</v>
      </c>
      <c r="D50" s="366">
        <v>114.72979993385823</v>
      </c>
      <c r="E50" s="366">
        <v>113.06172912401128</v>
      </c>
      <c r="F50" s="366">
        <v>114.6175532266916</v>
      </c>
      <c r="G50" s="366">
        <v>117.3046829051934</v>
      </c>
      <c r="H50" s="366">
        <v>118.80464699400605</v>
      </c>
      <c r="I50" s="366">
        <v>119.39924928267178</v>
      </c>
      <c r="J50" s="366">
        <v>120.01626236964323</v>
      </c>
      <c r="K50" s="366">
        <v>120.3763289532255</v>
      </c>
      <c r="L50" s="366">
        <v>120.31564369053362</v>
      </c>
      <c r="M50" s="366">
        <v>121.68844355549982</v>
      </c>
      <c r="N50" s="366">
        <v>122.63153111057731</v>
      </c>
      <c r="O50" s="366">
        <v>122.63272642856354</v>
      </c>
      <c r="P50" s="366">
        <v>123.08836035224688</v>
      </c>
      <c r="Q50" s="366">
        <v>124.07094718399226</v>
      </c>
      <c r="R50" s="366">
        <v>125.87338407908203</v>
      </c>
      <c r="S50" s="366">
        <v>125.11463786917412</v>
      </c>
      <c r="T50" s="366">
        <v>124.89109665482411</v>
      </c>
      <c r="U50" s="366">
        <v>124.33751628252926</v>
      </c>
      <c r="V50" s="366">
        <v>125.20981770844432</v>
      </c>
      <c r="W50" s="366">
        <v>123.66050097238447</v>
      </c>
      <c r="X50" s="366">
        <v>124.22452305991143</v>
      </c>
      <c r="Y50" s="366">
        <v>125.97135562903432</v>
      </c>
      <c r="Z50" s="366">
        <v>126.02240257076123</v>
      </c>
      <c r="AA50" s="366">
        <v>126.69122330181794</v>
      </c>
      <c r="AB50" s="366">
        <v>124.662729015127</v>
      </c>
      <c r="AC50" s="366">
        <v>124.62970083005234</v>
      </c>
      <c r="AD50" s="366">
        <v>124.88326957835093</v>
      </c>
      <c r="AE50" s="392">
        <v>125.57724444891025</v>
      </c>
    </row>
    <row r="51" spans="1:31" ht="18" customHeight="1" x14ac:dyDescent="0.25">
      <c r="A51" s="354"/>
      <c r="B51" s="310" t="s">
        <v>915</v>
      </c>
      <c r="C51" s="320">
        <v>2</v>
      </c>
      <c r="D51" s="366">
        <v>101.29953309750013</v>
      </c>
      <c r="E51" s="366">
        <v>101.93539038464363</v>
      </c>
      <c r="F51" s="366">
        <v>102.09417157123045</v>
      </c>
      <c r="G51" s="366">
        <v>102.77752828816283</v>
      </c>
      <c r="H51" s="366">
        <v>104.23487750123896</v>
      </c>
      <c r="I51" s="366">
        <v>104.30083227510829</v>
      </c>
      <c r="J51" s="366">
        <v>106.12897070814284</v>
      </c>
      <c r="K51" s="366">
        <v>106.9350846109904</v>
      </c>
      <c r="L51" s="366">
        <v>104.50375242845294</v>
      </c>
      <c r="M51" s="366">
        <v>104.40860628408777</v>
      </c>
      <c r="N51" s="366">
        <v>108.92232064290874</v>
      </c>
      <c r="O51" s="366">
        <v>108.42269986652892</v>
      </c>
      <c r="P51" s="366">
        <v>109.88894240941158</v>
      </c>
      <c r="Q51" s="366">
        <v>111.61931528393899</v>
      </c>
      <c r="R51" s="366">
        <v>110.07986730008207</v>
      </c>
      <c r="S51" s="366">
        <v>110.79008619059718</v>
      </c>
      <c r="T51" s="366">
        <v>111.77397422746574</v>
      </c>
      <c r="U51" s="366">
        <v>112.74908128443364</v>
      </c>
      <c r="V51" s="366">
        <v>112.35313344236363</v>
      </c>
      <c r="W51" s="366">
        <v>111.66262929282598</v>
      </c>
      <c r="X51" s="366">
        <v>111.75184651590439</v>
      </c>
      <c r="Y51" s="366">
        <v>114.9195114369353</v>
      </c>
      <c r="Z51" s="366">
        <v>114.50881433649192</v>
      </c>
      <c r="AA51" s="366">
        <v>114.38523891019872</v>
      </c>
      <c r="AB51" s="366">
        <v>114.598307950313</v>
      </c>
      <c r="AC51" s="366">
        <v>115.31647051335796</v>
      </c>
      <c r="AD51" s="366">
        <v>122.77754424648316</v>
      </c>
      <c r="AE51" s="392">
        <v>144.55163301045201</v>
      </c>
    </row>
    <row r="52" spans="1:31" s="309" customFormat="1" ht="18" customHeight="1" x14ac:dyDescent="0.25">
      <c r="A52" s="354" t="s">
        <v>718</v>
      </c>
      <c r="B52" s="311" t="s">
        <v>719</v>
      </c>
      <c r="C52" s="308">
        <v>45</v>
      </c>
      <c r="D52" s="365">
        <v>121.19475826947487</v>
      </c>
      <c r="E52" s="365">
        <v>114.01739156848107</v>
      </c>
      <c r="F52" s="365">
        <v>108.3894928462325</v>
      </c>
      <c r="G52" s="365">
        <v>109.60956552001707</v>
      </c>
      <c r="H52" s="365">
        <v>108.42157365737712</v>
      </c>
      <c r="I52" s="365">
        <v>105.27014771049777</v>
      </c>
      <c r="J52" s="365">
        <v>105.94906852762391</v>
      </c>
      <c r="K52" s="365">
        <v>105.28947210339631</v>
      </c>
      <c r="L52" s="365">
        <v>104.77438025457627</v>
      </c>
      <c r="M52" s="365">
        <v>107.86871676725536</v>
      </c>
      <c r="N52" s="365">
        <v>113.37482843553497</v>
      </c>
      <c r="O52" s="365">
        <v>128.7351667873304</v>
      </c>
      <c r="P52" s="365">
        <v>136.20316986219106</v>
      </c>
      <c r="Q52" s="365">
        <v>137.85032807960519</v>
      </c>
      <c r="R52" s="365">
        <v>129.27067044636956</v>
      </c>
      <c r="S52" s="365">
        <v>108.60275610343288</v>
      </c>
      <c r="T52" s="365">
        <v>101.93253501044848</v>
      </c>
      <c r="U52" s="365">
        <v>100.94488845645165</v>
      </c>
      <c r="V52" s="365">
        <v>100.11741260449888</v>
      </c>
      <c r="W52" s="365">
        <v>103.23995237077652</v>
      </c>
      <c r="X52" s="365">
        <v>103.26259230539964</v>
      </c>
      <c r="Y52" s="365">
        <v>108.13574125931828</v>
      </c>
      <c r="Z52" s="365">
        <v>111.45793908816856</v>
      </c>
      <c r="AA52" s="365">
        <v>109.93649153407415</v>
      </c>
      <c r="AB52" s="365">
        <v>110.05107083851362</v>
      </c>
      <c r="AC52" s="365">
        <v>107.63307428671051</v>
      </c>
      <c r="AD52" s="365">
        <v>105.78756338082606</v>
      </c>
      <c r="AE52" s="392">
        <v>104.15464526126819</v>
      </c>
    </row>
    <row r="53" spans="1:31" ht="18" customHeight="1" x14ac:dyDescent="0.25">
      <c r="A53" s="354"/>
      <c r="B53" s="310" t="s">
        <v>486</v>
      </c>
      <c r="C53" s="320">
        <v>36</v>
      </c>
      <c r="D53" s="366">
        <v>125.57667257346462</v>
      </c>
      <c r="E53" s="366">
        <v>117.06863004512017</v>
      </c>
      <c r="F53" s="366">
        <v>110.04318011262542</v>
      </c>
      <c r="G53" s="366">
        <v>111.44331611405003</v>
      </c>
      <c r="H53" s="366">
        <v>109.27404758760828</v>
      </c>
      <c r="I53" s="366">
        <v>105.17433243836892</v>
      </c>
      <c r="J53" s="366">
        <v>106.13028510868705</v>
      </c>
      <c r="K53" s="366">
        <v>105.13613558151819</v>
      </c>
      <c r="L53" s="366">
        <v>104.72124571362583</v>
      </c>
      <c r="M53" s="366">
        <v>108.23027285876165</v>
      </c>
      <c r="N53" s="366">
        <v>115.23485223928819</v>
      </c>
      <c r="O53" s="366">
        <v>134.1950543508429</v>
      </c>
      <c r="P53" s="366">
        <v>143.618096510513</v>
      </c>
      <c r="Q53" s="366">
        <v>145.06325255960229</v>
      </c>
      <c r="R53" s="366">
        <v>136.31140723286822</v>
      </c>
      <c r="S53" s="366">
        <v>112.30231905411522</v>
      </c>
      <c r="T53" s="366">
        <v>104.15454228899119</v>
      </c>
      <c r="U53" s="366">
        <v>103.07011872186858</v>
      </c>
      <c r="V53" s="366">
        <v>101.94947299442217</v>
      </c>
      <c r="W53" s="366">
        <v>106.03920740887872</v>
      </c>
      <c r="X53" s="366">
        <v>106.07559219214266</v>
      </c>
      <c r="Y53" s="366">
        <v>112.42977461746779</v>
      </c>
      <c r="Z53" s="366">
        <v>116.52048779910466</v>
      </c>
      <c r="AA53" s="366">
        <v>114.43991271102007</v>
      </c>
      <c r="AB53" s="366">
        <v>114.67468317237592</v>
      </c>
      <c r="AC53" s="366">
        <v>111.64318810615093</v>
      </c>
      <c r="AD53" s="366">
        <v>109.37991312816081</v>
      </c>
      <c r="AE53" s="392">
        <v>107.92453898616503</v>
      </c>
    </row>
    <row r="54" spans="1:31" ht="18" customHeight="1" x14ac:dyDescent="0.25">
      <c r="A54" s="354"/>
      <c r="B54" s="312" t="s">
        <v>488</v>
      </c>
      <c r="C54" s="320">
        <v>3</v>
      </c>
      <c r="D54" s="366">
        <v>97.108791386774442</v>
      </c>
      <c r="E54" s="366">
        <v>96.404961859064713</v>
      </c>
      <c r="F54" s="366">
        <v>96.38068860557236</v>
      </c>
      <c r="G54" s="366">
        <v>94.339115621354935</v>
      </c>
      <c r="H54" s="366">
        <v>97.65239817114265</v>
      </c>
      <c r="I54" s="366">
        <v>98.920957139530969</v>
      </c>
      <c r="J54" s="366">
        <v>98.369333472838591</v>
      </c>
      <c r="K54" s="366">
        <v>100.23435120042848</v>
      </c>
      <c r="L54" s="366">
        <v>99.283224554265715</v>
      </c>
      <c r="M54" s="366">
        <v>100.25510013672813</v>
      </c>
      <c r="N54" s="366">
        <v>100.73029865323024</v>
      </c>
      <c r="O54" s="366">
        <v>101.03197142682336</v>
      </c>
      <c r="P54" s="366">
        <v>98.798543104187729</v>
      </c>
      <c r="Q54" s="366">
        <v>99.693921073251872</v>
      </c>
      <c r="R54" s="366">
        <v>100.50963830558921</v>
      </c>
      <c r="S54" s="366">
        <v>97.67944576848771</v>
      </c>
      <c r="T54" s="366">
        <v>99.152408000341794</v>
      </c>
      <c r="U54" s="366">
        <v>98.902439933530857</v>
      </c>
      <c r="V54" s="366">
        <v>98.091249480185368</v>
      </c>
      <c r="W54" s="366">
        <v>96.365155297003255</v>
      </c>
      <c r="X54" s="366">
        <v>94.836624362695872</v>
      </c>
      <c r="Y54" s="366">
        <v>90.56065647513806</v>
      </c>
      <c r="Z54" s="366">
        <v>90.739236944610866</v>
      </c>
      <c r="AA54" s="366">
        <v>90.956667154200275</v>
      </c>
      <c r="AB54" s="366">
        <v>89.933398768701394</v>
      </c>
      <c r="AC54" s="366">
        <v>87.60598798599068</v>
      </c>
      <c r="AD54" s="366">
        <v>87.378724622947274</v>
      </c>
      <c r="AE54" s="392">
        <v>78.342133443793941</v>
      </c>
    </row>
    <row r="55" spans="1:31" ht="18" customHeight="1" x14ac:dyDescent="0.25">
      <c r="A55" s="354"/>
      <c r="B55" s="310" t="s">
        <v>720</v>
      </c>
      <c r="C55" s="320">
        <v>3</v>
      </c>
      <c r="D55" s="366">
        <v>106.59767090078476</v>
      </c>
      <c r="E55" s="366">
        <v>104.55536316186831</v>
      </c>
      <c r="F55" s="366">
        <v>104.18126887410884</v>
      </c>
      <c r="G55" s="366">
        <v>105.93573908986704</v>
      </c>
      <c r="H55" s="366">
        <v>107.74991415745139</v>
      </c>
      <c r="I55" s="366">
        <v>108.91869267727797</v>
      </c>
      <c r="J55" s="366">
        <v>108.23530692603208</v>
      </c>
      <c r="K55" s="366">
        <v>107.53020201435201</v>
      </c>
      <c r="L55" s="366">
        <v>106.69448591583308</v>
      </c>
      <c r="M55" s="366">
        <v>108.65950373475067</v>
      </c>
      <c r="N55" s="366">
        <v>108.46378797927736</v>
      </c>
      <c r="O55" s="366">
        <v>107.36355298076479</v>
      </c>
      <c r="P55" s="366">
        <v>109.34588025262832</v>
      </c>
      <c r="Q55" s="366">
        <v>111.25871089757169</v>
      </c>
      <c r="R55" s="366">
        <v>97.891911309436395</v>
      </c>
      <c r="S55" s="366">
        <v>87.32155722309821</v>
      </c>
      <c r="T55" s="366">
        <v>86.254339924832223</v>
      </c>
      <c r="U55" s="366">
        <v>85.053925549386932</v>
      </c>
      <c r="V55" s="366">
        <v>86.887388900381822</v>
      </c>
      <c r="W55" s="366">
        <v>86.954783619304848</v>
      </c>
      <c r="X55" s="366">
        <v>87.335129021407653</v>
      </c>
      <c r="Y55" s="366">
        <v>86.752236193173175</v>
      </c>
      <c r="Z55" s="366">
        <v>87.74906896200423</v>
      </c>
      <c r="AA55" s="366">
        <v>87.546244499401439</v>
      </c>
      <c r="AB55" s="366">
        <v>87.419751097456043</v>
      </c>
      <c r="AC55" s="366">
        <v>88.716717230716228</v>
      </c>
      <c r="AD55" s="366">
        <v>88.828081981046878</v>
      </c>
      <c r="AE55" s="392">
        <v>90.118336679270229</v>
      </c>
    </row>
    <row r="56" spans="1:31" ht="18" customHeight="1" x14ac:dyDescent="0.25">
      <c r="A56" s="354"/>
      <c r="B56" s="310" t="s">
        <v>721</v>
      </c>
      <c r="C56" s="320">
        <v>3</v>
      </c>
      <c r="D56" s="366">
        <v>105.70067594398202</v>
      </c>
      <c r="E56" s="366">
        <v>103.11442686306148</v>
      </c>
      <c r="F56" s="366">
        <v>104.48160188298982</v>
      </c>
      <c r="G56" s="366">
        <v>106.32403987242668</v>
      </c>
      <c r="H56" s="366">
        <v>110.56233272792737</v>
      </c>
      <c r="I56" s="366">
        <v>109.63159991761464</v>
      </c>
      <c r="J56" s="366">
        <v>109.77161335713882</v>
      </c>
      <c r="K56" s="366">
        <v>111.5933132340087</v>
      </c>
      <c r="L56" s="366">
        <v>110.5157094148058</v>
      </c>
      <c r="M56" s="366">
        <v>111.37842740189869</v>
      </c>
      <c r="N56" s="366">
        <v>107.98208392524646</v>
      </c>
      <c r="O56" s="366">
        <v>112.31987738100061</v>
      </c>
      <c r="P56" s="366">
        <v>109.11736201063883</v>
      </c>
      <c r="Q56" s="366">
        <v>115.25488694965574</v>
      </c>
      <c r="R56" s="366">
        <v>104.94729433327949</v>
      </c>
      <c r="S56" s="366">
        <v>99.046139168401183</v>
      </c>
      <c r="T56" s="366">
        <v>96.168681526751996</v>
      </c>
      <c r="U56" s="366">
        <v>96.296870192358071</v>
      </c>
      <c r="V56" s="366">
        <v>95.567410343326898</v>
      </c>
      <c r="W56" s="366">
        <v>94.189171830123428</v>
      </c>
      <c r="X56" s="366">
        <v>95.664915850443265</v>
      </c>
      <c r="Y56" s="366">
        <v>97.965697335894404</v>
      </c>
      <c r="Z56" s="366">
        <v>96.382379397024593</v>
      </c>
      <c r="AA56" s="366">
        <v>100.06153888639122</v>
      </c>
      <c r="AB56" s="366">
        <v>100.17759542469551</v>
      </c>
      <c r="AC56" s="366">
        <v>101.67988015870681</v>
      </c>
      <c r="AD56" s="366">
        <v>101.22200173832974</v>
      </c>
      <c r="AE56" s="392">
        <v>101.89621688282007</v>
      </c>
    </row>
    <row r="57" spans="1:31" s="309" customFormat="1" ht="18" customHeight="1" x14ac:dyDescent="0.25">
      <c r="A57" s="354" t="s">
        <v>722</v>
      </c>
      <c r="B57" s="311" t="s">
        <v>723</v>
      </c>
      <c r="C57" s="308">
        <v>8</v>
      </c>
      <c r="D57" s="365">
        <v>106.11822310515916</v>
      </c>
      <c r="E57" s="365">
        <v>107.37869405200193</v>
      </c>
      <c r="F57" s="365">
        <v>106.51388688701377</v>
      </c>
      <c r="G57" s="365">
        <v>108.25775091857874</v>
      </c>
      <c r="H57" s="365">
        <v>108.2280822126168</v>
      </c>
      <c r="I57" s="365">
        <v>111.68664447716776</v>
      </c>
      <c r="J57" s="365">
        <v>112.48589798114126</v>
      </c>
      <c r="K57" s="365">
        <v>110.54678232979622</v>
      </c>
      <c r="L57" s="365">
        <v>108.70683432935235</v>
      </c>
      <c r="M57" s="365">
        <v>109.3657743998326</v>
      </c>
      <c r="N57" s="365">
        <v>110.32723860946287</v>
      </c>
      <c r="O57" s="365">
        <v>111.57997157599441</v>
      </c>
      <c r="P57" s="365">
        <v>113.2999853561607</v>
      </c>
      <c r="Q57" s="365">
        <v>115.53907787890036</v>
      </c>
      <c r="R57" s="365">
        <v>116.35287021584</v>
      </c>
      <c r="S57" s="365">
        <v>114.51391941990909</v>
      </c>
      <c r="T57" s="365">
        <v>116.1747767025185</v>
      </c>
      <c r="U57" s="365">
        <v>115.4947629487196</v>
      </c>
      <c r="V57" s="365">
        <v>117.58544121513336</v>
      </c>
      <c r="W57" s="365">
        <v>121.11899973899678</v>
      </c>
      <c r="X57" s="365">
        <v>120.74254756956012</v>
      </c>
      <c r="Y57" s="365">
        <v>118.04249506494023</v>
      </c>
      <c r="Z57" s="365">
        <v>117.71504456489859</v>
      </c>
      <c r="AA57" s="365">
        <v>122.11618854803281</v>
      </c>
      <c r="AB57" s="365">
        <v>121.30491976888884</v>
      </c>
      <c r="AC57" s="365">
        <v>121.26968502344604</v>
      </c>
      <c r="AD57" s="365">
        <v>123.08954439296016</v>
      </c>
      <c r="AE57" s="392">
        <v>122.34878836661645</v>
      </c>
    </row>
    <row r="58" spans="1:31" ht="18" customHeight="1" x14ac:dyDescent="0.25">
      <c r="A58" s="354"/>
      <c r="B58" s="310" t="s">
        <v>724</v>
      </c>
      <c r="C58" s="320">
        <v>2</v>
      </c>
      <c r="D58" s="366">
        <v>104.40995040778009</v>
      </c>
      <c r="E58" s="366">
        <v>104.13959714616654</v>
      </c>
      <c r="F58" s="366">
        <v>104.26975774937756</v>
      </c>
      <c r="G58" s="366">
        <v>104.51426034508484</v>
      </c>
      <c r="H58" s="366">
        <v>104.66808297190941</v>
      </c>
      <c r="I58" s="366">
        <v>104.02792996172118</v>
      </c>
      <c r="J58" s="366">
        <v>103.7924472290955</v>
      </c>
      <c r="K58" s="366">
        <v>104.03989721694549</v>
      </c>
      <c r="L58" s="366">
        <v>103.60582023014172</v>
      </c>
      <c r="M58" s="366">
        <v>103.91639595847556</v>
      </c>
      <c r="N58" s="366">
        <v>105.2315749545923</v>
      </c>
      <c r="O58" s="366">
        <v>104.79240890386124</v>
      </c>
      <c r="P58" s="366">
        <v>104.93873278713048</v>
      </c>
      <c r="Q58" s="366">
        <v>104.9787199108182</v>
      </c>
      <c r="R58" s="366">
        <v>104.83233806534341</v>
      </c>
      <c r="S58" s="366">
        <v>105.27167808891241</v>
      </c>
      <c r="T58" s="366">
        <v>104.09875834029395</v>
      </c>
      <c r="U58" s="366">
        <v>104.31497779505105</v>
      </c>
      <c r="V58" s="366">
        <v>103.94638350984174</v>
      </c>
      <c r="W58" s="366">
        <v>104.50976679803944</v>
      </c>
      <c r="X58" s="366">
        <v>104.14046105571467</v>
      </c>
      <c r="Y58" s="366">
        <v>105.18079229519381</v>
      </c>
      <c r="Z58" s="366">
        <v>103.10647708084615</v>
      </c>
      <c r="AA58" s="366">
        <v>103.56564998685468</v>
      </c>
      <c r="AB58" s="366">
        <v>104.29043492735421</v>
      </c>
      <c r="AC58" s="366">
        <v>105.43416400519406</v>
      </c>
      <c r="AD58" s="366">
        <v>104.44372101521515</v>
      </c>
      <c r="AE58" s="392">
        <v>103.67090416211948</v>
      </c>
    </row>
    <row r="59" spans="1:31" ht="18" customHeight="1" x14ac:dyDescent="0.25">
      <c r="A59" s="354"/>
      <c r="B59" s="312" t="s">
        <v>916</v>
      </c>
      <c r="C59" s="320">
        <v>1</v>
      </c>
      <c r="D59" s="366">
        <v>103.43132127159285</v>
      </c>
      <c r="E59" s="366">
        <v>103.70924997428094</v>
      </c>
      <c r="F59" s="366">
        <v>105.75238137218592</v>
      </c>
      <c r="G59" s="366">
        <v>105.27133099947886</v>
      </c>
      <c r="H59" s="366">
        <v>104.16708207715629</v>
      </c>
      <c r="I59" s="366">
        <v>107.27131363581199</v>
      </c>
      <c r="J59" s="366">
        <v>108.57197493666595</v>
      </c>
      <c r="K59" s="366">
        <v>111.41454080825936</v>
      </c>
      <c r="L59" s="366">
        <v>110.79575603878254</v>
      </c>
      <c r="M59" s="366">
        <v>110.37088612600334</v>
      </c>
      <c r="N59" s="366">
        <v>109.75629981578675</v>
      </c>
      <c r="O59" s="366">
        <v>108.91955984905351</v>
      </c>
      <c r="P59" s="366">
        <v>110.09985200634698</v>
      </c>
      <c r="Q59" s="366">
        <v>107.49027401696122</v>
      </c>
      <c r="R59" s="366">
        <v>109.58645080293194</v>
      </c>
      <c r="S59" s="366">
        <v>105.34863998057617</v>
      </c>
      <c r="T59" s="366">
        <v>108.40136390853209</v>
      </c>
      <c r="U59" s="366">
        <v>108.76263955808761</v>
      </c>
      <c r="V59" s="366">
        <v>105.40198765970439</v>
      </c>
      <c r="W59" s="366">
        <v>109.62753908742152</v>
      </c>
      <c r="X59" s="366">
        <v>110.86590952303803</v>
      </c>
      <c r="Y59" s="366">
        <v>110.76077107186008</v>
      </c>
      <c r="Z59" s="366">
        <v>108.95813713830492</v>
      </c>
      <c r="AA59" s="366">
        <v>112.22906436309049</v>
      </c>
      <c r="AB59" s="366">
        <v>117.77682428028544</v>
      </c>
      <c r="AC59" s="366">
        <v>116.12224918814309</v>
      </c>
      <c r="AD59" s="366">
        <v>119.73914864773901</v>
      </c>
      <c r="AE59" s="392">
        <v>118.54902786870515</v>
      </c>
    </row>
    <row r="60" spans="1:31" ht="18" customHeight="1" x14ac:dyDescent="0.25">
      <c r="A60" s="354"/>
      <c r="B60" s="310" t="s">
        <v>917</v>
      </c>
      <c r="C60" s="320">
        <v>3</v>
      </c>
      <c r="D60" s="366">
        <v>105.2152842714205</v>
      </c>
      <c r="E60" s="366">
        <v>109.03888866052078</v>
      </c>
      <c r="F60" s="366">
        <v>109.78708242656212</v>
      </c>
      <c r="G60" s="366">
        <v>111.47549103447345</v>
      </c>
      <c r="H60" s="366">
        <v>110.73995395426772</v>
      </c>
      <c r="I60" s="366">
        <v>118.31298409200969</v>
      </c>
      <c r="J60" s="366">
        <v>120.00837730093743</v>
      </c>
      <c r="K60" s="366">
        <v>119.27587805798329</v>
      </c>
      <c r="L60" s="366">
        <v>117.78425865658043</v>
      </c>
      <c r="M60" s="366">
        <v>118.77761118791295</v>
      </c>
      <c r="N60" s="366">
        <v>119.44777964264217</v>
      </c>
      <c r="O60" s="366">
        <v>120.04043497361231</v>
      </c>
      <c r="P60" s="366">
        <v>123.39744983338608</v>
      </c>
      <c r="Q60" s="366">
        <v>125.5363514157989</v>
      </c>
      <c r="R60" s="366">
        <v>127.33411819670961</v>
      </c>
      <c r="S60" s="366">
        <v>126.02211703508476</v>
      </c>
      <c r="T60" s="366">
        <v>128.29022161584399</v>
      </c>
      <c r="U60" s="366">
        <v>125.0300373139125</v>
      </c>
      <c r="V60" s="366">
        <v>131.41883627445034</v>
      </c>
      <c r="W60" s="366">
        <v>134.15157756141332</v>
      </c>
      <c r="X60" s="366">
        <v>132.68233842049037</v>
      </c>
      <c r="Y60" s="366">
        <v>130.05734041834197</v>
      </c>
      <c r="Z60" s="366">
        <v>130.05844642602707</v>
      </c>
      <c r="AA60" s="366">
        <v>133.40454579743997</v>
      </c>
      <c r="AB60" s="366">
        <v>131.65623322048899</v>
      </c>
      <c r="AC60" s="366">
        <v>134.45299088283704</v>
      </c>
      <c r="AD60" s="366">
        <v>137.50334914428808</v>
      </c>
      <c r="AE60" s="392">
        <v>135.60958909651188</v>
      </c>
    </row>
    <row r="61" spans="1:31" ht="18" customHeight="1" x14ac:dyDescent="0.25">
      <c r="A61" s="354"/>
      <c r="B61" s="310" t="s">
        <v>725</v>
      </c>
      <c r="C61" s="320">
        <v>1</v>
      </c>
      <c r="D61" s="366">
        <v>113.97891413968934</v>
      </c>
      <c r="E61" s="366">
        <v>112.51383791376908</v>
      </c>
      <c r="F61" s="366">
        <v>102.54987109630424</v>
      </c>
      <c r="G61" s="366">
        <v>109.55136043373969</v>
      </c>
      <c r="H61" s="366">
        <v>111.66336201291543</v>
      </c>
      <c r="I61" s="366">
        <v>114.51725857688781</v>
      </c>
      <c r="J61" s="366">
        <v>114.6816294161125</v>
      </c>
      <c r="K61" s="366">
        <v>100.94744603262822</v>
      </c>
      <c r="L61" s="366">
        <v>93.494509524340444</v>
      </c>
      <c r="M61" s="366">
        <v>94.673831926127804</v>
      </c>
      <c r="N61" s="366">
        <v>97.17798084799233</v>
      </c>
      <c r="O61" s="366">
        <v>104.92073966417574</v>
      </c>
      <c r="P61" s="366">
        <v>108.68618490296797</v>
      </c>
      <c r="Q61" s="366">
        <v>112.00816352072525</v>
      </c>
      <c r="R61" s="366">
        <v>107.92885307898352</v>
      </c>
      <c r="S61" s="366">
        <v>102.0236089346037</v>
      </c>
      <c r="T61" s="366">
        <v>106.56150972941981</v>
      </c>
      <c r="U61" s="366">
        <v>108.62223069504338</v>
      </c>
      <c r="V61" s="366">
        <v>110.00723641705132</v>
      </c>
      <c r="W61" s="366">
        <v>124.22700823901243</v>
      </c>
      <c r="X61" s="366">
        <v>124.66572799458567</v>
      </c>
      <c r="Y61" s="366">
        <v>111.58160294600712</v>
      </c>
      <c r="Z61" s="366">
        <v>113.42800439148199</v>
      </c>
      <c r="AA61" s="366">
        <v>129.59367871442211</v>
      </c>
      <c r="AB61" s="366">
        <v>121.9811857558126</v>
      </c>
      <c r="AC61" s="366">
        <v>113.9795451251983</v>
      </c>
      <c r="AD61" s="366">
        <v>117.66735299899642</v>
      </c>
      <c r="AE61" s="392">
        <v>118.97907237314196</v>
      </c>
    </row>
    <row r="62" spans="1:31" ht="18" customHeight="1" x14ac:dyDescent="0.25">
      <c r="A62" s="354"/>
      <c r="B62" s="310" t="s">
        <v>918</v>
      </c>
      <c r="C62" s="320">
        <v>1</v>
      </c>
      <c r="D62" s="366">
        <v>105.34251621528946</v>
      </c>
      <c r="E62" s="366">
        <v>106.13479583914537</v>
      </c>
      <c r="F62" s="366">
        <v>106.74763203739708</v>
      </c>
      <c r="G62" s="366">
        <v>107.34256254384161</v>
      </c>
      <c r="H62" s="366">
        <v>107.63189175207191</v>
      </c>
      <c r="I62" s="366">
        <v>107.25789961224169</v>
      </c>
      <c r="J62" s="366">
        <v>107.60903406515737</v>
      </c>
      <c r="K62" s="366">
        <v>107.39419247889448</v>
      </c>
      <c r="L62" s="366">
        <v>107.62636342100379</v>
      </c>
      <c r="M62" s="366">
        <v>108.47635660076757</v>
      </c>
      <c r="N62" s="366">
        <v>109.30192900651794</v>
      </c>
      <c r="O62" s="366">
        <v>110.13650304166434</v>
      </c>
      <c r="P62" s="366">
        <v>107.25849235619738</v>
      </c>
      <c r="Q62" s="366">
        <v>119.80757340042277</v>
      </c>
      <c r="R62" s="366">
        <v>125.06857063524031</v>
      </c>
      <c r="S62" s="366">
        <v>124.65584671761633</v>
      </c>
      <c r="T62" s="366">
        <v>125.06857063524031</v>
      </c>
      <c r="U62" s="366">
        <v>126.41089958222184</v>
      </c>
      <c r="V62" s="366">
        <v>126.40447814733295</v>
      </c>
      <c r="W62" s="366">
        <v>123.47222832177366</v>
      </c>
      <c r="X62" s="366">
        <v>123.93457508379947</v>
      </c>
      <c r="Y62" s="366">
        <v>123.93457508379947</v>
      </c>
      <c r="Z62" s="366">
        <v>125.32540083916466</v>
      </c>
      <c r="AA62" s="366">
        <v>127.30386524729528</v>
      </c>
      <c r="AB62" s="366">
        <v>128.41942680959349</v>
      </c>
      <c r="AC62" s="366">
        <v>128.79059523786009</v>
      </c>
      <c r="AD62" s="366">
        <v>127.97361679231494</v>
      </c>
      <c r="AE62" s="392">
        <v>129.11977075335179</v>
      </c>
    </row>
    <row r="63" spans="1:31" s="309" customFormat="1" ht="18" customHeight="1" x14ac:dyDescent="0.25">
      <c r="A63" s="354" t="s">
        <v>726</v>
      </c>
      <c r="B63" s="311" t="s">
        <v>727</v>
      </c>
      <c r="C63" s="308">
        <v>12</v>
      </c>
      <c r="D63" s="365">
        <v>121.50714391638594</v>
      </c>
      <c r="E63" s="365">
        <v>125.21479952580034</v>
      </c>
      <c r="F63" s="365">
        <v>122.18432791802464</v>
      </c>
      <c r="G63" s="365">
        <v>120.57958418721631</v>
      </c>
      <c r="H63" s="365">
        <v>120.29927094382451</v>
      </c>
      <c r="I63" s="365">
        <v>117.85443260452064</v>
      </c>
      <c r="J63" s="365">
        <v>116.53925849013858</v>
      </c>
      <c r="K63" s="365">
        <v>118.87379599290985</v>
      </c>
      <c r="L63" s="365">
        <v>122.07943222611372</v>
      </c>
      <c r="M63" s="365">
        <v>124.49659779813878</v>
      </c>
      <c r="N63" s="365">
        <v>134.31594867660974</v>
      </c>
      <c r="O63" s="365">
        <v>149.74175065422483</v>
      </c>
      <c r="P63" s="365">
        <v>144.77751374180696</v>
      </c>
      <c r="Q63" s="365">
        <v>143.67502117214158</v>
      </c>
      <c r="R63" s="365">
        <v>141.64040464430835</v>
      </c>
      <c r="S63" s="365">
        <v>135.71869367538227</v>
      </c>
      <c r="T63" s="365">
        <v>131.61923354321317</v>
      </c>
      <c r="U63" s="365">
        <v>125.66547796249506</v>
      </c>
      <c r="V63" s="365">
        <v>123.93868606940937</v>
      </c>
      <c r="W63" s="365">
        <v>121.45879926883129</v>
      </c>
      <c r="X63" s="365">
        <v>121.47428783336723</v>
      </c>
      <c r="Y63" s="365">
        <v>122.23469349244738</v>
      </c>
      <c r="Z63" s="365">
        <v>123.82636563284352</v>
      </c>
      <c r="AA63" s="365">
        <v>125.60235461105435</v>
      </c>
      <c r="AB63" s="365">
        <v>125.18430389988039</v>
      </c>
      <c r="AC63" s="365">
        <v>125.19612151911224</v>
      </c>
      <c r="AD63" s="365">
        <v>123.99945442865499</v>
      </c>
      <c r="AE63" s="392">
        <v>122.07625046300444</v>
      </c>
    </row>
    <row r="64" spans="1:31" ht="18" customHeight="1" x14ac:dyDescent="0.25">
      <c r="A64" s="354"/>
      <c r="B64" s="310" t="s">
        <v>899</v>
      </c>
      <c r="C64" s="320">
        <v>1</v>
      </c>
      <c r="D64" s="366">
        <v>102.72618351634587</v>
      </c>
      <c r="E64" s="366">
        <v>106.24382064970632</v>
      </c>
      <c r="F64" s="366">
        <v>106.24251707774727</v>
      </c>
      <c r="G64" s="366">
        <v>109.52701892634357</v>
      </c>
      <c r="H64" s="366">
        <v>110.0842210735197</v>
      </c>
      <c r="I64" s="366">
        <v>113.63646281254525</v>
      </c>
      <c r="J64" s="366">
        <v>114.52707943637446</v>
      </c>
      <c r="K64" s="366">
        <v>114.71698819963805</v>
      </c>
      <c r="L64" s="366">
        <v>115.38678218689172</v>
      </c>
      <c r="M64" s="366">
        <v>115.34906692188756</v>
      </c>
      <c r="N64" s="366">
        <v>116.22318612782524</v>
      </c>
      <c r="O64" s="366">
        <v>115.95218293903099</v>
      </c>
      <c r="P64" s="366">
        <v>117.00423801990283</v>
      </c>
      <c r="Q64" s="366">
        <v>118.13766020530588</v>
      </c>
      <c r="R64" s="366">
        <v>117.57523267752393</v>
      </c>
      <c r="S64" s="366">
        <v>119.97921279932446</v>
      </c>
      <c r="T64" s="366">
        <v>119.28546334543553</v>
      </c>
      <c r="U64" s="366">
        <v>118.99193008713088</v>
      </c>
      <c r="V64" s="366">
        <v>119.73465158704394</v>
      </c>
      <c r="W64" s="366">
        <v>119.64498592854272</v>
      </c>
      <c r="X64" s="366">
        <v>119.08969457998886</v>
      </c>
      <c r="Y64" s="366">
        <v>119.99458869436945</v>
      </c>
      <c r="Z64" s="366">
        <v>119.59569447254293</v>
      </c>
      <c r="AA64" s="366">
        <v>119.21237619641803</v>
      </c>
      <c r="AB64" s="366">
        <v>120.31517119778636</v>
      </c>
      <c r="AC64" s="366">
        <v>120.83913397259218</v>
      </c>
      <c r="AD64" s="366">
        <v>120.57103723723857</v>
      </c>
      <c r="AE64" s="392">
        <v>122.1577161757714</v>
      </c>
    </row>
    <row r="65" spans="1:31" ht="18" customHeight="1" x14ac:dyDescent="0.25">
      <c r="A65" s="354"/>
      <c r="B65" s="310" t="s">
        <v>919</v>
      </c>
      <c r="C65" s="320">
        <v>2</v>
      </c>
      <c r="D65" s="366">
        <v>109.15789628931978</v>
      </c>
      <c r="E65" s="366">
        <v>109.32433346735165</v>
      </c>
      <c r="F65" s="366">
        <v>109.13444562674212</v>
      </c>
      <c r="G65" s="366">
        <v>110.11858516194363</v>
      </c>
      <c r="H65" s="366">
        <v>110.12321915790685</v>
      </c>
      <c r="I65" s="366">
        <v>110.51950261625643</v>
      </c>
      <c r="J65" s="366">
        <v>111.14217581716269</v>
      </c>
      <c r="K65" s="366">
        <v>112.30904823476298</v>
      </c>
      <c r="L65" s="366">
        <v>112.60063810346649</v>
      </c>
      <c r="M65" s="366">
        <v>112.44199500750159</v>
      </c>
      <c r="N65" s="366">
        <v>112.19644944247821</v>
      </c>
      <c r="O65" s="366">
        <v>111.44116968463217</v>
      </c>
      <c r="P65" s="366">
        <v>110.90145958593634</v>
      </c>
      <c r="Q65" s="366">
        <v>111.05935571914516</v>
      </c>
      <c r="R65" s="366">
        <v>110.99349830577111</v>
      </c>
      <c r="S65" s="366">
        <v>111.17991505708059</v>
      </c>
      <c r="T65" s="366">
        <v>111.03042090156724</v>
      </c>
      <c r="U65" s="366">
        <v>105.1210714202488</v>
      </c>
      <c r="V65" s="366">
        <v>107.30230011582969</v>
      </c>
      <c r="W65" s="366">
        <v>107.70905811501743</v>
      </c>
      <c r="X65" s="366">
        <v>108.21862463154652</v>
      </c>
      <c r="Y65" s="366">
        <v>108.1919600265042</v>
      </c>
      <c r="Z65" s="366">
        <v>108.49550293388879</v>
      </c>
      <c r="AA65" s="366">
        <v>109.16443343667936</v>
      </c>
      <c r="AB65" s="366">
        <v>109.29535041934614</v>
      </c>
      <c r="AC65" s="366">
        <v>109.49440715902362</v>
      </c>
      <c r="AD65" s="366">
        <v>111.91351595905687</v>
      </c>
      <c r="AE65" s="392">
        <v>109.97441498661421</v>
      </c>
    </row>
    <row r="66" spans="1:31" ht="18" customHeight="1" x14ac:dyDescent="0.25">
      <c r="A66" s="354"/>
      <c r="B66" s="310" t="s">
        <v>493</v>
      </c>
      <c r="C66" s="320">
        <v>1.8</v>
      </c>
      <c r="D66" s="366">
        <v>146.70979037984532</v>
      </c>
      <c r="E66" s="366">
        <v>166.85958854141333</v>
      </c>
      <c r="F66" s="366">
        <v>161.79660522348135</v>
      </c>
      <c r="G66" s="366">
        <v>159.02923009581249</v>
      </c>
      <c r="H66" s="366">
        <v>155.7852244540635</v>
      </c>
      <c r="I66" s="366">
        <v>139.75001215894167</v>
      </c>
      <c r="J66" s="366">
        <v>137.0215456446671</v>
      </c>
      <c r="K66" s="366">
        <v>146.71951753319391</v>
      </c>
      <c r="L66" s="366">
        <v>165.02602013520743</v>
      </c>
      <c r="M66" s="366">
        <v>181.03691454695783</v>
      </c>
      <c r="N66" s="366">
        <v>228.75346529838038</v>
      </c>
      <c r="O66" s="366">
        <v>311.14245416078984</v>
      </c>
      <c r="P66" s="366">
        <v>294.81056368853655</v>
      </c>
      <c r="Q66" s="366">
        <v>283.30334127717521</v>
      </c>
      <c r="R66" s="366">
        <v>275.93015903895724</v>
      </c>
      <c r="S66" s="366">
        <v>247.53659841447399</v>
      </c>
      <c r="T66" s="366">
        <v>220.38811341860804</v>
      </c>
      <c r="U66" s="366">
        <v>191.97023491075333</v>
      </c>
      <c r="V66" s="366">
        <v>173.15305675793977</v>
      </c>
      <c r="W66" s="366">
        <v>156.0673119011721</v>
      </c>
      <c r="X66" s="366">
        <v>157.21025241962937</v>
      </c>
      <c r="Y66" s="366">
        <v>160.03112689071543</v>
      </c>
      <c r="Z66" s="366">
        <v>159.52531491658965</v>
      </c>
      <c r="AA66" s="366">
        <v>154.64228393560623</v>
      </c>
      <c r="AB66" s="366">
        <v>158.07110549097806</v>
      </c>
      <c r="AC66" s="366">
        <v>162.84227420845289</v>
      </c>
      <c r="AD66" s="366">
        <v>157.82792665726373</v>
      </c>
      <c r="AE66" s="392">
        <v>153.29993677350322</v>
      </c>
    </row>
    <row r="67" spans="1:31" ht="18" customHeight="1" x14ac:dyDescent="0.25">
      <c r="A67" s="354"/>
      <c r="B67" s="312" t="s">
        <v>494</v>
      </c>
      <c r="C67" s="320">
        <v>2.2000000000000002</v>
      </c>
      <c r="D67" s="366">
        <v>154.41742944333998</v>
      </c>
      <c r="E67" s="366">
        <v>153.25016299989986</v>
      </c>
      <c r="F67" s="366">
        <v>139.22052321216412</v>
      </c>
      <c r="G67" s="366">
        <v>131.33903727015866</v>
      </c>
      <c r="H67" s="366">
        <v>128.61561888404447</v>
      </c>
      <c r="I67" s="366">
        <v>123.13005548765231</v>
      </c>
      <c r="J67" s="366">
        <v>120.10639039130136</v>
      </c>
      <c r="K67" s="366">
        <v>120.95895785120884</v>
      </c>
      <c r="L67" s="366">
        <v>123.67687661570969</v>
      </c>
      <c r="M67" s="366">
        <v>124.50605921581106</v>
      </c>
      <c r="N67" s="366">
        <v>138.05772182450775</v>
      </c>
      <c r="O67" s="366">
        <v>154.35732978068816</v>
      </c>
      <c r="P67" s="366">
        <v>139.77843398122954</v>
      </c>
      <c r="Q67" s="366">
        <v>141.10489715221414</v>
      </c>
      <c r="R67" s="366">
        <v>133.61576552356149</v>
      </c>
      <c r="S67" s="366">
        <v>124.27332358727735</v>
      </c>
      <c r="T67" s="366">
        <v>122.72421315729984</v>
      </c>
      <c r="U67" s="366">
        <v>123.1677889940762</v>
      </c>
      <c r="V67" s="366">
        <v>121.82054466002323</v>
      </c>
      <c r="W67" s="366">
        <v>123.3994779316413</v>
      </c>
      <c r="X67" s="366">
        <v>125.52971432631375</v>
      </c>
      <c r="Y67" s="366">
        <v>125.04143120215274</v>
      </c>
      <c r="Z67" s="366">
        <v>131.25293627417884</v>
      </c>
      <c r="AA67" s="366">
        <v>142.79548132985852</v>
      </c>
      <c r="AB67" s="366">
        <v>135.23740820786392</v>
      </c>
      <c r="AC67" s="366">
        <v>129.27312942952295</v>
      </c>
      <c r="AD67" s="366">
        <v>124.64371154803695</v>
      </c>
      <c r="AE67" s="392">
        <v>122.82486964939552</v>
      </c>
    </row>
    <row r="68" spans="1:31" ht="18" customHeight="1" x14ac:dyDescent="0.25">
      <c r="A68" s="354"/>
      <c r="B68" s="310" t="s">
        <v>495</v>
      </c>
      <c r="C68" s="320">
        <v>5</v>
      </c>
      <c r="D68" s="366">
        <v>106.64955668851523</v>
      </c>
      <c r="E68" s="366">
        <v>108.03749775017414</v>
      </c>
      <c r="F68" s="366">
        <v>108.83629724320738</v>
      </c>
      <c r="G68" s="366">
        <v>108.39846496591068</v>
      </c>
      <c r="H68" s="366">
        <v>109.97856527486969</v>
      </c>
      <c r="I68" s="366">
        <v>111.4283158500519</v>
      </c>
      <c r="J68" s="366">
        <v>110.15736595793983</v>
      </c>
      <c r="K68" s="366">
        <v>111.38912568266912</v>
      </c>
      <c r="L68" s="366">
        <v>111.04583270432104</v>
      </c>
      <c r="M68" s="366">
        <v>110.78926803629322</v>
      </c>
      <c r="N68" s="366">
        <v>111.13841471110666</v>
      </c>
      <c r="O68" s="366">
        <v>111.68478850709339</v>
      </c>
      <c r="P68" s="366">
        <v>112.07028766236742</v>
      </c>
      <c r="Q68" s="366">
        <v>112.69341887766329</v>
      </c>
      <c r="R68" s="366">
        <v>113.8987312041351</v>
      </c>
      <c r="S68" s="366">
        <v>113.46361843060765</v>
      </c>
      <c r="T68" s="366">
        <v>114.27852485408675</v>
      </c>
      <c r="U68" s="366">
        <v>112.44722079919771</v>
      </c>
      <c r="V68" s="366">
        <v>114.64885611957331</v>
      </c>
      <c r="W68" s="366">
        <v>114.00849523913541</v>
      </c>
      <c r="X68" s="366">
        <v>112.60413685682038</v>
      </c>
      <c r="Y68" s="366">
        <v>113.45812722279338</v>
      </c>
      <c r="Z68" s="366">
        <v>114.6855321201494</v>
      </c>
      <c r="AA68" s="366">
        <v>115.43616845061911</v>
      </c>
      <c r="AB68" s="366">
        <v>116.25109736420499</v>
      </c>
      <c r="AC68" s="366">
        <v>117.00170632370832</v>
      </c>
      <c r="AD68" s="366">
        <v>117.0577901199503</v>
      </c>
      <c r="AE68" s="392">
        <v>115.33077199721552</v>
      </c>
    </row>
    <row r="69" spans="1:31" ht="18" customHeight="1" x14ac:dyDescent="0.25">
      <c r="A69" s="307"/>
      <c r="B69" s="307" t="s">
        <v>728</v>
      </c>
      <c r="C69" s="308">
        <v>19</v>
      </c>
      <c r="D69" s="365">
        <v>107.32833267096288</v>
      </c>
      <c r="E69" s="365">
        <v>107.34035603029926</v>
      </c>
      <c r="F69" s="365">
        <v>108.91557929496577</v>
      </c>
      <c r="G69" s="365">
        <v>108.59253140222944</v>
      </c>
      <c r="H69" s="365">
        <v>109.67846281155398</v>
      </c>
      <c r="I69" s="365">
        <v>111.73928309568689</v>
      </c>
      <c r="J69" s="365">
        <v>110.86170798234924</v>
      </c>
      <c r="K69" s="365">
        <v>111.56028997713534</v>
      </c>
      <c r="L69" s="365">
        <v>110.96740858275957</v>
      </c>
      <c r="M69" s="365">
        <v>112.03761899650824</v>
      </c>
      <c r="N69" s="365">
        <v>111.93824318415787</v>
      </c>
      <c r="O69" s="365">
        <v>111.69890182118993</v>
      </c>
      <c r="P69" s="365">
        <v>113.2568220802158</v>
      </c>
      <c r="Q69" s="365">
        <v>113.58776312999494</v>
      </c>
      <c r="R69" s="365">
        <v>123.56948207785364</v>
      </c>
      <c r="S69" s="365">
        <v>123.37359432133989</v>
      </c>
      <c r="T69" s="365">
        <v>124.70814011159673</v>
      </c>
      <c r="U69" s="365">
        <v>126.00784017054723</v>
      </c>
      <c r="V69" s="365">
        <v>125.96761957923984</v>
      </c>
      <c r="W69" s="365">
        <v>126.54432933057696</v>
      </c>
      <c r="X69" s="365">
        <v>126.04943273453276</v>
      </c>
      <c r="Y69" s="365">
        <v>126.55094707974905</v>
      </c>
      <c r="Z69" s="365">
        <v>126.73531813694454</v>
      </c>
      <c r="AA69" s="365">
        <v>126.27100489618806</v>
      </c>
      <c r="AB69" s="365">
        <v>127.99843348646297</v>
      </c>
      <c r="AC69" s="365">
        <v>128.44440166605781</v>
      </c>
      <c r="AD69" s="365">
        <v>129.03725098393491</v>
      </c>
      <c r="AE69" s="393">
        <v>134.35858002591453</v>
      </c>
    </row>
    <row r="70" spans="1:31" ht="18" customHeight="1" x14ac:dyDescent="0.25">
      <c r="A70" s="354" t="s">
        <v>682</v>
      </c>
      <c r="B70" s="311" t="s">
        <v>729</v>
      </c>
      <c r="C70" s="308">
        <v>4</v>
      </c>
      <c r="D70" s="365">
        <v>107.05713897602323</v>
      </c>
      <c r="E70" s="365">
        <v>105.48692077815224</v>
      </c>
      <c r="F70" s="365">
        <v>109.54609697876099</v>
      </c>
      <c r="G70" s="365">
        <v>107.57020074253094</v>
      </c>
      <c r="H70" s="365">
        <v>111.55383815495</v>
      </c>
      <c r="I70" s="365">
        <v>114.44081138725012</v>
      </c>
      <c r="J70" s="365">
        <v>113.98195913378119</v>
      </c>
      <c r="K70" s="365">
        <v>114.98602344461375</v>
      </c>
      <c r="L70" s="365">
        <v>111.49230985900788</v>
      </c>
      <c r="M70" s="365">
        <v>114.59876461652456</v>
      </c>
      <c r="N70" s="365">
        <v>112.86830776458324</v>
      </c>
      <c r="O70" s="365">
        <v>111.27634882467498</v>
      </c>
      <c r="P70" s="365">
        <v>114.7942768544375</v>
      </c>
      <c r="Q70" s="365">
        <v>114.7031490267386</v>
      </c>
      <c r="R70" s="365">
        <v>117.96119899096379</v>
      </c>
      <c r="S70" s="365">
        <v>116.81304233787827</v>
      </c>
      <c r="T70" s="365">
        <v>122.80453677579851</v>
      </c>
      <c r="U70" s="365">
        <v>126.42394350645957</v>
      </c>
      <c r="V70" s="365">
        <v>125.58826292951503</v>
      </c>
      <c r="W70" s="365">
        <v>128.88402955212246</v>
      </c>
      <c r="X70" s="365">
        <v>127.18680786192546</v>
      </c>
      <c r="Y70" s="365">
        <v>127.49296487964331</v>
      </c>
      <c r="Z70" s="365">
        <v>128.95774714807843</v>
      </c>
      <c r="AA70" s="365">
        <v>127.94264805980561</v>
      </c>
      <c r="AB70" s="365">
        <v>130.69443365193951</v>
      </c>
      <c r="AC70" s="365">
        <v>130.62835933650467</v>
      </c>
      <c r="AD70" s="365">
        <v>133.89991752724504</v>
      </c>
      <c r="AE70" s="392">
        <v>139.7389579912529</v>
      </c>
    </row>
    <row r="71" spans="1:31" ht="18" customHeight="1" x14ac:dyDescent="0.25">
      <c r="A71" s="354"/>
      <c r="B71" s="310" t="s">
        <v>730</v>
      </c>
      <c r="C71" s="320">
        <v>4</v>
      </c>
      <c r="D71" s="366">
        <v>107.05713897602323</v>
      </c>
      <c r="E71" s="366">
        <v>105.48692077815224</v>
      </c>
      <c r="F71" s="366">
        <v>109.54609697876099</v>
      </c>
      <c r="G71" s="366">
        <v>107.57020074253094</v>
      </c>
      <c r="H71" s="366">
        <v>111.55383815495</v>
      </c>
      <c r="I71" s="366">
        <v>114.44081138725012</v>
      </c>
      <c r="J71" s="366">
        <v>113.98195913378119</v>
      </c>
      <c r="K71" s="366">
        <v>114.98602344461375</v>
      </c>
      <c r="L71" s="366">
        <v>111.49230985900788</v>
      </c>
      <c r="M71" s="366">
        <v>114.59876461652456</v>
      </c>
      <c r="N71" s="366">
        <v>112.86830776458324</v>
      </c>
      <c r="O71" s="366">
        <v>111.27634882467498</v>
      </c>
      <c r="P71" s="366">
        <v>114.7942768544375</v>
      </c>
      <c r="Q71" s="366">
        <v>114.7031490267386</v>
      </c>
      <c r="R71" s="366">
        <v>117.96119899096379</v>
      </c>
      <c r="S71" s="366">
        <v>116.81304233787827</v>
      </c>
      <c r="T71" s="366">
        <v>122.80453677579851</v>
      </c>
      <c r="U71" s="366">
        <v>126.42394350645957</v>
      </c>
      <c r="V71" s="366">
        <v>125.58826292951503</v>
      </c>
      <c r="W71" s="366">
        <v>128.88402955212246</v>
      </c>
      <c r="X71" s="366">
        <v>127.18680786192546</v>
      </c>
      <c r="Y71" s="366">
        <v>127.49296487964331</v>
      </c>
      <c r="Z71" s="366">
        <v>128.95774714807843</v>
      </c>
      <c r="AA71" s="366">
        <v>127.94264805980561</v>
      </c>
      <c r="AB71" s="366">
        <v>130.69443365193951</v>
      </c>
      <c r="AC71" s="366">
        <v>130.62835933650467</v>
      </c>
      <c r="AD71" s="366">
        <v>133.89991752724504</v>
      </c>
      <c r="AE71" s="392">
        <v>139.7389579912529</v>
      </c>
    </row>
    <row r="72" spans="1:31" ht="18" customHeight="1" x14ac:dyDescent="0.25">
      <c r="A72" s="354" t="s">
        <v>687</v>
      </c>
      <c r="B72" s="311" t="s">
        <v>496</v>
      </c>
      <c r="C72" s="308">
        <v>1</v>
      </c>
      <c r="D72" s="365">
        <v>102.22559182619914</v>
      </c>
      <c r="E72" s="365">
        <v>102.0972466402288</v>
      </c>
      <c r="F72" s="365">
        <v>103.25191465230262</v>
      </c>
      <c r="G72" s="365">
        <v>104.85121465720495</v>
      </c>
      <c r="H72" s="365">
        <v>106.32743969548886</v>
      </c>
      <c r="I72" s="365">
        <v>110.34547909448045</v>
      </c>
      <c r="J72" s="365">
        <v>111.39714947687419</v>
      </c>
      <c r="K72" s="365">
        <v>111.17656768456307</v>
      </c>
      <c r="L72" s="365">
        <v>111.61596510298106</v>
      </c>
      <c r="M72" s="365">
        <v>111.36018170639269</v>
      </c>
      <c r="N72" s="365">
        <v>109.67891474016027</v>
      </c>
      <c r="O72" s="365">
        <v>110.45483176438063</v>
      </c>
      <c r="P72" s="365">
        <v>113.90326432869023</v>
      </c>
      <c r="Q72" s="365">
        <v>115.50955373185782</v>
      </c>
      <c r="R72" s="365">
        <v>125.24276590646846</v>
      </c>
      <c r="S72" s="365">
        <v>127.44501201278835</v>
      </c>
      <c r="T72" s="365">
        <v>127.44501201278835</v>
      </c>
      <c r="U72" s="365">
        <v>127.24794326594687</v>
      </c>
      <c r="V72" s="365">
        <v>127.24794326594687</v>
      </c>
      <c r="W72" s="365">
        <v>125.25370492521759</v>
      </c>
      <c r="X72" s="365">
        <v>127.24794326594687</v>
      </c>
      <c r="Y72" s="365">
        <v>126.82069402606442</v>
      </c>
      <c r="Z72" s="365">
        <v>123.98716892156276</v>
      </c>
      <c r="AA72" s="365">
        <v>124.52680673558457</v>
      </c>
      <c r="AB72" s="365">
        <v>127.22293678532868</v>
      </c>
      <c r="AC72" s="365">
        <v>126.41931421517386</v>
      </c>
      <c r="AD72" s="365">
        <v>125.64427554659412</v>
      </c>
      <c r="AE72" s="392">
        <v>126.44021026475401</v>
      </c>
    </row>
    <row r="73" spans="1:31" ht="18" customHeight="1" x14ac:dyDescent="0.25">
      <c r="A73" s="354"/>
      <c r="B73" s="310" t="s">
        <v>496</v>
      </c>
      <c r="C73" s="320">
        <v>1</v>
      </c>
      <c r="D73" s="366">
        <v>102.22559182619914</v>
      </c>
      <c r="E73" s="366">
        <v>102.0972466402288</v>
      </c>
      <c r="F73" s="366">
        <v>103.25191465230262</v>
      </c>
      <c r="G73" s="366">
        <v>104.85121465720495</v>
      </c>
      <c r="H73" s="366">
        <v>106.32743969548886</v>
      </c>
      <c r="I73" s="366">
        <v>110.34547909448045</v>
      </c>
      <c r="J73" s="366">
        <v>111.39714947687419</v>
      </c>
      <c r="K73" s="366">
        <v>111.17656768456307</v>
      </c>
      <c r="L73" s="366">
        <v>111.61596510298106</v>
      </c>
      <c r="M73" s="366">
        <v>111.36018170639269</v>
      </c>
      <c r="N73" s="366">
        <v>109.67891474016027</v>
      </c>
      <c r="O73" s="366">
        <v>110.45483176438063</v>
      </c>
      <c r="P73" s="366">
        <v>113.90326432869023</v>
      </c>
      <c r="Q73" s="366">
        <v>115.50955373185782</v>
      </c>
      <c r="R73" s="366">
        <v>125.24276590646846</v>
      </c>
      <c r="S73" s="366">
        <v>127.44501201278835</v>
      </c>
      <c r="T73" s="366">
        <v>127.44501201278835</v>
      </c>
      <c r="U73" s="366">
        <v>127.24794326594687</v>
      </c>
      <c r="V73" s="366">
        <v>127.24794326594687</v>
      </c>
      <c r="W73" s="366">
        <v>125.25370492521759</v>
      </c>
      <c r="X73" s="366">
        <v>127.24794326594687</v>
      </c>
      <c r="Y73" s="366">
        <v>126.82069402606442</v>
      </c>
      <c r="Z73" s="366">
        <v>123.98716892156276</v>
      </c>
      <c r="AA73" s="366">
        <v>124.52680673558457</v>
      </c>
      <c r="AB73" s="366">
        <v>127.22293678532868</v>
      </c>
      <c r="AC73" s="366">
        <v>126.41931421517386</v>
      </c>
      <c r="AD73" s="366">
        <v>125.64427554659412</v>
      </c>
      <c r="AE73" s="392">
        <v>126.44021026475401</v>
      </c>
    </row>
    <row r="74" spans="1:31" ht="18" customHeight="1" x14ac:dyDescent="0.25">
      <c r="A74" s="354" t="s">
        <v>697</v>
      </c>
      <c r="B74" s="311" t="s">
        <v>497</v>
      </c>
      <c r="C74" s="308">
        <v>4</v>
      </c>
      <c r="D74" s="365">
        <v>107.0490593691315</v>
      </c>
      <c r="E74" s="365">
        <v>107.48817358471544</v>
      </c>
      <c r="F74" s="365">
        <v>109.8392867236853</v>
      </c>
      <c r="G74" s="365">
        <v>109.82800174408577</v>
      </c>
      <c r="H74" s="365">
        <v>109.78852718342776</v>
      </c>
      <c r="I74" s="365">
        <v>110.50018251498827</v>
      </c>
      <c r="J74" s="365">
        <v>112.43331634254754</v>
      </c>
      <c r="K74" s="365">
        <v>113.41497851436549</v>
      </c>
      <c r="L74" s="365">
        <v>116.17352734538056</v>
      </c>
      <c r="M74" s="365">
        <v>117.12777720422346</v>
      </c>
      <c r="N74" s="365">
        <v>116.93864937345526</v>
      </c>
      <c r="O74" s="365">
        <v>117.63340285723373</v>
      </c>
      <c r="P74" s="365">
        <v>118.31480027332819</v>
      </c>
      <c r="Q74" s="365">
        <v>118.18627194837963</v>
      </c>
      <c r="R74" s="365">
        <v>118.5652277746203</v>
      </c>
      <c r="S74" s="365">
        <v>120.36600467700443</v>
      </c>
      <c r="T74" s="365">
        <v>121.92295895986534</v>
      </c>
      <c r="U74" s="365">
        <v>122.27627116717693</v>
      </c>
      <c r="V74" s="365">
        <v>122.4925013356207</v>
      </c>
      <c r="W74" s="365">
        <v>122.40913851279332</v>
      </c>
      <c r="X74" s="365">
        <v>122.27884489360963</v>
      </c>
      <c r="Y74" s="365">
        <v>122.34865091997906</v>
      </c>
      <c r="Z74" s="365">
        <v>122.47580548501716</v>
      </c>
      <c r="AA74" s="365">
        <v>123.43594915543756</v>
      </c>
      <c r="AB74" s="365">
        <v>124.48259665495974</v>
      </c>
      <c r="AC74" s="365">
        <v>123.98682505085314</v>
      </c>
      <c r="AD74" s="365">
        <v>124.15618084579427</v>
      </c>
      <c r="AE74" s="392">
        <v>124.73566115431906</v>
      </c>
    </row>
    <row r="75" spans="1:31" ht="18" customHeight="1" x14ac:dyDescent="0.25">
      <c r="A75" s="354"/>
      <c r="B75" s="312" t="s">
        <v>731</v>
      </c>
      <c r="C75" s="320">
        <v>4</v>
      </c>
      <c r="D75" s="366">
        <v>107.0490593691315</v>
      </c>
      <c r="E75" s="366">
        <v>107.48817358471544</v>
      </c>
      <c r="F75" s="366">
        <v>109.8392867236853</v>
      </c>
      <c r="G75" s="366">
        <v>109.82800174408577</v>
      </c>
      <c r="H75" s="366">
        <v>109.78852718342776</v>
      </c>
      <c r="I75" s="366">
        <v>110.50018251498827</v>
      </c>
      <c r="J75" s="366">
        <v>112.43331634254754</v>
      </c>
      <c r="K75" s="366">
        <v>113.41497851436549</v>
      </c>
      <c r="L75" s="366">
        <v>116.17352734538056</v>
      </c>
      <c r="M75" s="366">
        <v>117.12777720422346</v>
      </c>
      <c r="N75" s="366">
        <v>116.93864937345526</v>
      </c>
      <c r="O75" s="366">
        <v>117.63340285723373</v>
      </c>
      <c r="P75" s="366">
        <v>118.31480027332819</v>
      </c>
      <c r="Q75" s="366">
        <v>118.18627194837963</v>
      </c>
      <c r="R75" s="366">
        <v>118.5652277746203</v>
      </c>
      <c r="S75" s="366">
        <v>120.36600467700443</v>
      </c>
      <c r="T75" s="366">
        <v>121.92295895986534</v>
      </c>
      <c r="U75" s="366">
        <v>122.27627116717693</v>
      </c>
      <c r="V75" s="366">
        <v>122.4925013356207</v>
      </c>
      <c r="W75" s="366">
        <v>122.40913851279332</v>
      </c>
      <c r="X75" s="366">
        <v>122.27884489360963</v>
      </c>
      <c r="Y75" s="366">
        <v>122.34865091997906</v>
      </c>
      <c r="Z75" s="366">
        <v>122.47580548501716</v>
      </c>
      <c r="AA75" s="366">
        <v>123.43594915543756</v>
      </c>
      <c r="AB75" s="366">
        <v>124.48259665495974</v>
      </c>
      <c r="AC75" s="366">
        <v>123.98682505085314</v>
      </c>
      <c r="AD75" s="366">
        <v>124.15618084579427</v>
      </c>
      <c r="AE75" s="392">
        <v>124.73566115431906</v>
      </c>
    </row>
    <row r="76" spans="1:31" ht="18" customHeight="1" x14ac:dyDescent="0.25">
      <c r="A76" s="354" t="s">
        <v>711</v>
      </c>
      <c r="B76" s="313" t="s">
        <v>732</v>
      </c>
      <c r="C76" s="308">
        <v>2</v>
      </c>
      <c r="D76" s="365">
        <v>114.38729599710574</v>
      </c>
      <c r="E76" s="365">
        <v>112.17487192677849</v>
      </c>
      <c r="F76" s="365">
        <v>115.51766439752079</v>
      </c>
      <c r="G76" s="365">
        <v>115.10484962994738</v>
      </c>
      <c r="H76" s="365">
        <v>115.26248012640342</v>
      </c>
      <c r="I76" s="365">
        <v>125.32180785647864</v>
      </c>
      <c r="J76" s="365">
        <v>116.28977920021769</v>
      </c>
      <c r="K76" s="365">
        <v>116.4807111687382</v>
      </c>
      <c r="L76" s="365">
        <v>113.76103461060596</v>
      </c>
      <c r="M76" s="365">
        <v>114.94427254607443</v>
      </c>
      <c r="N76" s="365">
        <v>115.9970461912708</v>
      </c>
      <c r="O76" s="365">
        <v>114.21357123540254</v>
      </c>
      <c r="P76" s="365">
        <v>114.08600358785225</v>
      </c>
      <c r="Q76" s="365">
        <v>115.65278837752876</v>
      </c>
      <c r="R76" s="365">
        <v>111.54932019531472</v>
      </c>
      <c r="S76" s="365">
        <v>109.50523578714231</v>
      </c>
      <c r="T76" s="365">
        <v>113.38374651202459</v>
      </c>
      <c r="U76" s="365">
        <v>113.42571034656468</v>
      </c>
      <c r="V76" s="365">
        <v>115.7066138979046</v>
      </c>
      <c r="W76" s="365">
        <v>114.34798156671759</v>
      </c>
      <c r="X76" s="365">
        <v>112.85714635542332</v>
      </c>
      <c r="Y76" s="365">
        <v>116.66018885296589</v>
      </c>
      <c r="Z76" s="365">
        <v>112.31060466353128</v>
      </c>
      <c r="AA76" s="365">
        <v>108.83360616697938</v>
      </c>
      <c r="AB76" s="365">
        <v>113.4429171342267</v>
      </c>
      <c r="AC76" s="365">
        <v>115.9120821528272</v>
      </c>
      <c r="AD76" s="365">
        <v>109.76043180155382</v>
      </c>
      <c r="AE76" s="392">
        <v>115.47392275361807</v>
      </c>
    </row>
    <row r="77" spans="1:31" ht="18" customHeight="1" x14ac:dyDescent="0.25">
      <c r="A77" s="354"/>
      <c r="B77" s="310" t="s">
        <v>733</v>
      </c>
      <c r="C77" s="320">
        <v>2</v>
      </c>
      <c r="D77" s="366">
        <v>114.38729599710574</v>
      </c>
      <c r="E77" s="366">
        <v>112.17487192677849</v>
      </c>
      <c r="F77" s="366">
        <v>115.51766439752079</v>
      </c>
      <c r="G77" s="366">
        <v>115.10484962994738</v>
      </c>
      <c r="H77" s="366">
        <v>115.26248012640342</v>
      </c>
      <c r="I77" s="366">
        <v>125.32180785647864</v>
      </c>
      <c r="J77" s="366">
        <v>116.28977920021769</v>
      </c>
      <c r="K77" s="366">
        <v>116.4807111687382</v>
      </c>
      <c r="L77" s="366">
        <v>113.76103461060596</v>
      </c>
      <c r="M77" s="366">
        <v>114.94427254607443</v>
      </c>
      <c r="N77" s="366">
        <v>115.9970461912708</v>
      </c>
      <c r="O77" s="366">
        <v>114.21357123540254</v>
      </c>
      <c r="P77" s="366">
        <v>114.08600358785225</v>
      </c>
      <c r="Q77" s="366">
        <v>115.65278837752876</v>
      </c>
      <c r="R77" s="366">
        <v>111.54932019531472</v>
      </c>
      <c r="S77" s="366">
        <v>109.50523578714231</v>
      </c>
      <c r="T77" s="366">
        <v>113.38374651202459</v>
      </c>
      <c r="U77" s="366">
        <v>113.42571034656468</v>
      </c>
      <c r="V77" s="366">
        <v>115.7066138979046</v>
      </c>
      <c r="W77" s="366">
        <v>114.34798156671759</v>
      </c>
      <c r="X77" s="366">
        <v>112.85714635542332</v>
      </c>
      <c r="Y77" s="366">
        <v>116.66018885296589</v>
      </c>
      <c r="Z77" s="366">
        <v>112.31060466353128</v>
      </c>
      <c r="AA77" s="366">
        <v>108.83360616697938</v>
      </c>
      <c r="AB77" s="366">
        <v>113.4429171342267</v>
      </c>
      <c r="AC77" s="366">
        <v>115.9120821528272</v>
      </c>
      <c r="AD77" s="366">
        <v>109.76043180155382</v>
      </c>
      <c r="AE77" s="392">
        <v>115.47392275361807</v>
      </c>
    </row>
    <row r="78" spans="1:31" ht="18" customHeight="1" x14ac:dyDescent="0.25">
      <c r="A78" s="354" t="s">
        <v>715</v>
      </c>
      <c r="B78" s="311" t="s">
        <v>499</v>
      </c>
      <c r="C78" s="308">
        <v>6</v>
      </c>
      <c r="D78" s="365">
        <v>106.58407367966815</v>
      </c>
      <c r="E78" s="365">
        <v>107.86659210226728</v>
      </c>
      <c r="F78" s="365">
        <v>107.30625659788758</v>
      </c>
      <c r="G78" s="365">
        <v>107.40657047072186</v>
      </c>
      <c r="H78" s="365">
        <v>107.78384877557843</v>
      </c>
      <c r="I78" s="365">
        <v>107.90218247975824</v>
      </c>
      <c r="J78" s="365">
        <v>107.22706128036324</v>
      </c>
      <c r="K78" s="365">
        <v>107.5899191287866</v>
      </c>
      <c r="L78" s="365">
        <v>107.76815161730281</v>
      </c>
      <c r="M78" s="365">
        <v>107.48527318783408</v>
      </c>
      <c r="N78" s="365">
        <v>107.94994377964156</v>
      </c>
      <c r="O78" s="365">
        <v>108.17252100236804</v>
      </c>
      <c r="P78" s="365">
        <v>108.97464475881854</v>
      </c>
      <c r="Q78" s="365">
        <v>109.5253228005533</v>
      </c>
      <c r="R78" s="365">
        <v>137.03130848685208</v>
      </c>
      <c r="S78" s="365">
        <v>137.04403136817041</v>
      </c>
      <c r="T78" s="365">
        <v>135.18349910517884</v>
      </c>
      <c r="U78" s="365">
        <v>135.65054243858785</v>
      </c>
      <c r="V78" s="365">
        <v>134.98827402042787</v>
      </c>
      <c r="W78" s="365">
        <v>134.8642892524243</v>
      </c>
      <c r="X78" s="365">
        <v>135.2124482258387</v>
      </c>
      <c r="Y78" s="365">
        <v>135.19627843925434</v>
      </c>
      <c r="Z78" s="365">
        <v>135.28931675777349</v>
      </c>
      <c r="AA78" s="365">
        <v>134.95733031968061</v>
      </c>
      <c r="AB78" s="365">
        <v>135.15552371463727</v>
      </c>
      <c r="AC78" s="365">
        <v>136.64499986183793</v>
      </c>
      <c r="AD78" s="365">
        <v>138.3177312828617</v>
      </c>
      <c r="AE78" s="392">
        <v>148.66195131487763</v>
      </c>
    </row>
    <row r="79" spans="1:31" ht="18" customHeight="1" x14ac:dyDescent="0.25">
      <c r="A79" s="354"/>
      <c r="B79" s="310" t="s">
        <v>734</v>
      </c>
      <c r="C79" s="320">
        <v>6</v>
      </c>
      <c r="D79" s="366">
        <v>106.58407367966815</v>
      </c>
      <c r="E79" s="366">
        <v>107.86659210226728</v>
      </c>
      <c r="F79" s="366">
        <v>107.30625659788758</v>
      </c>
      <c r="G79" s="366">
        <v>107.40657047072186</v>
      </c>
      <c r="H79" s="366">
        <v>107.78384877557843</v>
      </c>
      <c r="I79" s="366">
        <v>107.90218247975824</v>
      </c>
      <c r="J79" s="366">
        <v>107.22706128036324</v>
      </c>
      <c r="K79" s="366">
        <v>107.5899191287866</v>
      </c>
      <c r="L79" s="366">
        <v>107.76815161730281</v>
      </c>
      <c r="M79" s="366">
        <v>107.48527318783408</v>
      </c>
      <c r="N79" s="366">
        <v>107.94994377964156</v>
      </c>
      <c r="O79" s="366">
        <v>108.17252100236804</v>
      </c>
      <c r="P79" s="366">
        <v>108.97464475881854</v>
      </c>
      <c r="Q79" s="366">
        <v>109.5253228005533</v>
      </c>
      <c r="R79" s="366">
        <v>137.03130848685208</v>
      </c>
      <c r="S79" s="366">
        <v>137.04403136817041</v>
      </c>
      <c r="T79" s="366">
        <v>135.18349910517884</v>
      </c>
      <c r="U79" s="366">
        <v>135.65054243858785</v>
      </c>
      <c r="V79" s="366">
        <v>134.98827402042787</v>
      </c>
      <c r="W79" s="366">
        <v>134.8642892524243</v>
      </c>
      <c r="X79" s="366">
        <v>135.2124482258387</v>
      </c>
      <c r="Y79" s="366">
        <v>135.19627843925434</v>
      </c>
      <c r="Z79" s="366">
        <v>135.28931675777349</v>
      </c>
      <c r="AA79" s="366">
        <v>134.95733031968061</v>
      </c>
      <c r="AB79" s="366">
        <v>135.15552371463727</v>
      </c>
      <c r="AC79" s="366">
        <v>136.64499986183793</v>
      </c>
      <c r="AD79" s="366">
        <v>138.3177312828617</v>
      </c>
      <c r="AE79" s="392">
        <v>148.66195131487763</v>
      </c>
    </row>
    <row r="80" spans="1:31" ht="18" customHeight="1" x14ac:dyDescent="0.25">
      <c r="A80" s="354" t="s">
        <v>726</v>
      </c>
      <c r="B80" s="311" t="s">
        <v>735</v>
      </c>
      <c r="C80" s="308">
        <v>2</v>
      </c>
      <c r="D80" s="365">
        <v>106.10671485184605</v>
      </c>
      <c r="E80" s="365">
        <v>106.85918088687343</v>
      </c>
      <c r="F80" s="365">
        <v>106.81579857795427</v>
      </c>
      <c r="G80" s="365">
        <v>107.04646436684284</v>
      </c>
      <c r="H80" s="365">
        <v>107.44948317174048</v>
      </c>
      <c r="I80" s="365">
        <v>107.38876501508798</v>
      </c>
      <c r="J80" s="365">
        <v>106.62603441319935</v>
      </c>
      <c r="K80" s="365">
        <v>108.24778506063228</v>
      </c>
      <c r="L80" s="365">
        <v>105.787133279671</v>
      </c>
      <c r="M80" s="365">
        <v>107.86176282641743</v>
      </c>
      <c r="N80" s="365">
        <v>109.24229632798124</v>
      </c>
      <c r="O80" s="365">
        <v>109.49362412505904</v>
      </c>
      <c r="P80" s="365">
        <v>112.06957889109323</v>
      </c>
      <c r="Q80" s="365">
        <v>111.52093539949173</v>
      </c>
      <c r="R80" s="365">
        <v>113.21051861183426</v>
      </c>
      <c r="S80" s="365">
        <v>110.69645887566533</v>
      </c>
      <c r="T80" s="365">
        <v>110.10804427152023</v>
      </c>
      <c r="U80" s="365">
        <v>113.45298748196149</v>
      </c>
      <c r="V80" s="365">
        <v>114.15180275366953</v>
      </c>
      <c r="W80" s="365">
        <v>116.14517977645311</v>
      </c>
      <c r="X80" s="365">
        <v>114.33177553166043</v>
      </c>
      <c r="Y80" s="365">
        <v>114.85751847853838</v>
      </c>
      <c r="Z80" s="365">
        <v>119.35260662374594</v>
      </c>
      <c r="AA80" s="365">
        <v>119.28068728613178</v>
      </c>
      <c r="AB80" s="365">
        <v>121.77172051703701</v>
      </c>
      <c r="AC80" s="365">
        <v>120.30023135635773</v>
      </c>
      <c r="AD80" s="365">
        <v>120.4157233884232</v>
      </c>
      <c r="AE80" s="392">
        <v>119.90132776992078</v>
      </c>
    </row>
    <row r="81" spans="1:31" ht="18" customHeight="1" x14ac:dyDescent="0.25">
      <c r="A81" s="354"/>
      <c r="B81" s="310" t="s">
        <v>735</v>
      </c>
      <c r="C81" s="320">
        <v>2</v>
      </c>
      <c r="D81" s="366">
        <v>106.10671485184605</v>
      </c>
      <c r="E81" s="366">
        <v>106.85918088687343</v>
      </c>
      <c r="F81" s="366">
        <v>106.81579857795427</v>
      </c>
      <c r="G81" s="366">
        <v>107.04646436684284</v>
      </c>
      <c r="H81" s="366">
        <v>107.44948317174048</v>
      </c>
      <c r="I81" s="366">
        <v>107.38876501508798</v>
      </c>
      <c r="J81" s="366">
        <v>106.62603441319935</v>
      </c>
      <c r="K81" s="366">
        <v>108.24778506063228</v>
      </c>
      <c r="L81" s="366">
        <v>105.787133279671</v>
      </c>
      <c r="M81" s="366">
        <v>107.86176282641743</v>
      </c>
      <c r="N81" s="366">
        <v>109.24229632798124</v>
      </c>
      <c r="O81" s="366">
        <v>109.49362412505904</v>
      </c>
      <c r="P81" s="366">
        <v>112.06957889109323</v>
      </c>
      <c r="Q81" s="366">
        <v>111.52093539949173</v>
      </c>
      <c r="R81" s="366">
        <v>113.21051861183426</v>
      </c>
      <c r="S81" s="366">
        <v>110.69645887566533</v>
      </c>
      <c r="T81" s="366">
        <v>110.10804427152023</v>
      </c>
      <c r="U81" s="366">
        <v>113.45298748196149</v>
      </c>
      <c r="V81" s="366">
        <v>114.15180275366953</v>
      </c>
      <c r="W81" s="366">
        <v>116.14517977645311</v>
      </c>
      <c r="X81" s="366">
        <v>114.33177553166043</v>
      </c>
      <c r="Y81" s="366">
        <v>114.85751847853838</v>
      </c>
      <c r="Z81" s="366">
        <v>119.35260662374594</v>
      </c>
      <c r="AA81" s="366">
        <v>119.28068728613178</v>
      </c>
      <c r="AB81" s="366">
        <v>121.77172051703701</v>
      </c>
      <c r="AC81" s="366">
        <v>120.30023135635773</v>
      </c>
      <c r="AD81" s="366">
        <v>120.4157233884232</v>
      </c>
      <c r="AE81" s="392">
        <v>119.90132776992078</v>
      </c>
    </row>
    <row r="82" spans="1:31" ht="18" customHeight="1" x14ac:dyDescent="0.25">
      <c r="A82" s="354"/>
      <c r="B82" s="310"/>
      <c r="C82" s="308"/>
      <c r="D82" s="365"/>
      <c r="E82" s="365"/>
      <c r="F82" s="365"/>
      <c r="G82" s="365"/>
      <c r="H82" s="365"/>
      <c r="I82" s="365"/>
      <c r="J82" s="365"/>
      <c r="K82" s="365"/>
      <c r="L82" s="365"/>
      <c r="M82" s="365"/>
      <c r="N82" s="365"/>
      <c r="O82" s="365"/>
      <c r="P82" s="365"/>
      <c r="Q82" s="365"/>
      <c r="R82" s="365"/>
      <c r="S82" s="365"/>
      <c r="T82" s="365"/>
      <c r="U82" s="365"/>
      <c r="V82" s="365"/>
      <c r="W82" s="365"/>
      <c r="X82" s="365"/>
      <c r="Y82" s="365"/>
      <c r="Z82" s="365"/>
      <c r="AA82" s="365"/>
      <c r="AB82" s="365"/>
      <c r="AC82" s="365"/>
      <c r="AD82" s="365"/>
      <c r="AE82" s="392"/>
    </row>
    <row r="83" spans="1:31" customFormat="1" ht="18" customHeight="1" x14ac:dyDescent="0.25">
      <c r="A83" s="351" t="s">
        <v>58</v>
      </c>
      <c r="B83" s="317"/>
      <c r="C83" s="350">
        <v>106</v>
      </c>
      <c r="D83" s="364">
        <v>103.64034853580198</v>
      </c>
      <c r="E83" s="364">
        <v>103.00633230701688</v>
      </c>
      <c r="F83" s="364">
        <v>103.19007906661949</v>
      </c>
      <c r="G83" s="364">
        <v>102.96258851530773</v>
      </c>
      <c r="H83" s="364">
        <v>103.19991367585629</v>
      </c>
      <c r="I83" s="364">
        <v>103.55487613237051</v>
      </c>
      <c r="J83" s="364">
        <v>103.34339431117526</v>
      </c>
      <c r="K83" s="364">
        <v>103.7276026278537</v>
      </c>
      <c r="L83" s="364">
        <v>103.22454196462456</v>
      </c>
      <c r="M83" s="364">
        <v>103.24701921882404</v>
      </c>
      <c r="N83" s="364">
        <v>103.75202010878847</v>
      </c>
      <c r="O83" s="364">
        <v>103.97287648418336</v>
      </c>
      <c r="P83" s="364">
        <v>103.86011865159223</v>
      </c>
      <c r="Q83" s="364">
        <v>104.02398452049221</v>
      </c>
      <c r="R83" s="364">
        <v>112.89163233511391</v>
      </c>
      <c r="S83" s="364">
        <v>112.96265148155241</v>
      </c>
      <c r="T83" s="364">
        <v>112.98640939779408</v>
      </c>
      <c r="U83" s="364">
        <v>113.08176642656453</v>
      </c>
      <c r="V83" s="364">
        <v>113.221905147439</v>
      </c>
      <c r="W83" s="364">
        <v>112.84823489182311</v>
      </c>
      <c r="X83" s="364">
        <v>112.4182587882742</v>
      </c>
      <c r="Y83" s="364">
        <v>112.77137658863505</v>
      </c>
      <c r="Z83" s="364">
        <v>113.13607107665855</v>
      </c>
      <c r="AA83" s="364">
        <v>113.38467809473103</v>
      </c>
      <c r="AB83" s="364">
        <v>113.5714240462155</v>
      </c>
      <c r="AC83" s="364">
        <v>113.65793133910113</v>
      </c>
      <c r="AD83" s="364">
        <v>114.94833716109837</v>
      </c>
      <c r="AE83" s="394">
        <v>119.44465298216232</v>
      </c>
    </row>
    <row r="84" spans="1:31" ht="18" customHeight="1" x14ac:dyDescent="0.25">
      <c r="A84" s="354"/>
      <c r="B84" s="323" t="s">
        <v>59</v>
      </c>
      <c r="C84" s="308">
        <v>57</v>
      </c>
      <c r="D84" s="365">
        <v>105.85092173838557</v>
      </c>
      <c r="E84" s="365">
        <v>106.23351836371369</v>
      </c>
      <c r="F84" s="365">
        <v>106.57522286402737</v>
      </c>
      <c r="G84" s="365">
        <v>106.15217025983357</v>
      </c>
      <c r="H84" s="365">
        <v>106.59351178646769</v>
      </c>
      <c r="I84" s="365">
        <v>107.25361740735383</v>
      </c>
      <c r="J84" s="365">
        <v>106.86033542407843</v>
      </c>
      <c r="K84" s="365">
        <v>107.57482808316465</v>
      </c>
      <c r="L84" s="365">
        <v>106.63931176207186</v>
      </c>
      <c r="M84" s="365">
        <v>106.68111156812701</v>
      </c>
      <c r="N84" s="365">
        <v>107.62023603016617</v>
      </c>
      <c r="O84" s="365">
        <v>108.0309513949356</v>
      </c>
      <c r="P84" s="365">
        <v>107.82126139046791</v>
      </c>
      <c r="Q84" s="365">
        <v>108.12599440982572</v>
      </c>
      <c r="R84" s="365">
        <v>117.65559395029989</v>
      </c>
      <c r="S84" s="365">
        <v>117.78766464367679</v>
      </c>
      <c r="T84" s="365">
        <v>117.83184603177529</v>
      </c>
      <c r="U84" s="365">
        <v>118.00917664668175</v>
      </c>
      <c r="V84" s="365">
        <v>118.26978549602724</v>
      </c>
      <c r="W84" s="365">
        <v>117.5748899329521</v>
      </c>
      <c r="X84" s="365">
        <v>116.77528524915937</v>
      </c>
      <c r="Y84" s="365">
        <v>117.43196045684796</v>
      </c>
      <c r="Z84" s="365">
        <v>118.11016424159345</v>
      </c>
      <c r="AA84" s="365">
        <v>118.5724860646756</v>
      </c>
      <c r="AB84" s="365">
        <v>118.91976800954147</v>
      </c>
      <c r="AC84" s="365">
        <v>119.08064122087264</v>
      </c>
      <c r="AD84" s="365">
        <v>118.9867689236181</v>
      </c>
      <c r="AE84" s="392">
        <v>122.36259774323619</v>
      </c>
    </row>
    <row r="85" spans="1:31" ht="18" customHeight="1" x14ac:dyDescent="0.25">
      <c r="A85" s="352" t="s">
        <v>60</v>
      </c>
      <c r="B85" s="323"/>
      <c r="C85" s="308">
        <v>21</v>
      </c>
      <c r="D85" s="365">
        <v>103.14982468995298</v>
      </c>
      <c r="E85" s="365">
        <v>104.05416584003581</v>
      </c>
      <c r="F85" s="365">
        <v>104.95891195686653</v>
      </c>
      <c r="G85" s="365">
        <v>103.74279254074649</v>
      </c>
      <c r="H85" s="365">
        <v>104.99431659120243</v>
      </c>
      <c r="I85" s="365">
        <v>106.26990271558623</v>
      </c>
      <c r="J85" s="365">
        <v>105.04763984369345</v>
      </c>
      <c r="K85" s="365">
        <v>106.81207567518578</v>
      </c>
      <c r="L85" s="365">
        <v>104.20037407170676</v>
      </c>
      <c r="M85" s="365">
        <v>104.51360313736089</v>
      </c>
      <c r="N85" s="365">
        <v>106.81746811192509</v>
      </c>
      <c r="O85" s="365">
        <v>107.82307722147951</v>
      </c>
      <c r="P85" s="365">
        <v>107.12623124235158</v>
      </c>
      <c r="Q85" s="365">
        <v>107.65834814521311</v>
      </c>
      <c r="R85" s="365">
        <v>116.24271278342691</v>
      </c>
      <c r="S85" s="365">
        <v>115.87857286785601</v>
      </c>
      <c r="T85" s="365">
        <v>116.2601088682962</v>
      </c>
      <c r="U85" s="365">
        <v>116.51909876712612</v>
      </c>
      <c r="V85" s="365">
        <v>116.97797372439096</v>
      </c>
      <c r="W85" s="365">
        <v>115.03383136600756</v>
      </c>
      <c r="X85" s="365">
        <v>112.80792761731853</v>
      </c>
      <c r="Y85" s="365">
        <v>114.69480999094765</v>
      </c>
      <c r="Z85" s="365">
        <v>116.623226176994</v>
      </c>
      <c r="AA85" s="365">
        <v>117.65211168618482</v>
      </c>
      <c r="AB85" s="365">
        <v>118.19211814551751</v>
      </c>
      <c r="AC85" s="365">
        <v>118.57010045130053</v>
      </c>
      <c r="AD85" s="365">
        <v>118.1159197092631</v>
      </c>
      <c r="AE85" s="392">
        <v>126.45089437586901</v>
      </c>
    </row>
    <row r="86" spans="1:31" ht="18" customHeight="1" x14ac:dyDescent="0.25">
      <c r="A86" s="354"/>
      <c r="B86" s="310" t="s">
        <v>962</v>
      </c>
      <c r="C86" s="320">
        <v>8</v>
      </c>
      <c r="D86" s="366">
        <v>101.33024300868402</v>
      </c>
      <c r="E86" s="366">
        <v>103.737936126953</v>
      </c>
      <c r="F86" s="366">
        <v>105.79983321981942</v>
      </c>
      <c r="G86" s="366">
        <v>102.28239892473873</v>
      </c>
      <c r="H86" s="366">
        <v>105.92039827251374</v>
      </c>
      <c r="I86" s="366">
        <v>109.35994130722395</v>
      </c>
      <c r="J86" s="366">
        <v>106.01165421625342</v>
      </c>
      <c r="K86" s="366">
        <v>109.69314502433464</v>
      </c>
      <c r="L86" s="366">
        <v>102.67033481705454</v>
      </c>
      <c r="M86" s="366">
        <v>103.8882324185508</v>
      </c>
      <c r="N86" s="366">
        <v>109.79929070822867</v>
      </c>
      <c r="O86" s="366">
        <v>111.85251538472598</v>
      </c>
      <c r="P86" s="366">
        <v>109.85509723648902</v>
      </c>
      <c r="Q86" s="366">
        <v>109.34424785940779</v>
      </c>
      <c r="R86" s="366">
        <v>120.25878391321049</v>
      </c>
      <c r="S86" s="366">
        <v>119.01109525216145</v>
      </c>
      <c r="T86" s="366">
        <v>119.73914157062873</v>
      </c>
      <c r="U86" s="366">
        <v>120.62656940123591</v>
      </c>
      <c r="V86" s="366">
        <v>121.3586853746078</v>
      </c>
      <c r="W86" s="366">
        <v>116.23293632804641</v>
      </c>
      <c r="X86" s="366">
        <v>110.53949794126494</v>
      </c>
      <c r="Y86" s="366">
        <v>115.24362860333481</v>
      </c>
      <c r="Z86" s="366">
        <v>120.61620457810707</v>
      </c>
      <c r="AA86" s="366">
        <v>123.30238097425512</v>
      </c>
      <c r="AB86" s="366">
        <v>123.83406337314827</v>
      </c>
      <c r="AC86" s="366">
        <v>124.89271917085703</v>
      </c>
      <c r="AD86" s="366">
        <v>123.73160571991806</v>
      </c>
      <c r="AE86" s="392">
        <v>130.09411100897162</v>
      </c>
    </row>
    <row r="87" spans="1:31" ht="18" customHeight="1" x14ac:dyDescent="0.25">
      <c r="A87" s="354"/>
      <c r="B87" s="312" t="s">
        <v>503</v>
      </c>
      <c r="C87" s="320">
        <v>9</v>
      </c>
      <c r="D87" s="366">
        <v>104.305883680603</v>
      </c>
      <c r="E87" s="366">
        <v>104.305883680603</v>
      </c>
      <c r="F87" s="366">
        <v>104.305883680603</v>
      </c>
      <c r="G87" s="366">
        <v>104.305883680603</v>
      </c>
      <c r="H87" s="366">
        <v>104.305883680603</v>
      </c>
      <c r="I87" s="366">
        <v>104.305883680603</v>
      </c>
      <c r="J87" s="366">
        <v>104.14206231030992</v>
      </c>
      <c r="K87" s="366">
        <v>104.305883680603</v>
      </c>
      <c r="L87" s="366">
        <v>104.305883680603</v>
      </c>
      <c r="M87" s="366">
        <v>104.305883680603</v>
      </c>
      <c r="N87" s="366">
        <v>104.305883680603</v>
      </c>
      <c r="O87" s="366">
        <v>104.305883680603</v>
      </c>
      <c r="P87" s="366">
        <v>104.85890426513376</v>
      </c>
      <c r="Q87" s="366">
        <v>106.59555506562056</v>
      </c>
      <c r="R87" s="366">
        <v>113.77276520640901</v>
      </c>
      <c r="S87" s="366">
        <v>114.06893628845049</v>
      </c>
      <c r="T87" s="366">
        <v>114.06893628845049</v>
      </c>
      <c r="U87" s="366">
        <v>114.06893628845049</v>
      </c>
      <c r="V87" s="366">
        <v>114.06893628845049</v>
      </c>
      <c r="W87" s="366">
        <v>114.06893628845049</v>
      </c>
      <c r="X87" s="366">
        <v>114.06893628845049</v>
      </c>
      <c r="Y87" s="366">
        <v>114.06893628845049</v>
      </c>
      <c r="Z87" s="366">
        <v>114.06893628845049</v>
      </c>
      <c r="AA87" s="366">
        <v>114.06893628845049</v>
      </c>
      <c r="AB87" s="366">
        <v>114.06893628845049</v>
      </c>
      <c r="AC87" s="366">
        <v>114.06893628845049</v>
      </c>
      <c r="AD87" s="366">
        <v>114.06893628845049</v>
      </c>
      <c r="AE87" s="392">
        <v>123.56779632015395</v>
      </c>
    </row>
    <row r="88" spans="1:31" ht="18" customHeight="1" x14ac:dyDescent="0.25">
      <c r="A88" s="354"/>
      <c r="B88" s="312" t="s">
        <v>736</v>
      </c>
      <c r="C88" s="320">
        <v>4</v>
      </c>
      <c r="D88" s="366">
        <v>104.18785532352838</v>
      </c>
      <c r="E88" s="366">
        <v>104.1202601249252</v>
      </c>
      <c r="F88" s="366">
        <v>104.74638305255368</v>
      </c>
      <c r="G88" s="366">
        <v>105.39662470808494</v>
      </c>
      <c r="H88" s="366">
        <v>104.69112727742851</v>
      </c>
      <c r="I88" s="366">
        <v>104.50886836102308</v>
      </c>
      <c r="J88" s="366">
        <v>105.15716054868638</v>
      </c>
      <c r="K88" s="366">
        <v>106.68886896469931</v>
      </c>
      <c r="L88" s="366">
        <v>107.02305596099468</v>
      </c>
      <c r="M88" s="366">
        <v>106.2317133526863</v>
      </c>
      <c r="N88" s="366">
        <v>106.50488788979273</v>
      </c>
      <c r="O88" s="366">
        <v>107.67788636195866</v>
      </c>
      <c r="P88" s="366">
        <v>106.76998495281677</v>
      </c>
      <c r="Q88" s="366">
        <v>106.6778331459069</v>
      </c>
      <c r="R88" s="366">
        <v>113.76795257215005</v>
      </c>
      <c r="S88" s="366">
        <v>113.68521040290756</v>
      </c>
      <c r="T88" s="366">
        <v>114.23218176828397</v>
      </c>
      <c r="U88" s="366">
        <v>113.81702307592673</v>
      </c>
      <c r="V88" s="366">
        <v>114.76188465482336</v>
      </c>
      <c r="W88" s="366">
        <v>114.80663536643327</v>
      </c>
      <c r="X88" s="366">
        <v>114.50751745937869</v>
      </c>
      <c r="Y88" s="366">
        <v>115.00538859679189</v>
      </c>
      <c r="Z88" s="366">
        <v>114.38442162399073</v>
      </c>
      <c r="AA88" s="366">
        <v>114.4137177549466</v>
      </c>
      <c r="AB88" s="366">
        <v>116.18538686865675</v>
      </c>
      <c r="AC88" s="366">
        <v>116.05248237860022</v>
      </c>
      <c r="AD88" s="366">
        <v>115.99026038478151</v>
      </c>
      <c r="AE88" s="392">
        <v>125.65143173502273</v>
      </c>
    </row>
    <row r="89" spans="1:31" ht="18" customHeight="1" x14ac:dyDescent="0.25">
      <c r="A89" s="352" t="s">
        <v>61</v>
      </c>
      <c r="B89" s="312"/>
      <c r="C89" s="308">
        <v>5</v>
      </c>
      <c r="D89" s="365">
        <v>104.73349242934337</v>
      </c>
      <c r="E89" s="365">
        <v>105.29686112773595</v>
      </c>
      <c r="F89" s="365">
        <v>105.39235874062288</v>
      </c>
      <c r="G89" s="365">
        <v>105.67726060051776</v>
      </c>
      <c r="H89" s="365">
        <v>105.22258049084701</v>
      </c>
      <c r="I89" s="365">
        <v>107.3903228465369</v>
      </c>
      <c r="J89" s="365">
        <v>108.04041229914722</v>
      </c>
      <c r="K89" s="365">
        <v>108.77499812046226</v>
      </c>
      <c r="L89" s="365">
        <v>109.07925879461627</v>
      </c>
      <c r="M89" s="365">
        <v>108.24021450789792</v>
      </c>
      <c r="N89" s="365">
        <v>109.27000048197458</v>
      </c>
      <c r="O89" s="365">
        <v>109.2207589717294</v>
      </c>
      <c r="P89" s="365">
        <v>108.94444727539071</v>
      </c>
      <c r="Q89" s="365">
        <v>110.18351270405144</v>
      </c>
      <c r="R89" s="365">
        <v>112.26191855959402</v>
      </c>
      <c r="S89" s="365">
        <v>114.6583907440677</v>
      </c>
      <c r="T89" s="365">
        <v>113.55960736654188</v>
      </c>
      <c r="U89" s="365">
        <v>114.49341880138986</v>
      </c>
      <c r="V89" s="365">
        <v>115.53708486341603</v>
      </c>
      <c r="W89" s="365">
        <v>115.5529148227495</v>
      </c>
      <c r="X89" s="365">
        <v>115.7862171720061</v>
      </c>
      <c r="Y89" s="365">
        <v>115.34740857041383</v>
      </c>
      <c r="Z89" s="365">
        <v>114.97958373511771</v>
      </c>
      <c r="AA89" s="365">
        <v>115.11243797549082</v>
      </c>
      <c r="AB89" s="365">
        <v>115.19443390883112</v>
      </c>
      <c r="AC89" s="365">
        <v>115.44086283371766</v>
      </c>
      <c r="AD89" s="365">
        <v>116.27827776157319</v>
      </c>
      <c r="AE89" s="392">
        <v>119.75583270547459</v>
      </c>
    </row>
    <row r="90" spans="1:31" ht="18" customHeight="1" x14ac:dyDescent="0.25">
      <c r="A90" s="354"/>
      <c r="B90" s="312" t="s">
        <v>737</v>
      </c>
      <c r="C90" s="320">
        <v>5</v>
      </c>
      <c r="D90" s="366">
        <v>104.73349242934337</v>
      </c>
      <c r="E90" s="366">
        <v>105.29686112773595</v>
      </c>
      <c r="F90" s="366">
        <v>105.39235874062288</v>
      </c>
      <c r="G90" s="366">
        <v>105.67726060051776</v>
      </c>
      <c r="H90" s="366">
        <v>105.22258049084701</v>
      </c>
      <c r="I90" s="366">
        <v>107.3903228465369</v>
      </c>
      <c r="J90" s="366">
        <v>108.04041229914722</v>
      </c>
      <c r="K90" s="366">
        <v>108.77499812046226</v>
      </c>
      <c r="L90" s="366">
        <v>109.07925879461627</v>
      </c>
      <c r="M90" s="366">
        <v>108.24021450789792</v>
      </c>
      <c r="N90" s="366">
        <v>109.27000048197458</v>
      </c>
      <c r="O90" s="366">
        <v>109.2207589717294</v>
      </c>
      <c r="P90" s="366">
        <v>108.94444727539071</v>
      </c>
      <c r="Q90" s="366">
        <v>110.18351270405144</v>
      </c>
      <c r="R90" s="366">
        <v>112.26191855959402</v>
      </c>
      <c r="S90" s="366">
        <v>114.6583907440677</v>
      </c>
      <c r="T90" s="366">
        <v>113.55960736654188</v>
      </c>
      <c r="U90" s="366">
        <v>114.49341880138986</v>
      </c>
      <c r="V90" s="366">
        <v>115.53708486341603</v>
      </c>
      <c r="W90" s="366">
        <v>115.5529148227495</v>
      </c>
      <c r="X90" s="366">
        <v>115.7862171720061</v>
      </c>
      <c r="Y90" s="366">
        <v>115.34740857041383</v>
      </c>
      <c r="Z90" s="366">
        <v>114.97958373511771</v>
      </c>
      <c r="AA90" s="366">
        <v>115.11243797549082</v>
      </c>
      <c r="AB90" s="366">
        <v>115.19443390883112</v>
      </c>
      <c r="AC90" s="366">
        <v>115.44086283371766</v>
      </c>
      <c r="AD90" s="366">
        <v>116.27827776157319</v>
      </c>
      <c r="AE90" s="392">
        <v>119.75583270547459</v>
      </c>
    </row>
    <row r="91" spans="1:31" ht="18" customHeight="1" x14ac:dyDescent="0.25">
      <c r="A91" s="352" t="s">
        <v>62</v>
      </c>
      <c r="B91" s="312"/>
      <c r="C91" s="308">
        <v>31</v>
      </c>
      <c r="D91" s="365">
        <v>107.86092769200799</v>
      </c>
      <c r="E91" s="365">
        <v>107.86092769200799</v>
      </c>
      <c r="F91" s="365">
        <v>107.86092769200799</v>
      </c>
      <c r="G91" s="365">
        <v>107.86092769200799</v>
      </c>
      <c r="H91" s="365">
        <v>107.897955514812</v>
      </c>
      <c r="I91" s="365">
        <v>107.897955514812</v>
      </c>
      <c r="J91" s="365">
        <v>107.897955514812</v>
      </c>
      <c r="K91" s="365">
        <v>107.897955514812</v>
      </c>
      <c r="L91" s="365">
        <v>107.897955514812</v>
      </c>
      <c r="M91" s="365">
        <v>107.897955514812</v>
      </c>
      <c r="N91" s="365">
        <v>107.897955514812</v>
      </c>
      <c r="O91" s="365">
        <v>107.97986493553589</v>
      </c>
      <c r="P91" s="365">
        <v>108.11092925130109</v>
      </c>
      <c r="Q91" s="365">
        <v>108.11092925130109</v>
      </c>
      <c r="R91" s="365">
        <v>119.48265464248898</v>
      </c>
      <c r="S91" s="365">
        <v>119.58564195949232</v>
      </c>
      <c r="T91" s="365">
        <v>119.58564195949232</v>
      </c>
      <c r="U91" s="365">
        <v>119.58564195949232</v>
      </c>
      <c r="V91" s="365">
        <v>119.58564195949232</v>
      </c>
      <c r="W91" s="365">
        <v>119.62237720575368</v>
      </c>
      <c r="X91" s="365">
        <v>119.62237720575368</v>
      </c>
      <c r="Y91" s="365">
        <v>119.62237720575368</v>
      </c>
      <c r="Z91" s="365">
        <v>119.62237720575368</v>
      </c>
      <c r="AA91" s="365">
        <v>119.75403775481206</v>
      </c>
      <c r="AB91" s="365">
        <v>120.01355244980131</v>
      </c>
      <c r="AC91" s="365">
        <v>120.01355244980131</v>
      </c>
      <c r="AD91" s="365">
        <v>120.01355244980131</v>
      </c>
      <c r="AE91" s="392">
        <v>120.01355244980131</v>
      </c>
    </row>
    <row r="92" spans="1:31" ht="18" customHeight="1" x14ac:dyDescent="0.25">
      <c r="A92" s="354"/>
      <c r="B92" s="312" t="s">
        <v>738</v>
      </c>
      <c r="C92" s="320">
        <v>30</v>
      </c>
      <c r="D92" s="366">
        <v>107.90186095858959</v>
      </c>
      <c r="E92" s="366">
        <v>107.90186095858959</v>
      </c>
      <c r="F92" s="366">
        <v>107.90186095858959</v>
      </c>
      <c r="G92" s="366">
        <v>107.90186095858959</v>
      </c>
      <c r="H92" s="366">
        <v>107.94012304215373</v>
      </c>
      <c r="I92" s="366">
        <v>107.94012304215373</v>
      </c>
      <c r="J92" s="366">
        <v>107.94012304215373</v>
      </c>
      <c r="K92" s="366">
        <v>107.94012304215373</v>
      </c>
      <c r="L92" s="366">
        <v>107.94012304215373</v>
      </c>
      <c r="M92" s="366">
        <v>107.94012304215373</v>
      </c>
      <c r="N92" s="366">
        <v>107.94012304215373</v>
      </c>
      <c r="O92" s="366">
        <v>108.02476277690175</v>
      </c>
      <c r="P92" s="366">
        <v>108.16019590319246</v>
      </c>
      <c r="Q92" s="366">
        <v>108.16019590319246</v>
      </c>
      <c r="R92" s="366">
        <v>119.54951124913332</v>
      </c>
      <c r="S92" s="366">
        <v>119.65593147670343</v>
      </c>
      <c r="T92" s="366">
        <v>119.65593147670343</v>
      </c>
      <c r="U92" s="366">
        <v>119.65593147670343</v>
      </c>
      <c r="V92" s="366">
        <v>119.65593147670343</v>
      </c>
      <c r="W92" s="366">
        <v>119.6938912311735</v>
      </c>
      <c r="X92" s="366">
        <v>119.6938912311735</v>
      </c>
      <c r="Y92" s="366">
        <v>119.6938912311735</v>
      </c>
      <c r="Z92" s="366">
        <v>119.6938912311735</v>
      </c>
      <c r="AA92" s="366">
        <v>119.82994046520049</v>
      </c>
      <c r="AB92" s="366">
        <v>120.0981056500227</v>
      </c>
      <c r="AC92" s="366">
        <v>120.0981056500227</v>
      </c>
      <c r="AD92" s="366">
        <v>120.0981056500227</v>
      </c>
      <c r="AE92" s="392">
        <v>120.0981056500227</v>
      </c>
    </row>
    <row r="93" spans="1:31" ht="18" customHeight="1" x14ac:dyDescent="0.25">
      <c r="A93" s="354"/>
      <c r="B93" s="310" t="s">
        <v>507</v>
      </c>
      <c r="C93" s="320">
        <v>1</v>
      </c>
      <c r="D93" s="366">
        <v>106.63292969455991</v>
      </c>
      <c r="E93" s="366">
        <v>106.63292969455991</v>
      </c>
      <c r="F93" s="366">
        <v>106.63292969455991</v>
      </c>
      <c r="G93" s="366">
        <v>106.63292969455991</v>
      </c>
      <c r="H93" s="366">
        <v>106.63292969455991</v>
      </c>
      <c r="I93" s="366">
        <v>106.63292969455991</v>
      </c>
      <c r="J93" s="366">
        <v>106.63292969455991</v>
      </c>
      <c r="K93" s="366">
        <v>106.63292969455991</v>
      </c>
      <c r="L93" s="366">
        <v>106.63292969455991</v>
      </c>
      <c r="M93" s="366">
        <v>106.63292969455991</v>
      </c>
      <c r="N93" s="366">
        <v>106.63292969455991</v>
      </c>
      <c r="O93" s="366">
        <v>106.63292969455991</v>
      </c>
      <c r="P93" s="366">
        <v>106.63292969455991</v>
      </c>
      <c r="Q93" s="366">
        <v>106.63292969455991</v>
      </c>
      <c r="R93" s="366">
        <v>117.47695644315922</v>
      </c>
      <c r="S93" s="366">
        <v>117.47695644315922</v>
      </c>
      <c r="T93" s="366">
        <v>117.47695644315922</v>
      </c>
      <c r="U93" s="366">
        <v>117.47695644315922</v>
      </c>
      <c r="V93" s="366">
        <v>117.47695644315922</v>
      </c>
      <c r="W93" s="366">
        <v>117.47695644315922</v>
      </c>
      <c r="X93" s="366">
        <v>117.47695644315922</v>
      </c>
      <c r="Y93" s="366">
        <v>117.47695644315922</v>
      </c>
      <c r="Z93" s="366">
        <v>117.47695644315922</v>
      </c>
      <c r="AA93" s="366">
        <v>117.47695644315922</v>
      </c>
      <c r="AB93" s="366">
        <v>117.47695644315922</v>
      </c>
      <c r="AC93" s="366">
        <v>117.47695644315922</v>
      </c>
      <c r="AD93" s="366">
        <v>117.47695644315922</v>
      </c>
      <c r="AE93" s="392">
        <v>117.47695644315922</v>
      </c>
    </row>
    <row r="94" spans="1:31" ht="18" customHeight="1" x14ac:dyDescent="0.25">
      <c r="A94" s="354"/>
      <c r="B94" s="323" t="s">
        <v>63</v>
      </c>
      <c r="C94" s="308">
        <v>49</v>
      </c>
      <c r="D94" s="365">
        <v>101.06886542259248</v>
      </c>
      <c r="E94" s="365">
        <v>99.252258730859339</v>
      </c>
      <c r="F94" s="365">
        <v>99.252258730859339</v>
      </c>
      <c r="G94" s="365">
        <v>99.252258730859339</v>
      </c>
      <c r="H94" s="365">
        <v>99.252258730859339</v>
      </c>
      <c r="I94" s="365">
        <v>99.252258730859339</v>
      </c>
      <c r="J94" s="365">
        <v>99.252258730859339</v>
      </c>
      <c r="K94" s="365">
        <v>99.252258730859339</v>
      </c>
      <c r="L94" s="365">
        <v>99.252258730859339</v>
      </c>
      <c r="M94" s="365">
        <v>99.252258730859339</v>
      </c>
      <c r="N94" s="365">
        <v>99.252258730859339</v>
      </c>
      <c r="O94" s="365">
        <v>99.252258730859339</v>
      </c>
      <c r="P94" s="365">
        <v>99.252258730859339</v>
      </c>
      <c r="Q94" s="365">
        <v>99.252258730859339</v>
      </c>
      <c r="R94" s="365">
        <v>107.34988106846899</v>
      </c>
      <c r="S94" s="365">
        <v>107.34988106846899</v>
      </c>
      <c r="T94" s="365">
        <v>107.34988106846899</v>
      </c>
      <c r="U94" s="365">
        <v>107.34988106846899</v>
      </c>
      <c r="V94" s="365">
        <v>107.34988106846899</v>
      </c>
      <c r="W94" s="365">
        <v>107.34988106846899</v>
      </c>
      <c r="X94" s="365">
        <v>107.34988106846899</v>
      </c>
      <c r="Y94" s="365">
        <v>107.34988106846899</v>
      </c>
      <c r="Z94" s="365">
        <v>107.34988106846899</v>
      </c>
      <c r="AA94" s="365">
        <v>107.34988106846899</v>
      </c>
      <c r="AB94" s="365">
        <v>107.34988106846899</v>
      </c>
      <c r="AC94" s="365">
        <v>107.34988106846899</v>
      </c>
      <c r="AD94" s="365">
        <v>110.25056960061625</v>
      </c>
      <c r="AE94" s="392">
        <v>116.05030907642336</v>
      </c>
    </row>
    <row r="95" spans="1:31" ht="18" customHeight="1" x14ac:dyDescent="0.25">
      <c r="A95" s="354" t="s">
        <v>905</v>
      </c>
      <c r="B95" s="323"/>
      <c r="C95" s="308">
        <f>C96</f>
        <v>49</v>
      </c>
      <c r="D95" s="365">
        <v>101.06886542259248</v>
      </c>
      <c r="E95" s="365">
        <v>99.252258730859339</v>
      </c>
      <c r="F95" s="365">
        <v>99.252258730859339</v>
      </c>
      <c r="G95" s="365">
        <v>99.252258730859339</v>
      </c>
      <c r="H95" s="365">
        <v>99.252258730859339</v>
      </c>
      <c r="I95" s="365">
        <v>99.252258730859339</v>
      </c>
      <c r="J95" s="365">
        <v>99.252258730859339</v>
      </c>
      <c r="K95" s="365">
        <v>99.252258730859339</v>
      </c>
      <c r="L95" s="365">
        <v>99.252258730859339</v>
      </c>
      <c r="M95" s="365">
        <v>99.252258730859339</v>
      </c>
      <c r="N95" s="365">
        <v>99.252258730859339</v>
      </c>
      <c r="O95" s="365">
        <v>99.252258730859339</v>
      </c>
      <c r="P95" s="365">
        <v>99.252258730859339</v>
      </c>
      <c r="Q95" s="365">
        <v>99.252258730859339</v>
      </c>
      <c r="R95" s="365">
        <v>107.34988106846899</v>
      </c>
      <c r="S95" s="365">
        <v>107.34988106846899</v>
      </c>
      <c r="T95" s="365">
        <v>107.34988106846899</v>
      </c>
      <c r="U95" s="365">
        <v>107.34988106846899</v>
      </c>
      <c r="V95" s="365">
        <v>107.34988106846899</v>
      </c>
      <c r="W95" s="365">
        <v>107.34988106846899</v>
      </c>
      <c r="X95" s="365">
        <v>107.34988106846899</v>
      </c>
      <c r="Y95" s="365">
        <v>107.34988106846899</v>
      </c>
      <c r="Z95" s="365">
        <v>107.34988106846899</v>
      </c>
      <c r="AA95" s="365">
        <v>107.34988106846899</v>
      </c>
      <c r="AB95" s="365">
        <v>107.34988106846899</v>
      </c>
      <c r="AC95" s="365">
        <v>107.34988106846899</v>
      </c>
      <c r="AD95" s="365">
        <v>110.25056960061625</v>
      </c>
      <c r="AE95" s="392">
        <v>116.05030907642336</v>
      </c>
    </row>
    <row r="96" spans="1:31" ht="18" customHeight="1" x14ac:dyDescent="0.25">
      <c r="A96" s="354"/>
      <c r="B96" s="310" t="s">
        <v>508</v>
      </c>
      <c r="C96" s="320">
        <v>49</v>
      </c>
      <c r="D96" s="366">
        <v>101.06886542259248</v>
      </c>
      <c r="E96" s="366">
        <v>99.252258730859339</v>
      </c>
      <c r="F96" s="366">
        <v>99.252258730859339</v>
      </c>
      <c r="G96" s="366">
        <v>99.252258730859339</v>
      </c>
      <c r="H96" s="366">
        <v>99.252258730859339</v>
      </c>
      <c r="I96" s="366">
        <v>99.252258730859339</v>
      </c>
      <c r="J96" s="366">
        <v>99.252258730859339</v>
      </c>
      <c r="K96" s="366">
        <v>99.252258730859339</v>
      </c>
      <c r="L96" s="366">
        <v>99.252258730859339</v>
      </c>
      <c r="M96" s="366">
        <v>99.252258730859339</v>
      </c>
      <c r="N96" s="366">
        <v>99.252258730859339</v>
      </c>
      <c r="O96" s="366">
        <v>99.252258730859339</v>
      </c>
      <c r="P96" s="366">
        <v>99.252258730859339</v>
      </c>
      <c r="Q96" s="366">
        <v>99.252258730859339</v>
      </c>
      <c r="R96" s="366">
        <v>107.34988106846899</v>
      </c>
      <c r="S96" s="366">
        <v>107.34988106846899</v>
      </c>
      <c r="T96" s="366">
        <v>107.34988106846899</v>
      </c>
      <c r="U96" s="366">
        <v>107.34988106846899</v>
      </c>
      <c r="V96" s="366">
        <v>107.34988106846899</v>
      </c>
      <c r="W96" s="366">
        <v>107.34988106846899</v>
      </c>
      <c r="X96" s="366">
        <v>107.34988106846899</v>
      </c>
      <c r="Y96" s="366">
        <v>107.34988106846899</v>
      </c>
      <c r="Z96" s="366">
        <v>107.34988106846899</v>
      </c>
      <c r="AA96" s="366">
        <v>107.34988106846899</v>
      </c>
      <c r="AB96" s="366">
        <v>107.34988106846899</v>
      </c>
      <c r="AC96" s="366">
        <v>107.34988106846899</v>
      </c>
      <c r="AD96" s="366">
        <v>110.25056960061625</v>
      </c>
      <c r="AE96" s="392">
        <v>116.05030907642336</v>
      </c>
    </row>
    <row r="97" spans="1:31" ht="18" customHeight="1" x14ac:dyDescent="0.25">
      <c r="A97" s="354"/>
      <c r="B97" s="310"/>
      <c r="C97" s="308"/>
      <c r="D97" s="365"/>
      <c r="E97" s="365"/>
      <c r="F97" s="365"/>
      <c r="G97" s="365"/>
      <c r="H97" s="365"/>
      <c r="I97" s="365"/>
      <c r="J97" s="365"/>
      <c r="K97" s="365"/>
      <c r="L97" s="365"/>
      <c r="M97" s="365"/>
      <c r="N97" s="365"/>
      <c r="O97" s="365"/>
      <c r="P97" s="365"/>
      <c r="Q97" s="365"/>
      <c r="R97" s="365"/>
      <c r="S97" s="365"/>
      <c r="T97" s="365"/>
      <c r="U97" s="365"/>
      <c r="V97" s="365"/>
      <c r="W97" s="365"/>
      <c r="X97" s="365"/>
      <c r="Y97" s="365"/>
      <c r="Z97" s="365"/>
      <c r="AA97" s="365"/>
      <c r="AB97" s="365"/>
      <c r="AC97" s="365"/>
      <c r="AD97" s="365"/>
      <c r="AE97" s="392"/>
    </row>
    <row r="98" spans="1:31" customFormat="1" ht="18" customHeight="1" x14ac:dyDescent="0.25">
      <c r="A98" s="351" t="s">
        <v>65</v>
      </c>
      <c r="B98" s="317"/>
      <c r="C98" s="350">
        <v>41</v>
      </c>
      <c r="D98" s="364">
        <v>102.29269114948903</v>
      </c>
      <c r="E98" s="364">
        <v>102.55990958478992</v>
      </c>
      <c r="F98" s="364">
        <v>102.82872079894064</v>
      </c>
      <c r="G98" s="364">
        <v>102.86400120971351</v>
      </c>
      <c r="H98" s="364">
        <v>103.00182319713761</v>
      </c>
      <c r="I98" s="364">
        <v>103.28046747624529</v>
      </c>
      <c r="J98" s="364">
        <v>103.7979866014671</v>
      </c>
      <c r="K98" s="364">
        <v>103.87584008478353</v>
      </c>
      <c r="L98" s="364">
        <v>104.00083877315521</v>
      </c>
      <c r="M98" s="364">
        <v>104.92372534844027</v>
      </c>
      <c r="N98" s="364">
        <v>104.92372534844027</v>
      </c>
      <c r="O98" s="364">
        <v>105.1487223344236</v>
      </c>
      <c r="P98" s="364">
        <v>105.17469216975489</v>
      </c>
      <c r="Q98" s="364">
        <v>105.17469216975489</v>
      </c>
      <c r="R98" s="364">
        <v>105.2565831184136</v>
      </c>
      <c r="S98" s="364">
        <v>105.48706376235928</v>
      </c>
      <c r="T98" s="364">
        <v>106.11933736634273</v>
      </c>
      <c r="U98" s="364">
        <v>106.14721397523392</v>
      </c>
      <c r="V98" s="364">
        <v>106.34751906759745</v>
      </c>
      <c r="W98" s="364">
        <v>106.52299336533484</v>
      </c>
      <c r="X98" s="364">
        <v>106.67937108199875</v>
      </c>
      <c r="Y98" s="364">
        <v>107.07736672210945</v>
      </c>
      <c r="Z98" s="364">
        <v>107.35439671960553</v>
      </c>
      <c r="AA98" s="364">
        <v>107.45195139257925</v>
      </c>
      <c r="AB98" s="364">
        <v>107.86524306596678</v>
      </c>
      <c r="AC98" s="364">
        <v>108.15034441074128</v>
      </c>
      <c r="AD98" s="364">
        <v>108.15034441074128</v>
      </c>
      <c r="AE98" s="394">
        <v>108.55205754857809</v>
      </c>
    </row>
    <row r="99" spans="1:31" ht="18" customHeight="1" x14ac:dyDescent="0.25">
      <c r="A99" s="354"/>
      <c r="B99" s="323" t="s">
        <v>66</v>
      </c>
      <c r="C99" s="308">
        <v>31</v>
      </c>
      <c r="D99" s="365">
        <v>102.56120977176941</v>
      </c>
      <c r="E99" s="365">
        <v>102.63561823479479</v>
      </c>
      <c r="F99" s="365">
        <v>102.87746799505935</v>
      </c>
      <c r="G99" s="365">
        <v>102.9241291835009</v>
      </c>
      <c r="H99" s="365">
        <v>102.9241291835009</v>
      </c>
      <c r="I99" s="365">
        <v>103.07988947065753</v>
      </c>
      <c r="J99" s="365">
        <v>103.67245272824806</v>
      </c>
      <c r="K99" s="365">
        <v>103.67245272824806</v>
      </c>
      <c r="L99" s="365">
        <v>103.837773574159</v>
      </c>
      <c r="M99" s="365">
        <v>104.99346283070707</v>
      </c>
      <c r="N99" s="365">
        <v>104.99346283070707</v>
      </c>
      <c r="O99" s="365">
        <v>105.29103948958826</v>
      </c>
      <c r="P99" s="365">
        <v>105.32538669115546</v>
      </c>
      <c r="Q99" s="365">
        <v>105.32538669115546</v>
      </c>
      <c r="R99" s="365">
        <v>105.43369407486536</v>
      </c>
      <c r="S99" s="365">
        <v>105.46068367550576</v>
      </c>
      <c r="T99" s="365">
        <v>106.15804419044005</v>
      </c>
      <c r="U99" s="365">
        <v>106.19491325381226</v>
      </c>
      <c r="V99" s="365">
        <v>106.2237872053625</v>
      </c>
      <c r="W99" s="365">
        <v>106.23649651141352</v>
      </c>
      <c r="X99" s="365">
        <v>106.44331865280773</v>
      </c>
      <c r="Y99" s="365">
        <v>106.96969998327673</v>
      </c>
      <c r="Z99" s="365">
        <v>107.33609449609412</v>
      </c>
      <c r="AA99" s="365">
        <v>107.46511841841418</v>
      </c>
      <c r="AB99" s="365">
        <v>107.89619287366743</v>
      </c>
      <c r="AC99" s="365">
        <v>108.1806968641235</v>
      </c>
      <c r="AD99" s="365">
        <v>108.1806968641235</v>
      </c>
      <c r="AE99" s="392">
        <v>108.58461634397239</v>
      </c>
    </row>
    <row r="100" spans="1:31" ht="18" customHeight="1" x14ac:dyDescent="0.25">
      <c r="A100" s="352" t="s">
        <v>68</v>
      </c>
      <c r="B100" s="310"/>
      <c r="C100" s="308">
        <v>31</v>
      </c>
      <c r="D100" s="365">
        <v>102.56120977176941</v>
      </c>
      <c r="E100" s="365">
        <v>102.63561823479479</v>
      </c>
      <c r="F100" s="365">
        <v>102.87746799505935</v>
      </c>
      <c r="G100" s="365">
        <v>102.9241291835009</v>
      </c>
      <c r="H100" s="365">
        <v>102.9241291835009</v>
      </c>
      <c r="I100" s="365">
        <v>103.07988947065753</v>
      </c>
      <c r="J100" s="365">
        <v>103.67245272824806</v>
      </c>
      <c r="K100" s="365">
        <v>103.67245272824806</v>
      </c>
      <c r="L100" s="365">
        <v>103.837773574159</v>
      </c>
      <c r="M100" s="365">
        <v>104.99346283070707</v>
      </c>
      <c r="N100" s="365">
        <v>104.99346283070707</v>
      </c>
      <c r="O100" s="365">
        <v>105.29103948958826</v>
      </c>
      <c r="P100" s="365">
        <v>105.32538669115546</v>
      </c>
      <c r="Q100" s="365">
        <v>105.32538669115546</v>
      </c>
      <c r="R100" s="365">
        <v>105.43369407486536</v>
      </c>
      <c r="S100" s="365">
        <v>105.46068367550576</v>
      </c>
      <c r="T100" s="365">
        <v>106.15804419044005</v>
      </c>
      <c r="U100" s="365">
        <v>106.19491325381226</v>
      </c>
      <c r="V100" s="365">
        <v>106.2237872053625</v>
      </c>
      <c r="W100" s="365">
        <v>106.23649651141352</v>
      </c>
      <c r="X100" s="365">
        <v>106.44331865280773</v>
      </c>
      <c r="Y100" s="365">
        <v>106.96969998327673</v>
      </c>
      <c r="Z100" s="365">
        <v>107.33609449609412</v>
      </c>
      <c r="AA100" s="365">
        <v>107.46511841841418</v>
      </c>
      <c r="AB100" s="365">
        <v>107.89619287366743</v>
      </c>
      <c r="AC100" s="365">
        <v>108.1806968641235</v>
      </c>
      <c r="AD100" s="365">
        <v>108.1806968641235</v>
      </c>
      <c r="AE100" s="392">
        <v>108.58461634397239</v>
      </c>
    </row>
    <row r="101" spans="1:31" ht="18" customHeight="1" x14ac:dyDescent="0.25">
      <c r="A101" s="354"/>
      <c r="B101" s="312" t="s">
        <v>739</v>
      </c>
      <c r="C101" s="320">
        <v>12</v>
      </c>
      <c r="D101" s="366">
        <v>102.78463109713002</v>
      </c>
      <c r="E101" s="366">
        <v>102.78463109713002</v>
      </c>
      <c r="F101" s="366">
        <v>103.37451113076067</v>
      </c>
      <c r="G101" s="366">
        <v>103.37451113076067</v>
      </c>
      <c r="H101" s="366">
        <v>103.37451113076067</v>
      </c>
      <c r="I101" s="366">
        <v>103.77857547401219</v>
      </c>
      <c r="J101" s="366">
        <v>104.13426830449657</v>
      </c>
      <c r="K101" s="366">
        <v>104.13426830449657</v>
      </c>
      <c r="L101" s="366">
        <v>104.08009912260341</v>
      </c>
      <c r="M101" s="366">
        <v>105.90712592542629</v>
      </c>
      <c r="N101" s="366">
        <v>105.90712592542629</v>
      </c>
      <c r="O101" s="366">
        <v>106.06689031437757</v>
      </c>
      <c r="P101" s="366">
        <v>106.15599184145569</v>
      </c>
      <c r="Q101" s="366">
        <v>106.15599184145569</v>
      </c>
      <c r="R101" s="366">
        <v>106.31112764074697</v>
      </c>
      <c r="S101" s="366">
        <v>106.31112764074697</v>
      </c>
      <c r="T101" s="366">
        <v>106.32290271287054</v>
      </c>
      <c r="U101" s="366">
        <v>106.41854630822942</v>
      </c>
      <c r="V101" s="366">
        <v>106.49344944614217</v>
      </c>
      <c r="W101" s="366">
        <v>106.52641919405697</v>
      </c>
      <c r="X101" s="366">
        <v>106.52641919405697</v>
      </c>
      <c r="Y101" s="366">
        <v>107.16676210631633</v>
      </c>
      <c r="Z101" s="366">
        <v>107.19916400020701</v>
      </c>
      <c r="AA101" s="366">
        <v>107.53387040957286</v>
      </c>
      <c r="AB101" s="366">
        <v>107.99838220608322</v>
      </c>
      <c r="AC101" s="366">
        <v>108.73642603069727</v>
      </c>
      <c r="AD101" s="366">
        <v>108.73642603069727</v>
      </c>
      <c r="AE101" s="392">
        <v>108.73642603069727</v>
      </c>
    </row>
    <row r="102" spans="1:31" ht="18" customHeight="1" x14ac:dyDescent="0.25">
      <c r="A102" s="354"/>
      <c r="B102" s="312" t="s">
        <v>740</v>
      </c>
      <c r="C102" s="320">
        <v>17</v>
      </c>
      <c r="D102" s="366">
        <v>102.35050622026189</v>
      </c>
      <c r="E102" s="366">
        <v>102.48619224107287</v>
      </c>
      <c r="F102" s="366">
        <v>102.5125614273267</v>
      </c>
      <c r="G102" s="366">
        <v>102.59764947683776</v>
      </c>
      <c r="H102" s="366">
        <v>102.59764947683776</v>
      </c>
      <c r="I102" s="366">
        <v>102.59764947683776</v>
      </c>
      <c r="J102" s="366">
        <v>103.42817486866235</v>
      </c>
      <c r="K102" s="366">
        <v>103.42817486866235</v>
      </c>
      <c r="L102" s="366">
        <v>103.48329774407402</v>
      </c>
      <c r="M102" s="366">
        <v>104.07126845171473</v>
      </c>
      <c r="N102" s="366">
        <v>104.07126845171473</v>
      </c>
      <c r="O102" s="366">
        <v>104.50160327391171</v>
      </c>
      <c r="P102" s="366">
        <v>104.50160327391171</v>
      </c>
      <c r="Q102" s="366">
        <v>104.50160327391171</v>
      </c>
      <c r="R102" s="366">
        <v>104.59005363235144</v>
      </c>
      <c r="S102" s="366">
        <v>104.63926996293105</v>
      </c>
      <c r="T102" s="366">
        <v>105.9026501894655</v>
      </c>
      <c r="U102" s="366">
        <v>105.9026501894655</v>
      </c>
      <c r="V102" s="366">
        <v>105.9026501894655</v>
      </c>
      <c r="W102" s="366">
        <v>105.9026501894655</v>
      </c>
      <c r="X102" s="366">
        <v>105.9026501894655</v>
      </c>
      <c r="Y102" s="366">
        <v>106.10293630533728</v>
      </c>
      <c r="Z102" s="366">
        <v>106.74829085035762</v>
      </c>
      <c r="AA102" s="366">
        <v>106.74829085035762</v>
      </c>
      <c r="AB102" s="366">
        <v>107.20784332944891</v>
      </c>
      <c r="AC102" s="366">
        <v>107.20784332944891</v>
      </c>
      <c r="AD102" s="366">
        <v>107.20784332944891</v>
      </c>
      <c r="AE102" s="392">
        <v>107.94440238093806</v>
      </c>
    </row>
    <row r="103" spans="1:31" ht="18" customHeight="1" x14ac:dyDescent="0.25">
      <c r="A103" s="354"/>
      <c r="B103" s="312" t="s">
        <v>741</v>
      </c>
      <c r="C103" s="320">
        <v>1</v>
      </c>
      <c r="D103" s="366">
        <v>100</v>
      </c>
      <c r="E103" s="366">
        <v>100</v>
      </c>
      <c r="F103" s="366">
        <v>100</v>
      </c>
      <c r="G103" s="366">
        <v>100</v>
      </c>
      <c r="H103" s="366">
        <v>100</v>
      </c>
      <c r="I103" s="366">
        <v>100</v>
      </c>
      <c r="J103" s="366">
        <v>100</v>
      </c>
      <c r="K103" s="366">
        <v>100</v>
      </c>
      <c r="L103" s="366">
        <v>100</v>
      </c>
      <c r="M103" s="366">
        <v>102.24956623841742</v>
      </c>
      <c r="N103" s="366">
        <v>102.24956623841742</v>
      </c>
      <c r="O103" s="366">
        <v>102.24956623841742</v>
      </c>
      <c r="P103" s="366">
        <v>102.24956623841742</v>
      </c>
      <c r="Q103" s="366">
        <v>102.24956623841742</v>
      </c>
      <c r="R103" s="366">
        <v>102.24956623841742</v>
      </c>
      <c r="S103" s="366">
        <v>102.24956623841742</v>
      </c>
      <c r="T103" s="366">
        <v>102.24956623841742</v>
      </c>
      <c r="U103" s="366">
        <v>102.24956623841742</v>
      </c>
      <c r="V103" s="366">
        <v>102.24956623841742</v>
      </c>
      <c r="W103" s="366">
        <v>102.24956623841742</v>
      </c>
      <c r="X103" s="366">
        <v>102.24956623841742</v>
      </c>
      <c r="Y103" s="366">
        <v>102.24956623841742</v>
      </c>
      <c r="Z103" s="366">
        <v>102.24956623841742</v>
      </c>
      <c r="AA103" s="366">
        <v>102.24956623841742</v>
      </c>
      <c r="AB103" s="366">
        <v>102.24956623841742</v>
      </c>
      <c r="AC103" s="366">
        <v>102.24956623841742</v>
      </c>
      <c r="AD103" s="366">
        <v>102.24956623841742</v>
      </c>
      <c r="AE103" s="392">
        <v>102.24956623841742</v>
      </c>
    </row>
    <row r="104" spans="1:31" ht="18" customHeight="1" x14ac:dyDescent="0.25">
      <c r="A104" s="354"/>
      <c r="B104" s="312" t="s">
        <v>742</v>
      </c>
      <c r="C104" s="320">
        <v>1</v>
      </c>
      <c r="D104" s="366">
        <v>105.13546297474662</v>
      </c>
      <c r="E104" s="366">
        <v>105.13546297474662</v>
      </c>
      <c r="F104" s="366">
        <v>105.13546297474662</v>
      </c>
      <c r="G104" s="366">
        <v>105.13546297474662</v>
      </c>
      <c r="H104" s="366">
        <v>105.13546297474662</v>
      </c>
      <c r="I104" s="366">
        <v>105.13546297474662</v>
      </c>
      <c r="J104" s="366">
        <v>105.13546297474662</v>
      </c>
      <c r="K104" s="366">
        <v>105.13546297474662</v>
      </c>
      <c r="L104" s="366">
        <v>109.16477886213315</v>
      </c>
      <c r="M104" s="366">
        <v>110.90291496772494</v>
      </c>
      <c r="N104" s="366">
        <v>110.90291496772494</v>
      </c>
      <c r="O104" s="366">
        <v>110.90291496772494</v>
      </c>
      <c r="P104" s="366">
        <v>110.90291496772494</v>
      </c>
      <c r="Q104" s="366">
        <v>110.90291496772494</v>
      </c>
      <c r="R104" s="366">
        <v>110.90291496772494</v>
      </c>
      <c r="S104" s="366">
        <v>110.90291496772494</v>
      </c>
      <c r="T104" s="366">
        <v>110.90291496772494</v>
      </c>
      <c r="U104" s="366">
        <v>110.90291496772494</v>
      </c>
      <c r="V104" s="366">
        <v>110.90291496772494</v>
      </c>
      <c r="W104" s="366">
        <v>110.90291496772494</v>
      </c>
      <c r="X104" s="366">
        <v>116.24582028707556</v>
      </c>
      <c r="Y104" s="366">
        <v>120.62986984809146</v>
      </c>
      <c r="Z104" s="366">
        <v>120.62986984809146</v>
      </c>
      <c r="AA104" s="366">
        <v>120.62986984809146</v>
      </c>
      <c r="AB104" s="366">
        <v>120.62986984809146</v>
      </c>
      <c r="AC104" s="366">
        <v>120.62986984809146</v>
      </c>
      <c r="AD104" s="366">
        <v>120.62986984809146</v>
      </c>
      <c r="AE104" s="392">
        <v>120.62986984809146</v>
      </c>
    </row>
    <row r="105" spans="1:31" ht="18" customHeight="1" x14ac:dyDescent="0.25">
      <c r="A105" s="354"/>
      <c r="B105" s="323" t="s">
        <v>70</v>
      </c>
      <c r="C105" s="308">
        <v>10</v>
      </c>
      <c r="D105" s="365">
        <v>101.46028342041987</v>
      </c>
      <c r="E105" s="365">
        <v>102.32521276977486</v>
      </c>
      <c r="F105" s="365">
        <v>102.67760449097264</v>
      </c>
      <c r="G105" s="365">
        <v>102.67760449097264</v>
      </c>
      <c r="H105" s="365">
        <v>103.24267463941149</v>
      </c>
      <c r="I105" s="365">
        <v>103.9022592935673</v>
      </c>
      <c r="J105" s="365">
        <v>104.1871416084462</v>
      </c>
      <c r="K105" s="365">
        <v>104.5063408900435</v>
      </c>
      <c r="L105" s="365">
        <v>104.5063408900435</v>
      </c>
      <c r="M105" s="365">
        <v>104.70753915341319</v>
      </c>
      <c r="N105" s="365">
        <v>104.70753915341319</v>
      </c>
      <c r="O105" s="365">
        <v>104.70753915341319</v>
      </c>
      <c r="P105" s="365">
        <v>104.70753915341319</v>
      </c>
      <c r="Q105" s="365">
        <v>104.70753915341319</v>
      </c>
      <c r="R105" s="365">
        <v>104.70753915341319</v>
      </c>
      <c r="S105" s="365">
        <v>105.56884203160521</v>
      </c>
      <c r="T105" s="365">
        <v>105.99934621164104</v>
      </c>
      <c r="U105" s="365">
        <v>105.99934621164104</v>
      </c>
      <c r="V105" s="365">
        <v>106.73108784052582</v>
      </c>
      <c r="W105" s="365">
        <v>107.4111336124909</v>
      </c>
      <c r="X105" s="365">
        <v>107.4111336124909</v>
      </c>
      <c r="Y105" s="365">
        <v>107.4111336124909</v>
      </c>
      <c r="Z105" s="365">
        <v>107.4111336124909</v>
      </c>
      <c r="AA105" s="365">
        <v>107.4111336124909</v>
      </c>
      <c r="AB105" s="365">
        <v>107.76929866209476</v>
      </c>
      <c r="AC105" s="365">
        <v>108.05625180525639</v>
      </c>
      <c r="AD105" s="365">
        <v>108.05625180525639</v>
      </c>
      <c r="AE105" s="392">
        <v>108.45112528285571</v>
      </c>
    </row>
    <row r="106" spans="1:31" ht="18" customHeight="1" x14ac:dyDescent="0.25">
      <c r="A106" s="352" t="s">
        <v>71</v>
      </c>
      <c r="B106" s="312"/>
      <c r="C106" s="308">
        <v>10</v>
      </c>
      <c r="D106" s="365">
        <v>101.46028342041987</v>
      </c>
      <c r="E106" s="365">
        <v>102.32521276977486</v>
      </c>
      <c r="F106" s="365">
        <v>102.67760449097264</v>
      </c>
      <c r="G106" s="365">
        <v>102.67760449097264</v>
      </c>
      <c r="H106" s="365">
        <v>103.24267463941149</v>
      </c>
      <c r="I106" s="365">
        <v>103.9022592935673</v>
      </c>
      <c r="J106" s="365">
        <v>104.1871416084462</v>
      </c>
      <c r="K106" s="365">
        <v>104.5063408900435</v>
      </c>
      <c r="L106" s="365">
        <v>104.5063408900435</v>
      </c>
      <c r="M106" s="365">
        <v>104.70753915341319</v>
      </c>
      <c r="N106" s="365">
        <v>104.70753915341319</v>
      </c>
      <c r="O106" s="365">
        <v>104.70753915341319</v>
      </c>
      <c r="P106" s="365">
        <v>104.70753915341319</v>
      </c>
      <c r="Q106" s="365">
        <v>104.70753915341319</v>
      </c>
      <c r="R106" s="365">
        <v>104.70753915341319</v>
      </c>
      <c r="S106" s="365">
        <v>105.56884203160521</v>
      </c>
      <c r="T106" s="365">
        <v>105.99934621164104</v>
      </c>
      <c r="U106" s="365">
        <v>105.99934621164104</v>
      </c>
      <c r="V106" s="365">
        <v>106.73108784052582</v>
      </c>
      <c r="W106" s="365">
        <v>107.4111336124909</v>
      </c>
      <c r="X106" s="365">
        <v>107.4111336124909</v>
      </c>
      <c r="Y106" s="365">
        <v>107.4111336124909</v>
      </c>
      <c r="Z106" s="365">
        <v>107.4111336124909</v>
      </c>
      <c r="AA106" s="365">
        <v>107.4111336124909</v>
      </c>
      <c r="AB106" s="365">
        <v>107.76929866209476</v>
      </c>
      <c r="AC106" s="365">
        <v>108.05625180525639</v>
      </c>
      <c r="AD106" s="365">
        <v>108.05625180525639</v>
      </c>
      <c r="AE106" s="392">
        <v>108.45112528285571</v>
      </c>
    </row>
    <row r="107" spans="1:31" ht="18" customHeight="1" x14ac:dyDescent="0.25">
      <c r="A107" s="354"/>
      <c r="B107" s="310" t="s">
        <v>517</v>
      </c>
      <c r="C107" s="320">
        <v>5</v>
      </c>
      <c r="D107" s="366">
        <v>100.74698640384389</v>
      </c>
      <c r="E107" s="366">
        <v>102.51214834130305</v>
      </c>
      <c r="F107" s="366">
        <v>102.51214834130305</v>
      </c>
      <c r="G107" s="366">
        <v>102.51214834130305</v>
      </c>
      <c r="H107" s="366">
        <v>102.59815788188486</v>
      </c>
      <c r="I107" s="366">
        <v>103.94424901281508</v>
      </c>
      <c r="J107" s="366">
        <v>103.94424901281508</v>
      </c>
      <c r="K107" s="366">
        <v>103.96773995909614</v>
      </c>
      <c r="L107" s="366">
        <v>103.96773995909614</v>
      </c>
      <c r="M107" s="366">
        <v>103.96773995909614</v>
      </c>
      <c r="N107" s="366">
        <v>103.96773995909614</v>
      </c>
      <c r="O107" s="366">
        <v>103.96773995909614</v>
      </c>
      <c r="P107" s="366">
        <v>103.96773995909614</v>
      </c>
      <c r="Q107" s="366">
        <v>103.96773995909614</v>
      </c>
      <c r="R107" s="366">
        <v>103.96773995909614</v>
      </c>
      <c r="S107" s="366">
        <v>104.11884191716106</v>
      </c>
      <c r="T107" s="366">
        <v>104.99742187641787</v>
      </c>
      <c r="U107" s="366">
        <v>104.99742187641787</v>
      </c>
      <c r="V107" s="366">
        <v>104.99742187641787</v>
      </c>
      <c r="W107" s="366">
        <v>104.99742187641787</v>
      </c>
      <c r="X107" s="366">
        <v>104.99742187641787</v>
      </c>
      <c r="Y107" s="366">
        <v>104.99742187641787</v>
      </c>
      <c r="Z107" s="366">
        <v>104.99742187641787</v>
      </c>
      <c r="AA107" s="366">
        <v>104.99742187641787</v>
      </c>
      <c r="AB107" s="366">
        <v>105.25545970966762</v>
      </c>
      <c r="AC107" s="366">
        <v>105.25545970966762</v>
      </c>
      <c r="AD107" s="366">
        <v>105.25545970966762</v>
      </c>
      <c r="AE107" s="392">
        <v>105.49187117087565</v>
      </c>
    </row>
    <row r="108" spans="1:31" ht="18" customHeight="1" x14ac:dyDescent="0.25">
      <c r="A108" s="354"/>
      <c r="B108" s="310" t="s">
        <v>920</v>
      </c>
      <c r="C108" s="320">
        <v>4</v>
      </c>
      <c r="D108" s="366">
        <v>102.16226594427556</v>
      </c>
      <c r="E108" s="366">
        <v>102.16226594427556</v>
      </c>
      <c r="F108" s="366">
        <v>103.04324524726999</v>
      </c>
      <c r="G108" s="366">
        <v>103.04324524726999</v>
      </c>
      <c r="H108" s="366">
        <v>104.35055893115438</v>
      </c>
      <c r="I108" s="366">
        <v>104.35055893115438</v>
      </c>
      <c r="J108" s="366">
        <v>105.06276471835163</v>
      </c>
      <c r="K108" s="366">
        <v>105.8319865131506</v>
      </c>
      <c r="L108" s="366">
        <v>105.8319865131506</v>
      </c>
      <c r="M108" s="366">
        <v>106.33498217157484</v>
      </c>
      <c r="N108" s="366">
        <v>106.33498217157484</v>
      </c>
      <c r="O108" s="366">
        <v>106.33498217157484</v>
      </c>
      <c r="P108" s="366">
        <v>106.33498217157484</v>
      </c>
      <c r="Q108" s="366">
        <v>106.33498217157484</v>
      </c>
      <c r="R108" s="366">
        <v>106.33498217157484</v>
      </c>
      <c r="S108" s="366">
        <v>107.47327001753646</v>
      </c>
      <c r="T108" s="366">
        <v>107.47327001753646</v>
      </c>
      <c r="U108" s="366">
        <v>107.47327001753646</v>
      </c>
      <c r="V108" s="366">
        <v>108.45250659029452</v>
      </c>
      <c r="W108" s="366">
        <v>109.82713107060474</v>
      </c>
      <c r="X108" s="366">
        <v>109.82713107060474</v>
      </c>
      <c r="Y108" s="366">
        <v>109.82713107060474</v>
      </c>
      <c r="Z108" s="366">
        <v>109.82713107060474</v>
      </c>
      <c r="AA108" s="366">
        <v>109.82713107060474</v>
      </c>
      <c r="AB108" s="366">
        <v>110.4064473488834</v>
      </c>
      <c r="AC108" s="366">
        <v>111.12383020678752</v>
      </c>
      <c r="AD108" s="366">
        <v>111.12383020678752</v>
      </c>
      <c r="AE108" s="392">
        <v>111.82140986080597</v>
      </c>
    </row>
    <row r="109" spans="1:31" ht="18" customHeight="1" x14ac:dyDescent="0.25">
      <c r="A109" s="354"/>
      <c r="B109" s="310" t="s">
        <v>518</v>
      </c>
      <c r="C109" s="320">
        <v>1</v>
      </c>
      <c r="D109" s="366">
        <v>102.08503368023767</v>
      </c>
      <c r="E109" s="366">
        <v>102.08503368023767</v>
      </c>
      <c r="F109" s="366">
        <v>102.08503368023767</v>
      </c>
      <c r="G109" s="366">
        <v>102.08503368023767</v>
      </c>
      <c r="H109" s="366">
        <v>102.08503368023767</v>
      </c>
      <c r="I109" s="366">
        <v>102.08503368023767</v>
      </c>
      <c r="J109" s="366">
        <v>102.08503368023767</v>
      </c>
      <c r="K109" s="366">
        <v>102.08503368023767</v>
      </c>
      <c r="L109" s="366">
        <v>102.08503368023767</v>
      </c>
      <c r="M109" s="366">
        <v>102.08503368023767</v>
      </c>
      <c r="N109" s="366">
        <v>102.08503368023767</v>
      </c>
      <c r="O109" s="366">
        <v>102.08503368023767</v>
      </c>
      <c r="P109" s="366">
        <v>102.08503368023767</v>
      </c>
      <c r="Q109" s="366">
        <v>102.08503368023767</v>
      </c>
      <c r="R109" s="366">
        <v>102.08503368023767</v>
      </c>
      <c r="S109" s="366">
        <v>105.1027407743791</v>
      </c>
      <c r="T109" s="366">
        <v>105.1027407743791</v>
      </c>
      <c r="U109" s="366">
        <v>105.1027407743791</v>
      </c>
      <c r="V109" s="366">
        <v>108.19407713602949</v>
      </c>
      <c r="W109" s="366">
        <v>109.37767695276595</v>
      </c>
      <c r="X109" s="366">
        <v>109.37767695276595</v>
      </c>
      <c r="Y109" s="366">
        <v>109.37767695276595</v>
      </c>
      <c r="Z109" s="366">
        <v>109.37767695276595</v>
      </c>
      <c r="AA109" s="366">
        <v>109.37767695276595</v>
      </c>
      <c r="AB109" s="366">
        <v>109.37767695276595</v>
      </c>
      <c r="AC109" s="366">
        <v>109.37767695276595</v>
      </c>
      <c r="AD109" s="366">
        <v>109.37767695276595</v>
      </c>
      <c r="AE109" s="392">
        <v>109.37767695276595</v>
      </c>
    </row>
    <row r="110" spans="1:31" ht="18" customHeight="1" x14ac:dyDescent="0.25">
      <c r="A110" s="354"/>
      <c r="B110" s="312"/>
      <c r="C110" s="308"/>
      <c r="D110" s="365"/>
      <c r="E110" s="365"/>
      <c r="F110" s="365"/>
      <c r="G110" s="365"/>
      <c r="H110" s="365"/>
      <c r="I110" s="365"/>
      <c r="J110" s="365"/>
      <c r="K110" s="365"/>
      <c r="L110" s="365"/>
      <c r="M110" s="365"/>
      <c r="N110" s="365"/>
      <c r="O110" s="365"/>
      <c r="P110" s="365"/>
      <c r="Q110" s="365"/>
      <c r="R110" s="365"/>
      <c r="S110" s="365"/>
      <c r="T110" s="365"/>
      <c r="U110" s="365"/>
      <c r="V110" s="365"/>
      <c r="W110" s="365"/>
      <c r="X110" s="365"/>
      <c r="Y110" s="365"/>
      <c r="Z110" s="365"/>
      <c r="AA110" s="365"/>
      <c r="AB110" s="365"/>
      <c r="AC110" s="365"/>
      <c r="AD110" s="365"/>
      <c r="AE110" s="392"/>
    </row>
    <row r="111" spans="1:31" customFormat="1" ht="30" customHeight="1" x14ac:dyDescent="0.25">
      <c r="A111" s="405" t="s">
        <v>744</v>
      </c>
      <c r="B111" s="406"/>
      <c r="C111" s="350">
        <v>100</v>
      </c>
      <c r="D111" s="364">
        <v>101.31267199714537</v>
      </c>
      <c r="E111" s="364">
        <v>100.77858520785047</v>
      </c>
      <c r="F111" s="364">
        <v>99.26035169694336</v>
      </c>
      <c r="G111" s="364">
        <v>98.935261498751515</v>
      </c>
      <c r="H111" s="364">
        <v>98.935261498751515</v>
      </c>
      <c r="I111" s="364">
        <v>98.73753414008543</v>
      </c>
      <c r="J111" s="364">
        <v>97.563022018160012</v>
      </c>
      <c r="K111" s="364">
        <v>97.68789206423385</v>
      </c>
      <c r="L111" s="364">
        <v>97.717037301295889</v>
      </c>
      <c r="M111" s="364">
        <v>99.730085602973233</v>
      </c>
      <c r="N111" s="364">
        <v>100.76639070406397</v>
      </c>
      <c r="O111" s="364">
        <v>100.78315153782265</v>
      </c>
      <c r="P111" s="364">
        <v>100.7929230345531</v>
      </c>
      <c r="Q111" s="364">
        <v>100.86051646633165</v>
      </c>
      <c r="R111" s="364">
        <v>100.85956765645493</v>
      </c>
      <c r="S111" s="364">
        <v>100.89262934164316</v>
      </c>
      <c r="T111" s="364">
        <v>100.89262934164316</v>
      </c>
      <c r="U111" s="364">
        <v>100.89684031851721</v>
      </c>
      <c r="V111" s="364">
        <v>100.8950363556476</v>
      </c>
      <c r="W111" s="364">
        <v>100.91252823499512</v>
      </c>
      <c r="X111" s="364">
        <v>100.91252823499512</v>
      </c>
      <c r="Y111" s="364">
        <v>102.9564943749772</v>
      </c>
      <c r="Z111" s="364">
        <v>102.9564943749772</v>
      </c>
      <c r="AA111" s="364">
        <v>102.94087519870295</v>
      </c>
      <c r="AB111" s="364">
        <v>104.69965146960149</v>
      </c>
      <c r="AC111" s="364">
        <v>109.01763857039417</v>
      </c>
      <c r="AD111" s="364">
        <v>109.78189976336601</v>
      </c>
      <c r="AE111" s="394">
        <v>109.86820761921723</v>
      </c>
    </row>
    <row r="112" spans="1:31" ht="18" customHeight="1" x14ac:dyDescent="0.25">
      <c r="A112" s="354"/>
      <c r="B112" s="323" t="s">
        <v>72</v>
      </c>
      <c r="C112" s="308">
        <v>10</v>
      </c>
      <c r="D112" s="365">
        <v>100</v>
      </c>
      <c r="E112" s="365">
        <v>100</v>
      </c>
      <c r="F112" s="365">
        <v>102.2</v>
      </c>
      <c r="G112" s="365">
        <v>102.2</v>
      </c>
      <c r="H112" s="365">
        <v>102.2</v>
      </c>
      <c r="I112" s="365">
        <v>102.2</v>
      </c>
      <c r="J112" s="365">
        <v>102.2</v>
      </c>
      <c r="K112" s="365">
        <v>102.2</v>
      </c>
      <c r="L112" s="365">
        <v>102.2</v>
      </c>
      <c r="M112" s="365">
        <v>102.2</v>
      </c>
      <c r="N112" s="365">
        <v>102.2</v>
      </c>
      <c r="O112" s="365">
        <v>102.2</v>
      </c>
      <c r="P112" s="365">
        <v>102.2</v>
      </c>
      <c r="Q112" s="365">
        <v>102.2</v>
      </c>
      <c r="R112" s="365">
        <v>102.2</v>
      </c>
      <c r="S112" s="365">
        <v>102.2</v>
      </c>
      <c r="T112" s="365">
        <v>102.2</v>
      </c>
      <c r="U112" s="365">
        <v>102.2</v>
      </c>
      <c r="V112" s="365">
        <v>102.2</v>
      </c>
      <c r="W112" s="365">
        <v>102.2</v>
      </c>
      <c r="X112" s="365">
        <v>102.2</v>
      </c>
      <c r="Y112" s="365">
        <v>102.2</v>
      </c>
      <c r="Z112" s="365">
        <v>102.2</v>
      </c>
      <c r="AA112" s="365">
        <v>103.7</v>
      </c>
      <c r="AB112" s="365">
        <v>103.7</v>
      </c>
      <c r="AC112" s="365">
        <v>103.7</v>
      </c>
      <c r="AD112" s="365">
        <v>103.7</v>
      </c>
      <c r="AE112" s="392">
        <v>103.7</v>
      </c>
    </row>
    <row r="113" spans="1:31" ht="18" customHeight="1" x14ac:dyDescent="0.25">
      <c r="A113" s="352" t="s">
        <v>73</v>
      </c>
      <c r="B113" s="312"/>
      <c r="C113" s="308">
        <v>10</v>
      </c>
      <c r="D113" s="365">
        <v>100</v>
      </c>
      <c r="E113" s="365">
        <v>100</v>
      </c>
      <c r="F113" s="365">
        <v>102.2</v>
      </c>
      <c r="G113" s="365">
        <v>102.2</v>
      </c>
      <c r="H113" s="365">
        <v>102.2</v>
      </c>
      <c r="I113" s="365">
        <v>102.2</v>
      </c>
      <c r="J113" s="365">
        <v>102.2</v>
      </c>
      <c r="K113" s="365">
        <v>102.2</v>
      </c>
      <c r="L113" s="365">
        <v>102.2</v>
      </c>
      <c r="M113" s="365">
        <v>102.2</v>
      </c>
      <c r="N113" s="365">
        <v>102.2</v>
      </c>
      <c r="O113" s="365">
        <v>102.2</v>
      </c>
      <c r="P113" s="365">
        <v>102.2</v>
      </c>
      <c r="Q113" s="365">
        <v>102.2</v>
      </c>
      <c r="R113" s="365">
        <v>102.2</v>
      </c>
      <c r="S113" s="365">
        <v>102.2</v>
      </c>
      <c r="T113" s="365">
        <v>102.2</v>
      </c>
      <c r="U113" s="365">
        <v>102.2</v>
      </c>
      <c r="V113" s="365">
        <v>102.2</v>
      </c>
      <c r="W113" s="365">
        <v>102.2</v>
      </c>
      <c r="X113" s="365">
        <v>102.2</v>
      </c>
      <c r="Y113" s="365">
        <v>102.2</v>
      </c>
      <c r="Z113" s="365">
        <v>102.2</v>
      </c>
      <c r="AA113" s="365">
        <v>103.7</v>
      </c>
      <c r="AB113" s="365">
        <v>103.7</v>
      </c>
      <c r="AC113" s="365">
        <v>103.7</v>
      </c>
      <c r="AD113" s="365">
        <v>103.7</v>
      </c>
      <c r="AE113" s="392">
        <v>103.7</v>
      </c>
    </row>
    <row r="114" spans="1:31" ht="18" customHeight="1" x14ac:dyDescent="0.25">
      <c r="A114" s="354"/>
      <c r="B114" s="312" t="s">
        <v>745</v>
      </c>
      <c r="C114" s="320">
        <v>10</v>
      </c>
      <c r="D114" s="366">
        <v>100</v>
      </c>
      <c r="E114" s="366">
        <v>100</v>
      </c>
      <c r="F114" s="366">
        <v>102.2</v>
      </c>
      <c r="G114" s="366">
        <v>102.2</v>
      </c>
      <c r="H114" s="366">
        <v>102.2</v>
      </c>
      <c r="I114" s="366">
        <v>102.2</v>
      </c>
      <c r="J114" s="366">
        <v>102.2</v>
      </c>
      <c r="K114" s="366">
        <v>102.2</v>
      </c>
      <c r="L114" s="366">
        <v>102.2</v>
      </c>
      <c r="M114" s="366">
        <v>102.2</v>
      </c>
      <c r="N114" s="366">
        <v>102.2</v>
      </c>
      <c r="O114" s="366">
        <v>102.2</v>
      </c>
      <c r="P114" s="366">
        <v>102.2</v>
      </c>
      <c r="Q114" s="366">
        <v>102.2</v>
      </c>
      <c r="R114" s="366">
        <v>102.2</v>
      </c>
      <c r="S114" s="366">
        <v>102.2</v>
      </c>
      <c r="T114" s="366">
        <v>102.2</v>
      </c>
      <c r="U114" s="366">
        <v>102.2</v>
      </c>
      <c r="V114" s="366">
        <v>102.2</v>
      </c>
      <c r="W114" s="366">
        <v>102.2</v>
      </c>
      <c r="X114" s="366">
        <v>102.2</v>
      </c>
      <c r="Y114" s="366">
        <v>102.2</v>
      </c>
      <c r="Z114" s="366">
        <v>102.2</v>
      </c>
      <c r="AA114" s="366">
        <v>103.7</v>
      </c>
      <c r="AB114" s="366">
        <v>103.7</v>
      </c>
      <c r="AC114" s="366">
        <v>103.7</v>
      </c>
      <c r="AD114" s="366">
        <v>103.7</v>
      </c>
      <c r="AE114" s="392">
        <v>103.7</v>
      </c>
    </row>
    <row r="115" spans="1:31" ht="18" customHeight="1" x14ac:dyDescent="0.25">
      <c r="A115" s="354"/>
      <c r="B115" s="323" t="s">
        <v>746</v>
      </c>
      <c r="C115" s="308">
        <v>30</v>
      </c>
      <c r="D115" s="365">
        <v>99.171745748847613</v>
      </c>
      <c r="E115" s="365">
        <v>97.363309644410364</v>
      </c>
      <c r="F115" s="365">
        <v>96.236926858955698</v>
      </c>
      <c r="G115" s="365">
        <v>96.591814033588165</v>
      </c>
      <c r="H115" s="365">
        <v>96.591814033588165</v>
      </c>
      <c r="I115" s="365">
        <v>95.862634211284416</v>
      </c>
      <c r="J115" s="365">
        <v>91.743451669630289</v>
      </c>
      <c r="K115" s="365">
        <v>91.743451669630289</v>
      </c>
      <c r="L115" s="365">
        <v>91.743451669630289</v>
      </c>
      <c r="M115" s="365">
        <v>91.743451669630289</v>
      </c>
      <c r="N115" s="365">
        <v>95.088970366078755</v>
      </c>
      <c r="O115" s="365">
        <v>95.088970366078755</v>
      </c>
      <c r="P115" s="365">
        <v>95.088970366078755</v>
      </c>
      <c r="Q115" s="365">
        <v>95.088970366078755</v>
      </c>
      <c r="R115" s="365">
        <v>95.088970366078755</v>
      </c>
      <c r="S115" s="365">
        <v>95.088970366078755</v>
      </c>
      <c r="T115" s="365">
        <v>95.088970366078755</v>
      </c>
      <c r="U115" s="365">
        <v>95.088970366078755</v>
      </c>
      <c r="V115" s="365">
        <v>95.088970366078755</v>
      </c>
      <c r="W115" s="365">
        <v>95.088970366078755</v>
      </c>
      <c r="X115" s="365">
        <v>95.088970366078755</v>
      </c>
      <c r="Y115" s="365">
        <v>95.088970366078755</v>
      </c>
      <c r="Z115" s="365">
        <v>95.088970366078755</v>
      </c>
      <c r="AA115" s="365">
        <v>93.48768316375137</v>
      </c>
      <c r="AB115" s="365">
        <v>92.818093870370234</v>
      </c>
      <c r="AC115" s="365">
        <v>92.818093870370234</v>
      </c>
      <c r="AD115" s="365">
        <v>95.365631180276395</v>
      </c>
      <c r="AE115" s="392">
        <v>95.653324033113734</v>
      </c>
    </row>
    <row r="116" spans="1:31" ht="18" customHeight="1" x14ac:dyDescent="0.25">
      <c r="A116" s="352" t="s">
        <v>747</v>
      </c>
      <c r="B116" s="312"/>
      <c r="C116" s="308">
        <v>30</v>
      </c>
      <c r="D116" s="365">
        <v>99.171745748847613</v>
      </c>
      <c r="E116" s="365">
        <v>97.363309644410364</v>
      </c>
      <c r="F116" s="365">
        <v>96.236926858955698</v>
      </c>
      <c r="G116" s="365">
        <v>96.591814033588165</v>
      </c>
      <c r="H116" s="365">
        <v>96.591814033588165</v>
      </c>
      <c r="I116" s="365">
        <v>95.862634211284416</v>
      </c>
      <c r="J116" s="365">
        <v>91.743451669630289</v>
      </c>
      <c r="K116" s="365">
        <v>91.743451669630289</v>
      </c>
      <c r="L116" s="365">
        <v>91.743451669630289</v>
      </c>
      <c r="M116" s="365">
        <v>91.743451669630289</v>
      </c>
      <c r="N116" s="365">
        <v>95.088970366078755</v>
      </c>
      <c r="O116" s="365">
        <v>95.088970366078755</v>
      </c>
      <c r="P116" s="365">
        <v>95.088970366078755</v>
      </c>
      <c r="Q116" s="365">
        <v>95.088970366078755</v>
      </c>
      <c r="R116" s="365">
        <v>95.088970366078755</v>
      </c>
      <c r="S116" s="365">
        <v>95.088970366078755</v>
      </c>
      <c r="T116" s="365">
        <v>95.088970366078755</v>
      </c>
      <c r="U116" s="365">
        <v>95.088970366078755</v>
      </c>
      <c r="V116" s="365">
        <v>95.088970366078755</v>
      </c>
      <c r="W116" s="365">
        <v>95.088970366078755</v>
      </c>
      <c r="X116" s="365">
        <v>95.088970366078755</v>
      </c>
      <c r="Y116" s="365">
        <v>95.088970366078755</v>
      </c>
      <c r="Z116" s="365">
        <v>95.088970366078755</v>
      </c>
      <c r="AA116" s="365">
        <v>93.48768316375137</v>
      </c>
      <c r="AB116" s="365">
        <v>92.818093870370234</v>
      </c>
      <c r="AC116" s="365">
        <v>92.818093870370234</v>
      </c>
      <c r="AD116" s="365">
        <v>95.365631180276395</v>
      </c>
      <c r="AE116" s="392">
        <v>95.653324033113734</v>
      </c>
    </row>
    <row r="117" spans="1:31" ht="18" customHeight="1" x14ac:dyDescent="0.25">
      <c r="A117" s="354"/>
      <c r="B117" s="310" t="s">
        <v>921</v>
      </c>
      <c r="C117" s="320">
        <v>30</v>
      </c>
      <c r="D117" s="366">
        <v>99.171745748847613</v>
      </c>
      <c r="E117" s="366">
        <v>97.363309644410364</v>
      </c>
      <c r="F117" s="366">
        <v>96.236926858955698</v>
      </c>
      <c r="G117" s="366">
        <v>96.591814033588165</v>
      </c>
      <c r="H117" s="366">
        <v>96.591814033588165</v>
      </c>
      <c r="I117" s="366">
        <v>95.862634211284416</v>
      </c>
      <c r="J117" s="366">
        <v>91.743451669630289</v>
      </c>
      <c r="K117" s="366">
        <v>91.743451669630289</v>
      </c>
      <c r="L117" s="366">
        <v>91.743451669630289</v>
      </c>
      <c r="M117" s="366">
        <v>91.743451669630289</v>
      </c>
      <c r="N117" s="366">
        <v>95.088970366078755</v>
      </c>
      <c r="O117" s="366">
        <v>95.088970366078755</v>
      </c>
      <c r="P117" s="366">
        <v>95.088970366078755</v>
      </c>
      <c r="Q117" s="366">
        <v>95.088970366078755</v>
      </c>
      <c r="R117" s="366">
        <v>95.088970366078755</v>
      </c>
      <c r="S117" s="366">
        <v>95.088970366078755</v>
      </c>
      <c r="T117" s="366">
        <v>95.088970366078755</v>
      </c>
      <c r="U117" s="366">
        <v>95.088970366078755</v>
      </c>
      <c r="V117" s="366">
        <v>95.088970366078755</v>
      </c>
      <c r="W117" s="366">
        <v>95.088970366078755</v>
      </c>
      <c r="X117" s="366">
        <v>95.088970366078755</v>
      </c>
      <c r="Y117" s="366">
        <v>95.088970366078755</v>
      </c>
      <c r="Z117" s="366">
        <v>95.088970366078755</v>
      </c>
      <c r="AA117" s="366">
        <v>93.48768316375137</v>
      </c>
      <c r="AB117" s="366">
        <v>92.818093870370234</v>
      </c>
      <c r="AC117" s="366">
        <v>92.818093870370234</v>
      </c>
      <c r="AD117" s="366">
        <v>95.365631180276395</v>
      </c>
      <c r="AE117" s="392">
        <v>95.653324033113734</v>
      </c>
    </row>
    <row r="118" spans="1:31" ht="18" customHeight="1" x14ac:dyDescent="0.25">
      <c r="A118" s="354"/>
      <c r="B118" s="323" t="s">
        <v>76</v>
      </c>
      <c r="C118" s="308">
        <v>14</v>
      </c>
      <c r="D118" s="365">
        <v>109.55105908922212</v>
      </c>
      <c r="E118" s="365">
        <v>109.61137367519544</v>
      </c>
      <c r="F118" s="365">
        <v>109.77403480356745</v>
      </c>
      <c r="G118" s="365">
        <v>109.78600607592395</v>
      </c>
      <c r="H118" s="365">
        <v>109.78600607592395</v>
      </c>
      <c r="I118" s="365">
        <v>109.93619599038857</v>
      </c>
      <c r="J118" s="365">
        <v>110.37364342303719</v>
      </c>
      <c r="K118" s="365">
        <v>111.2655723235648</v>
      </c>
      <c r="L118" s="365">
        <v>111.47375258829358</v>
      </c>
      <c r="M118" s="365">
        <v>125.85266902884601</v>
      </c>
      <c r="N118" s="365">
        <v>126.08587968710451</v>
      </c>
      <c r="O118" s="365">
        <v>126.20559992823799</v>
      </c>
      <c r="P118" s="365">
        <v>126.27539633345501</v>
      </c>
      <c r="Q118" s="365">
        <v>126.75820656044509</v>
      </c>
      <c r="R118" s="365">
        <v>126.75142934703993</v>
      </c>
      <c r="S118" s="365">
        <v>126.98758424124154</v>
      </c>
      <c r="T118" s="365">
        <v>126.98758424124154</v>
      </c>
      <c r="U118" s="365">
        <v>127.01766264748474</v>
      </c>
      <c r="V118" s="365">
        <v>127.00477719841619</v>
      </c>
      <c r="W118" s="365">
        <v>127.12971919375555</v>
      </c>
      <c r="X118" s="365">
        <v>127.12971919375555</v>
      </c>
      <c r="Y118" s="365">
        <v>141.72947733648468</v>
      </c>
      <c r="Z118" s="365">
        <v>141.72947733648468</v>
      </c>
      <c r="AA118" s="365">
        <v>141.90378069589687</v>
      </c>
      <c r="AB118" s="365">
        <v>141.90378069589687</v>
      </c>
      <c r="AC118" s="365">
        <v>141.85654570155887</v>
      </c>
      <c r="AD118" s="365">
        <v>141.85654570155887</v>
      </c>
      <c r="AE118" s="392">
        <v>141.85654570155887</v>
      </c>
    </row>
    <row r="119" spans="1:31" ht="18" customHeight="1" x14ac:dyDescent="0.25">
      <c r="A119" s="352" t="s">
        <v>77</v>
      </c>
      <c r="B119" s="310"/>
      <c r="C119" s="308">
        <v>5</v>
      </c>
      <c r="D119" s="365">
        <v>101.63707136489465</v>
      </c>
      <c r="E119" s="365">
        <v>101.80595220561995</v>
      </c>
      <c r="F119" s="365">
        <v>102.26140336506153</v>
      </c>
      <c r="G119" s="365">
        <v>102.29492292765974</v>
      </c>
      <c r="H119" s="365">
        <v>102.29492292765974</v>
      </c>
      <c r="I119" s="365">
        <v>102.7154546881607</v>
      </c>
      <c r="J119" s="365">
        <v>103.9403074995769</v>
      </c>
      <c r="K119" s="365">
        <v>106.43770842105414</v>
      </c>
      <c r="L119" s="365">
        <v>107.02061316229474</v>
      </c>
      <c r="M119" s="365">
        <v>107.38460316925439</v>
      </c>
      <c r="N119" s="365">
        <v>108.03759301237817</v>
      </c>
      <c r="O119" s="365">
        <v>108.37280968755188</v>
      </c>
      <c r="P119" s="365">
        <v>108.56823962216075</v>
      </c>
      <c r="Q119" s="365">
        <v>109.92010825773181</v>
      </c>
      <c r="R119" s="365">
        <v>109.9011320601974</v>
      </c>
      <c r="S119" s="365">
        <v>110.56236576396186</v>
      </c>
      <c r="T119" s="365">
        <v>110.56236576396186</v>
      </c>
      <c r="U119" s="365">
        <v>110.64658530144281</v>
      </c>
      <c r="V119" s="365">
        <v>110.61050604405091</v>
      </c>
      <c r="W119" s="365">
        <v>110.96034363100107</v>
      </c>
      <c r="X119" s="365">
        <v>110.96034363100107</v>
      </c>
      <c r="Y119" s="365">
        <v>111.03193742933414</v>
      </c>
      <c r="Z119" s="365">
        <v>111.03193742933414</v>
      </c>
      <c r="AA119" s="365">
        <v>111.51998683568829</v>
      </c>
      <c r="AB119" s="365">
        <v>111.51998683568829</v>
      </c>
      <c r="AC119" s="365">
        <v>111.38772885154189</v>
      </c>
      <c r="AD119" s="365">
        <v>111.38772885154189</v>
      </c>
      <c r="AE119" s="392">
        <v>111.38772885154189</v>
      </c>
    </row>
    <row r="120" spans="1:31" ht="18" customHeight="1" x14ac:dyDescent="0.25">
      <c r="A120" s="354"/>
      <c r="B120" s="312" t="s">
        <v>748</v>
      </c>
      <c r="C120" s="320">
        <v>1</v>
      </c>
      <c r="D120" s="366">
        <v>99.838910178571666</v>
      </c>
      <c r="E120" s="366">
        <v>99.875037907466321</v>
      </c>
      <c r="F120" s="366">
        <v>99.875037907466321</v>
      </c>
      <c r="G120" s="366">
        <v>100.06135691298455</v>
      </c>
      <c r="H120" s="366">
        <v>100.06135691298455</v>
      </c>
      <c r="I120" s="366">
        <v>100.06135691298455</v>
      </c>
      <c r="J120" s="366">
        <v>100.06135691298455</v>
      </c>
      <c r="K120" s="366">
        <v>100.06135691298455</v>
      </c>
      <c r="L120" s="366">
        <v>100.06135691298455</v>
      </c>
      <c r="M120" s="366">
        <v>100.06135691298455</v>
      </c>
      <c r="N120" s="366">
        <v>100.42458111064131</v>
      </c>
      <c r="O120" s="366">
        <v>100.42458111064131</v>
      </c>
      <c r="P120" s="366">
        <v>100.97329347632382</v>
      </c>
      <c r="Q120" s="366">
        <v>106.59487793291798</v>
      </c>
      <c r="R120" s="366">
        <v>106.52189255778558</v>
      </c>
      <c r="S120" s="366">
        <v>106.78603550079914</v>
      </c>
      <c r="T120" s="366">
        <v>106.78603550079914</v>
      </c>
      <c r="U120" s="366">
        <v>106.78603550079914</v>
      </c>
      <c r="V120" s="366">
        <v>106.78603550079914</v>
      </c>
      <c r="W120" s="366">
        <v>106.78603550079914</v>
      </c>
      <c r="X120" s="366">
        <v>106.78603550079914</v>
      </c>
      <c r="Y120" s="366">
        <v>106.78603550079914</v>
      </c>
      <c r="Z120" s="366">
        <v>106.78603550079914</v>
      </c>
      <c r="AA120" s="366">
        <v>106.78603550079914</v>
      </c>
      <c r="AB120" s="366">
        <v>106.78603550079914</v>
      </c>
      <c r="AC120" s="366">
        <v>106.52189255778558</v>
      </c>
      <c r="AD120" s="366">
        <v>106.52189255778558</v>
      </c>
      <c r="AE120" s="392">
        <v>106.52189255778558</v>
      </c>
    </row>
    <row r="121" spans="1:31" ht="18" customHeight="1" x14ac:dyDescent="0.25">
      <c r="A121" s="354"/>
      <c r="B121" s="310" t="s">
        <v>749</v>
      </c>
      <c r="C121" s="320">
        <v>1</v>
      </c>
      <c r="D121" s="366">
        <v>103.5668463534292</v>
      </c>
      <c r="E121" s="366">
        <v>104.22649724404747</v>
      </c>
      <c r="F121" s="366">
        <v>106.75678146316726</v>
      </c>
      <c r="G121" s="366">
        <v>106.75678146316726</v>
      </c>
      <c r="H121" s="366">
        <v>106.75678146316726</v>
      </c>
      <c r="I121" s="366">
        <v>106.18124042414254</v>
      </c>
      <c r="J121" s="366">
        <v>106.18124042414254</v>
      </c>
      <c r="K121" s="366">
        <v>108.03313272436044</v>
      </c>
      <c r="L121" s="366">
        <v>108.03313272436044</v>
      </c>
      <c r="M121" s="366">
        <v>109.47105868657718</v>
      </c>
      <c r="N121" s="366">
        <v>109.47105868657718</v>
      </c>
      <c r="O121" s="366">
        <v>110.45916672869942</v>
      </c>
      <c r="P121" s="366">
        <v>111.0169949122308</v>
      </c>
      <c r="Q121" s="366">
        <v>110.40730978365629</v>
      </c>
      <c r="R121" s="366">
        <v>110.40730978365629</v>
      </c>
      <c r="S121" s="366">
        <v>110.40730978365629</v>
      </c>
      <c r="T121" s="366">
        <v>110.40730978365629</v>
      </c>
      <c r="U121" s="366">
        <v>110.40730978365629</v>
      </c>
      <c r="V121" s="366">
        <v>110.40730978365629</v>
      </c>
      <c r="W121" s="366">
        <v>111.68671699291714</v>
      </c>
      <c r="X121" s="366">
        <v>111.68671699291714</v>
      </c>
      <c r="Y121" s="366">
        <v>111.68671699291714</v>
      </c>
      <c r="Z121" s="366">
        <v>111.68671699291714</v>
      </c>
      <c r="AA121" s="366">
        <v>112.53133555010997</v>
      </c>
      <c r="AB121" s="366">
        <v>112.53133555010997</v>
      </c>
      <c r="AC121" s="366">
        <v>112.53133555010997</v>
      </c>
      <c r="AD121" s="366">
        <v>112.53133555010997</v>
      </c>
      <c r="AE121" s="392">
        <v>112.53133555010997</v>
      </c>
    </row>
    <row r="122" spans="1:31" ht="18" customHeight="1" x14ac:dyDescent="0.25">
      <c r="A122" s="354"/>
      <c r="B122" s="310" t="s">
        <v>750</v>
      </c>
      <c r="C122" s="320">
        <v>1</v>
      </c>
      <c r="D122" s="366">
        <v>100.92426200171963</v>
      </c>
      <c r="E122" s="366">
        <v>101.12801435622661</v>
      </c>
      <c r="F122" s="366">
        <v>101.12801435622661</v>
      </c>
      <c r="G122" s="366">
        <v>101.12801435622661</v>
      </c>
      <c r="H122" s="366">
        <v>101.12801435622661</v>
      </c>
      <c r="I122" s="366">
        <v>101.80283681240529</v>
      </c>
      <c r="J122" s="366">
        <v>104.65828643933126</v>
      </c>
      <c r="K122" s="366">
        <v>109.10128805145756</v>
      </c>
      <c r="L122" s="366">
        <v>109.10128805145756</v>
      </c>
      <c r="M122" s="366">
        <v>109.62710472026076</v>
      </c>
      <c r="N122" s="366">
        <v>109.62710472026076</v>
      </c>
      <c r="O122" s="366">
        <v>110.41389085821929</v>
      </c>
      <c r="P122" s="366">
        <v>110.17566909069816</v>
      </c>
      <c r="Q122" s="366">
        <v>110.17566909069816</v>
      </c>
      <c r="R122" s="366">
        <v>110.17566909069816</v>
      </c>
      <c r="S122" s="366">
        <v>111.92303626255446</v>
      </c>
      <c r="T122" s="366">
        <v>111.92303626255446</v>
      </c>
      <c r="U122" s="366">
        <v>112.34413394995921</v>
      </c>
      <c r="V122" s="366">
        <v>112.16373766299972</v>
      </c>
      <c r="W122" s="366">
        <v>112.16373766299972</v>
      </c>
      <c r="X122" s="366">
        <v>112.16373766299972</v>
      </c>
      <c r="Y122" s="366">
        <v>112.52170665466491</v>
      </c>
      <c r="Z122" s="366">
        <v>112.52170665466491</v>
      </c>
      <c r="AA122" s="366">
        <v>112.76876092589343</v>
      </c>
      <c r="AB122" s="366">
        <v>112.76876092589343</v>
      </c>
      <c r="AC122" s="366">
        <v>112.45085683107916</v>
      </c>
      <c r="AD122" s="366">
        <v>112.45085683107916</v>
      </c>
      <c r="AE122" s="392">
        <v>112.45085683107916</v>
      </c>
    </row>
    <row r="123" spans="1:31" ht="18" customHeight="1" x14ac:dyDescent="0.25">
      <c r="A123" s="354"/>
      <c r="B123" s="310" t="s">
        <v>922</v>
      </c>
      <c r="C123" s="320">
        <v>1</v>
      </c>
      <c r="D123" s="366">
        <v>100</v>
      </c>
      <c r="E123" s="366">
        <v>100</v>
      </c>
      <c r="F123" s="366">
        <v>100</v>
      </c>
      <c r="G123" s="366">
        <v>100</v>
      </c>
      <c r="H123" s="366">
        <v>100</v>
      </c>
      <c r="I123" s="366">
        <v>100</v>
      </c>
      <c r="J123" s="366">
        <v>100</v>
      </c>
      <c r="K123" s="366">
        <v>102.99153694522249</v>
      </c>
      <c r="L123" s="366">
        <v>102.99153694522249</v>
      </c>
      <c r="M123" s="366">
        <v>102.99153694522249</v>
      </c>
      <c r="N123" s="366">
        <v>102.99153694522249</v>
      </c>
      <c r="O123" s="366">
        <v>102.99153694522249</v>
      </c>
      <c r="P123" s="366">
        <v>102.99153694522249</v>
      </c>
      <c r="Q123" s="366">
        <v>102.99153694522249</v>
      </c>
      <c r="R123" s="366">
        <v>102.99153694522249</v>
      </c>
      <c r="S123" s="366">
        <v>102.99153694522249</v>
      </c>
      <c r="T123" s="366">
        <v>102.99153694522249</v>
      </c>
      <c r="U123" s="366">
        <v>102.99153694522249</v>
      </c>
      <c r="V123" s="366">
        <v>102.99153694522249</v>
      </c>
      <c r="W123" s="366">
        <v>102.99153694522249</v>
      </c>
      <c r="X123" s="366">
        <v>102.99153694522249</v>
      </c>
      <c r="Y123" s="366">
        <v>102.99153694522249</v>
      </c>
      <c r="Z123" s="366">
        <v>102.99153694522249</v>
      </c>
      <c r="AA123" s="366">
        <v>102.99153694522249</v>
      </c>
      <c r="AB123" s="366">
        <v>102.99153694522249</v>
      </c>
      <c r="AC123" s="366">
        <v>102.99153694522249</v>
      </c>
      <c r="AD123" s="366">
        <v>102.99153694522249</v>
      </c>
      <c r="AE123" s="392">
        <v>102.99153694522249</v>
      </c>
    </row>
    <row r="124" spans="1:31" ht="18" customHeight="1" x14ac:dyDescent="0.25">
      <c r="A124" s="354"/>
      <c r="B124" s="312" t="s">
        <v>752</v>
      </c>
      <c r="C124" s="320">
        <v>1</v>
      </c>
      <c r="D124" s="366">
        <v>103.8730453386584</v>
      </c>
      <c r="E124" s="366">
        <v>103.8730453386584</v>
      </c>
      <c r="F124" s="366">
        <v>103.8730453386584</v>
      </c>
      <c r="G124" s="366">
        <v>103.80521179849237</v>
      </c>
      <c r="H124" s="366">
        <v>103.80521179849237</v>
      </c>
      <c r="I124" s="366">
        <v>105.57414205435458</v>
      </c>
      <c r="J124" s="366">
        <v>108.54579153631367</v>
      </c>
      <c r="K124" s="366">
        <v>112.4396315939573</v>
      </c>
      <c r="L124" s="366">
        <v>115.08919859959646</v>
      </c>
      <c r="M124" s="366">
        <v>115.08919859959646</v>
      </c>
      <c r="N124" s="366">
        <v>117.62806928929191</v>
      </c>
      <c r="O124" s="366">
        <v>117.62806928929191</v>
      </c>
      <c r="P124" s="366">
        <v>117.62806928929191</v>
      </c>
      <c r="Q124" s="366">
        <v>117.62806928929191</v>
      </c>
      <c r="R124" s="366">
        <v>117.62806928929191</v>
      </c>
      <c r="S124" s="366">
        <v>118.73299249024504</v>
      </c>
      <c r="T124" s="366">
        <v>118.73299249024504</v>
      </c>
      <c r="U124" s="366">
        <v>118.73299249024504</v>
      </c>
      <c r="V124" s="366">
        <v>118.73299249024504</v>
      </c>
      <c r="W124" s="366">
        <v>119.27637562335053</v>
      </c>
      <c r="X124" s="366">
        <v>119.27637562335053</v>
      </c>
      <c r="Y124" s="366">
        <v>119.27637562335053</v>
      </c>
      <c r="Z124" s="366">
        <v>119.27637562335053</v>
      </c>
      <c r="AA124" s="366">
        <v>120.57913567704944</v>
      </c>
      <c r="AB124" s="366">
        <v>120.57913567704944</v>
      </c>
      <c r="AC124" s="366">
        <v>120.57913567704944</v>
      </c>
      <c r="AD124" s="366">
        <v>120.57913567704944</v>
      </c>
      <c r="AE124" s="392">
        <v>120.57913567704944</v>
      </c>
    </row>
    <row r="125" spans="1:31" ht="18" customHeight="1" x14ac:dyDescent="0.25">
      <c r="A125" s="352" t="s">
        <v>78</v>
      </c>
      <c r="B125" s="312"/>
      <c r="C125" s="308">
        <v>9</v>
      </c>
      <c r="D125" s="365">
        <v>113.94771893607071</v>
      </c>
      <c r="E125" s="365">
        <v>113.94771893607071</v>
      </c>
      <c r="F125" s="365">
        <v>113.94771893607071</v>
      </c>
      <c r="G125" s="365">
        <v>113.94771893607071</v>
      </c>
      <c r="H125" s="365">
        <v>113.94771893607071</v>
      </c>
      <c r="I125" s="365">
        <v>113.94771893607071</v>
      </c>
      <c r="J125" s="365">
        <v>113.94771893607071</v>
      </c>
      <c r="K125" s="365">
        <v>113.94771893607071</v>
      </c>
      <c r="L125" s="365">
        <v>113.94771893607071</v>
      </c>
      <c r="M125" s="365">
        <v>136.11270561750803</v>
      </c>
      <c r="N125" s="365">
        <v>136.11270561750803</v>
      </c>
      <c r="O125" s="365">
        <v>136.11270561750803</v>
      </c>
      <c r="P125" s="365">
        <v>136.11270561750803</v>
      </c>
      <c r="Q125" s="365">
        <v>136.11270561750803</v>
      </c>
      <c r="R125" s="365">
        <v>136.11270561750803</v>
      </c>
      <c r="S125" s="365">
        <v>136.11270561750803</v>
      </c>
      <c r="T125" s="365">
        <v>136.11270561750803</v>
      </c>
      <c r="U125" s="365">
        <v>136.11270561750803</v>
      </c>
      <c r="V125" s="365">
        <v>136.11270561750803</v>
      </c>
      <c r="W125" s="365">
        <v>136.11270561750803</v>
      </c>
      <c r="X125" s="365">
        <v>136.11270561750803</v>
      </c>
      <c r="Y125" s="365">
        <v>158.78366617379052</v>
      </c>
      <c r="Z125" s="365">
        <v>158.78366617379052</v>
      </c>
      <c r="AA125" s="365">
        <v>158.78366617379052</v>
      </c>
      <c r="AB125" s="365">
        <v>158.78366617379052</v>
      </c>
      <c r="AC125" s="365">
        <v>158.78366617379052</v>
      </c>
      <c r="AD125" s="365">
        <v>158.78366617379052</v>
      </c>
      <c r="AE125" s="392">
        <v>158.78366617379052</v>
      </c>
    </row>
    <row r="126" spans="1:31" ht="18" customHeight="1" x14ac:dyDescent="0.25">
      <c r="A126" s="354"/>
      <c r="B126" s="312" t="s">
        <v>753</v>
      </c>
      <c r="C126" s="320">
        <v>9</v>
      </c>
      <c r="D126" s="366">
        <v>113.94771893607071</v>
      </c>
      <c r="E126" s="366">
        <v>113.94771893607071</v>
      </c>
      <c r="F126" s="366">
        <v>113.94771893607071</v>
      </c>
      <c r="G126" s="366">
        <v>113.94771893607071</v>
      </c>
      <c r="H126" s="366">
        <v>113.94771893607071</v>
      </c>
      <c r="I126" s="366">
        <v>113.94771893607071</v>
      </c>
      <c r="J126" s="366">
        <v>113.94771893607071</v>
      </c>
      <c r="K126" s="366">
        <v>113.94771893607071</v>
      </c>
      <c r="L126" s="366">
        <v>113.94771893607071</v>
      </c>
      <c r="M126" s="366">
        <v>136.11270561750803</v>
      </c>
      <c r="N126" s="366">
        <v>136.11270561750803</v>
      </c>
      <c r="O126" s="366">
        <v>136.11270561750803</v>
      </c>
      <c r="P126" s="366">
        <v>136.11270561750803</v>
      </c>
      <c r="Q126" s="366">
        <v>136.11270561750803</v>
      </c>
      <c r="R126" s="366">
        <v>136.11270561750803</v>
      </c>
      <c r="S126" s="366">
        <v>136.11270561750803</v>
      </c>
      <c r="T126" s="366">
        <v>136.11270561750803</v>
      </c>
      <c r="U126" s="366">
        <v>136.11270561750803</v>
      </c>
      <c r="V126" s="366">
        <v>136.11270561750803</v>
      </c>
      <c r="W126" s="366">
        <v>136.11270561750803</v>
      </c>
      <c r="X126" s="366">
        <v>136.11270561750803</v>
      </c>
      <c r="Y126" s="366">
        <v>158.78366617379052</v>
      </c>
      <c r="Z126" s="366">
        <v>158.78366617379052</v>
      </c>
      <c r="AA126" s="366">
        <v>158.78366617379052</v>
      </c>
      <c r="AB126" s="366">
        <v>158.78366617379052</v>
      </c>
      <c r="AC126" s="366">
        <v>158.78366617379052</v>
      </c>
      <c r="AD126" s="366">
        <v>158.78366617379052</v>
      </c>
      <c r="AE126" s="392">
        <v>158.78366617379052</v>
      </c>
    </row>
    <row r="127" spans="1:31" ht="36.75" customHeight="1" x14ac:dyDescent="0.25">
      <c r="A127" s="354"/>
      <c r="B127" s="322" t="s">
        <v>79</v>
      </c>
      <c r="C127" s="308">
        <v>7</v>
      </c>
      <c r="D127" s="365">
        <v>103.2</v>
      </c>
      <c r="E127" s="365">
        <v>103.2</v>
      </c>
      <c r="F127" s="365">
        <v>103.2</v>
      </c>
      <c r="G127" s="365">
        <v>103.2</v>
      </c>
      <c r="H127" s="365">
        <v>103.2</v>
      </c>
      <c r="I127" s="365">
        <v>103.2</v>
      </c>
      <c r="J127" s="365">
        <v>103.2</v>
      </c>
      <c r="K127" s="365">
        <v>103.2</v>
      </c>
      <c r="L127" s="365">
        <v>103.2</v>
      </c>
      <c r="M127" s="365">
        <v>103.2</v>
      </c>
      <c r="N127" s="365">
        <v>103.2</v>
      </c>
      <c r="O127" s="365">
        <v>103.2</v>
      </c>
      <c r="P127" s="365">
        <v>103.2</v>
      </c>
      <c r="Q127" s="365">
        <v>103.2</v>
      </c>
      <c r="R127" s="365">
        <v>103.2</v>
      </c>
      <c r="S127" s="365">
        <v>103.2</v>
      </c>
      <c r="T127" s="365">
        <v>103.2</v>
      </c>
      <c r="U127" s="365">
        <v>103.2</v>
      </c>
      <c r="V127" s="365">
        <v>103.2</v>
      </c>
      <c r="W127" s="365">
        <v>103.2</v>
      </c>
      <c r="X127" s="365">
        <v>103.2</v>
      </c>
      <c r="Y127" s="365">
        <v>103.2</v>
      </c>
      <c r="Z127" s="365">
        <v>103.2</v>
      </c>
      <c r="AA127" s="365">
        <v>103.2</v>
      </c>
      <c r="AB127" s="365">
        <v>103.2</v>
      </c>
      <c r="AC127" s="365">
        <v>103.2</v>
      </c>
      <c r="AD127" s="365">
        <v>103.2</v>
      </c>
      <c r="AE127" s="392">
        <v>103.2</v>
      </c>
    </row>
    <row r="128" spans="1:31" ht="18" customHeight="1" x14ac:dyDescent="0.25">
      <c r="A128" s="352" t="s">
        <v>80</v>
      </c>
      <c r="B128" s="312"/>
      <c r="C128" s="308">
        <v>5</v>
      </c>
      <c r="D128" s="365">
        <v>100</v>
      </c>
      <c r="E128" s="365">
        <v>100</v>
      </c>
      <c r="F128" s="365">
        <v>100</v>
      </c>
      <c r="G128" s="365">
        <v>100</v>
      </c>
      <c r="H128" s="365">
        <v>100</v>
      </c>
      <c r="I128" s="365">
        <v>100</v>
      </c>
      <c r="J128" s="365">
        <v>100</v>
      </c>
      <c r="K128" s="365">
        <v>100</v>
      </c>
      <c r="L128" s="365">
        <v>100</v>
      </c>
      <c r="M128" s="365">
        <v>100</v>
      </c>
      <c r="N128" s="365">
        <v>100</v>
      </c>
      <c r="O128" s="365">
        <v>100</v>
      </c>
      <c r="P128" s="365">
        <v>100</v>
      </c>
      <c r="Q128" s="365">
        <v>100</v>
      </c>
      <c r="R128" s="365">
        <v>100</v>
      </c>
      <c r="S128" s="365">
        <v>100</v>
      </c>
      <c r="T128" s="365">
        <v>100</v>
      </c>
      <c r="U128" s="365">
        <v>100</v>
      </c>
      <c r="V128" s="365">
        <v>100</v>
      </c>
      <c r="W128" s="365">
        <v>100</v>
      </c>
      <c r="X128" s="365">
        <v>100</v>
      </c>
      <c r="Y128" s="365">
        <v>100</v>
      </c>
      <c r="Z128" s="365">
        <v>100</v>
      </c>
      <c r="AA128" s="365">
        <v>100</v>
      </c>
      <c r="AB128" s="365">
        <v>100</v>
      </c>
      <c r="AC128" s="365">
        <v>100</v>
      </c>
      <c r="AD128" s="365">
        <v>100</v>
      </c>
      <c r="AE128" s="392">
        <v>100</v>
      </c>
    </row>
    <row r="129" spans="1:31" ht="18" customHeight="1" x14ac:dyDescent="0.25">
      <c r="A129" s="354"/>
      <c r="B129" s="312" t="s">
        <v>754</v>
      </c>
      <c r="C129" s="320">
        <v>5</v>
      </c>
      <c r="D129" s="366">
        <v>100</v>
      </c>
      <c r="E129" s="366">
        <v>100</v>
      </c>
      <c r="F129" s="366">
        <v>100</v>
      </c>
      <c r="G129" s="366">
        <v>100</v>
      </c>
      <c r="H129" s="366">
        <v>100</v>
      </c>
      <c r="I129" s="366">
        <v>100</v>
      </c>
      <c r="J129" s="366">
        <v>100</v>
      </c>
      <c r="K129" s="366">
        <v>100</v>
      </c>
      <c r="L129" s="366">
        <v>100</v>
      </c>
      <c r="M129" s="366">
        <v>100</v>
      </c>
      <c r="N129" s="366">
        <v>100</v>
      </c>
      <c r="O129" s="366">
        <v>100</v>
      </c>
      <c r="P129" s="366">
        <v>100</v>
      </c>
      <c r="Q129" s="366">
        <v>100</v>
      </c>
      <c r="R129" s="366">
        <v>100</v>
      </c>
      <c r="S129" s="366">
        <v>100</v>
      </c>
      <c r="T129" s="366">
        <v>100</v>
      </c>
      <c r="U129" s="366">
        <v>100</v>
      </c>
      <c r="V129" s="366">
        <v>100</v>
      </c>
      <c r="W129" s="366">
        <v>100</v>
      </c>
      <c r="X129" s="366">
        <v>100</v>
      </c>
      <c r="Y129" s="366">
        <v>100</v>
      </c>
      <c r="Z129" s="366">
        <v>100</v>
      </c>
      <c r="AA129" s="366">
        <v>100</v>
      </c>
      <c r="AB129" s="366">
        <v>100</v>
      </c>
      <c r="AC129" s="366">
        <v>100</v>
      </c>
      <c r="AD129" s="366">
        <v>100</v>
      </c>
      <c r="AE129" s="392">
        <v>100</v>
      </c>
    </row>
    <row r="130" spans="1:31" ht="18" customHeight="1" x14ac:dyDescent="0.25">
      <c r="A130" s="352" t="s">
        <v>81</v>
      </c>
      <c r="B130" s="312"/>
      <c r="C130" s="308">
        <v>1</v>
      </c>
      <c r="D130" s="365">
        <v>100</v>
      </c>
      <c r="E130" s="365">
        <v>100</v>
      </c>
      <c r="F130" s="365">
        <v>100</v>
      </c>
      <c r="G130" s="365">
        <v>100</v>
      </c>
      <c r="H130" s="365">
        <v>100</v>
      </c>
      <c r="I130" s="365">
        <v>100</v>
      </c>
      <c r="J130" s="365">
        <v>100</v>
      </c>
      <c r="K130" s="365">
        <v>100</v>
      </c>
      <c r="L130" s="365">
        <v>100</v>
      </c>
      <c r="M130" s="365">
        <v>100</v>
      </c>
      <c r="N130" s="365">
        <v>100</v>
      </c>
      <c r="O130" s="365">
        <v>100</v>
      </c>
      <c r="P130" s="365">
        <v>100</v>
      </c>
      <c r="Q130" s="365">
        <v>100</v>
      </c>
      <c r="R130" s="365">
        <v>100</v>
      </c>
      <c r="S130" s="365">
        <v>100</v>
      </c>
      <c r="T130" s="365">
        <v>100</v>
      </c>
      <c r="U130" s="365">
        <v>100</v>
      </c>
      <c r="V130" s="365">
        <v>100</v>
      </c>
      <c r="W130" s="365">
        <v>100</v>
      </c>
      <c r="X130" s="365">
        <v>100</v>
      </c>
      <c r="Y130" s="365">
        <v>100</v>
      </c>
      <c r="Z130" s="365">
        <v>100</v>
      </c>
      <c r="AA130" s="365">
        <v>100</v>
      </c>
      <c r="AB130" s="365">
        <v>100</v>
      </c>
      <c r="AC130" s="365">
        <v>100</v>
      </c>
      <c r="AD130" s="365">
        <v>100</v>
      </c>
      <c r="AE130" s="392">
        <v>100</v>
      </c>
    </row>
    <row r="131" spans="1:31" ht="18" customHeight="1" x14ac:dyDescent="0.25">
      <c r="A131" s="354"/>
      <c r="B131" s="310" t="s">
        <v>923</v>
      </c>
      <c r="C131" s="320">
        <v>1</v>
      </c>
      <c r="D131" s="366">
        <v>100</v>
      </c>
      <c r="E131" s="366">
        <v>100</v>
      </c>
      <c r="F131" s="366">
        <v>100</v>
      </c>
      <c r="G131" s="366">
        <v>100</v>
      </c>
      <c r="H131" s="366">
        <v>100</v>
      </c>
      <c r="I131" s="366">
        <v>100</v>
      </c>
      <c r="J131" s="366">
        <v>100</v>
      </c>
      <c r="K131" s="366">
        <v>100</v>
      </c>
      <c r="L131" s="366">
        <v>100</v>
      </c>
      <c r="M131" s="366">
        <v>100</v>
      </c>
      <c r="N131" s="366">
        <v>100</v>
      </c>
      <c r="O131" s="366">
        <v>100</v>
      </c>
      <c r="P131" s="366">
        <v>100</v>
      </c>
      <c r="Q131" s="366">
        <v>100</v>
      </c>
      <c r="R131" s="366">
        <v>100</v>
      </c>
      <c r="S131" s="366">
        <v>100</v>
      </c>
      <c r="T131" s="366">
        <v>100</v>
      </c>
      <c r="U131" s="366">
        <v>100</v>
      </c>
      <c r="V131" s="366">
        <v>100</v>
      </c>
      <c r="W131" s="366">
        <v>100</v>
      </c>
      <c r="X131" s="366">
        <v>100</v>
      </c>
      <c r="Y131" s="366">
        <v>100</v>
      </c>
      <c r="Z131" s="366">
        <v>100</v>
      </c>
      <c r="AA131" s="366">
        <v>100</v>
      </c>
      <c r="AB131" s="366">
        <v>100</v>
      </c>
      <c r="AC131" s="366">
        <v>100</v>
      </c>
      <c r="AD131" s="366">
        <v>100</v>
      </c>
      <c r="AE131" s="392">
        <v>100</v>
      </c>
    </row>
    <row r="132" spans="1:31" ht="18" customHeight="1" x14ac:dyDescent="0.25">
      <c r="A132" s="407" t="s">
        <v>756</v>
      </c>
      <c r="B132" s="407"/>
      <c r="C132" s="308">
        <v>1</v>
      </c>
      <c r="D132" s="365">
        <v>128</v>
      </c>
      <c r="E132" s="365">
        <v>128</v>
      </c>
      <c r="F132" s="365">
        <v>128</v>
      </c>
      <c r="G132" s="365">
        <v>128</v>
      </c>
      <c r="H132" s="365">
        <v>128</v>
      </c>
      <c r="I132" s="365">
        <v>128</v>
      </c>
      <c r="J132" s="365">
        <v>128</v>
      </c>
      <c r="K132" s="365">
        <v>128</v>
      </c>
      <c r="L132" s="365">
        <v>128</v>
      </c>
      <c r="M132" s="365">
        <v>128</v>
      </c>
      <c r="N132" s="365">
        <v>128</v>
      </c>
      <c r="O132" s="365">
        <v>128</v>
      </c>
      <c r="P132" s="365">
        <v>128</v>
      </c>
      <c r="Q132" s="365">
        <v>128</v>
      </c>
      <c r="R132" s="365">
        <v>128</v>
      </c>
      <c r="S132" s="365">
        <v>128</v>
      </c>
      <c r="T132" s="365">
        <v>128</v>
      </c>
      <c r="U132" s="365">
        <v>128</v>
      </c>
      <c r="V132" s="365">
        <v>128</v>
      </c>
      <c r="W132" s="365">
        <v>128</v>
      </c>
      <c r="X132" s="365">
        <v>128</v>
      </c>
      <c r="Y132" s="365">
        <v>128</v>
      </c>
      <c r="Z132" s="365">
        <v>128</v>
      </c>
      <c r="AA132" s="365">
        <v>128</v>
      </c>
      <c r="AB132" s="365">
        <v>128</v>
      </c>
      <c r="AC132" s="365">
        <v>128</v>
      </c>
      <c r="AD132" s="365">
        <v>128</v>
      </c>
      <c r="AE132" s="392">
        <v>128</v>
      </c>
    </row>
    <row r="133" spans="1:31" ht="18" customHeight="1" x14ac:dyDescent="0.25">
      <c r="A133" s="354"/>
      <c r="B133" s="353" t="s">
        <v>757</v>
      </c>
      <c r="C133" s="320">
        <v>1</v>
      </c>
      <c r="D133" s="366">
        <v>128</v>
      </c>
      <c r="E133" s="366">
        <v>128</v>
      </c>
      <c r="F133" s="366">
        <v>128</v>
      </c>
      <c r="G133" s="366">
        <v>128</v>
      </c>
      <c r="H133" s="366">
        <v>128</v>
      </c>
      <c r="I133" s="366">
        <v>128</v>
      </c>
      <c r="J133" s="366">
        <v>128</v>
      </c>
      <c r="K133" s="366">
        <v>128</v>
      </c>
      <c r="L133" s="366">
        <v>128</v>
      </c>
      <c r="M133" s="366">
        <v>128</v>
      </c>
      <c r="N133" s="366">
        <v>128</v>
      </c>
      <c r="O133" s="366">
        <v>128</v>
      </c>
      <c r="P133" s="366">
        <v>128</v>
      </c>
      <c r="Q133" s="366">
        <v>128</v>
      </c>
      <c r="R133" s="366">
        <v>128</v>
      </c>
      <c r="S133" s="366">
        <v>128</v>
      </c>
      <c r="T133" s="366">
        <v>128</v>
      </c>
      <c r="U133" s="366">
        <v>128</v>
      </c>
      <c r="V133" s="366">
        <v>128</v>
      </c>
      <c r="W133" s="366">
        <v>128</v>
      </c>
      <c r="X133" s="366">
        <v>128</v>
      </c>
      <c r="Y133" s="366">
        <v>128</v>
      </c>
      <c r="Z133" s="366">
        <v>128</v>
      </c>
      <c r="AA133" s="366">
        <v>128</v>
      </c>
      <c r="AB133" s="366">
        <v>128</v>
      </c>
      <c r="AC133" s="366">
        <v>128</v>
      </c>
      <c r="AD133" s="366">
        <v>128</v>
      </c>
      <c r="AE133" s="392">
        <v>128</v>
      </c>
    </row>
    <row r="134" spans="1:31" ht="18" customHeight="1" x14ac:dyDescent="0.25">
      <c r="A134" s="354"/>
      <c r="B134" s="323" t="s">
        <v>83</v>
      </c>
      <c r="C134" s="308">
        <v>39</v>
      </c>
      <c r="D134" s="365">
        <v>100</v>
      </c>
      <c r="E134" s="365">
        <v>100</v>
      </c>
      <c r="F134" s="365">
        <v>96.351048119890322</v>
      </c>
      <c r="G134" s="365">
        <v>95.240195994988994</v>
      </c>
      <c r="H134" s="365">
        <v>95.240195994988994</v>
      </c>
      <c r="I134" s="365">
        <v>95.240195994988994</v>
      </c>
      <c r="J134" s="365">
        <v>95.240195994988994</v>
      </c>
      <c r="K134" s="365">
        <v>95.240195994988994</v>
      </c>
      <c r="L134" s="365">
        <v>95.240195994988994</v>
      </c>
      <c r="M134" s="365">
        <v>95.240195994988994</v>
      </c>
      <c r="N134" s="365">
        <v>95.240195994988994</v>
      </c>
      <c r="O134" s="365">
        <v>95.240195994988994</v>
      </c>
      <c r="P134" s="365">
        <v>95.240195994988994</v>
      </c>
      <c r="Q134" s="365">
        <v>95.240195994988994</v>
      </c>
      <c r="R134" s="365">
        <v>95.240195994988994</v>
      </c>
      <c r="S134" s="365">
        <v>95.240195994988994</v>
      </c>
      <c r="T134" s="365">
        <v>95.240195994988994</v>
      </c>
      <c r="U134" s="365">
        <v>95.240195994988994</v>
      </c>
      <c r="V134" s="365">
        <v>95.240195994988994</v>
      </c>
      <c r="W134" s="365">
        <v>95.240195994988994</v>
      </c>
      <c r="X134" s="365">
        <v>95.240195994988994</v>
      </c>
      <c r="Y134" s="365">
        <v>95.240195994988994</v>
      </c>
      <c r="Z134" s="365">
        <v>95.240195994988994</v>
      </c>
      <c r="AA134" s="365">
        <v>95.984720390133333</v>
      </c>
      <c r="AB134" s="365">
        <v>101.00947182324323</v>
      </c>
      <c r="AC134" s="365">
        <v>112.09818977196119</v>
      </c>
      <c r="AD134" s="365">
        <v>112.09818977196119</v>
      </c>
      <c r="AE134" s="392">
        <v>112.09818977196119</v>
      </c>
    </row>
    <row r="135" spans="1:31" ht="18" customHeight="1" x14ac:dyDescent="0.25">
      <c r="A135" s="352" t="s">
        <v>84</v>
      </c>
      <c r="B135" s="353"/>
      <c r="C135" s="308">
        <v>30</v>
      </c>
      <c r="D135" s="365">
        <v>100</v>
      </c>
      <c r="E135" s="365">
        <v>100</v>
      </c>
      <c r="F135" s="365">
        <v>100</v>
      </c>
      <c r="G135" s="365">
        <v>100</v>
      </c>
      <c r="H135" s="365">
        <v>100</v>
      </c>
      <c r="I135" s="365">
        <v>100</v>
      </c>
      <c r="J135" s="365">
        <v>100</v>
      </c>
      <c r="K135" s="365">
        <v>100</v>
      </c>
      <c r="L135" s="365">
        <v>100</v>
      </c>
      <c r="M135" s="365">
        <v>100</v>
      </c>
      <c r="N135" s="365">
        <v>100</v>
      </c>
      <c r="O135" s="365">
        <v>100</v>
      </c>
      <c r="P135" s="365">
        <v>100</v>
      </c>
      <c r="Q135" s="365">
        <v>100</v>
      </c>
      <c r="R135" s="365">
        <v>100</v>
      </c>
      <c r="S135" s="365">
        <v>100</v>
      </c>
      <c r="T135" s="365">
        <v>100</v>
      </c>
      <c r="U135" s="365">
        <v>100</v>
      </c>
      <c r="V135" s="365">
        <v>100</v>
      </c>
      <c r="W135" s="365">
        <v>100</v>
      </c>
      <c r="X135" s="365">
        <v>100</v>
      </c>
      <c r="Y135" s="365">
        <v>100</v>
      </c>
      <c r="Z135" s="365">
        <v>100</v>
      </c>
      <c r="AA135" s="365">
        <v>100</v>
      </c>
      <c r="AB135" s="365">
        <v>100</v>
      </c>
      <c r="AC135" s="365">
        <v>114.41533333333335</v>
      </c>
      <c r="AD135" s="365">
        <v>114.41533333333335</v>
      </c>
      <c r="AE135" s="392">
        <v>114.41533333333335</v>
      </c>
    </row>
    <row r="136" spans="1:31" ht="18" customHeight="1" x14ac:dyDescent="0.25">
      <c r="A136" s="354"/>
      <c r="B136" s="312" t="s">
        <v>528</v>
      </c>
      <c r="C136" s="320">
        <v>30</v>
      </c>
      <c r="D136" s="366">
        <v>100</v>
      </c>
      <c r="E136" s="366">
        <v>100</v>
      </c>
      <c r="F136" s="366">
        <v>100</v>
      </c>
      <c r="G136" s="366">
        <v>100</v>
      </c>
      <c r="H136" s="366">
        <v>100</v>
      </c>
      <c r="I136" s="366">
        <v>100</v>
      </c>
      <c r="J136" s="366">
        <v>100</v>
      </c>
      <c r="K136" s="366">
        <v>100</v>
      </c>
      <c r="L136" s="366">
        <v>100</v>
      </c>
      <c r="M136" s="366">
        <v>100</v>
      </c>
      <c r="N136" s="366">
        <v>100</v>
      </c>
      <c r="O136" s="366">
        <v>100</v>
      </c>
      <c r="P136" s="366">
        <v>100</v>
      </c>
      <c r="Q136" s="366">
        <v>100</v>
      </c>
      <c r="R136" s="366">
        <v>100</v>
      </c>
      <c r="S136" s="366">
        <v>100</v>
      </c>
      <c r="T136" s="366">
        <v>100</v>
      </c>
      <c r="U136" s="366">
        <v>100</v>
      </c>
      <c r="V136" s="366">
        <v>100</v>
      </c>
      <c r="W136" s="366">
        <v>100</v>
      </c>
      <c r="X136" s="366">
        <v>100</v>
      </c>
      <c r="Y136" s="366">
        <v>100</v>
      </c>
      <c r="Z136" s="366">
        <v>100</v>
      </c>
      <c r="AA136" s="366">
        <v>100</v>
      </c>
      <c r="AB136" s="366">
        <v>100</v>
      </c>
      <c r="AC136" s="366">
        <v>114.41533333333335</v>
      </c>
      <c r="AD136" s="366">
        <v>114.41533333333335</v>
      </c>
      <c r="AE136" s="392">
        <v>114.41533333333335</v>
      </c>
    </row>
    <row r="137" spans="1:31" ht="18" customHeight="1" x14ac:dyDescent="0.25">
      <c r="A137" s="352" t="s">
        <v>85</v>
      </c>
      <c r="B137" s="312"/>
      <c r="C137" s="308">
        <v>9</v>
      </c>
      <c r="D137" s="365">
        <v>100</v>
      </c>
      <c r="E137" s="365">
        <v>100</v>
      </c>
      <c r="F137" s="365">
        <v>84.187875186191363</v>
      </c>
      <c r="G137" s="365">
        <v>79.374182644952327</v>
      </c>
      <c r="H137" s="365">
        <v>79.374182644952327</v>
      </c>
      <c r="I137" s="365">
        <v>79.374182644952327</v>
      </c>
      <c r="J137" s="365">
        <v>79.374182644952327</v>
      </c>
      <c r="K137" s="365">
        <v>79.374182644952327</v>
      </c>
      <c r="L137" s="365">
        <v>79.374182644952327</v>
      </c>
      <c r="M137" s="365">
        <v>79.374182644952327</v>
      </c>
      <c r="N137" s="365">
        <v>79.374182644952327</v>
      </c>
      <c r="O137" s="365">
        <v>79.374182644952327</v>
      </c>
      <c r="P137" s="365">
        <v>79.374182644952327</v>
      </c>
      <c r="Q137" s="365">
        <v>79.374182644952327</v>
      </c>
      <c r="R137" s="365">
        <v>79.374182644952327</v>
      </c>
      <c r="S137" s="365">
        <v>79.374182644952327</v>
      </c>
      <c r="T137" s="365">
        <v>79.374182644952327</v>
      </c>
      <c r="U137" s="365">
        <v>79.374182644952327</v>
      </c>
      <c r="V137" s="365">
        <v>79.374182644952327</v>
      </c>
      <c r="W137" s="365">
        <v>79.374182644952327</v>
      </c>
      <c r="X137" s="365">
        <v>79.374182644952327</v>
      </c>
      <c r="Y137" s="365">
        <v>79.374182644952327</v>
      </c>
      <c r="Z137" s="365">
        <v>79.374182644952327</v>
      </c>
      <c r="AA137" s="365">
        <v>82.60045502391111</v>
      </c>
      <c r="AB137" s="365">
        <v>104.37437790072065</v>
      </c>
      <c r="AC137" s="365">
        <v>104.37437790072065</v>
      </c>
      <c r="AD137" s="365">
        <v>104.37437790072065</v>
      </c>
      <c r="AE137" s="392">
        <v>104.37437790072065</v>
      </c>
    </row>
    <row r="138" spans="1:31" ht="18" customHeight="1" x14ac:dyDescent="0.25">
      <c r="A138" s="354"/>
      <c r="B138" s="312" t="s">
        <v>758</v>
      </c>
      <c r="C138" s="320">
        <v>9</v>
      </c>
      <c r="D138" s="366">
        <v>100</v>
      </c>
      <c r="E138" s="366">
        <v>100</v>
      </c>
      <c r="F138" s="366">
        <v>84.187875186191363</v>
      </c>
      <c r="G138" s="366">
        <v>79.374182644952327</v>
      </c>
      <c r="H138" s="366">
        <v>79.374182644952327</v>
      </c>
      <c r="I138" s="366">
        <v>79.374182644952327</v>
      </c>
      <c r="J138" s="366">
        <v>79.374182644952327</v>
      </c>
      <c r="K138" s="366">
        <v>79.374182644952327</v>
      </c>
      <c r="L138" s="366">
        <v>79.374182644952327</v>
      </c>
      <c r="M138" s="366">
        <v>79.374182644952327</v>
      </c>
      <c r="N138" s="366">
        <v>79.374182644952327</v>
      </c>
      <c r="O138" s="366">
        <v>79.374182644952327</v>
      </c>
      <c r="P138" s="366">
        <v>79.374182644952327</v>
      </c>
      <c r="Q138" s="366">
        <v>79.374182644952327</v>
      </c>
      <c r="R138" s="366">
        <v>79.374182644952327</v>
      </c>
      <c r="S138" s="366">
        <v>79.374182644952327</v>
      </c>
      <c r="T138" s="366">
        <v>79.374182644952327</v>
      </c>
      <c r="U138" s="366">
        <v>79.374182644952327</v>
      </c>
      <c r="V138" s="366">
        <v>79.374182644952327</v>
      </c>
      <c r="W138" s="366">
        <v>79.374182644952327</v>
      </c>
      <c r="X138" s="366">
        <v>79.374182644952327</v>
      </c>
      <c r="Y138" s="366">
        <v>79.374182644952327</v>
      </c>
      <c r="Z138" s="366">
        <v>79.374182644952327</v>
      </c>
      <c r="AA138" s="366">
        <v>82.60045502391111</v>
      </c>
      <c r="AB138" s="366">
        <v>104.37437790072065</v>
      </c>
      <c r="AC138" s="366">
        <v>104.37437790072065</v>
      </c>
      <c r="AD138" s="366">
        <v>104.37437790072065</v>
      </c>
      <c r="AE138" s="392">
        <v>104.37437790072065</v>
      </c>
    </row>
    <row r="139" spans="1:31" ht="18" customHeight="1" x14ac:dyDescent="0.25">
      <c r="A139" s="354"/>
      <c r="B139" s="314"/>
      <c r="C139" s="308"/>
      <c r="D139" s="365"/>
      <c r="E139" s="365"/>
      <c r="F139" s="365"/>
      <c r="G139" s="365"/>
      <c r="H139" s="365"/>
      <c r="I139" s="365"/>
      <c r="J139" s="365"/>
      <c r="K139" s="365"/>
      <c r="L139" s="365"/>
      <c r="M139" s="365"/>
      <c r="N139" s="365"/>
      <c r="O139" s="365"/>
      <c r="P139" s="365"/>
      <c r="Q139" s="365"/>
      <c r="R139" s="365"/>
      <c r="S139" s="365"/>
      <c r="T139" s="365"/>
      <c r="U139" s="365"/>
      <c r="V139" s="365"/>
      <c r="W139" s="365"/>
      <c r="X139" s="365"/>
      <c r="Y139" s="365"/>
      <c r="Z139" s="365"/>
      <c r="AA139" s="365"/>
      <c r="AB139" s="365"/>
      <c r="AC139" s="365"/>
      <c r="AD139" s="365"/>
      <c r="AE139" s="392"/>
    </row>
    <row r="140" spans="1:31" customFormat="1" ht="42.75" customHeight="1" x14ac:dyDescent="0.25">
      <c r="A140" s="405" t="s">
        <v>759</v>
      </c>
      <c r="B140" s="406"/>
      <c r="C140" s="350">
        <v>48</v>
      </c>
      <c r="D140" s="364">
        <v>103.40049158753823</v>
      </c>
      <c r="E140" s="364">
        <v>103.65216998994697</v>
      </c>
      <c r="F140" s="364">
        <v>104.10572983794036</v>
      </c>
      <c r="G140" s="364">
        <v>103.39406002406635</v>
      </c>
      <c r="H140" s="364">
        <v>105.10479341829144</v>
      </c>
      <c r="I140" s="364">
        <v>105.04870106826077</v>
      </c>
      <c r="J140" s="364">
        <v>105.56064889056388</v>
      </c>
      <c r="K140" s="364">
        <v>106.42062647864168</v>
      </c>
      <c r="L140" s="364">
        <v>105.25628876374022</v>
      </c>
      <c r="M140" s="364">
        <v>109.67230159188244</v>
      </c>
      <c r="N140" s="364">
        <v>109.81271068405653</v>
      </c>
      <c r="O140" s="364">
        <v>110.11175831958877</v>
      </c>
      <c r="P140" s="364">
        <v>109.75969968027509</v>
      </c>
      <c r="Q140" s="364">
        <v>109.10529786025988</v>
      </c>
      <c r="R140" s="364">
        <v>109.80407456293632</v>
      </c>
      <c r="S140" s="364">
        <v>109.26217073114087</v>
      </c>
      <c r="T140" s="364">
        <v>109.81260848371512</v>
      </c>
      <c r="U140" s="364">
        <v>109.83953220682287</v>
      </c>
      <c r="V140" s="364">
        <v>109.74618047440028</v>
      </c>
      <c r="W140" s="364">
        <v>110.64680569440709</v>
      </c>
      <c r="X140" s="364">
        <v>110.6453624203001</v>
      </c>
      <c r="Y140" s="364">
        <v>111.57390199943825</v>
      </c>
      <c r="Z140" s="364">
        <v>111.30232726829551</v>
      </c>
      <c r="AA140" s="364">
        <v>112.03129608550047</v>
      </c>
      <c r="AB140" s="364">
        <v>112.28155891344655</v>
      </c>
      <c r="AC140" s="364">
        <v>113.33319116263085</v>
      </c>
      <c r="AD140" s="364">
        <v>113.62023024482214</v>
      </c>
      <c r="AE140" s="394">
        <v>113.91677748084453</v>
      </c>
    </row>
    <row r="141" spans="1:31" ht="29.25" customHeight="1" x14ac:dyDescent="0.25">
      <c r="A141" s="354"/>
      <c r="B141" s="322" t="s">
        <v>86</v>
      </c>
      <c r="C141" s="308">
        <v>9</v>
      </c>
      <c r="D141" s="365">
        <v>99.849555814587589</v>
      </c>
      <c r="E141" s="365">
        <v>98.098730114230165</v>
      </c>
      <c r="F141" s="365">
        <v>99.9437076546225</v>
      </c>
      <c r="G141" s="365">
        <v>99.9437076546225</v>
      </c>
      <c r="H141" s="365">
        <v>102.65236636180472</v>
      </c>
      <c r="I141" s="365">
        <v>103.28956754831043</v>
      </c>
      <c r="J141" s="365">
        <v>105.75298960044762</v>
      </c>
      <c r="K141" s="365">
        <v>105.75298960044762</v>
      </c>
      <c r="L141" s="365">
        <v>103.48842611800248</v>
      </c>
      <c r="M141" s="365">
        <v>105.46069621608507</v>
      </c>
      <c r="N141" s="365">
        <v>105.46069621608507</v>
      </c>
      <c r="O141" s="365">
        <v>105.61333470815885</v>
      </c>
      <c r="P141" s="365">
        <v>106.00014967650537</v>
      </c>
      <c r="Q141" s="365">
        <v>106.11144565960562</v>
      </c>
      <c r="R141" s="365">
        <v>105.71295477185242</v>
      </c>
      <c r="S141" s="365">
        <v>105.51830419192095</v>
      </c>
      <c r="T141" s="365">
        <v>107.77262921813291</v>
      </c>
      <c r="U141" s="365">
        <v>109.41018255743521</v>
      </c>
      <c r="V141" s="365">
        <v>109.40015667659367</v>
      </c>
      <c r="W141" s="365">
        <v>109.9019530182747</v>
      </c>
      <c r="X141" s="365">
        <v>109.9019530182747</v>
      </c>
      <c r="Y141" s="365">
        <v>109.10900771361814</v>
      </c>
      <c r="Z141" s="365">
        <v>106.6280109744788</v>
      </c>
      <c r="AA141" s="365">
        <v>106.51810947090614</v>
      </c>
      <c r="AB141" s="365">
        <v>107.25947491520384</v>
      </c>
      <c r="AC141" s="365">
        <v>107.74097131274914</v>
      </c>
      <c r="AD141" s="365">
        <v>107.16023094067971</v>
      </c>
      <c r="AE141" s="392">
        <v>107.19685816368565</v>
      </c>
    </row>
    <row r="142" spans="1:31" ht="18" customHeight="1" x14ac:dyDescent="0.25">
      <c r="A142" s="352" t="s">
        <v>87</v>
      </c>
      <c r="B142" s="312"/>
      <c r="C142" s="308">
        <v>9</v>
      </c>
      <c r="D142" s="365">
        <v>99.849555814587589</v>
      </c>
      <c r="E142" s="365">
        <v>98.098730114230165</v>
      </c>
      <c r="F142" s="365">
        <v>99.9437076546225</v>
      </c>
      <c r="G142" s="365">
        <v>99.9437076546225</v>
      </c>
      <c r="H142" s="365">
        <v>102.65236636180472</v>
      </c>
      <c r="I142" s="365">
        <v>103.28956754831043</v>
      </c>
      <c r="J142" s="365">
        <v>105.75298960044762</v>
      </c>
      <c r="K142" s="365">
        <v>105.75298960044762</v>
      </c>
      <c r="L142" s="365">
        <v>103.48842611800248</v>
      </c>
      <c r="M142" s="365">
        <v>105.46069621608507</v>
      </c>
      <c r="N142" s="365">
        <v>105.46069621608507</v>
      </c>
      <c r="O142" s="365">
        <v>105.61333470815885</v>
      </c>
      <c r="P142" s="365">
        <v>106.00014967650537</v>
      </c>
      <c r="Q142" s="365">
        <v>106.11144565960562</v>
      </c>
      <c r="R142" s="365">
        <v>105.71295477185242</v>
      </c>
      <c r="S142" s="365">
        <v>105.51830419192095</v>
      </c>
      <c r="T142" s="365">
        <v>107.77262921813291</v>
      </c>
      <c r="U142" s="365">
        <v>109.41018255743521</v>
      </c>
      <c r="V142" s="365">
        <v>109.40015667659367</v>
      </c>
      <c r="W142" s="365">
        <v>109.9019530182747</v>
      </c>
      <c r="X142" s="365">
        <v>109.9019530182747</v>
      </c>
      <c r="Y142" s="365">
        <v>109.10900771361814</v>
      </c>
      <c r="Z142" s="365">
        <v>106.6280109744788</v>
      </c>
      <c r="AA142" s="365">
        <v>106.51810947090614</v>
      </c>
      <c r="AB142" s="365">
        <v>107.25947491520384</v>
      </c>
      <c r="AC142" s="365">
        <v>107.74097131274914</v>
      </c>
      <c r="AD142" s="365">
        <v>107.16023094067971</v>
      </c>
      <c r="AE142" s="392">
        <v>107.19685816368565</v>
      </c>
    </row>
    <row r="143" spans="1:31" ht="18" customHeight="1" x14ac:dyDescent="0.25">
      <c r="A143" s="354"/>
      <c r="B143" s="312" t="s">
        <v>532</v>
      </c>
      <c r="C143" s="320">
        <v>8</v>
      </c>
      <c r="D143" s="366">
        <v>99.538660833317209</v>
      </c>
      <c r="E143" s="366">
        <v>97.544049275947998</v>
      </c>
      <c r="F143" s="366">
        <v>99.541958708812658</v>
      </c>
      <c r="G143" s="366">
        <v>99.541958708812658</v>
      </c>
      <c r="H143" s="366">
        <v>102.78233343771808</v>
      </c>
      <c r="I143" s="366">
        <v>103.50825884006635</v>
      </c>
      <c r="J143" s="366">
        <v>106.17009919916866</v>
      </c>
      <c r="K143" s="366">
        <v>106.17009919916866</v>
      </c>
      <c r="L143" s="366">
        <v>103.72786463193911</v>
      </c>
      <c r="M143" s="366">
        <v>105.97475461709649</v>
      </c>
      <c r="N143" s="366">
        <v>105.97475461709649</v>
      </c>
      <c r="O143" s="366">
        <v>106.14864657009194</v>
      </c>
      <c r="P143" s="366">
        <v>106.58932185048673</v>
      </c>
      <c r="Q143" s="366">
        <v>106.58932185048673</v>
      </c>
      <c r="R143" s="366">
        <v>106.12044692465162</v>
      </c>
      <c r="S143" s="366">
        <v>105.75916397395798</v>
      </c>
      <c r="T143" s="366">
        <v>108.25608817747565</v>
      </c>
      <c r="U143" s="366">
        <v>110.0109112393981</v>
      </c>
      <c r="V143" s="366">
        <v>109.40725306963773</v>
      </c>
      <c r="W143" s="366">
        <v>109.97891978800854</v>
      </c>
      <c r="X143" s="366">
        <v>109.97891978800854</v>
      </c>
      <c r="Y143" s="366">
        <v>108.99466148792729</v>
      </c>
      <c r="Z143" s="366">
        <v>106.16820950662931</v>
      </c>
      <c r="AA143" s="366">
        <v>105.71449182714861</v>
      </c>
      <c r="AB143" s="366">
        <v>106.37771008228107</v>
      </c>
      <c r="AC143" s="366">
        <v>106.77258031511319</v>
      </c>
      <c r="AD143" s="366">
        <v>105.84527516441001</v>
      </c>
      <c r="AE143" s="392">
        <v>105.87836297971432</v>
      </c>
    </row>
    <row r="144" spans="1:31" ht="18" customHeight="1" x14ac:dyDescent="0.25">
      <c r="A144" s="354"/>
      <c r="B144" s="312" t="s">
        <v>760</v>
      </c>
      <c r="C144" s="320">
        <v>1</v>
      </c>
      <c r="D144" s="366">
        <v>102.08234704371118</v>
      </c>
      <c r="E144" s="366">
        <v>102.08234704371118</v>
      </c>
      <c r="F144" s="366">
        <v>102.82899553816584</v>
      </c>
      <c r="G144" s="366">
        <v>102.82899553816584</v>
      </c>
      <c r="H144" s="366">
        <v>101.71896645297237</v>
      </c>
      <c r="I144" s="366">
        <v>101.71896645297237</v>
      </c>
      <c r="J144" s="366">
        <v>102.75738430054191</v>
      </c>
      <c r="K144" s="366">
        <v>102.75738430054191</v>
      </c>
      <c r="L144" s="366">
        <v>101.76882224518477</v>
      </c>
      <c r="M144" s="366">
        <v>101.76882224518477</v>
      </c>
      <c r="N144" s="366">
        <v>101.76882224518477</v>
      </c>
      <c r="O144" s="366">
        <v>101.76882224518477</v>
      </c>
      <c r="P144" s="366">
        <v>101.76882224518477</v>
      </c>
      <c r="Q144" s="366">
        <v>102.67942574327765</v>
      </c>
      <c r="R144" s="366">
        <v>102.78642021993087</v>
      </c>
      <c r="S144" s="366">
        <v>103.78849303001856</v>
      </c>
      <c r="T144" s="366">
        <v>104.30051487376227</v>
      </c>
      <c r="U144" s="366">
        <v>105.09585838697436</v>
      </c>
      <c r="V144" s="366">
        <v>109.34919167200438</v>
      </c>
      <c r="W144" s="366">
        <v>109.34919167200438</v>
      </c>
      <c r="X144" s="366">
        <v>109.34919167200438</v>
      </c>
      <c r="Y144" s="366">
        <v>109.93022151630696</v>
      </c>
      <c r="Z144" s="366">
        <v>109.93022151630696</v>
      </c>
      <c r="AA144" s="366">
        <v>112.28954527607377</v>
      </c>
      <c r="AB144" s="366">
        <v>113.59214962437633</v>
      </c>
      <c r="AC144" s="366">
        <v>114.69577938668007</v>
      </c>
      <c r="AD144" s="366">
        <v>116.60400424298022</v>
      </c>
      <c r="AE144" s="392">
        <v>116.66605084857052</v>
      </c>
    </row>
    <row r="145" spans="1:31" ht="18" customHeight="1" x14ac:dyDescent="0.25">
      <c r="A145" s="354"/>
      <c r="B145" s="323" t="s">
        <v>88</v>
      </c>
      <c r="C145" s="308">
        <v>3</v>
      </c>
      <c r="D145" s="365">
        <v>103.59983122079949</v>
      </c>
      <c r="E145" s="365">
        <v>104.30168236092059</v>
      </c>
      <c r="F145" s="365">
        <v>104.30168236092059</v>
      </c>
      <c r="G145" s="365">
        <v>104.30168236092059</v>
      </c>
      <c r="H145" s="365">
        <v>104.30168236092059</v>
      </c>
      <c r="I145" s="365">
        <v>104.43076699190249</v>
      </c>
      <c r="J145" s="365">
        <v>105.17295300066313</v>
      </c>
      <c r="K145" s="365">
        <v>105.17295300066313</v>
      </c>
      <c r="L145" s="365">
        <v>105.26301783014189</v>
      </c>
      <c r="M145" s="365">
        <v>105.58357297512426</v>
      </c>
      <c r="N145" s="365">
        <v>105.58357297512426</v>
      </c>
      <c r="O145" s="365">
        <v>106.02466968162514</v>
      </c>
      <c r="P145" s="365">
        <v>106.02466968162514</v>
      </c>
      <c r="Q145" s="365">
        <v>106.02466968162514</v>
      </c>
      <c r="R145" s="365">
        <v>106.02466968162514</v>
      </c>
      <c r="S145" s="365">
        <v>106.02466968162514</v>
      </c>
      <c r="T145" s="365">
        <v>107.05404387830278</v>
      </c>
      <c r="U145" s="365">
        <v>108.52407087924659</v>
      </c>
      <c r="V145" s="365">
        <v>108.65058958402079</v>
      </c>
      <c r="W145" s="365">
        <v>109.73826770678563</v>
      </c>
      <c r="X145" s="365">
        <v>109.73826770678563</v>
      </c>
      <c r="Y145" s="365">
        <v>109.73826770678563</v>
      </c>
      <c r="Z145" s="365">
        <v>109.73826770678563</v>
      </c>
      <c r="AA145" s="365">
        <v>109.73826770678563</v>
      </c>
      <c r="AB145" s="365">
        <v>109.73826770678563</v>
      </c>
      <c r="AC145" s="365">
        <v>110.30929894094088</v>
      </c>
      <c r="AD145" s="365">
        <v>110.30929894094088</v>
      </c>
      <c r="AE145" s="392">
        <v>110.30929894094088</v>
      </c>
    </row>
    <row r="146" spans="1:31" ht="18" customHeight="1" x14ac:dyDescent="0.25">
      <c r="A146" s="352" t="s">
        <v>761</v>
      </c>
      <c r="B146" s="312"/>
      <c r="C146" s="308">
        <v>3</v>
      </c>
      <c r="D146" s="365">
        <v>103.59983122079949</v>
      </c>
      <c r="E146" s="365">
        <v>104.30168236092059</v>
      </c>
      <c r="F146" s="365">
        <v>104.30168236092059</v>
      </c>
      <c r="G146" s="365">
        <v>104.30168236092059</v>
      </c>
      <c r="H146" s="365">
        <v>104.30168236092059</v>
      </c>
      <c r="I146" s="365">
        <v>104.43076699190249</v>
      </c>
      <c r="J146" s="365">
        <v>105.17295300066313</v>
      </c>
      <c r="K146" s="365">
        <v>105.17295300066313</v>
      </c>
      <c r="L146" s="365">
        <v>105.26301783014189</v>
      </c>
      <c r="M146" s="365">
        <v>105.58357297512426</v>
      </c>
      <c r="N146" s="365">
        <v>105.58357297512426</v>
      </c>
      <c r="O146" s="365">
        <v>106.02466968162514</v>
      </c>
      <c r="P146" s="365">
        <v>106.02466968162514</v>
      </c>
      <c r="Q146" s="365">
        <v>106.02466968162514</v>
      </c>
      <c r="R146" s="365">
        <v>106.02466968162514</v>
      </c>
      <c r="S146" s="365">
        <v>106.02466968162514</v>
      </c>
      <c r="T146" s="365">
        <v>107.05404387830278</v>
      </c>
      <c r="U146" s="365">
        <v>108.52407087924659</v>
      </c>
      <c r="V146" s="365">
        <v>108.65058958402079</v>
      </c>
      <c r="W146" s="365">
        <v>109.73826770678563</v>
      </c>
      <c r="X146" s="365">
        <v>109.73826770678563</v>
      </c>
      <c r="Y146" s="365">
        <v>109.73826770678563</v>
      </c>
      <c r="Z146" s="365">
        <v>109.73826770678563</v>
      </c>
      <c r="AA146" s="365">
        <v>109.73826770678563</v>
      </c>
      <c r="AB146" s="365">
        <v>109.73826770678563</v>
      </c>
      <c r="AC146" s="365">
        <v>110.30929894094088</v>
      </c>
      <c r="AD146" s="365">
        <v>110.30929894094088</v>
      </c>
      <c r="AE146" s="392">
        <v>110.30929894094088</v>
      </c>
    </row>
    <row r="147" spans="1:31" ht="18" customHeight="1" x14ac:dyDescent="0.25">
      <c r="A147" s="354"/>
      <c r="B147" s="315" t="s">
        <v>762</v>
      </c>
      <c r="C147" s="320">
        <v>1</v>
      </c>
      <c r="D147" s="366">
        <v>99.462050301308821</v>
      </c>
      <c r="E147" s="366">
        <v>99.462050301308821</v>
      </c>
      <c r="F147" s="366">
        <v>99.462050301308821</v>
      </c>
      <c r="G147" s="366">
        <v>99.462050301308821</v>
      </c>
      <c r="H147" s="366">
        <v>99.462050301308821</v>
      </c>
      <c r="I147" s="366">
        <v>99.462050301308821</v>
      </c>
      <c r="J147" s="366">
        <v>101.68860832759071</v>
      </c>
      <c r="K147" s="366">
        <v>101.68860832759071</v>
      </c>
      <c r="L147" s="366">
        <v>101.68860832759071</v>
      </c>
      <c r="M147" s="366">
        <v>101.88330117943826</v>
      </c>
      <c r="N147" s="366">
        <v>101.88330117943826</v>
      </c>
      <c r="O147" s="366">
        <v>101.88330117943826</v>
      </c>
      <c r="P147" s="366">
        <v>101.88330117943826</v>
      </c>
      <c r="Q147" s="366">
        <v>101.88330117943826</v>
      </c>
      <c r="R147" s="366">
        <v>101.88330117943826</v>
      </c>
      <c r="S147" s="366">
        <v>101.88330117943826</v>
      </c>
      <c r="T147" s="366">
        <v>101.88330117943826</v>
      </c>
      <c r="U147" s="366">
        <v>104.01457088295339</v>
      </c>
      <c r="V147" s="366">
        <v>104.01457088295339</v>
      </c>
      <c r="W147" s="366">
        <v>105.66986504640909</v>
      </c>
      <c r="X147" s="366">
        <v>105.66986504640909</v>
      </c>
      <c r="Y147" s="366">
        <v>105.66986504640909</v>
      </c>
      <c r="Z147" s="366">
        <v>105.66986504640909</v>
      </c>
      <c r="AA147" s="366">
        <v>105.66986504640909</v>
      </c>
      <c r="AB147" s="366">
        <v>105.66986504640909</v>
      </c>
      <c r="AC147" s="366">
        <v>105.66986504640909</v>
      </c>
      <c r="AD147" s="366">
        <v>105.66986504640909</v>
      </c>
      <c r="AE147" s="392">
        <v>105.66986504640909</v>
      </c>
    </row>
    <row r="148" spans="1:31" ht="18" customHeight="1" x14ac:dyDescent="0.25">
      <c r="A148" s="354"/>
      <c r="B148" s="315" t="s">
        <v>763</v>
      </c>
      <c r="C148" s="320">
        <v>1</v>
      </c>
      <c r="D148" s="366">
        <v>101.85135601261989</v>
      </c>
      <c r="E148" s="366">
        <v>101.85135601261989</v>
      </c>
      <c r="F148" s="366">
        <v>101.85135601261989</v>
      </c>
      <c r="G148" s="366">
        <v>101.85135601261989</v>
      </c>
      <c r="H148" s="366">
        <v>101.85135601261989</v>
      </c>
      <c r="I148" s="366">
        <v>101.85135601261989</v>
      </c>
      <c r="J148" s="366">
        <v>101.85135601261989</v>
      </c>
      <c r="K148" s="366">
        <v>101.85135601261989</v>
      </c>
      <c r="L148" s="366">
        <v>101.85135601261989</v>
      </c>
      <c r="M148" s="366">
        <v>102.61832859571946</v>
      </c>
      <c r="N148" s="366">
        <v>102.61832859571946</v>
      </c>
      <c r="O148" s="366">
        <v>102.61832859571946</v>
      </c>
      <c r="P148" s="366">
        <v>102.61832859571946</v>
      </c>
      <c r="Q148" s="366">
        <v>102.61832859571946</v>
      </c>
      <c r="R148" s="366">
        <v>102.61832859571946</v>
      </c>
      <c r="S148" s="366">
        <v>102.61832859571946</v>
      </c>
      <c r="T148" s="366">
        <v>105.70645118575236</v>
      </c>
      <c r="U148" s="366">
        <v>106.31078157978246</v>
      </c>
      <c r="V148" s="366">
        <v>106.69033769410507</v>
      </c>
      <c r="W148" s="366">
        <v>107.38651930094504</v>
      </c>
      <c r="X148" s="366">
        <v>107.38651930094504</v>
      </c>
      <c r="Y148" s="366">
        <v>107.38651930094504</v>
      </c>
      <c r="Z148" s="366">
        <v>107.38651930094504</v>
      </c>
      <c r="AA148" s="366">
        <v>107.38651930094504</v>
      </c>
      <c r="AB148" s="366">
        <v>107.38651930094504</v>
      </c>
      <c r="AC148" s="366">
        <v>107.81206597802067</v>
      </c>
      <c r="AD148" s="366">
        <v>107.81206597802067</v>
      </c>
      <c r="AE148" s="392">
        <v>107.81206597802067</v>
      </c>
    </row>
    <row r="149" spans="1:31" ht="18" customHeight="1" x14ac:dyDescent="0.25">
      <c r="A149" s="354"/>
      <c r="B149" s="315" t="s">
        <v>924</v>
      </c>
      <c r="C149" s="320">
        <v>1</v>
      </c>
      <c r="D149" s="366">
        <v>109.48608734846974</v>
      </c>
      <c r="E149" s="366">
        <v>111.59164076883306</v>
      </c>
      <c r="F149" s="366">
        <v>111.59164076883306</v>
      </c>
      <c r="G149" s="366">
        <v>111.59164076883306</v>
      </c>
      <c r="H149" s="366">
        <v>111.59164076883306</v>
      </c>
      <c r="I149" s="366">
        <v>111.97889466177877</v>
      </c>
      <c r="J149" s="366">
        <v>111.97889466177877</v>
      </c>
      <c r="K149" s="366">
        <v>111.97889466177877</v>
      </c>
      <c r="L149" s="366">
        <v>112.24908915021506</v>
      </c>
      <c r="M149" s="366">
        <v>112.24908915021506</v>
      </c>
      <c r="N149" s="366">
        <v>112.24908915021506</v>
      </c>
      <c r="O149" s="366">
        <v>113.57237926971771</v>
      </c>
      <c r="P149" s="366">
        <v>113.57237926971771</v>
      </c>
      <c r="Q149" s="366">
        <v>113.57237926971771</v>
      </c>
      <c r="R149" s="366">
        <v>113.57237926971771</v>
      </c>
      <c r="S149" s="366">
        <v>113.57237926971771</v>
      </c>
      <c r="T149" s="366">
        <v>113.57237926971771</v>
      </c>
      <c r="U149" s="366">
        <v>115.2468601750039</v>
      </c>
      <c r="V149" s="366">
        <v>115.2468601750039</v>
      </c>
      <c r="W149" s="366">
        <v>116.15841877300275</v>
      </c>
      <c r="X149" s="366">
        <v>116.15841877300275</v>
      </c>
      <c r="Y149" s="366">
        <v>116.15841877300275</v>
      </c>
      <c r="Z149" s="366">
        <v>116.15841877300275</v>
      </c>
      <c r="AA149" s="366">
        <v>116.15841877300275</v>
      </c>
      <c r="AB149" s="366">
        <v>116.15841877300275</v>
      </c>
      <c r="AC149" s="366">
        <v>117.4459657983929</v>
      </c>
      <c r="AD149" s="366">
        <v>117.4459657983929</v>
      </c>
      <c r="AE149" s="392">
        <v>117.4459657983929</v>
      </c>
    </row>
    <row r="150" spans="1:31" ht="18" customHeight="1" x14ac:dyDescent="0.25">
      <c r="A150" s="354"/>
      <c r="B150" s="323" t="s">
        <v>90</v>
      </c>
      <c r="C150" s="308">
        <v>9</v>
      </c>
      <c r="D150" s="365">
        <v>100.89117184780233</v>
      </c>
      <c r="E150" s="365">
        <v>99.665642726443252</v>
      </c>
      <c r="F150" s="365">
        <v>100.06165761997173</v>
      </c>
      <c r="G150" s="365">
        <v>100.5155046358358</v>
      </c>
      <c r="H150" s="365">
        <v>102.37438557284179</v>
      </c>
      <c r="I150" s="365">
        <v>101.39487462580054</v>
      </c>
      <c r="J150" s="365">
        <v>100.42945861254169</v>
      </c>
      <c r="K150" s="365">
        <v>102.7867388058779</v>
      </c>
      <c r="L150" s="365">
        <v>104.01186924324979</v>
      </c>
      <c r="M150" s="365">
        <v>104.8409248234729</v>
      </c>
      <c r="N150" s="365">
        <v>104.59837021623463</v>
      </c>
      <c r="O150" s="365">
        <v>104.58450168666469</v>
      </c>
      <c r="P150" s="365">
        <v>104.83806926664595</v>
      </c>
      <c r="Q150" s="365">
        <v>103.61370581231434</v>
      </c>
      <c r="R150" s="365">
        <v>103.33144028149017</v>
      </c>
      <c r="S150" s="365">
        <v>102.82861862452972</v>
      </c>
      <c r="T150" s="365">
        <v>103.53617106911935</v>
      </c>
      <c r="U150" s="365">
        <v>102.14567805589692</v>
      </c>
      <c r="V150" s="365">
        <v>102.37058064720604</v>
      </c>
      <c r="W150" s="365">
        <v>102.37776222641918</v>
      </c>
      <c r="X150" s="365">
        <v>102.12180480056821</v>
      </c>
      <c r="Y150" s="365">
        <v>102.93909841099304</v>
      </c>
      <c r="Z150" s="365">
        <v>102.87376668280922</v>
      </c>
      <c r="AA150" s="365">
        <v>101.64143603386248</v>
      </c>
      <c r="AB150" s="365">
        <v>101.95718500814658</v>
      </c>
      <c r="AC150" s="365">
        <v>100.22155183915648</v>
      </c>
      <c r="AD150" s="365">
        <v>102.19495338557742</v>
      </c>
      <c r="AE150" s="392">
        <v>102.63276504452041</v>
      </c>
    </row>
    <row r="151" spans="1:31" ht="18" customHeight="1" x14ac:dyDescent="0.25">
      <c r="A151" s="352" t="s">
        <v>91</v>
      </c>
      <c r="B151" s="315"/>
      <c r="C151" s="308">
        <v>7</v>
      </c>
      <c r="D151" s="365">
        <v>100.63249100395069</v>
      </c>
      <c r="E151" s="365">
        <v>99.553844955855894</v>
      </c>
      <c r="F151" s="365">
        <v>99.918640751776522</v>
      </c>
      <c r="G151" s="365">
        <v>100.55067644949243</v>
      </c>
      <c r="H151" s="365">
        <v>102.68897964031375</v>
      </c>
      <c r="I151" s="365">
        <v>101.42960842268928</v>
      </c>
      <c r="J151" s="365">
        <v>100.125100607091</v>
      </c>
      <c r="K151" s="365">
        <v>103.15588942709471</v>
      </c>
      <c r="L151" s="365">
        <v>104.85478488351593</v>
      </c>
      <c r="M151" s="365">
        <v>105.73858991258496</v>
      </c>
      <c r="N151" s="365">
        <v>105.59868540461184</v>
      </c>
      <c r="O151" s="365">
        <v>105.49106495382931</v>
      </c>
      <c r="P151" s="365">
        <v>105.62513672277865</v>
      </c>
      <c r="Q151" s="365">
        <v>104.07631121058004</v>
      </c>
      <c r="R151" s="365">
        <v>103.86201939496735</v>
      </c>
      <c r="S151" s="365">
        <v>103.51561404120021</v>
      </c>
      <c r="T151" s="365">
        <v>104.36458524133047</v>
      </c>
      <c r="U151" s="365">
        <v>102.54590316981988</v>
      </c>
      <c r="V151" s="365">
        <v>102.92442357959727</v>
      </c>
      <c r="W151" s="365">
        <v>102.89702434468646</v>
      </c>
      <c r="X151" s="365">
        <v>102.56793622573521</v>
      </c>
      <c r="Y151" s="365">
        <v>103.76410070902155</v>
      </c>
      <c r="Z151" s="365">
        <v>103.82476016685133</v>
      </c>
      <c r="AA151" s="365">
        <v>102.01329540352934</v>
      </c>
      <c r="AB151" s="365">
        <v>102.53458306655567</v>
      </c>
      <c r="AC151" s="365">
        <v>100.78237739690599</v>
      </c>
      <c r="AD151" s="365">
        <v>103.15315823874433</v>
      </c>
      <c r="AE151" s="392">
        <v>103.84635600438196</v>
      </c>
    </row>
    <row r="152" spans="1:31" ht="18" customHeight="1" x14ac:dyDescent="0.25">
      <c r="A152" s="354"/>
      <c r="B152" s="312" t="s">
        <v>764</v>
      </c>
      <c r="C152" s="320">
        <v>4</v>
      </c>
      <c r="D152" s="366">
        <v>99.784056709971694</v>
      </c>
      <c r="E152" s="366">
        <v>98.63594535566331</v>
      </c>
      <c r="F152" s="366">
        <v>98.993415000616807</v>
      </c>
      <c r="G152" s="366">
        <v>99.91066467183272</v>
      </c>
      <c r="H152" s="366">
        <v>103.39289806105201</v>
      </c>
      <c r="I152" s="366">
        <v>101.18899843020918</v>
      </c>
      <c r="J152" s="366">
        <v>99.682618632302024</v>
      </c>
      <c r="K152" s="366">
        <v>102.44014158975621</v>
      </c>
      <c r="L152" s="366">
        <v>105.41320863849337</v>
      </c>
      <c r="M152" s="366">
        <v>108.06062989519937</v>
      </c>
      <c r="N152" s="366">
        <v>107.81579700624643</v>
      </c>
      <c r="O152" s="366">
        <v>108.08325314969173</v>
      </c>
      <c r="P152" s="366">
        <v>108.26562104095026</v>
      </c>
      <c r="Q152" s="366">
        <v>105.68300158695929</v>
      </c>
      <c r="R152" s="366">
        <v>106.74897766029451</v>
      </c>
      <c r="S152" s="366">
        <v>105.76133147792054</v>
      </c>
      <c r="T152" s="366">
        <v>106.45322125243804</v>
      </c>
      <c r="U152" s="366">
        <v>106.33788304169833</v>
      </c>
      <c r="V152" s="366">
        <v>108.08803762361337</v>
      </c>
      <c r="W152" s="366">
        <v>108.47926193101392</v>
      </c>
      <c r="X152" s="366">
        <v>107.19791787759785</v>
      </c>
      <c r="Y152" s="366">
        <v>106.75967657965936</v>
      </c>
      <c r="Z152" s="366">
        <v>106.50878770920511</v>
      </c>
      <c r="AA152" s="366">
        <v>106.54353404225593</v>
      </c>
      <c r="AB152" s="366">
        <v>106.21694277789246</v>
      </c>
      <c r="AC152" s="366">
        <v>104.03557602182438</v>
      </c>
      <c r="AD152" s="366">
        <v>106.45099864126249</v>
      </c>
      <c r="AE152" s="392">
        <v>107.5990076145813</v>
      </c>
    </row>
    <row r="153" spans="1:31" ht="18" customHeight="1" x14ac:dyDescent="0.25">
      <c r="A153" s="354"/>
      <c r="B153" s="312" t="s">
        <v>765</v>
      </c>
      <c r="C153" s="320">
        <v>1</v>
      </c>
      <c r="D153" s="366">
        <v>99.433304088974154</v>
      </c>
      <c r="E153" s="366">
        <v>99.433304088974154</v>
      </c>
      <c r="F153" s="366">
        <v>99.433304088974154</v>
      </c>
      <c r="G153" s="366">
        <v>99.705066378309994</v>
      </c>
      <c r="H153" s="366">
        <v>100.7442551571821</v>
      </c>
      <c r="I153" s="366">
        <v>100.7442551571821</v>
      </c>
      <c r="J153" s="366">
        <v>101.42669872170637</v>
      </c>
      <c r="K153" s="366">
        <v>106.657107525562</v>
      </c>
      <c r="L153" s="366">
        <v>106.657107525562</v>
      </c>
      <c r="M153" s="366">
        <v>106.657107525562</v>
      </c>
      <c r="N153" s="366">
        <v>106.657107525562</v>
      </c>
      <c r="O153" s="366">
        <v>106.657107525562</v>
      </c>
      <c r="P153" s="366">
        <v>106.657107525562</v>
      </c>
      <c r="Q153" s="366">
        <v>106.657107525562</v>
      </c>
      <c r="R153" s="366">
        <v>103.9052158750055</v>
      </c>
      <c r="S153" s="366">
        <v>103.9052158750055</v>
      </c>
      <c r="T153" s="366">
        <v>103.9052158750055</v>
      </c>
      <c r="U153" s="366">
        <v>102.87441417609935</v>
      </c>
      <c r="V153" s="366">
        <v>102.87441417609935</v>
      </c>
      <c r="W153" s="366">
        <v>103.97860867084131</v>
      </c>
      <c r="X153" s="366">
        <v>103.97860867084131</v>
      </c>
      <c r="Y153" s="366">
        <v>103.97860867084131</v>
      </c>
      <c r="Z153" s="366">
        <v>103.97860867084131</v>
      </c>
      <c r="AA153" s="366">
        <v>103.97860867084131</v>
      </c>
      <c r="AB153" s="366">
        <v>103.97860867084131</v>
      </c>
      <c r="AC153" s="366">
        <v>100.43863600756572</v>
      </c>
      <c r="AD153" s="366">
        <v>103.97860867084131</v>
      </c>
      <c r="AE153" s="392">
        <v>105.22899556147399</v>
      </c>
    </row>
    <row r="154" spans="1:31" ht="18" customHeight="1" x14ac:dyDescent="0.25">
      <c r="A154" s="354"/>
      <c r="B154" s="312" t="s">
        <v>766</v>
      </c>
      <c r="C154" s="320">
        <v>2</v>
      </c>
      <c r="D154" s="366">
        <v>102.92895304939698</v>
      </c>
      <c r="E154" s="366">
        <v>101.44991458968192</v>
      </c>
      <c r="F154" s="366">
        <v>102.01176058549717</v>
      </c>
      <c r="G154" s="366">
        <v>102.25350504040307</v>
      </c>
      <c r="H154" s="366">
        <v>102.25350504040307</v>
      </c>
      <c r="I154" s="366">
        <v>102.25350504040307</v>
      </c>
      <c r="J154" s="366">
        <v>100.35926549936126</v>
      </c>
      <c r="K154" s="366">
        <v>102.83677605253806</v>
      </c>
      <c r="L154" s="366">
        <v>102.83677605253806</v>
      </c>
      <c r="M154" s="366">
        <v>100.6352511408676</v>
      </c>
      <c r="N154" s="366">
        <v>100.6352511408676</v>
      </c>
      <c r="O154" s="366">
        <v>99.723667276238103</v>
      </c>
      <c r="P154" s="366">
        <v>99.828182685043771</v>
      </c>
      <c r="Q154" s="366">
        <v>99.572532300330593</v>
      </c>
      <c r="R154" s="366">
        <v>98.066504624293913</v>
      </c>
      <c r="S154" s="366">
        <v>98.829378250856905</v>
      </c>
      <c r="T154" s="366">
        <v>100.41699790227784</v>
      </c>
      <c r="U154" s="366">
        <v>94.797687922923217</v>
      </c>
      <c r="V154" s="366">
        <v>92.622200193314029</v>
      </c>
      <c r="W154" s="366">
        <v>91.191757008954099</v>
      </c>
      <c r="X154" s="366">
        <v>92.60263669945688</v>
      </c>
      <c r="Y154" s="366">
        <v>97.665694986835973</v>
      </c>
      <c r="Z154" s="366">
        <v>98.379780830148817</v>
      </c>
      <c r="AA154" s="366">
        <v>91.970161492420161</v>
      </c>
      <c r="AB154" s="366">
        <v>94.447850841739282</v>
      </c>
      <c r="AC154" s="366">
        <v>94.447850841739282</v>
      </c>
      <c r="AD154" s="366">
        <v>96.144752217659544</v>
      </c>
      <c r="AE154" s="392">
        <v>95.649733005437298</v>
      </c>
    </row>
    <row r="155" spans="1:31" ht="18" customHeight="1" x14ac:dyDescent="0.25">
      <c r="A155" s="352" t="s">
        <v>92</v>
      </c>
      <c r="B155" s="312"/>
      <c r="C155" s="308">
        <v>2</v>
      </c>
      <c r="D155" s="365">
        <v>101.79655480128307</v>
      </c>
      <c r="E155" s="365">
        <v>100.05693492349901</v>
      </c>
      <c r="F155" s="365">
        <v>100.56221665865489</v>
      </c>
      <c r="G155" s="365">
        <v>100.39240328803761</v>
      </c>
      <c r="H155" s="365">
        <v>101.27330633668994</v>
      </c>
      <c r="I155" s="365">
        <v>101.27330633668994</v>
      </c>
      <c r="J155" s="365">
        <v>101.49471163161911</v>
      </c>
      <c r="K155" s="365">
        <v>101.49471163161911</v>
      </c>
      <c r="L155" s="365">
        <v>101.06166450231827</v>
      </c>
      <c r="M155" s="365">
        <v>101.6990970115807</v>
      </c>
      <c r="N155" s="365">
        <v>101.09726705691433</v>
      </c>
      <c r="O155" s="365">
        <v>101.41153025158854</v>
      </c>
      <c r="P155" s="365">
        <v>102.08333317018148</v>
      </c>
      <c r="Q155" s="365">
        <v>101.99458691838437</v>
      </c>
      <c r="R155" s="365">
        <v>101.47441338432004</v>
      </c>
      <c r="S155" s="365">
        <v>100.42413466618309</v>
      </c>
      <c r="T155" s="365">
        <v>100.63672146638039</v>
      </c>
      <c r="U155" s="365">
        <v>100.74489015716658</v>
      </c>
      <c r="V155" s="365">
        <v>100.43213038383671</v>
      </c>
      <c r="W155" s="365">
        <v>100.56034481248372</v>
      </c>
      <c r="X155" s="365">
        <v>100.56034481248372</v>
      </c>
      <c r="Y155" s="365">
        <v>100.05159036789325</v>
      </c>
      <c r="Z155" s="365">
        <v>99.545289488661822</v>
      </c>
      <c r="AA155" s="365">
        <v>100.33992824002843</v>
      </c>
      <c r="AB155" s="365">
        <v>99.936291803714767</v>
      </c>
      <c r="AC155" s="365">
        <v>98.258662387033212</v>
      </c>
      <c r="AD155" s="365">
        <v>98.841236399493241</v>
      </c>
      <c r="AE155" s="392">
        <v>98.385196685005013</v>
      </c>
    </row>
    <row r="156" spans="1:31" ht="18" customHeight="1" x14ac:dyDescent="0.25">
      <c r="A156" s="354"/>
      <c r="B156" s="312" t="s">
        <v>539</v>
      </c>
      <c r="C156" s="320">
        <v>2</v>
      </c>
      <c r="D156" s="366">
        <v>101.79655480128307</v>
      </c>
      <c r="E156" s="366">
        <v>100.05693492349901</v>
      </c>
      <c r="F156" s="366">
        <v>100.56221665865489</v>
      </c>
      <c r="G156" s="366">
        <v>100.39240328803761</v>
      </c>
      <c r="H156" s="366">
        <v>101.27330633668994</v>
      </c>
      <c r="I156" s="366">
        <v>101.27330633668994</v>
      </c>
      <c r="J156" s="366">
        <v>101.49471163161911</v>
      </c>
      <c r="K156" s="366">
        <v>101.49471163161911</v>
      </c>
      <c r="L156" s="366">
        <v>101.06166450231827</v>
      </c>
      <c r="M156" s="366">
        <v>101.6990970115807</v>
      </c>
      <c r="N156" s="366">
        <v>101.09726705691433</v>
      </c>
      <c r="O156" s="366">
        <v>101.41153025158854</v>
      </c>
      <c r="P156" s="366">
        <v>102.08333317018148</v>
      </c>
      <c r="Q156" s="366">
        <v>101.99458691838437</v>
      </c>
      <c r="R156" s="366">
        <v>101.47441338432004</v>
      </c>
      <c r="S156" s="366">
        <v>100.42413466618309</v>
      </c>
      <c r="T156" s="366">
        <v>100.63672146638039</v>
      </c>
      <c r="U156" s="366">
        <v>100.74489015716658</v>
      </c>
      <c r="V156" s="366">
        <v>100.43213038383671</v>
      </c>
      <c r="W156" s="366">
        <v>100.56034481248372</v>
      </c>
      <c r="X156" s="366">
        <v>100.56034481248372</v>
      </c>
      <c r="Y156" s="366">
        <v>100.05159036789325</v>
      </c>
      <c r="Z156" s="366">
        <v>99.545289488661822</v>
      </c>
      <c r="AA156" s="366">
        <v>100.33992824002843</v>
      </c>
      <c r="AB156" s="366">
        <v>99.936291803714767</v>
      </c>
      <c r="AC156" s="366">
        <v>98.258662387033212</v>
      </c>
      <c r="AD156" s="366">
        <v>98.841236399493241</v>
      </c>
      <c r="AE156" s="392">
        <v>98.385196685005013</v>
      </c>
    </row>
    <row r="157" spans="1:31" ht="18" customHeight="1" x14ac:dyDescent="0.25">
      <c r="A157" s="354"/>
      <c r="B157" s="323" t="s">
        <v>94</v>
      </c>
      <c r="C157" s="308">
        <v>2</v>
      </c>
      <c r="D157" s="365">
        <v>103.41861298341966</v>
      </c>
      <c r="E157" s="365">
        <v>103.75581908169812</v>
      </c>
      <c r="F157" s="365">
        <v>103.902167526867</v>
      </c>
      <c r="G157" s="365">
        <v>103.902167526867</v>
      </c>
      <c r="H157" s="365">
        <v>103.22038353611694</v>
      </c>
      <c r="I157" s="365">
        <v>103.38335616875401</v>
      </c>
      <c r="J157" s="365">
        <v>103.38335616875401</v>
      </c>
      <c r="K157" s="365">
        <v>103.38335616875401</v>
      </c>
      <c r="L157" s="365">
        <v>103.04566045624449</v>
      </c>
      <c r="M157" s="365">
        <v>102.86591063480196</v>
      </c>
      <c r="N157" s="365">
        <v>103.37392237503983</v>
      </c>
      <c r="O157" s="365">
        <v>104.20290643731965</v>
      </c>
      <c r="P157" s="365">
        <v>104.18016223601836</v>
      </c>
      <c r="Q157" s="365">
        <v>104.07661482349371</v>
      </c>
      <c r="R157" s="365">
        <v>104.67789540233616</v>
      </c>
      <c r="S157" s="365">
        <v>105.43965622003007</v>
      </c>
      <c r="T157" s="365">
        <v>105.43965622003007</v>
      </c>
      <c r="U157" s="365">
        <v>106.25416635084748</v>
      </c>
      <c r="V157" s="365">
        <v>106.8800257855977</v>
      </c>
      <c r="W157" s="365">
        <v>106.51111655908997</v>
      </c>
      <c r="X157" s="365">
        <v>106.51111655908997</v>
      </c>
      <c r="Y157" s="365">
        <v>106.8800257855977</v>
      </c>
      <c r="Z157" s="365">
        <v>106.8800257855977</v>
      </c>
      <c r="AA157" s="365">
        <v>106.8800257855977</v>
      </c>
      <c r="AB157" s="365">
        <v>106.8800257855977</v>
      </c>
      <c r="AC157" s="365">
        <v>106.51111655908997</v>
      </c>
      <c r="AD157" s="365">
        <v>107.16541139404075</v>
      </c>
      <c r="AE157" s="392">
        <v>106.7782110667485</v>
      </c>
    </row>
    <row r="158" spans="1:31" ht="18" customHeight="1" x14ac:dyDescent="0.25">
      <c r="A158" s="352" t="s">
        <v>95</v>
      </c>
      <c r="B158" s="312"/>
      <c r="C158" s="308">
        <v>2</v>
      </c>
      <c r="D158" s="365">
        <v>103.41861298341966</v>
      </c>
      <c r="E158" s="365">
        <v>103.75581908169812</v>
      </c>
      <c r="F158" s="365">
        <v>103.902167526867</v>
      </c>
      <c r="G158" s="365">
        <v>103.902167526867</v>
      </c>
      <c r="H158" s="365">
        <v>103.22038353611694</v>
      </c>
      <c r="I158" s="365">
        <v>103.38335616875401</v>
      </c>
      <c r="J158" s="365">
        <v>103.38335616875401</v>
      </c>
      <c r="K158" s="365">
        <v>103.38335616875401</v>
      </c>
      <c r="L158" s="365">
        <v>103.04566045624449</v>
      </c>
      <c r="M158" s="365">
        <v>102.86591063480196</v>
      </c>
      <c r="N158" s="365">
        <v>103.37392237503983</v>
      </c>
      <c r="O158" s="365">
        <v>104.20290643731965</v>
      </c>
      <c r="P158" s="365">
        <v>104.18016223601836</v>
      </c>
      <c r="Q158" s="365">
        <v>104.07661482349371</v>
      </c>
      <c r="R158" s="365">
        <v>104.67789540233616</v>
      </c>
      <c r="S158" s="365">
        <v>105.43965622003007</v>
      </c>
      <c r="T158" s="365">
        <v>105.43965622003007</v>
      </c>
      <c r="U158" s="365">
        <v>106.25416635084748</v>
      </c>
      <c r="V158" s="365">
        <v>106.8800257855977</v>
      </c>
      <c r="W158" s="365">
        <v>106.51111655908997</v>
      </c>
      <c r="X158" s="365">
        <v>106.51111655908997</v>
      </c>
      <c r="Y158" s="365">
        <v>106.8800257855977</v>
      </c>
      <c r="Z158" s="365">
        <v>106.8800257855977</v>
      </c>
      <c r="AA158" s="365">
        <v>106.8800257855977</v>
      </c>
      <c r="AB158" s="365">
        <v>106.8800257855977</v>
      </c>
      <c r="AC158" s="365">
        <v>106.51111655908997</v>
      </c>
      <c r="AD158" s="365">
        <v>107.16541139404075</v>
      </c>
      <c r="AE158" s="392">
        <v>106.7782110667485</v>
      </c>
    </row>
    <row r="159" spans="1:31" ht="18" customHeight="1" x14ac:dyDescent="0.25">
      <c r="A159" s="354"/>
      <c r="B159" s="312" t="s">
        <v>541</v>
      </c>
      <c r="C159" s="320">
        <v>1</v>
      </c>
      <c r="D159" s="366">
        <v>106.48225699588892</v>
      </c>
      <c r="E159" s="366">
        <v>107.32527224158505</v>
      </c>
      <c r="F159" s="366">
        <v>107.69114335450726</v>
      </c>
      <c r="G159" s="366">
        <v>107.69114335450726</v>
      </c>
      <c r="H159" s="366">
        <v>108.12015939313173</v>
      </c>
      <c r="I159" s="366">
        <v>108.52759097472438</v>
      </c>
      <c r="J159" s="366">
        <v>108.52759097472438</v>
      </c>
      <c r="K159" s="366">
        <v>108.52759097472438</v>
      </c>
      <c r="L159" s="366">
        <v>108.52759097472438</v>
      </c>
      <c r="M159" s="366">
        <v>108.52759097472438</v>
      </c>
      <c r="N159" s="366">
        <v>109.79762032531902</v>
      </c>
      <c r="O159" s="366">
        <v>111.87008048101859</v>
      </c>
      <c r="P159" s="366">
        <v>111.87008048101859</v>
      </c>
      <c r="Q159" s="366">
        <v>111.87008048101859</v>
      </c>
      <c r="R159" s="366">
        <v>113.37328192812471</v>
      </c>
      <c r="S159" s="366">
        <v>113.37328192812471</v>
      </c>
      <c r="T159" s="366">
        <v>113.37328192812471</v>
      </c>
      <c r="U159" s="366">
        <v>113.72532758140831</v>
      </c>
      <c r="V159" s="366">
        <v>114.77144332158591</v>
      </c>
      <c r="W159" s="366">
        <v>114.77144332158591</v>
      </c>
      <c r="X159" s="366">
        <v>114.77144332158591</v>
      </c>
      <c r="Y159" s="366">
        <v>114.77144332158591</v>
      </c>
      <c r="Z159" s="366">
        <v>114.77144332158591</v>
      </c>
      <c r="AA159" s="366">
        <v>114.77144332158591</v>
      </c>
      <c r="AB159" s="366">
        <v>114.77144332158591</v>
      </c>
      <c r="AC159" s="366">
        <v>114.77144332158591</v>
      </c>
      <c r="AD159" s="366">
        <v>114.77144332158591</v>
      </c>
      <c r="AE159" s="392">
        <v>114.77144332158591</v>
      </c>
    </row>
    <row r="160" spans="1:31" ht="18" customHeight="1" x14ac:dyDescent="0.25">
      <c r="A160" s="354"/>
      <c r="B160" s="310" t="s">
        <v>767</v>
      </c>
      <c r="C160" s="320">
        <v>1</v>
      </c>
      <c r="D160" s="366">
        <v>101.37618364177348</v>
      </c>
      <c r="E160" s="366">
        <v>101.37618364177348</v>
      </c>
      <c r="F160" s="366">
        <v>101.37618364177348</v>
      </c>
      <c r="G160" s="366">
        <v>101.37618364177348</v>
      </c>
      <c r="H160" s="366">
        <v>99.953866298107059</v>
      </c>
      <c r="I160" s="366">
        <v>99.953866298107059</v>
      </c>
      <c r="J160" s="366">
        <v>99.953866298107059</v>
      </c>
      <c r="K160" s="366">
        <v>99.953866298107059</v>
      </c>
      <c r="L160" s="366">
        <v>99.391040110591206</v>
      </c>
      <c r="M160" s="366">
        <v>99.091457074853679</v>
      </c>
      <c r="N160" s="366">
        <v>99.091457074853679</v>
      </c>
      <c r="O160" s="366">
        <v>99.091457074853679</v>
      </c>
      <c r="P160" s="366">
        <v>99.053550072684857</v>
      </c>
      <c r="Q160" s="366">
        <v>98.880971051810434</v>
      </c>
      <c r="R160" s="366">
        <v>98.880971051810434</v>
      </c>
      <c r="S160" s="366">
        <v>100.15057241463363</v>
      </c>
      <c r="T160" s="366">
        <v>100.15057241463363</v>
      </c>
      <c r="U160" s="366">
        <v>101.27339219714025</v>
      </c>
      <c r="V160" s="366">
        <v>101.61908076160555</v>
      </c>
      <c r="W160" s="366">
        <v>101.00423205075933</v>
      </c>
      <c r="X160" s="366">
        <v>101.00423205075933</v>
      </c>
      <c r="Y160" s="366">
        <v>101.61908076160555</v>
      </c>
      <c r="Z160" s="366">
        <v>101.61908076160555</v>
      </c>
      <c r="AA160" s="366">
        <v>101.61908076160555</v>
      </c>
      <c r="AB160" s="366">
        <v>101.61908076160555</v>
      </c>
      <c r="AC160" s="366">
        <v>101.00423205075933</v>
      </c>
      <c r="AD160" s="366">
        <v>102.09472344234395</v>
      </c>
      <c r="AE160" s="392">
        <v>101.44938956352354</v>
      </c>
    </row>
    <row r="161" spans="1:31" ht="18" customHeight="1" x14ac:dyDescent="0.25">
      <c r="A161" s="354"/>
      <c r="B161" s="323" t="s">
        <v>96</v>
      </c>
      <c r="C161" s="308">
        <v>2</v>
      </c>
      <c r="D161" s="365">
        <v>101.43126037971339</v>
      </c>
      <c r="E161" s="365">
        <v>101.73703950225986</v>
      </c>
      <c r="F161" s="365">
        <v>101.80136215943517</v>
      </c>
      <c r="G161" s="365">
        <v>101.79636968302387</v>
      </c>
      <c r="H161" s="365">
        <v>101.79636968302387</v>
      </c>
      <c r="I161" s="365">
        <v>101.79636968302387</v>
      </c>
      <c r="J161" s="365">
        <v>104.04381839693977</v>
      </c>
      <c r="K161" s="365">
        <v>104.04381839693977</v>
      </c>
      <c r="L161" s="365">
        <v>104.04381839693977</v>
      </c>
      <c r="M161" s="365">
        <v>104.27382161060928</v>
      </c>
      <c r="N161" s="365">
        <v>105.16032598106315</v>
      </c>
      <c r="O161" s="365">
        <v>105.33950349509956</v>
      </c>
      <c r="P161" s="365">
        <v>105.33950349509956</v>
      </c>
      <c r="Q161" s="365">
        <v>105.33950349509956</v>
      </c>
      <c r="R161" s="365">
        <v>106.00669374127366</v>
      </c>
      <c r="S161" s="365">
        <v>106.00669374127366</v>
      </c>
      <c r="T161" s="365">
        <v>106.00669374127366</v>
      </c>
      <c r="U161" s="365">
        <v>106.00669374127366</v>
      </c>
      <c r="V161" s="365">
        <v>106.07125160299293</v>
      </c>
      <c r="W161" s="365">
        <v>106.07125160299293</v>
      </c>
      <c r="X161" s="365">
        <v>106.07125160299293</v>
      </c>
      <c r="Y161" s="365">
        <v>106.28007553742538</v>
      </c>
      <c r="Z161" s="365">
        <v>106.34004567562155</v>
      </c>
      <c r="AA161" s="365">
        <v>106.53314961887146</v>
      </c>
      <c r="AB161" s="365">
        <v>106.60320356793606</v>
      </c>
      <c r="AC161" s="365">
        <v>106.60320356793606</v>
      </c>
      <c r="AD161" s="365">
        <v>106.6995796415095</v>
      </c>
      <c r="AE161" s="392">
        <v>106.59625506099367</v>
      </c>
    </row>
    <row r="162" spans="1:31" ht="18" customHeight="1" x14ac:dyDescent="0.25">
      <c r="A162" s="352" t="s">
        <v>97</v>
      </c>
      <c r="B162" s="310"/>
      <c r="C162" s="308">
        <v>1</v>
      </c>
      <c r="D162" s="365">
        <v>102.17480914933734</v>
      </c>
      <c r="E162" s="365">
        <v>102.78636739443027</v>
      </c>
      <c r="F162" s="365">
        <v>102.78636739443027</v>
      </c>
      <c r="G162" s="365">
        <v>102.78636739443027</v>
      </c>
      <c r="H162" s="365">
        <v>102.78636739443027</v>
      </c>
      <c r="I162" s="365">
        <v>102.78636739443027</v>
      </c>
      <c r="J162" s="365">
        <v>107.28126482226206</v>
      </c>
      <c r="K162" s="365">
        <v>107.28126482226206</v>
      </c>
      <c r="L162" s="365">
        <v>107.28126482226206</v>
      </c>
      <c r="M162" s="365">
        <v>107.67478322893039</v>
      </c>
      <c r="N162" s="365">
        <v>107.67478322893039</v>
      </c>
      <c r="O162" s="365">
        <v>107.67478322893039</v>
      </c>
      <c r="P162" s="365">
        <v>107.67478322893039</v>
      </c>
      <c r="Q162" s="365">
        <v>107.67478322893039</v>
      </c>
      <c r="R162" s="365">
        <v>109.00916372127863</v>
      </c>
      <c r="S162" s="365">
        <v>109.00916372127863</v>
      </c>
      <c r="T162" s="365">
        <v>109.00916372127863</v>
      </c>
      <c r="U162" s="365">
        <v>109.00916372127863</v>
      </c>
      <c r="V162" s="365">
        <v>109.00916372127863</v>
      </c>
      <c r="W162" s="365">
        <v>109.00916372127863</v>
      </c>
      <c r="X162" s="365">
        <v>109.00916372127863</v>
      </c>
      <c r="Y162" s="365">
        <v>109.4267565681332</v>
      </c>
      <c r="Z162" s="365">
        <v>109.4267565681332</v>
      </c>
      <c r="AA162" s="365">
        <v>109.4267565681332</v>
      </c>
      <c r="AB162" s="365">
        <v>109.4267565681332</v>
      </c>
      <c r="AC162" s="365">
        <v>109.4267565681332</v>
      </c>
      <c r="AD162" s="365">
        <v>109.4267565681332</v>
      </c>
      <c r="AE162" s="392">
        <v>109.22010740710154</v>
      </c>
    </row>
    <row r="163" spans="1:31" ht="18" customHeight="1" x14ac:dyDescent="0.25">
      <c r="A163" s="354"/>
      <c r="B163" s="312" t="s">
        <v>925</v>
      </c>
      <c r="C163" s="320">
        <v>1</v>
      </c>
      <c r="D163" s="366">
        <v>102.17480914933734</v>
      </c>
      <c r="E163" s="366">
        <v>102.78636739443027</v>
      </c>
      <c r="F163" s="366">
        <v>102.78636739443027</v>
      </c>
      <c r="G163" s="366">
        <v>102.78636739443027</v>
      </c>
      <c r="H163" s="366">
        <v>102.78636739443027</v>
      </c>
      <c r="I163" s="366">
        <v>102.78636739443027</v>
      </c>
      <c r="J163" s="366">
        <v>107.28126482226206</v>
      </c>
      <c r="K163" s="366">
        <v>107.28126482226206</v>
      </c>
      <c r="L163" s="366">
        <v>107.28126482226206</v>
      </c>
      <c r="M163" s="366">
        <v>107.67478322893039</v>
      </c>
      <c r="N163" s="366">
        <v>107.67478322893039</v>
      </c>
      <c r="O163" s="366">
        <v>107.67478322893039</v>
      </c>
      <c r="P163" s="366">
        <v>107.67478322893039</v>
      </c>
      <c r="Q163" s="366">
        <v>107.67478322893039</v>
      </c>
      <c r="R163" s="366">
        <v>109.00916372127863</v>
      </c>
      <c r="S163" s="366">
        <v>109.00916372127863</v>
      </c>
      <c r="T163" s="366">
        <v>109.00916372127863</v>
      </c>
      <c r="U163" s="366">
        <v>109.00916372127863</v>
      </c>
      <c r="V163" s="366">
        <v>109.00916372127863</v>
      </c>
      <c r="W163" s="366">
        <v>109.00916372127863</v>
      </c>
      <c r="X163" s="366">
        <v>109.00916372127863</v>
      </c>
      <c r="Y163" s="366">
        <v>109.4267565681332</v>
      </c>
      <c r="Z163" s="366">
        <v>109.4267565681332</v>
      </c>
      <c r="AA163" s="366">
        <v>109.4267565681332</v>
      </c>
      <c r="AB163" s="366">
        <v>109.4267565681332</v>
      </c>
      <c r="AC163" s="366">
        <v>109.4267565681332</v>
      </c>
      <c r="AD163" s="366">
        <v>109.4267565681332</v>
      </c>
      <c r="AE163" s="392">
        <v>109.22010740710154</v>
      </c>
    </row>
    <row r="164" spans="1:31" ht="18" customHeight="1" x14ac:dyDescent="0.25">
      <c r="A164" s="352" t="s">
        <v>98</v>
      </c>
      <c r="B164" s="312"/>
      <c r="C164" s="308">
        <v>1</v>
      </c>
      <c r="D164" s="365">
        <v>100.68771161008945</v>
      </c>
      <c r="E164" s="365">
        <v>100.68771161008945</v>
      </c>
      <c r="F164" s="365">
        <v>100.81635692444007</v>
      </c>
      <c r="G164" s="365">
        <v>100.80637197161748</v>
      </c>
      <c r="H164" s="365">
        <v>100.80637197161748</v>
      </c>
      <c r="I164" s="365">
        <v>100.80637197161748</v>
      </c>
      <c r="J164" s="365">
        <v>100.80637197161748</v>
      </c>
      <c r="K164" s="365">
        <v>100.80637197161748</v>
      </c>
      <c r="L164" s="365">
        <v>100.80637197161748</v>
      </c>
      <c r="M164" s="365">
        <v>100.87285999228814</v>
      </c>
      <c r="N164" s="365">
        <v>102.64586873319591</v>
      </c>
      <c r="O164" s="365">
        <v>103.00422376126872</v>
      </c>
      <c r="P164" s="365">
        <v>103.00422376126872</v>
      </c>
      <c r="Q164" s="365">
        <v>103.00422376126872</v>
      </c>
      <c r="R164" s="365">
        <v>103.00422376126872</v>
      </c>
      <c r="S164" s="365">
        <v>103.00422376126872</v>
      </c>
      <c r="T164" s="365">
        <v>103.00422376126872</v>
      </c>
      <c r="U164" s="365">
        <v>103.00422376126872</v>
      </c>
      <c r="V164" s="365">
        <v>103.13333948470724</v>
      </c>
      <c r="W164" s="365">
        <v>103.13333948470724</v>
      </c>
      <c r="X164" s="365">
        <v>103.13333948470724</v>
      </c>
      <c r="Y164" s="365">
        <v>103.13339450671754</v>
      </c>
      <c r="Z164" s="365">
        <v>103.25333478310989</v>
      </c>
      <c r="AA164" s="365">
        <v>103.63954266960972</v>
      </c>
      <c r="AB164" s="365">
        <v>103.77965056773893</v>
      </c>
      <c r="AC164" s="365">
        <v>103.77965056773893</v>
      </c>
      <c r="AD164" s="365">
        <v>103.9724027148858</v>
      </c>
      <c r="AE164" s="392">
        <v>103.9724027148858</v>
      </c>
    </row>
    <row r="165" spans="1:31" ht="18" customHeight="1" x14ac:dyDescent="0.25">
      <c r="A165" s="354"/>
      <c r="B165" s="312" t="s">
        <v>545</v>
      </c>
      <c r="C165" s="320">
        <v>1</v>
      </c>
      <c r="D165" s="366">
        <v>100.68771161008945</v>
      </c>
      <c r="E165" s="366">
        <v>100.68771161008945</v>
      </c>
      <c r="F165" s="366">
        <v>100.81635692444007</v>
      </c>
      <c r="G165" s="366">
        <v>100.80637197161748</v>
      </c>
      <c r="H165" s="366">
        <v>100.80637197161748</v>
      </c>
      <c r="I165" s="366">
        <v>100.80637197161748</v>
      </c>
      <c r="J165" s="366">
        <v>100.80637197161748</v>
      </c>
      <c r="K165" s="366">
        <v>100.80637197161748</v>
      </c>
      <c r="L165" s="366">
        <v>100.80637197161748</v>
      </c>
      <c r="M165" s="366">
        <v>100.87285999228814</v>
      </c>
      <c r="N165" s="366">
        <v>102.64586873319591</v>
      </c>
      <c r="O165" s="366">
        <v>103.00422376126872</v>
      </c>
      <c r="P165" s="366">
        <v>103.00422376126872</v>
      </c>
      <c r="Q165" s="366">
        <v>103.00422376126872</v>
      </c>
      <c r="R165" s="366">
        <v>103.00422376126872</v>
      </c>
      <c r="S165" s="366">
        <v>103.00422376126872</v>
      </c>
      <c r="T165" s="366">
        <v>103.00422376126872</v>
      </c>
      <c r="U165" s="366">
        <v>103.00422376126872</v>
      </c>
      <c r="V165" s="366">
        <v>103.13333948470724</v>
      </c>
      <c r="W165" s="366">
        <v>103.13333948470724</v>
      </c>
      <c r="X165" s="366">
        <v>103.13333948470724</v>
      </c>
      <c r="Y165" s="366">
        <v>103.13339450671754</v>
      </c>
      <c r="Z165" s="366">
        <v>103.25333478310989</v>
      </c>
      <c r="AA165" s="366">
        <v>103.63954266960972</v>
      </c>
      <c r="AB165" s="366">
        <v>103.77965056773893</v>
      </c>
      <c r="AC165" s="366">
        <v>103.77965056773893</v>
      </c>
      <c r="AD165" s="366">
        <v>103.9724027148858</v>
      </c>
      <c r="AE165" s="392">
        <v>103.9724027148858</v>
      </c>
    </row>
    <row r="166" spans="1:31" ht="18" customHeight="1" x14ac:dyDescent="0.25">
      <c r="A166" s="354"/>
      <c r="B166" s="323" t="s">
        <v>99</v>
      </c>
      <c r="C166" s="308">
        <v>23</v>
      </c>
      <c r="D166" s="365">
        <v>105.91555681963744</v>
      </c>
      <c r="E166" s="365">
        <v>107.45800172611807</v>
      </c>
      <c r="F166" s="365">
        <v>107.5093320997575</v>
      </c>
      <c r="G166" s="365">
        <v>105.84694995819639</v>
      </c>
      <c r="H166" s="365">
        <v>107.68916361500554</v>
      </c>
      <c r="I166" s="365">
        <v>107.67503995783721</v>
      </c>
      <c r="J166" s="365">
        <v>107.86503933464287</v>
      </c>
      <c r="K166" s="365">
        <v>108.73736118193449</v>
      </c>
      <c r="L166" s="365">
        <v>106.73179092223769</v>
      </c>
      <c r="M166" s="365">
        <v>114.8054653755713</v>
      </c>
      <c r="N166" s="365">
        <v>115.07214344809812</v>
      </c>
      <c r="O166" s="365">
        <v>115.49674099465807</v>
      </c>
      <c r="P166" s="365">
        <v>114.51340320251003</v>
      </c>
      <c r="Q166" s="365">
        <v>113.59224732013618</v>
      </c>
      <c r="R166" s="365">
        <v>115.206645052555</v>
      </c>
      <c r="S166" s="365">
        <v>114.28239916431401</v>
      </c>
      <c r="T166" s="365">
        <v>114.13787709024085</v>
      </c>
      <c r="U166" s="365">
        <v>113.83482032980547</v>
      </c>
      <c r="V166" s="365">
        <v>113.47937840555531</v>
      </c>
      <c r="W166" s="365">
        <v>115.04998681238142</v>
      </c>
      <c r="X166" s="365">
        <v>115.14713201566501</v>
      </c>
      <c r="Y166" s="365">
        <v>117.02518848196225</v>
      </c>
      <c r="Z166" s="365">
        <v>117.44959843129554</v>
      </c>
      <c r="AA166" s="365">
        <v>119.47935428833958</v>
      </c>
      <c r="AB166" s="365">
        <v>119.58189681338504</v>
      </c>
      <c r="AC166" s="365">
        <v>122.22495349401115</v>
      </c>
      <c r="AD166" s="365">
        <v>122.21376147483589</v>
      </c>
      <c r="AE166" s="392">
        <v>122.68964700558153</v>
      </c>
    </row>
    <row r="167" spans="1:31" ht="18" customHeight="1" x14ac:dyDescent="0.25">
      <c r="A167" s="352" t="s">
        <v>100</v>
      </c>
      <c r="B167" s="312"/>
      <c r="C167" s="308">
        <v>15</v>
      </c>
      <c r="D167" s="365">
        <v>101.65377215689202</v>
      </c>
      <c r="E167" s="365">
        <v>104.01885434682897</v>
      </c>
      <c r="F167" s="365">
        <v>104.09756091974278</v>
      </c>
      <c r="G167" s="365">
        <v>101.54857496934908</v>
      </c>
      <c r="H167" s="365">
        <v>104.37330257645642</v>
      </c>
      <c r="I167" s="365">
        <v>104.35164630213166</v>
      </c>
      <c r="J167" s="365">
        <v>104.64297867990035</v>
      </c>
      <c r="K167" s="365">
        <v>105.9805388457475</v>
      </c>
      <c r="L167" s="365">
        <v>102.90533111421239</v>
      </c>
      <c r="M167" s="365">
        <v>106.85988625040746</v>
      </c>
      <c r="N167" s="365">
        <v>107.26879262828191</v>
      </c>
      <c r="O167" s="365">
        <v>107.91984219967387</v>
      </c>
      <c r="P167" s="365">
        <v>106.41205758504685</v>
      </c>
      <c r="Q167" s="365">
        <v>104.99961856540696</v>
      </c>
      <c r="R167" s="365">
        <v>107.4750284217825</v>
      </c>
      <c r="S167" s="365">
        <v>106.05785139314631</v>
      </c>
      <c r="T167" s="365">
        <v>105.83625087956744</v>
      </c>
      <c r="U167" s="365">
        <v>105.37156384689985</v>
      </c>
      <c r="V167" s="365">
        <v>104.82655289638295</v>
      </c>
      <c r="W167" s="365">
        <v>107.23481912018296</v>
      </c>
      <c r="X167" s="365">
        <v>107.38377509855117</v>
      </c>
      <c r="Y167" s="365">
        <v>105.26502633504849</v>
      </c>
      <c r="Z167" s="365">
        <v>105.91578825735955</v>
      </c>
      <c r="AA167" s="365">
        <v>109.02808057149372</v>
      </c>
      <c r="AB167" s="365">
        <v>109.18531244323009</v>
      </c>
      <c r="AC167" s="365">
        <v>113.23799935352345</v>
      </c>
      <c r="AD167" s="365">
        <v>113.22083825745473</v>
      </c>
      <c r="AE167" s="392">
        <v>113.95052940459806</v>
      </c>
    </row>
    <row r="168" spans="1:31" ht="18" customHeight="1" x14ac:dyDescent="0.25">
      <c r="A168" s="354"/>
      <c r="B168" s="316" t="s">
        <v>768</v>
      </c>
      <c r="C168" s="320">
        <v>1</v>
      </c>
      <c r="D168" s="366">
        <v>101.0862348488789</v>
      </c>
      <c r="E168" s="366">
        <v>98.441291435924867</v>
      </c>
      <c r="F168" s="366">
        <v>100.99415021562513</v>
      </c>
      <c r="G168" s="366">
        <v>100.00230301439763</v>
      </c>
      <c r="H168" s="366">
        <v>103.10702347602634</v>
      </c>
      <c r="I168" s="366">
        <v>100.42915780681432</v>
      </c>
      <c r="J168" s="366">
        <v>107.56962779363391</v>
      </c>
      <c r="K168" s="366">
        <v>108.9658595677266</v>
      </c>
      <c r="L168" s="366">
        <v>103.06749398739255</v>
      </c>
      <c r="M168" s="366">
        <v>110.33832064040392</v>
      </c>
      <c r="N168" s="366">
        <v>111.86856941158783</v>
      </c>
      <c r="O168" s="366">
        <v>110.47124519488696</v>
      </c>
      <c r="P168" s="366">
        <v>106.17398598174746</v>
      </c>
      <c r="Q168" s="366">
        <v>108.66097605072972</v>
      </c>
      <c r="R168" s="366">
        <v>111.27630011731725</v>
      </c>
      <c r="S168" s="366">
        <v>113.19699728579039</v>
      </c>
      <c r="T168" s="366">
        <v>108.9977425626619</v>
      </c>
      <c r="U168" s="366">
        <v>106.69468894395371</v>
      </c>
      <c r="V168" s="366">
        <v>106.66385181471706</v>
      </c>
      <c r="W168" s="366">
        <v>109.97773280191778</v>
      </c>
      <c r="X168" s="366">
        <v>106.82477848488617</v>
      </c>
      <c r="Y168" s="366">
        <v>100.73400283074498</v>
      </c>
      <c r="Z168" s="366">
        <v>106.28798566287202</v>
      </c>
      <c r="AA168" s="366">
        <v>105.43817717117049</v>
      </c>
      <c r="AB168" s="366">
        <v>105.54843250259543</v>
      </c>
      <c r="AC168" s="366">
        <v>103.95157712578053</v>
      </c>
      <c r="AD168" s="366">
        <v>102.43559600792867</v>
      </c>
      <c r="AE168" s="392">
        <v>102.23088365884796</v>
      </c>
    </row>
    <row r="169" spans="1:31" ht="18" customHeight="1" x14ac:dyDescent="0.25">
      <c r="A169" s="354"/>
      <c r="B169" s="312" t="s">
        <v>547</v>
      </c>
      <c r="C169" s="320">
        <v>6</v>
      </c>
      <c r="D169" s="366">
        <v>101.46930193209437</v>
      </c>
      <c r="E169" s="366">
        <v>105.17422101185775</v>
      </c>
      <c r="F169" s="366">
        <v>104.65541327282777</v>
      </c>
      <c r="G169" s="366">
        <v>101.4308093655452</v>
      </c>
      <c r="H169" s="366">
        <v>103.97860443821607</v>
      </c>
      <c r="I169" s="366">
        <v>103.80187045164104</v>
      </c>
      <c r="J169" s="366">
        <v>104.17767125860561</v>
      </c>
      <c r="K169" s="366">
        <v>103.68783097351908</v>
      </c>
      <c r="L169" s="366">
        <v>98.752204409751144</v>
      </c>
      <c r="M169" s="366">
        <v>103.61471648259091</v>
      </c>
      <c r="N169" s="366">
        <v>104.2958849715322</v>
      </c>
      <c r="O169" s="366">
        <v>105.05079262577721</v>
      </c>
      <c r="P169" s="366">
        <v>105.47169636113382</v>
      </c>
      <c r="Q169" s="366">
        <v>99.800198905768099</v>
      </c>
      <c r="R169" s="366">
        <v>103.61742513831517</v>
      </c>
      <c r="S169" s="366">
        <v>101.5240571969277</v>
      </c>
      <c r="T169" s="366">
        <v>101.94982637531164</v>
      </c>
      <c r="U169" s="366">
        <v>99.048506103818895</v>
      </c>
      <c r="V169" s="366">
        <v>98.821105054985694</v>
      </c>
      <c r="W169" s="366">
        <v>104.13676937969367</v>
      </c>
      <c r="X169" s="366">
        <v>103.20451171189004</v>
      </c>
      <c r="Y169" s="366">
        <v>101.33538007493554</v>
      </c>
      <c r="Z169" s="366">
        <v>103.07683834692592</v>
      </c>
      <c r="AA169" s="366">
        <v>106.24454161991349</v>
      </c>
      <c r="AB169" s="366">
        <v>104.10266516599759</v>
      </c>
      <c r="AC169" s="366">
        <v>107.93366456384715</v>
      </c>
      <c r="AD169" s="366">
        <v>108.67132361851337</v>
      </c>
      <c r="AE169" s="392">
        <v>107.87518378382994</v>
      </c>
    </row>
    <row r="170" spans="1:31" ht="18" customHeight="1" x14ac:dyDescent="0.25">
      <c r="A170" s="354"/>
      <c r="B170" s="312" t="s">
        <v>549</v>
      </c>
      <c r="C170" s="320">
        <v>4</v>
      </c>
      <c r="D170" s="366">
        <v>102.42832538586464</v>
      </c>
      <c r="E170" s="366">
        <v>105.73135839060596</v>
      </c>
      <c r="F170" s="366">
        <v>106.15115504816225</v>
      </c>
      <c r="G170" s="366">
        <v>101.76492666319977</v>
      </c>
      <c r="H170" s="366">
        <v>106.62349036670486</v>
      </c>
      <c r="I170" s="366">
        <v>105.89040896838421</v>
      </c>
      <c r="J170" s="366">
        <v>105.01219593893394</v>
      </c>
      <c r="K170" s="366">
        <v>107.60144529648345</v>
      </c>
      <c r="L170" s="366">
        <v>103.80489946561607</v>
      </c>
      <c r="M170" s="366">
        <v>109.03486318345595</v>
      </c>
      <c r="N170" s="366">
        <v>108.62500591049341</v>
      </c>
      <c r="O170" s="366">
        <v>110.37254020002462</v>
      </c>
      <c r="P170" s="366">
        <v>107.17979859902582</v>
      </c>
      <c r="Q170" s="366">
        <v>109.27654751431645</v>
      </c>
      <c r="R170" s="366">
        <v>110.61285221085058</v>
      </c>
      <c r="S170" s="366">
        <v>108.36342343244033</v>
      </c>
      <c r="T170" s="366">
        <v>107.30184508444769</v>
      </c>
      <c r="U170" s="366">
        <v>108.67528849896401</v>
      </c>
      <c r="V170" s="366">
        <v>109.72399557075067</v>
      </c>
      <c r="W170" s="366">
        <v>109.873599895026</v>
      </c>
      <c r="X170" s="366">
        <v>112.75282306687447</v>
      </c>
      <c r="Y170" s="366">
        <v>109.92224789275507</v>
      </c>
      <c r="Z170" s="366">
        <v>109.4541084638462</v>
      </c>
      <c r="AA170" s="366">
        <v>112.86092445861296</v>
      </c>
      <c r="AB170" s="366">
        <v>116.25868685123781</v>
      </c>
      <c r="AC170" s="366">
        <v>121.51020375904412</v>
      </c>
      <c r="AD170" s="366">
        <v>121.65591203492082</v>
      </c>
      <c r="AE170" s="392">
        <v>121.93474302335056</v>
      </c>
    </row>
    <row r="171" spans="1:31" ht="18" customHeight="1" x14ac:dyDescent="0.25">
      <c r="A171" s="354"/>
      <c r="B171" s="316" t="s">
        <v>770</v>
      </c>
      <c r="C171" s="320">
        <v>4</v>
      </c>
      <c r="D171" s="366">
        <v>101.11316946235368</v>
      </c>
      <c r="E171" s="366">
        <v>102.18594581904749</v>
      </c>
      <c r="F171" s="366">
        <v>101.8482589633268</v>
      </c>
      <c r="G171" s="366">
        <v>101.89586506174786</v>
      </c>
      <c r="H171" s="366">
        <v>102.51327255698168</v>
      </c>
      <c r="I171" s="366">
        <v>104.34299073287771</v>
      </c>
      <c r="J171" s="366">
        <v>103.89312595305427</v>
      </c>
      <c r="K171" s="366">
        <v>105.95681954951911</v>
      </c>
      <c r="L171" s="366">
        <v>106.90544992295207</v>
      </c>
      <c r="M171" s="366">
        <v>107.19509398976018</v>
      </c>
      <c r="N171" s="366">
        <v>107.92342421383644</v>
      </c>
      <c r="O171" s="366">
        <v>107.73097382338179</v>
      </c>
      <c r="P171" s="366">
        <v>106.71629010117952</v>
      </c>
      <c r="Q171" s="366">
        <v>105.1497167980604</v>
      </c>
      <c r="R171" s="366">
        <v>107.30381963216777</v>
      </c>
      <c r="S171" s="366">
        <v>106.73117184552954</v>
      </c>
      <c r="T171" s="366">
        <v>107.92022072523837</v>
      </c>
      <c r="U171" s="366">
        <v>108.79364413421851</v>
      </c>
      <c r="V171" s="366">
        <v>105.76895568194089</v>
      </c>
      <c r="W171" s="366">
        <v>107.04625988002081</v>
      </c>
      <c r="X171" s="366">
        <v>106.21334186205178</v>
      </c>
      <c r="Y171" s="366">
        <v>105.84038949451008</v>
      </c>
      <c r="Z171" s="366">
        <v>105.02711629950232</v>
      </c>
      <c r="AA171" s="366">
        <v>108.90235783103915</v>
      </c>
      <c r="AB171" s="366">
        <v>107.98968596128633</v>
      </c>
      <c r="AC171" s="366">
        <v>112.5579924823769</v>
      </c>
      <c r="AD171" s="366">
        <v>111.85890834282489</v>
      </c>
      <c r="AE171" s="392">
        <v>115.30380432128621</v>
      </c>
    </row>
    <row r="172" spans="1:31" ht="18" customHeight="1" x14ac:dyDescent="0.25">
      <c r="A172" s="352" t="s">
        <v>101</v>
      </c>
      <c r="B172" s="316"/>
      <c r="C172" s="308">
        <v>8</v>
      </c>
      <c r="D172" s="365">
        <v>113.90640306228512</v>
      </c>
      <c r="E172" s="365">
        <v>113.90640306228512</v>
      </c>
      <c r="F172" s="365">
        <v>113.90640306228512</v>
      </c>
      <c r="G172" s="365">
        <v>113.90640306228512</v>
      </c>
      <c r="H172" s="365">
        <v>113.90640306228512</v>
      </c>
      <c r="I172" s="365">
        <v>113.90640306228512</v>
      </c>
      <c r="J172" s="365">
        <v>113.90640306228512</v>
      </c>
      <c r="K172" s="365">
        <v>113.90640306228512</v>
      </c>
      <c r="L172" s="365">
        <v>113.90640306228512</v>
      </c>
      <c r="M172" s="365">
        <v>129.70342623525349</v>
      </c>
      <c r="N172" s="365">
        <v>129.70342623525349</v>
      </c>
      <c r="O172" s="365">
        <v>129.70342623525349</v>
      </c>
      <c r="P172" s="365">
        <v>129.70342623525349</v>
      </c>
      <c r="Q172" s="365">
        <v>129.70342623525349</v>
      </c>
      <c r="R172" s="365">
        <v>129.70342623525349</v>
      </c>
      <c r="S172" s="365">
        <v>129.70342623525349</v>
      </c>
      <c r="T172" s="365">
        <v>129.70342623525349</v>
      </c>
      <c r="U172" s="365">
        <v>129.70342623525349</v>
      </c>
      <c r="V172" s="365">
        <v>129.70342623525349</v>
      </c>
      <c r="W172" s="365">
        <v>129.70342623525349</v>
      </c>
      <c r="X172" s="365">
        <v>129.70342623525349</v>
      </c>
      <c r="Y172" s="365">
        <v>139.07549250742557</v>
      </c>
      <c r="Z172" s="365">
        <v>139.07549250742557</v>
      </c>
      <c r="AA172" s="365">
        <v>139.07549250742557</v>
      </c>
      <c r="AB172" s="365">
        <v>139.07549250742557</v>
      </c>
      <c r="AC172" s="365">
        <v>139.07549250742557</v>
      </c>
      <c r="AD172" s="365">
        <v>139.07549250742557</v>
      </c>
      <c r="AE172" s="392">
        <v>139.07549250742557</v>
      </c>
    </row>
    <row r="173" spans="1:31" ht="18" customHeight="1" x14ac:dyDescent="0.25">
      <c r="A173" s="354"/>
      <c r="B173" s="315" t="s">
        <v>771</v>
      </c>
      <c r="C173" s="320">
        <v>6</v>
      </c>
      <c r="D173" s="366">
        <v>114.83385035264291</v>
      </c>
      <c r="E173" s="366">
        <v>114.83385035264291</v>
      </c>
      <c r="F173" s="366">
        <v>114.83385035264291</v>
      </c>
      <c r="G173" s="366">
        <v>114.83385035264291</v>
      </c>
      <c r="H173" s="366">
        <v>114.83385035264291</v>
      </c>
      <c r="I173" s="366">
        <v>114.83385035264291</v>
      </c>
      <c r="J173" s="366">
        <v>114.83385035264291</v>
      </c>
      <c r="K173" s="366">
        <v>114.83385035264291</v>
      </c>
      <c r="L173" s="366">
        <v>114.83385035264291</v>
      </c>
      <c r="M173" s="366">
        <v>129.66567322613497</v>
      </c>
      <c r="N173" s="366">
        <v>129.66567322613497</v>
      </c>
      <c r="O173" s="366">
        <v>129.66567322613497</v>
      </c>
      <c r="P173" s="366">
        <v>129.66567322613497</v>
      </c>
      <c r="Q173" s="366">
        <v>129.66567322613497</v>
      </c>
      <c r="R173" s="366">
        <v>129.66567322613497</v>
      </c>
      <c r="S173" s="366">
        <v>129.66567322613497</v>
      </c>
      <c r="T173" s="366">
        <v>129.66567322613497</v>
      </c>
      <c r="U173" s="366">
        <v>129.66567322613497</v>
      </c>
      <c r="V173" s="366">
        <v>129.66567322613497</v>
      </c>
      <c r="W173" s="366">
        <v>129.66567322613497</v>
      </c>
      <c r="X173" s="366">
        <v>129.66567322613497</v>
      </c>
      <c r="Y173" s="366">
        <v>137.0810300195063</v>
      </c>
      <c r="Z173" s="366">
        <v>137.0810300195063</v>
      </c>
      <c r="AA173" s="366">
        <v>137.0810300195063</v>
      </c>
      <c r="AB173" s="366">
        <v>137.0810300195063</v>
      </c>
      <c r="AC173" s="366">
        <v>137.0810300195063</v>
      </c>
      <c r="AD173" s="366">
        <v>137.0810300195063</v>
      </c>
      <c r="AE173" s="392">
        <v>137.0810300195063</v>
      </c>
    </row>
    <row r="174" spans="1:31" ht="18" customHeight="1" x14ac:dyDescent="0.25">
      <c r="A174" s="354"/>
      <c r="B174" s="315" t="s">
        <v>900</v>
      </c>
      <c r="C174" s="320">
        <v>1</v>
      </c>
      <c r="D174" s="366">
        <v>111.78734947451589</v>
      </c>
      <c r="E174" s="366">
        <v>111.78734947451589</v>
      </c>
      <c r="F174" s="366">
        <v>111.78734947451589</v>
      </c>
      <c r="G174" s="366">
        <v>111.78734947451589</v>
      </c>
      <c r="H174" s="366">
        <v>111.78734947451589</v>
      </c>
      <c r="I174" s="366">
        <v>111.78734947451589</v>
      </c>
      <c r="J174" s="366">
        <v>111.78734947451589</v>
      </c>
      <c r="K174" s="366">
        <v>111.78734947451589</v>
      </c>
      <c r="L174" s="366">
        <v>111.78734947451589</v>
      </c>
      <c r="M174" s="366">
        <v>125.52537053295886</v>
      </c>
      <c r="N174" s="366">
        <v>125.52537053295886</v>
      </c>
      <c r="O174" s="366">
        <v>125.52537053295886</v>
      </c>
      <c r="P174" s="366">
        <v>125.52537053295886</v>
      </c>
      <c r="Q174" s="366">
        <v>125.52537053295886</v>
      </c>
      <c r="R174" s="366">
        <v>125.52537053295886</v>
      </c>
      <c r="S174" s="366">
        <v>125.52537053295886</v>
      </c>
      <c r="T174" s="366">
        <v>125.52537053295886</v>
      </c>
      <c r="U174" s="366">
        <v>125.52537053295886</v>
      </c>
      <c r="V174" s="366">
        <v>125.52537053295886</v>
      </c>
      <c r="W174" s="366">
        <v>125.52537053295886</v>
      </c>
      <c r="X174" s="366">
        <v>125.52537053295886</v>
      </c>
      <c r="Y174" s="366">
        <v>132.3940316764722</v>
      </c>
      <c r="Z174" s="366">
        <v>132.3940316764722</v>
      </c>
      <c r="AA174" s="366">
        <v>132.3940316764722</v>
      </c>
      <c r="AB174" s="366">
        <v>132.3940316764722</v>
      </c>
      <c r="AC174" s="366">
        <v>132.3940316764722</v>
      </c>
      <c r="AD174" s="366">
        <v>132.3940316764722</v>
      </c>
      <c r="AE174" s="392">
        <v>132.3940316764722</v>
      </c>
    </row>
    <row r="175" spans="1:31" ht="18" customHeight="1" x14ac:dyDescent="0.25">
      <c r="A175" s="354"/>
      <c r="B175" s="315" t="s">
        <v>773</v>
      </c>
      <c r="C175" s="320">
        <v>1</v>
      </c>
      <c r="D175" s="366">
        <v>110.46077290790761</v>
      </c>
      <c r="E175" s="366">
        <v>110.46077290790761</v>
      </c>
      <c r="F175" s="366">
        <v>110.46077290790761</v>
      </c>
      <c r="G175" s="366">
        <v>110.46077290790761</v>
      </c>
      <c r="H175" s="366">
        <v>110.46077290790761</v>
      </c>
      <c r="I175" s="366">
        <v>110.46077290790761</v>
      </c>
      <c r="J175" s="366">
        <v>110.46077290790761</v>
      </c>
      <c r="K175" s="366">
        <v>110.46077290790761</v>
      </c>
      <c r="L175" s="366">
        <v>110.46077290790761</v>
      </c>
      <c r="M175" s="366">
        <v>134.10799999225927</v>
      </c>
      <c r="N175" s="366">
        <v>134.10799999225927</v>
      </c>
      <c r="O175" s="366">
        <v>134.10799999225927</v>
      </c>
      <c r="P175" s="366">
        <v>134.10799999225927</v>
      </c>
      <c r="Q175" s="366">
        <v>134.10799999225927</v>
      </c>
      <c r="R175" s="366">
        <v>134.10799999225927</v>
      </c>
      <c r="S175" s="366">
        <v>134.10799999225927</v>
      </c>
      <c r="T175" s="366">
        <v>134.10799999225927</v>
      </c>
      <c r="U175" s="366">
        <v>134.10799999225927</v>
      </c>
      <c r="V175" s="366">
        <v>134.10799999225927</v>
      </c>
      <c r="W175" s="366">
        <v>134.10799999225927</v>
      </c>
      <c r="X175" s="366">
        <v>134.10799999225927</v>
      </c>
      <c r="Y175" s="366">
        <v>157.72372826589447</v>
      </c>
      <c r="Z175" s="366">
        <v>157.72372826589447</v>
      </c>
      <c r="AA175" s="366">
        <v>157.72372826589447</v>
      </c>
      <c r="AB175" s="366">
        <v>157.72372826589447</v>
      </c>
      <c r="AC175" s="366">
        <v>157.72372826589447</v>
      </c>
      <c r="AD175" s="366">
        <v>157.72372826589447</v>
      </c>
      <c r="AE175" s="392">
        <v>157.72372826589447</v>
      </c>
    </row>
    <row r="176" spans="1:31" ht="18" customHeight="1" x14ac:dyDescent="0.25">
      <c r="A176" s="354"/>
      <c r="B176" s="315"/>
      <c r="C176" s="308"/>
      <c r="D176" s="365"/>
      <c r="E176" s="365"/>
      <c r="F176" s="365"/>
      <c r="G176" s="365"/>
      <c r="H176" s="365"/>
      <c r="I176" s="365"/>
      <c r="J176" s="365"/>
      <c r="K176" s="365"/>
      <c r="L176" s="365"/>
      <c r="M176" s="365"/>
      <c r="N176" s="365"/>
      <c r="O176" s="365"/>
      <c r="P176" s="365"/>
      <c r="Q176" s="365"/>
      <c r="R176" s="365"/>
      <c r="S176" s="365"/>
      <c r="T176" s="365"/>
      <c r="U176" s="365"/>
      <c r="V176" s="365"/>
      <c r="W176" s="365"/>
      <c r="X176" s="365"/>
      <c r="Y176" s="365"/>
      <c r="Z176" s="365"/>
      <c r="AA176" s="365"/>
      <c r="AB176" s="365"/>
      <c r="AC176" s="365"/>
      <c r="AD176" s="365"/>
      <c r="AE176" s="392"/>
    </row>
    <row r="177" spans="1:31" customFormat="1" ht="18" customHeight="1" x14ac:dyDescent="0.25">
      <c r="A177" s="351" t="s">
        <v>102</v>
      </c>
      <c r="B177" s="317"/>
      <c r="C177" s="350">
        <v>49</v>
      </c>
      <c r="D177" s="364">
        <v>104.92119064185783</v>
      </c>
      <c r="E177" s="364">
        <v>104.9405188824169</v>
      </c>
      <c r="F177" s="364">
        <v>105.22266813655365</v>
      </c>
      <c r="G177" s="364">
        <v>105.45414931151277</v>
      </c>
      <c r="H177" s="364">
        <v>105.698237886364</v>
      </c>
      <c r="I177" s="364">
        <v>106.08478254453486</v>
      </c>
      <c r="J177" s="364">
        <v>107.53459983636634</v>
      </c>
      <c r="K177" s="364">
        <v>108.24556605339228</v>
      </c>
      <c r="L177" s="364">
        <v>108.36315610049671</v>
      </c>
      <c r="M177" s="364">
        <v>110.7264809325973</v>
      </c>
      <c r="N177" s="364">
        <v>110.52839720999869</v>
      </c>
      <c r="O177" s="364">
        <v>110.71316207499294</v>
      </c>
      <c r="P177" s="364">
        <v>111.00209040978481</v>
      </c>
      <c r="Q177" s="364">
        <v>111.04021071685135</v>
      </c>
      <c r="R177" s="364">
        <v>111.06197382019606</v>
      </c>
      <c r="S177" s="364">
        <v>114.04024808866794</v>
      </c>
      <c r="T177" s="364">
        <v>114.21282100542606</v>
      </c>
      <c r="U177" s="364">
        <v>114.65725587825219</v>
      </c>
      <c r="V177" s="364">
        <v>114.82290583631406</v>
      </c>
      <c r="W177" s="364">
        <v>116.65630084883124</v>
      </c>
      <c r="X177" s="364">
        <v>116.72150326346194</v>
      </c>
      <c r="Y177" s="364">
        <v>118.18189222004764</v>
      </c>
      <c r="Z177" s="364">
        <v>118.14645817116477</v>
      </c>
      <c r="AA177" s="364">
        <v>118.1207398008559</v>
      </c>
      <c r="AB177" s="364">
        <v>118.26533949404238</v>
      </c>
      <c r="AC177" s="364">
        <v>118.24964957183685</v>
      </c>
      <c r="AD177" s="364">
        <v>118.4710559964486</v>
      </c>
      <c r="AE177" s="394">
        <v>119.40289840355462</v>
      </c>
    </row>
    <row r="178" spans="1:31" ht="18" customHeight="1" x14ac:dyDescent="0.25">
      <c r="A178" s="354"/>
      <c r="B178" s="323" t="s">
        <v>103</v>
      </c>
      <c r="C178" s="308">
        <v>20</v>
      </c>
      <c r="D178" s="365">
        <v>103.62496361457802</v>
      </c>
      <c r="E178" s="365">
        <v>103.67231780394775</v>
      </c>
      <c r="F178" s="365">
        <v>104.36358347658282</v>
      </c>
      <c r="G178" s="365">
        <v>104.93071235523266</v>
      </c>
      <c r="H178" s="365">
        <v>105.52872936361818</v>
      </c>
      <c r="I178" s="365">
        <v>106.47576377613677</v>
      </c>
      <c r="J178" s="365">
        <v>107.3025393174518</v>
      </c>
      <c r="K178" s="365">
        <v>109.04440654916534</v>
      </c>
      <c r="L178" s="365">
        <v>109.33250216457118</v>
      </c>
      <c r="M178" s="365">
        <v>111.32163485825268</v>
      </c>
      <c r="N178" s="365">
        <v>110.83632973788613</v>
      </c>
      <c r="O178" s="365">
        <v>111.28900365712202</v>
      </c>
      <c r="P178" s="365">
        <v>111.99687807736208</v>
      </c>
      <c r="Q178" s="365">
        <v>112.09027282967506</v>
      </c>
      <c r="R178" s="365">
        <v>111.94036155824267</v>
      </c>
      <c r="S178" s="365">
        <v>111.72073705779856</v>
      </c>
      <c r="T178" s="365">
        <v>112.14354070385602</v>
      </c>
      <c r="U178" s="365">
        <v>113.23240614227998</v>
      </c>
      <c r="V178" s="365">
        <v>113.63824853953159</v>
      </c>
      <c r="W178" s="365">
        <v>113.69578731953075</v>
      </c>
      <c r="X178" s="365">
        <v>113.85553323537594</v>
      </c>
      <c r="Y178" s="365">
        <v>114.01643868411199</v>
      </c>
      <c r="Z178" s="365">
        <v>112.86057859443019</v>
      </c>
      <c r="AA178" s="365">
        <v>112.79756858717352</v>
      </c>
      <c r="AB178" s="365">
        <v>113.15183783548036</v>
      </c>
      <c r="AC178" s="365">
        <v>113.11339752607682</v>
      </c>
      <c r="AD178" s="365">
        <v>113.65584326637558</v>
      </c>
      <c r="AE178" s="392">
        <v>114.24471368662148</v>
      </c>
    </row>
    <row r="179" spans="1:31" ht="18" customHeight="1" x14ac:dyDescent="0.25">
      <c r="A179" s="352" t="s">
        <v>104</v>
      </c>
      <c r="B179" s="323"/>
      <c r="C179" s="308">
        <v>16</v>
      </c>
      <c r="D179" s="365">
        <v>105.23242658566814</v>
      </c>
      <c r="E179" s="365">
        <v>105.26410932719806</v>
      </c>
      <c r="F179" s="365">
        <v>105.92236258412481</v>
      </c>
      <c r="G179" s="365">
        <v>106.59460316758684</v>
      </c>
      <c r="H179" s="365">
        <v>107.35319264655803</v>
      </c>
      <c r="I179" s="365">
        <v>108.2184181151889</v>
      </c>
      <c r="J179" s="365">
        <v>108.94339331512984</v>
      </c>
      <c r="K179" s="365">
        <v>111.15036724197806</v>
      </c>
      <c r="L179" s="365">
        <v>111.54073640252277</v>
      </c>
      <c r="M179" s="365">
        <v>113.68046970200206</v>
      </c>
      <c r="N179" s="365">
        <v>113.06357641751313</v>
      </c>
      <c r="O179" s="365">
        <v>113.66142328371487</v>
      </c>
      <c r="P179" s="365">
        <v>114.31993373264083</v>
      </c>
      <c r="Q179" s="365">
        <v>114.45801594472391</v>
      </c>
      <c r="R179" s="365">
        <v>114.55767405967839</v>
      </c>
      <c r="S179" s="365">
        <v>114.35473416995356</v>
      </c>
      <c r="T179" s="365">
        <v>114.84814725459903</v>
      </c>
      <c r="U179" s="365">
        <v>116.09186018650651</v>
      </c>
      <c r="V179" s="365">
        <v>116.52954254424044</v>
      </c>
      <c r="W179" s="365">
        <v>116.52292819586198</v>
      </c>
      <c r="X179" s="365">
        <v>116.6340308972738</v>
      </c>
      <c r="Y179" s="365">
        <v>116.66381563105548</v>
      </c>
      <c r="Z179" s="365">
        <v>115.76920519852003</v>
      </c>
      <c r="AA179" s="365">
        <v>115.93868174478278</v>
      </c>
      <c r="AB179" s="365">
        <v>116.26478549787348</v>
      </c>
      <c r="AC179" s="365">
        <v>116.43986806361528</v>
      </c>
      <c r="AD179" s="365">
        <v>116.91995846442541</v>
      </c>
      <c r="AE179" s="392">
        <v>117.24849521660953</v>
      </c>
    </row>
    <row r="180" spans="1:31" ht="18" customHeight="1" x14ac:dyDescent="0.25">
      <c r="A180" s="354"/>
      <c r="B180" s="310" t="s">
        <v>552</v>
      </c>
      <c r="C180" s="320">
        <v>3</v>
      </c>
      <c r="D180" s="366">
        <v>102.1798279313462</v>
      </c>
      <c r="E180" s="366">
        <v>102.42619144533344</v>
      </c>
      <c r="F180" s="366">
        <v>103.38916367903907</v>
      </c>
      <c r="G180" s="366">
        <v>103.36386422570811</v>
      </c>
      <c r="H180" s="366">
        <v>103.4586207175573</v>
      </c>
      <c r="I180" s="366">
        <v>103.80475965264786</v>
      </c>
      <c r="J180" s="366">
        <v>103.41179029977586</v>
      </c>
      <c r="K180" s="366">
        <v>103.55202851530572</v>
      </c>
      <c r="L180" s="366">
        <v>103.65434999201925</v>
      </c>
      <c r="M180" s="366">
        <v>103.60326736125631</v>
      </c>
      <c r="N180" s="366">
        <v>103.81255700285325</v>
      </c>
      <c r="O180" s="366">
        <v>104.94697781925088</v>
      </c>
      <c r="P180" s="366">
        <v>105.42028480051297</v>
      </c>
      <c r="Q180" s="366">
        <v>105.47925273139246</v>
      </c>
      <c r="R180" s="366">
        <v>105.44063239855083</v>
      </c>
      <c r="S180" s="366">
        <v>105.43155605587714</v>
      </c>
      <c r="T180" s="366">
        <v>105.23455217168775</v>
      </c>
      <c r="U180" s="366">
        <v>104.88279403650137</v>
      </c>
      <c r="V180" s="366">
        <v>104.75139944202112</v>
      </c>
      <c r="W180" s="366">
        <v>104.88851079234101</v>
      </c>
      <c r="X180" s="366">
        <v>105.48228637583576</v>
      </c>
      <c r="Y180" s="366">
        <v>105.7539894351944</v>
      </c>
      <c r="Z180" s="366">
        <v>105.94814846207156</v>
      </c>
      <c r="AA180" s="366">
        <v>107.39307316333348</v>
      </c>
      <c r="AB180" s="366">
        <v>108.0731934056229</v>
      </c>
      <c r="AC180" s="366">
        <v>108.83214779079094</v>
      </c>
      <c r="AD180" s="366">
        <v>109.89775234030309</v>
      </c>
      <c r="AE180" s="392">
        <v>110.71867914957133</v>
      </c>
    </row>
    <row r="181" spans="1:31" ht="18" customHeight="1" x14ac:dyDescent="0.25">
      <c r="A181" s="354"/>
      <c r="B181" s="310" t="s">
        <v>774</v>
      </c>
      <c r="C181" s="320">
        <v>5</v>
      </c>
      <c r="D181" s="366">
        <v>110.84652858498126</v>
      </c>
      <c r="E181" s="366">
        <v>110.58979980975074</v>
      </c>
      <c r="F181" s="366">
        <v>110.55986888114515</v>
      </c>
      <c r="G181" s="366">
        <v>110.55986888114515</v>
      </c>
      <c r="H181" s="366">
        <v>112.54182664040327</v>
      </c>
      <c r="I181" s="366">
        <v>114.1431876710576</v>
      </c>
      <c r="J181" s="366">
        <v>115.02869650464845</v>
      </c>
      <c r="K181" s="366">
        <v>118.48524962160117</v>
      </c>
      <c r="L181" s="366">
        <v>119.6646324673651</v>
      </c>
      <c r="M181" s="366">
        <v>119.81384247849535</v>
      </c>
      <c r="N181" s="366">
        <v>120.03255165762053</v>
      </c>
      <c r="O181" s="366">
        <v>120.69772375439221</v>
      </c>
      <c r="P181" s="366">
        <v>121.45781105051284</v>
      </c>
      <c r="Q181" s="366">
        <v>121.71494735008633</v>
      </c>
      <c r="R181" s="366">
        <v>121.66969645124649</v>
      </c>
      <c r="S181" s="366">
        <v>120.78521910565162</v>
      </c>
      <c r="T181" s="366">
        <v>121.36155701702283</v>
      </c>
      <c r="U181" s="366">
        <v>122.24603436261772</v>
      </c>
      <c r="V181" s="366">
        <v>122.24630529706386</v>
      </c>
      <c r="W181" s="366">
        <v>122.0089483651514</v>
      </c>
      <c r="X181" s="366">
        <v>122.05141298179424</v>
      </c>
      <c r="Y181" s="366">
        <v>122.05141298179424</v>
      </c>
      <c r="Z181" s="366">
        <v>122.09411318889313</v>
      </c>
      <c r="AA181" s="366">
        <v>122.16470522426714</v>
      </c>
      <c r="AB181" s="366">
        <v>122.14980030603114</v>
      </c>
      <c r="AC181" s="366">
        <v>122.22048806160117</v>
      </c>
      <c r="AD181" s="366">
        <v>122.27853939957298</v>
      </c>
      <c r="AE181" s="392">
        <v>122.27853939957298</v>
      </c>
    </row>
    <row r="182" spans="1:31" ht="18" customHeight="1" x14ac:dyDescent="0.25">
      <c r="A182" s="354"/>
      <c r="B182" s="310" t="s">
        <v>926</v>
      </c>
      <c r="C182" s="320">
        <v>1</v>
      </c>
      <c r="D182" s="366">
        <v>103.83825597842268</v>
      </c>
      <c r="E182" s="366">
        <v>104.8561028409589</v>
      </c>
      <c r="F182" s="366">
        <v>106.98444866484475</v>
      </c>
      <c r="G182" s="366">
        <v>114.8986809609417</v>
      </c>
      <c r="H182" s="366">
        <v>115.46571885656283</v>
      </c>
      <c r="I182" s="366">
        <v>118.62112437931944</v>
      </c>
      <c r="J182" s="366">
        <v>123.57791900978657</v>
      </c>
      <c r="K182" s="366">
        <v>132.29911955464857</v>
      </c>
      <c r="L182" s="366">
        <v>130.31625901863487</v>
      </c>
      <c r="M182" s="366">
        <v>150.66069687460308</v>
      </c>
      <c r="N182" s="366">
        <v>136.384422312445</v>
      </c>
      <c r="O182" s="366">
        <v>137.8728979950659</v>
      </c>
      <c r="P182" s="366">
        <v>140.13390259545864</v>
      </c>
      <c r="Q182" s="366">
        <v>140.54114121023017</v>
      </c>
      <c r="R182" s="366">
        <v>141.47884253605912</v>
      </c>
      <c r="S182" s="366">
        <v>141.98329818650367</v>
      </c>
      <c r="T182" s="366">
        <v>143.35028874885788</v>
      </c>
      <c r="U182" s="366">
        <v>143.8189382871214</v>
      </c>
      <c r="V182" s="366">
        <v>146.01367897712632</v>
      </c>
      <c r="W182" s="366">
        <v>146.49632715358595</v>
      </c>
      <c r="X182" s="366">
        <v>146.3145797702841</v>
      </c>
      <c r="Y182" s="366">
        <v>145.71367300362189</v>
      </c>
      <c r="Z182" s="366">
        <v>146.54678223883872</v>
      </c>
      <c r="AA182" s="366">
        <v>146.5078830950097</v>
      </c>
      <c r="AB182" s="366">
        <v>147.33440867976685</v>
      </c>
      <c r="AC182" s="366">
        <v>147.65580188495608</v>
      </c>
      <c r="AD182" s="366">
        <v>148.68544664400187</v>
      </c>
      <c r="AE182" s="392">
        <v>149.81007823530712</v>
      </c>
    </row>
    <row r="183" spans="1:31" ht="18" customHeight="1" x14ac:dyDescent="0.25">
      <c r="A183" s="354"/>
      <c r="B183" s="310" t="s">
        <v>776</v>
      </c>
      <c r="C183" s="320">
        <v>2</v>
      </c>
      <c r="D183" s="366">
        <v>95.735738054557473</v>
      </c>
      <c r="E183" s="366">
        <v>96.108540132118677</v>
      </c>
      <c r="F183" s="366">
        <v>96.404284981797545</v>
      </c>
      <c r="G183" s="366">
        <v>96.74795925756132</v>
      </c>
      <c r="H183" s="366">
        <v>97.128454062612121</v>
      </c>
      <c r="I183" s="366">
        <v>97.268604878478371</v>
      </c>
      <c r="J183" s="366">
        <v>97.329164053556724</v>
      </c>
      <c r="K183" s="366">
        <v>97.268817198693867</v>
      </c>
      <c r="L183" s="366">
        <v>97.423801318125342</v>
      </c>
      <c r="M183" s="366">
        <v>97.345540641411816</v>
      </c>
      <c r="N183" s="366">
        <v>97.191309450471593</v>
      </c>
      <c r="O183" s="366">
        <v>97.201188836813174</v>
      </c>
      <c r="P183" s="366">
        <v>96.676125805688784</v>
      </c>
      <c r="Q183" s="366">
        <v>96.73077046777783</v>
      </c>
      <c r="R183" s="366">
        <v>96.95485388004731</v>
      </c>
      <c r="S183" s="366">
        <v>97.015078062278747</v>
      </c>
      <c r="T183" s="366">
        <v>97.432634169980346</v>
      </c>
      <c r="U183" s="366">
        <v>97.453431404401556</v>
      </c>
      <c r="V183" s="366">
        <v>97.969106953011632</v>
      </c>
      <c r="W183" s="366">
        <v>98.009218508662912</v>
      </c>
      <c r="X183" s="366">
        <v>98.564036253188974</v>
      </c>
      <c r="Y183" s="366">
        <v>98.824617623608361</v>
      </c>
      <c r="Z183" s="366">
        <v>92.080255263324744</v>
      </c>
      <c r="AA183" s="366">
        <v>89.59475380097858</v>
      </c>
      <c r="AB183" s="366">
        <v>90.456517344176319</v>
      </c>
      <c r="AC183" s="366">
        <v>89.624656093722649</v>
      </c>
      <c r="AD183" s="366">
        <v>89.435138766864284</v>
      </c>
      <c r="AE183" s="392">
        <v>89.955389050588764</v>
      </c>
    </row>
    <row r="184" spans="1:31" ht="18" customHeight="1" x14ac:dyDescent="0.25">
      <c r="A184" s="354"/>
      <c r="B184" s="310" t="s">
        <v>777</v>
      </c>
      <c r="C184" s="320">
        <v>2</v>
      </c>
      <c r="D184" s="366">
        <v>109.92420315341921</v>
      </c>
      <c r="E184" s="366">
        <v>109.77399880779782</v>
      </c>
      <c r="F184" s="366">
        <v>110.69485937623068</v>
      </c>
      <c r="G184" s="366">
        <v>110.73887657845147</v>
      </c>
      <c r="H184" s="366">
        <v>110.77153744696543</v>
      </c>
      <c r="I184" s="366">
        <v>110.90698403785669</v>
      </c>
      <c r="J184" s="366">
        <v>111.14957234734901</v>
      </c>
      <c r="K184" s="366">
        <v>111.33093276481071</v>
      </c>
      <c r="L184" s="366">
        <v>111.49280424222746</v>
      </c>
      <c r="M184" s="366">
        <v>111.47520162072286</v>
      </c>
      <c r="N184" s="366">
        <v>111.47520162072286</v>
      </c>
      <c r="O184" s="366">
        <v>111.97130176433561</v>
      </c>
      <c r="P184" s="366">
        <v>113.6760991725165</v>
      </c>
      <c r="Q184" s="366">
        <v>113.6760991725165</v>
      </c>
      <c r="R184" s="366">
        <v>113.60513392926103</v>
      </c>
      <c r="S184" s="366">
        <v>113.45064428052873</v>
      </c>
      <c r="T184" s="366">
        <v>113.58860681380808</v>
      </c>
      <c r="U184" s="366">
        <v>113.5635376298758</v>
      </c>
      <c r="V184" s="366">
        <v>113.51637920896881</v>
      </c>
      <c r="W184" s="366">
        <v>113.53818709871115</v>
      </c>
      <c r="X184" s="366">
        <v>113.3394440420239</v>
      </c>
      <c r="Y184" s="366">
        <v>113.3104023974591</v>
      </c>
      <c r="Z184" s="366">
        <v>111.64861149790758</v>
      </c>
      <c r="AA184" s="366">
        <v>111.59283505187807</v>
      </c>
      <c r="AB184" s="366">
        <v>111.56867320505032</v>
      </c>
      <c r="AC184" s="366">
        <v>111.56867320505032</v>
      </c>
      <c r="AD184" s="366">
        <v>112.04534999264061</v>
      </c>
      <c r="AE184" s="392">
        <v>112.04534999264061</v>
      </c>
    </row>
    <row r="185" spans="1:31" ht="18" customHeight="1" x14ac:dyDescent="0.25">
      <c r="A185" s="354"/>
      <c r="B185" s="310" t="s">
        <v>927</v>
      </c>
      <c r="C185" s="320">
        <v>2</v>
      </c>
      <c r="D185" s="366">
        <v>103.13886362153191</v>
      </c>
      <c r="E185" s="366">
        <v>102.69410897995643</v>
      </c>
      <c r="F185" s="366">
        <v>103.36398862356629</v>
      </c>
      <c r="G185" s="366">
        <v>104.79293135274489</v>
      </c>
      <c r="H185" s="366">
        <v>104.81283990495898</v>
      </c>
      <c r="I185" s="366">
        <v>104.91679877284534</v>
      </c>
      <c r="J185" s="366">
        <v>106.38841868859376</v>
      </c>
      <c r="K185" s="366">
        <v>108.29614170286492</v>
      </c>
      <c r="L185" s="366">
        <v>108.37432827482971</v>
      </c>
      <c r="M185" s="366">
        <v>115.72815147988322</v>
      </c>
      <c r="N185" s="366">
        <v>115.71581944674648</v>
      </c>
      <c r="O185" s="366">
        <v>116.25309463746737</v>
      </c>
      <c r="P185" s="366">
        <v>116.74826016958572</v>
      </c>
      <c r="Q185" s="366">
        <v>116.84711414896054</v>
      </c>
      <c r="R185" s="366">
        <v>117.23283742604114</v>
      </c>
      <c r="S185" s="366">
        <v>117.91109980075474</v>
      </c>
      <c r="T185" s="366">
        <v>119.40588198980808</v>
      </c>
      <c r="U185" s="366">
        <v>126.76179858549811</v>
      </c>
      <c r="V185" s="366">
        <v>128.46870302750858</v>
      </c>
      <c r="W185" s="366">
        <v>128.55534323211921</v>
      </c>
      <c r="X185" s="366">
        <v>128.27565912428724</v>
      </c>
      <c r="Y185" s="366">
        <v>128.15287896909476</v>
      </c>
      <c r="Z185" s="366">
        <v>128.55787519095117</v>
      </c>
      <c r="AA185" s="366">
        <v>129.83680509174425</v>
      </c>
      <c r="AB185" s="366">
        <v>130.25100954199243</v>
      </c>
      <c r="AC185" s="366">
        <v>130.98519509658976</v>
      </c>
      <c r="AD185" s="366">
        <v>131.62516984584647</v>
      </c>
      <c r="AE185" s="392">
        <v>131.99373759953022</v>
      </c>
    </row>
    <row r="186" spans="1:31" ht="18" customHeight="1" x14ac:dyDescent="0.25">
      <c r="A186" s="354"/>
      <c r="B186" s="312" t="s">
        <v>559</v>
      </c>
      <c r="C186" s="320">
        <v>1</v>
      </c>
      <c r="D186" s="366">
        <v>98.56257041633387</v>
      </c>
      <c r="E186" s="366">
        <v>99.44305943200618</v>
      </c>
      <c r="F186" s="366">
        <v>102.0832160916468</v>
      </c>
      <c r="G186" s="366">
        <v>102.0832160916468</v>
      </c>
      <c r="H186" s="366">
        <v>102.14095559037477</v>
      </c>
      <c r="I186" s="366">
        <v>103.13486355369989</v>
      </c>
      <c r="J186" s="366">
        <v>103.13486355369989</v>
      </c>
      <c r="K186" s="366">
        <v>109.00299869154281</v>
      </c>
      <c r="L186" s="366">
        <v>109.89540051613055</v>
      </c>
      <c r="M186" s="366">
        <v>110.20895645408999</v>
      </c>
      <c r="N186" s="366">
        <v>112.03895308282007</v>
      </c>
      <c r="O186" s="366">
        <v>111.05994671904959</v>
      </c>
      <c r="P186" s="366">
        <v>110.70921434725898</v>
      </c>
      <c r="Q186" s="366">
        <v>110.70921434725898</v>
      </c>
      <c r="R186" s="366">
        <v>110.70921434725898</v>
      </c>
      <c r="S186" s="366">
        <v>110.40646009201767</v>
      </c>
      <c r="T186" s="366">
        <v>110.40646009201767</v>
      </c>
      <c r="U186" s="366">
        <v>111.0697815185835</v>
      </c>
      <c r="V186" s="366">
        <v>112.24807350078353</v>
      </c>
      <c r="W186" s="366">
        <v>112.24807350078353</v>
      </c>
      <c r="X186" s="366">
        <v>112.02447871300905</v>
      </c>
      <c r="Y186" s="366">
        <v>112.02447871300905</v>
      </c>
      <c r="Z186" s="366">
        <v>112.02447871300905</v>
      </c>
      <c r="AA186" s="366">
        <v>112.58881966062756</v>
      </c>
      <c r="AB186" s="366">
        <v>112.58881966062756</v>
      </c>
      <c r="AC186" s="366">
        <v>112.58881966062756</v>
      </c>
      <c r="AD186" s="366">
        <v>114.31384907964301</v>
      </c>
      <c r="AE186" s="392">
        <v>114.31384907964301</v>
      </c>
    </row>
    <row r="187" spans="1:31" ht="18" customHeight="1" x14ac:dyDescent="0.25">
      <c r="A187" s="352" t="s">
        <v>778</v>
      </c>
      <c r="B187" s="312"/>
      <c r="C187" s="308">
        <v>1</v>
      </c>
      <c r="D187" s="365">
        <v>99.470804922715828</v>
      </c>
      <c r="E187" s="365">
        <v>99.470804922715828</v>
      </c>
      <c r="F187" s="365">
        <v>100.10462954537556</v>
      </c>
      <c r="G187" s="365">
        <v>100.20621577333527</v>
      </c>
      <c r="H187" s="365">
        <v>100.20621577333527</v>
      </c>
      <c r="I187" s="365">
        <v>100.20621577333527</v>
      </c>
      <c r="J187" s="365">
        <v>100.20621577333527</v>
      </c>
      <c r="K187" s="365">
        <v>100.20621577333527</v>
      </c>
      <c r="L187" s="365">
        <v>100.20621577333527</v>
      </c>
      <c r="M187" s="365">
        <v>100.20621577333527</v>
      </c>
      <c r="N187" s="365">
        <v>100.20621577333527</v>
      </c>
      <c r="O187" s="365">
        <v>100.20621577333527</v>
      </c>
      <c r="P187" s="365">
        <v>101.14692584435684</v>
      </c>
      <c r="Q187" s="365">
        <v>101.14692584435684</v>
      </c>
      <c r="R187" s="365">
        <v>101.14692584435684</v>
      </c>
      <c r="S187" s="365">
        <v>101.73487445783289</v>
      </c>
      <c r="T187" s="365">
        <v>103.12662562231912</v>
      </c>
      <c r="U187" s="365">
        <v>103.69970528395321</v>
      </c>
      <c r="V187" s="365">
        <v>103.69970528395321</v>
      </c>
      <c r="W187" s="365">
        <v>103.69973024749989</v>
      </c>
      <c r="X187" s="365">
        <v>103.69973024749989</v>
      </c>
      <c r="Y187" s="365">
        <v>103.69973024749989</v>
      </c>
      <c r="Z187" s="365">
        <v>105.71616743273653</v>
      </c>
      <c r="AA187" s="365">
        <v>105.71616364562679</v>
      </c>
      <c r="AB187" s="365">
        <v>105.71616364562679</v>
      </c>
      <c r="AC187" s="365">
        <v>105.71616364562679</v>
      </c>
      <c r="AD187" s="365">
        <v>106.00500112418541</v>
      </c>
      <c r="AE187" s="392">
        <v>106.00500112418541</v>
      </c>
    </row>
    <row r="188" spans="1:31" ht="18" customHeight="1" x14ac:dyDescent="0.25">
      <c r="A188" s="354"/>
      <c r="B188" s="312" t="s">
        <v>560</v>
      </c>
      <c r="C188" s="320">
        <v>1</v>
      </c>
      <c r="D188" s="366">
        <v>99.470804922715828</v>
      </c>
      <c r="E188" s="366">
        <v>99.470804922715828</v>
      </c>
      <c r="F188" s="366">
        <v>100.10462954537556</v>
      </c>
      <c r="G188" s="366">
        <v>100.20621577333527</v>
      </c>
      <c r="H188" s="366">
        <v>100.20621577333527</v>
      </c>
      <c r="I188" s="366">
        <v>100.20621577333527</v>
      </c>
      <c r="J188" s="366">
        <v>100.20621577333527</v>
      </c>
      <c r="K188" s="366">
        <v>100.20621577333527</v>
      </c>
      <c r="L188" s="366">
        <v>100.20621577333527</v>
      </c>
      <c r="M188" s="366">
        <v>100.20621577333527</v>
      </c>
      <c r="N188" s="366">
        <v>100.20621577333527</v>
      </c>
      <c r="O188" s="366">
        <v>100.20621577333527</v>
      </c>
      <c r="P188" s="366">
        <v>101.14692584435684</v>
      </c>
      <c r="Q188" s="366">
        <v>101.14692584435684</v>
      </c>
      <c r="R188" s="366">
        <v>101.14692584435684</v>
      </c>
      <c r="S188" s="366">
        <v>101.73487445783289</v>
      </c>
      <c r="T188" s="366">
        <v>103.12662562231912</v>
      </c>
      <c r="U188" s="366">
        <v>103.69970528395321</v>
      </c>
      <c r="V188" s="366">
        <v>103.69970528395321</v>
      </c>
      <c r="W188" s="366">
        <v>103.69973024749989</v>
      </c>
      <c r="X188" s="366">
        <v>103.69973024749989</v>
      </c>
      <c r="Y188" s="366">
        <v>103.69973024749989</v>
      </c>
      <c r="Z188" s="366">
        <v>105.71616743273653</v>
      </c>
      <c r="AA188" s="366">
        <v>105.71616364562679</v>
      </c>
      <c r="AB188" s="366">
        <v>105.71616364562679</v>
      </c>
      <c r="AC188" s="366">
        <v>105.71616364562679</v>
      </c>
      <c r="AD188" s="366">
        <v>106.00500112418541</v>
      </c>
      <c r="AE188" s="392">
        <v>106.00500112418541</v>
      </c>
    </row>
    <row r="189" spans="1:31" ht="18" customHeight="1" x14ac:dyDescent="0.25">
      <c r="A189" s="352" t="s">
        <v>779</v>
      </c>
      <c r="B189" s="312"/>
      <c r="C189" s="308">
        <v>3</v>
      </c>
      <c r="D189" s="365">
        <v>96.244493277286338</v>
      </c>
      <c r="E189" s="365">
        <v>96.390157160207366</v>
      </c>
      <c r="F189" s="365">
        <v>97.275821778802865</v>
      </c>
      <c r="G189" s="365">
        <v>97.418513970167751</v>
      </c>
      <c r="H189" s="365">
        <v>97.334197155592548</v>
      </c>
      <c r="I189" s="365">
        <v>99.004383224063986</v>
      </c>
      <c r="J189" s="365">
        <v>100.62551992648132</v>
      </c>
      <c r="K189" s="365">
        <v>100.39387473048605</v>
      </c>
      <c r="L189" s="365">
        <v>100.21953100493495</v>
      </c>
      <c r="M189" s="365">
        <v>101.99718025560607</v>
      </c>
      <c r="N189" s="365">
        <v>102.07247341325306</v>
      </c>
      <c r="O189" s="365">
        <v>101.88185469287635</v>
      </c>
      <c r="P189" s="365">
        <v>102.78479839726758</v>
      </c>
      <c r="Q189" s="365">
        <v>102.66638887450834</v>
      </c>
      <c r="R189" s="365">
        <v>101.13214851470336</v>
      </c>
      <c r="S189" s="365">
        <v>100.5807113358896</v>
      </c>
      <c r="T189" s="365">
        <v>100.33389340599628</v>
      </c>
      <c r="U189" s="365">
        <v>100.74647969576216</v>
      </c>
      <c r="V189" s="365">
        <v>101.10320035760088</v>
      </c>
      <c r="W189" s="365">
        <v>101.52228173816233</v>
      </c>
      <c r="X189" s="365">
        <v>101.99100334622021</v>
      </c>
      <c r="Y189" s="365">
        <v>102.9038615998321</v>
      </c>
      <c r="Z189" s="365">
        <v>99.394272500989473</v>
      </c>
      <c r="AA189" s="365">
        <v>98.064682790467657</v>
      </c>
      <c r="AB189" s="365">
        <v>98.676387637593294</v>
      </c>
      <c r="AC189" s="365">
        <v>97.480509138755451</v>
      </c>
      <c r="AD189" s="365">
        <v>98.433677679498544</v>
      </c>
      <c r="AE189" s="392">
        <v>100.5963332444165</v>
      </c>
    </row>
    <row r="190" spans="1:31" ht="18" customHeight="1" x14ac:dyDescent="0.25">
      <c r="A190" s="354"/>
      <c r="B190" s="312" t="s">
        <v>561</v>
      </c>
      <c r="C190" s="320">
        <v>2</v>
      </c>
      <c r="D190" s="366">
        <v>101.31643899186881</v>
      </c>
      <c r="E190" s="366">
        <v>101.31643899186881</v>
      </c>
      <c r="F190" s="366">
        <v>102.40115080376872</v>
      </c>
      <c r="G190" s="366">
        <v>102.40115080376872</v>
      </c>
      <c r="H190" s="366">
        <v>102.40115080376872</v>
      </c>
      <c r="I190" s="366">
        <v>102.40115080376872</v>
      </c>
      <c r="J190" s="366">
        <v>102.40115080376872</v>
      </c>
      <c r="K190" s="366">
        <v>102.40115080376872</v>
      </c>
      <c r="L190" s="366">
        <v>102.40115080376872</v>
      </c>
      <c r="M190" s="366">
        <v>102.40115080376872</v>
      </c>
      <c r="N190" s="366">
        <v>102.40115080376872</v>
      </c>
      <c r="O190" s="366">
        <v>102.40115080376872</v>
      </c>
      <c r="P190" s="366">
        <v>103.90671275834586</v>
      </c>
      <c r="Q190" s="366">
        <v>103.90671275834586</v>
      </c>
      <c r="R190" s="366">
        <v>104.26142072862639</v>
      </c>
      <c r="S190" s="366">
        <v>104.26142072862639</v>
      </c>
      <c r="T190" s="366">
        <v>104.26142072862639</v>
      </c>
      <c r="U190" s="366">
        <v>104.26142072862639</v>
      </c>
      <c r="V190" s="366">
        <v>104.26142072862639</v>
      </c>
      <c r="W190" s="366">
        <v>105.14779380453443</v>
      </c>
      <c r="X190" s="366">
        <v>105.14779380453443</v>
      </c>
      <c r="Y190" s="366">
        <v>106.79214142145952</v>
      </c>
      <c r="Z190" s="366">
        <v>107.59972099251308</v>
      </c>
      <c r="AA190" s="366">
        <v>107.59972099251308</v>
      </c>
      <c r="AB190" s="366">
        <v>107.59972099251308</v>
      </c>
      <c r="AC190" s="366">
        <v>107.59972099251308</v>
      </c>
      <c r="AD190" s="366">
        <v>108.54405342572491</v>
      </c>
      <c r="AE190" s="392">
        <v>108.54405342572491</v>
      </c>
    </row>
    <row r="191" spans="1:31" ht="18" customHeight="1" x14ac:dyDescent="0.25">
      <c r="A191" s="354"/>
      <c r="B191" s="310" t="s">
        <v>780</v>
      </c>
      <c r="C191" s="320">
        <v>1</v>
      </c>
      <c r="D191" s="366">
        <v>86.1006018481214</v>
      </c>
      <c r="E191" s="366">
        <v>86.537593496884497</v>
      </c>
      <c r="F191" s="366">
        <v>87.025163728871135</v>
      </c>
      <c r="G191" s="366">
        <v>87.453240302965852</v>
      </c>
      <c r="H191" s="366">
        <v>87.200289859240172</v>
      </c>
      <c r="I191" s="366">
        <v>92.210848064654556</v>
      </c>
      <c r="J191" s="366">
        <v>97.074258171906493</v>
      </c>
      <c r="K191" s="366">
        <v>96.379322583920725</v>
      </c>
      <c r="L191" s="366">
        <v>95.856291407267435</v>
      </c>
      <c r="M191" s="366">
        <v>101.1892391592808</v>
      </c>
      <c r="N191" s="366">
        <v>101.41511863222175</v>
      </c>
      <c r="O191" s="366">
        <v>100.84326247109162</v>
      </c>
      <c r="P191" s="366">
        <v>100.54096967511097</v>
      </c>
      <c r="Q191" s="366">
        <v>100.18574110683331</v>
      </c>
      <c r="R191" s="366">
        <v>94.873604086857256</v>
      </c>
      <c r="S191" s="366">
        <v>93.219292550416043</v>
      </c>
      <c r="T191" s="366">
        <v>92.478838760736053</v>
      </c>
      <c r="U191" s="366">
        <v>93.716597630033704</v>
      </c>
      <c r="V191" s="366">
        <v>94.786759615549855</v>
      </c>
      <c r="W191" s="366">
        <v>94.271257605418128</v>
      </c>
      <c r="X191" s="366">
        <v>95.677422429591743</v>
      </c>
      <c r="Y191" s="366">
        <v>95.127301956577242</v>
      </c>
      <c r="Z191" s="366">
        <v>82.98337551794225</v>
      </c>
      <c r="AA191" s="366">
        <v>78.994606386376816</v>
      </c>
      <c r="AB191" s="366">
        <v>80.829720927753741</v>
      </c>
      <c r="AC191" s="366">
        <v>77.242085431240199</v>
      </c>
      <c r="AD191" s="366">
        <v>78.212926187045824</v>
      </c>
      <c r="AE191" s="392">
        <v>84.70089288179966</v>
      </c>
    </row>
    <row r="192" spans="1:31" ht="18" customHeight="1" x14ac:dyDescent="0.25">
      <c r="A192" s="354"/>
      <c r="B192" s="323" t="s">
        <v>106</v>
      </c>
      <c r="C192" s="308">
        <v>11</v>
      </c>
      <c r="D192" s="365">
        <v>108.49351665256158</v>
      </c>
      <c r="E192" s="365">
        <v>108.49351665256158</v>
      </c>
      <c r="F192" s="365">
        <v>108.49351665256158</v>
      </c>
      <c r="G192" s="365">
        <v>108.49351665256158</v>
      </c>
      <c r="H192" s="365">
        <v>108.49351665256158</v>
      </c>
      <c r="I192" s="365">
        <v>108.49351665256158</v>
      </c>
      <c r="J192" s="365">
        <v>108.49351665256158</v>
      </c>
      <c r="K192" s="365">
        <v>108.49351665256158</v>
      </c>
      <c r="L192" s="365">
        <v>108.49351665256158</v>
      </c>
      <c r="M192" s="365">
        <v>112.86627547785059</v>
      </c>
      <c r="N192" s="365">
        <v>112.86627547785059</v>
      </c>
      <c r="O192" s="365">
        <v>112.86627547785059</v>
      </c>
      <c r="P192" s="365">
        <v>112.86627547785059</v>
      </c>
      <c r="Q192" s="365">
        <v>112.86627547785059</v>
      </c>
      <c r="R192" s="365">
        <v>112.86627547785059</v>
      </c>
      <c r="S192" s="365">
        <v>112.86627547785059</v>
      </c>
      <c r="T192" s="365">
        <v>112.86627547785059</v>
      </c>
      <c r="U192" s="365">
        <v>112.86627547785059</v>
      </c>
      <c r="V192" s="365">
        <v>112.86627547785059</v>
      </c>
      <c r="W192" s="365">
        <v>112.86627547785059</v>
      </c>
      <c r="X192" s="365">
        <v>112.86627547785059</v>
      </c>
      <c r="Y192" s="365">
        <v>118.34987772494566</v>
      </c>
      <c r="Z192" s="365">
        <v>118.34987772494566</v>
      </c>
      <c r="AA192" s="365">
        <v>118.34987772494566</v>
      </c>
      <c r="AB192" s="365">
        <v>118.34987772494566</v>
      </c>
      <c r="AC192" s="365">
        <v>118.34987772494566</v>
      </c>
      <c r="AD192" s="365">
        <v>118.34987772494566</v>
      </c>
      <c r="AE192" s="392">
        <v>118.34987772494566</v>
      </c>
    </row>
    <row r="193" spans="1:31" ht="18" customHeight="1" x14ac:dyDescent="0.25">
      <c r="A193" s="352" t="s">
        <v>108</v>
      </c>
      <c r="B193" s="310"/>
      <c r="C193" s="308">
        <v>2</v>
      </c>
      <c r="D193" s="365">
        <v>106.52803404235654</v>
      </c>
      <c r="E193" s="365">
        <v>106.52803404235654</v>
      </c>
      <c r="F193" s="365">
        <v>106.52803404235654</v>
      </c>
      <c r="G193" s="365">
        <v>106.52803404235654</v>
      </c>
      <c r="H193" s="365">
        <v>106.52803404235654</v>
      </c>
      <c r="I193" s="365">
        <v>106.52803404235654</v>
      </c>
      <c r="J193" s="365">
        <v>106.52803404235654</v>
      </c>
      <c r="K193" s="365">
        <v>106.52803404235654</v>
      </c>
      <c r="L193" s="365">
        <v>106.52803404235654</v>
      </c>
      <c r="M193" s="365">
        <v>106.52803404235654</v>
      </c>
      <c r="N193" s="365">
        <v>106.52803404235654</v>
      </c>
      <c r="O193" s="365">
        <v>106.52803404235654</v>
      </c>
      <c r="P193" s="365">
        <v>106.52803404235654</v>
      </c>
      <c r="Q193" s="365">
        <v>106.52803404235654</v>
      </c>
      <c r="R193" s="365">
        <v>106.52803404235654</v>
      </c>
      <c r="S193" s="365">
        <v>106.52803404235654</v>
      </c>
      <c r="T193" s="365">
        <v>106.52803404235654</v>
      </c>
      <c r="U193" s="365">
        <v>106.52803404235654</v>
      </c>
      <c r="V193" s="365">
        <v>106.52803404235654</v>
      </c>
      <c r="W193" s="365">
        <v>106.52803404235654</v>
      </c>
      <c r="X193" s="365">
        <v>106.52803404235654</v>
      </c>
      <c r="Y193" s="365">
        <v>106.52803404235654</v>
      </c>
      <c r="Z193" s="365">
        <v>106.52803404235654</v>
      </c>
      <c r="AA193" s="365">
        <v>106.52803404235654</v>
      </c>
      <c r="AB193" s="365">
        <v>106.52803404235654</v>
      </c>
      <c r="AC193" s="365">
        <v>106.52803404235654</v>
      </c>
      <c r="AD193" s="365">
        <v>106.52803404235654</v>
      </c>
      <c r="AE193" s="392">
        <v>106.52803404235654</v>
      </c>
    </row>
    <row r="194" spans="1:31" ht="18" customHeight="1" x14ac:dyDescent="0.25">
      <c r="A194" s="354"/>
      <c r="B194" s="310" t="s">
        <v>929</v>
      </c>
      <c r="C194" s="320">
        <v>2</v>
      </c>
      <c r="D194" s="366">
        <v>106.52803404235654</v>
      </c>
      <c r="E194" s="366">
        <v>106.52803404235654</v>
      </c>
      <c r="F194" s="366">
        <v>106.52803404235654</v>
      </c>
      <c r="G194" s="366">
        <v>106.52803404235654</v>
      </c>
      <c r="H194" s="366">
        <v>106.52803404235654</v>
      </c>
      <c r="I194" s="366">
        <v>106.52803404235654</v>
      </c>
      <c r="J194" s="366">
        <v>106.52803404235654</v>
      </c>
      <c r="K194" s="366">
        <v>106.52803404235654</v>
      </c>
      <c r="L194" s="366">
        <v>106.52803404235654</v>
      </c>
      <c r="M194" s="366">
        <v>106.52803404235654</v>
      </c>
      <c r="N194" s="366">
        <v>106.52803404235654</v>
      </c>
      <c r="O194" s="366">
        <v>106.52803404235654</v>
      </c>
      <c r="P194" s="366">
        <v>106.52803404235654</v>
      </c>
      <c r="Q194" s="366">
        <v>106.52803404235654</v>
      </c>
      <c r="R194" s="366">
        <v>106.52803404235654</v>
      </c>
      <c r="S194" s="366">
        <v>106.52803404235654</v>
      </c>
      <c r="T194" s="366">
        <v>106.52803404235654</v>
      </c>
      <c r="U194" s="366">
        <v>106.52803404235654</v>
      </c>
      <c r="V194" s="366">
        <v>106.52803404235654</v>
      </c>
      <c r="W194" s="366">
        <v>106.52803404235654</v>
      </c>
      <c r="X194" s="366">
        <v>106.52803404235654</v>
      </c>
      <c r="Y194" s="366">
        <v>106.52803404235654</v>
      </c>
      <c r="Z194" s="366">
        <v>106.52803404235654</v>
      </c>
      <c r="AA194" s="366">
        <v>106.52803404235654</v>
      </c>
      <c r="AB194" s="366">
        <v>106.52803404235654</v>
      </c>
      <c r="AC194" s="366">
        <v>106.52803404235654</v>
      </c>
      <c r="AD194" s="366">
        <v>106.52803404235654</v>
      </c>
      <c r="AE194" s="392">
        <v>106.52803404235654</v>
      </c>
    </row>
    <row r="195" spans="1:31" ht="18" customHeight="1" x14ac:dyDescent="0.25">
      <c r="A195" s="352" t="s">
        <v>781</v>
      </c>
      <c r="B195" s="310"/>
      <c r="C195" s="308">
        <v>9</v>
      </c>
      <c r="D195" s="365">
        <v>108.93029056594047</v>
      </c>
      <c r="E195" s="365">
        <v>108.93029056594047</v>
      </c>
      <c r="F195" s="365">
        <v>108.93029056594047</v>
      </c>
      <c r="G195" s="365">
        <v>108.93029056594047</v>
      </c>
      <c r="H195" s="365">
        <v>108.93029056594047</v>
      </c>
      <c r="I195" s="365">
        <v>108.93029056594047</v>
      </c>
      <c r="J195" s="365">
        <v>108.93029056594047</v>
      </c>
      <c r="K195" s="365">
        <v>108.93029056594047</v>
      </c>
      <c r="L195" s="365">
        <v>108.93029056594047</v>
      </c>
      <c r="M195" s="365">
        <v>114.27477357462703</v>
      </c>
      <c r="N195" s="365">
        <v>114.27477357462703</v>
      </c>
      <c r="O195" s="365">
        <v>114.27477357462703</v>
      </c>
      <c r="P195" s="365">
        <v>114.27477357462703</v>
      </c>
      <c r="Q195" s="365">
        <v>114.27477357462703</v>
      </c>
      <c r="R195" s="365">
        <v>114.27477357462703</v>
      </c>
      <c r="S195" s="365">
        <v>114.27477357462703</v>
      </c>
      <c r="T195" s="365">
        <v>114.27477357462703</v>
      </c>
      <c r="U195" s="365">
        <v>114.27477357462703</v>
      </c>
      <c r="V195" s="365">
        <v>114.27477357462703</v>
      </c>
      <c r="W195" s="365">
        <v>114.27477357462703</v>
      </c>
      <c r="X195" s="365">
        <v>114.27477357462703</v>
      </c>
      <c r="Y195" s="365">
        <v>120.97695409885435</v>
      </c>
      <c r="Z195" s="365">
        <v>120.97695409885435</v>
      </c>
      <c r="AA195" s="365">
        <v>120.97695409885435</v>
      </c>
      <c r="AB195" s="365">
        <v>120.97695409885435</v>
      </c>
      <c r="AC195" s="365">
        <v>120.97695409885435</v>
      </c>
      <c r="AD195" s="365">
        <v>120.97695409885435</v>
      </c>
      <c r="AE195" s="392">
        <v>120.97695409885435</v>
      </c>
    </row>
    <row r="196" spans="1:31" ht="18" customHeight="1" x14ac:dyDescent="0.25">
      <c r="A196" s="354"/>
      <c r="B196" s="312" t="s">
        <v>901</v>
      </c>
      <c r="C196" s="320">
        <v>9</v>
      </c>
      <c r="D196" s="366">
        <v>108.93029056594047</v>
      </c>
      <c r="E196" s="366">
        <v>108.93029056594047</v>
      </c>
      <c r="F196" s="366">
        <v>108.93029056594047</v>
      </c>
      <c r="G196" s="366">
        <v>108.93029056594047</v>
      </c>
      <c r="H196" s="366">
        <v>108.93029056594047</v>
      </c>
      <c r="I196" s="366">
        <v>108.93029056594047</v>
      </c>
      <c r="J196" s="366">
        <v>108.93029056594047</v>
      </c>
      <c r="K196" s="366">
        <v>108.93029056594047</v>
      </c>
      <c r="L196" s="366">
        <v>108.93029056594047</v>
      </c>
      <c r="M196" s="366">
        <v>114.27477357462703</v>
      </c>
      <c r="N196" s="366">
        <v>114.27477357462703</v>
      </c>
      <c r="O196" s="366">
        <v>114.27477357462703</v>
      </c>
      <c r="P196" s="366">
        <v>114.27477357462703</v>
      </c>
      <c r="Q196" s="366">
        <v>114.27477357462703</v>
      </c>
      <c r="R196" s="366">
        <v>114.27477357462703</v>
      </c>
      <c r="S196" s="366">
        <v>114.27477357462703</v>
      </c>
      <c r="T196" s="366">
        <v>114.27477357462703</v>
      </c>
      <c r="U196" s="366">
        <v>114.27477357462703</v>
      </c>
      <c r="V196" s="366">
        <v>114.27477357462703</v>
      </c>
      <c r="W196" s="366">
        <v>114.27477357462703</v>
      </c>
      <c r="X196" s="366">
        <v>114.27477357462703</v>
      </c>
      <c r="Y196" s="366">
        <v>120.97695409885435</v>
      </c>
      <c r="Z196" s="366">
        <v>120.97695409885435</v>
      </c>
      <c r="AA196" s="366">
        <v>120.97695409885435</v>
      </c>
      <c r="AB196" s="366">
        <v>120.97695409885435</v>
      </c>
      <c r="AC196" s="366">
        <v>120.97695409885435</v>
      </c>
      <c r="AD196" s="366">
        <v>120.97695409885435</v>
      </c>
      <c r="AE196" s="392">
        <v>120.97695409885435</v>
      </c>
    </row>
    <row r="197" spans="1:31" ht="18" customHeight="1" x14ac:dyDescent="0.25">
      <c r="A197" s="354"/>
      <c r="B197" s="323" t="s">
        <v>110</v>
      </c>
      <c r="C197" s="308">
        <v>15</v>
      </c>
      <c r="D197" s="365">
        <v>104.49629624240336</v>
      </c>
      <c r="E197" s="365">
        <v>104.49629624240336</v>
      </c>
      <c r="F197" s="365">
        <v>104.49629624240336</v>
      </c>
      <c r="G197" s="365">
        <v>104.49629624240336</v>
      </c>
      <c r="H197" s="365">
        <v>104.49629624240336</v>
      </c>
      <c r="I197" s="365">
        <v>104.49629624240336</v>
      </c>
      <c r="J197" s="365">
        <v>108.02637169195523</v>
      </c>
      <c r="K197" s="365">
        <v>108.02637169195523</v>
      </c>
      <c r="L197" s="365">
        <v>108.02637169195523</v>
      </c>
      <c r="M197" s="365">
        <v>109.88769941336325</v>
      </c>
      <c r="N197" s="365">
        <v>109.88769941336325</v>
      </c>
      <c r="O197" s="365">
        <v>109.88769941336325</v>
      </c>
      <c r="P197" s="365">
        <v>109.88769941336325</v>
      </c>
      <c r="Q197" s="365">
        <v>109.88769941336325</v>
      </c>
      <c r="R197" s="365">
        <v>109.88769941336325</v>
      </c>
      <c r="S197" s="365">
        <v>119.90956135763024</v>
      </c>
      <c r="T197" s="365">
        <v>119.90956135763024</v>
      </c>
      <c r="U197" s="365">
        <v>119.90956135763024</v>
      </c>
      <c r="V197" s="365">
        <v>119.90956135763024</v>
      </c>
      <c r="W197" s="365">
        <v>125.19896663486301</v>
      </c>
      <c r="X197" s="365">
        <v>125.19896663486301</v>
      </c>
      <c r="Y197" s="365">
        <v>125.19896663486301</v>
      </c>
      <c r="Z197" s="365">
        <v>125.19896663486301</v>
      </c>
      <c r="AA197" s="365">
        <v>125.19896663486301</v>
      </c>
      <c r="AB197" s="365">
        <v>125.19896663486301</v>
      </c>
      <c r="AC197" s="365">
        <v>125.19896663486301</v>
      </c>
      <c r="AD197" s="365">
        <v>125.19896663486301</v>
      </c>
      <c r="AE197" s="392">
        <v>127.45782460441485</v>
      </c>
    </row>
    <row r="198" spans="1:31" ht="18" customHeight="1" x14ac:dyDescent="0.25">
      <c r="A198" s="352" t="s">
        <v>782</v>
      </c>
      <c r="B198" s="312"/>
      <c r="C198" s="308">
        <v>15</v>
      </c>
      <c r="D198" s="365">
        <v>104.49629624240336</v>
      </c>
      <c r="E198" s="365">
        <v>104.49629624240336</v>
      </c>
      <c r="F198" s="365">
        <v>104.49629624240336</v>
      </c>
      <c r="G198" s="365">
        <v>104.49629624240336</v>
      </c>
      <c r="H198" s="365">
        <v>104.49629624240336</v>
      </c>
      <c r="I198" s="365">
        <v>104.49629624240336</v>
      </c>
      <c r="J198" s="365">
        <v>108.02637169195523</v>
      </c>
      <c r="K198" s="365">
        <v>108.02637169195523</v>
      </c>
      <c r="L198" s="365">
        <v>108.02637169195523</v>
      </c>
      <c r="M198" s="365">
        <v>109.88769941336325</v>
      </c>
      <c r="N198" s="365">
        <v>109.88769941336325</v>
      </c>
      <c r="O198" s="365">
        <v>109.88769941336325</v>
      </c>
      <c r="P198" s="365">
        <v>109.88769941336325</v>
      </c>
      <c r="Q198" s="365">
        <v>109.88769941336325</v>
      </c>
      <c r="R198" s="365">
        <v>109.88769941336325</v>
      </c>
      <c r="S198" s="365">
        <v>119.90956135763024</v>
      </c>
      <c r="T198" s="365">
        <v>119.90956135763024</v>
      </c>
      <c r="U198" s="365">
        <v>119.90956135763024</v>
      </c>
      <c r="V198" s="365">
        <v>119.90956135763024</v>
      </c>
      <c r="W198" s="365">
        <v>125.19896663486301</v>
      </c>
      <c r="X198" s="365">
        <v>125.19896663486301</v>
      </c>
      <c r="Y198" s="365">
        <v>125.19896663486301</v>
      </c>
      <c r="Z198" s="365">
        <v>125.19896663486301</v>
      </c>
      <c r="AA198" s="365">
        <v>125.19896663486301</v>
      </c>
      <c r="AB198" s="365">
        <v>125.19896663486301</v>
      </c>
      <c r="AC198" s="365">
        <v>125.19896663486301</v>
      </c>
      <c r="AD198" s="365">
        <v>125.19896663486301</v>
      </c>
      <c r="AE198" s="392">
        <v>127.45782460441485</v>
      </c>
    </row>
    <row r="199" spans="1:31" ht="18" customHeight="1" x14ac:dyDescent="0.25">
      <c r="A199" s="354"/>
      <c r="B199" s="312" t="s">
        <v>566</v>
      </c>
      <c r="C199" s="320">
        <v>15</v>
      </c>
      <c r="D199" s="366">
        <v>104.49629624240336</v>
      </c>
      <c r="E199" s="366">
        <v>104.49629624240336</v>
      </c>
      <c r="F199" s="366">
        <v>104.49629624240336</v>
      </c>
      <c r="G199" s="366">
        <v>104.49629624240336</v>
      </c>
      <c r="H199" s="366">
        <v>104.49629624240336</v>
      </c>
      <c r="I199" s="366">
        <v>104.49629624240336</v>
      </c>
      <c r="J199" s="366">
        <v>108.02637169195523</v>
      </c>
      <c r="K199" s="366">
        <v>108.02637169195523</v>
      </c>
      <c r="L199" s="366">
        <v>108.02637169195523</v>
      </c>
      <c r="M199" s="366">
        <v>109.88769941336325</v>
      </c>
      <c r="N199" s="366">
        <v>109.88769941336325</v>
      </c>
      <c r="O199" s="366">
        <v>109.88769941336325</v>
      </c>
      <c r="P199" s="366">
        <v>109.88769941336325</v>
      </c>
      <c r="Q199" s="366">
        <v>109.88769941336325</v>
      </c>
      <c r="R199" s="366">
        <v>109.88769941336325</v>
      </c>
      <c r="S199" s="366">
        <v>119.90956135763024</v>
      </c>
      <c r="T199" s="366">
        <v>119.90956135763024</v>
      </c>
      <c r="U199" s="366">
        <v>119.90956135763024</v>
      </c>
      <c r="V199" s="366">
        <v>119.90956135763024</v>
      </c>
      <c r="W199" s="366">
        <v>125.19896663486301</v>
      </c>
      <c r="X199" s="366">
        <v>125.19896663486301</v>
      </c>
      <c r="Y199" s="366">
        <v>125.19896663486301</v>
      </c>
      <c r="Z199" s="366">
        <v>125.19896663486301</v>
      </c>
      <c r="AA199" s="366">
        <v>125.19896663486301</v>
      </c>
      <c r="AB199" s="366">
        <v>125.19896663486301</v>
      </c>
      <c r="AC199" s="366">
        <v>125.19896663486301</v>
      </c>
      <c r="AD199" s="366">
        <v>125.19896663486301</v>
      </c>
      <c r="AE199" s="392">
        <v>127.45782460441485</v>
      </c>
    </row>
    <row r="200" spans="1:31" ht="18" customHeight="1" x14ac:dyDescent="0.25">
      <c r="A200" s="354"/>
      <c r="B200" s="323" t="s">
        <v>783</v>
      </c>
      <c r="C200" s="308">
        <v>3</v>
      </c>
      <c r="D200" s="365">
        <v>102.58864744841514</v>
      </c>
      <c r="E200" s="365">
        <v>102.58864744841514</v>
      </c>
      <c r="F200" s="365">
        <v>102.58864744841514</v>
      </c>
      <c r="G200" s="365">
        <v>102.58864744841514</v>
      </c>
      <c r="H200" s="365">
        <v>102.58864744841514</v>
      </c>
      <c r="I200" s="365">
        <v>102.58864744841514</v>
      </c>
      <c r="J200" s="365">
        <v>103.1067823584696</v>
      </c>
      <c r="K200" s="365">
        <v>103.1067823584696</v>
      </c>
      <c r="L200" s="365">
        <v>103.1067823584696</v>
      </c>
      <c r="M200" s="365">
        <v>103.1067823584696</v>
      </c>
      <c r="N200" s="365">
        <v>103.1067823584696</v>
      </c>
      <c r="O200" s="365">
        <v>103.1067823584696</v>
      </c>
      <c r="P200" s="365">
        <v>103.1067823584696</v>
      </c>
      <c r="Q200" s="365">
        <v>103.1067823584696</v>
      </c>
      <c r="R200" s="365">
        <v>104.46165485598249</v>
      </c>
      <c r="S200" s="365">
        <v>104.46165485598249</v>
      </c>
      <c r="T200" s="365">
        <v>104.46165485598249</v>
      </c>
      <c r="U200" s="365">
        <v>104.46165485598249</v>
      </c>
      <c r="V200" s="365">
        <v>104.46165485598249</v>
      </c>
      <c r="W200" s="365">
        <v>107.57648847427156</v>
      </c>
      <c r="X200" s="365">
        <v>107.57648847427156</v>
      </c>
      <c r="Y200" s="365">
        <v>110.25026353424903</v>
      </c>
      <c r="Z200" s="365">
        <v>117.37724133370749</v>
      </c>
      <c r="AA200" s="365">
        <v>117.37724133370749</v>
      </c>
      <c r="AB200" s="365">
        <v>117.37724133370749</v>
      </c>
      <c r="AC200" s="365">
        <v>117.37724133370749</v>
      </c>
      <c r="AD200" s="365">
        <v>117.37724133370749</v>
      </c>
      <c r="AE200" s="392">
        <v>117.37724133370749</v>
      </c>
    </row>
    <row r="201" spans="1:31" ht="18" customHeight="1" x14ac:dyDescent="0.25">
      <c r="A201" s="352" t="s">
        <v>784</v>
      </c>
      <c r="B201" s="312"/>
      <c r="C201" s="308">
        <v>3</v>
      </c>
      <c r="D201" s="365">
        <v>102.58864744841514</v>
      </c>
      <c r="E201" s="365">
        <v>102.58864744841514</v>
      </c>
      <c r="F201" s="365">
        <v>102.58864744841514</v>
      </c>
      <c r="G201" s="365">
        <v>102.58864744841514</v>
      </c>
      <c r="H201" s="365">
        <v>102.58864744841514</v>
      </c>
      <c r="I201" s="365">
        <v>102.58864744841514</v>
      </c>
      <c r="J201" s="365">
        <v>103.1067823584696</v>
      </c>
      <c r="K201" s="365">
        <v>103.1067823584696</v>
      </c>
      <c r="L201" s="365">
        <v>103.1067823584696</v>
      </c>
      <c r="M201" s="365">
        <v>103.1067823584696</v>
      </c>
      <c r="N201" s="365">
        <v>103.1067823584696</v>
      </c>
      <c r="O201" s="365">
        <v>103.1067823584696</v>
      </c>
      <c r="P201" s="365">
        <v>103.1067823584696</v>
      </c>
      <c r="Q201" s="365">
        <v>103.1067823584696</v>
      </c>
      <c r="R201" s="365">
        <v>104.46165485598249</v>
      </c>
      <c r="S201" s="365">
        <v>104.46165485598249</v>
      </c>
      <c r="T201" s="365">
        <v>104.46165485598249</v>
      </c>
      <c r="U201" s="365">
        <v>104.46165485598249</v>
      </c>
      <c r="V201" s="365">
        <v>104.46165485598249</v>
      </c>
      <c r="W201" s="365">
        <v>107.57648847427156</v>
      </c>
      <c r="X201" s="365">
        <v>107.57648847427156</v>
      </c>
      <c r="Y201" s="365">
        <v>110.25026353424903</v>
      </c>
      <c r="Z201" s="365">
        <v>117.37724133370749</v>
      </c>
      <c r="AA201" s="365">
        <v>117.37724133370749</v>
      </c>
      <c r="AB201" s="365">
        <v>117.37724133370749</v>
      </c>
      <c r="AC201" s="365">
        <v>117.37724133370749</v>
      </c>
      <c r="AD201" s="365">
        <v>117.37724133370749</v>
      </c>
      <c r="AE201" s="392">
        <v>117.37724133370749</v>
      </c>
    </row>
    <row r="202" spans="1:31" ht="18" customHeight="1" x14ac:dyDescent="0.25">
      <c r="A202" s="354"/>
      <c r="B202" s="312" t="s">
        <v>930</v>
      </c>
      <c r="C202" s="320">
        <v>3</v>
      </c>
      <c r="D202" s="366">
        <v>102.58864744841514</v>
      </c>
      <c r="E202" s="366">
        <v>102.58864744841514</v>
      </c>
      <c r="F202" s="366">
        <v>102.58864744841514</v>
      </c>
      <c r="G202" s="366">
        <v>102.58864744841514</v>
      </c>
      <c r="H202" s="366">
        <v>102.58864744841514</v>
      </c>
      <c r="I202" s="366">
        <v>102.58864744841514</v>
      </c>
      <c r="J202" s="366">
        <v>103.1067823584696</v>
      </c>
      <c r="K202" s="366">
        <v>103.1067823584696</v>
      </c>
      <c r="L202" s="366">
        <v>103.1067823584696</v>
      </c>
      <c r="M202" s="366">
        <v>103.1067823584696</v>
      </c>
      <c r="N202" s="366">
        <v>103.1067823584696</v>
      </c>
      <c r="O202" s="366">
        <v>103.1067823584696</v>
      </c>
      <c r="P202" s="366">
        <v>103.1067823584696</v>
      </c>
      <c r="Q202" s="366">
        <v>103.1067823584696</v>
      </c>
      <c r="R202" s="366">
        <v>104.46165485598249</v>
      </c>
      <c r="S202" s="366">
        <v>104.46165485598249</v>
      </c>
      <c r="T202" s="366">
        <v>104.46165485598249</v>
      </c>
      <c r="U202" s="366">
        <v>104.46165485598249</v>
      </c>
      <c r="V202" s="366">
        <v>104.46165485598249</v>
      </c>
      <c r="W202" s="366">
        <v>107.57648847427156</v>
      </c>
      <c r="X202" s="366">
        <v>107.57648847427156</v>
      </c>
      <c r="Y202" s="366">
        <v>110.25026353424903</v>
      </c>
      <c r="Z202" s="366">
        <v>117.37724133370749</v>
      </c>
      <c r="AA202" s="366">
        <v>117.37724133370749</v>
      </c>
      <c r="AB202" s="366">
        <v>117.37724133370749</v>
      </c>
      <c r="AC202" s="366">
        <v>117.37724133370749</v>
      </c>
      <c r="AD202" s="366">
        <v>117.37724133370749</v>
      </c>
      <c r="AE202" s="392">
        <v>117.37724133370749</v>
      </c>
    </row>
    <row r="203" spans="1:31" ht="18" customHeight="1" x14ac:dyDescent="0.25">
      <c r="A203" s="354"/>
      <c r="B203" s="312"/>
      <c r="C203" s="308"/>
      <c r="D203" s="365"/>
      <c r="E203" s="365"/>
      <c r="F203" s="365"/>
      <c r="G203" s="365"/>
      <c r="H203" s="365"/>
      <c r="I203" s="365"/>
      <c r="J203" s="365"/>
      <c r="K203" s="365"/>
      <c r="L203" s="365"/>
      <c r="M203" s="365"/>
      <c r="N203" s="365"/>
      <c r="O203" s="365"/>
      <c r="P203" s="365"/>
      <c r="Q203" s="365"/>
      <c r="R203" s="365"/>
      <c r="S203" s="365"/>
      <c r="T203" s="365"/>
      <c r="U203" s="365"/>
      <c r="V203" s="365"/>
      <c r="W203" s="365"/>
      <c r="X203" s="365"/>
      <c r="Y203" s="365"/>
      <c r="Z203" s="365"/>
      <c r="AA203" s="365"/>
      <c r="AB203" s="365"/>
      <c r="AC203" s="365"/>
      <c r="AD203" s="365"/>
      <c r="AE203" s="392"/>
    </row>
    <row r="204" spans="1:31" customFormat="1" ht="18" customHeight="1" x14ac:dyDescent="0.25">
      <c r="A204" s="351" t="s">
        <v>112</v>
      </c>
      <c r="B204" s="317"/>
      <c r="C204" s="350">
        <v>159</v>
      </c>
      <c r="D204" s="364">
        <v>98.435950091026925</v>
      </c>
      <c r="E204" s="364">
        <v>98.622375272372821</v>
      </c>
      <c r="F204" s="364">
        <v>98.71078942995166</v>
      </c>
      <c r="G204" s="364">
        <v>98.861848023621135</v>
      </c>
      <c r="H204" s="364">
        <v>98.97789586764064</v>
      </c>
      <c r="I204" s="364">
        <v>99.296136400885558</v>
      </c>
      <c r="J204" s="364">
        <v>100.00643855279139</v>
      </c>
      <c r="K204" s="364">
        <v>100.13096141891795</v>
      </c>
      <c r="L204" s="364">
        <v>98.36244592418268</v>
      </c>
      <c r="M204" s="364">
        <v>97.391287792326892</v>
      </c>
      <c r="N204" s="364">
        <v>97.444836367000789</v>
      </c>
      <c r="O204" s="364">
        <v>97.629484154452129</v>
      </c>
      <c r="P204" s="364">
        <v>97.543030420340131</v>
      </c>
      <c r="Q204" s="364">
        <v>97.539034328574402</v>
      </c>
      <c r="R204" s="364">
        <v>97.841849767604785</v>
      </c>
      <c r="S204" s="364">
        <v>102.42489090703742</v>
      </c>
      <c r="T204" s="364">
        <v>102.93928838603678</v>
      </c>
      <c r="U204" s="364">
        <v>103.21418635750952</v>
      </c>
      <c r="V204" s="364">
        <v>103.52196633013962</v>
      </c>
      <c r="W204" s="364">
        <v>102.08959766862337</v>
      </c>
      <c r="X204" s="364">
        <v>102.23765049732867</v>
      </c>
      <c r="Y204" s="364">
        <v>102.24134648237113</v>
      </c>
      <c r="Z204" s="364">
        <v>102.00167738646753</v>
      </c>
      <c r="AA204" s="364">
        <v>102.27386379168317</v>
      </c>
      <c r="AB204" s="364">
        <v>104.83880182272486</v>
      </c>
      <c r="AC204" s="364">
        <v>106.85826832325112</v>
      </c>
      <c r="AD204" s="364">
        <v>107.13207659602313</v>
      </c>
      <c r="AE204" s="394">
        <v>107.18361350430773</v>
      </c>
    </row>
    <row r="205" spans="1:31" ht="18" customHeight="1" x14ac:dyDescent="0.25">
      <c r="A205" s="354"/>
      <c r="B205" s="323" t="s">
        <v>113</v>
      </c>
      <c r="C205" s="308">
        <v>44</v>
      </c>
      <c r="D205" s="365">
        <v>102.31123071839752</v>
      </c>
      <c r="E205" s="365">
        <v>102.62745223901371</v>
      </c>
      <c r="F205" s="365">
        <v>102.44554886558836</v>
      </c>
      <c r="G205" s="365">
        <v>102.72194621940447</v>
      </c>
      <c r="H205" s="365">
        <v>102.88660053124744</v>
      </c>
      <c r="I205" s="365">
        <v>103.2587498086698</v>
      </c>
      <c r="J205" s="365">
        <v>103.80644966279688</v>
      </c>
      <c r="K205" s="365">
        <v>103.80644966279688</v>
      </c>
      <c r="L205" s="365">
        <v>103.75896768056333</v>
      </c>
      <c r="M205" s="365">
        <v>103.83068588008206</v>
      </c>
      <c r="N205" s="365">
        <v>104.35996434842133</v>
      </c>
      <c r="O205" s="365">
        <v>104.77822902320366</v>
      </c>
      <c r="P205" s="365">
        <v>104.83645903397911</v>
      </c>
      <c r="Q205" s="365">
        <v>105.08192795434996</v>
      </c>
      <c r="R205" s="365">
        <v>105.47571255183925</v>
      </c>
      <c r="S205" s="365">
        <v>118.63837425560979</v>
      </c>
      <c r="T205" s="365">
        <v>119.97104429540367</v>
      </c>
      <c r="U205" s="365">
        <v>120.64376374303457</v>
      </c>
      <c r="V205" s="365">
        <v>120.66358623933274</v>
      </c>
      <c r="W205" s="365">
        <v>120.82577292663076</v>
      </c>
      <c r="X205" s="365">
        <v>120.82577292663076</v>
      </c>
      <c r="Y205" s="365">
        <v>120.71264134676539</v>
      </c>
      <c r="Z205" s="365">
        <v>119.7858833300637</v>
      </c>
      <c r="AA205" s="365">
        <v>119.62445971712278</v>
      </c>
      <c r="AB205" s="365">
        <v>119.85863636965742</v>
      </c>
      <c r="AC205" s="365">
        <v>119.22259368082941</v>
      </c>
      <c r="AD205" s="365">
        <v>119.38396020888858</v>
      </c>
      <c r="AE205" s="392">
        <v>119.00069939458855</v>
      </c>
    </row>
    <row r="206" spans="1:31" ht="18" customHeight="1" x14ac:dyDescent="0.25">
      <c r="A206" s="352" t="s">
        <v>785</v>
      </c>
      <c r="B206" s="323"/>
      <c r="C206" s="308">
        <v>44</v>
      </c>
      <c r="D206" s="365">
        <v>102.31123071839752</v>
      </c>
      <c r="E206" s="365">
        <v>102.62745223901371</v>
      </c>
      <c r="F206" s="365">
        <v>102.44554886558836</v>
      </c>
      <c r="G206" s="365">
        <v>102.72194621940447</v>
      </c>
      <c r="H206" s="365">
        <v>102.88660053124744</v>
      </c>
      <c r="I206" s="365">
        <v>103.2587498086698</v>
      </c>
      <c r="J206" s="365">
        <v>103.80644966279688</v>
      </c>
      <c r="K206" s="365">
        <v>103.80644966279688</v>
      </c>
      <c r="L206" s="365">
        <v>103.75896768056333</v>
      </c>
      <c r="M206" s="365">
        <v>103.83068588008206</v>
      </c>
      <c r="N206" s="365">
        <v>104.35996434842133</v>
      </c>
      <c r="O206" s="365">
        <v>104.77822902320366</v>
      </c>
      <c r="P206" s="365">
        <v>104.83645903397911</v>
      </c>
      <c r="Q206" s="365">
        <v>105.08192795434996</v>
      </c>
      <c r="R206" s="365">
        <v>105.47571255183925</v>
      </c>
      <c r="S206" s="365">
        <v>118.63837425560979</v>
      </c>
      <c r="T206" s="365">
        <v>119.97104429540367</v>
      </c>
      <c r="U206" s="365">
        <v>120.64376374303457</v>
      </c>
      <c r="V206" s="365">
        <v>120.66358623933274</v>
      </c>
      <c r="W206" s="365">
        <v>120.82577292663076</v>
      </c>
      <c r="X206" s="365">
        <v>120.82577292663076</v>
      </c>
      <c r="Y206" s="365">
        <v>120.71264134676539</v>
      </c>
      <c r="Z206" s="365">
        <v>119.7858833300637</v>
      </c>
      <c r="AA206" s="365">
        <v>119.62445971712278</v>
      </c>
      <c r="AB206" s="365">
        <v>119.85863636965742</v>
      </c>
      <c r="AC206" s="365">
        <v>119.22259368082941</v>
      </c>
      <c r="AD206" s="365">
        <v>119.38396020888858</v>
      </c>
      <c r="AE206" s="392">
        <v>119.00069939458855</v>
      </c>
    </row>
    <row r="207" spans="1:31" ht="18" customHeight="1" x14ac:dyDescent="0.25">
      <c r="A207" s="354"/>
      <c r="B207" s="312" t="s">
        <v>786</v>
      </c>
      <c r="C207" s="320">
        <v>44</v>
      </c>
      <c r="D207" s="366">
        <v>102.31123071839752</v>
      </c>
      <c r="E207" s="366">
        <v>102.62745223901371</v>
      </c>
      <c r="F207" s="366">
        <v>102.44554886558836</v>
      </c>
      <c r="G207" s="366">
        <v>102.72194621940447</v>
      </c>
      <c r="H207" s="366">
        <v>102.88660053124744</v>
      </c>
      <c r="I207" s="366">
        <v>103.2587498086698</v>
      </c>
      <c r="J207" s="366">
        <v>103.80644966279688</v>
      </c>
      <c r="K207" s="366">
        <v>103.80644966279688</v>
      </c>
      <c r="L207" s="366">
        <v>103.75896768056333</v>
      </c>
      <c r="M207" s="366">
        <v>103.83068588008206</v>
      </c>
      <c r="N207" s="366">
        <v>104.35996434842133</v>
      </c>
      <c r="O207" s="366">
        <v>104.77822902320366</v>
      </c>
      <c r="P207" s="366">
        <v>104.83645903397911</v>
      </c>
      <c r="Q207" s="366">
        <v>105.08192795434996</v>
      </c>
      <c r="R207" s="366">
        <v>105.47571255183925</v>
      </c>
      <c r="S207" s="366">
        <v>118.63837425560979</v>
      </c>
      <c r="T207" s="366">
        <v>119.97104429540367</v>
      </c>
      <c r="U207" s="366">
        <v>120.64376374303457</v>
      </c>
      <c r="V207" s="366">
        <v>120.66358623933274</v>
      </c>
      <c r="W207" s="366">
        <v>120.82577292663076</v>
      </c>
      <c r="X207" s="366">
        <v>120.82577292663076</v>
      </c>
      <c r="Y207" s="366">
        <v>120.71264134676539</v>
      </c>
      <c r="Z207" s="366">
        <v>119.7858833300637</v>
      </c>
      <c r="AA207" s="366">
        <v>119.62445971712278</v>
      </c>
      <c r="AB207" s="366">
        <v>119.85863636965742</v>
      </c>
      <c r="AC207" s="366">
        <v>119.22259368082941</v>
      </c>
      <c r="AD207" s="366">
        <v>119.38396020888858</v>
      </c>
      <c r="AE207" s="392">
        <v>119.00069939458855</v>
      </c>
    </row>
    <row r="208" spans="1:31" ht="18" customHeight="1" x14ac:dyDescent="0.25">
      <c r="A208" s="354"/>
      <c r="B208" s="323" t="s">
        <v>114</v>
      </c>
      <c r="C208" s="308">
        <v>85</v>
      </c>
      <c r="D208" s="365">
        <v>95.911563459106745</v>
      </c>
      <c r="E208" s="365">
        <v>96.04228241335511</v>
      </c>
      <c r="F208" s="365">
        <v>96.059488314475402</v>
      </c>
      <c r="G208" s="365">
        <v>96.127273180145394</v>
      </c>
      <c r="H208" s="365">
        <v>96.127273180145394</v>
      </c>
      <c r="I208" s="365">
        <v>96.311450235027294</v>
      </c>
      <c r="J208" s="365">
        <v>97.140762748548838</v>
      </c>
      <c r="K208" s="365">
        <v>97.140762748548838</v>
      </c>
      <c r="L208" s="365">
        <v>93.758020216301318</v>
      </c>
      <c r="M208" s="365">
        <v>91.792738511981554</v>
      </c>
      <c r="N208" s="365">
        <v>91.792738511981554</v>
      </c>
      <c r="O208" s="365">
        <v>92.043968190075717</v>
      </c>
      <c r="P208" s="365">
        <v>92.043968190075717</v>
      </c>
      <c r="Q208" s="365">
        <v>92.064664397440268</v>
      </c>
      <c r="R208" s="365">
        <v>92.172654240809621</v>
      </c>
      <c r="S208" s="365">
        <v>93.564948358456675</v>
      </c>
      <c r="T208" s="365">
        <v>93.564948358456675</v>
      </c>
      <c r="U208" s="365">
        <v>93.564948358456675</v>
      </c>
      <c r="V208" s="365">
        <v>93.564948358456675</v>
      </c>
      <c r="W208" s="365">
        <v>90.656001694654861</v>
      </c>
      <c r="X208" s="365">
        <v>90.806628743741598</v>
      </c>
      <c r="Y208" s="365">
        <v>91.314876366241606</v>
      </c>
      <c r="Z208" s="365">
        <v>91.371491626778905</v>
      </c>
      <c r="AA208" s="365">
        <v>91.906397383061659</v>
      </c>
      <c r="AB208" s="365">
        <v>95.817247710151236</v>
      </c>
      <c r="AC208" s="365">
        <v>99.302950789192749</v>
      </c>
      <c r="AD208" s="365">
        <v>99.388304980243433</v>
      </c>
      <c r="AE208" s="392">
        <v>99.437446184640777</v>
      </c>
    </row>
    <row r="209" spans="1:31" ht="18" customHeight="1" x14ac:dyDescent="0.25">
      <c r="A209" s="407" t="s">
        <v>115</v>
      </c>
      <c r="B209" s="407"/>
      <c r="C209" s="308">
        <v>4</v>
      </c>
      <c r="D209" s="365">
        <v>100.61914765354791</v>
      </c>
      <c r="E209" s="365">
        <v>100.61914765354791</v>
      </c>
      <c r="F209" s="365">
        <v>100.61914765354791</v>
      </c>
      <c r="G209" s="365">
        <v>102.05957604903553</v>
      </c>
      <c r="H209" s="365">
        <v>102.05957604903553</v>
      </c>
      <c r="I209" s="365">
        <v>102.05957604903553</v>
      </c>
      <c r="J209" s="365">
        <v>115.31369227478086</v>
      </c>
      <c r="K209" s="365">
        <v>115.31369227478086</v>
      </c>
      <c r="L209" s="365">
        <v>115.31369227478086</v>
      </c>
      <c r="M209" s="365">
        <v>119.59940656049514</v>
      </c>
      <c r="N209" s="365">
        <v>119.59940656049514</v>
      </c>
      <c r="O209" s="365">
        <v>119.59940656049514</v>
      </c>
      <c r="P209" s="365">
        <v>119.59940656049514</v>
      </c>
      <c r="Q209" s="365">
        <v>120.03920096699184</v>
      </c>
      <c r="R209" s="365">
        <v>122.33398513859059</v>
      </c>
      <c r="S209" s="365">
        <v>122.33398513859059</v>
      </c>
      <c r="T209" s="365">
        <v>122.33398513859059</v>
      </c>
      <c r="U209" s="365">
        <v>122.33398513859059</v>
      </c>
      <c r="V209" s="365">
        <v>122.33398513859059</v>
      </c>
      <c r="W209" s="365">
        <v>122.33398513859059</v>
      </c>
      <c r="X209" s="365">
        <v>122.33398513859059</v>
      </c>
      <c r="Y209" s="365">
        <v>125.3339881385936</v>
      </c>
      <c r="Z209" s="365">
        <v>125.3339881385936</v>
      </c>
      <c r="AA209" s="365">
        <v>132.54159479184071</v>
      </c>
      <c r="AB209" s="365">
        <v>132.54159479184071</v>
      </c>
      <c r="AC209" s="365">
        <v>132.54159479184071</v>
      </c>
      <c r="AD209" s="365">
        <v>132.54159479184071</v>
      </c>
      <c r="AE209" s="392">
        <v>131.60409385433979</v>
      </c>
    </row>
    <row r="210" spans="1:31" ht="18" customHeight="1" x14ac:dyDescent="0.25">
      <c r="A210" s="354"/>
      <c r="B210" s="310" t="s">
        <v>787</v>
      </c>
      <c r="C210" s="320">
        <v>1</v>
      </c>
      <c r="D210" s="366">
        <v>98.807300257443075</v>
      </c>
      <c r="E210" s="366">
        <v>98.807300257443075</v>
      </c>
      <c r="F210" s="366">
        <v>98.807300257443075</v>
      </c>
      <c r="G210" s="366">
        <v>102.66425193463158</v>
      </c>
      <c r="H210" s="366">
        <v>102.66425193463158</v>
      </c>
      <c r="I210" s="366">
        <v>102.66425193463158</v>
      </c>
      <c r="J210" s="366">
        <v>123.48284713974323</v>
      </c>
      <c r="K210" s="366">
        <v>123.48284713974323</v>
      </c>
      <c r="L210" s="366">
        <v>123.48284713974323</v>
      </c>
      <c r="M210" s="366">
        <v>123.48284713974323</v>
      </c>
      <c r="N210" s="366">
        <v>123.48284713974323</v>
      </c>
      <c r="O210" s="366">
        <v>123.48284713974323</v>
      </c>
      <c r="P210" s="366">
        <v>123.48284713974323</v>
      </c>
      <c r="Q210" s="366">
        <v>120.6965702202755</v>
      </c>
      <c r="R210" s="366">
        <v>129.87570690667047</v>
      </c>
      <c r="S210" s="366">
        <v>129.87570690667047</v>
      </c>
      <c r="T210" s="366">
        <v>129.87570690667047</v>
      </c>
      <c r="U210" s="366">
        <v>129.87570690667047</v>
      </c>
      <c r="V210" s="366">
        <v>129.87570690667047</v>
      </c>
      <c r="W210" s="366">
        <v>129.87570690667047</v>
      </c>
      <c r="X210" s="366">
        <v>129.87570690667047</v>
      </c>
      <c r="Y210" s="366">
        <v>129.87570690667047</v>
      </c>
      <c r="Z210" s="366">
        <v>129.87570690667047</v>
      </c>
      <c r="AA210" s="366">
        <v>132.99184780537328</v>
      </c>
      <c r="AB210" s="366">
        <v>132.99184780537328</v>
      </c>
      <c r="AC210" s="366">
        <v>132.99184780537328</v>
      </c>
      <c r="AD210" s="366">
        <v>132.99184780537328</v>
      </c>
      <c r="AE210" s="392">
        <v>132.99184780537328</v>
      </c>
    </row>
    <row r="211" spans="1:31" ht="18" customHeight="1" x14ac:dyDescent="0.25">
      <c r="A211" s="354"/>
      <c r="B211" s="312" t="s">
        <v>931</v>
      </c>
      <c r="C211" s="320">
        <v>3.0000000000000004</v>
      </c>
      <c r="D211" s="366">
        <v>101.22309678558285</v>
      </c>
      <c r="E211" s="366">
        <v>101.22309678558285</v>
      </c>
      <c r="F211" s="366">
        <v>101.22309678558285</v>
      </c>
      <c r="G211" s="366">
        <v>101.8580174205035</v>
      </c>
      <c r="H211" s="366">
        <v>101.8580174205035</v>
      </c>
      <c r="I211" s="366">
        <v>101.8580174205035</v>
      </c>
      <c r="J211" s="366">
        <v>112.59064065312673</v>
      </c>
      <c r="K211" s="366">
        <v>112.59064065312673</v>
      </c>
      <c r="L211" s="366">
        <v>112.59064065312673</v>
      </c>
      <c r="M211" s="366">
        <v>118.30492636741242</v>
      </c>
      <c r="N211" s="366">
        <v>118.30492636741242</v>
      </c>
      <c r="O211" s="366">
        <v>118.30492636741242</v>
      </c>
      <c r="P211" s="366">
        <v>118.30492636741242</v>
      </c>
      <c r="Q211" s="366">
        <v>119.82007788256395</v>
      </c>
      <c r="R211" s="366">
        <v>119.82007788256395</v>
      </c>
      <c r="S211" s="366">
        <v>119.82007788256395</v>
      </c>
      <c r="T211" s="366">
        <v>119.82007788256395</v>
      </c>
      <c r="U211" s="366">
        <v>119.82007788256395</v>
      </c>
      <c r="V211" s="366">
        <v>119.82007788256395</v>
      </c>
      <c r="W211" s="366">
        <v>119.82007788256395</v>
      </c>
      <c r="X211" s="366">
        <v>119.82007788256395</v>
      </c>
      <c r="Y211" s="366">
        <v>123.82008188256795</v>
      </c>
      <c r="Z211" s="366">
        <v>123.82008188256795</v>
      </c>
      <c r="AA211" s="366">
        <v>132.39151045399652</v>
      </c>
      <c r="AB211" s="366">
        <v>132.39151045399652</v>
      </c>
      <c r="AC211" s="366">
        <v>132.39151045399652</v>
      </c>
      <c r="AD211" s="366">
        <v>132.39151045399652</v>
      </c>
      <c r="AE211" s="392">
        <v>131.14150920399527</v>
      </c>
    </row>
    <row r="212" spans="1:31" ht="18" customHeight="1" x14ac:dyDescent="0.25">
      <c r="A212" s="352" t="s">
        <v>116</v>
      </c>
      <c r="B212" s="312"/>
      <c r="C212" s="308">
        <v>70</v>
      </c>
      <c r="D212" s="365">
        <v>94.66392031012775</v>
      </c>
      <c r="E212" s="365">
        <v>94.822650468857915</v>
      </c>
      <c r="F212" s="365">
        <v>94.795050557177632</v>
      </c>
      <c r="G212" s="365">
        <v>94.795050557177632</v>
      </c>
      <c r="H212" s="365">
        <v>94.795050557177632</v>
      </c>
      <c r="I212" s="365">
        <v>94.795050557177632</v>
      </c>
      <c r="J212" s="365">
        <v>95.044694824982642</v>
      </c>
      <c r="K212" s="365">
        <v>95.044694824982642</v>
      </c>
      <c r="L212" s="365">
        <v>90.93707889296779</v>
      </c>
      <c r="M212" s="365">
        <v>87.962598390474298</v>
      </c>
      <c r="N212" s="365">
        <v>87.962598390474298</v>
      </c>
      <c r="O212" s="365">
        <v>88.086797993035574</v>
      </c>
      <c r="P212" s="365">
        <v>88.086797993035574</v>
      </c>
      <c r="Q212" s="365">
        <v>88.086797993035574</v>
      </c>
      <c r="R212" s="365">
        <v>88.086797993035574</v>
      </c>
      <c r="S212" s="365">
        <v>88.086797993035574</v>
      </c>
      <c r="T212" s="365">
        <v>88.086797993035574</v>
      </c>
      <c r="U212" s="365">
        <v>88.086797993035574</v>
      </c>
      <c r="V212" s="365">
        <v>88.086797993035574</v>
      </c>
      <c r="W212" s="365">
        <v>84.554505615561951</v>
      </c>
      <c r="X212" s="365">
        <v>84.554505615561951</v>
      </c>
      <c r="Y212" s="365">
        <v>84.554505615561951</v>
      </c>
      <c r="Z212" s="365">
        <v>84.554505615561951</v>
      </c>
      <c r="AA212" s="365">
        <v>84.792170796576897</v>
      </c>
      <c r="AB212" s="365">
        <v>89.541060479471383</v>
      </c>
      <c r="AC212" s="365">
        <v>93.773699932593217</v>
      </c>
      <c r="AD212" s="365">
        <v>93.773699932593217</v>
      </c>
      <c r="AE212" s="392">
        <v>93.773699932593217</v>
      </c>
    </row>
    <row r="213" spans="1:31" ht="18" customHeight="1" x14ac:dyDescent="0.25">
      <c r="A213" s="354"/>
      <c r="B213" s="312" t="s">
        <v>570</v>
      </c>
      <c r="C213" s="320">
        <v>5</v>
      </c>
      <c r="D213" s="366">
        <v>112.50879662209711</v>
      </c>
      <c r="E213" s="366">
        <v>112.50879662209711</v>
      </c>
      <c r="F213" s="366">
        <v>112.50879662209711</v>
      </c>
      <c r="G213" s="366">
        <v>112.50879662209711</v>
      </c>
      <c r="H213" s="366">
        <v>112.50879662209711</v>
      </c>
      <c r="I213" s="366">
        <v>112.50879662209711</v>
      </c>
      <c r="J213" s="366">
        <v>112.50879662209711</v>
      </c>
      <c r="K213" s="366">
        <v>112.50879662209711</v>
      </c>
      <c r="L213" s="366">
        <v>107.40675580577057</v>
      </c>
      <c r="M213" s="366">
        <v>103.7121745249824</v>
      </c>
      <c r="N213" s="366">
        <v>103.7121745249824</v>
      </c>
      <c r="O213" s="366">
        <v>103.7121745249824</v>
      </c>
      <c r="P213" s="366">
        <v>103.7121745249824</v>
      </c>
      <c r="Q213" s="366">
        <v>103.7121745249824</v>
      </c>
      <c r="R213" s="366">
        <v>103.7121745249824</v>
      </c>
      <c r="S213" s="366">
        <v>103.7121745249824</v>
      </c>
      <c r="T213" s="366">
        <v>103.7121745249824</v>
      </c>
      <c r="U213" s="366">
        <v>103.7121745249824</v>
      </c>
      <c r="V213" s="366">
        <v>103.7121745249824</v>
      </c>
      <c r="W213" s="366">
        <v>103.7121745249824</v>
      </c>
      <c r="X213" s="366">
        <v>103.7121745249824</v>
      </c>
      <c r="Y213" s="366">
        <v>103.7121745249824</v>
      </c>
      <c r="Z213" s="366">
        <v>103.7121745249824</v>
      </c>
      <c r="AA213" s="366">
        <v>106.03448275862068</v>
      </c>
      <c r="AB213" s="366">
        <v>119.68684025334271</v>
      </c>
      <c r="AC213" s="366">
        <v>125.3518648838846</v>
      </c>
      <c r="AD213" s="366">
        <v>125.3518648838846</v>
      </c>
      <c r="AE213" s="392">
        <v>125.3518648838846</v>
      </c>
    </row>
    <row r="214" spans="1:31" ht="18" customHeight="1" x14ac:dyDescent="0.25">
      <c r="A214" s="354"/>
      <c r="B214" s="312" t="s">
        <v>569</v>
      </c>
      <c r="C214" s="320">
        <v>64</v>
      </c>
      <c r="D214" s="366">
        <v>93.003652711435791</v>
      </c>
      <c r="E214" s="366">
        <v>93.003652711435791</v>
      </c>
      <c r="F214" s="366">
        <v>93.003652711435791</v>
      </c>
      <c r="G214" s="366">
        <v>93.003652711435791</v>
      </c>
      <c r="H214" s="366">
        <v>93.003652711435791</v>
      </c>
      <c r="I214" s="366">
        <v>93.003652711435791</v>
      </c>
      <c r="J214" s="366">
        <v>93.003652711435791</v>
      </c>
      <c r="K214" s="366">
        <v>93.003652711435791</v>
      </c>
      <c r="L214" s="366">
        <v>88.929474571508834</v>
      </c>
      <c r="M214" s="366">
        <v>85.979207642596236</v>
      </c>
      <c r="N214" s="366">
        <v>85.979207642596236</v>
      </c>
      <c r="O214" s="366">
        <v>85.979207642596236</v>
      </c>
      <c r="P214" s="366">
        <v>85.979207642596236</v>
      </c>
      <c r="Q214" s="366">
        <v>85.979207642596236</v>
      </c>
      <c r="R214" s="366">
        <v>85.979207642596236</v>
      </c>
      <c r="S214" s="366">
        <v>85.979207642596236</v>
      </c>
      <c r="T214" s="366">
        <v>85.979207642596236</v>
      </c>
      <c r="U214" s="366">
        <v>85.979207642596236</v>
      </c>
      <c r="V214" s="366">
        <v>85.979207642596236</v>
      </c>
      <c r="W214" s="366">
        <v>82.11576285473447</v>
      </c>
      <c r="X214" s="366">
        <v>82.11576285473447</v>
      </c>
      <c r="Y214" s="366">
        <v>82.11576285473447</v>
      </c>
      <c r="Z214" s="366">
        <v>82.11576285473447</v>
      </c>
      <c r="AA214" s="366">
        <v>82.11576285473447</v>
      </c>
      <c r="AB214" s="366">
        <v>86.189940994661413</v>
      </c>
      <c r="AC214" s="366">
        <v>90.264119134588356</v>
      </c>
      <c r="AD214" s="366">
        <v>90.264119134588356</v>
      </c>
      <c r="AE214" s="392">
        <v>90.264119134588356</v>
      </c>
    </row>
    <row r="215" spans="1:31" ht="18" customHeight="1" x14ac:dyDescent="0.25">
      <c r="A215" s="354"/>
      <c r="B215" s="312" t="s">
        <v>788</v>
      </c>
      <c r="C215" s="320">
        <v>1</v>
      </c>
      <c r="D215" s="366">
        <v>111.42595454805655</v>
      </c>
      <c r="E215" s="366">
        <v>126.24076936287138</v>
      </c>
      <c r="F215" s="366">
        <v>123.66477760604498</v>
      </c>
      <c r="G215" s="366">
        <v>123.66477760604498</v>
      </c>
      <c r="H215" s="366">
        <v>123.66477760604498</v>
      </c>
      <c r="I215" s="366">
        <v>123.66477760604498</v>
      </c>
      <c r="J215" s="366">
        <v>146.96490926784591</v>
      </c>
      <c r="K215" s="366">
        <v>146.96490926784591</v>
      </c>
      <c r="L215" s="366">
        <v>146.96490926784591</v>
      </c>
      <c r="M215" s="366">
        <v>146.96490926784591</v>
      </c>
      <c r="N215" s="366">
        <v>146.96490926784591</v>
      </c>
      <c r="O215" s="366">
        <v>158.55687217356461</v>
      </c>
      <c r="P215" s="366">
        <v>158.55687217356461</v>
      </c>
      <c r="Q215" s="366">
        <v>158.55687217356461</v>
      </c>
      <c r="R215" s="366">
        <v>158.55687217356461</v>
      </c>
      <c r="S215" s="366">
        <v>158.55687217356461</v>
      </c>
      <c r="T215" s="366">
        <v>158.55687217356461</v>
      </c>
      <c r="U215" s="366">
        <v>158.55687217356461</v>
      </c>
      <c r="V215" s="366">
        <v>158.55687217356461</v>
      </c>
      <c r="W215" s="366">
        <v>158.55687217356461</v>
      </c>
      <c r="X215" s="366">
        <v>158.55687217356461</v>
      </c>
      <c r="Y215" s="366">
        <v>158.55687217356461</v>
      </c>
      <c r="Z215" s="366">
        <v>158.55687217356461</v>
      </c>
      <c r="AA215" s="366">
        <v>164.48279809949051</v>
      </c>
      <c r="AB215" s="366">
        <v>164.48279809949051</v>
      </c>
      <c r="AC215" s="366">
        <v>172.21077336996964</v>
      </c>
      <c r="AD215" s="366">
        <v>172.21077336996964</v>
      </c>
      <c r="AE215" s="392">
        <v>172.21077336996964</v>
      </c>
    </row>
    <row r="216" spans="1:31" ht="18" customHeight="1" x14ac:dyDescent="0.25">
      <c r="A216" s="352" t="s">
        <v>117</v>
      </c>
      <c r="B216" s="312"/>
      <c r="C216" s="308">
        <v>5</v>
      </c>
      <c r="D216" s="365">
        <v>101.85324851883719</v>
      </c>
      <c r="E216" s="365">
        <v>101.85324851883719</v>
      </c>
      <c r="F216" s="365">
        <v>102.47042950299064</v>
      </c>
      <c r="G216" s="365">
        <v>102.47042950299064</v>
      </c>
      <c r="H216" s="365">
        <v>102.47042950299064</v>
      </c>
      <c r="I216" s="365">
        <v>105.31680216934724</v>
      </c>
      <c r="J216" s="365">
        <v>105.31680216934724</v>
      </c>
      <c r="K216" s="365">
        <v>105.31680216934724</v>
      </c>
      <c r="L216" s="365">
        <v>105.31680216934724</v>
      </c>
      <c r="M216" s="365">
        <v>109.03115908503356</v>
      </c>
      <c r="N216" s="365">
        <v>109.03115908503356</v>
      </c>
      <c r="O216" s="365">
        <v>111.33307735025458</v>
      </c>
      <c r="P216" s="365">
        <v>111.33307735025458</v>
      </c>
      <c r="Q216" s="365">
        <v>111.33307735025458</v>
      </c>
      <c r="R216" s="365">
        <v>111.33307735025458</v>
      </c>
      <c r="S216" s="365">
        <v>111.33307735025458</v>
      </c>
      <c r="T216" s="365">
        <v>111.33307735025458</v>
      </c>
      <c r="U216" s="365">
        <v>111.33307735025458</v>
      </c>
      <c r="V216" s="365">
        <v>111.33307735025458</v>
      </c>
      <c r="W216" s="365">
        <v>111.33307735025458</v>
      </c>
      <c r="X216" s="365">
        <v>113.66094992704937</v>
      </c>
      <c r="Y216" s="365">
        <v>119.333865547502</v>
      </c>
      <c r="Z216" s="365">
        <v>119.333865547502</v>
      </c>
      <c r="AA216" s="365">
        <v>119.333865547502</v>
      </c>
      <c r="AB216" s="365">
        <v>119.333865547502</v>
      </c>
      <c r="AC216" s="365">
        <v>119.333865547502</v>
      </c>
      <c r="AD216" s="365">
        <v>120.65297577283077</v>
      </c>
      <c r="AE216" s="392">
        <v>122.09424961351729</v>
      </c>
    </row>
    <row r="217" spans="1:31" ht="18" customHeight="1" x14ac:dyDescent="0.25">
      <c r="A217" s="354"/>
      <c r="B217" s="312" t="s">
        <v>789</v>
      </c>
      <c r="C217" s="320">
        <v>5</v>
      </c>
      <c r="D217" s="366">
        <v>101.85324851883719</v>
      </c>
      <c r="E217" s="366">
        <v>101.85324851883719</v>
      </c>
      <c r="F217" s="366">
        <v>102.47042950299064</v>
      </c>
      <c r="G217" s="366">
        <v>102.47042950299064</v>
      </c>
      <c r="H217" s="366">
        <v>102.47042950299064</v>
      </c>
      <c r="I217" s="366">
        <v>105.31680216934724</v>
      </c>
      <c r="J217" s="366">
        <v>105.31680216934724</v>
      </c>
      <c r="K217" s="366">
        <v>105.31680216934724</v>
      </c>
      <c r="L217" s="366">
        <v>105.31680216934724</v>
      </c>
      <c r="M217" s="366">
        <v>109.03115908503356</v>
      </c>
      <c r="N217" s="366">
        <v>109.03115908503356</v>
      </c>
      <c r="O217" s="366">
        <v>111.33307735025458</v>
      </c>
      <c r="P217" s="366">
        <v>111.33307735025458</v>
      </c>
      <c r="Q217" s="366">
        <v>111.33307735025458</v>
      </c>
      <c r="R217" s="366">
        <v>111.33307735025458</v>
      </c>
      <c r="S217" s="366">
        <v>111.33307735025458</v>
      </c>
      <c r="T217" s="366">
        <v>111.33307735025458</v>
      </c>
      <c r="U217" s="366">
        <v>111.33307735025458</v>
      </c>
      <c r="V217" s="366">
        <v>111.33307735025458</v>
      </c>
      <c r="W217" s="366">
        <v>111.33307735025458</v>
      </c>
      <c r="X217" s="366">
        <v>113.66094992704937</v>
      </c>
      <c r="Y217" s="366">
        <v>119.333865547502</v>
      </c>
      <c r="Z217" s="366">
        <v>119.333865547502</v>
      </c>
      <c r="AA217" s="366">
        <v>119.333865547502</v>
      </c>
      <c r="AB217" s="366">
        <v>119.333865547502</v>
      </c>
      <c r="AC217" s="366">
        <v>119.333865547502</v>
      </c>
      <c r="AD217" s="366">
        <v>120.65297577283077</v>
      </c>
      <c r="AE217" s="392">
        <v>122.09424961351729</v>
      </c>
    </row>
    <row r="218" spans="1:31" ht="27" customHeight="1" x14ac:dyDescent="0.25">
      <c r="A218" s="407" t="s">
        <v>118</v>
      </c>
      <c r="B218" s="407"/>
      <c r="C218" s="308">
        <v>6</v>
      </c>
      <c r="D218" s="365">
        <v>102.42527542678789</v>
      </c>
      <c r="E218" s="365">
        <v>102.42527542678789</v>
      </c>
      <c r="F218" s="365">
        <v>102.42527542678789</v>
      </c>
      <c r="G218" s="365">
        <v>102.42527542678789</v>
      </c>
      <c r="H218" s="365">
        <v>102.42527542678789</v>
      </c>
      <c r="I218" s="365">
        <v>102.42527542678789</v>
      </c>
      <c r="J218" s="365">
        <v>102.42527542678789</v>
      </c>
      <c r="K218" s="365">
        <v>102.42527542678789</v>
      </c>
      <c r="L218" s="365">
        <v>102.42527542678789</v>
      </c>
      <c r="M218" s="365">
        <v>103.07852454101186</v>
      </c>
      <c r="N218" s="365">
        <v>103.07852454101186</v>
      </c>
      <c r="O218" s="365">
        <v>103.07852454101186</v>
      </c>
      <c r="P218" s="365">
        <v>103.07852454101186</v>
      </c>
      <c r="Q218" s="365">
        <v>103.07852454101186</v>
      </c>
      <c r="R218" s="365">
        <v>103.07852454101186</v>
      </c>
      <c r="S218" s="365">
        <v>124.59579726828456</v>
      </c>
      <c r="T218" s="365">
        <v>124.59579726828456</v>
      </c>
      <c r="U218" s="365">
        <v>124.59579726828456</v>
      </c>
      <c r="V218" s="365">
        <v>124.59579726828456</v>
      </c>
      <c r="W218" s="365">
        <v>124.59579726828456</v>
      </c>
      <c r="X218" s="365">
        <v>124.59579726828456</v>
      </c>
      <c r="Y218" s="365">
        <v>124.59579726828456</v>
      </c>
      <c r="Z218" s="365">
        <v>125.47076038567913</v>
      </c>
      <c r="AA218" s="365">
        <v>125.47076038567913</v>
      </c>
      <c r="AB218" s="365">
        <v>125.47076038567913</v>
      </c>
      <c r="AC218" s="365">
        <v>125.47076038567913</v>
      </c>
      <c r="AD218" s="365">
        <v>125.47076038567913</v>
      </c>
      <c r="AE218" s="392">
        <v>125.47076038567913</v>
      </c>
    </row>
    <row r="219" spans="1:31" ht="18" customHeight="1" x14ac:dyDescent="0.25">
      <c r="A219" s="354"/>
      <c r="B219" s="312" t="s">
        <v>790</v>
      </c>
      <c r="C219" s="320">
        <v>5</v>
      </c>
      <c r="D219" s="366">
        <v>100.06670706561013</v>
      </c>
      <c r="E219" s="366">
        <v>100.06670706561013</v>
      </c>
      <c r="F219" s="366">
        <v>100.06670706561013</v>
      </c>
      <c r="G219" s="366">
        <v>100.06670706561013</v>
      </c>
      <c r="H219" s="366">
        <v>100.06670706561013</v>
      </c>
      <c r="I219" s="366">
        <v>100.06670706561013</v>
      </c>
      <c r="J219" s="366">
        <v>100.06670706561013</v>
      </c>
      <c r="K219" s="366">
        <v>100.06670706561013</v>
      </c>
      <c r="L219" s="366">
        <v>100.06670706561013</v>
      </c>
      <c r="M219" s="366">
        <v>100.86512264966164</v>
      </c>
      <c r="N219" s="366">
        <v>100.86512264966164</v>
      </c>
      <c r="O219" s="366">
        <v>100.86512264966164</v>
      </c>
      <c r="P219" s="366">
        <v>100.86512264966164</v>
      </c>
      <c r="Q219" s="366">
        <v>100.86512264966164</v>
      </c>
      <c r="R219" s="366">
        <v>100.86512264966164</v>
      </c>
      <c r="S219" s="366">
        <v>127.16401153855051</v>
      </c>
      <c r="T219" s="366">
        <v>127.16401153855051</v>
      </c>
      <c r="U219" s="366">
        <v>127.16401153855051</v>
      </c>
      <c r="V219" s="366">
        <v>127.16401153855051</v>
      </c>
      <c r="W219" s="366">
        <v>127.16401153855051</v>
      </c>
      <c r="X219" s="366">
        <v>127.16401153855051</v>
      </c>
      <c r="Y219" s="366">
        <v>127.16401153855051</v>
      </c>
      <c r="Z219" s="366">
        <v>127.16401153855051</v>
      </c>
      <c r="AA219" s="366">
        <v>127.16401153855051</v>
      </c>
      <c r="AB219" s="366">
        <v>127.16401153855051</v>
      </c>
      <c r="AC219" s="366">
        <v>127.16401153855051</v>
      </c>
      <c r="AD219" s="366">
        <v>127.16401153855051</v>
      </c>
      <c r="AE219" s="392">
        <v>127.16401153855051</v>
      </c>
    </row>
    <row r="220" spans="1:31" ht="18" customHeight="1" x14ac:dyDescent="0.25">
      <c r="A220" s="354"/>
      <c r="B220" s="312" t="s">
        <v>791</v>
      </c>
      <c r="C220" s="320">
        <v>1</v>
      </c>
      <c r="D220" s="366">
        <v>113.0388330520878</v>
      </c>
      <c r="E220" s="366">
        <v>113.0388330520878</v>
      </c>
      <c r="F220" s="366">
        <v>113.0388330520878</v>
      </c>
      <c r="G220" s="366">
        <v>113.0388330520878</v>
      </c>
      <c r="H220" s="366">
        <v>113.0388330520878</v>
      </c>
      <c r="I220" s="366">
        <v>113.0388330520878</v>
      </c>
      <c r="J220" s="366">
        <v>113.0388330520878</v>
      </c>
      <c r="K220" s="366">
        <v>113.0388330520878</v>
      </c>
      <c r="L220" s="366">
        <v>113.0388330520878</v>
      </c>
      <c r="M220" s="366">
        <v>113.0388330520878</v>
      </c>
      <c r="N220" s="366">
        <v>113.0388330520878</v>
      </c>
      <c r="O220" s="366">
        <v>113.0388330520878</v>
      </c>
      <c r="P220" s="366">
        <v>113.0388330520878</v>
      </c>
      <c r="Q220" s="366">
        <v>113.0388330520878</v>
      </c>
      <c r="R220" s="366">
        <v>113.0388330520878</v>
      </c>
      <c r="S220" s="366">
        <v>113.0388330520878</v>
      </c>
      <c r="T220" s="366">
        <v>113.0388330520878</v>
      </c>
      <c r="U220" s="366">
        <v>113.0388330520878</v>
      </c>
      <c r="V220" s="366">
        <v>113.0388330520878</v>
      </c>
      <c r="W220" s="366">
        <v>113.0388330520878</v>
      </c>
      <c r="X220" s="366">
        <v>113.0388330520878</v>
      </c>
      <c r="Y220" s="366">
        <v>113.0388330520878</v>
      </c>
      <c r="Z220" s="366">
        <v>117.85113019775793</v>
      </c>
      <c r="AA220" s="366">
        <v>117.85113019775793</v>
      </c>
      <c r="AB220" s="366">
        <v>117.85113019775793</v>
      </c>
      <c r="AC220" s="366">
        <v>117.85113019775793</v>
      </c>
      <c r="AD220" s="366">
        <v>117.85113019775793</v>
      </c>
      <c r="AE220" s="392">
        <v>117.85113019775793</v>
      </c>
    </row>
    <row r="221" spans="1:31" ht="18" customHeight="1" x14ac:dyDescent="0.25">
      <c r="A221" s="354"/>
      <c r="B221" s="323" t="s">
        <v>119</v>
      </c>
      <c r="C221" s="308">
        <v>30</v>
      </c>
      <c r="D221" s="365">
        <v>99.904633961323881</v>
      </c>
      <c r="E221" s="365">
        <v>100.05852548851637</v>
      </c>
      <c r="F221" s="365">
        <v>100.74516208486722</v>
      </c>
      <c r="G221" s="365">
        <v>100.94833272632017</v>
      </c>
      <c r="H221" s="365">
        <v>101.32189330892052</v>
      </c>
      <c r="I221" s="365">
        <v>101.94091420606706</v>
      </c>
      <c r="J221" s="365">
        <v>102.55250370347063</v>
      </c>
      <c r="K221" s="365">
        <v>103.21247489394138</v>
      </c>
      <c r="L221" s="365">
        <v>103.49342018715488</v>
      </c>
      <c r="M221" s="365">
        <v>103.80939355793106</v>
      </c>
      <c r="N221" s="365">
        <v>103.3169259168051</v>
      </c>
      <c r="O221" s="365">
        <v>102.97028691268299</v>
      </c>
      <c r="P221" s="365">
        <v>102.42667810608546</v>
      </c>
      <c r="Q221" s="365">
        <v>101.98683848231697</v>
      </c>
      <c r="R221" s="365">
        <v>102.70823834331382</v>
      </c>
      <c r="S221" s="365">
        <v>103.74828588344342</v>
      </c>
      <c r="T221" s="365">
        <v>104.52000979710901</v>
      </c>
      <c r="U221" s="365">
        <v>104.99031385605583</v>
      </c>
      <c r="V221" s="365">
        <v>106.59247471642468</v>
      </c>
      <c r="W221" s="365">
        <v>107.00506254978997</v>
      </c>
      <c r="X221" s="365">
        <v>107.36296590284897</v>
      </c>
      <c r="Y221" s="365">
        <v>106.10844601029309</v>
      </c>
      <c r="Z221" s="365">
        <v>106.03703498831088</v>
      </c>
      <c r="AA221" s="365">
        <v>106.20081125879932</v>
      </c>
      <c r="AB221" s="365">
        <v>108.37078113951571</v>
      </c>
      <c r="AC221" s="365">
        <v>110.13065747863494</v>
      </c>
      <c r="AD221" s="365">
        <v>111.10333354186292</v>
      </c>
      <c r="AE221" s="392">
        <v>111.79936160428556</v>
      </c>
    </row>
    <row r="222" spans="1:31" ht="18" customHeight="1" x14ac:dyDescent="0.25">
      <c r="A222" s="352" t="s">
        <v>792</v>
      </c>
      <c r="B222" s="312"/>
      <c r="C222" s="308">
        <v>12</v>
      </c>
      <c r="D222" s="365">
        <v>100</v>
      </c>
      <c r="E222" s="365">
        <v>100</v>
      </c>
      <c r="F222" s="365">
        <v>100</v>
      </c>
      <c r="G222" s="365">
        <v>100</v>
      </c>
      <c r="H222" s="365">
        <v>100</v>
      </c>
      <c r="I222" s="365">
        <v>100.33333333333333</v>
      </c>
      <c r="J222" s="365">
        <v>100.33333333333333</v>
      </c>
      <c r="K222" s="365">
        <v>100.33333333333333</v>
      </c>
      <c r="L222" s="365">
        <v>100.33333333333333</v>
      </c>
      <c r="M222" s="365">
        <v>103.31724829081595</v>
      </c>
      <c r="N222" s="365">
        <v>103.31724829081595</v>
      </c>
      <c r="O222" s="365">
        <v>103.31724829081595</v>
      </c>
      <c r="P222" s="365">
        <v>103.31724829081595</v>
      </c>
      <c r="Q222" s="365">
        <v>103.31724829081595</v>
      </c>
      <c r="R222" s="365">
        <v>103.31724829081595</v>
      </c>
      <c r="S222" s="365">
        <v>103.31724829081595</v>
      </c>
      <c r="T222" s="365">
        <v>103.31724829081595</v>
      </c>
      <c r="U222" s="365">
        <v>103.31724829081595</v>
      </c>
      <c r="V222" s="365">
        <v>103.31724829081595</v>
      </c>
      <c r="W222" s="365">
        <v>103.31724829081595</v>
      </c>
      <c r="X222" s="365">
        <v>103.31724829081595</v>
      </c>
      <c r="Y222" s="365">
        <v>103.31724829081595</v>
      </c>
      <c r="Z222" s="365">
        <v>103.31724829081595</v>
      </c>
      <c r="AA222" s="365">
        <v>103.31724829081595</v>
      </c>
      <c r="AB222" s="365">
        <v>106.65858963376179</v>
      </c>
      <c r="AC222" s="365">
        <v>108.35267423873954</v>
      </c>
      <c r="AD222" s="365">
        <v>108.35267423873954</v>
      </c>
      <c r="AE222" s="392">
        <v>108.35267423873954</v>
      </c>
    </row>
    <row r="223" spans="1:31" ht="18" customHeight="1" x14ac:dyDescent="0.25">
      <c r="A223" s="354"/>
      <c r="B223" s="312" t="s">
        <v>793</v>
      </c>
      <c r="C223" s="320">
        <v>1</v>
      </c>
      <c r="D223" s="366">
        <v>100</v>
      </c>
      <c r="E223" s="366">
        <v>100</v>
      </c>
      <c r="F223" s="366">
        <v>100</v>
      </c>
      <c r="G223" s="366">
        <v>100</v>
      </c>
      <c r="H223" s="366">
        <v>100</v>
      </c>
      <c r="I223" s="366">
        <v>100</v>
      </c>
      <c r="J223" s="366">
        <v>100</v>
      </c>
      <c r="K223" s="366">
        <v>100</v>
      </c>
      <c r="L223" s="366">
        <v>100</v>
      </c>
      <c r="M223" s="366">
        <v>100</v>
      </c>
      <c r="N223" s="366">
        <v>100</v>
      </c>
      <c r="O223" s="366">
        <v>100</v>
      </c>
      <c r="P223" s="366">
        <v>100</v>
      </c>
      <c r="Q223" s="366">
        <v>100</v>
      </c>
      <c r="R223" s="366">
        <v>100</v>
      </c>
      <c r="S223" s="366">
        <v>100</v>
      </c>
      <c r="T223" s="366">
        <v>100</v>
      </c>
      <c r="U223" s="366">
        <v>100</v>
      </c>
      <c r="V223" s="366">
        <v>100</v>
      </c>
      <c r="W223" s="366">
        <v>100</v>
      </c>
      <c r="X223" s="366">
        <v>100</v>
      </c>
      <c r="Y223" s="366">
        <v>100</v>
      </c>
      <c r="Z223" s="366">
        <v>100</v>
      </c>
      <c r="AA223" s="366">
        <v>100</v>
      </c>
      <c r="AB223" s="366">
        <v>100</v>
      </c>
      <c r="AC223" s="366">
        <v>100</v>
      </c>
      <c r="AD223" s="366">
        <v>100</v>
      </c>
      <c r="AE223" s="392">
        <v>100</v>
      </c>
    </row>
    <row r="224" spans="1:31" ht="18" customHeight="1" x14ac:dyDescent="0.25">
      <c r="A224" s="354"/>
      <c r="B224" s="312" t="s">
        <v>576</v>
      </c>
      <c r="C224" s="320">
        <v>6</v>
      </c>
      <c r="D224" s="366">
        <v>100</v>
      </c>
      <c r="E224" s="366">
        <v>100</v>
      </c>
      <c r="F224" s="366">
        <v>100</v>
      </c>
      <c r="G224" s="366">
        <v>100</v>
      </c>
      <c r="H224" s="366">
        <v>100</v>
      </c>
      <c r="I224" s="366">
        <v>100</v>
      </c>
      <c r="J224" s="366">
        <v>100</v>
      </c>
      <c r="K224" s="366">
        <v>100</v>
      </c>
      <c r="L224" s="366">
        <v>100</v>
      </c>
      <c r="M224" s="366">
        <v>105.96782991496526</v>
      </c>
      <c r="N224" s="366">
        <v>105.96782991496526</v>
      </c>
      <c r="O224" s="366">
        <v>105.96782991496526</v>
      </c>
      <c r="P224" s="366">
        <v>105.96782991496526</v>
      </c>
      <c r="Q224" s="366">
        <v>105.96782991496526</v>
      </c>
      <c r="R224" s="366">
        <v>105.96782991496526</v>
      </c>
      <c r="S224" s="366">
        <v>105.96782991496526</v>
      </c>
      <c r="T224" s="366">
        <v>105.96782991496526</v>
      </c>
      <c r="U224" s="366">
        <v>105.96782991496526</v>
      </c>
      <c r="V224" s="366">
        <v>105.96782991496526</v>
      </c>
      <c r="W224" s="366">
        <v>105.96782991496526</v>
      </c>
      <c r="X224" s="366">
        <v>105.96782991496526</v>
      </c>
      <c r="Y224" s="366">
        <v>105.96782991496526</v>
      </c>
      <c r="Z224" s="366">
        <v>105.96782991496526</v>
      </c>
      <c r="AA224" s="366">
        <v>105.96782991496526</v>
      </c>
      <c r="AB224" s="366">
        <v>105.96782991496526</v>
      </c>
      <c r="AC224" s="366">
        <v>105.96782991496526</v>
      </c>
      <c r="AD224" s="366">
        <v>105.96782991496526</v>
      </c>
      <c r="AE224" s="392">
        <v>105.96782991496526</v>
      </c>
    </row>
    <row r="225" spans="1:31" ht="18" customHeight="1" x14ac:dyDescent="0.25">
      <c r="A225" s="354"/>
      <c r="B225" s="310" t="s">
        <v>577</v>
      </c>
      <c r="C225" s="320">
        <v>5</v>
      </c>
      <c r="D225" s="366">
        <v>100</v>
      </c>
      <c r="E225" s="366">
        <v>100</v>
      </c>
      <c r="F225" s="366">
        <v>100</v>
      </c>
      <c r="G225" s="366">
        <v>100</v>
      </c>
      <c r="H225" s="366">
        <v>100</v>
      </c>
      <c r="I225" s="366">
        <v>100.8</v>
      </c>
      <c r="J225" s="366">
        <v>100.8</v>
      </c>
      <c r="K225" s="366">
        <v>100.8</v>
      </c>
      <c r="L225" s="366">
        <v>100.8</v>
      </c>
      <c r="M225" s="366">
        <v>100.8</v>
      </c>
      <c r="N225" s="366">
        <v>100.8</v>
      </c>
      <c r="O225" s="366">
        <v>100.8</v>
      </c>
      <c r="P225" s="366">
        <v>100.8</v>
      </c>
      <c r="Q225" s="366">
        <v>100.8</v>
      </c>
      <c r="R225" s="366">
        <v>100.8</v>
      </c>
      <c r="S225" s="366">
        <v>100.8</v>
      </c>
      <c r="T225" s="366">
        <v>100.8</v>
      </c>
      <c r="U225" s="366">
        <v>100.8</v>
      </c>
      <c r="V225" s="366">
        <v>100.8</v>
      </c>
      <c r="W225" s="366">
        <v>100.8</v>
      </c>
      <c r="X225" s="366">
        <v>100.8</v>
      </c>
      <c r="Y225" s="366">
        <v>100.8</v>
      </c>
      <c r="Z225" s="366">
        <v>100.8</v>
      </c>
      <c r="AA225" s="366">
        <v>100.8</v>
      </c>
      <c r="AB225" s="366">
        <v>108.81921922306999</v>
      </c>
      <c r="AC225" s="366">
        <v>112.88502227501658</v>
      </c>
      <c r="AD225" s="366">
        <v>112.88502227501658</v>
      </c>
      <c r="AE225" s="392">
        <v>112.88502227501658</v>
      </c>
    </row>
    <row r="226" spans="1:31" ht="18" customHeight="1" x14ac:dyDescent="0.25">
      <c r="A226" s="352" t="s">
        <v>121</v>
      </c>
      <c r="B226" s="310"/>
      <c r="C226" s="308">
        <v>18</v>
      </c>
      <c r="D226" s="365">
        <v>99.841056602206478</v>
      </c>
      <c r="E226" s="365">
        <v>100.09754248086061</v>
      </c>
      <c r="F226" s="365">
        <v>101.24193680811203</v>
      </c>
      <c r="G226" s="365">
        <v>101.58055454386697</v>
      </c>
      <c r="H226" s="365">
        <v>102.20315551486753</v>
      </c>
      <c r="I226" s="365">
        <v>103.01263478788957</v>
      </c>
      <c r="J226" s="365">
        <v>104.03195061689549</v>
      </c>
      <c r="K226" s="365">
        <v>105.13190260101341</v>
      </c>
      <c r="L226" s="365">
        <v>105.60014475636925</v>
      </c>
      <c r="M226" s="365">
        <v>104.13749040267446</v>
      </c>
      <c r="N226" s="365">
        <v>103.31671100079787</v>
      </c>
      <c r="O226" s="365">
        <v>102.73897932726103</v>
      </c>
      <c r="P226" s="365">
        <v>101.83296464959845</v>
      </c>
      <c r="Q226" s="365">
        <v>101.09989860998431</v>
      </c>
      <c r="R226" s="365">
        <v>102.30223171164575</v>
      </c>
      <c r="S226" s="365">
        <v>104.03564427852837</v>
      </c>
      <c r="T226" s="365">
        <v>105.32185080130438</v>
      </c>
      <c r="U226" s="365">
        <v>106.10569089954909</v>
      </c>
      <c r="V226" s="365">
        <v>108.77595900016382</v>
      </c>
      <c r="W226" s="365">
        <v>109.46360538910596</v>
      </c>
      <c r="X226" s="365">
        <v>110.06011097753763</v>
      </c>
      <c r="Y226" s="365">
        <v>107.96924448994451</v>
      </c>
      <c r="Z226" s="365">
        <v>107.85022611997415</v>
      </c>
      <c r="AA226" s="365">
        <v>108.12318657078822</v>
      </c>
      <c r="AB226" s="365">
        <v>109.51224214335167</v>
      </c>
      <c r="AC226" s="365">
        <v>111.31597963856522</v>
      </c>
      <c r="AD226" s="365">
        <v>112.93710641061186</v>
      </c>
      <c r="AE226" s="392">
        <v>114.09715318131624</v>
      </c>
    </row>
    <row r="227" spans="1:31" ht="18" customHeight="1" x14ac:dyDescent="0.25">
      <c r="A227" s="354"/>
      <c r="B227" s="312" t="s">
        <v>932</v>
      </c>
      <c r="C227" s="320">
        <v>2</v>
      </c>
      <c r="D227" s="366">
        <v>99.704249468167902</v>
      </c>
      <c r="E227" s="366">
        <v>99.797644372956981</v>
      </c>
      <c r="F227" s="366">
        <v>102.04949929953821</v>
      </c>
      <c r="G227" s="366">
        <v>101.92497275981944</v>
      </c>
      <c r="H227" s="366">
        <v>102.48534218855394</v>
      </c>
      <c r="I227" s="366">
        <v>103.38815960151508</v>
      </c>
      <c r="J227" s="366">
        <v>103.1702381570072</v>
      </c>
      <c r="K227" s="366">
        <v>102.8070357494941</v>
      </c>
      <c r="L227" s="366">
        <v>103.26363306179628</v>
      </c>
      <c r="M227" s="366">
        <v>102.3711928604784</v>
      </c>
      <c r="N227" s="366">
        <v>102.31930680226222</v>
      </c>
      <c r="O227" s="366">
        <v>102.31930680226222</v>
      </c>
      <c r="P227" s="366">
        <v>102.31930680226222</v>
      </c>
      <c r="Q227" s="366">
        <v>101.83157785503036</v>
      </c>
      <c r="R227" s="366">
        <v>103.05608882893166</v>
      </c>
      <c r="S227" s="366">
        <v>109.56260052923778</v>
      </c>
      <c r="T227" s="366">
        <v>109.56260052923778</v>
      </c>
      <c r="U227" s="366">
        <v>109.80127639703213</v>
      </c>
      <c r="V227" s="366">
        <v>109.84278524360505</v>
      </c>
      <c r="W227" s="366">
        <v>109.84278524360505</v>
      </c>
      <c r="X227" s="366">
        <v>117.03419291236446</v>
      </c>
      <c r="Y227" s="366">
        <v>117.03419291236446</v>
      </c>
      <c r="Z227" s="366">
        <v>117.72946609246095</v>
      </c>
      <c r="AA227" s="366">
        <v>119.42095159030768</v>
      </c>
      <c r="AB227" s="366">
        <v>119.42095159030768</v>
      </c>
      <c r="AC227" s="366">
        <v>118.57002023556271</v>
      </c>
      <c r="AD227" s="366">
        <v>118.57002023556271</v>
      </c>
      <c r="AE227" s="392">
        <v>120.58319929434961</v>
      </c>
    </row>
    <row r="228" spans="1:31" ht="18" customHeight="1" x14ac:dyDescent="0.25">
      <c r="A228" s="354"/>
      <c r="B228" s="312" t="s">
        <v>933</v>
      </c>
      <c r="C228" s="320">
        <v>16</v>
      </c>
      <c r="D228" s="366">
        <v>99.858157493961301</v>
      </c>
      <c r="E228" s="366">
        <v>100.13502974434857</v>
      </c>
      <c r="F228" s="366">
        <v>101.14099149668377</v>
      </c>
      <c r="G228" s="366">
        <v>101.53750226687291</v>
      </c>
      <c r="H228" s="366">
        <v>102.16788218065672</v>
      </c>
      <c r="I228" s="366">
        <v>102.96569418618638</v>
      </c>
      <c r="J228" s="366">
        <v>104.13966467438152</v>
      </c>
      <c r="K228" s="366">
        <v>105.42251095745331</v>
      </c>
      <c r="L228" s="366">
        <v>105.89220871819086</v>
      </c>
      <c r="M228" s="366">
        <v>104.35827759544895</v>
      </c>
      <c r="N228" s="366">
        <v>103.44138652561483</v>
      </c>
      <c r="O228" s="366">
        <v>102.79143839288589</v>
      </c>
      <c r="P228" s="366">
        <v>101.77217188051549</v>
      </c>
      <c r="Q228" s="366">
        <v>101.00843870435355</v>
      </c>
      <c r="R228" s="366">
        <v>102.207999571985</v>
      </c>
      <c r="S228" s="366">
        <v>103.34477474718969</v>
      </c>
      <c r="T228" s="366">
        <v>104.7917570853127</v>
      </c>
      <c r="U228" s="366">
        <v>105.64374271236372</v>
      </c>
      <c r="V228" s="366">
        <v>108.64260571973367</v>
      </c>
      <c r="W228" s="366">
        <v>109.41620790729358</v>
      </c>
      <c r="X228" s="366">
        <v>109.18835073568428</v>
      </c>
      <c r="Y228" s="366">
        <v>106.83612593714201</v>
      </c>
      <c r="Z228" s="366">
        <v>106.61532112341331</v>
      </c>
      <c r="AA228" s="366">
        <v>106.71096594334828</v>
      </c>
      <c r="AB228" s="366">
        <v>108.27365346248217</v>
      </c>
      <c r="AC228" s="366">
        <v>110.40922456394054</v>
      </c>
      <c r="AD228" s="366">
        <v>112.23299218249299</v>
      </c>
      <c r="AE228" s="392">
        <v>113.28639741718706</v>
      </c>
    </row>
    <row r="229" spans="1:31" ht="18" customHeight="1" x14ac:dyDescent="0.25">
      <c r="A229" s="354"/>
      <c r="B229" s="312"/>
      <c r="C229" s="308"/>
      <c r="D229" s="365"/>
      <c r="E229" s="365"/>
      <c r="F229" s="365"/>
      <c r="G229" s="365"/>
      <c r="H229" s="365"/>
      <c r="I229" s="365"/>
      <c r="J229" s="365"/>
      <c r="K229" s="365"/>
      <c r="L229" s="365"/>
      <c r="M229" s="365"/>
      <c r="N229" s="365"/>
      <c r="O229" s="365"/>
      <c r="P229" s="365"/>
      <c r="Q229" s="365"/>
      <c r="R229" s="365"/>
      <c r="S229" s="365"/>
      <c r="T229" s="365"/>
      <c r="U229" s="365"/>
      <c r="V229" s="365"/>
      <c r="W229" s="365"/>
      <c r="X229" s="365"/>
      <c r="Y229" s="365"/>
      <c r="Z229" s="365"/>
      <c r="AA229" s="365"/>
      <c r="AB229" s="365"/>
      <c r="AC229" s="365"/>
      <c r="AD229" s="365"/>
      <c r="AE229" s="392"/>
    </row>
    <row r="230" spans="1:31" customFormat="1" ht="18" customHeight="1" x14ac:dyDescent="0.25">
      <c r="A230" s="351" t="s">
        <v>794</v>
      </c>
      <c r="B230" s="317"/>
      <c r="C230" s="350">
        <v>70</v>
      </c>
      <c r="D230" s="364">
        <v>99.962892781518576</v>
      </c>
      <c r="E230" s="364">
        <v>99.948290058138213</v>
      </c>
      <c r="F230" s="364">
        <v>99.948937176767259</v>
      </c>
      <c r="G230" s="364">
        <v>100.52126541964383</v>
      </c>
      <c r="H230" s="364">
        <v>100.52126541964383</v>
      </c>
      <c r="I230" s="364">
        <v>100.5439281741799</v>
      </c>
      <c r="J230" s="364">
        <v>100.61833419502959</v>
      </c>
      <c r="K230" s="364">
        <v>100.6201855719049</v>
      </c>
      <c r="L230" s="364">
        <v>100.61396671047348</v>
      </c>
      <c r="M230" s="364">
        <v>100.67015330917542</v>
      </c>
      <c r="N230" s="364">
        <v>100.67015330917542</v>
      </c>
      <c r="O230" s="364">
        <v>100.72265636979667</v>
      </c>
      <c r="P230" s="364">
        <v>100.72265636979667</v>
      </c>
      <c r="Q230" s="364">
        <v>100.72019013574642</v>
      </c>
      <c r="R230" s="364">
        <v>100.63315192782318</v>
      </c>
      <c r="S230" s="364">
        <v>100.6071636407258</v>
      </c>
      <c r="T230" s="364">
        <v>100.59967246330194</v>
      </c>
      <c r="U230" s="364">
        <v>100.61222113689072</v>
      </c>
      <c r="V230" s="364">
        <v>100.7437510402858</v>
      </c>
      <c r="W230" s="364">
        <v>100.75296895155384</v>
      </c>
      <c r="X230" s="364">
        <v>100.69279370355028</v>
      </c>
      <c r="Y230" s="364">
        <v>100.70851557458074</v>
      </c>
      <c r="Z230" s="364">
        <v>100.68104445572028</v>
      </c>
      <c r="AA230" s="364">
        <v>100.69308945893226</v>
      </c>
      <c r="AB230" s="364">
        <v>100.6824458662603</v>
      </c>
      <c r="AC230" s="364">
        <v>99.032879711378399</v>
      </c>
      <c r="AD230" s="364">
        <v>99.082858552061637</v>
      </c>
      <c r="AE230" s="394">
        <v>99.079460326454466</v>
      </c>
    </row>
    <row r="231" spans="1:31" ht="18" customHeight="1" x14ac:dyDescent="0.25">
      <c r="A231" s="354"/>
      <c r="B231" s="323" t="s">
        <v>795</v>
      </c>
      <c r="C231" s="308">
        <v>6</v>
      </c>
      <c r="D231" s="365">
        <v>98.688386769200122</v>
      </c>
      <c r="E231" s="365">
        <v>98.518021663095752</v>
      </c>
      <c r="F231" s="365">
        <v>98.52557138043467</v>
      </c>
      <c r="G231" s="365">
        <v>98.550669302875349</v>
      </c>
      <c r="H231" s="365">
        <v>98.550669302875349</v>
      </c>
      <c r="I231" s="365">
        <v>98.815068105796172</v>
      </c>
      <c r="J231" s="365">
        <v>99.683138349042494</v>
      </c>
      <c r="K231" s="365">
        <v>99.70473774592125</v>
      </c>
      <c r="L231" s="365">
        <v>99.632184362554725</v>
      </c>
      <c r="M231" s="365">
        <v>100.28769468074397</v>
      </c>
      <c r="N231" s="365">
        <v>100.28769468074397</v>
      </c>
      <c r="O231" s="365">
        <v>100.90023038799181</v>
      </c>
      <c r="P231" s="365">
        <v>100.90023038799181</v>
      </c>
      <c r="Q231" s="365">
        <v>100.87145765740574</v>
      </c>
      <c r="R231" s="365">
        <v>99.856011898301176</v>
      </c>
      <c r="S231" s="365">
        <v>99.552815215498484</v>
      </c>
      <c r="T231" s="365">
        <v>99.465418145553372</v>
      </c>
      <c r="U231" s="365">
        <v>99.611819337422503</v>
      </c>
      <c r="V231" s="365">
        <v>101.14633487703163</v>
      </c>
      <c r="W231" s="365">
        <v>101.25387717515893</v>
      </c>
      <c r="X231" s="365">
        <v>100.55183261511728</v>
      </c>
      <c r="Y231" s="365">
        <v>100.73570969999521</v>
      </c>
      <c r="Z231" s="365">
        <v>100.41521331328998</v>
      </c>
      <c r="AA231" s="365">
        <v>100.55573835076298</v>
      </c>
      <c r="AB231" s="365">
        <v>100.43156310292335</v>
      </c>
      <c r="AC231" s="365">
        <v>100.48951264060163</v>
      </c>
      <c r="AD231" s="365">
        <v>101.07259911523947</v>
      </c>
      <c r="AE231" s="392">
        <v>101.03295314982235</v>
      </c>
    </row>
    <row r="232" spans="1:31" ht="18" customHeight="1" x14ac:dyDescent="0.25">
      <c r="A232" s="352" t="s">
        <v>796</v>
      </c>
      <c r="B232" s="312"/>
      <c r="C232" s="308">
        <v>2</v>
      </c>
      <c r="D232" s="365">
        <v>96.363012672571102</v>
      </c>
      <c r="E232" s="365">
        <v>95.851917354258035</v>
      </c>
      <c r="F232" s="365">
        <v>95.851917354258035</v>
      </c>
      <c r="G232" s="365">
        <v>95.927211121580058</v>
      </c>
      <c r="H232" s="365">
        <v>95.927211121580058</v>
      </c>
      <c r="I232" s="365">
        <v>95.927211121580058</v>
      </c>
      <c r="J232" s="365">
        <v>95.927211121580058</v>
      </c>
      <c r="K232" s="365">
        <v>95.927211121580058</v>
      </c>
      <c r="L232" s="365">
        <v>95.927211121580058</v>
      </c>
      <c r="M232" s="365">
        <v>95.927211121580058</v>
      </c>
      <c r="N232" s="365">
        <v>95.927211121580058</v>
      </c>
      <c r="O232" s="365">
        <v>96.384281011432449</v>
      </c>
      <c r="P232" s="365">
        <v>96.384281011432449</v>
      </c>
      <c r="Q232" s="365">
        <v>96.384281011432449</v>
      </c>
      <c r="R232" s="365">
        <v>96.384281011432449</v>
      </c>
      <c r="S232" s="365">
        <v>96.384281011432449</v>
      </c>
      <c r="T232" s="365">
        <v>96.122089801597127</v>
      </c>
      <c r="U232" s="365">
        <v>96.305730806249471</v>
      </c>
      <c r="V232" s="365">
        <v>95.730946427250259</v>
      </c>
      <c r="W232" s="365">
        <v>95.638604733164101</v>
      </c>
      <c r="X232" s="365">
        <v>96.043109329048235</v>
      </c>
      <c r="Y232" s="365">
        <v>97.893718422167723</v>
      </c>
      <c r="Z232" s="365">
        <v>96.932229262051976</v>
      </c>
      <c r="AA232" s="365">
        <v>96.854100689230648</v>
      </c>
      <c r="AB232" s="365">
        <v>96.854100689230648</v>
      </c>
      <c r="AC232" s="365">
        <v>96.533083706790805</v>
      </c>
      <c r="AD232" s="365">
        <v>97.405670411017809</v>
      </c>
      <c r="AE232" s="392">
        <v>96.533083610856266</v>
      </c>
    </row>
    <row r="233" spans="1:31" ht="18" customHeight="1" x14ac:dyDescent="0.25">
      <c r="A233" s="354"/>
      <c r="B233" s="312" t="s">
        <v>934</v>
      </c>
      <c r="C233" s="320">
        <v>2</v>
      </c>
      <c r="D233" s="366">
        <v>96.363012672571102</v>
      </c>
      <c r="E233" s="366">
        <v>95.851917354258035</v>
      </c>
      <c r="F233" s="366">
        <v>95.851917354258035</v>
      </c>
      <c r="G233" s="366">
        <v>95.927211121580058</v>
      </c>
      <c r="H233" s="366">
        <v>95.927211121580058</v>
      </c>
      <c r="I233" s="366">
        <v>95.927211121580058</v>
      </c>
      <c r="J233" s="366">
        <v>95.927211121580058</v>
      </c>
      <c r="K233" s="366">
        <v>95.927211121580058</v>
      </c>
      <c r="L233" s="366">
        <v>95.927211121580058</v>
      </c>
      <c r="M233" s="366">
        <v>95.927211121580058</v>
      </c>
      <c r="N233" s="366">
        <v>95.927211121580058</v>
      </c>
      <c r="O233" s="366">
        <v>96.384281011432449</v>
      </c>
      <c r="P233" s="366">
        <v>96.384281011432449</v>
      </c>
      <c r="Q233" s="366">
        <v>96.384281011432449</v>
      </c>
      <c r="R233" s="366">
        <v>96.384281011432449</v>
      </c>
      <c r="S233" s="366">
        <v>96.384281011432449</v>
      </c>
      <c r="T233" s="366">
        <v>96.122089801597127</v>
      </c>
      <c r="U233" s="366">
        <v>96.305730806249471</v>
      </c>
      <c r="V233" s="366">
        <v>95.730946427250259</v>
      </c>
      <c r="W233" s="366">
        <v>95.638604733164101</v>
      </c>
      <c r="X233" s="366">
        <v>96.043109329048235</v>
      </c>
      <c r="Y233" s="366">
        <v>97.893718422167723</v>
      </c>
      <c r="Z233" s="366">
        <v>96.932229262051976</v>
      </c>
      <c r="AA233" s="366">
        <v>96.854100689230648</v>
      </c>
      <c r="AB233" s="366">
        <v>96.854100689230648</v>
      </c>
      <c r="AC233" s="366">
        <v>96.533083706790805</v>
      </c>
      <c r="AD233" s="366">
        <v>97.405670411017809</v>
      </c>
      <c r="AE233" s="392">
        <v>96.533083610856266</v>
      </c>
    </row>
    <row r="234" spans="1:31" ht="18" customHeight="1" x14ac:dyDescent="0.25">
      <c r="A234" s="352" t="s">
        <v>797</v>
      </c>
      <c r="B234" s="312"/>
      <c r="C234" s="308">
        <v>2</v>
      </c>
      <c r="D234" s="365">
        <v>96.455837540909471</v>
      </c>
      <c r="E234" s="365">
        <v>96.455837540909471</v>
      </c>
      <c r="F234" s="365">
        <v>96.455837540909471</v>
      </c>
      <c r="G234" s="365">
        <v>96.455837540909471</v>
      </c>
      <c r="H234" s="365">
        <v>96.455837540909471</v>
      </c>
      <c r="I234" s="365">
        <v>96.116447648750579</v>
      </c>
      <c r="J234" s="365">
        <v>95.307743232479694</v>
      </c>
      <c r="K234" s="365">
        <v>95.307743232479694</v>
      </c>
      <c r="L234" s="365">
        <v>95.195254149460553</v>
      </c>
      <c r="M234" s="365">
        <v>94.843779187396834</v>
      </c>
      <c r="N234" s="365">
        <v>94.843779187396834</v>
      </c>
      <c r="O234" s="365">
        <v>95.62399182608597</v>
      </c>
      <c r="P234" s="365">
        <v>95.62399182608597</v>
      </c>
      <c r="Q234" s="365">
        <v>95.62399182608597</v>
      </c>
      <c r="R234" s="365">
        <v>95.62399182608597</v>
      </c>
      <c r="S234" s="365">
        <v>95.62399182608597</v>
      </c>
      <c r="T234" s="365">
        <v>95.62399182608597</v>
      </c>
      <c r="U234" s="365">
        <v>95.879554397040962</v>
      </c>
      <c r="V234" s="365">
        <v>95.04416327115446</v>
      </c>
      <c r="W234" s="365">
        <v>95.459131859622488</v>
      </c>
      <c r="X234" s="365">
        <v>94.557477567752073</v>
      </c>
      <c r="Y234" s="365">
        <v>94.557477567752073</v>
      </c>
      <c r="Z234" s="365">
        <v>94.557477567752073</v>
      </c>
      <c r="AA234" s="365">
        <v>95.55204689806861</v>
      </c>
      <c r="AB234" s="365">
        <v>95.55204689806861</v>
      </c>
      <c r="AC234" s="365">
        <v>95.55204689806861</v>
      </c>
      <c r="AD234" s="365">
        <v>96.428719617755064</v>
      </c>
      <c r="AE234" s="392">
        <v>96.211941792431332</v>
      </c>
    </row>
    <row r="235" spans="1:31" ht="18" customHeight="1" x14ac:dyDescent="0.25">
      <c r="A235" s="354"/>
      <c r="B235" s="310" t="s">
        <v>798</v>
      </c>
      <c r="C235" s="320">
        <v>2</v>
      </c>
      <c r="D235" s="366">
        <v>96.455837540909471</v>
      </c>
      <c r="E235" s="366">
        <v>96.455837540909471</v>
      </c>
      <c r="F235" s="366">
        <v>96.455837540909471</v>
      </c>
      <c r="G235" s="366">
        <v>96.455837540909471</v>
      </c>
      <c r="H235" s="366">
        <v>96.455837540909471</v>
      </c>
      <c r="I235" s="366">
        <v>96.116447648750579</v>
      </c>
      <c r="J235" s="366">
        <v>95.307743232479694</v>
      </c>
      <c r="K235" s="366">
        <v>95.307743232479694</v>
      </c>
      <c r="L235" s="366">
        <v>95.195254149460553</v>
      </c>
      <c r="M235" s="366">
        <v>94.843779187396834</v>
      </c>
      <c r="N235" s="366">
        <v>94.843779187396834</v>
      </c>
      <c r="O235" s="366">
        <v>95.62399182608597</v>
      </c>
      <c r="P235" s="366">
        <v>95.62399182608597</v>
      </c>
      <c r="Q235" s="366">
        <v>95.62399182608597</v>
      </c>
      <c r="R235" s="366">
        <v>95.62399182608597</v>
      </c>
      <c r="S235" s="366">
        <v>95.62399182608597</v>
      </c>
      <c r="T235" s="366">
        <v>95.62399182608597</v>
      </c>
      <c r="U235" s="366">
        <v>95.879554397040962</v>
      </c>
      <c r="V235" s="366">
        <v>95.04416327115446</v>
      </c>
      <c r="W235" s="366">
        <v>95.459131859622488</v>
      </c>
      <c r="X235" s="366">
        <v>94.557477567752073</v>
      </c>
      <c r="Y235" s="366">
        <v>94.557477567752073</v>
      </c>
      <c r="Z235" s="366">
        <v>94.557477567752073</v>
      </c>
      <c r="AA235" s="366">
        <v>95.55204689806861</v>
      </c>
      <c r="AB235" s="366">
        <v>95.55204689806861</v>
      </c>
      <c r="AC235" s="366">
        <v>95.55204689806861</v>
      </c>
      <c r="AD235" s="366">
        <v>96.428719617755064</v>
      </c>
      <c r="AE235" s="392">
        <v>96.211941792431332</v>
      </c>
    </row>
    <row r="236" spans="1:31" ht="29.25" customHeight="1" x14ac:dyDescent="0.25">
      <c r="A236" s="407" t="s">
        <v>799</v>
      </c>
      <c r="B236" s="408"/>
      <c r="C236" s="308">
        <v>2</v>
      </c>
      <c r="D236" s="365">
        <v>103.24631009411978</v>
      </c>
      <c r="E236" s="365">
        <v>103.24631009411978</v>
      </c>
      <c r="F236" s="365">
        <v>103.26895924613652</v>
      </c>
      <c r="G236" s="365">
        <v>103.26895924613652</v>
      </c>
      <c r="H236" s="365">
        <v>103.26895924613652</v>
      </c>
      <c r="I236" s="365">
        <v>104.40154554705788</v>
      </c>
      <c r="J236" s="365">
        <v>107.81446069306773</v>
      </c>
      <c r="K236" s="365">
        <v>107.87925888370398</v>
      </c>
      <c r="L236" s="365">
        <v>107.77408781662359</v>
      </c>
      <c r="M236" s="365">
        <v>110.09209373325504</v>
      </c>
      <c r="N236" s="365">
        <v>110.09209373325504</v>
      </c>
      <c r="O236" s="365">
        <v>110.69241832645704</v>
      </c>
      <c r="P236" s="365">
        <v>110.69241832645704</v>
      </c>
      <c r="Q236" s="365">
        <v>110.60610013469878</v>
      </c>
      <c r="R236" s="365">
        <v>107.55976285738512</v>
      </c>
      <c r="S236" s="365">
        <v>106.65017280897703</v>
      </c>
      <c r="T236" s="365">
        <v>106.65017280897703</v>
      </c>
      <c r="U236" s="365">
        <v>106.65017280897703</v>
      </c>
      <c r="V236" s="365">
        <v>112.66389493269018</v>
      </c>
      <c r="W236" s="365">
        <v>112.66389493269018</v>
      </c>
      <c r="X236" s="365">
        <v>111.05491094855152</v>
      </c>
      <c r="Y236" s="365">
        <v>109.75593311006587</v>
      </c>
      <c r="Z236" s="365">
        <v>109.75593311006587</v>
      </c>
      <c r="AA236" s="365">
        <v>109.26106746498971</v>
      </c>
      <c r="AB236" s="365">
        <v>108.88854172147082</v>
      </c>
      <c r="AC236" s="365">
        <v>109.38340731694552</v>
      </c>
      <c r="AD236" s="365">
        <v>109.38340731694552</v>
      </c>
      <c r="AE236" s="392">
        <v>110.35383404617946</v>
      </c>
    </row>
    <row r="237" spans="1:31" ht="18" customHeight="1" x14ac:dyDescent="0.25">
      <c r="A237" s="354"/>
      <c r="B237" s="316" t="s">
        <v>584</v>
      </c>
      <c r="C237" s="320">
        <v>2</v>
      </c>
      <c r="D237" s="366">
        <v>103.24631009411978</v>
      </c>
      <c r="E237" s="366">
        <v>103.24631009411978</v>
      </c>
      <c r="F237" s="366">
        <v>103.26895924613652</v>
      </c>
      <c r="G237" s="366">
        <v>103.26895924613652</v>
      </c>
      <c r="H237" s="366">
        <v>103.26895924613652</v>
      </c>
      <c r="I237" s="366">
        <v>104.40154554705788</v>
      </c>
      <c r="J237" s="366">
        <v>107.81446069306773</v>
      </c>
      <c r="K237" s="366">
        <v>107.87925888370398</v>
      </c>
      <c r="L237" s="366">
        <v>107.77408781662359</v>
      </c>
      <c r="M237" s="366">
        <v>110.09209373325504</v>
      </c>
      <c r="N237" s="366">
        <v>110.09209373325504</v>
      </c>
      <c r="O237" s="366">
        <v>110.69241832645704</v>
      </c>
      <c r="P237" s="366">
        <v>110.69241832645704</v>
      </c>
      <c r="Q237" s="366">
        <v>110.60610013469878</v>
      </c>
      <c r="R237" s="366">
        <v>107.55976285738512</v>
      </c>
      <c r="S237" s="366">
        <v>106.65017280897703</v>
      </c>
      <c r="T237" s="366">
        <v>106.65017280897703</v>
      </c>
      <c r="U237" s="366">
        <v>106.65017280897703</v>
      </c>
      <c r="V237" s="366">
        <v>112.66389493269018</v>
      </c>
      <c r="W237" s="366">
        <v>112.66389493269018</v>
      </c>
      <c r="X237" s="366">
        <v>111.05491094855152</v>
      </c>
      <c r="Y237" s="366">
        <v>109.75593311006587</v>
      </c>
      <c r="Z237" s="366">
        <v>109.75593311006587</v>
      </c>
      <c r="AA237" s="366">
        <v>109.26106746498971</v>
      </c>
      <c r="AB237" s="366">
        <v>108.88854172147082</v>
      </c>
      <c r="AC237" s="366">
        <v>109.38340731694552</v>
      </c>
      <c r="AD237" s="366">
        <v>109.38340731694552</v>
      </c>
      <c r="AE237" s="392">
        <v>110.35383404617946</v>
      </c>
    </row>
    <row r="238" spans="1:31" ht="18" customHeight="1" x14ac:dyDescent="0.25">
      <c r="A238" s="354"/>
      <c r="B238" s="323" t="s">
        <v>800</v>
      </c>
      <c r="C238" s="308">
        <v>64</v>
      </c>
      <c r="D238" s="365">
        <v>100.08237772017344</v>
      </c>
      <c r="E238" s="365">
        <v>100.08237772017344</v>
      </c>
      <c r="F238" s="365">
        <v>100.08237772017344</v>
      </c>
      <c r="G238" s="365">
        <v>100.70600880559087</v>
      </c>
      <c r="H238" s="365">
        <v>100.70600880559087</v>
      </c>
      <c r="I238" s="365">
        <v>100.70600880559087</v>
      </c>
      <c r="J238" s="365">
        <v>100.70600880559087</v>
      </c>
      <c r="K238" s="365">
        <v>100.70600880559087</v>
      </c>
      <c r="L238" s="365">
        <v>100.70600880559087</v>
      </c>
      <c r="M238" s="365">
        <v>100.70600880559087</v>
      </c>
      <c r="N238" s="365">
        <v>100.70600880559087</v>
      </c>
      <c r="O238" s="365">
        <v>100.70600880559087</v>
      </c>
      <c r="P238" s="365">
        <v>100.70600880559087</v>
      </c>
      <c r="Q238" s="365">
        <v>100.70600880559087</v>
      </c>
      <c r="R238" s="365">
        <v>100.70600880559087</v>
      </c>
      <c r="S238" s="365">
        <v>100.70600880559087</v>
      </c>
      <c r="T238" s="365">
        <v>100.70600880559087</v>
      </c>
      <c r="U238" s="365">
        <v>100.70600880559087</v>
      </c>
      <c r="V238" s="365">
        <v>100.70600880559087</v>
      </c>
      <c r="W238" s="365">
        <v>100.70600880559087</v>
      </c>
      <c r="X238" s="365">
        <v>100.70600880559087</v>
      </c>
      <c r="Y238" s="365">
        <v>100.70596612532313</v>
      </c>
      <c r="Z238" s="365">
        <v>100.70596612532313</v>
      </c>
      <c r="AA238" s="365">
        <v>100.70596612532313</v>
      </c>
      <c r="AB238" s="365">
        <v>100.70596612532313</v>
      </c>
      <c r="AC238" s="365">
        <v>98.896320374263723</v>
      </c>
      <c r="AD238" s="365">
        <v>98.896320374263723</v>
      </c>
      <c r="AE238" s="392">
        <v>98.896320374263723</v>
      </c>
    </row>
    <row r="239" spans="1:31" ht="18" customHeight="1" x14ac:dyDescent="0.25">
      <c r="A239" s="352" t="s">
        <v>801</v>
      </c>
      <c r="B239" s="310"/>
      <c r="C239" s="308">
        <v>3</v>
      </c>
      <c r="D239" s="365">
        <v>100</v>
      </c>
      <c r="E239" s="365">
        <v>100</v>
      </c>
      <c r="F239" s="365">
        <v>100</v>
      </c>
      <c r="G239" s="365">
        <v>100</v>
      </c>
      <c r="H239" s="365">
        <v>100</v>
      </c>
      <c r="I239" s="365">
        <v>100</v>
      </c>
      <c r="J239" s="365">
        <v>100</v>
      </c>
      <c r="K239" s="365">
        <v>100</v>
      </c>
      <c r="L239" s="365">
        <v>100</v>
      </c>
      <c r="M239" s="365">
        <v>100</v>
      </c>
      <c r="N239" s="365">
        <v>100</v>
      </c>
      <c r="O239" s="365">
        <v>100</v>
      </c>
      <c r="P239" s="365">
        <v>100</v>
      </c>
      <c r="Q239" s="365">
        <v>100</v>
      </c>
      <c r="R239" s="365">
        <v>100</v>
      </c>
      <c r="S239" s="365">
        <v>100</v>
      </c>
      <c r="T239" s="365">
        <v>100</v>
      </c>
      <c r="U239" s="365">
        <v>100</v>
      </c>
      <c r="V239" s="365">
        <v>100</v>
      </c>
      <c r="W239" s="365">
        <v>100</v>
      </c>
      <c r="X239" s="365">
        <v>100</v>
      </c>
      <c r="Y239" s="365">
        <v>100</v>
      </c>
      <c r="Z239" s="365">
        <v>100</v>
      </c>
      <c r="AA239" s="365">
        <v>100</v>
      </c>
      <c r="AB239" s="365">
        <v>100</v>
      </c>
      <c r="AC239" s="365">
        <v>100</v>
      </c>
      <c r="AD239" s="365">
        <v>100</v>
      </c>
      <c r="AE239" s="392">
        <v>100</v>
      </c>
    </row>
    <row r="240" spans="1:31" ht="18" customHeight="1" x14ac:dyDescent="0.25">
      <c r="A240" s="354"/>
      <c r="B240" s="312" t="s">
        <v>935</v>
      </c>
      <c r="C240" s="320">
        <v>3</v>
      </c>
      <c r="D240" s="366">
        <v>100</v>
      </c>
      <c r="E240" s="366">
        <v>100</v>
      </c>
      <c r="F240" s="366">
        <v>100</v>
      </c>
      <c r="G240" s="366">
        <v>100</v>
      </c>
      <c r="H240" s="366">
        <v>100</v>
      </c>
      <c r="I240" s="366">
        <v>100</v>
      </c>
      <c r="J240" s="366">
        <v>100</v>
      </c>
      <c r="K240" s="366">
        <v>100</v>
      </c>
      <c r="L240" s="366">
        <v>100</v>
      </c>
      <c r="M240" s="366">
        <v>100</v>
      </c>
      <c r="N240" s="366">
        <v>100</v>
      </c>
      <c r="O240" s="366">
        <v>100</v>
      </c>
      <c r="P240" s="366">
        <v>100</v>
      </c>
      <c r="Q240" s="366">
        <v>100</v>
      </c>
      <c r="R240" s="366">
        <v>100</v>
      </c>
      <c r="S240" s="366">
        <v>100</v>
      </c>
      <c r="T240" s="366">
        <v>100</v>
      </c>
      <c r="U240" s="366">
        <v>100</v>
      </c>
      <c r="V240" s="366">
        <v>100</v>
      </c>
      <c r="W240" s="366">
        <v>100</v>
      </c>
      <c r="X240" s="366">
        <v>100</v>
      </c>
      <c r="Y240" s="366">
        <v>100</v>
      </c>
      <c r="Z240" s="366">
        <v>100</v>
      </c>
      <c r="AA240" s="366">
        <v>100</v>
      </c>
      <c r="AB240" s="366">
        <v>100</v>
      </c>
      <c r="AC240" s="366">
        <v>100</v>
      </c>
      <c r="AD240" s="366">
        <v>100</v>
      </c>
      <c r="AE240" s="392">
        <v>100</v>
      </c>
    </row>
    <row r="241" spans="1:31" ht="18" customHeight="1" x14ac:dyDescent="0.25">
      <c r="A241" s="352" t="s">
        <v>802</v>
      </c>
      <c r="B241" s="312"/>
      <c r="C241" s="308">
        <v>10</v>
      </c>
      <c r="D241" s="365">
        <v>100</v>
      </c>
      <c r="E241" s="365">
        <v>100</v>
      </c>
      <c r="F241" s="365">
        <v>100</v>
      </c>
      <c r="G241" s="365">
        <v>100</v>
      </c>
      <c r="H241" s="365">
        <v>100</v>
      </c>
      <c r="I241" s="365">
        <v>100</v>
      </c>
      <c r="J241" s="365">
        <v>100</v>
      </c>
      <c r="K241" s="365">
        <v>100</v>
      </c>
      <c r="L241" s="365">
        <v>100</v>
      </c>
      <c r="M241" s="365">
        <v>100</v>
      </c>
      <c r="N241" s="365">
        <v>100</v>
      </c>
      <c r="O241" s="365">
        <v>100</v>
      </c>
      <c r="P241" s="365">
        <v>100</v>
      </c>
      <c r="Q241" s="365">
        <v>100</v>
      </c>
      <c r="R241" s="365">
        <v>100</v>
      </c>
      <c r="S241" s="365">
        <v>100</v>
      </c>
      <c r="T241" s="365">
        <v>100</v>
      </c>
      <c r="U241" s="365">
        <v>100</v>
      </c>
      <c r="V241" s="365">
        <v>100</v>
      </c>
      <c r="W241" s="365">
        <v>100</v>
      </c>
      <c r="X241" s="365">
        <v>100</v>
      </c>
      <c r="Y241" s="365">
        <v>100</v>
      </c>
      <c r="Z241" s="365">
        <v>100</v>
      </c>
      <c r="AA241" s="365">
        <v>100</v>
      </c>
      <c r="AB241" s="365">
        <v>100</v>
      </c>
      <c r="AC241" s="365">
        <v>100</v>
      </c>
      <c r="AD241" s="365">
        <v>100</v>
      </c>
      <c r="AE241" s="392">
        <v>100</v>
      </c>
    </row>
    <row r="242" spans="1:31" ht="18" customHeight="1" x14ac:dyDescent="0.25">
      <c r="A242" s="354"/>
      <c r="B242" s="312" t="s">
        <v>936</v>
      </c>
      <c r="C242" s="320">
        <v>10</v>
      </c>
      <c r="D242" s="366">
        <v>100</v>
      </c>
      <c r="E242" s="366">
        <v>100</v>
      </c>
      <c r="F242" s="366">
        <v>100</v>
      </c>
      <c r="G242" s="366">
        <v>100</v>
      </c>
      <c r="H242" s="366">
        <v>100</v>
      </c>
      <c r="I242" s="366">
        <v>100</v>
      </c>
      <c r="J242" s="366">
        <v>100</v>
      </c>
      <c r="K242" s="366">
        <v>100</v>
      </c>
      <c r="L242" s="366">
        <v>100</v>
      </c>
      <c r="M242" s="366">
        <v>100</v>
      </c>
      <c r="N242" s="366">
        <v>100</v>
      </c>
      <c r="O242" s="366">
        <v>100</v>
      </c>
      <c r="P242" s="366">
        <v>100</v>
      </c>
      <c r="Q242" s="366">
        <v>100</v>
      </c>
      <c r="R242" s="366">
        <v>100</v>
      </c>
      <c r="S242" s="366">
        <v>100</v>
      </c>
      <c r="T242" s="366">
        <v>100</v>
      </c>
      <c r="U242" s="366">
        <v>100</v>
      </c>
      <c r="V242" s="366">
        <v>100</v>
      </c>
      <c r="W242" s="366">
        <v>100</v>
      </c>
      <c r="X242" s="366">
        <v>100</v>
      </c>
      <c r="Y242" s="366">
        <v>100</v>
      </c>
      <c r="Z242" s="366">
        <v>100</v>
      </c>
      <c r="AA242" s="366">
        <v>100</v>
      </c>
      <c r="AB242" s="366">
        <v>100</v>
      </c>
      <c r="AC242" s="366">
        <v>100</v>
      </c>
      <c r="AD242" s="366">
        <v>100</v>
      </c>
      <c r="AE242" s="392">
        <v>100</v>
      </c>
    </row>
    <row r="243" spans="1:31" ht="18" customHeight="1" x14ac:dyDescent="0.25">
      <c r="A243" s="352" t="s">
        <v>803</v>
      </c>
      <c r="B243" s="310"/>
      <c r="C243" s="308">
        <v>29</v>
      </c>
      <c r="D243" s="365">
        <v>100</v>
      </c>
      <c r="E243" s="365">
        <v>100</v>
      </c>
      <c r="F243" s="365">
        <v>100</v>
      </c>
      <c r="G243" s="365">
        <v>100</v>
      </c>
      <c r="H243" s="365">
        <v>100</v>
      </c>
      <c r="I243" s="365">
        <v>100</v>
      </c>
      <c r="J243" s="365">
        <v>100</v>
      </c>
      <c r="K243" s="365">
        <v>100</v>
      </c>
      <c r="L243" s="365">
        <v>100</v>
      </c>
      <c r="M243" s="365">
        <v>100</v>
      </c>
      <c r="N243" s="365">
        <v>100</v>
      </c>
      <c r="O243" s="365">
        <v>100</v>
      </c>
      <c r="P243" s="365">
        <v>100</v>
      </c>
      <c r="Q243" s="365">
        <v>100</v>
      </c>
      <c r="R243" s="365">
        <v>100</v>
      </c>
      <c r="S243" s="365">
        <v>100</v>
      </c>
      <c r="T243" s="365">
        <v>100</v>
      </c>
      <c r="U243" s="365">
        <v>100</v>
      </c>
      <c r="V243" s="365">
        <v>100</v>
      </c>
      <c r="W243" s="365">
        <v>100</v>
      </c>
      <c r="X243" s="365">
        <v>100</v>
      </c>
      <c r="Y243" s="365">
        <v>100</v>
      </c>
      <c r="Z243" s="365">
        <v>100</v>
      </c>
      <c r="AA243" s="365">
        <v>100</v>
      </c>
      <c r="AB243" s="365">
        <v>100</v>
      </c>
      <c r="AC243" s="365">
        <v>100</v>
      </c>
      <c r="AD243" s="365">
        <v>100</v>
      </c>
      <c r="AE243" s="392">
        <v>100</v>
      </c>
    </row>
    <row r="244" spans="1:31" ht="18" customHeight="1" x14ac:dyDescent="0.25">
      <c r="A244" s="354"/>
      <c r="B244" s="312" t="s">
        <v>804</v>
      </c>
      <c r="C244" s="320">
        <v>29</v>
      </c>
      <c r="D244" s="366">
        <v>100</v>
      </c>
      <c r="E244" s="366">
        <v>100</v>
      </c>
      <c r="F244" s="366">
        <v>100</v>
      </c>
      <c r="G244" s="366">
        <v>100</v>
      </c>
      <c r="H244" s="366">
        <v>100</v>
      </c>
      <c r="I244" s="366">
        <v>100</v>
      </c>
      <c r="J244" s="366">
        <v>100</v>
      </c>
      <c r="K244" s="366">
        <v>100</v>
      </c>
      <c r="L244" s="366">
        <v>100</v>
      </c>
      <c r="M244" s="366">
        <v>100</v>
      </c>
      <c r="N244" s="366">
        <v>100</v>
      </c>
      <c r="O244" s="366">
        <v>100</v>
      </c>
      <c r="P244" s="366">
        <v>100</v>
      </c>
      <c r="Q244" s="366">
        <v>100</v>
      </c>
      <c r="R244" s="366">
        <v>100</v>
      </c>
      <c r="S244" s="366">
        <v>100</v>
      </c>
      <c r="T244" s="366">
        <v>100</v>
      </c>
      <c r="U244" s="366">
        <v>100</v>
      </c>
      <c r="V244" s="366">
        <v>100</v>
      </c>
      <c r="W244" s="366">
        <v>100</v>
      </c>
      <c r="X244" s="366">
        <v>100</v>
      </c>
      <c r="Y244" s="366">
        <v>100</v>
      </c>
      <c r="Z244" s="366">
        <v>100</v>
      </c>
      <c r="AA244" s="366">
        <v>100</v>
      </c>
      <c r="AB244" s="366">
        <v>100</v>
      </c>
      <c r="AC244" s="366">
        <v>100</v>
      </c>
      <c r="AD244" s="366">
        <v>100</v>
      </c>
      <c r="AE244" s="392">
        <v>100</v>
      </c>
    </row>
    <row r="245" spans="1:31" ht="18" customHeight="1" x14ac:dyDescent="0.25">
      <c r="A245" s="352" t="s">
        <v>805</v>
      </c>
      <c r="B245" s="312"/>
      <c r="C245" s="308">
        <v>9</v>
      </c>
      <c r="D245" s="365">
        <v>100</v>
      </c>
      <c r="E245" s="365">
        <v>100</v>
      </c>
      <c r="F245" s="365">
        <v>100</v>
      </c>
      <c r="G245" s="365">
        <v>100</v>
      </c>
      <c r="H245" s="365">
        <v>100</v>
      </c>
      <c r="I245" s="365">
        <v>100</v>
      </c>
      <c r="J245" s="365">
        <v>100</v>
      </c>
      <c r="K245" s="365">
        <v>100</v>
      </c>
      <c r="L245" s="365">
        <v>100</v>
      </c>
      <c r="M245" s="365">
        <v>100</v>
      </c>
      <c r="N245" s="365">
        <v>100</v>
      </c>
      <c r="O245" s="365">
        <v>100</v>
      </c>
      <c r="P245" s="365">
        <v>100</v>
      </c>
      <c r="Q245" s="365">
        <v>100</v>
      </c>
      <c r="R245" s="365">
        <v>100</v>
      </c>
      <c r="S245" s="365">
        <v>100</v>
      </c>
      <c r="T245" s="365">
        <v>100</v>
      </c>
      <c r="U245" s="365">
        <v>100</v>
      </c>
      <c r="V245" s="365">
        <v>100</v>
      </c>
      <c r="W245" s="365">
        <v>100</v>
      </c>
      <c r="X245" s="365">
        <v>100</v>
      </c>
      <c r="Y245" s="365">
        <v>100</v>
      </c>
      <c r="Z245" s="365">
        <v>100</v>
      </c>
      <c r="AA245" s="365">
        <v>100</v>
      </c>
      <c r="AB245" s="365">
        <v>100</v>
      </c>
      <c r="AC245" s="365">
        <v>100</v>
      </c>
      <c r="AD245" s="365">
        <v>100</v>
      </c>
      <c r="AE245" s="392">
        <v>100</v>
      </c>
    </row>
    <row r="246" spans="1:31" ht="18" customHeight="1" x14ac:dyDescent="0.25">
      <c r="A246" s="354"/>
      <c r="B246" s="312" t="s">
        <v>937</v>
      </c>
      <c r="C246" s="320">
        <v>9</v>
      </c>
      <c r="D246" s="366">
        <v>100</v>
      </c>
      <c r="E246" s="366">
        <v>100</v>
      </c>
      <c r="F246" s="366">
        <v>100</v>
      </c>
      <c r="G246" s="366">
        <v>100</v>
      </c>
      <c r="H246" s="366">
        <v>100</v>
      </c>
      <c r="I246" s="366">
        <v>100</v>
      </c>
      <c r="J246" s="366">
        <v>100</v>
      </c>
      <c r="K246" s="366">
        <v>100</v>
      </c>
      <c r="L246" s="366">
        <v>100</v>
      </c>
      <c r="M246" s="366">
        <v>100</v>
      </c>
      <c r="N246" s="366">
        <v>100</v>
      </c>
      <c r="O246" s="366">
        <v>100</v>
      </c>
      <c r="P246" s="366">
        <v>100</v>
      </c>
      <c r="Q246" s="366">
        <v>100</v>
      </c>
      <c r="R246" s="366">
        <v>100</v>
      </c>
      <c r="S246" s="366">
        <v>100</v>
      </c>
      <c r="T246" s="366">
        <v>100</v>
      </c>
      <c r="U246" s="366">
        <v>100</v>
      </c>
      <c r="V246" s="366">
        <v>100</v>
      </c>
      <c r="W246" s="366">
        <v>100</v>
      </c>
      <c r="X246" s="366">
        <v>100</v>
      </c>
      <c r="Y246" s="366">
        <v>100</v>
      </c>
      <c r="Z246" s="366">
        <v>100</v>
      </c>
      <c r="AA246" s="366">
        <v>100</v>
      </c>
      <c r="AB246" s="366">
        <v>100</v>
      </c>
      <c r="AC246" s="366">
        <v>100</v>
      </c>
      <c r="AD246" s="366">
        <v>100</v>
      </c>
      <c r="AE246" s="392">
        <v>100</v>
      </c>
    </row>
    <row r="247" spans="1:31" ht="18" customHeight="1" x14ac:dyDescent="0.25">
      <c r="A247" s="352" t="s">
        <v>806</v>
      </c>
      <c r="B247" s="312"/>
      <c r="C247" s="308">
        <v>2</v>
      </c>
      <c r="D247" s="365">
        <v>100</v>
      </c>
      <c r="E247" s="365">
        <v>100</v>
      </c>
      <c r="F247" s="365">
        <v>100</v>
      </c>
      <c r="G247" s="365">
        <v>100</v>
      </c>
      <c r="H247" s="365">
        <v>100</v>
      </c>
      <c r="I247" s="365">
        <v>100</v>
      </c>
      <c r="J247" s="365">
        <v>100</v>
      </c>
      <c r="K247" s="365">
        <v>100</v>
      </c>
      <c r="L247" s="365">
        <v>100</v>
      </c>
      <c r="M247" s="365">
        <v>100</v>
      </c>
      <c r="N247" s="365">
        <v>100</v>
      </c>
      <c r="O247" s="365">
        <v>100</v>
      </c>
      <c r="P247" s="365">
        <v>100</v>
      </c>
      <c r="Q247" s="365">
        <v>100</v>
      </c>
      <c r="R247" s="365">
        <v>100</v>
      </c>
      <c r="S247" s="365">
        <v>100</v>
      </c>
      <c r="T247" s="365">
        <v>100</v>
      </c>
      <c r="U247" s="365">
        <v>100</v>
      </c>
      <c r="V247" s="365">
        <v>100</v>
      </c>
      <c r="W247" s="365">
        <v>100</v>
      </c>
      <c r="X247" s="365">
        <v>100</v>
      </c>
      <c r="Y247" s="365">
        <v>100</v>
      </c>
      <c r="Z247" s="365">
        <v>100</v>
      </c>
      <c r="AA247" s="365">
        <v>100</v>
      </c>
      <c r="AB247" s="365">
        <v>100</v>
      </c>
      <c r="AC247" s="365">
        <v>100</v>
      </c>
      <c r="AD247" s="365">
        <v>100</v>
      </c>
      <c r="AE247" s="392">
        <v>100</v>
      </c>
    </row>
    <row r="248" spans="1:31" ht="18" customHeight="1" x14ac:dyDescent="0.25">
      <c r="A248" s="354"/>
      <c r="B248" s="312" t="s">
        <v>807</v>
      </c>
      <c r="C248" s="320">
        <v>2</v>
      </c>
      <c r="D248" s="366">
        <v>100</v>
      </c>
      <c r="E248" s="366">
        <v>100</v>
      </c>
      <c r="F248" s="366">
        <v>100</v>
      </c>
      <c r="G248" s="366">
        <v>100</v>
      </c>
      <c r="H248" s="366">
        <v>100</v>
      </c>
      <c r="I248" s="366">
        <v>100</v>
      </c>
      <c r="J248" s="366">
        <v>100</v>
      </c>
      <c r="K248" s="366">
        <v>100</v>
      </c>
      <c r="L248" s="366">
        <v>100</v>
      </c>
      <c r="M248" s="366">
        <v>100</v>
      </c>
      <c r="N248" s="366">
        <v>100</v>
      </c>
      <c r="O248" s="366">
        <v>100</v>
      </c>
      <c r="P248" s="366">
        <v>100</v>
      </c>
      <c r="Q248" s="366">
        <v>100</v>
      </c>
      <c r="R248" s="366">
        <v>100</v>
      </c>
      <c r="S248" s="366">
        <v>100</v>
      </c>
      <c r="T248" s="366">
        <v>100</v>
      </c>
      <c r="U248" s="366">
        <v>100</v>
      </c>
      <c r="V248" s="366">
        <v>100</v>
      </c>
      <c r="W248" s="366">
        <v>100</v>
      </c>
      <c r="X248" s="366">
        <v>100</v>
      </c>
      <c r="Y248" s="366">
        <v>100</v>
      </c>
      <c r="Z248" s="366">
        <v>100</v>
      </c>
      <c r="AA248" s="366">
        <v>100</v>
      </c>
      <c r="AB248" s="366">
        <v>100</v>
      </c>
      <c r="AC248" s="366">
        <v>100</v>
      </c>
      <c r="AD248" s="366">
        <v>100</v>
      </c>
      <c r="AE248" s="392">
        <v>100</v>
      </c>
    </row>
    <row r="249" spans="1:31" ht="18" customHeight="1" x14ac:dyDescent="0.25">
      <c r="A249" s="352" t="s">
        <v>808</v>
      </c>
      <c r="B249" s="312"/>
      <c r="C249" s="308">
        <v>11</v>
      </c>
      <c r="D249" s="365">
        <v>100.47928855373634</v>
      </c>
      <c r="E249" s="365">
        <v>100.47928855373634</v>
      </c>
      <c r="F249" s="365">
        <v>100.47928855373634</v>
      </c>
      <c r="G249" s="365">
        <v>104.10768759616502</v>
      </c>
      <c r="H249" s="365">
        <v>104.10768759616502</v>
      </c>
      <c r="I249" s="365">
        <v>104.10768759616502</v>
      </c>
      <c r="J249" s="365">
        <v>104.10768759616502</v>
      </c>
      <c r="K249" s="365">
        <v>104.10768759616502</v>
      </c>
      <c r="L249" s="365">
        <v>104.10768759616502</v>
      </c>
      <c r="M249" s="365">
        <v>104.10768759616502</v>
      </c>
      <c r="N249" s="365">
        <v>104.10768759616502</v>
      </c>
      <c r="O249" s="365">
        <v>104.10768759616502</v>
      </c>
      <c r="P249" s="365">
        <v>104.10768759616502</v>
      </c>
      <c r="Q249" s="365">
        <v>104.10768759616502</v>
      </c>
      <c r="R249" s="365">
        <v>104.10768759616502</v>
      </c>
      <c r="S249" s="365">
        <v>104.10768759616502</v>
      </c>
      <c r="T249" s="365">
        <v>104.10768759616502</v>
      </c>
      <c r="U249" s="365">
        <v>104.10768759616502</v>
      </c>
      <c r="V249" s="365">
        <v>104.10768759616502</v>
      </c>
      <c r="W249" s="365">
        <v>104.10768759616502</v>
      </c>
      <c r="X249" s="365">
        <v>104.10768759616502</v>
      </c>
      <c r="Y249" s="365">
        <v>104.10743927460732</v>
      </c>
      <c r="Z249" s="365">
        <v>104.10743927460732</v>
      </c>
      <c r="AA249" s="365">
        <v>104.10743927460732</v>
      </c>
      <c r="AB249" s="365">
        <v>104.10743927460732</v>
      </c>
      <c r="AC249" s="365">
        <v>93.578591268443446</v>
      </c>
      <c r="AD249" s="365">
        <v>93.578591268443446</v>
      </c>
      <c r="AE249" s="392">
        <v>93.578591268443446</v>
      </c>
    </row>
    <row r="250" spans="1:31" ht="18" customHeight="1" x14ac:dyDescent="0.25">
      <c r="A250" s="354"/>
      <c r="B250" s="310" t="s">
        <v>938</v>
      </c>
      <c r="C250" s="320">
        <v>11</v>
      </c>
      <c r="D250" s="366">
        <v>100.47928855373634</v>
      </c>
      <c r="E250" s="366">
        <v>100.47928855373634</v>
      </c>
      <c r="F250" s="366">
        <v>100.47928855373634</v>
      </c>
      <c r="G250" s="366">
        <v>104.10768759616502</v>
      </c>
      <c r="H250" s="366">
        <v>104.10768759616502</v>
      </c>
      <c r="I250" s="366">
        <v>104.10768759616502</v>
      </c>
      <c r="J250" s="366">
        <v>104.10768759616502</v>
      </c>
      <c r="K250" s="366">
        <v>104.10768759616502</v>
      </c>
      <c r="L250" s="366">
        <v>104.10768759616502</v>
      </c>
      <c r="M250" s="366">
        <v>104.10768759616502</v>
      </c>
      <c r="N250" s="366">
        <v>104.10768759616502</v>
      </c>
      <c r="O250" s="366">
        <v>104.10768759616502</v>
      </c>
      <c r="P250" s="366">
        <v>104.10768759616502</v>
      </c>
      <c r="Q250" s="366">
        <v>104.10768759616502</v>
      </c>
      <c r="R250" s="366">
        <v>104.10768759616502</v>
      </c>
      <c r="S250" s="366">
        <v>104.10768759616502</v>
      </c>
      <c r="T250" s="366">
        <v>104.10768759616502</v>
      </c>
      <c r="U250" s="366">
        <v>104.10768759616502</v>
      </c>
      <c r="V250" s="366">
        <v>104.10768759616502</v>
      </c>
      <c r="W250" s="366">
        <v>104.10768759616502</v>
      </c>
      <c r="X250" s="366">
        <v>104.10768759616502</v>
      </c>
      <c r="Y250" s="366">
        <v>104.10743927460732</v>
      </c>
      <c r="Z250" s="366">
        <v>104.10743927460732</v>
      </c>
      <c r="AA250" s="366">
        <v>104.10743927460732</v>
      </c>
      <c r="AB250" s="366">
        <v>104.10743927460732</v>
      </c>
      <c r="AC250" s="366">
        <v>93.578591268443446</v>
      </c>
      <c r="AD250" s="366">
        <v>93.578591268443446</v>
      </c>
      <c r="AE250" s="392">
        <v>93.578591268443446</v>
      </c>
    </row>
    <row r="251" spans="1:31" ht="18" customHeight="1" x14ac:dyDescent="0.25">
      <c r="A251" s="354"/>
      <c r="B251" s="312"/>
      <c r="C251" s="308"/>
      <c r="D251" s="365"/>
      <c r="E251" s="365"/>
      <c r="F251" s="365"/>
      <c r="G251" s="365"/>
      <c r="H251" s="365"/>
      <c r="I251" s="365"/>
      <c r="J251" s="365"/>
      <c r="K251" s="365"/>
      <c r="L251" s="365"/>
      <c r="M251" s="365"/>
      <c r="N251" s="365"/>
      <c r="O251" s="365"/>
      <c r="P251" s="365"/>
      <c r="Q251" s="365"/>
      <c r="R251" s="365"/>
      <c r="S251" s="365"/>
      <c r="T251" s="365"/>
      <c r="U251" s="365"/>
      <c r="V251" s="365"/>
      <c r="W251" s="365"/>
      <c r="X251" s="365"/>
      <c r="Y251" s="365"/>
      <c r="Z251" s="365"/>
      <c r="AA251" s="365"/>
      <c r="AB251" s="365"/>
      <c r="AC251" s="365"/>
      <c r="AD251" s="365"/>
      <c r="AE251" s="392"/>
    </row>
    <row r="252" spans="1:31" customFormat="1" ht="18" customHeight="1" x14ac:dyDescent="0.25">
      <c r="A252" s="351" t="s">
        <v>810</v>
      </c>
      <c r="B252" s="317"/>
      <c r="C252" s="350">
        <v>20</v>
      </c>
      <c r="D252" s="364">
        <v>103.42301859881195</v>
      </c>
      <c r="E252" s="364">
        <v>103.48645860891607</v>
      </c>
      <c r="F252" s="364">
        <v>103.90460421957987</v>
      </c>
      <c r="G252" s="364">
        <v>104.02274930781122</v>
      </c>
      <c r="H252" s="364">
        <v>104.13906244848044</v>
      </c>
      <c r="I252" s="364">
        <v>104.45175061612534</v>
      </c>
      <c r="J252" s="364">
        <v>104.82792665960206</v>
      </c>
      <c r="K252" s="364">
        <v>104.53108353030413</v>
      </c>
      <c r="L252" s="364">
        <v>104.4021670473206</v>
      </c>
      <c r="M252" s="364">
        <v>105.61057672623126</v>
      </c>
      <c r="N252" s="364">
        <v>106.74947507810971</v>
      </c>
      <c r="O252" s="364">
        <v>107.05833526749468</v>
      </c>
      <c r="P252" s="364">
        <v>107.05526706584151</v>
      </c>
      <c r="Q252" s="364">
        <v>107.01707689893351</v>
      </c>
      <c r="R252" s="364">
        <v>107.36680271309588</v>
      </c>
      <c r="S252" s="364">
        <v>107.18890067477832</v>
      </c>
      <c r="T252" s="364">
        <v>107.30905588628482</v>
      </c>
      <c r="U252" s="364">
        <v>107.67909990773441</v>
      </c>
      <c r="V252" s="364">
        <v>108.19422665382433</v>
      </c>
      <c r="W252" s="364">
        <v>108.53055104686526</v>
      </c>
      <c r="X252" s="364">
        <v>108.76662398711073</v>
      </c>
      <c r="Y252" s="364">
        <v>108.80622908869559</v>
      </c>
      <c r="Z252" s="364">
        <v>109.012303541132</v>
      </c>
      <c r="AA252" s="364">
        <v>109.2727327628816</v>
      </c>
      <c r="AB252" s="364">
        <v>110.10200057384361</v>
      </c>
      <c r="AC252" s="364">
        <v>109.93806840120737</v>
      </c>
      <c r="AD252" s="364">
        <v>109.80309404713998</v>
      </c>
      <c r="AE252" s="394">
        <v>109.84454581420141</v>
      </c>
    </row>
    <row r="253" spans="1:31" ht="18" customHeight="1" x14ac:dyDescent="0.25">
      <c r="A253" s="354"/>
      <c r="B253" s="323" t="s">
        <v>811</v>
      </c>
      <c r="C253" s="308">
        <v>6</v>
      </c>
      <c r="D253" s="365">
        <v>100.31201154808808</v>
      </c>
      <c r="E253" s="365">
        <v>100.73052307950165</v>
      </c>
      <c r="F253" s="365">
        <v>100.83999034867202</v>
      </c>
      <c r="G253" s="365">
        <v>100.85960081200771</v>
      </c>
      <c r="H253" s="365">
        <v>101.35527927777389</v>
      </c>
      <c r="I253" s="365">
        <v>101.4535791528715</v>
      </c>
      <c r="J253" s="365">
        <v>101.79932120896721</v>
      </c>
      <c r="K253" s="365">
        <v>100.29793861132937</v>
      </c>
      <c r="L253" s="365">
        <v>100.11937940198101</v>
      </c>
      <c r="M253" s="365">
        <v>100.63319593674822</v>
      </c>
      <c r="N253" s="365">
        <v>101.93874651200342</v>
      </c>
      <c r="O253" s="365">
        <v>102.66806452141755</v>
      </c>
      <c r="P253" s="365">
        <v>102.2135317782305</v>
      </c>
      <c r="Q253" s="365">
        <v>102.30829871836367</v>
      </c>
      <c r="R253" s="365">
        <v>102.60006335758486</v>
      </c>
      <c r="S253" s="365">
        <v>101.45641795126248</v>
      </c>
      <c r="T253" s="365">
        <v>101.73325132049236</v>
      </c>
      <c r="U253" s="365">
        <v>101.73325132049236</v>
      </c>
      <c r="V253" s="365">
        <v>102.05584851847907</v>
      </c>
      <c r="W253" s="365">
        <v>101.73123425030417</v>
      </c>
      <c r="X253" s="365">
        <v>101.95360702096724</v>
      </c>
      <c r="Y253" s="365">
        <v>101.95360702096724</v>
      </c>
      <c r="Z253" s="365">
        <v>101.63653125603606</v>
      </c>
      <c r="AA253" s="365">
        <v>102.44010502746596</v>
      </c>
      <c r="AB253" s="365">
        <v>104.69117098284357</v>
      </c>
      <c r="AC253" s="365">
        <v>104.23322843236947</v>
      </c>
      <c r="AD253" s="365">
        <v>104.7341683184618</v>
      </c>
      <c r="AE253" s="392">
        <v>104.56963478911867</v>
      </c>
    </row>
    <row r="254" spans="1:31" ht="18" customHeight="1" x14ac:dyDescent="0.25">
      <c r="A254" s="352" t="s">
        <v>812</v>
      </c>
      <c r="B254" s="312"/>
      <c r="C254" s="308">
        <v>4</v>
      </c>
      <c r="D254" s="365">
        <v>100.39870507756584</v>
      </c>
      <c r="E254" s="365">
        <v>101.02647237468619</v>
      </c>
      <c r="F254" s="365">
        <v>101.19067327844174</v>
      </c>
      <c r="G254" s="365">
        <v>101.22008897344527</v>
      </c>
      <c r="H254" s="365">
        <v>101.96360667209457</v>
      </c>
      <c r="I254" s="365">
        <v>102.11105648474096</v>
      </c>
      <c r="J254" s="365">
        <v>102.62966956888455</v>
      </c>
      <c r="K254" s="365">
        <v>100.37759567242779</v>
      </c>
      <c r="L254" s="365">
        <v>100.10975685840523</v>
      </c>
      <c r="M254" s="365">
        <v>100.88048166055606</v>
      </c>
      <c r="N254" s="365">
        <v>102.83880752343885</v>
      </c>
      <c r="O254" s="365">
        <v>103.58494285785082</v>
      </c>
      <c r="P254" s="365">
        <v>102.90314374307025</v>
      </c>
      <c r="Q254" s="365">
        <v>103.04529415326999</v>
      </c>
      <c r="R254" s="365">
        <v>103.48294111210176</v>
      </c>
      <c r="S254" s="365">
        <v>101.7674730026182</v>
      </c>
      <c r="T254" s="365">
        <v>102.18272305646303</v>
      </c>
      <c r="U254" s="365">
        <v>102.18272305646303</v>
      </c>
      <c r="V254" s="365">
        <v>102.66661885344307</v>
      </c>
      <c r="W254" s="365">
        <v>102.38357874048921</v>
      </c>
      <c r="X254" s="365">
        <v>102.71713789648382</v>
      </c>
      <c r="Y254" s="365">
        <v>102.71713789648382</v>
      </c>
      <c r="Z254" s="365">
        <v>102.24152424908706</v>
      </c>
      <c r="AA254" s="365">
        <v>102.81563966281027</v>
      </c>
      <c r="AB254" s="365">
        <v>106.19223859587669</v>
      </c>
      <c r="AC254" s="365">
        <v>105.50532477016552</v>
      </c>
      <c r="AD254" s="365">
        <v>105.5985538201875</v>
      </c>
      <c r="AE254" s="392">
        <v>105.35175352617281</v>
      </c>
    </row>
    <row r="255" spans="1:31" ht="18" customHeight="1" x14ac:dyDescent="0.25">
      <c r="A255" s="354"/>
      <c r="B255" s="310" t="s">
        <v>939</v>
      </c>
      <c r="C255" s="320">
        <v>2</v>
      </c>
      <c r="D255" s="366">
        <v>100</v>
      </c>
      <c r="E255" s="366">
        <v>99.321747784108268</v>
      </c>
      <c r="F255" s="366">
        <v>99.321747784108268</v>
      </c>
      <c r="G255" s="366">
        <v>99.321747784108268</v>
      </c>
      <c r="H255" s="366">
        <v>100</v>
      </c>
      <c r="I255" s="366">
        <v>100</v>
      </c>
      <c r="J255" s="366">
        <v>100</v>
      </c>
      <c r="K255" s="366">
        <v>95.368992840330421</v>
      </c>
      <c r="L255" s="366">
        <v>94.364414094412751</v>
      </c>
      <c r="M255" s="366">
        <v>94.979410307519416</v>
      </c>
      <c r="N255" s="366">
        <v>94.979410307519416</v>
      </c>
      <c r="O255" s="366">
        <v>96.071995195472496</v>
      </c>
      <c r="P255" s="366">
        <v>94.59783494729831</v>
      </c>
      <c r="Q255" s="366">
        <v>94.59783494729831</v>
      </c>
      <c r="R255" s="366">
        <v>94.59783494729831</v>
      </c>
      <c r="S255" s="366">
        <v>90.587050727395408</v>
      </c>
      <c r="T255" s="366">
        <v>90.952447953789957</v>
      </c>
      <c r="U255" s="366">
        <v>90.952447953789957</v>
      </c>
      <c r="V255" s="366">
        <v>91.998709136449492</v>
      </c>
      <c r="W255" s="366">
        <v>91.386730513846558</v>
      </c>
      <c r="X255" s="366">
        <v>90.4240993231532</v>
      </c>
      <c r="Y255" s="366">
        <v>90.4240993231532</v>
      </c>
      <c r="Z255" s="366">
        <v>89.395745490944009</v>
      </c>
      <c r="AA255" s="366">
        <v>88.059931277512234</v>
      </c>
      <c r="AB255" s="366">
        <v>91.768474404442287</v>
      </c>
      <c r="AC255" s="366">
        <v>90.769341799435026</v>
      </c>
      <c r="AD255" s="366">
        <v>90.433053374237261</v>
      </c>
      <c r="AE255" s="392">
        <v>89.899431116908204</v>
      </c>
    </row>
    <row r="256" spans="1:31" ht="18" customHeight="1" x14ac:dyDescent="0.25">
      <c r="A256" s="354"/>
      <c r="B256" s="310" t="s">
        <v>813</v>
      </c>
      <c r="C256" s="320">
        <v>1</v>
      </c>
      <c r="D256" s="366">
        <v>101.27585624821066</v>
      </c>
      <c r="E256" s="366">
        <v>101.27585624821066</v>
      </c>
      <c r="F256" s="366">
        <v>101.27585624821066</v>
      </c>
      <c r="G256" s="366">
        <v>101.27585624821066</v>
      </c>
      <c r="H256" s="366">
        <v>101.27585624821066</v>
      </c>
      <c r="I256" s="366">
        <v>101.27585624821066</v>
      </c>
      <c r="J256" s="366">
        <v>101.27585624821066</v>
      </c>
      <c r="K256" s="366">
        <v>101.27585624821066</v>
      </c>
      <c r="L256" s="366">
        <v>101.27585624821066</v>
      </c>
      <c r="M256" s="366">
        <v>101.27585624821066</v>
      </c>
      <c r="N256" s="366">
        <v>106.97691917139734</v>
      </c>
      <c r="O256" s="366">
        <v>107.54277692129908</v>
      </c>
      <c r="P256" s="366">
        <v>107.54277692129908</v>
      </c>
      <c r="Q256" s="366">
        <v>107.54277692129908</v>
      </c>
      <c r="R256" s="366">
        <v>107.54277692129908</v>
      </c>
      <c r="S256" s="366">
        <v>107.54277692129908</v>
      </c>
      <c r="T256" s="366">
        <v>108.33078919853861</v>
      </c>
      <c r="U256" s="366">
        <v>108.33078919853861</v>
      </c>
      <c r="V256" s="366">
        <v>108.33078919853861</v>
      </c>
      <c r="W256" s="366">
        <v>108.33078919853861</v>
      </c>
      <c r="X256" s="366">
        <v>109.39093453881844</v>
      </c>
      <c r="Y256" s="366">
        <v>109.39093453881844</v>
      </c>
      <c r="Z256" s="366">
        <v>109.39093453881844</v>
      </c>
      <c r="AA256" s="366">
        <v>112.74201004451467</v>
      </c>
      <c r="AB256" s="366">
        <v>118.05848280247073</v>
      </c>
      <c r="AC256" s="366">
        <v>118.05848280247073</v>
      </c>
      <c r="AD256" s="366">
        <v>118.05848280247073</v>
      </c>
      <c r="AE256" s="392">
        <v>118.05848280247073</v>
      </c>
    </row>
    <row r="257" spans="1:31" ht="18" customHeight="1" x14ac:dyDescent="0.25">
      <c r="A257" s="354"/>
      <c r="B257" s="310" t="s">
        <v>814</v>
      </c>
      <c r="C257" s="320">
        <v>1</v>
      </c>
      <c r="D257" s="366">
        <v>100</v>
      </c>
      <c r="E257" s="366">
        <v>104.18426198653461</v>
      </c>
      <c r="F257" s="366">
        <v>104.91404378100368</v>
      </c>
      <c r="G257" s="366">
        <v>105.04478020324161</v>
      </c>
      <c r="H257" s="366">
        <v>106.95511819790548</v>
      </c>
      <c r="I257" s="366">
        <v>107.61045069855609</v>
      </c>
      <c r="J257" s="366">
        <v>109.91539773919428</v>
      </c>
      <c r="K257" s="366">
        <v>109.42547291648506</v>
      </c>
      <c r="L257" s="366">
        <v>110.30004560965999</v>
      </c>
      <c r="M257" s="366">
        <v>112.46133029227776</v>
      </c>
      <c r="N257" s="366">
        <v>113.24685784510861</v>
      </c>
      <c r="O257" s="366">
        <v>113.53123240906146</v>
      </c>
      <c r="P257" s="366">
        <v>113.53123240906146</v>
      </c>
      <c r="Q257" s="366">
        <v>114.16301200994916</v>
      </c>
      <c r="R257" s="366">
        <v>116.10810960475705</v>
      </c>
      <c r="S257" s="366">
        <v>116.72819668129718</v>
      </c>
      <c r="T257" s="366">
        <v>116.72819668129718</v>
      </c>
      <c r="U257" s="366">
        <v>116.72819668129718</v>
      </c>
      <c r="V257" s="366">
        <v>116.72819668129718</v>
      </c>
      <c r="W257" s="366">
        <v>116.72819668129718</v>
      </c>
      <c r="X257" s="366">
        <v>118.71699962730973</v>
      </c>
      <c r="Y257" s="366">
        <v>118.71699962730973</v>
      </c>
      <c r="Z257" s="366">
        <v>118.71699962730973</v>
      </c>
      <c r="AA257" s="366">
        <v>119.36019248022239</v>
      </c>
      <c r="AB257" s="366">
        <v>119.36019248022239</v>
      </c>
      <c r="AC257" s="366">
        <v>118.36101472068762</v>
      </c>
      <c r="AD257" s="366">
        <v>119.46662559480296</v>
      </c>
      <c r="AE257" s="392">
        <v>119.46662559480296</v>
      </c>
    </row>
    <row r="258" spans="1:31" ht="18" customHeight="1" x14ac:dyDescent="0.25">
      <c r="A258" s="352" t="s">
        <v>132</v>
      </c>
      <c r="B258" s="310"/>
      <c r="C258" s="308">
        <v>2</v>
      </c>
      <c r="D258" s="365">
        <v>100.13862448913255</v>
      </c>
      <c r="E258" s="365">
        <v>100.13862448913255</v>
      </c>
      <c r="F258" s="365">
        <v>100.13862448913255</v>
      </c>
      <c r="G258" s="365">
        <v>100.13862448913255</v>
      </c>
      <c r="H258" s="365">
        <v>100.13862448913255</v>
      </c>
      <c r="I258" s="365">
        <v>100.13862448913255</v>
      </c>
      <c r="J258" s="365">
        <v>100.13862448913255</v>
      </c>
      <c r="K258" s="365">
        <v>100.13862448913255</v>
      </c>
      <c r="L258" s="365">
        <v>100.13862448913255</v>
      </c>
      <c r="M258" s="365">
        <v>100.13862448913255</v>
      </c>
      <c r="N258" s="365">
        <v>100.13862448913255</v>
      </c>
      <c r="O258" s="365">
        <v>100.83430784855105</v>
      </c>
      <c r="P258" s="365">
        <v>100.83430784855105</v>
      </c>
      <c r="Q258" s="365">
        <v>100.83430784855105</v>
      </c>
      <c r="R258" s="365">
        <v>100.83430784855105</v>
      </c>
      <c r="S258" s="365">
        <v>100.83430784855105</v>
      </c>
      <c r="T258" s="365">
        <v>100.83430784855105</v>
      </c>
      <c r="U258" s="365">
        <v>100.83430784855105</v>
      </c>
      <c r="V258" s="365">
        <v>100.83430784855105</v>
      </c>
      <c r="W258" s="365">
        <v>100.4265452699341</v>
      </c>
      <c r="X258" s="365">
        <v>100.4265452699341</v>
      </c>
      <c r="Y258" s="365">
        <v>100.4265452699341</v>
      </c>
      <c r="Z258" s="365">
        <v>100.4265452699341</v>
      </c>
      <c r="AA258" s="365">
        <v>101.68903575677737</v>
      </c>
      <c r="AB258" s="365">
        <v>101.68903575677737</v>
      </c>
      <c r="AC258" s="365">
        <v>101.68903575677737</v>
      </c>
      <c r="AD258" s="365">
        <v>103.00539731501038</v>
      </c>
      <c r="AE258" s="392">
        <v>103.00539731501038</v>
      </c>
    </row>
    <row r="259" spans="1:31" ht="18" customHeight="1" x14ac:dyDescent="0.25">
      <c r="A259" s="354"/>
      <c r="B259" s="310" t="s">
        <v>591</v>
      </c>
      <c r="C259" s="320">
        <v>2</v>
      </c>
      <c r="D259" s="366">
        <v>100.13862448913255</v>
      </c>
      <c r="E259" s="366">
        <v>100.13862448913255</v>
      </c>
      <c r="F259" s="366">
        <v>100.13862448913255</v>
      </c>
      <c r="G259" s="366">
        <v>100.13862448913255</v>
      </c>
      <c r="H259" s="366">
        <v>100.13862448913255</v>
      </c>
      <c r="I259" s="366">
        <v>100.13862448913255</v>
      </c>
      <c r="J259" s="366">
        <v>100.13862448913255</v>
      </c>
      <c r="K259" s="366">
        <v>100.13862448913255</v>
      </c>
      <c r="L259" s="366">
        <v>100.13862448913255</v>
      </c>
      <c r="M259" s="366">
        <v>100.13862448913255</v>
      </c>
      <c r="N259" s="366">
        <v>100.13862448913255</v>
      </c>
      <c r="O259" s="366">
        <v>100.83430784855105</v>
      </c>
      <c r="P259" s="366">
        <v>100.83430784855105</v>
      </c>
      <c r="Q259" s="366">
        <v>100.83430784855105</v>
      </c>
      <c r="R259" s="366">
        <v>100.83430784855105</v>
      </c>
      <c r="S259" s="366">
        <v>100.83430784855105</v>
      </c>
      <c r="T259" s="366">
        <v>100.83430784855105</v>
      </c>
      <c r="U259" s="366">
        <v>100.83430784855105</v>
      </c>
      <c r="V259" s="366">
        <v>100.83430784855105</v>
      </c>
      <c r="W259" s="366">
        <v>100.4265452699341</v>
      </c>
      <c r="X259" s="366">
        <v>100.4265452699341</v>
      </c>
      <c r="Y259" s="366">
        <v>100.4265452699341</v>
      </c>
      <c r="Z259" s="366">
        <v>100.4265452699341</v>
      </c>
      <c r="AA259" s="366">
        <v>101.68903575677737</v>
      </c>
      <c r="AB259" s="366">
        <v>101.68903575677737</v>
      </c>
      <c r="AC259" s="366">
        <v>101.68903575677737</v>
      </c>
      <c r="AD259" s="366">
        <v>103.00539731501038</v>
      </c>
      <c r="AE259" s="392">
        <v>103.00539731501038</v>
      </c>
    </row>
    <row r="260" spans="1:31" ht="18" customHeight="1" x14ac:dyDescent="0.25">
      <c r="A260" s="354"/>
      <c r="B260" s="323" t="s">
        <v>815</v>
      </c>
      <c r="C260" s="308">
        <v>4</v>
      </c>
      <c r="D260" s="365">
        <v>102.91137415570302</v>
      </c>
      <c r="E260" s="365">
        <v>102.70774264166121</v>
      </c>
      <c r="F260" s="365">
        <v>104.56571542679484</v>
      </c>
      <c r="G260" s="365">
        <v>104.79498473833166</v>
      </c>
      <c r="H260" s="365">
        <v>104.74582704754138</v>
      </c>
      <c r="I260" s="365">
        <v>105.09624273326878</v>
      </c>
      <c r="J260" s="365">
        <v>105.09624273326878</v>
      </c>
      <c r="K260" s="365">
        <v>105.89072375633565</v>
      </c>
      <c r="L260" s="365">
        <v>105.8359987556249</v>
      </c>
      <c r="M260" s="365">
        <v>108.29307143717469</v>
      </c>
      <c r="N260" s="365">
        <v>110.2933503075859</v>
      </c>
      <c r="O260" s="365">
        <v>111.06405931525515</v>
      </c>
      <c r="P260" s="365">
        <v>111.64124303510653</v>
      </c>
      <c r="Q260" s="365">
        <v>109.89081473199568</v>
      </c>
      <c r="R260" s="365">
        <v>110.10420196502307</v>
      </c>
      <c r="S260" s="365">
        <v>109.95786698769943</v>
      </c>
      <c r="T260" s="365">
        <v>110.55484420938608</v>
      </c>
      <c r="U260" s="365">
        <v>112.08113710185873</v>
      </c>
      <c r="V260" s="365">
        <v>112.36534828470923</v>
      </c>
      <c r="W260" s="365">
        <v>112.79898149020579</v>
      </c>
      <c r="X260" s="365">
        <v>112.74335657746281</v>
      </c>
      <c r="Y260" s="365">
        <v>113.79794988422759</v>
      </c>
      <c r="Z260" s="365">
        <v>113.72513376818779</v>
      </c>
      <c r="AA260" s="365">
        <v>113.1951145477195</v>
      </c>
      <c r="AB260" s="365">
        <v>113.60364694419611</v>
      </c>
      <c r="AC260" s="365">
        <v>113.60765600292299</v>
      </c>
      <c r="AD260" s="365">
        <v>112.06076289732944</v>
      </c>
      <c r="AE260" s="392">
        <v>112.35556345790887</v>
      </c>
    </row>
    <row r="261" spans="1:31" ht="18" customHeight="1" x14ac:dyDescent="0.25">
      <c r="A261" s="352" t="s">
        <v>816</v>
      </c>
      <c r="B261" s="310"/>
      <c r="C261" s="308">
        <v>1</v>
      </c>
      <c r="D261" s="365">
        <v>100</v>
      </c>
      <c r="E261" s="365">
        <v>100</v>
      </c>
      <c r="F261" s="365">
        <v>100</v>
      </c>
      <c r="G261" s="365">
        <v>100</v>
      </c>
      <c r="H261" s="365">
        <v>100</v>
      </c>
      <c r="I261" s="365">
        <v>100</v>
      </c>
      <c r="J261" s="365">
        <v>100</v>
      </c>
      <c r="K261" s="365">
        <v>100</v>
      </c>
      <c r="L261" s="365">
        <v>100</v>
      </c>
      <c r="M261" s="365">
        <v>100</v>
      </c>
      <c r="N261" s="365">
        <v>100</v>
      </c>
      <c r="O261" s="365">
        <v>100</v>
      </c>
      <c r="P261" s="365">
        <v>100</v>
      </c>
      <c r="Q261" s="365">
        <v>100</v>
      </c>
      <c r="R261" s="365">
        <v>100</v>
      </c>
      <c r="S261" s="365">
        <v>100</v>
      </c>
      <c r="T261" s="365">
        <v>100</v>
      </c>
      <c r="U261" s="365">
        <v>100</v>
      </c>
      <c r="V261" s="365">
        <v>100</v>
      </c>
      <c r="W261" s="365">
        <v>100</v>
      </c>
      <c r="X261" s="365">
        <v>100</v>
      </c>
      <c r="Y261" s="365">
        <v>101.31940481285199</v>
      </c>
      <c r="Z261" s="365">
        <v>101.31940481285199</v>
      </c>
      <c r="AA261" s="365">
        <v>101.31940481285199</v>
      </c>
      <c r="AB261" s="365">
        <v>101.31940481285199</v>
      </c>
      <c r="AC261" s="365">
        <v>101.31940481285199</v>
      </c>
      <c r="AD261" s="365">
        <v>101.31940481285199</v>
      </c>
      <c r="AE261" s="392">
        <v>101.31940481285199</v>
      </c>
    </row>
    <row r="262" spans="1:31" ht="18" customHeight="1" x14ac:dyDescent="0.25">
      <c r="A262" s="354"/>
      <c r="B262" s="310" t="s">
        <v>902</v>
      </c>
      <c r="C262" s="320">
        <v>1</v>
      </c>
      <c r="D262" s="366">
        <v>100</v>
      </c>
      <c r="E262" s="366">
        <v>100</v>
      </c>
      <c r="F262" s="366">
        <v>100</v>
      </c>
      <c r="G262" s="366">
        <v>100</v>
      </c>
      <c r="H262" s="366">
        <v>100</v>
      </c>
      <c r="I262" s="366">
        <v>100</v>
      </c>
      <c r="J262" s="366">
        <v>100</v>
      </c>
      <c r="K262" s="366">
        <v>100</v>
      </c>
      <c r="L262" s="366">
        <v>100</v>
      </c>
      <c r="M262" s="366">
        <v>100</v>
      </c>
      <c r="N262" s="366">
        <v>100</v>
      </c>
      <c r="O262" s="366">
        <v>100</v>
      </c>
      <c r="P262" s="366">
        <v>100</v>
      </c>
      <c r="Q262" s="366">
        <v>100</v>
      </c>
      <c r="R262" s="366">
        <v>100</v>
      </c>
      <c r="S262" s="366">
        <v>100</v>
      </c>
      <c r="T262" s="366">
        <v>100</v>
      </c>
      <c r="U262" s="366">
        <v>100</v>
      </c>
      <c r="V262" s="366">
        <v>100</v>
      </c>
      <c r="W262" s="366">
        <v>100</v>
      </c>
      <c r="X262" s="366">
        <v>100</v>
      </c>
      <c r="Y262" s="366">
        <v>101.31940481285199</v>
      </c>
      <c r="Z262" s="366">
        <v>101.31940481285199</v>
      </c>
      <c r="AA262" s="366">
        <v>101.31940481285199</v>
      </c>
      <c r="AB262" s="366">
        <v>101.31940481285199</v>
      </c>
      <c r="AC262" s="366">
        <v>101.31940481285199</v>
      </c>
      <c r="AD262" s="366">
        <v>101.31940481285199</v>
      </c>
      <c r="AE262" s="392">
        <v>101.31940481285199</v>
      </c>
    </row>
    <row r="263" spans="1:31" ht="18" customHeight="1" x14ac:dyDescent="0.25">
      <c r="A263" s="352" t="s">
        <v>817</v>
      </c>
      <c r="B263" s="310"/>
      <c r="C263" s="308">
        <v>3</v>
      </c>
      <c r="D263" s="365">
        <v>103.88183220760402</v>
      </c>
      <c r="E263" s="365">
        <v>103.61032352221496</v>
      </c>
      <c r="F263" s="365">
        <v>106.08762056905978</v>
      </c>
      <c r="G263" s="365">
        <v>106.39331298444222</v>
      </c>
      <c r="H263" s="365">
        <v>106.32776939672185</v>
      </c>
      <c r="I263" s="365">
        <v>106.79499031102505</v>
      </c>
      <c r="J263" s="365">
        <v>106.79499031102505</v>
      </c>
      <c r="K263" s="365">
        <v>107.85429834178086</v>
      </c>
      <c r="L263" s="365">
        <v>107.78133167416654</v>
      </c>
      <c r="M263" s="365">
        <v>111.05742858289959</v>
      </c>
      <c r="N263" s="365">
        <v>113.7244670767812</v>
      </c>
      <c r="O263" s="365">
        <v>114.75207908700686</v>
      </c>
      <c r="P263" s="365">
        <v>115.52165738014203</v>
      </c>
      <c r="Q263" s="365">
        <v>113.18775297599423</v>
      </c>
      <c r="R263" s="365">
        <v>113.47226928669743</v>
      </c>
      <c r="S263" s="365">
        <v>113.27715598359924</v>
      </c>
      <c r="T263" s="365">
        <v>114.07312561251477</v>
      </c>
      <c r="U263" s="365">
        <v>116.10818280247831</v>
      </c>
      <c r="V263" s="365">
        <v>116.48713104627898</v>
      </c>
      <c r="W263" s="365">
        <v>117.06530865360772</v>
      </c>
      <c r="X263" s="365">
        <v>116.99114210328374</v>
      </c>
      <c r="Y263" s="365">
        <v>117.95746490801946</v>
      </c>
      <c r="Z263" s="365">
        <v>117.86037675329972</v>
      </c>
      <c r="AA263" s="365">
        <v>117.153684459342</v>
      </c>
      <c r="AB263" s="365">
        <v>117.69839432131083</v>
      </c>
      <c r="AC263" s="365">
        <v>117.70373973294666</v>
      </c>
      <c r="AD263" s="365">
        <v>115.64121559215526</v>
      </c>
      <c r="AE263" s="392">
        <v>116.03428300626116</v>
      </c>
    </row>
    <row r="264" spans="1:31" ht="18" customHeight="1" x14ac:dyDescent="0.25">
      <c r="A264" s="354"/>
      <c r="B264" s="310" t="s">
        <v>940</v>
      </c>
      <c r="C264" s="320">
        <v>3</v>
      </c>
      <c r="D264" s="366">
        <v>103.88183220760402</v>
      </c>
      <c r="E264" s="366">
        <v>103.61032352221496</v>
      </c>
      <c r="F264" s="366">
        <v>106.08762056905978</v>
      </c>
      <c r="G264" s="366">
        <v>106.39331298444222</v>
      </c>
      <c r="H264" s="366">
        <v>106.32776939672185</v>
      </c>
      <c r="I264" s="366">
        <v>106.79499031102505</v>
      </c>
      <c r="J264" s="366">
        <v>106.79499031102505</v>
      </c>
      <c r="K264" s="366">
        <v>107.85429834178086</v>
      </c>
      <c r="L264" s="366">
        <v>107.78133167416654</v>
      </c>
      <c r="M264" s="366">
        <v>111.05742858289959</v>
      </c>
      <c r="N264" s="366">
        <v>113.7244670767812</v>
      </c>
      <c r="O264" s="366">
        <v>114.75207908700686</v>
      </c>
      <c r="P264" s="366">
        <v>115.52165738014203</v>
      </c>
      <c r="Q264" s="366">
        <v>113.18775297599423</v>
      </c>
      <c r="R264" s="366">
        <v>113.47226928669743</v>
      </c>
      <c r="S264" s="366">
        <v>113.27715598359924</v>
      </c>
      <c r="T264" s="366">
        <v>114.07312561251477</v>
      </c>
      <c r="U264" s="366">
        <v>116.10818280247831</v>
      </c>
      <c r="V264" s="366">
        <v>116.48713104627898</v>
      </c>
      <c r="W264" s="366">
        <v>117.06530865360772</v>
      </c>
      <c r="X264" s="366">
        <v>116.99114210328374</v>
      </c>
      <c r="Y264" s="366">
        <v>117.95746490801946</v>
      </c>
      <c r="Z264" s="366">
        <v>117.86037675329972</v>
      </c>
      <c r="AA264" s="366">
        <v>117.153684459342</v>
      </c>
      <c r="AB264" s="366">
        <v>117.69839432131083</v>
      </c>
      <c r="AC264" s="366">
        <v>117.70373973294666</v>
      </c>
      <c r="AD264" s="366">
        <v>115.64121559215526</v>
      </c>
      <c r="AE264" s="392">
        <v>116.03428300626116</v>
      </c>
    </row>
    <row r="265" spans="1:31" ht="18" customHeight="1" x14ac:dyDescent="0.25">
      <c r="A265" s="354"/>
      <c r="B265" s="323" t="s">
        <v>819</v>
      </c>
      <c r="C265" s="308">
        <v>2</v>
      </c>
      <c r="D265" s="365">
        <v>112.68418574065066</v>
      </c>
      <c r="E265" s="365">
        <v>112.68418574065066</v>
      </c>
      <c r="F265" s="365">
        <v>112.68418574065066</v>
      </c>
      <c r="G265" s="365">
        <v>112.68418574065066</v>
      </c>
      <c r="H265" s="365">
        <v>112.68418574065066</v>
      </c>
      <c r="I265" s="365">
        <v>114.70763849364722</v>
      </c>
      <c r="J265" s="365">
        <v>114.70763849364722</v>
      </c>
      <c r="K265" s="365">
        <v>114.70763849364722</v>
      </c>
      <c r="L265" s="365">
        <v>114.70763849364722</v>
      </c>
      <c r="M265" s="365">
        <v>114.70763849364722</v>
      </c>
      <c r="N265" s="365">
        <v>114.70763849364722</v>
      </c>
      <c r="O265" s="365">
        <v>114.70763849364722</v>
      </c>
      <c r="P265" s="365">
        <v>114.70763849364722</v>
      </c>
      <c r="Q265" s="365">
        <v>114.70763849364722</v>
      </c>
      <c r="R265" s="365">
        <v>117.29865602926314</v>
      </c>
      <c r="S265" s="365">
        <v>117.29865602926314</v>
      </c>
      <c r="T265" s="365">
        <v>117.29865602926314</v>
      </c>
      <c r="U265" s="365">
        <v>117.29865602926314</v>
      </c>
      <c r="V265" s="365">
        <v>117.29865602926314</v>
      </c>
      <c r="W265" s="365">
        <v>119.70419054037802</v>
      </c>
      <c r="X265" s="365">
        <v>119.70419054037802</v>
      </c>
      <c r="Y265" s="365">
        <v>119.70419054037802</v>
      </c>
      <c r="Z265" s="365">
        <v>121.7355425830949</v>
      </c>
      <c r="AA265" s="365">
        <v>121.7355425830949</v>
      </c>
      <c r="AB265" s="365">
        <v>121.7355425830949</v>
      </c>
      <c r="AC265" s="365">
        <v>121.7355425830949</v>
      </c>
      <c r="AD265" s="365">
        <v>121.7355425830949</v>
      </c>
      <c r="AE265" s="392">
        <v>121.7355425830949</v>
      </c>
    </row>
    <row r="266" spans="1:31" ht="18" customHeight="1" x14ac:dyDescent="0.25">
      <c r="A266" s="352" t="s">
        <v>820</v>
      </c>
      <c r="B266" s="310"/>
      <c r="C266" s="308">
        <v>2</v>
      </c>
      <c r="D266" s="365">
        <v>112.68418574065066</v>
      </c>
      <c r="E266" s="365">
        <v>112.68418574065066</v>
      </c>
      <c r="F266" s="365">
        <v>112.68418574065066</v>
      </c>
      <c r="G266" s="365">
        <v>112.68418574065066</v>
      </c>
      <c r="H266" s="365">
        <v>112.68418574065066</v>
      </c>
      <c r="I266" s="365">
        <v>114.70763849364722</v>
      </c>
      <c r="J266" s="365">
        <v>114.70763849364722</v>
      </c>
      <c r="K266" s="365">
        <v>114.70763849364722</v>
      </c>
      <c r="L266" s="365">
        <v>114.70763849364722</v>
      </c>
      <c r="M266" s="365">
        <v>114.70763849364722</v>
      </c>
      <c r="N266" s="365">
        <v>114.70763849364722</v>
      </c>
      <c r="O266" s="365">
        <v>114.70763849364722</v>
      </c>
      <c r="P266" s="365">
        <v>114.70763849364722</v>
      </c>
      <c r="Q266" s="365">
        <v>114.70763849364722</v>
      </c>
      <c r="R266" s="365">
        <v>117.29865602926314</v>
      </c>
      <c r="S266" s="365">
        <v>117.29865602926314</v>
      </c>
      <c r="T266" s="365">
        <v>117.29865602926314</v>
      </c>
      <c r="U266" s="365">
        <v>117.29865602926314</v>
      </c>
      <c r="V266" s="365">
        <v>117.29865602926314</v>
      </c>
      <c r="W266" s="365">
        <v>119.70419054037802</v>
      </c>
      <c r="X266" s="365">
        <v>119.70419054037802</v>
      </c>
      <c r="Y266" s="365">
        <v>119.70419054037802</v>
      </c>
      <c r="Z266" s="365">
        <v>121.7355425830949</v>
      </c>
      <c r="AA266" s="365">
        <v>121.7355425830949</v>
      </c>
      <c r="AB266" s="365">
        <v>121.7355425830949</v>
      </c>
      <c r="AC266" s="365">
        <v>121.7355425830949</v>
      </c>
      <c r="AD266" s="365">
        <v>121.7355425830949</v>
      </c>
      <c r="AE266" s="392">
        <v>121.7355425830949</v>
      </c>
    </row>
    <row r="267" spans="1:31" ht="18" customHeight="1" x14ac:dyDescent="0.25">
      <c r="A267" s="354"/>
      <c r="B267" s="312" t="s">
        <v>821</v>
      </c>
      <c r="C267" s="320">
        <v>2</v>
      </c>
      <c r="D267" s="366">
        <v>112.68418574065066</v>
      </c>
      <c r="E267" s="366">
        <v>112.68418574065066</v>
      </c>
      <c r="F267" s="366">
        <v>112.68418574065066</v>
      </c>
      <c r="G267" s="366">
        <v>112.68418574065066</v>
      </c>
      <c r="H267" s="366">
        <v>112.68418574065066</v>
      </c>
      <c r="I267" s="366">
        <v>114.70763849364722</v>
      </c>
      <c r="J267" s="366">
        <v>114.70763849364722</v>
      </c>
      <c r="K267" s="366">
        <v>114.70763849364722</v>
      </c>
      <c r="L267" s="366">
        <v>114.70763849364722</v>
      </c>
      <c r="M267" s="366">
        <v>114.70763849364722</v>
      </c>
      <c r="N267" s="366">
        <v>114.70763849364722</v>
      </c>
      <c r="O267" s="366">
        <v>114.70763849364722</v>
      </c>
      <c r="P267" s="366">
        <v>114.70763849364722</v>
      </c>
      <c r="Q267" s="366">
        <v>114.70763849364722</v>
      </c>
      <c r="R267" s="366">
        <v>117.29865602926314</v>
      </c>
      <c r="S267" s="366">
        <v>117.29865602926314</v>
      </c>
      <c r="T267" s="366">
        <v>117.29865602926314</v>
      </c>
      <c r="U267" s="366">
        <v>117.29865602926314</v>
      </c>
      <c r="V267" s="366">
        <v>117.29865602926314</v>
      </c>
      <c r="W267" s="366">
        <v>119.70419054037802</v>
      </c>
      <c r="X267" s="366">
        <v>119.70419054037802</v>
      </c>
      <c r="Y267" s="366">
        <v>119.70419054037802</v>
      </c>
      <c r="Z267" s="366">
        <v>121.7355425830949</v>
      </c>
      <c r="AA267" s="366">
        <v>121.7355425830949</v>
      </c>
      <c r="AB267" s="366">
        <v>121.7355425830949</v>
      </c>
      <c r="AC267" s="366">
        <v>121.7355425830949</v>
      </c>
      <c r="AD267" s="366">
        <v>121.7355425830949</v>
      </c>
      <c r="AE267" s="392">
        <v>121.7355425830949</v>
      </c>
    </row>
    <row r="268" spans="1:31" ht="18" customHeight="1" x14ac:dyDescent="0.25">
      <c r="A268" s="354"/>
      <c r="B268" s="323" t="s">
        <v>822</v>
      </c>
      <c r="C268" s="308">
        <v>2</v>
      </c>
      <c r="D268" s="365">
        <v>100</v>
      </c>
      <c r="E268" s="365">
        <v>100</v>
      </c>
      <c r="F268" s="365">
        <v>100</v>
      </c>
      <c r="G268" s="365">
        <v>100.44806951098364</v>
      </c>
      <c r="H268" s="365">
        <v>100.44806951098364</v>
      </c>
      <c r="I268" s="365">
        <v>100.44806951098364</v>
      </c>
      <c r="J268" s="365">
        <v>103.81186417897798</v>
      </c>
      <c r="K268" s="365">
        <v>103.81186417897798</v>
      </c>
      <c r="L268" s="365">
        <v>103.81186417897798</v>
      </c>
      <c r="M268" s="365">
        <v>103.81186417897798</v>
      </c>
      <c r="N268" s="365">
        <v>103.81186417897798</v>
      </c>
      <c r="O268" s="365">
        <v>103.81186417897798</v>
      </c>
      <c r="P268" s="365">
        <v>103.81186417897798</v>
      </c>
      <c r="Q268" s="365">
        <v>106.14474275317573</v>
      </c>
      <c r="R268" s="365">
        <v>106.22539162461842</v>
      </c>
      <c r="S268" s="365">
        <v>107.60061351297014</v>
      </c>
      <c r="T268" s="365">
        <v>107.17520149783786</v>
      </c>
      <c r="U268" s="365">
        <v>107.17520149783786</v>
      </c>
      <c r="V268" s="365">
        <v>107.17520149783786</v>
      </c>
      <c r="W268" s="365">
        <v>108.44929268504026</v>
      </c>
      <c r="X268" s="365">
        <v>108.44929268504026</v>
      </c>
      <c r="Y268" s="365">
        <v>109.59421361797003</v>
      </c>
      <c r="Z268" s="365">
        <v>109.20788652890215</v>
      </c>
      <c r="AA268" s="365">
        <v>109.31885790243157</v>
      </c>
      <c r="AB268" s="365">
        <v>108.94603654922904</v>
      </c>
      <c r="AC268" s="365">
        <v>108.94603654922904</v>
      </c>
      <c r="AD268" s="365">
        <v>108.68186469754204</v>
      </c>
      <c r="AE268" s="392">
        <v>108.89641751932297</v>
      </c>
    </row>
    <row r="269" spans="1:31" ht="18" customHeight="1" x14ac:dyDescent="0.25">
      <c r="A269" s="352" t="s">
        <v>823</v>
      </c>
      <c r="B269" s="312"/>
      <c r="C269" s="308">
        <v>1</v>
      </c>
      <c r="D269" s="365">
        <v>100</v>
      </c>
      <c r="E269" s="365">
        <v>100</v>
      </c>
      <c r="F269" s="365">
        <v>100</v>
      </c>
      <c r="G269" s="365">
        <v>100.89613902196729</v>
      </c>
      <c r="H269" s="365">
        <v>100.89613902196729</v>
      </c>
      <c r="I269" s="365">
        <v>100.89613902196729</v>
      </c>
      <c r="J269" s="365">
        <v>106.62664421469992</v>
      </c>
      <c r="K269" s="365">
        <v>106.62664421469992</v>
      </c>
      <c r="L269" s="365">
        <v>106.62664421469992</v>
      </c>
      <c r="M269" s="365">
        <v>106.62664421469992</v>
      </c>
      <c r="N269" s="365">
        <v>106.62664421469992</v>
      </c>
      <c r="O269" s="365">
        <v>106.62664421469992</v>
      </c>
      <c r="P269" s="365">
        <v>106.62664421469992</v>
      </c>
      <c r="Q269" s="365">
        <v>111.29240136309544</v>
      </c>
      <c r="R269" s="365">
        <v>111.29240136309544</v>
      </c>
      <c r="S269" s="365">
        <v>115.29240136309544</v>
      </c>
      <c r="T269" s="365">
        <v>115.29240136309544</v>
      </c>
      <c r="U269" s="365">
        <v>115.29240136309544</v>
      </c>
      <c r="V269" s="365">
        <v>115.29240136309544</v>
      </c>
      <c r="W269" s="365">
        <v>115.29240136309544</v>
      </c>
      <c r="X269" s="365">
        <v>115.29240136309544</v>
      </c>
      <c r="Y269" s="365">
        <v>117.03153179787805</v>
      </c>
      <c r="Z269" s="365">
        <v>117.03153179787805</v>
      </c>
      <c r="AA269" s="365">
        <v>117.03153179787805</v>
      </c>
      <c r="AB269" s="365">
        <v>117.03153179787805</v>
      </c>
      <c r="AC269" s="365">
        <v>117.03153179787805</v>
      </c>
      <c r="AD269" s="365">
        <v>117.03153179787805</v>
      </c>
      <c r="AE269" s="392">
        <v>117.46063744143991</v>
      </c>
    </row>
    <row r="270" spans="1:31" ht="18" customHeight="1" x14ac:dyDescent="0.25">
      <c r="A270" s="354"/>
      <c r="B270" s="310" t="s">
        <v>941</v>
      </c>
      <c r="C270" s="320">
        <v>0.4</v>
      </c>
      <c r="D270" s="366">
        <v>100</v>
      </c>
      <c r="E270" s="366">
        <v>100</v>
      </c>
      <c r="F270" s="366">
        <v>100</v>
      </c>
      <c r="G270" s="366">
        <v>100</v>
      </c>
      <c r="H270" s="366">
        <v>100</v>
      </c>
      <c r="I270" s="366">
        <v>100</v>
      </c>
      <c r="J270" s="366">
        <v>114.32626298183159</v>
      </c>
      <c r="K270" s="366">
        <v>114.32626298183159</v>
      </c>
      <c r="L270" s="366">
        <v>114.32626298183159</v>
      </c>
      <c r="M270" s="366">
        <v>114.32626298183159</v>
      </c>
      <c r="N270" s="366">
        <v>114.32626298183159</v>
      </c>
      <c r="O270" s="366">
        <v>114.32626298183159</v>
      </c>
      <c r="P270" s="366">
        <v>114.32626298183159</v>
      </c>
      <c r="Q270" s="366">
        <v>114.32626298183159</v>
      </c>
      <c r="R270" s="366">
        <v>114.32626298183159</v>
      </c>
      <c r="S270" s="366">
        <v>114.32626298183159</v>
      </c>
      <c r="T270" s="366">
        <v>114.32626298183159</v>
      </c>
      <c r="U270" s="366">
        <v>114.32626298183159</v>
      </c>
      <c r="V270" s="366">
        <v>114.32626298183159</v>
      </c>
      <c r="W270" s="366">
        <v>114.32626298183159</v>
      </c>
      <c r="X270" s="366">
        <v>114.32626298183159</v>
      </c>
      <c r="Y270" s="366">
        <v>114.32626298183159</v>
      </c>
      <c r="Z270" s="366">
        <v>114.32626298183159</v>
      </c>
      <c r="AA270" s="366">
        <v>114.32626298183159</v>
      </c>
      <c r="AB270" s="366">
        <v>114.32626298183159</v>
      </c>
      <c r="AC270" s="366">
        <v>114.32626298183159</v>
      </c>
      <c r="AD270" s="366">
        <v>114.32626298183159</v>
      </c>
      <c r="AE270" s="392">
        <v>114.32626298183159</v>
      </c>
    </row>
    <row r="271" spans="1:31" ht="18" customHeight="1" x14ac:dyDescent="0.25">
      <c r="A271" s="354"/>
      <c r="B271" s="310" t="s">
        <v>824</v>
      </c>
      <c r="C271" s="320">
        <v>0.60000000000000009</v>
      </c>
      <c r="D271" s="366">
        <v>99.999999999999986</v>
      </c>
      <c r="E271" s="366">
        <v>99.999999999999986</v>
      </c>
      <c r="F271" s="366">
        <v>99.999999999999986</v>
      </c>
      <c r="G271" s="366">
        <v>101.49356503661213</v>
      </c>
      <c r="H271" s="366">
        <v>101.49356503661213</v>
      </c>
      <c r="I271" s="366">
        <v>101.49356503661213</v>
      </c>
      <c r="J271" s="366">
        <v>101.49356503661213</v>
      </c>
      <c r="K271" s="366">
        <v>101.49356503661213</v>
      </c>
      <c r="L271" s="366">
        <v>101.49356503661213</v>
      </c>
      <c r="M271" s="366">
        <v>101.49356503661213</v>
      </c>
      <c r="N271" s="366">
        <v>101.49356503661213</v>
      </c>
      <c r="O271" s="366">
        <v>101.49356503661213</v>
      </c>
      <c r="P271" s="366">
        <v>101.49356503661213</v>
      </c>
      <c r="Q271" s="366">
        <v>109.26982695060465</v>
      </c>
      <c r="R271" s="366">
        <v>109.26982695060465</v>
      </c>
      <c r="S271" s="366">
        <v>115.93649361727131</v>
      </c>
      <c r="T271" s="366">
        <v>115.93649361727131</v>
      </c>
      <c r="U271" s="366">
        <v>115.93649361727131</v>
      </c>
      <c r="V271" s="366">
        <v>115.93649361727131</v>
      </c>
      <c r="W271" s="366">
        <v>115.93649361727131</v>
      </c>
      <c r="X271" s="366">
        <v>115.93649361727131</v>
      </c>
      <c r="Y271" s="366">
        <v>118.835044341909</v>
      </c>
      <c r="Z271" s="366">
        <v>118.835044341909</v>
      </c>
      <c r="AA271" s="366">
        <v>118.835044341909</v>
      </c>
      <c r="AB271" s="366">
        <v>118.835044341909</v>
      </c>
      <c r="AC271" s="366">
        <v>118.835044341909</v>
      </c>
      <c r="AD271" s="366">
        <v>118.835044341909</v>
      </c>
      <c r="AE271" s="392">
        <v>119.55022041451211</v>
      </c>
    </row>
    <row r="272" spans="1:31" ht="18" customHeight="1" x14ac:dyDescent="0.25">
      <c r="A272" s="352" t="s">
        <v>825</v>
      </c>
      <c r="B272" s="310"/>
      <c r="C272" s="308">
        <v>1</v>
      </c>
      <c r="D272" s="365">
        <v>100</v>
      </c>
      <c r="E272" s="365">
        <v>100</v>
      </c>
      <c r="F272" s="365">
        <v>100</v>
      </c>
      <c r="G272" s="365">
        <v>100</v>
      </c>
      <c r="H272" s="365">
        <v>100</v>
      </c>
      <c r="I272" s="365">
        <v>100</v>
      </c>
      <c r="J272" s="365">
        <v>100.99708414325605</v>
      </c>
      <c r="K272" s="365">
        <v>100.99708414325605</v>
      </c>
      <c r="L272" s="365">
        <v>100.99708414325605</v>
      </c>
      <c r="M272" s="365">
        <v>100.99708414325605</v>
      </c>
      <c r="N272" s="365">
        <v>100.99708414325605</v>
      </c>
      <c r="O272" s="365">
        <v>100.99708414325605</v>
      </c>
      <c r="P272" s="365">
        <v>100.99708414325605</v>
      </c>
      <c r="Q272" s="365">
        <v>100.99708414325605</v>
      </c>
      <c r="R272" s="365">
        <v>101.15838188614143</v>
      </c>
      <c r="S272" s="365">
        <v>99.908825662844848</v>
      </c>
      <c r="T272" s="365">
        <v>99.0580016325803</v>
      </c>
      <c r="U272" s="365">
        <v>99.0580016325803</v>
      </c>
      <c r="V272" s="365">
        <v>99.0580016325803</v>
      </c>
      <c r="W272" s="365">
        <v>101.6061840069851</v>
      </c>
      <c r="X272" s="365">
        <v>101.6061840069851</v>
      </c>
      <c r="Y272" s="365">
        <v>102.15689543806201</v>
      </c>
      <c r="Z272" s="365">
        <v>101.38424125992627</v>
      </c>
      <c r="AA272" s="365">
        <v>101.6061840069851</v>
      </c>
      <c r="AB272" s="365">
        <v>100.86054130058004</v>
      </c>
      <c r="AC272" s="365">
        <v>100.86054130058004</v>
      </c>
      <c r="AD272" s="365">
        <v>100.33219759720603</v>
      </c>
      <c r="AE272" s="392">
        <v>100.33219759720603</v>
      </c>
    </row>
    <row r="273" spans="1:31" ht="18" customHeight="1" x14ac:dyDescent="0.25">
      <c r="A273" s="354"/>
      <c r="B273" s="312" t="s">
        <v>826</v>
      </c>
      <c r="C273" s="320">
        <v>1</v>
      </c>
      <c r="D273" s="366">
        <v>100</v>
      </c>
      <c r="E273" s="366">
        <v>100</v>
      </c>
      <c r="F273" s="366">
        <v>100</v>
      </c>
      <c r="G273" s="366">
        <v>100</v>
      </c>
      <c r="H273" s="366">
        <v>100</v>
      </c>
      <c r="I273" s="366">
        <v>100</v>
      </c>
      <c r="J273" s="366">
        <v>100.99708414325605</v>
      </c>
      <c r="K273" s="366">
        <v>100.99708414325605</v>
      </c>
      <c r="L273" s="366">
        <v>100.99708414325605</v>
      </c>
      <c r="M273" s="366">
        <v>100.99708414325605</v>
      </c>
      <c r="N273" s="366">
        <v>100.99708414325605</v>
      </c>
      <c r="O273" s="366">
        <v>100.99708414325605</v>
      </c>
      <c r="P273" s="366">
        <v>100.99708414325605</v>
      </c>
      <c r="Q273" s="366">
        <v>100.99708414325605</v>
      </c>
      <c r="R273" s="366">
        <v>101.15838188614143</v>
      </c>
      <c r="S273" s="366">
        <v>99.908825662844848</v>
      </c>
      <c r="T273" s="366">
        <v>99.0580016325803</v>
      </c>
      <c r="U273" s="366">
        <v>99.0580016325803</v>
      </c>
      <c r="V273" s="366">
        <v>99.0580016325803</v>
      </c>
      <c r="W273" s="366">
        <v>101.6061840069851</v>
      </c>
      <c r="X273" s="366">
        <v>101.6061840069851</v>
      </c>
      <c r="Y273" s="366">
        <v>102.15689543806201</v>
      </c>
      <c r="Z273" s="366">
        <v>101.38424125992627</v>
      </c>
      <c r="AA273" s="366">
        <v>101.6061840069851</v>
      </c>
      <c r="AB273" s="366">
        <v>100.86054130058004</v>
      </c>
      <c r="AC273" s="366">
        <v>100.86054130058004</v>
      </c>
      <c r="AD273" s="366">
        <v>100.33219759720603</v>
      </c>
      <c r="AE273" s="392">
        <v>100.33219759720603</v>
      </c>
    </row>
    <row r="274" spans="1:31" ht="18" customHeight="1" x14ac:dyDescent="0.25">
      <c r="A274" s="354"/>
      <c r="B274" s="323" t="s">
        <v>827</v>
      </c>
      <c r="C274" s="308">
        <v>6</v>
      </c>
      <c r="D274" s="365">
        <v>104.92907243059949</v>
      </c>
      <c r="E274" s="365">
        <v>104.85778194222758</v>
      </c>
      <c r="F274" s="365">
        <v>104.90348485184747</v>
      </c>
      <c r="G274" s="365">
        <v>104.97548863793047</v>
      </c>
      <c r="H274" s="365">
        <v>104.90029243492189</v>
      </c>
      <c r="I274" s="365">
        <v>104.93619174382349</v>
      </c>
      <c r="J274" s="365">
        <v>104.72310494331866</v>
      </c>
      <c r="K274" s="365">
        <v>104.7053564279189</v>
      </c>
      <c r="L274" s="365">
        <v>104.49067736112939</v>
      </c>
      <c r="M274" s="365">
        <v>106.36684463503114</v>
      </c>
      <c r="N274" s="365">
        <v>107.52410265242996</v>
      </c>
      <c r="O274" s="365">
        <v>107.31051260251951</v>
      </c>
      <c r="P274" s="365">
        <v>107.37002886029508</v>
      </c>
      <c r="Q274" s="365">
        <v>107.53728737447663</v>
      </c>
      <c r="R274" s="365">
        <v>107.37846182475882</v>
      </c>
      <c r="S274" s="365">
        <v>107.56824979212122</v>
      </c>
      <c r="T274" s="365">
        <v>107.43575298516599</v>
      </c>
      <c r="U274" s="365">
        <v>107.65170446168288</v>
      </c>
      <c r="V274" s="365">
        <v>108.85672229542888</v>
      </c>
      <c r="W274" s="365">
        <v>108.78678717063669</v>
      </c>
      <c r="X274" s="365">
        <v>109.38840747595384</v>
      </c>
      <c r="Y274" s="365">
        <v>108.43572196575032</v>
      </c>
      <c r="Z274" s="365">
        <v>108.93991499827973</v>
      </c>
      <c r="AA274" s="365">
        <v>109.32079432181752</v>
      </c>
      <c r="AB274" s="365">
        <v>109.68587325639642</v>
      </c>
      <c r="AC274" s="365">
        <v>109.59470252559849</v>
      </c>
      <c r="AD274" s="365">
        <v>109.76316748023953</v>
      </c>
      <c r="AE274" s="392">
        <v>109.79782225214082</v>
      </c>
    </row>
    <row r="275" spans="1:31" ht="18" customHeight="1" x14ac:dyDescent="0.25">
      <c r="A275" s="352" t="s">
        <v>139</v>
      </c>
      <c r="B275" s="310"/>
      <c r="C275" s="308">
        <v>3</v>
      </c>
      <c r="D275" s="365">
        <v>109.19534489578045</v>
      </c>
      <c r="E275" s="365">
        <v>109.19534489578045</v>
      </c>
      <c r="F275" s="365">
        <v>109.19534489578045</v>
      </c>
      <c r="G275" s="365">
        <v>109.19534489578045</v>
      </c>
      <c r="H275" s="365">
        <v>109.19534489578045</v>
      </c>
      <c r="I275" s="365">
        <v>109.19534489578045</v>
      </c>
      <c r="J275" s="365">
        <v>109.19534489578045</v>
      </c>
      <c r="K275" s="365">
        <v>109.19534489578045</v>
      </c>
      <c r="L275" s="365">
        <v>109.19534489578045</v>
      </c>
      <c r="M275" s="365">
        <v>116.02474625534353</v>
      </c>
      <c r="N275" s="365">
        <v>116.02474625534353</v>
      </c>
      <c r="O275" s="365">
        <v>116.02474625534353</v>
      </c>
      <c r="P275" s="365">
        <v>116.02474625534353</v>
      </c>
      <c r="Q275" s="365">
        <v>116.02474625534353</v>
      </c>
      <c r="R275" s="365">
        <v>116.02474625534353</v>
      </c>
      <c r="S275" s="365">
        <v>116.02474625534353</v>
      </c>
      <c r="T275" s="365">
        <v>116.02474625534353</v>
      </c>
      <c r="U275" s="365">
        <v>116.02474625534353</v>
      </c>
      <c r="V275" s="365">
        <v>116.02474625534353</v>
      </c>
      <c r="W275" s="365">
        <v>116.02474625534353</v>
      </c>
      <c r="X275" s="365">
        <v>117.15047054947365</v>
      </c>
      <c r="Y275" s="365">
        <v>117.15047054947365</v>
      </c>
      <c r="Z275" s="365">
        <v>117.15047054947365</v>
      </c>
      <c r="AA275" s="365">
        <v>117.15047054947365</v>
      </c>
      <c r="AB275" s="365">
        <v>117.15047054947365</v>
      </c>
      <c r="AC275" s="365">
        <v>117.15047054947365</v>
      </c>
      <c r="AD275" s="365">
        <v>117.15047054947365</v>
      </c>
      <c r="AE275" s="392">
        <v>117.15047054947365</v>
      </c>
    </row>
    <row r="276" spans="1:31" ht="18" customHeight="1" x14ac:dyDescent="0.25">
      <c r="A276" s="354"/>
      <c r="B276" s="310" t="s">
        <v>942</v>
      </c>
      <c r="C276" s="320">
        <v>1</v>
      </c>
      <c r="D276" s="366">
        <v>124.44230601958162</v>
      </c>
      <c r="E276" s="366">
        <v>124.44230601958162</v>
      </c>
      <c r="F276" s="366">
        <v>124.44230601958162</v>
      </c>
      <c r="G276" s="366">
        <v>124.44230601958162</v>
      </c>
      <c r="H276" s="366">
        <v>124.44230601958162</v>
      </c>
      <c r="I276" s="366">
        <v>124.44230601958162</v>
      </c>
      <c r="J276" s="366">
        <v>124.44230601958162</v>
      </c>
      <c r="K276" s="366">
        <v>124.44230601958162</v>
      </c>
      <c r="L276" s="366">
        <v>124.44230601958162</v>
      </c>
      <c r="M276" s="366">
        <v>129.42521382730317</v>
      </c>
      <c r="N276" s="366">
        <v>129.42521382730317</v>
      </c>
      <c r="O276" s="366">
        <v>129.42521382730317</v>
      </c>
      <c r="P276" s="366">
        <v>129.42521382730317</v>
      </c>
      <c r="Q276" s="366">
        <v>129.42521382730317</v>
      </c>
      <c r="R276" s="366">
        <v>129.42521382730317</v>
      </c>
      <c r="S276" s="366">
        <v>129.42521382730317</v>
      </c>
      <c r="T276" s="366">
        <v>129.42521382730317</v>
      </c>
      <c r="U276" s="366">
        <v>129.42521382730317</v>
      </c>
      <c r="V276" s="366">
        <v>129.42521382730317</v>
      </c>
      <c r="W276" s="366">
        <v>129.42521382730317</v>
      </c>
      <c r="X276" s="366">
        <v>129.42521382730317</v>
      </c>
      <c r="Y276" s="366">
        <v>129.42521382730317</v>
      </c>
      <c r="Z276" s="366">
        <v>129.42521382730317</v>
      </c>
      <c r="AA276" s="366">
        <v>129.42521382730317</v>
      </c>
      <c r="AB276" s="366">
        <v>129.42521382730317</v>
      </c>
      <c r="AC276" s="366">
        <v>129.42521382730317</v>
      </c>
      <c r="AD276" s="366">
        <v>129.42521382730317</v>
      </c>
      <c r="AE276" s="392">
        <v>129.42521382730317</v>
      </c>
    </row>
    <row r="277" spans="1:31" ht="18" customHeight="1" x14ac:dyDescent="0.25">
      <c r="A277" s="354"/>
      <c r="B277" s="310" t="s">
        <v>943</v>
      </c>
      <c r="C277" s="320">
        <v>2</v>
      </c>
      <c r="D277" s="366">
        <v>101.57186433387986</v>
      </c>
      <c r="E277" s="366">
        <v>101.57186433387986</v>
      </c>
      <c r="F277" s="366">
        <v>101.57186433387986</v>
      </c>
      <c r="G277" s="366">
        <v>101.57186433387986</v>
      </c>
      <c r="H277" s="366">
        <v>101.57186433387986</v>
      </c>
      <c r="I277" s="366">
        <v>101.57186433387986</v>
      </c>
      <c r="J277" s="366">
        <v>101.57186433387986</v>
      </c>
      <c r="K277" s="366">
        <v>101.57186433387986</v>
      </c>
      <c r="L277" s="366">
        <v>101.57186433387986</v>
      </c>
      <c r="M277" s="366">
        <v>109.3245124693637</v>
      </c>
      <c r="N277" s="366">
        <v>109.3245124693637</v>
      </c>
      <c r="O277" s="366">
        <v>109.3245124693637</v>
      </c>
      <c r="P277" s="366">
        <v>109.3245124693637</v>
      </c>
      <c r="Q277" s="366">
        <v>109.3245124693637</v>
      </c>
      <c r="R277" s="366">
        <v>109.3245124693637</v>
      </c>
      <c r="S277" s="366">
        <v>109.3245124693637</v>
      </c>
      <c r="T277" s="366">
        <v>109.3245124693637</v>
      </c>
      <c r="U277" s="366">
        <v>109.3245124693637</v>
      </c>
      <c r="V277" s="366">
        <v>109.3245124693637</v>
      </c>
      <c r="W277" s="366">
        <v>109.3245124693637</v>
      </c>
      <c r="X277" s="366">
        <v>111.01309891055891</v>
      </c>
      <c r="Y277" s="366">
        <v>111.01309891055891</v>
      </c>
      <c r="Z277" s="366">
        <v>111.01309891055891</v>
      </c>
      <c r="AA277" s="366">
        <v>111.01309891055891</v>
      </c>
      <c r="AB277" s="366">
        <v>111.01309891055891</v>
      </c>
      <c r="AC277" s="366">
        <v>111.01309891055891</v>
      </c>
      <c r="AD277" s="366">
        <v>111.01309891055891</v>
      </c>
      <c r="AE277" s="392">
        <v>111.01309891055891</v>
      </c>
    </row>
    <row r="278" spans="1:31" ht="18" customHeight="1" x14ac:dyDescent="0.25">
      <c r="A278" s="352" t="s">
        <v>140</v>
      </c>
      <c r="B278" s="312"/>
      <c r="C278" s="308">
        <v>1</v>
      </c>
      <c r="D278" s="365">
        <v>100.28215672631754</v>
      </c>
      <c r="E278" s="365">
        <v>100.28215672631754</v>
      </c>
      <c r="F278" s="365">
        <v>100.28215672631754</v>
      </c>
      <c r="G278" s="365">
        <v>100.28215672631754</v>
      </c>
      <c r="H278" s="365">
        <v>100.28215672631754</v>
      </c>
      <c r="I278" s="365">
        <v>100.28215672631754</v>
      </c>
      <c r="J278" s="365">
        <v>100.28215672631754</v>
      </c>
      <c r="K278" s="365">
        <v>100.28215672631754</v>
      </c>
      <c r="L278" s="365">
        <v>100.28215672631754</v>
      </c>
      <c r="M278" s="365">
        <v>100.28215672631754</v>
      </c>
      <c r="N278" s="365">
        <v>100.28215672631754</v>
      </c>
      <c r="O278" s="365">
        <v>100.28215672631754</v>
      </c>
      <c r="P278" s="365">
        <v>100.28215672631754</v>
      </c>
      <c r="Q278" s="365">
        <v>100.28215672631754</v>
      </c>
      <c r="R278" s="365">
        <v>100.28215672631754</v>
      </c>
      <c r="S278" s="365">
        <v>100.28215672631754</v>
      </c>
      <c r="T278" s="365">
        <v>100.28215672631754</v>
      </c>
      <c r="U278" s="365">
        <v>100.28215672631754</v>
      </c>
      <c r="V278" s="365">
        <v>107.51226372879357</v>
      </c>
      <c r="W278" s="365">
        <v>107.51226372879357</v>
      </c>
      <c r="X278" s="365">
        <v>107.51226372879357</v>
      </c>
      <c r="Y278" s="365">
        <v>107.51226372879357</v>
      </c>
      <c r="Z278" s="365">
        <v>107.51226372879357</v>
      </c>
      <c r="AA278" s="365">
        <v>107.51226372879357</v>
      </c>
      <c r="AB278" s="365">
        <v>107.51226372879357</v>
      </c>
      <c r="AC278" s="365">
        <v>107.51226372879357</v>
      </c>
      <c r="AD278" s="365">
        <v>107.51226372879357</v>
      </c>
      <c r="AE278" s="392">
        <v>107.51226372879357</v>
      </c>
    </row>
    <row r="279" spans="1:31" ht="18" customHeight="1" x14ac:dyDescent="0.25">
      <c r="A279" s="354"/>
      <c r="B279" s="310" t="s">
        <v>828</v>
      </c>
      <c r="C279" s="320">
        <v>1</v>
      </c>
      <c r="D279" s="366">
        <v>100.28215672631754</v>
      </c>
      <c r="E279" s="366">
        <v>100.28215672631754</v>
      </c>
      <c r="F279" s="366">
        <v>100.28215672631754</v>
      </c>
      <c r="G279" s="366">
        <v>100.28215672631754</v>
      </c>
      <c r="H279" s="366">
        <v>100.28215672631754</v>
      </c>
      <c r="I279" s="366">
        <v>100.28215672631754</v>
      </c>
      <c r="J279" s="366">
        <v>100.28215672631754</v>
      </c>
      <c r="K279" s="366">
        <v>100.28215672631754</v>
      </c>
      <c r="L279" s="366">
        <v>100.28215672631754</v>
      </c>
      <c r="M279" s="366">
        <v>100.28215672631754</v>
      </c>
      <c r="N279" s="366">
        <v>100.28215672631754</v>
      </c>
      <c r="O279" s="366">
        <v>100.28215672631754</v>
      </c>
      <c r="P279" s="366">
        <v>100.28215672631754</v>
      </c>
      <c r="Q279" s="366">
        <v>100.28215672631754</v>
      </c>
      <c r="R279" s="366">
        <v>100.28215672631754</v>
      </c>
      <c r="S279" s="366">
        <v>100.28215672631754</v>
      </c>
      <c r="T279" s="366">
        <v>100.28215672631754</v>
      </c>
      <c r="U279" s="366">
        <v>100.28215672631754</v>
      </c>
      <c r="V279" s="366">
        <v>107.51226372879357</v>
      </c>
      <c r="W279" s="366">
        <v>107.51226372879357</v>
      </c>
      <c r="X279" s="366">
        <v>107.51226372879357</v>
      </c>
      <c r="Y279" s="366">
        <v>107.51226372879357</v>
      </c>
      <c r="Z279" s="366">
        <v>107.51226372879357</v>
      </c>
      <c r="AA279" s="366">
        <v>107.51226372879357</v>
      </c>
      <c r="AB279" s="366">
        <v>107.51226372879357</v>
      </c>
      <c r="AC279" s="366">
        <v>107.51226372879357</v>
      </c>
      <c r="AD279" s="366">
        <v>107.51226372879357</v>
      </c>
      <c r="AE279" s="392">
        <v>107.51226372879357</v>
      </c>
    </row>
    <row r="280" spans="1:31" ht="18" customHeight="1" x14ac:dyDescent="0.25">
      <c r="A280" s="352" t="s">
        <v>141</v>
      </c>
      <c r="B280" s="310"/>
      <c r="C280" s="308">
        <v>2</v>
      </c>
      <c r="D280" s="365">
        <v>100.85312158496899</v>
      </c>
      <c r="E280" s="365">
        <v>100.6392501198533</v>
      </c>
      <c r="F280" s="365">
        <v>100.77635884871295</v>
      </c>
      <c r="G280" s="365">
        <v>100.99237020696192</v>
      </c>
      <c r="H280" s="365">
        <v>100.76678159793624</v>
      </c>
      <c r="I280" s="365">
        <v>100.874479524641</v>
      </c>
      <c r="J280" s="365">
        <v>100.23521912312648</v>
      </c>
      <c r="K280" s="365">
        <v>100.18197357692728</v>
      </c>
      <c r="L280" s="365">
        <v>99.537936376558719</v>
      </c>
      <c r="M280" s="365">
        <v>94.922336158919336</v>
      </c>
      <c r="N280" s="365">
        <v>98.394110211115787</v>
      </c>
      <c r="O280" s="365">
        <v>97.753340061384435</v>
      </c>
      <c r="P280" s="365">
        <v>97.931888834711188</v>
      </c>
      <c r="Q280" s="365">
        <v>98.433664377255838</v>
      </c>
      <c r="R280" s="365">
        <v>97.957187728102397</v>
      </c>
      <c r="S280" s="365">
        <v>98.526551630189616</v>
      </c>
      <c r="T280" s="365">
        <v>98.129061209323893</v>
      </c>
      <c r="U280" s="365">
        <v>98.776915638874584</v>
      </c>
      <c r="V280" s="365">
        <v>98.776915638874584</v>
      </c>
      <c r="W280" s="365">
        <v>98.567110264497998</v>
      </c>
      <c r="X280" s="365">
        <v>98.683384739254265</v>
      </c>
      <c r="Y280" s="365">
        <v>95.825328208643711</v>
      </c>
      <c r="Z280" s="365">
        <v>97.337907306231898</v>
      </c>
      <c r="AA280" s="365">
        <v>98.480545276845291</v>
      </c>
      <c r="AB280" s="365">
        <v>99.575782080581973</v>
      </c>
      <c r="AC280" s="365">
        <v>99.302269888188164</v>
      </c>
      <c r="AD280" s="365">
        <v>99.807664752111293</v>
      </c>
      <c r="AE280" s="392">
        <v>99.911629067815184</v>
      </c>
    </row>
    <row r="281" spans="1:31" ht="18" customHeight="1" x14ac:dyDescent="0.25">
      <c r="A281" s="354"/>
      <c r="B281" s="310" t="s">
        <v>829</v>
      </c>
      <c r="C281" s="320">
        <v>2</v>
      </c>
      <c r="D281" s="366">
        <v>100.85312158496899</v>
      </c>
      <c r="E281" s="366">
        <v>100.6392501198533</v>
      </c>
      <c r="F281" s="366">
        <v>100.77635884871295</v>
      </c>
      <c r="G281" s="366">
        <v>100.99237020696192</v>
      </c>
      <c r="H281" s="366">
        <v>100.76678159793624</v>
      </c>
      <c r="I281" s="366">
        <v>100.874479524641</v>
      </c>
      <c r="J281" s="366">
        <v>100.23521912312648</v>
      </c>
      <c r="K281" s="366">
        <v>100.18197357692728</v>
      </c>
      <c r="L281" s="366">
        <v>99.537936376558719</v>
      </c>
      <c r="M281" s="366">
        <v>94.922336158919336</v>
      </c>
      <c r="N281" s="366">
        <v>98.394110211115787</v>
      </c>
      <c r="O281" s="366">
        <v>97.753340061384435</v>
      </c>
      <c r="P281" s="366">
        <v>97.931888834711188</v>
      </c>
      <c r="Q281" s="366">
        <v>98.433664377255838</v>
      </c>
      <c r="R281" s="366">
        <v>97.957187728102397</v>
      </c>
      <c r="S281" s="366">
        <v>98.526551630189616</v>
      </c>
      <c r="T281" s="366">
        <v>98.129061209323893</v>
      </c>
      <c r="U281" s="366">
        <v>98.776915638874584</v>
      </c>
      <c r="V281" s="366">
        <v>98.776915638874584</v>
      </c>
      <c r="W281" s="366">
        <v>98.567110264497998</v>
      </c>
      <c r="X281" s="366">
        <v>98.683384739254265</v>
      </c>
      <c r="Y281" s="366">
        <v>95.825328208643711</v>
      </c>
      <c r="Z281" s="366">
        <v>97.337907306231898</v>
      </c>
      <c r="AA281" s="366">
        <v>98.480545276845291</v>
      </c>
      <c r="AB281" s="366">
        <v>99.575782080581973</v>
      </c>
      <c r="AC281" s="366">
        <v>99.302269888188164</v>
      </c>
      <c r="AD281" s="366">
        <v>99.807664752111293</v>
      </c>
      <c r="AE281" s="392">
        <v>99.911629067815184</v>
      </c>
    </row>
    <row r="282" spans="1:31" ht="18" customHeight="1" x14ac:dyDescent="0.25">
      <c r="A282" s="354"/>
      <c r="B282" s="312"/>
      <c r="C282" s="308"/>
      <c r="D282" s="365"/>
      <c r="E282" s="365"/>
      <c r="F282" s="365"/>
      <c r="G282" s="365"/>
      <c r="H282" s="365"/>
      <c r="I282" s="365"/>
      <c r="J282" s="365"/>
      <c r="K282" s="365"/>
      <c r="L282" s="365"/>
      <c r="M282" s="365"/>
      <c r="N282" s="365"/>
      <c r="O282" s="365"/>
      <c r="P282" s="365"/>
      <c r="Q282" s="365"/>
      <c r="R282" s="365"/>
      <c r="S282" s="365"/>
      <c r="T282" s="365"/>
      <c r="U282" s="365"/>
      <c r="V282" s="365"/>
      <c r="W282" s="365"/>
      <c r="X282" s="365"/>
      <c r="Y282" s="365"/>
      <c r="Z282" s="365"/>
      <c r="AA282" s="365"/>
      <c r="AB282" s="365"/>
      <c r="AC282" s="365"/>
      <c r="AD282" s="365"/>
      <c r="AE282" s="392"/>
    </row>
    <row r="283" spans="1:31" customFormat="1" ht="18" customHeight="1" x14ac:dyDescent="0.25">
      <c r="A283" s="351" t="s">
        <v>830</v>
      </c>
      <c r="B283" s="317"/>
      <c r="C283" s="350">
        <v>32</v>
      </c>
      <c r="D283" s="364">
        <v>103.59889468115769</v>
      </c>
      <c r="E283" s="364">
        <v>103.59889468115769</v>
      </c>
      <c r="F283" s="364">
        <v>103.59889468115769</v>
      </c>
      <c r="G283" s="364">
        <v>103.68763147120418</v>
      </c>
      <c r="H283" s="364">
        <v>103.68763147120418</v>
      </c>
      <c r="I283" s="364">
        <v>104.92312869670792</v>
      </c>
      <c r="J283" s="364">
        <v>104.92312869670792</v>
      </c>
      <c r="K283" s="364">
        <v>104.92312869670792</v>
      </c>
      <c r="L283" s="364">
        <v>104.92312869670792</v>
      </c>
      <c r="M283" s="364">
        <v>109.70282221474177</v>
      </c>
      <c r="N283" s="364">
        <v>110.26573790598415</v>
      </c>
      <c r="O283" s="364">
        <v>110.26573790598415</v>
      </c>
      <c r="P283" s="364">
        <v>110.26573790598415</v>
      </c>
      <c r="Q283" s="364">
        <v>110.26573790598415</v>
      </c>
      <c r="R283" s="364">
        <v>110.26573790598415</v>
      </c>
      <c r="S283" s="364">
        <v>110.74760357309535</v>
      </c>
      <c r="T283" s="364">
        <v>110.74760357309535</v>
      </c>
      <c r="U283" s="364">
        <v>111.93553285395407</v>
      </c>
      <c r="V283" s="364">
        <v>111.93553285395407</v>
      </c>
      <c r="W283" s="364">
        <v>111.93553285395407</v>
      </c>
      <c r="X283" s="364">
        <v>111.93553285395407</v>
      </c>
      <c r="Y283" s="364">
        <v>116.1152483837385</v>
      </c>
      <c r="Z283" s="364">
        <v>116.1152483837385</v>
      </c>
      <c r="AA283" s="364">
        <v>116.1152483837385</v>
      </c>
      <c r="AB283" s="364">
        <v>116.1152483837385</v>
      </c>
      <c r="AC283" s="364">
        <v>116.1976562678624</v>
      </c>
      <c r="AD283" s="364">
        <v>116.1976562678624</v>
      </c>
      <c r="AE283" s="394">
        <v>116.76551689271163</v>
      </c>
    </row>
    <row r="284" spans="1:31" ht="18" customHeight="1" x14ac:dyDescent="0.25">
      <c r="A284" s="354"/>
      <c r="B284" s="323" t="s">
        <v>831</v>
      </c>
      <c r="C284" s="308">
        <v>5</v>
      </c>
      <c r="D284" s="365">
        <v>112.35108957340091</v>
      </c>
      <c r="E284" s="365">
        <v>112.35108957340091</v>
      </c>
      <c r="F284" s="365">
        <v>112.35108957340091</v>
      </c>
      <c r="G284" s="365">
        <v>112.35108957340091</v>
      </c>
      <c r="H284" s="365">
        <v>112.35108957340091</v>
      </c>
      <c r="I284" s="365">
        <v>112.35108957340091</v>
      </c>
      <c r="J284" s="365">
        <v>112.35108957340091</v>
      </c>
      <c r="K284" s="365">
        <v>112.35108957340091</v>
      </c>
      <c r="L284" s="365">
        <v>112.35108957340091</v>
      </c>
      <c r="M284" s="365">
        <v>126.39291979534615</v>
      </c>
      <c r="N284" s="365">
        <v>126.39291979534615</v>
      </c>
      <c r="O284" s="365">
        <v>126.39291979534615</v>
      </c>
      <c r="P284" s="365">
        <v>126.39291979534615</v>
      </c>
      <c r="Q284" s="365">
        <v>126.39291979534615</v>
      </c>
      <c r="R284" s="365">
        <v>126.39291979534615</v>
      </c>
      <c r="S284" s="365">
        <v>126.39291979534615</v>
      </c>
      <c r="T284" s="365">
        <v>126.39291979534615</v>
      </c>
      <c r="U284" s="365">
        <v>126.39291979534615</v>
      </c>
      <c r="V284" s="365">
        <v>126.39291979534615</v>
      </c>
      <c r="W284" s="365">
        <v>126.39291979534615</v>
      </c>
      <c r="X284" s="365">
        <v>126.39291979534615</v>
      </c>
      <c r="Y284" s="365">
        <v>137.2594483451532</v>
      </c>
      <c r="Z284" s="365">
        <v>137.2594483451532</v>
      </c>
      <c r="AA284" s="365">
        <v>137.2594483451532</v>
      </c>
      <c r="AB284" s="365">
        <v>137.2594483451532</v>
      </c>
      <c r="AC284" s="365">
        <v>137.2594483451532</v>
      </c>
      <c r="AD284" s="365">
        <v>137.2594483451532</v>
      </c>
      <c r="AE284" s="392">
        <v>137.2594483451532</v>
      </c>
    </row>
    <row r="285" spans="1:31" ht="18" customHeight="1" x14ac:dyDescent="0.25">
      <c r="A285" s="352" t="s">
        <v>832</v>
      </c>
      <c r="B285" s="312"/>
      <c r="C285" s="308">
        <v>5</v>
      </c>
      <c r="D285" s="365">
        <v>112.35108957340091</v>
      </c>
      <c r="E285" s="365">
        <v>112.35108957340091</v>
      </c>
      <c r="F285" s="365">
        <v>112.35108957340091</v>
      </c>
      <c r="G285" s="365">
        <v>112.35108957340091</v>
      </c>
      <c r="H285" s="365">
        <v>112.35108957340091</v>
      </c>
      <c r="I285" s="365">
        <v>112.35108957340091</v>
      </c>
      <c r="J285" s="365">
        <v>112.35108957340091</v>
      </c>
      <c r="K285" s="365">
        <v>112.35108957340091</v>
      </c>
      <c r="L285" s="365">
        <v>112.35108957340091</v>
      </c>
      <c r="M285" s="365">
        <v>126.39291979534615</v>
      </c>
      <c r="N285" s="365">
        <v>126.39291979534615</v>
      </c>
      <c r="O285" s="365">
        <v>126.39291979534615</v>
      </c>
      <c r="P285" s="365">
        <v>126.39291979534615</v>
      </c>
      <c r="Q285" s="365">
        <v>126.39291979534615</v>
      </c>
      <c r="R285" s="365">
        <v>126.39291979534615</v>
      </c>
      <c r="S285" s="365">
        <v>126.39291979534615</v>
      </c>
      <c r="T285" s="365">
        <v>126.39291979534615</v>
      </c>
      <c r="U285" s="365">
        <v>126.39291979534615</v>
      </c>
      <c r="V285" s="365">
        <v>126.39291979534615</v>
      </c>
      <c r="W285" s="365">
        <v>126.39291979534615</v>
      </c>
      <c r="X285" s="365">
        <v>126.39291979534615</v>
      </c>
      <c r="Y285" s="365">
        <v>137.2594483451532</v>
      </c>
      <c r="Z285" s="365">
        <v>137.2594483451532</v>
      </c>
      <c r="AA285" s="365">
        <v>137.2594483451532</v>
      </c>
      <c r="AB285" s="365">
        <v>137.2594483451532</v>
      </c>
      <c r="AC285" s="365">
        <v>137.2594483451532</v>
      </c>
      <c r="AD285" s="365">
        <v>137.2594483451532</v>
      </c>
      <c r="AE285" s="392">
        <v>137.2594483451532</v>
      </c>
    </row>
    <row r="286" spans="1:31" ht="18" customHeight="1" x14ac:dyDescent="0.25">
      <c r="A286" s="354"/>
      <c r="B286" s="310" t="s">
        <v>944</v>
      </c>
      <c r="C286" s="320">
        <v>2</v>
      </c>
      <c r="D286" s="366">
        <v>116.34833857252811</v>
      </c>
      <c r="E286" s="366">
        <v>116.34833857252811</v>
      </c>
      <c r="F286" s="366">
        <v>116.34833857252811</v>
      </c>
      <c r="G286" s="366">
        <v>116.34833857252811</v>
      </c>
      <c r="H286" s="366">
        <v>116.34833857252811</v>
      </c>
      <c r="I286" s="366">
        <v>116.34833857252811</v>
      </c>
      <c r="J286" s="366">
        <v>116.34833857252811</v>
      </c>
      <c r="K286" s="366">
        <v>116.34833857252811</v>
      </c>
      <c r="L286" s="366">
        <v>116.34833857252811</v>
      </c>
      <c r="M286" s="366">
        <v>131.42542655545722</v>
      </c>
      <c r="N286" s="366">
        <v>131.42542655545722</v>
      </c>
      <c r="O286" s="366">
        <v>131.42542655545722</v>
      </c>
      <c r="P286" s="366">
        <v>131.42542655545722</v>
      </c>
      <c r="Q286" s="366">
        <v>131.42542655545722</v>
      </c>
      <c r="R286" s="366">
        <v>131.42542655545722</v>
      </c>
      <c r="S286" s="366">
        <v>131.42542655545722</v>
      </c>
      <c r="T286" s="366">
        <v>131.42542655545722</v>
      </c>
      <c r="U286" s="366">
        <v>131.42542655545722</v>
      </c>
      <c r="V286" s="366">
        <v>131.42542655545722</v>
      </c>
      <c r="W286" s="366">
        <v>131.42542655545722</v>
      </c>
      <c r="X286" s="366">
        <v>131.42542655545722</v>
      </c>
      <c r="Y286" s="366">
        <v>138.09100541779131</v>
      </c>
      <c r="Z286" s="366">
        <v>138.09100541779131</v>
      </c>
      <c r="AA286" s="366">
        <v>138.09100541779131</v>
      </c>
      <c r="AB286" s="366">
        <v>138.09100541779131</v>
      </c>
      <c r="AC286" s="366">
        <v>138.09100541779131</v>
      </c>
      <c r="AD286" s="366">
        <v>138.09100541779131</v>
      </c>
      <c r="AE286" s="392">
        <v>138.09100541779131</v>
      </c>
    </row>
    <row r="287" spans="1:31" ht="18" customHeight="1" x14ac:dyDescent="0.25">
      <c r="A287" s="354"/>
      <c r="B287" s="312" t="s">
        <v>833</v>
      </c>
      <c r="C287" s="320">
        <v>3</v>
      </c>
      <c r="D287" s="366">
        <v>109.68625690731614</v>
      </c>
      <c r="E287" s="366">
        <v>109.68625690731614</v>
      </c>
      <c r="F287" s="366">
        <v>109.68625690731614</v>
      </c>
      <c r="G287" s="366">
        <v>109.68625690731614</v>
      </c>
      <c r="H287" s="366">
        <v>109.68625690731614</v>
      </c>
      <c r="I287" s="366">
        <v>109.68625690731614</v>
      </c>
      <c r="J287" s="366">
        <v>109.68625690731614</v>
      </c>
      <c r="K287" s="366">
        <v>109.68625690731614</v>
      </c>
      <c r="L287" s="366">
        <v>109.68625690731614</v>
      </c>
      <c r="M287" s="366">
        <v>123.03791528860545</v>
      </c>
      <c r="N287" s="366">
        <v>123.03791528860545</v>
      </c>
      <c r="O287" s="366">
        <v>123.03791528860545</v>
      </c>
      <c r="P287" s="366">
        <v>123.03791528860545</v>
      </c>
      <c r="Q287" s="366">
        <v>123.03791528860545</v>
      </c>
      <c r="R287" s="366">
        <v>123.03791528860545</v>
      </c>
      <c r="S287" s="366">
        <v>123.03791528860545</v>
      </c>
      <c r="T287" s="366">
        <v>123.03791528860545</v>
      </c>
      <c r="U287" s="366">
        <v>123.03791528860545</v>
      </c>
      <c r="V287" s="366">
        <v>123.03791528860545</v>
      </c>
      <c r="W287" s="366">
        <v>123.03791528860545</v>
      </c>
      <c r="X287" s="366">
        <v>123.03791528860545</v>
      </c>
      <c r="Y287" s="366">
        <v>136.7050769633945</v>
      </c>
      <c r="Z287" s="366">
        <v>136.7050769633945</v>
      </c>
      <c r="AA287" s="366">
        <v>136.7050769633945</v>
      </c>
      <c r="AB287" s="366">
        <v>136.7050769633945</v>
      </c>
      <c r="AC287" s="366">
        <v>136.7050769633945</v>
      </c>
      <c r="AD287" s="366">
        <v>136.7050769633945</v>
      </c>
      <c r="AE287" s="392">
        <v>136.7050769633945</v>
      </c>
    </row>
    <row r="288" spans="1:31" ht="18" customHeight="1" x14ac:dyDescent="0.25">
      <c r="A288" s="354"/>
      <c r="B288" s="323" t="s">
        <v>145</v>
      </c>
      <c r="C288" s="308">
        <v>1</v>
      </c>
      <c r="D288" s="365">
        <v>104.65903972020332</v>
      </c>
      <c r="E288" s="365">
        <v>104.65903972020332</v>
      </c>
      <c r="F288" s="365">
        <v>104.65903972020332</v>
      </c>
      <c r="G288" s="365">
        <v>104.65903972020332</v>
      </c>
      <c r="H288" s="365">
        <v>104.65903972020332</v>
      </c>
      <c r="I288" s="365">
        <v>104.65903972020332</v>
      </c>
      <c r="J288" s="365">
        <v>104.65903972020332</v>
      </c>
      <c r="K288" s="365">
        <v>104.65903972020332</v>
      </c>
      <c r="L288" s="365">
        <v>104.65903972020332</v>
      </c>
      <c r="M288" s="365">
        <v>116.03422983978921</v>
      </c>
      <c r="N288" s="365">
        <v>116.03422983978921</v>
      </c>
      <c r="O288" s="365">
        <v>116.03422983978921</v>
      </c>
      <c r="P288" s="365">
        <v>116.03422983978921</v>
      </c>
      <c r="Q288" s="365">
        <v>116.03422983978921</v>
      </c>
      <c r="R288" s="365">
        <v>116.03422983978921</v>
      </c>
      <c r="S288" s="365">
        <v>116.03422983978921</v>
      </c>
      <c r="T288" s="365">
        <v>116.03422983978921</v>
      </c>
      <c r="U288" s="365">
        <v>116.03422983978921</v>
      </c>
      <c r="V288" s="365">
        <v>116.03422983978921</v>
      </c>
      <c r="W288" s="365">
        <v>116.03422983978921</v>
      </c>
      <c r="X288" s="365">
        <v>116.03422983978921</v>
      </c>
      <c r="Y288" s="365">
        <v>119.50431600748718</v>
      </c>
      <c r="Z288" s="365">
        <v>119.50431600748718</v>
      </c>
      <c r="AA288" s="365">
        <v>119.50431600748718</v>
      </c>
      <c r="AB288" s="365">
        <v>119.50431600748718</v>
      </c>
      <c r="AC288" s="365">
        <v>119.50431600748718</v>
      </c>
      <c r="AD288" s="365">
        <v>119.50431600748718</v>
      </c>
      <c r="AE288" s="392">
        <v>119.50431600748718</v>
      </c>
    </row>
    <row r="289" spans="1:31" ht="18" customHeight="1" x14ac:dyDescent="0.25">
      <c r="A289" s="352" t="s">
        <v>146</v>
      </c>
      <c r="B289" s="312"/>
      <c r="C289" s="308">
        <v>1</v>
      </c>
      <c r="D289" s="365">
        <v>104.65903972020332</v>
      </c>
      <c r="E289" s="365">
        <v>104.65903972020332</v>
      </c>
      <c r="F289" s="365">
        <v>104.65903972020332</v>
      </c>
      <c r="G289" s="365">
        <v>104.65903972020332</v>
      </c>
      <c r="H289" s="365">
        <v>104.65903972020332</v>
      </c>
      <c r="I289" s="365">
        <v>104.65903972020332</v>
      </c>
      <c r="J289" s="365">
        <v>104.65903972020332</v>
      </c>
      <c r="K289" s="365">
        <v>104.65903972020332</v>
      </c>
      <c r="L289" s="365">
        <v>104.65903972020332</v>
      </c>
      <c r="M289" s="365">
        <v>116.03422983978921</v>
      </c>
      <c r="N289" s="365">
        <v>116.03422983978921</v>
      </c>
      <c r="O289" s="365">
        <v>116.03422983978921</v>
      </c>
      <c r="P289" s="365">
        <v>116.03422983978921</v>
      </c>
      <c r="Q289" s="365">
        <v>116.03422983978921</v>
      </c>
      <c r="R289" s="365">
        <v>116.03422983978921</v>
      </c>
      <c r="S289" s="365">
        <v>116.03422983978921</v>
      </c>
      <c r="T289" s="365">
        <v>116.03422983978921</v>
      </c>
      <c r="U289" s="365">
        <v>116.03422983978921</v>
      </c>
      <c r="V289" s="365">
        <v>116.03422983978921</v>
      </c>
      <c r="W289" s="365">
        <v>116.03422983978921</v>
      </c>
      <c r="X289" s="365">
        <v>116.03422983978921</v>
      </c>
      <c r="Y289" s="365">
        <v>119.50431600748718</v>
      </c>
      <c r="Z289" s="365">
        <v>119.50431600748718</v>
      </c>
      <c r="AA289" s="365">
        <v>119.50431600748718</v>
      </c>
      <c r="AB289" s="365">
        <v>119.50431600748718</v>
      </c>
      <c r="AC289" s="365">
        <v>119.50431600748718</v>
      </c>
      <c r="AD289" s="365">
        <v>119.50431600748718</v>
      </c>
      <c r="AE289" s="392">
        <v>119.50431600748718</v>
      </c>
    </row>
    <row r="290" spans="1:31" ht="18" customHeight="1" x14ac:dyDescent="0.25">
      <c r="A290" s="354"/>
      <c r="B290" s="312" t="s">
        <v>945</v>
      </c>
      <c r="C290" s="320">
        <v>1</v>
      </c>
      <c r="D290" s="366">
        <v>104.65903972020332</v>
      </c>
      <c r="E290" s="366">
        <v>104.65903972020332</v>
      </c>
      <c r="F290" s="366">
        <v>104.65903972020332</v>
      </c>
      <c r="G290" s="366">
        <v>104.65903972020332</v>
      </c>
      <c r="H290" s="366">
        <v>104.65903972020332</v>
      </c>
      <c r="I290" s="366">
        <v>104.65903972020332</v>
      </c>
      <c r="J290" s="366">
        <v>104.65903972020332</v>
      </c>
      <c r="K290" s="366">
        <v>104.65903972020332</v>
      </c>
      <c r="L290" s="366">
        <v>104.65903972020332</v>
      </c>
      <c r="M290" s="366">
        <v>116.03422983978921</v>
      </c>
      <c r="N290" s="366">
        <v>116.03422983978921</v>
      </c>
      <c r="O290" s="366">
        <v>116.03422983978921</v>
      </c>
      <c r="P290" s="366">
        <v>116.03422983978921</v>
      </c>
      <c r="Q290" s="366">
        <v>116.03422983978921</v>
      </c>
      <c r="R290" s="366">
        <v>116.03422983978921</v>
      </c>
      <c r="S290" s="366">
        <v>116.03422983978921</v>
      </c>
      <c r="T290" s="366">
        <v>116.03422983978921</v>
      </c>
      <c r="U290" s="366">
        <v>116.03422983978921</v>
      </c>
      <c r="V290" s="366">
        <v>116.03422983978921</v>
      </c>
      <c r="W290" s="366">
        <v>116.03422983978921</v>
      </c>
      <c r="X290" s="366">
        <v>116.03422983978921</v>
      </c>
      <c r="Y290" s="366">
        <v>119.50431600748718</v>
      </c>
      <c r="Z290" s="366">
        <v>119.50431600748718</v>
      </c>
      <c r="AA290" s="366">
        <v>119.50431600748718</v>
      </c>
      <c r="AB290" s="366">
        <v>119.50431600748718</v>
      </c>
      <c r="AC290" s="366">
        <v>119.50431600748718</v>
      </c>
      <c r="AD290" s="366">
        <v>119.50431600748718</v>
      </c>
      <c r="AE290" s="392">
        <v>119.50431600748718</v>
      </c>
    </row>
    <row r="291" spans="1:31" ht="18" customHeight="1" x14ac:dyDescent="0.25">
      <c r="A291" s="354"/>
      <c r="B291" s="323" t="s">
        <v>147</v>
      </c>
      <c r="C291" s="308">
        <v>1</v>
      </c>
      <c r="D291" s="365">
        <v>104.78563686321789</v>
      </c>
      <c r="E291" s="365">
        <v>104.78563686321789</v>
      </c>
      <c r="F291" s="365">
        <v>104.78563686321789</v>
      </c>
      <c r="G291" s="365">
        <v>104.78563686321789</v>
      </c>
      <c r="H291" s="365">
        <v>104.78563686321789</v>
      </c>
      <c r="I291" s="365">
        <v>104.78563686321789</v>
      </c>
      <c r="J291" s="365">
        <v>104.78563686321789</v>
      </c>
      <c r="K291" s="365">
        <v>104.78563686321789</v>
      </c>
      <c r="L291" s="365">
        <v>104.78563686321789</v>
      </c>
      <c r="M291" s="365">
        <v>104.78563686321789</v>
      </c>
      <c r="N291" s="365">
        <v>104.78563686321789</v>
      </c>
      <c r="O291" s="365">
        <v>104.78563686321789</v>
      </c>
      <c r="P291" s="365">
        <v>104.78563686321789</v>
      </c>
      <c r="Q291" s="365">
        <v>104.78563686321789</v>
      </c>
      <c r="R291" s="365">
        <v>104.78563686321789</v>
      </c>
      <c r="S291" s="365">
        <v>110.24779453618594</v>
      </c>
      <c r="T291" s="365">
        <v>110.24779453618594</v>
      </c>
      <c r="U291" s="365">
        <v>110.24779453618594</v>
      </c>
      <c r="V291" s="365">
        <v>110.24779453618594</v>
      </c>
      <c r="W291" s="365">
        <v>110.24779453618594</v>
      </c>
      <c r="X291" s="365">
        <v>110.24779453618594</v>
      </c>
      <c r="Y291" s="365">
        <v>113.10393391167131</v>
      </c>
      <c r="Z291" s="365">
        <v>113.10393391167131</v>
      </c>
      <c r="AA291" s="365">
        <v>113.10393391167131</v>
      </c>
      <c r="AB291" s="365">
        <v>113.10393391167131</v>
      </c>
      <c r="AC291" s="365">
        <v>115.74098620363569</v>
      </c>
      <c r="AD291" s="365">
        <v>115.74098620363569</v>
      </c>
      <c r="AE291" s="392">
        <v>115.74098620363569</v>
      </c>
    </row>
    <row r="292" spans="1:31" ht="18" customHeight="1" x14ac:dyDescent="0.25">
      <c r="A292" s="352" t="s">
        <v>148</v>
      </c>
      <c r="B292" s="312"/>
      <c r="C292" s="308">
        <v>1</v>
      </c>
      <c r="D292" s="365">
        <v>104.78563686321789</v>
      </c>
      <c r="E292" s="365">
        <v>104.78563686321789</v>
      </c>
      <c r="F292" s="365">
        <v>104.78563686321789</v>
      </c>
      <c r="G292" s="365">
        <v>104.78563686321789</v>
      </c>
      <c r="H292" s="365">
        <v>104.78563686321789</v>
      </c>
      <c r="I292" s="365">
        <v>104.78563686321789</v>
      </c>
      <c r="J292" s="365">
        <v>104.78563686321789</v>
      </c>
      <c r="K292" s="365">
        <v>104.78563686321789</v>
      </c>
      <c r="L292" s="365">
        <v>104.78563686321789</v>
      </c>
      <c r="M292" s="365">
        <v>104.78563686321789</v>
      </c>
      <c r="N292" s="365">
        <v>104.78563686321789</v>
      </c>
      <c r="O292" s="365">
        <v>104.78563686321789</v>
      </c>
      <c r="P292" s="365">
        <v>104.78563686321789</v>
      </c>
      <c r="Q292" s="365">
        <v>104.78563686321789</v>
      </c>
      <c r="R292" s="365">
        <v>104.78563686321789</v>
      </c>
      <c r="S292" s="365">
        <v>110.24779453618594</v>
      </c>
      <c r="T292" s="365">
        <v>110.24779453618594</v>
      </c>
      <c r="U292" s="365">
        <v>110.24779453618594</v>
      </c>
      <c r="V292" s="365">
        <v>110.24779453618594</v>
      </c>
      <c r="W292" s="365">
        <v>110.24779453618594</v>
      </c>
      <c r="X292" s="365">
        <v>110.24779453618594</v>
      </c>
      <c r="Y292" s="365">
        <v>113.10393391167131</v>
      </c>
      <c r="Z292" s="365">
        <v>113.10393391167131</v>
      </c>
      <c r="AA292" s="365">
        <v>113.10393391167131</v>
      </c>
      <c r="AB292" s="365">
        <v>113.10393391167131</v>
      </c>
      <c r="AC292" s="365">
        <v>115.74098620363569</v>
      </c>
      <c r="AD292" s="365">
        <v>115.74098620363569</v>
      </c>
      <c r="AE292" s="392">
        <v>115.74098620363569</v>
      </c>
    </row>
    <row r="293" spans="1:31" ht="18" customHeight="1" x14ac:dyDescent="0.25">
      <c r="A293" s="354"/>
      <c r="B293" s="312" t="s">
        <v>834</v>
      </c>
      <c r="C293" s="320">
        <v>1</v>
      </c>
      <c r="D293" s="366">
        <v>104.78563686321789</v>
      </c>
      <c r="E293" s="366">
        <v>104.78563686321789</v>
      </c>
      <c r="F293" s="366">
        <v>104.78563686321789</v>
      </c>
      <c r="G293" s="366">
        <v>104.78563686321789</v>
      </c>
      <c r="H293" s="366">
        <v>104.78563686321789</v>
      </c>
      <c r="I293" s="366">
        <v>104.78563686321789</v>
      </c>
      <c r="J293" s="366">
        <v>104.78563686321789</v>
      </c>
      <c r="K293" s="366">
        <v>104.78563686321789</v>
      </c>
      <c r="L293" s="366">
        <v>104.78563686321789</v>
      </c>
      <c r="M293" s="366">
        <v>104.78563686321789</v>
      </c>
      <c r="N293" s="366">
        <v>104.78563686321789</v>
      </c>
      <c r="O293" s="366">
        <v>104.78563686321789</v>
      </c>
      <c r="P293" s="366">
        <v>104.78563686321789</v>
      </c>
      <c r="Q293" s="366">
        <v>104.78563686321789</v>
      </c>
      <c r="R293" s="366">
        <v>104.78563686321789</v>
      </c>
      <c r="S293" s="366">
        <v>110.24779453618594</v>
      </c>
      <c r="T293" s="366">
        <v>110.24779453618594</v>
      </c>
      <c r="U293" s="366">
        <v>110.24779453618594</v>
      </c>
      <c r="V293" s="366">
        <v>110.24779453618594</v>
      </c>
      <c r="W293" s="366">
        <v>110.24779453618594</v>
      </c>
      <c r="X293" s="366">
        <v>110.24779453618594</v>
      </c>
      <c r="Y293" s="366">
        <v>113.10393391167131</v>
      </c>
      <c r="Z293" s="366">
        <v>113.10393391167131</v>
      </c>
      <c r="AA293" s="366">
        <v>113.10393391167131</v>
      </c>
      <c r="AB293" s="366">
        <v>113.10393391167131</v>
      </c>
      <c r="AC293" s="366">
        <v>115.74098620363569</v>
      </c>
      <c r="AD293" s="366">
        <v>115.74098620363569</v>
      </c>
      <c r="AE293" s="392">
        <v>115.74098620363569</v>
      </c>
    </row>
    <row r="294" spans="1:31" ht="18" customHeight="1" x14ac:dyDescent="0.25">
      <c r="A294" s="354"/>
      <c r="B294" s="323" t="s">
        <v>149</v>
      </c>
      <c r="C294" s="308">
        <v>18</v>
      </c>
      <c r="D294" s="365">
        <v>100.99238178838115</v>
      </c>
      <c r="E294" s="365">
        <v>100.99238178838115</v>
      </c>
      <c r="F294" s="365">
        <v>100.99238178838115</v>
      </c>
      <c r="G294" s="365">
        <v>101.15013608179714</v>
      </c>
      <c r="H294" s="365">
        <v>101.15013608179714</v>
      </c>
      <c r="I294" s="365">
        <v>103.34657559380381</v>
      </c>
      <c r="J294" s="365">
        <v>103.34657559380381</v>
      </c>
      <c r="K294" s="365">
        <v>103.34657559380381</v>
      </c>
      <c r="L294" s="365">
        <v>103.34657559380381</v>
      </c>
      <c r="M294" s="365">
        <v>103.34657559380381</v>
      </c>
      <c r="N294" s="365">
        <v>104.34731460045691</v>
      </c>
      <c r="O294" s="365">
        <v>104.34731460045691</v>
      </c>
      <c r="P294" s="365">
        <v>104.34731460045691</v>
      </c>
      <c r="Q294" s="365">
        <v>104.34731460045691</v>
      </c>
      <c r="R294" s="365">
        <v>104.34731460045691</v>
      </c>
      <c r="S294" s="365">
        <v>104.90051147126749</v>
      </c>
      <c r="T294" s="365">
        <v>104.90051147126749</v>
      </c>
      <c r="U294" s="365">
        <v>107.01238574834967</v>
      </c>
      <c r="V294" s="365">
        <v>107.01238574834967</v>
      </c>
      <c r="W294" s="365">
        <v>107.01238574834967</v>
      </c>
      <c r="X294" s="365">
        <v>107.01238574834967</v>
      </c>
      <c r="Y294" s="365">
        <v>107.01238574834967</v>
      </c>
      <c r="Z294" s="365">
        <v>107.01238574834967</v>
      </c>
      <c r="AA294" s="365">
        <v>107.01238574834967</v>
      </c>
      <c r="AB294" s="365">
        <v>107.01238574834967</v>
      </c>
      <c r="AC294" s="365">
        <v>107.01238574834967</v>
      </c>
      <c r="AD294" s="365">
        <v>107.01238574834967</v>
      </c>
      <c r="AE294" s="392">
        <v>108.02191574808165</v>
      </c>
    </row>
    <row r="295" spans="1:31" ht="18" customHeight="1" x14ac:dyDescent="0.25">
      <c r="A295" s="352" t="s">
        <v>150</v>
      </c>
      <c r="B295" s="312"/>
      <c r="C295" s="308">
        <v>18</v>
      </c>
      <c r="D295" s="365">
        <v>100.99238178838115</v>
      </c>
      <c r="E295" s="365">
        <v>100.99238178838115</v>
      </c>
      <c r="F295" s="365">
        <v>100.99238178838115</v>
      </c>
      <c r="G295" s="365">
        <v>101.15013608179714</v>
      </c>
      <c r="H295" s="365">
        <v>101.15013608179714</v>
      </c>
      <c r="I295" s="365">
        <v>103.34657559380381</v>
      </c>
      <c r="J295" s="365">
        <v>103.34657559380381</v>
      </c>
      <c r="K295" s="365">
        <v>103.34657559380381</v>
      </c>
      <c r="L295" s="365">
        <v>103.34657559380381</v>
      </c>
      <c r="M295" s="365">
        <v>103.34657559380381</v>
      </c>
      <c r="N295" s="365">
        <v>104.34731460045691</v>
      </c>
      <c r="O295" s="365">
        <v>104.34731460045691</v>
      </c>
      <c r="P295" s="365">
        <v>104.34731460045691</v>
      </c>
      <c r="Q295" s="365">
        <v>104.34731460045691</v>
      </c>
      <c r="R295" s="365">
        <v>104.34731460045691</v>
      </c>
      <c r="S295" s="365">
        <v>104.90051147126749</v>
      </c>
      <c r="T295" s="365">
        <v>104.90051147126749</v>
      </c>
      <c r="U295" s="365">
        <v>107.01238574834967</v>
      </c>
      <c r="V295" s="365">
        <v>107.01238574834967</v>
      </c>
      <c r="W295" s="365">
        <v>107.01238574834967</v>
      </c>
      <c r="X295" s="365">
        <v>107.01238574834967</v>
      </c>
      <c r="Y295" s="365">
        <v>107.01238574834967</v>
      </c>
      <c r="Z295" s="365">
        <v>107.01238574834967</v>
      </c>
      <c r="AA295" s="365">
        <v>107.01238574834967</v>
      </c>
      <c r="AB295" s="365">
        <v>107.01238574834967</v>
      </c>
      <c r="AC295" s="365">
        <v>107.01238574834967</v>
      </c>
      <c r="AD295" s="365">
        <v>107.01238574834967</v>
      </c>
      <c r="AE295" s="392">
        <v>108.02191574808165</v>
      </c>
    </row>
    <row r="296" spans="1:31" ht="18" customHeight="1" x14ac:dyDescent="0.25">
      <c r="A296" s="354"/>
      <c r="B296" s="312" t="s">
        <v>946</v>
      </c>
      <c r="C296" s="320">
        <v>6</v>
      </c>
      <c r="D296" s="366">
        <v>100</v>
      </c>
      <c r="E296" s="366">
        <v>100</v>
      </c>
      <c r="F296" s="366">
        <v>100</v>
      </c>
      <c r="G296" s="366">
        <v>100</v>
      </c>
      <c r="H296" s="366">
        <v>100</v>
      </c>
      <c r="I296" s="366">
        <v>100</v>
      </c>
      <c r="J296" s="366">
        <v>100</v>
      </c>
      <c r="K296" s="366">
        <v>100</v>
      </c>
      <c r="L296" s="366">
        <v>100</v>
      </c>
      <c r="M296" s="366">
        <v>100</v>
      </c>
      <c r="N296" s="366">
        <v>101.04382825827905</v>
      </c>
      <c r="O296" s="366">
        <v>101.04382825827905</v>
      </c>
      <c r="P296" s="366">
        <v>101.04382825827905</v>
      </c>
      <c r="Q296" s="366">
        <v>101.04382825827905</v>
      </c>
      <c r="R296" s="366">
        <v>101.04382825827905</v>
      </c>
      <c r="S296" s="366">
        <v>101.04382825827905</v>
      </c>
      <c r="T296" s="366">
        <v>101.04382825827905</v>
      </c>
      <c r="U296" s="366">
        <v>101.04382825827905</v>
      </c>
      <c r="V296" s="366">
        <v>101.04382825827905</v>
      </c>
      <c r="W296" s="366">
        <v>101.04382825827905</v>
      </c>
      <c r="X296" s="366">
        <v>101.04382825827905</v>
      </c>
      <c r="Y296" s="366">
        <v>101.04382825827905</v>
      </c>
      <c r="Z296" s="366">
        <v>101.04382825827905</v>
      </c>
      <c r="AA296" s="366">
        <v>101.04382825827905</v>
      </c>
      <c r="AB296" s="366">
        <v>101.04382825827905</v>
      </c>
      <c r="AC296" s="366">
        <v>101.04382825827905</v>
      </c>
      <c r="AD296" s="366">
        <v>101.04382825827905</v>
      </c>
      <c r="AE296" s="392">
        <v>101.04382825827905</v>
      </c>
    </row>
    <row r="297" spans="1:31" ht="18" customHeight="1" x14ac:dyDescent="0.25">
      <c r="A297" s="354"/>
      <c r="B297" s="312" t="s">
        <v>947</v>
      </c>
      <c r="C297" s="320">
        <v>12</v>
      </c>
      <c r="D297" s="366">
        <v>101.48857268257173</v>
      </c>
      <c r="E297" s="366">
        <v>101.48857268257173</v>
      </c>
      <c r="F297" s="366">
        <v>101.48857268257173</v>
      </c>
      <c r="G297" s="366">
        <v>101.72520412269573</v>
      </c>
      <c r="H297" s="366">
        <v>101.72520412269573</v>
      </c>
      <c r="I297" s="366">
        <v>105.01986339070571</v>
      </c>
      <c r="J297" s="366">
        <v>105.01986339070571</v>
      </c>
      <c r="K297" s="366">
        <v>105.01986339070571</v>
      </c>
      <c r="L297" s="366">
        <v>105.01986339070571</v>
      </c>
      <c r="M297" s="366">
        <v>105.01986339070571</v>
      </c>
      <c r="N297" s="366">
        <v>105.99905777154585</v>
      </c>
      <c r="O297" s="366">
        <v>105.99905777154585</v>
      </c>
      <c r="P297" s="366">
        <v>105.99905777154585</v>
      </c>
      <c r="Q297" s="366">
        <v>105.99905777154585</v>
      </c>
      <c r="R297" s="366">
        <v>105.99905777154585</v>
      </c>
      <c r="S297" s="366">
        <v>106.82885307776171</v>
      </c>
      <c r="T297" s="366">
        <v>106.82885307776171</v>
      </c>
      <c r="U297" s="366">
        <v>109.99666449338498</v>
      </c>
      <c r="V297" s="366">
        <v>109.99666449338498</v>
      </c>
      <c r="W297" s="366">
        <v>109.99666449338498</v>
      </c>
      <c r="X297" s="366">
        <v>109.99666449338498</v>
      </c>
      <c r="Y297" s="366">
        <v>109.99666449338498</v>
      </c>
      <c r="Z297" s="366">
        <v>109.99666449338498</v>
      </c>
      <c r="AA297" s="366">
        <v>109.99666449338498</v>
      </c>
      <c r="AB297" s="366">
        <v>109.99666449338498</v>
      </c>
      <c r="AC297" s="366">
        <v>109.99666449338498</v>
      </c>
      <c r="AD297" s="366">
        <v>109.99666449338498</v>
      </c>
      <c r="AE297" s="392">
        <v>111.51095949298296</v>
      </c>
    </row>
    <row r="298" spans="1:31" ht="18" customHeight="1" x14ac:dyDescent="0.25">
      <c r="A298" s="354"/>
      <c r="B298" s="323" t="s">
        <v>835</v>
      </c>
      <c r="C298" s="308">
        <v>7</v>
      </c>
      <c r="D298" s="365">
        <v>103.72880473653706</v>
      </c>
      <c r="E298" s="365">
        <v>103.72880473653706</v>
      </c>
      <c r="F298" s="365">
        <v>103.72880473653706</v>
      </c>
      <c r="G298" s="365">
        <v>103.72880473653706</v>
      </c>
      <c r="H298" s="365">
        <v>103.72880473653706</v>
      </c>
      <c r="I298" s="365">
        <v>103.72880473653706</v>
      </c>
      <c r="J298" s="365">
        <v>103.72880473653706</v>
      </c>
      <c r="K298" s="365">
        <v>103.72880473653706</v>
      </c>
      <c r="L298" s="365">
        <v>103.72880473653706</v>
      </c>
      <c r="M298" s="365">
        <v>113.92392635764722</v>
      </c>
      <c r="N298" s="365">
        <v>113.92392635764722</v>
      </c>
      <c r="O298" s="365">
        <v>113.92392635764722</v>
      </c>
      <c r="P298" s="365">
        <v>113.92392635764722</v>
      </c>
      <c r="Q298" s="365">
        <v>113.92392635764722</v>
      </c>
      <c r="R298" s="365">
        <v>113.92392635764722</v>
      </c>
      <c r="S298" s="365">
        <v>113.92392635764722</v>
      </c>
      <c r="T298" s="365">
        <v>113.92392635764722</v>
      </c>
      <c r="U298" s="365">
        <v>113.92392635764722</v>
      </c>
      <c r="V298" s="365">
        <v>113.92392635764722</v>
      </c>
      <c r="W298" s="365">
        <v>113.92392635764722</v>
      </c>
      <c r="X298" s="365">
        <v>113.92392635764722</v>
      </c>
      <c r="Y298" s="365">
        <v>124.36564473777337</v>
      </c>
      <c r="Z298" s="365">
        <v>124.36564473777337</v>
      </c>
      <c r="AA298" s="365">
        <v>124.36564473777337</v>
      </c>
      <c r="AB298" s="365">
        <v>124.36564473777337</v>
      </c>
      <c r="AC298" s="365">
        <v>124.36564473777337</v>
      </c>
      <c r="AD298" s="365">
        <v>124.36564473777337</v>
      </c>
      <c r="AE298" s="392">
        <v>124.36564473777337</v>
      </c>
    </row>
    <row r="299" spans="1:31" ht="18" customHeight="1" x14ac:dyDescent="0.25">
      <c r="A299" s="352" t="s">
        <v>836</v>
      </c>
      <c r="B299" s="312"/>
      <c r="C299" s="308">
        <v>7</v>
      </c>
      <c r="D299" s="365">
        <v>103.72880473653706</v>
      </c>
      <c r="E299" s="365">
        <v>103.72880473653706</v>
      </c>
      <c r="F299" s="365">
        <v>103.72880473653706</v>
      </c>
      <c r="G299" s="365">
        <v>103.72880473653706</v>
      </c>
      <c r="H299" s="365">
        <v>103.72880473653706</v>
      </c>
      <c r="I299" s="365">
        <v>103.72880473653706</v>
      </c>
      <c r="J299" s="365">
        <v>103.72880473653706</v>
      </c>
      <c r="K299" s="365">
        <v>103.72880473653706</v>
      </c>
      <c r="L299" s="365">
        <v>103.72880473653706</v>
      </c>
      <c r="M299" s="365">
        <v>113.92392635764722</v>
      </c>
      <c r="N299" s="365">
        <v>113.92392635764722</v>
      </c>
      <c r="O299" s="365">
        <v>113.92392635764722</v>
      </c>
      <c r="P299" s="365">
        <v>113.92392635764722</v>
      </c>
      <c r="Q299" s="365">
        <v>113.92392635764722</v>
      </c>
      <c r="R299" s="365">
        <v>113.92392635764722</v>
      </c>
      <c r="S299" s="365">
        <v>113.92392635764722</v>
      </c>
      <c r="T299" s="365">
        <v>113.92392635764722</v>
      </c>
      <c r="U299" s="365">
        <v>113.92392635764722</v>
      </c>
      <c r="V299" s="365">
        <v>113.92392635764722</v>
      </c>
      <c r="W299" s="365">
        <v>113.92392635764722</v>
      </c>
      <c r="X299" s="365">
        <v>113.92392635764722</v>
      </c>
      <c r="Y299" s="365">
        <v>124.36564473777337</v>
      </c>
      <c r="Z299" s="365">
        <v>124.36564473777337</v>
      </c>
      <c r="AA299" s="365">
        <v>124.36564473777337</v>
      </c>
      <c r="AB299" s="365">
        <v>124.36564473777337</v>
      </c>
      <c r="AC299" s="365">
        <v>124.36564473777337</v>
      </c>
      <c r="AD299" s="365">
        <v>124.36564473777337</v>
      </c>
      <c r="AE299" s="392">
        <v>124.36564473777337</v>
      </c>
    </row>
    <row r="300" spans="1:31" ht="18" customHeight="1" x14ac:dyDescent="0.25">
      <c r="A300" s="354"/>
      <c r="B300" s="312" t="s">
        <v>948</v>
      </c>
      <c r="C300" s="320">
        <v>1</v>
      </c>
      <c r="D300" s="366">
        <v>103.66146496280776</v>
      </c>
      <c r="E300" s="366">
        <v>103.66146496280776</v>
      </c>
      <c r="F300" s="366">
        <v>103.66146496280776</v>
      </c>
      <c r="G300" s="366">
        <v>103.66146496280776</v>
      </c>
      <c r="H300" s="366">
        <v>103.66146496280776</v>
      </c>
      <c r="I300" s="366">
        <v>103.66146496280776</v>
      </c>
      <c r="J300" s="366">
        <v>103.66146496280776</v>
      </c>
      <c r="K300" s="366">
        <v>103.66146496280776</v>
      </c>
      <c r="L300" s="366">
        <v>103.66146496280776</v>
      </c>
      <c r="M300" s="366">
        <v>103.66146496280776</v>
      </c>
      <c r="N300" s="366">
        <v>103.66146496280776</v>
      </c>
      <c r="O300" s="366">
        <v>103.66146496280776</v>
      </c>
      <c r="P300" s="366">
        <v>103.66146496280776</v>
      </c>
      <c r="Q300" s="366">
        <v>103.66146496280776</v>
      </c>
      <c r="R300" s="366">
        <v>103.66146496280776</v>
      </c>
      <c r="S300" s="366">
        <v>103.66146496280776</v>
      </c>
      <c r="T300" s="366">
        <v>103.66146496280776</v>
      </c>
      <c r="U300" s="366">
        <v>103.66146496280776</v>
      </c>
      <c r="V300" s="366">
        <v>103.66146496280776</v>
      </c>
      <c r="W300" s="366">
        <v>103.66146496280776</v>
      </c>
      <c r="X300" s="366">
        <v>103.66146496280776</v>
      </c>
      <c r="Y300" s="366">
        <v>120.15084977364293</v>
      </c>
      <c r="Z300" s="366">
        <v>120.15084977364293</v>
      </c>
      <c r="AA300" s="366">
        <v>120.15084977364293</v>
      </c>
      <c r="AB300" s="366">
        <v>120.15084977364293</v>
      </c>
      <c r="AC300" s="366">
        <v>120.15084977364293</v>
      </c>
      <c r="AD300" s="366">
        <v>120.15084977364293</v>
      </c>
      <c r="AE300" s="392">
        <v>120.15084977364293</v>
      </c>
    </row>
    <row r="301" spans="1:31" ht="18" customHeight="1" x14ac:dyDescent="0.25">
      <c r="A301" s="354"/>
      <c r="B301" s="312" t="s">
        <v>949</v>
      </c>
      <c r="C301" s="320">
        <v>6</v>
      </c>
      <c r="D301" s="366">
        <v>103.74002803215861</v>
      </c>
      <c r="E301" s="366">
        <v>103.74002803215861</v>
      </c>
      <c r="F301" s="366">
        <v>103.74002803215861</v>
      </c>
      <c r="G301" s="366">
        <v>103.74002803215861</v>
      </c>
      <c r="H301" s="366">
        <v>103.74002803215861</v>
      </c>
      <c r="I301" s="366">
        <v>103.74002803215861</v>
      </c>
      <c r="J301" s="366">
        <v>103.74002803215861</v>
      </c>
      <c r="K301" s="366">
        <v>103.74002803215861</v>
      </c>
      <c r="L301" s="366">
        <v>103.74002803215861</v>
      </c>
      <c r="M301" s="366">
        <v>115.63433659012047</v>
      </c>
      <c r="N301" s="366">
        <v>115.63433659012047</v>
      </c>
      <c r="O301" s="366">
        <v>115.63433659012047</v>
      </c>
      <c r="P301" s="366">
        <v>115.63433659012047</v>
      </c>
      <c r="Q301" s="366">
        <v>115.63433659012047</v>
      </c>
      <c r="R301" s="366">
        <v>115.63433659012047</v>
      </c>
      <c r="S301" s="366">
        <v>115.63433659012047</v>
      </c>
      <c r="T301" s="366">
        <v>115.63433659012047</v>
      </c>
      <c r="U301" s="366">
        <v>115.63433659012047</v>
      </c>
      <c r="V301" s="366">
        <v>115.63433659012047</v>
      </c>
      <c r="W301" s="366">
        <v>115.63433659012047</v>
      </c>
      <c r="X301" s="366">
        <v>115.63433659012047</v>
      </c>
      <c r="Y301" s="366">
        <v>125.06811056512845</v>
      </c>
      <c r="Z301" s="366">
        <v>125.06811056512845</v>
      </c>
      <c r="AA301" s="366">
        <v>125.06811056512845</v>
      </c>
      <c r="AB301" s="366">
        <v>125.06811056512845</v>
      </c>
      <c r="AC301" s="366">
        <v>125.06811056512845</v>
      </c>
      <c r="AD301" s="366">
        <v>125.06811056512845</v>
      </c>
      <c r="AE301" s="392">
        <v>125.06811056512845</v>
      </c>
    </row>
    <row r="302" spans="1:31" ht="18" customHeight="1" x14ac:dyDescent="0.25">
      <c r="A302" s="354"/>
      <c r="B302" s="312"/>
      <c r="C302" s="308"/>
      <c r="D302" s="365"/>
      <c r="E302" s="365"/>
      <c r="F302" s="365"/>
      <c r="G302" s="365"/>
      <c r="H302" s="365"/>
      <c r="I302" s="365"/>
      <c r="J302" s="365"/>
      <c r="K302" s="365"/>
      <c r="L302" s="365"/>
      <c r="M302" s="365"/>
      <c r="N302" s="365"/>
      <c r="O302" s="365"/>
      <c r="P302" s="365"/>
      <c r="Q302" s="365"/>
      <c r="R302" s="365"/>
      <c r="S302" s="365"/>
      <c r="T302" s="365"/>
      <c r="U302" s="365"/>
      <c r="V302" s="365"/>
      <c r="W302" s="365"/>
      <c r="X302" s="365"/>
      <c r="Y302" s="365"/>
      <c r="Z302" s="365"/>
      <c r="AA302" s="365"/>
      <c r="AB302" s="365"/>
      <c r="AC302" s="365"/>
      <c r="AD302" s="365"/>
      <c r="AE302" s="392"/>
    </row>
    <row r="303" spans="1:31" customFormat="1" ht="28.5" customHeight="1" x14ac:dyDescent="0.25">
      <c r="A303" s="405" t="s">
        <v>837</v>
      </c>
      <c r="B303" s="406"/>
      <c r="C303" s="350">
        <v>52</v>
      </c>
      <c r="D303" s="364">
        <v>104.37314576315586</v>
      </c>
      <c r="E303" s="364">
        <v>104.5746956991172</v>
      </c>
      <c r="F303" s="364">
        <v>104.63175716327223</v>
      </c>
      <c r="G303" s="364">
        <v>104.66061186203193</v>
      </c>
      <c r="H303" s="364">
        <v>104.59677852428032</v>
      </c>
      <c r="I303" s="364">
        <v>105.51097848691825</v>
      </c>
      <c r="J303" s="364">
        <v>107.49405254676941</v>
      </c>
      <c r="K303" s="364">
        <v>108.26235530467056</v>
      </c>
      <c r="L303" s="364">
        <v>108.42799316877687</v>
      </c>
      <c r="M303" s="364">
        <v>110.89086095216329</v>
      </c>
      <c r="N303" s="364">
        <v>111.46304676830491</v>
      </c>
      <c r="O303" s="364">
        <v>112.41364294896283</v>
      </c>
      <c r="P303" s="364">
        <v>112.68251208254881</v>
      </c>
      <c r="Q303" s="364">
        <v>113.28660780056086</v>
      </c>
      <c r="R303" s="364">
        <v>114.85877163358352</v>
      </c>
      <c r="S303" s="364">
        <v>115.85068061024351</v>
      </c>
      <c r="T303" s="364">
        <v>117.30836847535969</v>
      </c>
      <c r="U303" s="364">
        <v>118.33135902681414</v>
      </c>
      <c r="V303" s="364">
        <v>118.17855058768258</v>
      </c>
      <c r="W303" s="364">
        <v>120.30958946112848</v>
      </c>
      <c r="X303" s="364">
        <v>120.88523190005117</v>
      </c>
      <c r="Y303" s="364">
        <v>121.44767709742062</v>
      </c>
      <c r="Z303" s="364">
        <v>122.48540746549271</v>
      </c>
      <c r="AA303" s="364">
        <v>122.72131982456651</v>
      </c>
      <c r="AB303" s="364">
        <v>125.11781470093018</v>
      </c>
      <c r="AC303" s="364">
        <v>126.35325020231977</v>
      </c>
      <c r="AD303" s="364">
        <v>126.56712638371293</v>
      </c>
      <c r="AE303" s="394">
        <v>127.30782867824524</v>
      </c>
    </row>
    <row r="304" spans="1:31" ht="18" customHeight="1" x14ac:dyDescent="0.25">
      <c r="A304" s="354"/>
      <c r="B304" s="323" t="s">
        <v>838</v>
      </c>
      <c r="C304" s="308">
        <v>50</v>
      </c>
      <c r="D304" s="365">
        <v>104.25602418331965</v>
      </c>
      <c r="E304" s="365">
        <v>104.46563611671945</v>
      </c>
      <c r="F304" s="365">
        <v>104.55104702317728</v>
      </c>
      <c r="G304" s="365">
        <v>104.58105590988737</v>
      </c>
      <c r="H304" s="365">
        <v>104.68693261729624</v>
      </c>
      <c r="I304" s="365">
        <v>105.63770057843969</v>
      </c>
      <c r="J304" s="365">
        <v>107.7000976006849</v>
      </c>
      <c r="K304" s="365">
        <v>108.4991324689021</v>
      </c>
      <c r="L304" s="365">
        <v>108.4991324689021</v>
      </c>
      <c r="M304" s="365">
        <v>111.06051496362397</v>
      </c>
      <c r="N304" s="365">
        <v>111.65558821241126</v>
      </c>
      <c r="O304" s="365">
        <v>112.6442082402955</v>
      </c>
      <c r="P304" s="365">
        <v>112.92383213922493</v>
      </c>
      <c r="Q304" s="365">
        <v>113.55209168595744</v>
      </c>
      <c r="R304" s="365">
        <v>115.44191729044633</v>
      </c>
      <c r="S304" s="365">
        <v>116.47350275343331</v>
      </c>
      <c r="T304" s="365">
        <v>117.69628492948334</v>
      </c>
      <c r="U304" s="365">
        <v>118.76019510299597</v>
      </c>
      <c r="V304" s="365">
        <v>118.81977208693087</v>
      </c>
      <c r="W304" s="365">
        <v>120.73136570038422</v>
      </c>
      <c r="X304" s="365">
        <v>121.33003383686381</v>
      </c>
      <c r="Y304" s="365">
        <v>121.91497684212804</v>
      </c>
      <c r="Z304" s="365">
        <v>123.14749312973014</v>
      </c>
      <c r="AA304" s="365">
        <v>123.39284198316687</v>
      </c>
      <c r="AB304" s="365">
        <v>125.8851966545851</v>
      </c>
      <c r="AC304" s="365">
        <v>127.17004957603027</v>
      </c>
      <c r="AD304" s="365">
        <v>127.27938604292332</v>
      </c>
      <c r="AE304" s="392">
        <v>128.04971642923692</v>
      </c>
    </row>
    <row r="305" spans="1:31" ht="18" customHeight="1" x14ac:dyDescent="0.25">
      <c r="A305" s="352" t="s">
        <v>155</v>
      </c>
      <c r="B305" s="312"/>
      <c r="C305" s="308">
        <v>50</v>
      </c>
      <c r="D305" s="365">
        <v>104.25602418331965</v>
      </c>
      <c r="E305" s="365">
        <v>104.46563611671945</v>
      </c>
      <c r="F305" s="365">
        <v>104.55104702317728</v>
      </c>
      <c r="G305" s="365">
        <v>104.58105590988737</v>
      </c>
      <c r="H305" s="365">
        <v>104.68693261729624</v>
      </c>
      <c r="I305" s="365">
        <v>105.63770057843969</v>
      </c>
      <c r="J305" s="365">
        <v>107.7000976006849</v>
      </c>
      <c r="K305" s="365">
        <v>108.4991324689021</v>
      </c>
      <c r="L305" s="365">
        <v>108.4991324689021</v>
      </c>
      <c r="M305" s="365">
        <v>111.06051496362397</v>
      </c>
      <c r="N305" s="365">
        <v>111.65558821241126</v>
      </c>
      <c r="O305" s="365">
        <v>112.6442082402955</v>
      </c>
      <c r="P305" s="365">
        <v>112.92383213922493</v>
      </c>
      <c r="Q305" s="365">
        <v>113.55209168595744</v>
      </c>
      <c r="R305" s="365">
        <v>115.44191729044633</v>
      </c>
      <c r="S305" s="365">
        <v>116.47350275343331</v>
      </c>
      <c r="T305" s="365">
        <v>117.69628492948334</v>
      </c>
      <c r="U305" s="365">
        <v>118.76019510299597</v>
      </c>
      <c r="V305" s="365">
        <v>118.81977208693087</v>
      </c>
      <c r="W305" s="365">
        <v>120.73136570038422</v>
      </c>
      <c r="X305" s="365">
        <v>121.33003383686381</v>
      </c>
      <c r="Y305" s="365">
        <v>121.91497684212804</v>
      </c>
      <c r="Z305" s="365">
        <v>123.14749312973014</v>
      </c>
      <c r="AA305" s="365">
        <v>123.39284198316687</v>
      </c>
      <c r="AB305" s="365">
        <v>125.8851966545851</v>
      </c>
      <c r="AC305" s="365">
        <v>127.17004957603027</v>
      </c>
      <c r="AD305" s="365">
        <v>127.27938604292332</v>
      </c>
      <c r="AE305" s="392">
        <v>128.04971642923692</v>
      </c>
    </row>
    <row r="306" spans="1:31" ht="18" customHeight="1" x14ac:dyDescent="0.25">
      <c r="A306" s="354"/>
      <c r="B306" s="310" t="s">
        <v>839</v>
      </c>
      <c r="C306" s="320">
        <v>8</v>
      </c>
      <c r="D306" s="366">
        <v>105.35065956867423</v>
      </c>
      <c r="E306" s="366">
        <v>106.35824560124615</v>
      </c>
      <c r="F306" s="366">
        <v>106.35824560124615</v>
      </c>
      <c r="G306" s="366">
        <v>106.35824560124615</v>
      </c>
      <c r="H306" s="366">
        <v>106.35824560124615</v>
      </c>
      <c r="I306" s="366">
        <v>106.62731805894516</v>
      </c>
      <c r="J306" s="366">
        <v>109.94199321395138</v>
      </c>
      <c r="K306" s="366">
        <v>109.94199321395138</v>
      </c>
      <c r="L306" s="366">
        <v>109.94199321395138</v>
      </c>
      <c r="M306" s="366">
        <v>114.47798404179471</v>
      </c>
      <c r="N306" s="366">
        <v>114.47798404179471</v>
      </c>
      <c r="O306" s="366">
        <v>114.47798404179471</v>
      </c>
      <c r="P306" s="366">
        <v>114.47798404179471</v>
      </c>
      <c r="Q306" s="366">
        <v>114.47798404179471</v>
      </c>
      <c r="R306" s="366">
        <v>119.34242041318497</v>
      </c>
      <c r="S306" s="366">
        <v>121.22156298169011</v>
      </c>
      <c r="T306" s="366">
        <v>121.24623763801836</v>
      </c>
      <c r="U306" s="366">
        <v>121.24623763801836</v>
      </c>
      <c r="V306" s="366">
        <v>121.24623763801836</v>
      </c>
      <c r="W306" s="366">
        <v>124.11495608622191</v>
      </c>
      <c r="X306" s="366">
        <v>125.99455396364084</v>
      </c>
      <c r="Y306" s="366">
        <v>128.05495480394143</v>
      </c>
      <c r="Z306" s="366">
        <v>128.05495480394143</v>
      </c>
      <c r="AA306" s="366">
        <v>128.05495480394143</v>
      </c>
      <c r="AB306" s="366">
        <v>129.91593581359479</v>
      </c>
      <c r="AC306" s="366">
        <v>130.24510815682953</v>
      </c>
      <c r="AD306" s="366">
        <v>130.74456200909535</v>
      </c>
      <c r="AE306" s="392">
        <v>133.05502713935078</v>
      </c>
    </row>
    <row r="307" spans="1:31" ht="18" customHeight="1" x14ac:dyDescent="0.25">
      <c r="A307" s="354"/>
      <c r="B307" s="310" t="s">
        <v>950</v>
      </c>
      <c r="C307" s="320">
        <v>18</v>
      </c>
      <c r="D307" s="366">
        <v>105.08275331939249</v>
      </c>
      <c r="E307" s="366">
        <v>105.08275331939249</v>
      </c>
      <c r="F307" s="366">
        <v>105.16529378658475</v>
      </c>
      <c r="G307" s="366">
        <v>105.24865180522391</v>
      </c>
      <c r="H307" s="366">
        <v>105.24865180522391</v>
      </c>
      <c r="I307" s="366">
        <v>105.90376911846106</v>
      </c>
      <c r="J307" s="366">
        <v>109.19565522950833</v>
      </c>
      <c r="K307" s="366">
        <v>111.24278721020221</v>
      </c>
      <c r="L307" s="366">
        <v>111.24278721020221</v>
      </c>
      <c r="M307" s="366">
        <v>113.36894978562826</v>
      </c>
      <c r="N307" s="366">
        <v>114.68172933221182</v>
      </c>
      <c r="O307" s="366">
        <v>115.43755025737457</v>
      </c>
      <c r="P307" s="366">
        <v>115.51777597098605</v>
      </c>
      <c r="Q307" s="366">
        <v>115.8503771411191</v>
      </c>
      <c r="R307" s="366">
        <v>118.57108165961384</v>
      </c>
      <c r="S307" s="366">
        <v>119.86059621002616</v>
      </c>
      <c r="T307" s="366">
        <v>119.86059621002616</v>
      </c>
      <c r="U307" s="366">
        <v>119.86059621002616</v>
      </c>
      <c r="V307" s="366">
        <v>119.86059621002616</v>
      </c>
      <c r="W307" s="366">
        <v>123.53116665858208</v>
      </c>
      <c r="X307" s="366">
        <v>123.70131900499655</v>
      </c>
      <c r="Y307" s="366">
        <v>124.41042697948579</v>
      </c>
      <c r="Z307" s="366">
        <v>124.66983551474843</v>
      </c>
      <c r="AA307" s="366">
        <v>124.75007512272967</v>
      </c>
      <c r="AB307" s="366">
        <v>128.75219297210347</v>
      </c>
      <c r="AC307" s="366">
        <v>129.79135694125202</v>
      </c>
      <c r="AD307" s="366">
        <v>129.87308985939231</v>
      </c>
      <c r="AE307" s="392">
        <v>130.98602309681661</v>
      </c>
    </row>
    <row r="308" spans="1:31" ht="18" customHeight="1" x14ac:dyDescent="0.25">
      <c r="A308" s="354"/>
      <c r="B308" s="310" t="s">
        <v>951</v>
      </c>
      <c r="C308" s="320">
        <v>11</v>
      </c>
      <c r="D308" s="366">
        <v>104.85628795387011</v>
      </c>
      <c r="E308" s="366">
        <v>104.85628795387011</v>
      </c>
      <c r="F308" s="366">
        <v>104.85628795387011</v>
      </c>
      <c r="G308" s="366">
        <v>104.85628795387011</v>
      </c>
      <c r="H308" s="366">
        <v>104.85628795387011</v>
      </c>
      <c r="I308" s="366">
        <v>107.48048580646626</v>
      </c>
      <c r="J308" s="366">
        <v>107.48048580646626</v>
      </c>
      <c r="K308" s="366">
        <v>107.48048580646626</v>
      </c>
      <c r="L308" s="366">
        <v>107.48048580646626</v>
      </c>
      <c r="M308" s="366">
        <v>111.81180794320295</v>
      </c>
      <c r="N308" s="366">
        <v>111.81180794320295</v>
      </c>
      <c r="O308" s="366">
        <v>115.06873746513779</v>
      </c>
      <c r="P308" s="366">
        <v>116.20847674708911</v>
      </c>
      <c r="Q308" s="366">
        <v>116.20847674708911</v>
      </c>
      <c r="R308" s="366">
        <v>116.20847674708911</v>
      </c>
      <c r="S308" s="366">
        <v>116.78439282745791</v>
      </c>
      <c r="T308" s="366">
        <v>116.78439282745791</v>
      </c>
      <c r="U308" s="366">
        <v>121.49184157920203</v>
      </c>
      <c r="V308" s="366">
        <v>121.49184157920203</v>
      </c>
      <c r="W308" s="366">
        <v>121.49184157920203</v>
      </c>
      <c r="X308" s="366">
        <v>121.49184157920203</v>
      </c>
      <c r="Y308" s="366">
        <v>121.49184157920203</v>
      </c>
      <c r="Z308" s="366">
        <v>121.49184157920203</v>
      </c>
      <c r="AA308" s="366">
        <v>121.49184157920203</v>
      </c>
      <c r="AB308" s="366">
        <v>122.10495264200354</v>
      </c>
      <c r="AC308" s="366">
        <v>122.10495264200354</v>
      </c>
      <c r="AD308" s="366">
        <v>122.10495264200354</v>
      </c>
      <c r="AE308" s="392">
        <v>122.10495264200354</v>
      </c>
    </row>
    <row r="309" spans="1:31" ht="18" customHeight="1" x14ac:dyDescent="0.25">
      <c r="A309" s="354"/>
      <c r="B309" s="310" t="s">
        <v>840</v>
      </c>
      <c r="C309" s="320">
        <v>3</v>
      </c>
      <c r="D309" s="366">
        <v>104.72552059336606</v>
      </c>
      <c r="E309" s="366">
        <v>104.72552059336606</v>
      </c>
      <c r="F309" s="366">
        <v>104.72552059336606</v>
      </c>
      <c r="G309" s="366">
        <v>104.72552059336606</v>
      </c>
      <c r="H309" s="366">
        <v>106.40283425806552</v>
      </c>
      <c r="I309" s="366">
        <v>108.23121797923778</v>
      </c>
      <c r="J309" s="366">
        <v>112.04734535061606</v>
      </c>
      <c r="K309" s="366">
        <v>113.94862127891798</v>
      </c>
      <c r="L309" s="366">
        <v>113.94862127891798</v>
      </c>
      <c r="M309" s="366">
        <v>114.93977741282275</v>
      </c>
      <c r="N309" s="366">
        <v>114.93977741282275</v>
      </c>
      <c r="O309" s="366">
        <v>114.93977741282275</v>
      </c>
      <c r="P309" s="366">
        <v>114.93977741282275</v>
      </c>
      <c r="Q309" s="366">
        <v>114.93977741282275</v>
      </c>
      <c r="R309" s="366">
        <v>114.93977741282275</v>
      </c>
      <c r="S309" s="366">
        <v>114.93977741282275</v>
      </c>
      <c r="T309" s="366">
        <v>114.93977741282275</v>
      </c>
      <c r="U309" s="366">
        <v>115.88215901712027</v>
      </c>
      <c r="V309" s="366">
        <v>115.88215901712027</v>
      </c>
      <c r="W309" s="366">
        <v>119.25225583286529</v>
      </c>
      <c r="X309" s="366">
        <v>119.25225583286529</v>
      </c>
      <c r="Y309" s="366">
        <v>119.25225583286529</v>
      </c>
      <c r="Z309" s="366">
        <v>119.25225583286529</v>
      </c>
      <c r="AA309" s="366">
        <v>120.52146858488193</v>
      </c>
      <c r="AB309" s="366">
        <v>121.80418968521984</v>
      </c>
      <c r="AC309" s="366">
        <v>122.70000178205542</v>
      </c>
      <c r="AD309" s="366">
        <v>122.70000178205542</v>
      </c>
      <c r="AE309" s="392">
        <v>122.70000178205542</v>
      </c>
    </row>
    <row r="310" spans="1:31" ht="18" customHeight="1" x14ac:dyDescent="0.25">
      <c r="A310" s="354"/>
      <c r="B310" s="310" t="s">
        <v>841</v>
      </c>
      <c r="C310" s="320">
        <v>10</v>
      </c>
      <c r="D310" s="366">
        <v>101.56512386825246</v>
      </c>
      <c r="E310" s="366">
        <v>101.7755506864624</v>
      </c>
      <c r="F310" s="366">
        <v>102.01770867893461</v>
      </c>
      <c r="G310" s="366">
        <v>102.01770867893461</v>
      </c>
      <c r="H310" s="366">
        <v>102.25926214618636</v>
      </c>
      <c r="I310" s="366">
        <v>102.43186691114246</v>
      </c>
      <c r="J310" s="366">
        <v>103.44267637342875</v>
      </c>
      <c r="K310" s="366">
        <v>103.46454192698683</v>
      </c>
      <c r="L310" s="366">
        <v>103.46454192698683</v>
      </c>
      <c r="M310" s="366">
        <v>103.84532401835349</v>
      </c>
      <c r="N310" s="366">
        <v>104.37781363581962</v>
      </c>
      <c r="O310" s="366">
        <v>104.37781363581962</v>
      </c>
      <c r="P310" s="366">
        <v>104.37781363581962</v>
      </c>
      <c r="Q310" s="366">
        <v>106.58878374662227</v>
      </c>
      <c r="R310" s="366">
        <v>107.16296704404981</v>
      </c>
      <c r="S310" s="366">
        <v>107.77164476664367</v>
      </c>
      <c r="T310" s="366">
        <v>113.07092403202418</v>
      </c>
      <c r="U310" s="366">
        <v>113.07092403202418</v>
      </c>
      <c r="V310" s="366">
        <v>113.32995439695847</v>
      </c>
      <c r="W310" s="366">
        <v>113.46078220473372</v>
      </c>
      <c r="X310" s="366">
        <v>114.48981538466134</v>
      </c>
      <c r="Y310" s="366">
        <v>114.48981538466134</v>
      </c>
      <c r="Z310" s="366">
        <v>119.44255110165072</v>
      </c>
      <c r="AA310" s="366">
        <v>120.21814332775072</v>
      </c>
      <c r="AB310" s="366">
        <v>122.74192253328398</v>
      </c>
      <c r="AC310" s="366">
        <v>126.35588755384511</v>
      </c>
      <c r="AD310" s="366">
        <v>126.35588755384511</v>
      </c>
      <c r="AE310" s="392">
        <v>126.35588755384511</v>
      </c>
    </row>
    <row r="311" spans="1:31" ht="18" customHeight="1" x14ac:dyDescent="0.25">
      <c r="A311" s="354"/>
      <c r="B311" s="323" t="s">
        <v>842</v>
      </c>
      <c r="C311" s="308">
        <v>2</v>
      </c>
      <c r="D311" s="365">
        <v>107.30118525906094</v>
      </c>
      <c r="E311" s="365">
        <v>107.30118525906094</v>
      </c>
      <c r="F311" s="365">
        <v>106.64951066564599</v>
      </c>
      <c r="G311" s="365">
        <v>106.64951066564599</v>
      </c>
      <c r="H311" s="365">
        <v>102.34292619888218</v>
      </c>
      <c r="I311" s="365">
        <v>102.34292619888218</v>
      </c>
      <c r="J311" s="365">
        <v>102.34292619888218</v>
      </c>
      <c r="K311" s="365">
        <v>102.34292619888218</v>
      </c>
      <c r="L311" s="365">
        <v>106.64951066564599</v>
      </c>
      <c r="M311" s="365">
        <v>106.64951066564599</v>
      </c>
      <c r="N311" s="365">
        <v>106.64951066564599</v>
      </c>
      <c r="O311" s="365">
        <v>106.64951066564599</v>
      </c>
      <c r="P311" s="365">
        <v>106.64951066564599</v>
      </c>
      <c r="Q311" s="365">
        <v>106.64951066564599</v>
      </c>
      <c r="R311" s="365">
        <v>100.2801302120132</v>
      </c>
      <c r="S311" s="365">
        <v>100.28012703049835</v>
      </c>
      <c r="T311" s="365">
        <v>107.61045712226861</v>
      </c>
      <c r="U311" s="365">
        <v>107.61045712226861</v>
      </c>
      <c r="V311" s="365">
        <v>102.14801310647522</v>
      </c>
      <c r="W311" s="365">
        <v>109.76518347973534</v>
      </c>
      <c r="X311" s="365">
        <v>109.76518347973534</v>
      </c>
      <c r="Y311" s="365">
        <v>109.76518347973534</v>
      </c>
      <c r="Z311" s="365">
        <v>105.9332658595573</v>
      </c>
      <c r="AA311" s="365">
        <v>105.9332658595573</v>
      </c>
      <c r="AB311" s="365">
        <v>105.9332658595573</v>
      </c>
      <c r="AC311" s="365">
        <v>105.9332658595573</v>
      </c>
      <c r="AD311" s="365">
        <v>108.76063490345319</v>
      </c>
      <c r="AE311" s="392">
        <v>108.76063490345319</v>
      </c>
    </row>
    <row r="312" spans="1:31" ht="18" customHeight="1" x14ac:dyDescent="0.25">
      <c r="A312" s="352" t="s">
        <v>843</v>
      </c>
      <c r="B312" s="310"/>
      <c r="C312" s="308">
        <v>2</v>
      </c>
      <c r="D312" s="365">
        <v>107.30118525906094</v>
      </c>
      <c r="E312" s="365">
        <v>107.30118525906094</v>
      </c>
      <c r="F312" s="365">
        <v>106.64951066564599</v>
      </c>
      <c r="G312" s="365">
        <v>106.64951066564599</v>
      </c>
      <c r="H312" s="365">
        <v>102.34292619888218</v>
      </c>
      <c r="I312" s="365">
        <v>102.34292619888218</v>
      </c>
      <c r="J312" s="365">
        <v>102.34292619888218</v>
      </c>
      <c r="K312" s="365">
        <v>102.34292619888218</v>
      </c>
      <c r="L312" s="365">
        <v>106.64951066564599</v>
      </c>
      <c r="M312" s="365">
        <v>106.64951066564599</v>
      </c>
      <c r="N312" s="365">
        <v>106.64951066564599</v>
      </c>
      <c r="O312" s="365">
        <v>106.64951066564599</v>
      </c>
      <c r="P312" s="365">
        <v>106.64951066564599</v>
      </c>
      <c r="Q312" s="365">
        <v>106.64951066564599</v>
      </c>
      <c r="R312" s="365">
        <v>100.2801302120132</v>
      </c>
      <c r="S312" s="365">
        <v>100.28012703049835</v>
      </c>
      <c r="T312" s="365">
        <v>107.61045712226861</v>
      </c>
      <c r="U312" s="365">
        <v>107.61045712226861</v>
      </c>
      <c r="V312" s="365">
        <v>102.14801310647522</v>
      </c>
      <c r="W312" s="365">
        <v>109.76518347973534</v>
      </c>
      <c r="X312" s="365">
        <v>109.76518347973534</v>
      </c>
      <c r="Y312" s="365">
        <v>109.76518347973534</v>
      </c>
      <c r="Z312" s="365">
        <v>105.9332658595573</v>
      </c>
      <c r="AA312" s="365">
        <v>105.9332658595573</v>
      </c>
      <c r="AB312" s="365">
        <v>105.9332658595573</v>
      </c>
      <c r="AC312" s="365">
        <v>105.9332658595573</v>
      </c>
      <c r="AD312" s="365">
        <v>108.76063490345319</v>
      </c>
      <c r="AE312" s="392">
        <v>108.76063490345319</v>
      </c>
    </row>
    <row r="313" spans="1:31" ht="18" customHeight="1" x14ac:dyDescent="0.25">
      <c r="A313" s="354"/>
      <c r="B313" s="312" t="s">
        <v>952</v>
      </c>
      <c r="C313" s="320">
        <v>2</v>
      </c>
      <c r="D313" s="366">
        <v>107.30118525906094</v>
      </c>
      <c r="E313" s="366">
        <v>107.30118525906094</v>
      </c>
      <c r="F313" s="366">
        <v>106.64951066564599</v>
      </c>
      <c r="G313" s="366">
        <v>106.64951066564599</v>
      </c>
      <c r="H313" s="366">
        <v>102.34292619888218</v>
      </c>
      <c r="I313" s="366">
        <v>102.34292619888218</v>
      </c>
      <c r="J313" s="366">
        <v>102.34292619888218</v>
      </c>
      <c r="K313" s="366">
        <v>102.34292619888218</v>
      </c>
      <c r="L313" s="366">
        <v>106.64951066564599</v>
      </c>
      <c r="M313" s="366">
        <v>106.64951066564599</v>
      </c>
      <c r="N313" s="366">
        <v>106.64951066564599</v>
      </c>
      <c r="O313" s="366">
        <v>106.64951066564599</v>
      </c>
      <c r="P313" s="366">
        <v>106.64951066564599</v>
      </c>
      <c r="Q313" s="366">
        <v>106.64951066564599</v>
      </c>
      <c r="R313" s="366">
        <v>100.2801302120132</v>
      </c>
      <c r="S313" s="366">
        <v>100.28012703049835</v>
      </c>
      <c r="T313" s="366">
        <v>107.61045712226861</v>
      </c>
      <c r="U313" s="366">
        <v>107.61045712226861</v>
      </c>
      <c r="V313" s="366">
        <v>102.14801310647522</v>
      </c>
      <c r="W313" s="366">
        <v>109.76518347973534</v>
      </c>
      <c r="X313" s="366">
        <v>109.76518347973534</v>
      </c>
      <c r="Y313" s="366">
        <v>109.76518347973534</v>
      </c>
      <c r="Z313" s="366">
        <v>105.9332658595573</v>
      </c>
      <c r="AA313" s="366">
        <v>105.9332658595573</v>
      </c>
      <c r="AB313" s="366">
        <v>105.9332658595573</v>
      </c>
      <c r="AC313" s="366">
        <v>105.9332658595573</v>
      </c>
      <c r="AD313" s="366">
        <v>108.76063490345319</v>
      </c>
      <c r="AE313" s="392">
        <v>108.76063490345319</v>
      </c>
    </row>
    <row r="314" spans="1:31" ht="18" customHeight="1" x14ac:dyDescent="0.25">
      <c r="A314" s="354"/>
      <c r="B314" s="312"/>
      <c r="C314" s="308"/>
      <c r="D314" s="365"/>
      <c r="E314" s="365"/>
      <c r="F314" s="365"/>
      <c r="G314" s="365"/>
      <c r="H314" s="365"/>
      <c r="I314" s="365"/>
      <c r="J314" s="365"/>
      <c r="K314" s="365"/>
      <c r="L314" s="365"/>
      <c r="M314" s="365"/>
      <c r="N314" s="365"/>
      <c r="O314" s="365"/>
      <c r="P314" s="365"/>
      <c r="Q314" s="365"/>
      <c r="R314" s="365"/>
      <c r="S314" s="365"/>
      <c r="T314" s="365"/>
      <c r="U314" s="365"/>
      <c r="V314" s="365"/>
      <c r="W314" s="365"/>
      <c r="X314" s="365"/>
      <c r="Y314" s="365"/>
      <c r="Z314" s="365"/>
      <c r="AA314" s="365"/>
      <c r="AB314" s="365"/>
      <c r="AC314" s="365"/>
      <c r="AD314" s="365"/>
      <c r="AE314" s="392"/>
    </row>
    <row r="315" spans="1:31" customFormat="1" ht="18" customHeight="1" x14ac:dyDescent="0.25">
      <c r="A315" s="351" t="s">
        <v>844</v>
      </c>
      <c r="B315" s="317"/>
      <c r="C315" s="350">
        <v>41</v>
      </c>
      <c r="D315" s="364">
        <v>101.54839563108619</v>
      </c>
      <c r="E315" s="364">
        <v>101.54839563108619</v>
      </c>
      <c r="F315" s="364">
        <v>101.54839563108619</v>
      </c>
      <c r="G315" s="364">
        <v>101.54839563108619</v>
      </c>
      <c r="H315" s="364">
        <v>101.54839563108619</v>
      </c>
      <c r="I315" s="364">
        <v>101.54839563108619</v>
      </c>
      <c r="J315" s="364">
        <v>101.54839563108619</v>
      </c>
      <c r="K315" s="364">
        <v>101.54839563108619</v>
      </c>
      <c r="L315" s="364">
        <v>101.54839563108619</v>
      </c>
      <c r="M315" s="364">
        <v>111.85828480948514</v>
      </c>
      <c r="N315" s="364">
        <v>111.85828480948514</v>
      </c>
      <c r="O315" s="364">
        <v>111.85828480948514</v>
      </c>
      <c r="P315" s="364">
        <v>111.85828480948514</v>
      </c>
      <c r="Q315" s="364">
        <v>111.85828480948514</v>
      </c>
      <c r="R315" s="364">
        <v>111.858284809485</v>
      </c>
      <c r="S315" s="364">
        <v>114.98271651817923</v>
      </c>
      <c r="T315" s="364">
        <v>114.98271651817923</v>
      </c>
      <c r="U315" s="364">
        <v>114.98271651817923</v>
      </c>
      <c r="V315" s="364">
        <v>114.98271651817923</v>
      </c>
      <c r="W315" s="364">
        <v>115.06739711564965</v>
      </c>
      <c r="X315" s="364">
        <v>115.06739711564965</v>
      </c>
      <c r="Y315" s="364">
        <v>119.11827684240848</v>
      </c>
      <c r="Z315" s="364">
        <v>119.11827684240848</v>
      </c>
      <c r="AA315" s="364">
        <v>119.11827684240848</v>
      </c>
      <c r="AB315" s="364">
        <v>119.11827684240848</v>
      </c>
      <c r="AC315" s="364">
        <v>119.11827684240848</v>
      </c>
      <c r="AD315" s="364">
        <v>119.23209086679873</v>
      </c>
      <c r="AE315" s="394">
        <v>119.33169147655482</v>
      </c>
    </row>
    <row r="316" spans="1:31" ht="18" customHeight="1" x14ac:dyDescent="0.25">
      <c r="A316" s="354"/>
      <c r="B316" s="323" t="s">
        <v>845</v>
      </c>
      <c r="C316" s="308">
        <v>40</v>
      </c>
      <c r="D316" s="365">
        <v>101.58117611144544</v>
      </c>
      <c r="E316" s="365">
        <v>101.58117611144544</v>
      </c>
      <c r="F316" s="365">
        <v>101.58117611144544</v>
      </c>
      <c r="G316" s="365">
        <v>101.58117611144544</v>
      </c>
      <c r="H316" s="365">
        <v>101.58117611144544</v>
      </c>
      <c r="I316" s="365">
        <v>101.58117611144544</v>
      </c>
      <c r="J316" s="365">
        <v>101.58117611144544</v>
      </c>
      <c r="K316" s="365">
        <v>101.58117611144544</v>
      </c>
      <c r="L316" s="365">
        <v>101.58117611144544</v>
      </c>
      <c r="M316" s="365">
        <v>112.10933193496615</v>
      </c>
      <c r="N316" s="365">
        <v>112.10933193496615</v>
      </c>
      <c r="O316" s="365">
        <v>112.10933193496615</v>
      </c>
      <c r="P316" s="365">
        <v>112.10933193496615</v>
      </c>
      <c r="Q316" s="365">
        <v>112.10933193496615</v>
      </c>
      <c r="R316" s="365">
        <v>112.10933193496615</v>
      </c>
      <c r="S316" s="365">
        <v>115.2999097694981</v>
      </c>
      <c r="T316" s="365">
        <v>115.2999097694981</v>
      </c>
      <c r="U316" s="365">
        <v>115.2999097694981</v>
      </c>
      <c r="V316" s="365">
        <v>115.2999097694981</v>
      </c>
      <c r="W316" s="365">
        <v>115.38638310689007</v>
      </c>
      <c r="X316" s="365">
        <v>115.38638310689007</v>
      </c>
      <c r="Y316" s="365">
        <v>119.5230224293586</v>
      </c>
      <c r="Z316" s="365">
        <v>119.5230224293586</v>
      </c>
      <c r="AA316" s="365">
        <v>119.5230224293586</v>
      </c>
      <c r="AB316" s="365">
        <v>119.5230224293586</v>
      </c>
      <c r="AC316" s="365">
        <v>119.5230224293586</v>
      </c>
      <c r="AD316" s="365">
        <v>119.5230224293586</v>
      </c>
      <c r="AE316" s="392">
        <v>119.5230224293586</v>
      </c>
    </row>
    <row r="317" spans="1:31" ht="18" customHeight="1" x14ac:dyDescent="0.25">
      <c r="A317" s="352" t="s">
        <v>846</v>
      </c>
      <c r="B317" s="312"/>
      <c r="C317" s="308">
        <v>1</v>
      </c>
      <c r="D317" s="365">
        <v>100</v>
      </c>
      <c r="E317" s="365">
        <v>100</v>
      </c>
      <c r="F317" s="365">
        <v>100</v>
      </c>
      <c r="G317" s="365">
        <v>100</v>
      </c>
      <c r="H317" s="365">
        <v>100</v>
      </c>
      <c r="I317" s="365">
        <v>100</v>
      </c>
      <c r="J317" s="365">
        <v>100</v>
      </c>
      <c r="K317" s="365">
        <v>100</v>
      </c>
      <c r="L317" s="365">
        <v>100</v>
      </c>
      <c r="M317" s="365">
        <v>100</v>
      </c>
      <c r="N317" s="365">
        <v>100</v>
      </c>
      <c r="O317" s="365">
        <v>100</v>
      </c>
      <c r="P317" s="365">
        <v>100</v>
      </c>
      <c r="Q317" s="365">
        <v>100</v>
      </c>
      <c r="R317" s="365">
        <v>100</v>
      </c>
      <c r="S317" s="365">
        <v>100</v>
      </c>
      <c r="T317" s="365">
        <v>100</v>
      </c>
      <c r="U317" s="365">
        <v>100</v>
      </c>
      <c r="V317" s="365">
        <v>100</v>
      </c>
      <c r="W317" s="365">
        <v>103.0190473880761</v>
      </c>
      <c r="X317" s="365">
        <v>103.0190473880761</v>
      </c>
      <c r="Y317" s="365">
        <v>103.0190473880761</v>
      </c>
      <c r="Z317" s="365">
        <v>103.0190473880761</v>
      </c>
      <c r="AA317" s="365">
        <v>103.0190473880761</v>
      </c>
      <c r="AB317" s="365">
        <v>103.0190473880761</v>
      </c>
      <c r="AC317" s="365">
        <v>103.0190473880761</v>
      </c>
      <c r="AD317" s="365">
        <v>103.0190473880761</v>
      </c>
      <c r="AE317" s="392">
        <v>103.0190473880761</v>
      </c>
    </row>
    <row r="318" spans="1:31" ht="18" customHeight="1" x14ac:dyDescent="0.25">
      <c r="A318" s="354"/>
      <c r="B318" s="310" t="s">
        <v>847</v>
      </c>
      <c r="C318" s="320">
        <v>1</v>
      </c>
      <c r="D318" s="366">
        <v>100</v>
      </c>
      <c r="E318" s="366">
        <v>100</v>
      </c>
      <c r="F318" s="366">
        <v>100</v>
      </c>
      <c r="G318" s="366">
        <v>100</v>
      </c>
      <c r="H318" s="366">
        <v>100</v>
      </c>
      <c r="I318" s="366">
        <v>100</v>
      </c>
      <c r="J318" s="366">
        <v>100</v>
      </c>
      <c r="K318" s="366">
        <v>100</v>
      </c>
      <c r="L318" s="366">
        <v>100</v>
      </c>
      <c r="M318" s="366">
        <v>100</v>
      </c>
      <c r="N318" s="366">
        <v>100</v>
      </c>
      <c r="O318" s="366">
        <v>100</v>
      </c>
      <c r="P318" s="366">
        <v>100</v>
      </c>
      <c r="Q318" s="366">
        <v>100</v>
      </c>
      <c r="R318" s="366">
        <v>100</v>
      </c>
      <c r="S318" s="366">
        <v>100</v>
      </c>
      <c r="T318" s="366">
        <v>100</v>
      </c>
      <c r="U318" s="366">
        <v>100</v>
      </c>
      <c r="V318" s="366">
        <v>100</v>
      </c>
      <c r="W318" s="366">
        <v>103.0190473880761</v>
      </c>
      <c r="X318" s="366">
        <v>103.0190473880761</v>
      </c>
      <c r="Y318" s="366">
        <v>103.0190473880761</v>
      </c>
      <c r="Z318" s="366">
        <v>103.0190473880761</v>
      </c>
      <c r="AA318" s="366">
        <v>103.0190473880761</v>
      </c>
      <c r="AB318" s="366">
        <v>103.0190473880761</v>
      </c>
      <c r="AC318" s="366">
        <v>103.0190473880761</v>
      </c>
      <c r="AD318" s="366">
        <v>103.0190473880761</v>
      </c>
      <c r="AE318" s="392">
        <v>103.0190473880761</v>
      </c>
    </row>
    <row r="319" spans="1:31" ht="18" customHeight="1" x14ac:dyDescent="0.25">
      <c r="A319" s="352" t="s">
        <v>848</v>
      </c>
      <c r="B319" s="310"/>
      <c r="C319" s="308">
        <v>15</v>
      </c>
      <c r="D319" s="365">
        <v>104.23228139163562</v>
      </c>
      <c r="E319" s="365">
        <v>104.23228139163562</v>
      </c>
      <c r="F319" s="365">
        <v>104.23228139163562</v>
      </c>
      <c r="G319" s="365">
        <v>104.23228139163562</v>
      </c>
      <c r="H319" s="365">
        <v>104.23228139163562</v>
      </c>
      <c r="I319" s="365">
        <v>104.23228139163562</v>
      </c>
      <c r="J319" s="365">
        <v>104.23228139163562</v>
      </c>
      <c r="K319" s="365">
        <v>104.23228139163562</v>
      </c>
      <c r="L319" s="365">
        <v>104.23228139163562</v>
      </c>
      <c r="M319" s="365">
        <v>115.19654636940916</v>
      </c>
      <c r="N319" s="365">
        <v>115.19654636940916</v>
      </c>
      <c r="O319" s="365">
        <v>115.19654636940916</v>
      </c>
      <c r="P319" s="365">
        <v>115.19654636940916</v>
      </c>
      <c r="Q319" s="365">
        <v>115.19654636940916</v>
      </c>
      <c r="R319" s="365">
        <v>115.19654636940916</v>
      </c>
      <c r="S319" s="365">
        <v>115.19654636940916</v>
      </c>
      <c r="T319" s="365">
        <v>115.19654636940916</v>
      </c>
      <c r="U319" s="365">
        <v>115.19654636940916</v>
      </c>
      <c r="V319" s="365">
        <v>115.19654636940916</v>
      </c>
      <c r="W319" s="365">
        <v>115.19654636940916</v>
      </c>
      <c r="X319" s="365">
        <v>115.19654636940916</v>
      </c>
      <c r="Y319" s="365">
        <v>119.05923331293505</v>
      </c>
      <c r="Z319" s="365">
        <v>119.05923331293505</v>
      </c>
      <c r="AA319" s="365">
        <v>119.05923331293505</v>
      </c>
      <c r="AB319" s="365">
        <v>119.05923331293505</v>
      </c>
      <c r="AC319" s="365">
        <v>119.05923331293505</v>
      </c>
      <c r="AD319" s="365">
        <v>119.05923331293505</v>
      </c>
      <c r="AE319" s="392">
        <v>119.05923331293505</v>
      </c>
    </row>
    <row r="320" spans="1:31" ht="18" customHeight="1" x14ac:dyDescent="0.25">
      <c r="A320" s="354"/>
      <c r="B320" s="310" t="s">
        <v>449</v>
      </c>
      <c r="C320" s="320">
        <v>15</v>
      </c>
      <c r="D320" s="366">
        <v>104.23228139163562</v>
      </c>
      <c r="E320" s="366">
        <v>104.23228139163562</v>
      </c>
      <c r="F320" s="366">
        <v>104.23228139163562</v>
      </c>
      <c r="G320" s="366">
        <v>104.23228139163562</v>
      </c>
      <c r="H320" s="366">
        <v>104.23228139163562</v>
      </c>
      <c r="I320" s="366">
        <v>104.23228139163562</v>
      </c>
      <c r="J320" s="366">
        <v>104.23228139163562</v>
      </c>
      <c r="K320" s="366">
        <v>104.23228139163562</v>
      </c>
      <c r="L320" s="366">
        <v>104.23228139163562</v>
      </c>
      <c r="M320" s="366">
        <v>115.19654636940916</v>
      </c>
      <c r="N320" s="366">
        <v>115.19654636940916</v>
      </c>
      <c r="O320" s="366">
        <v>115.19654636940916</v>
      </c>
      <c r="P320" s="366">
        <v>115.19654636940916</v>
      </c>
      <c r="Q320" s="366">
        <v>115.19654636940916</v>
      </c>
      <c r="R320" s="366">
        <v>115.19654636940916</v>
      </c>
      <c r="S320" s="366">
        <v>115.19654636940916</v>
      </c>
      <c r="T320" s="366">
        <v>115.19654636940916</v>
      </c>
      <c r="U320" s="366">
        <v>115.19654636940916</v>
      </c>
      <c r="V320" s="366">
        <v>115.19654636940916</v>
      </c>
      <c r="W320" s="366">
        <v>115.19654636940916</v>
      </c>
      <c r="X320" s="366">
        <v>115.19654636940916</v>
      </c>
      <c r="Y320" s="366">
        <v>119.05923331293505</v>
      </c>
      <c r="Z320" s="366">
        <v>119.05923331293505</v>
      </c>
      <c r="AA320" s="366">
        <v>119.05923331293505</v>
      </c>
      <c r="AB320" s="366">
        <v>119.05923331293505</v>
      </c>
      <c r="AC320" s="366">
        <v>119.05923331293505</v>
      </c>
      <c r="AD320" s="366">
        <v>119.05923331293505</v>
      </c>
      <c r="AE320" s="392">
        <v>119.05923331293505</v>
      </c>
    </row>
    <row r="321" spans="1:31" ht="18" customHeight="1" x14ac:dyDescent="0.25">
      <c r="A321" s="352" t="s">
        <v>849</v>
      </c>
      <c r="B321" s="310"/>
      <c r="C321" s="308">
        <v>12</v>
      </c>
      <c r="D321" s="365">
        <v>100</v>
      </c>
      <c r="E321" s="365">
        <v>100</v>
      </c>
      <c r="F321" s="365">
        <v>100</v>
      </c>
      <c r="G321" s="365">
        <v>100</v>
      </c>
      <c r="H321" s="365">
        <v>100</v>
      </c>
      <c r="I321" s="365">
        <v>100</v>
      </c>
      <c r="J321" s="365">
        <v>100</v>
      </c>
      <c r="K321" s="365">
        <v>100</v>
      </c>
      <c r="L321" s="365">
        <v>100</v>
      </c>
      <c r="M321" s="365">
        <v>119.30845978760208</v>
      </c>
      <c r="N321" s="365">
        <v>119.30845978760208</v>
      </c>
      <c r="O321" s="365">
        <v>119.30845978760208</v>
      </c>
      <c r="P321" s="365">
        <v>119.30845978760208</v>
      </c>
      <c r="Q321" s="365">
        <v>119.30845978760208</v>
      </c>
      <c r="R321" s="365">
        <v>119.30845978760208</v>
      </c>
      <c r="S321" s="365">
        <v>119.30845978760208</v>
      </c>
      <c r="T321" s="365">
        <v>119.30845978760208</v>
      </c>
      <c r="U321" s="365">
        <v>119.30845978760208</v>
      </c>
      <c r="V321" s="365">
        <v>119.30845978760208</v>
      </c>
      <c r="W321" s="365">
        <v>119.30845978760208</v>
      </c>
      <c r="X321" s="365">
        <v>119.30845978760208</v>
      </c>
      <c r="Y321" s="365">
        <v>128.32060684128732</v>
      </c>
      <c r="Z321" s="365">
        <v>128.32060684128732</v>
      </c>
      <c r="AA321" s="365">
        <v>128.32060684128732</v>
      </c>
      <c r="AB321" s="365">
        <v>128.32060684128732</v>
      </c>
      <c r="AC321" s="365">
        <v>128.32060684128732</v>
      </c>
      <c r="AD321" s="365">
        <v>128.32060684128732</v>
      </c>
      <c r="AE321" s="392">
        <v>128.32060684128732</v>
      </c>
    </row>
    <row r="322" spans="1:31" ht="18" customHeight="1" x14ac:dyDescent="0.25">
      <c r="A322" s="354"/>
      <c r="B322" s="312" t="s">
        <v>953</v>
      </c>
      <c r="C322" s="320">
        <v>12</v>
      </c>
      <c r="D322" s="366">
        <v>100</v>
      </c>
      <c r="E322" s="366">
        <v>100</v>
      </c>
      <c r="F322" s="366">
        <v>100</v>
      </c>
      <c r="G322" s="366">
        <v>100</v>
      </c>
      <c r="H322" s="366">
        <v>100</v>
      </c>
      <c r="I322" s="366">
        <v>100</v>
      </c>
      <c r="J322" s="366">
        <v>100</v>
      </c>
      <c r="K322" s="366">
        <v>100</v>
      </c>
      <c r="L322" s="366">
        <v>100</v>
      </c>
      <c r="M322" s="366">
        <v>119.30845978760208</v>
      </c>
      <c r="N322" s="366">
        <v>119.30845978760208</v>
      </c>
      <c r="O322" s="366">
        <v>119.30845978760208</v>
      </c>
      <c r="P322" s="366">
        <v>119.30845978760208</v>
      </c>
      <c r="Q322" s="366">
        <v>119.30845978760208</v>
      </c>
      <c r="R322" s="366">
        <v>119.30845978760208</v>
      </c>
      <c r="S322" s="366">
        <v>119.30845978760208</v>
      </c>
      <c r="T322" s="366">
        <v>119.30845978760208</v>
      </c>
      <c r="U322" s="366">
        <v>119.30845978760208</v>
      </c>
      <c r="V322" s="366">
        <v>119.30845978760208</v>
      </c>
      <c r="W322" s="366">
        <v>119.30845978760208</v>
      </c>
      <c r="X322" s="366">
        <v>119.30845978760208</v>
      </c>
      <c r="Y322" s="366">
        <v>128.32060684128732</v>
      </c>
      <c r="Z322" s="366">
        <v>128.32060684128732</v>
      </c>
      <c r="AA322" s="366">
        <v>128.32060684128732</v>
      </c>
      <c r="AB322" s="366">
        <v>128.32060684128732</v>
      </c>
      <c r="AC322" s="366">
        <v>128.32060684128732</v>
      </c>
      <c r="AD322" s="366">
        <v>128.32060684128732</v>
      </c>
      <c r="AE322" s="392">
        <v>128.32060684128732</v>
      </c>
    </row>
    <row r="323" spans="1:31" ht="18" customHeight="1" x14ac:dyDescent="0.25">
      <c r="A323" s="352" t="s">
        <v>169</v>
      </c>
      <c r="B323" s="312"/>
      <c r="C323" s="308">
        <v>12</v>
      </c>
      <c r="D323" s="365">
        <v>100</v>
      </c>
      <c r="E323" s="365">
        <v>100</v>
      </c>
      <c r="F323" s="365">
        <v>100</v>
      </c>
      <c r="G323" s="365">
        <v>100</v>
      </c>
      <c r="H323" s="365">
        <v>100</v>
      </c>
      <c r="I323" s="365">
        <v>100</v>
      </c>
      <c r="J323" s="365">
        <v>100</v>
      </c>
      <c r="K323" s="365">
        <v>100</v>
      </c>
      <c r="L323" s="365">
        <v>100</v>
      </c>
      <c r="M323" s="365">
        <v>102.21166368304402</v>
      </c>
      <c r="N323" s="365">
        <v>102.21166368304402</v>
      </c>
      <c r="O323" s="365">
        <v>102.21166368304402</v>
      </c>
      <c r="P323" s="365">
        <v>102.21166368304402</v>
      </c>
      <c r="Q323" s="365">
        <v>102.21166368304402</v>
      </c>
      <c r="R323" s="365">
        <v>102.21166368304402</v>
      </c>
      <c r="S323" s="365">
        <v>112.88680535441556</v>
      </c>
      <c r="T323" s="365">
        <v>112.88680535441556</v>
      </c>
      <c r="U323" s="365">
        <v>112.88680535441556</v>
      </c>
      <c r="V323" s="365">
        <v>112.88680535441556</v>
      </c>
      <c r="W323" s="365">
        <v>112.88680535441556</v>
      </c>
      <c r="X323" s="365">
        <v>112.88680535441556</v>
      </c>
      <c r="Y323" s="365">
        <v>112.88680535441556</v>
      </c>
      <c r="Z323" s="365">
        <v>112.88680535441556</v>
      </c>
      <c r="AA323" s="365">
        <v>112.88680535441556</v>
      </c>
      <c r="AB323" s="365">
        <v>112.88680535441556</v>
      </c>
      <c r="AC323" s="365">
        <v>112.88680535441556</v>
      </c>
      <c r="AD323" s="365">
        <v>112.88680535441556</v>
      </c>
      <c r="AE323" s="392">
        <v>112.88680535441556</v>
      </c>
    </row>
    <row r="324" spans="1:31" ht="18" customHeight="1" x14ac:dyDescent="0.25">
      <c r="A324" s="354"/>
      <c r="B324" s="310" t="s">
        <v>850</v>
      </c>
      <c r="C324" s="320">
        <v>12</v>
      </c>
      <c r="D324" s="366">
        <v>100</v>
      </c>
      <c r="E324" s="366">
        <v>100</v>
      </c>
      <c r="F324" s="366">
        <v>100</v>
      </c>
      <c r="G324" s="366">
        <v>100</v>
      </c>
      <c r="H324" s="366">
        <v>100</v>
      </c>
      <c r="I324" s="366">
        <v>100</v>
      </c>
      <c r="J324" s="366">
        <v>100</v>
      </c>
      <c r="K324" s="366">
        <v>100</v>
      </c>
      <c r="L324" s="366">
        <v>100</v>
      </c>
      <c r="M324" s="366">
        <v>102.21166368304402</v>
      </c>
      <c r="N324" s="366">
        <v>102.21166368304402</v>
      </c>
      <c r="O324" s="366">
        <v>102.21166368304402</v>
      </c>
      <c r="P324" s="366">
        <v>102.21166368304402</v>
      </c>
      <c r="Q324" s="366">
        <v>102.21166368304402</v>
      </c>
      <c r="R324" s="366">
        <v>102.21166368304402</v>
      </c>
      <c r="S324" s="366">
        <v>112.88680535441556</v>
      </c>
      <c r="T324" s="366">
        <v>112.88680535441556</v>
      </c>
      <c r="U324" s="366">
        <v>112.88680535441556</v>
      </c>
      <c r="V324" s="366">
        <v>112.88680535441556</v>
      </c>
      <c r="W324" s="366">
        <v>112.88680535441556</v>
      </c>
      <c r="X324" s="366">
        <v>112.88680535441556</v>
      </c>
      <c r="Y324" s="366">
        <v>112.88680535441556</v>
      </c>
      <c r="Z324" s="366">
        <v>112.88680535441556</v>
      </c>
      <c r="AA324" s="366">
        <v>112.88680535441556</v>
      </c>
      <c r="AB324" s="366">
        <v>112.88680535441556</v>
      </c>
      <c r="AC324" s="366">
        <v>112.88680535441556</v>
      </c>
      <c r="AD324" s="366">
        <v>112.88680535441556</v>
      </c>
      <c r="AE324" s="392">
        <v>112.88680535441556</v>
      </c>
    </row>
    <row r="325" spans="1:31" ht="18" customHeight="1" x14ac:dyDescent="0.25">
      <c r="A325" s="354"/>
      <c r="B325" s="323" t="s">
        <v>851</v>
      </c>
      <c r="C325" s="308">
        <v>1</v>
      </c>
      <c r="D325" s="365">
        <v>100</v>
      </c>
      <c r="E325" s="365">
        <v>100</v>
      </c>
      <c r="F325" s="365">
        <v>100</v>
      </c>
      <c r="G325" s="365">
        <v>100</v>
      </c>
      <c r="H325" s="365">
        <v>100</v>
      </c>
      <c r="I325" s="365">
        <v>100</v>
      </c>
      <c r="J325" s="365">
        <v>100</v>
      </c>
      <c r="K325" s="365">
        <v>100</v>
      </c>
      <c r="L325" s="365">
        <v>100</v>
      </c>
      <c r="M325" s="365">
        <v>100</v>
      </c>
      <c r="N325" s="365">
        <v>100</v>
      </c>
      <c r="O325" s="365">
        <v>100</v>
      </c>
      <c r="P325" s="365">
        <v>100</v>
      </c>
      <c r="Q325" s="365">
        <v>100</v>
      </c>
      <c r="R325" s="365">
        <v>100</v>
      </c>
      <c r="S325" s="365">
        <v>100</v>
      </c>
      <c r="T325" s="365">
        <v>100</v>
      </c>
      <c r="U325" s="365">
        <v>100</v>
      </c>
      <c r="V325" s="365">
        <v>100</v>
      </c>
      <c r="W325" s="365">
        <v>100</v>
      </c>
      <c r="X325" s="365">
        <v>100</v>
      </c>
      <c r="Y325" s="365">
        <v>100</v>
      </c>
      <c r="Z325" s="365">
        <v>100</v>
      </c>
      <c r="AA325" s="365">
        <v>100</v>
      </c>
      <c r="AB325" s="365">
        <v>100</v>
      </c>
      <c r="AC325" s="365">
        <v>100</v>
      </c>
      <c r="AD325" s="365">
        <v>105.48985294117647</v>
      </c>
      <c r="AE325" s="392">
        <v>110.29411764705883</v>
      </c>
    </row>
    <row r="326" spans="1:31" ht="18" customHeight="1" x14ac:dyDescent="0.25">
      <c r="A326" s="352" t="s">
        <v>852</v>
      </c>
      <c r="B326" s="310"/>
      <c r="C326" s="308">
        <v>1</v>
      </c>
      <c r="D326" s="365">
        <v>100</v>
      </c>
      <c r="E326" s="365">
        <v>100</v>
      </c>
      <c r="F326" s="365">
        <v>100</v>
      </c>
      <c r="G326" s="365">
        <v>100</v>
      </c>
      <c r="H326" s="365">
        <v>100</v>
      </c>
      <c r="I326" s="365">
        <v>100</v>
      </c>
      <c r="J326" s="365">
        <v>100</v>
      </c>
      <c r="K326" s="365">
        <v>100</v>
      </c>
      <c r="L326" s="365">
        <v>100</v>
      </c>
      <c r="M326" s="365">
        <v>100</v>
      </c>
      <c r="N326" s="365">
        <v>100</v>
      </c>
      <c r="O326" s="365">
        <v>100</v>
      </c>
      <c r="P326" s="365">
        <v>100</v>
      </c>
      <c r="Q326" s="365">
        <v>100</v>
      </c>
      <c r="R326" s="365">
        <v>100</v>
      </c>
      <c r="S326" s="365">
        <v>100</v>
      </c>
      <c r="T326" s="365">
        <v>100</v>
      </c>
      <c r="U326" s="365">
        <v>100</v>
      </c>
      <c r="V326" s="365">
        <v>100</v>
      </c>
      <c r="W326" s="365">
        <v>100</v>
      </c>
      <c r="X326" s="365">
        <v>100</v>
      </c>
      <c r="Y326" s="365">
        <v>100</v>
      </c>
      <c r="Z326" s="365">
        <v>100</v>
      </c>
      <c r="AA326" s="365">
        <v>100</v>
      </c>
      <c r="AB326" s="365">
        <v>100</v>
      </c>
      <c r="AC326" s="365">
        <v>100</v>
      </c>
      <c r="AD326" s="365">
        <v>105.48985294117647</v>
      </c>
      <c r="AE326" s="392">
        <v>110.29411764705883</v>
      </c>
    </row>
    <row r="327" spans="1:31" ht="18" customHeight="1" x14ac:dyDescent="0.25">
      <c r="A327" s="354"/>
      <c r="B327" s="312" t="s">
        <v>954</v>
      </c>
      <c r="C327" s="320">
        <v>1</v>
      </c>
      <c r="D327" s="366">
        <v>100</v>
      </c>
      <c r="E327" s="366">
        <v>100</v>
      </c>
      <c r="F327" s="366">
        <v>100</v>
      </c>
      <c r="G327" s="366">
        <v>100</v>
      </c>
      <c r="H327" s="366">
        <v>100</v>
      </c>
      <c r="I327" s="366">
        <v>100</v>
      </c>
      <c r="J327" s="366">
        <v>100</v>
      </c>
      <c r="K327" s="366">
        <v>100</v>
      </c>
      <c r="L327" s="366">
        <v>100</v>
      </c>
      <c r="M327" s="366">
        <v>100</v>
      </c>
      <c r="N327" s="366">
        <v>100</v>
      </c>
      <c r="O327" s="366">
        <v>100</v>
      </c>
      <c r="P327" s="366">
        <v>100</v>
      </c>
      <c r="Q327" s="366">
        <v>100</v>
      </c>
      <c r="R327" s="366">
        <v>100</v>
      </c>
      <c r="S327" s="366">
        <v>100</v>
      </c>
      <c r="T327" s="366">
        <v>100</v>
      </c>
      <c r="U327" s="366">
        <v>100</v>
      </c>
      <c r="V327" s="366">
        <v>100</v>
      </c>
      <c r="W327" s="366">
        <v>100</v>
      </c>
      <c r="X327" s="366">
        <v>100</v>
      </c>
      <c r="Y327" s="366">
        <v>100</v>
      </c>
      <c r="Z327" s="366">
        <v>100</v>
      </c>
      <c r="AA327" s="366">
        <v>100</v>
      </c>
      <c r="AB327" s="366">
        <v>100</v>
      </c>
      <c r="AC327" s="366">
        <v>100</v>
      </c>
      <c r="AD327" s="366">
        <v>105.48985294117647</v>
      </c>
      <c r="AE327" s="392">
        <v>110.29411764705883</v>
      </c>
    </row>
    <row r="328" spans="1:31" ht="18" customHeight="1" x14ac:dyDescent="0.25">
      <c r="A328" s="354"/>
      <c r="B328" s="312"/>
      <c r="C328" s="308"/>
      <c r="D328" s="365"/>
      <c r="E328" s="365"/>
      <c r="F328" s="365"/>
      <c r="G328" s="365"/>
      <c r="H328" s="365"/>
      <c r="I328" s="365"/>
      <c r="J328" s="365"/>
      <c r="K328" s="365"/>
      <c r="L328" s="365"/>
      <c r="M328" s="365"/>
      <c r="N328" s="365"/>
      <c r="O328" s="365"/>
      <c r="P328" s="365"/>
      <c r="Q328" s="365"/>
      <c r="R328" s="365"/>
      <c r="S328" s="365"/>
      <c r="T328" s="365"/>
      <c r="U328" s="365"/>
      <c r="V328" s="365"/>
      <c r="W328" s="365"/>
      <c r="X328" s="365"/>
      <c r="Y328" s="365"/>
      <c r="Z328" s="365"/>
      <c r="AA328" s="365"/>
      <c r="AB328" s="365"/>
      <c r="AC328" s="365"/>
      <c r="AD328" s="365"/>
      <c r="AE328" s="392"/>
    </row>
    <row r="329" spans="1:31" customFormat="1" ht="30.75" customHeight="1" x14ac:dyDescent="0.25">
      <c r="A329" s="405" t="s">
        <v>853</v>
      </c>
      <c r="B329" s="406"/>
      <c r="C329" s="350">
        <v>31.999999999999996</v>
      </c>
      <c r="D329" s="364">
        <v>104.63226950356757</v>
      </c>
      <c r="E329" s="364">
        <v>104.7737948241173</v>
      </c>
      <c r="F329" s="364">
        <v>104.4859528055823</v>
      </c>
      <c r="G329" s="364">
        <v>105.04322397019781</v>
      </c>
      <c r="H329" s="364">
        <v>105.59342212599516</v>
      </c>
      <c r="I329" s="364">
        <v>106.06613591101085</v>
      </c>
      <c r="J329" s="364">
        <v>106.18171690061639</v>
      </c>
      <c r="K329" s="364">
        <v>106.35965100489857</v>
      </c>
      <c r="L329" s="364">
        <v>104.88273807292852</v>
      </c>
      <c r="M329" s="364">
        <v>106.91223142522692</v>
      </c>
      <c r="N329" s="364">
        <v>107.45409292487601</v>
      </c>
      <c r="O329" s="364">
        <v>108.02927442220501</v>
      </c>
      <c r="P329" s="364">
        <v>107.63511057736092</v>
      </c>
      <c r="Q329" s="364">
        <v>107.87909871732104</v>
      </c>
      <c r="R329" s="364">
        <v>107.94541211443831</v>
      </c>
      <c r="S329" s="364">
        <v>107.88280457707879</v>
      </c>
      <c r="T329" s="364">
        <v>108.11406871018599</v>
      </c>
      <c r="U329" s="364">
        <v>108.8458759806466</v>
      </c>
      <c r="V329" s="364">
        <v>107.82126370771628</v>
      </c>
      <c r="W329" s="364">
        <v>108.80019714116052</v>
      </c>
      <c r="X329" s="364">
        <v>108.23362594855638</v>
      </c>
      <c r="Y329" s="364">
        <v>109.47866285988349</v>
      </c>
      <c r="Z329" s="364">
        <v>111.01073882893846</v>
      </c>
      <c r="AA329" s="364">
        <v>111.79088018253211</v>
      </c>
      <c r="AB329" s="364">
        <v>112.97184516641452</v>
      </c>
      <c r="AC329" s="364">
        <v>111.59878505944539</v>
      </c>
      <c r="AD329" s="364">
        <v>112.1743543538679</v>
      </c>
      <c r="AE329" s="394">
        <v>111.77399279558102</v>
      </c>
    </row>
    <row r="330" spans="1:31" ht="18" customHeight="1" x14ac:dyDescent="0.25">
      <c r="A330" s="354"/>
      <c r="B330" s="323" t="s">
        <v>159</v>
      </c>
      <c r="C330" s="308">
        <v>22.999999999999996</v>
      </c>
      <c r="D330" s="365">
        <v>102.96030172574689</v>
      </c>
      <c r="E330" s="365">
        <v>103.0381176475549</v>
      </c>
      <c r="F330" s="365">
        <v>102.61558286976648</v>
      </c>
      <c r="G330" s="365">
        <v>103.34073734180174</v>
      </c>
      <c r="H330" s="365">
        <v>104.05165727930915</v>
      </c>
      <c r="I330" s="365">
        <v>104.766479348494</v>
      </c>
      <c r="J330" s="365">
        <v>104.87813028478897</v>
      </c>
      <c r="K330" s="365">
        <v>105.03341893572008</v>
      </c>
      <c r="L330" s="365">
        <v>102.8929866354072</v>
      </c>
      <c r="M330" s="365">
        <v>104.4293528495283</v>
      </c>
      <c r="N330" s="365">
        <v>105.30229961409714</v>
      </c>
      <c r="O330" s="365">
        <v>106.08510394186904</v>
      </c>
      <c r="P330" s="365">
        <v>105.53670207078162</v>
      </c>
      <c r="Q330" s="365">
        <v>105.87616383072613</v>
      </c>
      <c r="R330" s="365">
        <v>105.94711853639278</v>
      </c>
      <c r="S330" s="365">
        <v>105.66078616121382</v>
      </c>
      <c r="T330" s="365">
        <v>106.07298281747578</v>
      </c>
      <c r="U330" s="365">
        <v>107.01165838242014</v>
      </c>
      <c r="V330" s="365">
        <v>105.45149673373722</v>
      </c>
      <c r="W330" s="365">
        <v>106.81349107592051</v>
      </c>
      <c r="X330" s="365">
        <v>105.9640675324748</v>
      </c>
      <c r="Y330" s="365">
        <v>106.96183894817585</v>
      </c>
      <c r="Z330" s="365">
        <v>109.14675012075699</v>
      </c>
      <c r="AA330" s="365">
        <v>109.6098339278214</v>
      </c>
      <c r="AB330" s="365">
        <v>111.27054572716887</v>
      </c>
      <c r="AC330" s="365">
        <v>109.34033481155878</v>
      </c>
      <c r="AD330" s="365">
        <v>110.11535818565901</v>
      </c>
      <c r="AE330" s="392">
        <v>109.55833340891205</v>
      </c>
    </row>
    <row r="331" spans="1:31" ht="18" customHeight="1" x14ac:dyDescent="0.25">
      <c r="A331" s="352" t="s">
        <v>854</v>
      </c>
      <c r="B331" s="312"/>
      <c r="C331" s="308">
        <v>19.999999999999996</v>
      </c>
      <c r="D331" s="365">
        <v>102.63180520497778</v>
      </c>
      <c r="E331" s="365">
        <v>102.721293515057</v>
      </c>
      <c r="F331" s="365">
        <v>102.23537852060032</v>
      </c>
      <c r="G331" s="365">
        <v>103.06930616344086</v>
      </c>
      <c r="H331" s="365">
        <v>103.8868640915744</v>
      </c>
      <c r="I331" s="365">
        <v>104.70890947113696</v>
      </c>
      <c r="J331" s="365">
        <v>104.83730804787616</v>
      </c>
      <c r="K331" s="365">
        <v>105.01588999644696</v>
      </c>
      <c r="L331" s="365">
        <v>102.55439285108713</v>
      </c>
      <c r="M331" s="365">
        <v>103.01604071862677</v>
      </c>
      <c r="N331" s="365">
        <v>104.01992949788094</v>
      </c>
      <c r="O331" s="365">
        <v>104.92015447481863</v>
      </c>
      <c r="P331" s="365">
        <v>104.28949232306809</v>
      </c>
      <c r="Q331" s="365">
        <v>104.67987334700429</v>
      </c>
      <c r="R331" s="365">
        <v>104.76147125852091</v>
      </c>
      <c r="S331" s="365">
        <v>104.43218902706512</v>
      </c>
      <c r="T331" s="365">
        <v>104.90621518176637</v>
      </c>
      <c r="U331" s="365">
        <v>105.98569208145238</v>
      </c>
      <c r="V331" s="365">
        <v>104.19150618546702</v>
      </c>
      <c r="W331" s="365">
        <v>105.7577996789778</v>
      </c>
      <c r="X331" s="365">
        <v>104.60826231446001</v>
      </c>
      <c r="Y331" s="365">
        <v>104.58785709088777</v>
      </c>
      <c r="Z331" s="365">
        <v>106.89486658869892</v>
      </c>
      <c r="AA331" s="365">
        <v>107.42741296682297</v>
      </c>
      <c r="AB331" s="365">
        <v>109.05318729381516</v>
      </c>
      <c r="AC331" s="365">
        <v>106.83344474086354</v>
      </c>
      <c r="AD331" s="365">
        <v>107.72472162107881</v>
      </c>
      <c r="AE331" s="392">
        <v>107.08414312781981</v>
      </c>
    </row>
    <row r="332" spans="1:31" ht="18" customHeight="1" x14ac:dyDescent="0.25">
      <c r="A332" s="354"/>
      <c r="B332" s="312" t="s">
        <v>620</v>
      </c>
      <c r="C332" s="320">
        <v>11</v>
      </c>
      <c r="D332" s="366">
        <v>104.35737414530412</v>
      </c>
      <c r="E332" s="366">
        <v>103.71547331573385</v>
      </c>
      <c r="F332" s="366">
        <v>103.42371628258267</v>
      </c>
      <c r="G332" s="366">
        <v>103.88689202716694</v>
      </c>
      <c r="H332" s="366">
        <v>104.39953696336399</v>
      </c>
      <c r="I332" s="366">
        <v>105.77327980055814</v>
      </c>
      <c r="J332" s="366">
        <v>105.60409255214189</v>
      </c>
      <c r="K332" s="366">
        <v>106.14427944140112</v>
      </c>
      <c r="L332" s="366">
        <v>104.13967216874289</v>
      </c>
      <c r="M332" s="366">
        <v>103.91404383674134</v>
      </c>
      <c r="N332" s="366">
        <v>105.14909396710637</v>
      </c>
      <c r="O332" s="366">
        <v>104.74727555351265</v>
      </c>
      <c r="P332" s="366">
        <v>103.94034374489779</v>
      </c>
      <c r="Q332" s="366">
        <v>105.24681459920735</v>
      </c>
      <c r="R332" s="366">
        <v>105.68292129724509</v>
      </c>
      <c r="S332" s="366">
        <v>104.616126921809</v>
      </c>
      <c r="T332" s="366">
        <v>106.11758423125471</v>
      </c>
      <c r="U332" s="366">
        <v>108.89095900626043</v>
      </c>
      <c r="V332" s="366">
        <v>106.79757224473887</v>
      </c>
      <c r="W332" s="366">
        <v>108.88967214392815</v>
      </c>
      <c r="X332" s="366">
        <v>106.77380359686927</v>
      </c>
      <c r="Y332" s="366">
        <v>107.44432518196741</v>
      </c>
      <c r="Z332" s="366">
        <v>109.15688747930864</v>
      </c>
      <c r="AA332" s="366">
        <v>109.83547181705713</v>
      </c>
      <c r="AB332" s="366">
        <v>111.44128097553011</v>
      </c>
      <c r="AC332" s="366">
        <v>108.99733406227206</v>
      </c>
      <c r="AD332" s="366">
        <v>110.50559288655262</v>
      </c>
      <c r="AE332" s="392">
        <v>109.04746909586774</v>
      </c>
    </row>
    <row r="333" spans="1:31" ht="18" customHeight="1" x14ac:dyDescent="0.25">
      <c r="A333" s="354"/>
      <c r="B333" s="312" t="s">
        <v>955</v>
      </c>
      <c r="C333" s="320">
        <v>4</v>
      </c>
      <c r="D333" s="366">
        <v>109.1549010559433</v>
      </c>
      <c r="E333" s="366">
        <v>110.57402124934225</v>
      </c>
      <c r="F333" s="366">
        <v>110.14538196636182</v>
      </c>
      <c r="G333" s="366">
        <v>111.30087695005062</v>
      </c>
      <c r="H333" s="366">
        <v>112.79174827206188</v>
      </c>
      <c r="I333" s="366">
        <v>112.78412563021938</v>
      </c>
      <c r="J333" s="366">
        <v>112.65456112558448</v>
      </c>
      <c r="K333" s="366">
        <v>112.66240373377781</v>
      </c>
      <c r="L333" s="366">
        <v>109.5767455907972</v>
      </c>
      <c r="M333" s="366">
        <v>110.16283180803937</v>
      </c>
      <c r="N333" s="366">
        <v>111.43947290741656</v>
      </c>
      <c r="O333" s="366">
        <v>114.24994407211271</v>
      </c>
      <c r="P333" s="366">
        <v>112.47297738025178</v>
      </c>
      <c r="Q333" s="366">
        <v>114.40064210157681</v>
      </c>
      <c r="R333" s="366">
        <v>111.60667141946185</v>
      </c>
      <c r="S333" s="366">
        <v>114.33196670347586</v>
      </c>
      <c r="T333" s="366">
        <v>112.80611589654501</v>
      </c>
      <c r="U333" s="366">
        <v>113.7976030826529</v>
      </c>
      <c r="V333" s="366">
        <v>110.79515720719922</v>
      </c>
      <c r="W333" s="366">
        <v>114.84676227658287</v>
      </c>
      <c r="X333" s="366">
        <v>113.11092080975519</v>
      </c>
      <c r="Y333" s="366">
        <v>113.03519545614093</v>
      </c>
      <c r="Z333" s="366">
        <v>115.47208485772944</v>
      </c>
      <c r="AA333" s="366">
        <v>114.87786025437319</v>
      </c>
      <c r="AB333" s="366">
        <v>117.02498812354669</v>
      </c>
      <c r="AC333" s="366">
        <v>115.86933339683185</v>
      </c>
      <c r="AD333" s="366">
        <v>117.90832190566756</v>
      </c>
      <c r="AE333" s="392">
        <v>116.02501429086746</v>
      </c>
    </row>
    <row r="334" spans="1:31" ht="18" customHeight="1" x14ac:dyDescent="0.25">
      <c r="A334" s="354"/>
      <c r="B334" s="312" t="s">
        <v>956</v>
      </c>
      <c r="C334" s="320">
        <v>1.9999999999999998</v>
      </c>
      <c r="D334" s="366">
        <v>96.888547865629704</v>
      </c>
      <c r="E334" s="366">
        <v>98.944912025176805</v>
      </c>
      <c r="F334" s="366">
        <v>96.29467373883287</v>
      </c>
      <c r="G334" s="366">
        <v>99.929525780037508</v>
      </c>
      <c r="H334" s="366">
        <v>102.21457361769325</v>
      </c>
      <c r="I334" s="366">
        <v>102.14026242071432</v>
      </c>
      <c r="J334" s="366">
        <v>103.2848708723748</v>
      </c>
      <c r="K334" s="366">
        <v>102.28128541083937</v>
      </c>
      <c r="L334" s="366">
        <v>94.293518101914955</v>
      </c>
      <c r="M334" s="366">
        <v>97.297004397593852</v>
      </c>
      <c r="N334" s="366">
        <v>99.32372678878275</v>
      </c>
      <c r="O334" s="366">
        <v>103.65225672257304</v>
      </c>
      <c r="P334" s="366">
        <v>105.59977532778485</v>
      </c>
      <c r="Q334" s="366">
        <v>99.23508651391748</v>
      </c>
      <c r="R334" s="366">
        <v>103.6185406520495</v>
      </c>
      <c r="S334" s="366">
        <v>99.08092720400947</v>
      </c>
      <c r="T334" s="366">
        <v>100.85622299308633</v>
      </c>
      <c r="U334" s="366">
        <v>104.66340526131989</v>
      </c>
      <c r="V334" s="366">
        <v>103.28799833328901</v>
      </c>
      <c r="W334" s="366">
        <v>99.932233932342399</v>
      </c>
      <c r="X334" s="366">
        <v>104.08496549858056</v>
      </c>
      <c r="Y334" s="366">
        <v>100.80186279484049</v>
      </c>
      <c r="Z334" s="366">
        <v>109.3956046100085</v>
      </c>
      <c r="AA334" s="366">
        <v>110.54625308312006</v>
      </c>
      <c r="AB334" s="366">
        <v>114.22731331285755</v>
      </c>
      <c r="AC334" s="366">
        <v>108.08651655926779</v>
      </c>
      <c r="AD334" s="366">
        <v>103.65499198589859</v>
      </c>
      <c r="AE334" s="392">
        <v>108.74694552515139</v>
      </c>
    </row>
    <row r="335" spans="1:31" ht="18" customHeight="1" x14ac:dyDescent="0.25">
      <c r="A335" s="354"/>
      <c r="B335" s="312" t="s">
        <v>619</v>
      </c>
      <c r="C335" s="320">
        <v>3</v>
      </c>
      <c r="D335" s="366">
        <v>90.990534872981698</v>
      </c>
      <c r="E335" s="366">
        <v>90.689037051300417</v>
      </c>
      <c r="F335" s="366">
        <v>90.873601493870837</v>
      </c>
      <c r="G335" s="366">
        <v>90.751400829995319</v>
      </c>
      <c r="H335" s="366">
        <v>90.795269384314977</v>
      </c>
      <c r="I335" s="366">
        <v>91.268191818702562</v>
      </c>
      <c r="J335" s="366">
        <v>92.190602545400296</v>
      </c>
      <c r="K335" s="366">
        <v>92.035900818136625</v>
      </c>
      <c r="L335" s="366">
        <v>92.497750821268085</v>
      </c>
      <c r="M335" s="366">
        <v>93.665376468055612</v>
      </c>
      <c r="N335" s="366">
        <v>92.702862660519102</v>
      </c>
      <c r="O335" s="366">
        <v>93.587600385787923</v>
      </c>
      <c r="P335" s="366">
        <v>93.434679557385806</v>
      </c>
      <c r="Q335" s="366">
        <v>92.856925329221184</v>
      </c>
      <c r="R335" s="366">
        <v>92.581114410017591</v>
      </c>
      <c r="S335" s="366">
        <v>93.763810512862037</v>
      </c>
      <c r="T335" s="366">
        <v>92.166278998636869</v>
      </c>
      <c r="U335" s="366">
        <v>85.00240476079486</v>
      </c>
      <c r="V335" s="366">
        <v>85.731188378401328</v>
      </c>
      <c r="W335" s="366">
        <v>85.251419245150728</v>
      </c>
      <c r="X335" s="366">
        <v>84.952555906127273</v>
      </c>
      <c r="Y335" s="366">
        <v>84.614008580576552</v>
      </c>
      <c r="Z335" s="366">
        <v>84.681493828523259</v>
      </c>
      <c r="AA335" s="366">
        <v>85.782956890824835</v>
      </c>
      <c r="AB335" s="366">
        <v>85.348602733798856</v>
      </c>
      <c r="AC335" s="366">
        <v>85.223489662133602</v>
      </c>
      <c r="AD335" s="366">
        <v>85.841061995301544</v>
      </c>
      <c r="AE335" s="392">
        <v>86.090347371893429</v>
      </c>
    </row>
    <row r="336" spans="1:31" ht="18" customHeight="1" x14ac:dyDescent="0.25">
      <c r="A336" s="352" t="s">
        <v>855</v>
      </c>
      <c r="B336" s="312"/>
      <c r="C336" s="308">
        <v>3</v>
      </c>
      <c r="D336" s="365">
        <v>105.15027853087429</v>
      </c>
      <c r="E336" s="365">
        <v>105.15027853087429</v>
      </c>
      <c r="F336" s="365">
        <v>105.15027853087429</v>
      </c>
      <c r="G336" s="365">
        <v>105.15027853087429</v>
      </c>
      <c r="H336" s="365">
        <v>105.15027853087429</v>
      </c>
      <c r="I336" s="365">
        <v>105.15027853087429</v>
      </c>
      <c r="J336" s="365">
        <v>105.15027853087429</v>
      </c>
      <c r="K336" s="365">
        <v>105.15027853087429</v>
      </c>
      <c r="L336" s="365">
        <v>105.15027853087429</v>
      </c>
      <c r="M336" s="365">
        <v>113.85143372220516</v>
      </c>
      <c r="N336" s="365">
        <v>113.85143372220516</v>
      </c>
      <c r="O336" s="365">
        <v>113.85143372220516</v>
      </c>
      <c r="P336" s="365">
        <v>113.85143372220516</v>
      </c>
      <c r="Q336" s="365">
        <v>113.85143372220516</v>
      </c>
      <c r="R336" s="365">
        <v>113.85143372220516</v>
      </c>
      <c r="S336" s="365">
        <v>113.85143372220516</v>
      </c>
      <c r="T336" s="365">
        <v>113.85143372220516</v>
      </c>
      <c r="U336" s="365">
        <v>113.85143372220516</v>
      </c>
      <c r="V336" s="365">
        <v>113.85143372220516</v>
      </c>
      <c r="W336" s="365">
        <v>113.85143372220516</v>
      </c>
      <c r="X336" s="365">
        <v>115.00276898590687</v>
      </c>
      <c r="Y336" s="365">
        <v>122.78838466342972</v>
      </c>
      <c r="Z336" s="365">
        <v>124.15930700114411</v>
      </c>
      <c r="AA336" s="365">
        <v>124.15930700114411</v>
      </c>
      <c r="AB336" s="365">
        <v>126.05293528286025</v>
      </c>
      <c r="AC336" s="365">
        <v>126.05293528286025</v>
      </c>
      <c r="AD336" s="365">
        <v>126.05293528286025</v>
      </c>
      <c r="AE336" s="392">
        <v>126.05293528286025</v>
      </c>
    </row>
    <row r="337" spans="1:31" ht="18" customHeight="1" x14ac:dyDescent="0.25">
      <c r="A337" s="354"/>
      <c r="B337" s="310" t="s">
        <v>856</v>
      </c>
      <c r="C337" s="320">
        <v>1</v>
      </c>
      <c r="D337" s="366">
        <v>100</v>
      </c>
      <c r="E337" s="366">
        <v>100</v>
      </c>
      <c r="F337" s="366">
        <v>100</v>
      </c>
      <c r="G337" s="366">
        <v>100</v>
      </c>
      <c r="H337" s="366">
        <v>100</v>
      </c>
      <c r="I337" s="366">
        <v>100</v>
      </c>
      <c r="J337" s="366">
        <v>100</v>
      </c>
      <c r="K337" s="366">
        <v>100</v>
      </c>
      <c r="L337" s="366">
        <v>100</v>
      </c>
      <c r="M337" s="366">
        <v>109.03062071847638</v>
      </c>
      <c r="N337" s="366">
        <v>109.03062071847638</v>
      </c>
      <c r="O337" s="366">
        <v>109.03062071847638</v>
      </c>
      <c r="P337" s="366">
        <v>109.03062071847638</v>
      </c>
      <c r="Q337" s="366">
        <v>109.03062071847638</v>
      </c>
      <c r="R337" s="366">
        <v>109.03062071847638</v>
      </c>
      <c r="S337" s="366">
        <v>109.03062071847638</v>
      </c>
      <c r="T337" s="366">
        <v>109.03062071847638</v>
      </c>
      <c r="U337" s="366">
        <v>109.03062071847638</v>
      </c>
      <c r="V337" s="366">
        <v>109.03062071847638</v>
      </c>
      <c r="W337" s="366">
        <v>109.03062071847638</v>
      </c>
      <c r="X337" s="366">
        <v>109.03062071847638</v>
      </c>
      <c r="Y337" s="366">
        <v>119.8530165244519</v>
      </c>
      <c r="Z337" s="366">
        <v>123.96578353759512</v>
      </c>
      <c r="AA337" s="366">
        <v>123.96578353759512</v>
      </c>
      <c r="AB337" s="366">
        <v>129.64666838274351</v>
      </c>
      <c r="AC337" s="366">
        <v>129.64666838274351</v>
      </c>
      <c r="AD337" s="366">
        <v>129.64666838274351</v>
      </c>
      <c r="AE337" s="392">
        <v>129.64666838274351</v>
      </c>
    </row>
    <row r="338" spans="1:31" ht="18" customHeight="1" x14ac:dyDescent="0.25">
      <c r="A338" s="354"/>
      <c r="B338" s="310" t="s">
        <v>857</v>
      </c>
      <c r="C338" s="320">
        <v>1</v>
      </c>
      <c r="D338" s="366">
        <v>106.0225234379178</v>
      </c>
      <c r="E338" s="366">
        <v>106.0225234379178</v>
      </c>
      <c r="F338" s="366">
        <v>106.0225234379178</v>
      </c>
      <c r="G338" s="366">
        <v>106.0225234379178</v>
      </c>
      <c r="H338" s="366">
        <v>106.0225234379178</v>
      </c>
      <c r="I338" s="366">
        <v>106.0225234379178</v>
      </c>
      <c r="J338" s="366">
        <v>106.0225234379178</v>
      </c>
      <c r="K338" s="366">
        <v>106.0225234379178</v>
      </c>
      <c r="L338" s="366">
        <v>106.0225234379178</v>
      </c>
      <c r="M338" s="366">
        <v>113.38566046931395</v>
      </c>
      <c r="N338" s="366">
        <v>113.38566046931395</v>
      </c>
      <c r="O338" s="366">
        <v>113.38566046931395</v>
      </c>
      <c r="P338" s="366">
        <v>113.38566046931395</v>
      </c>
      <c r="Q338" s="366">
        <v>113.38566046931395</v>
      </c>
      <c r="R338" s="366">
        <v>113.38566046931395</v>
      </c>
      <c r="S338" s="366">
        <v>113.38566046931395</v>
      </c>
      <c r="T338" s="366">
        <v>113.38566046931395</v>
      </c>
      <c r="U338" s="366">
        <v>113.38566046931395</v>
      </c>
      <c r="V338" s="366">
        <v>113.38566046931395</v>
      </c>
      <c r="W338" s="366">
        <v>113.38566046931395</v>
      </c>
      <c r="X338" s="366">
        <v>113.38566046931395</v>
      </c>
      <c r="Y338" s="366">
        <v>125.92011169590704</v>
      </c>
      <c r="Z338" s="366">
        <v>125.92011169590704</v>
      </c>
      <c r="AA338" s="366">
        <v>125.92011169590704</v>
      </c>
      <c r="AB338" s="366">
        <v>125.92011169590704</v>
      </c>
      <c r="AC338" s="366">
        <v>125.92011169590704</v>
      </c>
      <c r="AD338" s="366">
        <v>125.92011169590704</v>
      </c>
      <c r="AE338" s="392">
        <v>125.92011169590704</v>
      </c>
    </row>
    <row r="339" spans="1:31" ht="18" customHeight="1" x14ac:dyDescent="0.25">
      <c r="A339" s="354"/>
      <c r="B339" s="310" t="s">
        <v>616</v>
      </c>
      <c r="C339" s="320">
        <v>1</v>
      </c>
      <c r="D339" s="366">
        <v>109.42831215470505</v>
      </c>
      <c r="E339" s="366">
        <v>109.42831215470505</v>
      </c>
      <c r="F339" s="366">
        <v>109.42831215470505</v>
      </c>
      <c r="G339" s="366">
        <v>109.42831215470505</v>
      </c>
      <c r="H339" s="366">
        <v>109.42831215470505</v>
      </c>
      <c r="I339" s="366">
        <v>109.42831215470505</v>
      </c>
      <c r="J339" s="366">
        <v>109.42831215470505</v>
      </c>
      <c r="K339" s="366">
        <v>109.42831215470505</v>
      </c>
      <c r="L339" s="366">
        <v>109.42831215470505</v>
      </c>
      <c r="M339" s="366">
        <v>119.13801997882514</v>
      </c>
      <c r="N339" s="366">
        <v>119.13801997882514</v>
      </c>
      <c r="O339" s="366">
        <v>119.13801997882514</v>
      </c>
      <c r="P339" s="366">
        <v>119.13801997882514</v>
      </c>
      <c r="Q339" s="366">
        <v>119.13801997882514</v>
      </c>
      <c r="R339" s="366">
        <v>119.13801997882514</v>
      </c>
      <c r="S339" s="366">
        <v>119.13801997882514</v>
      </c>
      <c r="T339" s="366">
        <v>119.13801997882514</v>
      </c>
      <c r="U339" s="366">
        <v>119.13801997882514</v>
      </c>
      <c r="V339" s="366">
        <v>119.13801997882514</v>
      </c>
      <c r="W339" s="366">
        <v>119.13801997882514</v>
      </c>
      <c r="X339" s="366">
        <v>122.59202576993025</v>
      </c>
      <c r="Y339" s="366">
        <v>122.59202576993025</v>
      </c>
      <c r="Z339" s="366">
        <v>122.59202576993025</v>
      </c>
      <c r="AA339" s="366">
        <v>122.59202576993025</v>
      </c>
      <c r="AB339" s="366">
        <v>122.59202576993025</v>
      </c>
      <c r="AC339" s="366">
        <v>122.59202576993025</v>
      </c>
      <c r="AD339" s="366">
        <v>122.59202576993025</v>
      </c>
      <c r="AE339" s="392">
        <v>122.59202576993025</v>
      </c>
    </row>
    <row r="340" spans="1:31" ht="18" customHeight="1" x14ac:dyDescent="0.25">
      <c r="A340" s="354"/>
      <c r="B340" s="323" t="s">
        <v>858</v>
      </c>
      <c r="C340" s="308">
        <v>5</v>
      </c>
      <c r="D340" s="365">
        <v>103.77586697547228</v>
      </c>
      <c r="E340" s="365">
        <v>104.32367578667375</v>
      </c>
      <c r="F340" s="365">
        <v>104.42514684587641</v>
      </c>
      <c r="G340" s="365">
        <v>104.65597172805349</v>
      </c>
      <c r="H340" s="365">
        <v>104.65597172805349</v>
      </c>
      <c r="I340" s="365">
        <v>104.39315843390352</v>
      </c>
      <c r="J340" s="365">
        <v>104.61928246042226</v>
      </c>
      <c r="K340" s="365">
        <v>105.04373293354502</v>
      </c>
      <c r="L340" s="365">
        <v>105.43747875037589</v>
      </c>
      <c r="M340" s="365">
        <v>107.95970006553907</v>
      </c>
      <c r="N340" s="365">
        <v>107.41205854627658</v>
      </c>
      <c r="O340" s="365">
        <v>107.4923202214314</v>
      </c>
      <c r="P340" s="365">
        <v>107.4923202214314</v>
      </c>
      <c r="Q340" s="365">
        <v>107.4923202214314</v>
      </c>
      <c r="R340" s="365">
        <v>107.59033431691542</v>
      </c>
      <c r="S340" s="365">
        <v>108.24297645427468</v>
      </c>
      <c r="T340" s="365">
        <v>107.82696228735577</v>
      </c>
      <c r="U340" s="365">
        <v>108.1926212195596</v>
      </c>
      <c r="V340" s="365">
        <v>108.81184625674707</v>
      </c>
      <c r="W340" s="365">
        <v>108.81184625674707</v>
      </c>
      <c r="X340" s="365">
        <v>109.09313892393077</v>
      </c>
      <c r="Y340" s="365">
        <v>109.10364098399313</v>
      </c>
      <c r="Z340" s="365">
        <v>108.85833579207176</v>
      </c>
      <c r="AA340" s="365">
        <v>111.45063408716533</v>
      </c>
      <c r="AB340" s="365">
        <v>111.14355414188314</v>
      </c>
      <c r="AC340" s="365">
        <v>111.23493966908714</v>
      </c>
      <c r="AD340" s="365">
        <v>111.35347563253006</v>
      </c>
      <c r="AE340" s="392">
        <v>111.35347563253006</v>
      </c>
    </row>
    <row r="341" spans="1:31" ht="18" customHeight="1" x14ac:dyDescent="0.25">
      <c r="A341" s="352" t="s">
        <v>859</v>
      </c>
      <c r="B341" s="310"/>
      <c r="C341" s="308">
        <v>2</v>
      </c>
      <c r="D341" s="365">
        <v>100.13393539296796</v>
      </c>
      <c r="E341" s="365">
        <v>100.13393539296796</v>
      </c>
      <c r="F341" s="365">
        <v>100.13393539296796</v>
      </c>
      <c r="G341" s="365">
        <v>100.13393539296796</v>
      </c>
      <c r="H341" s="365">
        <v>100.13393539296796</v>
      </c>
      <c r="I341" s="365">
        <v>100.13393539296796</v>
      </c>
      <c r="J341" s="365">
        <v>100.13393539296796</v>
      </c>
      <c r="K341" s="365">
        <v>100.13393539296796</v>
      </c>
      <c r="L341" s="365">
        <v>100.13393539296796</v>
      </c>
      <c r="M341" s="365">
        <v>101.77870394253669</v>
      </c>
      <c r="N341" s="365">
        <v>101.77870394253669</v>
      </c>
      <c r="O341" s="365">
        <v>102.12661925498986</v>
      </c>
      <c r="P341" s="365">
        <v>102.12661925498986</v>
      </c>
      <c r="Q341" s="365">
        <v>102.12661925498986</v>
      </c>
      <c r="R341" s="365">
        <v>102.12661925498986</v>
      </c>
      <c r="S341" s="365">
        <v>102.4764501367361</v>
      </c>
      <c r="T341" s="365">
        <v>102.4764501367361</v>
      </c>
      <c r="U341" s="365">
        <v>102.4764501367361</v>
      </c>
      <c r="V341" s="365">
        <v>102.4764501367361</v>
      </c>
      <c r="W341" s="365">
        <v>102.4764501367361</v>
      </c>
      <c r="X341" s="365">
        <v>102.4764501367361</v>
      </c>
      <c r="Y341" s="365">
        <v>102.4764501367361</v>
      </c>
      <c r="Z341" s="365">
        <v>102.4764501367361</v>
      </c>
      <c r="AA341" s="365">
        <v>108.02196324861839</v>
      </c>
      <c r="AB341" s="365">
        <v>108.02196324861839</v>
      </c>
      <c r="AC341" s="365">
        <v>108.02196324861839</v>
      </c>
      <c r="AD341" s="365">
        <v>108.02196324861839</v>
      </c>
      <c r="AE341" s="392">
        <v>108.02196324861839</v>
      </c>
    </row>
    <row r="342" spans="1:31" ht="18" customHeight="1" x14ac:dyDescent="0.25">
      <c r="A342" s="354"/>
      <c r="B342" s="310" t="s">
        <v>957</v>
      </c>
      <c r="C342" s="320">
        <v>2</v>
      </c>
      <c r="D342" s="366">
        <v>100.13393539296796</v>
      </c>
      <c r="E342" s="366">
        <v>100.13393539296796</v>
      </c>
      <c r="F342" s="366">
        <v>100.13393539296796</v>
      </c>
      <c r="G342" s="366">
        <v>100.13393539296796</v>
      </c>
      <c r="H342" s="366">
        <v>100.13393539296796</v>
      </c>
      <c r="I342" s="366">
        <v>100.13393539296796</v>
      </c>
      <c r="J342" s="366">
        <v>100.13393539296796</v>
      </c>
      <c r="K342" s="366">
        <v>100.13393539296796</v>
      </c>
      <c r="L342" s="366">
        <v>100.13393539296796</v>
      </c>
      <c r="M342" s="366">
        <v>101.77870394253669</v>
      </c>
      <c r="N342" s="366">
        <v>101.77870394253669</v>
      </c>
      <c r="O342" s="366">
        <v>102.12661925498986</v>
      </c>
      <c r="P342" s="366">
        <v>102.12661925498986</v>
      </c>
      <c r="Q342" s="366">
        <v>102.12661925498986</v>
      </c>
      <c r="R342" s="366">
        <v>102.12661925498986</v>
      </c>
      <c r="S342" s="366">
        <v>102.4764501367361</v>
      </c>
      <c r="T342" s="366">
        <v>102.4764501367361</v>
      </c>
      <c r="U342" s="366">
        <v>102.4764501367361</v>
      </c>
      <c r="V342" s="366">
        <v>102.4764501367361</v>
      </c>
      <c r="W342" s="366">
        <v>102.4764501367361</v>
      </c>
      <c r="X342" s="366">
        <v>102.4764501367361</v>
      </c>
      <c r="Y342" s="366">
        <v>102.4764501367361</v>
      </c>
      <c r="Z342" s="366">
        <v>102.4764501367361</v>
      </c>
      <c r="AA342" s="366">
        <v>108.02196324861839</v>
      </c>
      <c r="AB342" s="366">
        <v>108.02196324861839</v>
      </c>
      <c r="AC342" s="366">
        <v>108.02196324861839</v>
      </c>
      <c r="AD342" s="366">
        <v>108.02196324861839</v>
      </c>
      <c r="AE342" s="392">
        <v>108.02196324861839</v>
      </c>
    </row>
    <row r="343" spans="1:31" ht="26.25" customHeight="1" x14ac:dyDescent="0.25">
      <c r="A343" s="407" t="s">
        <v>860</v>
      </c>
      <c r="B343" s="407"/>
      <c r="C343" s="308">
        <v>1</v>
      </c>
      <c r="D343" s="365">
        <v>101.20459603297718</v>
      </c>
      <c r="E343" s="365">
        <v>104.24797831742971</v>
      </c>
      <c r="F343" s="365">
        <v>104.24797831742971</v>
      </c>
      <c r="G343" s="365">
        <v>104.24797831742971</v>
      </c>
      <c r="H343" s="365">
        <v>104.24797831742971</v>
      </c>
      <c r="I343" s="365">
        <v>102.45157959261739</v>
      </c>
      <c r="J343" s="365">
        <v>102.73663772773384</v>
      </c>
      <c r="K343" s="365">
        <v>105.09469591174918</v>
      </c>
      <c r="L343" s="365">
        <v>107.28217267192066</v>
      </c>
      <c r="M343" s="365">
        <v>107.28217267192066</v>
      </c>
      <c r="N343" s="365">
        <v>104.23971978712903</v>
      </c>
      <c r="O343" s="365">
        <v>103.91247284364877</v>
      </c>
      <c r="P343" s="365">
        <v>103.91247284364877</v>
      </c>
      <c r="Q343" s="365">
        <v>103.91247284364877</v>
      </c>
      <c r="R343" s="365">
        <v>104.45699559633782</v>
      </c>
      <c r="S343" s="365">
        <v>107.30538328889762</v>
      </c>
      <c r="T343" s="365">
        <v>104.99419347268142</v>
      </c>
      <c r="U343" s="365">
        <v>104.99419347268142</v>
      </c>
      <c r="V343" s="365">
        <v>107.55672837781184</v>
      </c>
      <c r="W343" s="365">
        <v>107.55672837781184</v>
      </c>
      <c r="X343" s="365">
        <v>107.55672837781184</v>
      </c>
      <c r="Y343" s="365">
        <v>107.49972622025786</v>
      </c>
      <c r="Z343" s="365">
        <v>106.13691959847245</v>
      </c>
      <c r="AA343" s="365">
        <v>106.13691959847245</v>
      </c>
      <c r="AB343" s="365">
        <v>104.43091990246036</v>
      </c>
      <c r="AC343" s="365">
        <v>104.93861727581582</v>
      </c>
      <c r="AD343" s="365">
        <v>104.93861727581582</v>
      </c>
      <c r="AE343" s="392">
        <v>104.93861727581582</v>
      </c>
    </row>
    <row r="344" spans="1:31" ht="18" customHeight="1" x14ac:dyDescent="0.25">
      <c r="A344" s="354"/>
      <c r="B344" s="312" t="s">
        <v>861</v>
      </c>
      <c r="C344" s="320">
        <v>1</v>
      </c>
      <c r="D344" s="366">
        <v>101.20459603297718</v>
      </c>
      <c r="E344" s="366">
        <v>104.24797831742971</v>
      </c>
      <c r="F344" s="366">
        <v>104.24797831742971</v>
      </c>
      <c r="G344" s="366">
        <v>104.24797831742971</v>
      </c>
      <c r="H344" s="366">
        <v>104.24797831742971</v>
      </c>
      <c r="I344" s="366">
        <v>102.45157959261739</v>
      </c>
      <c r="J344" s="366">
        <v>102.73663772773384</v>
      </c>
      <c r="K344" s="366">
        <v>105.09469591174918</v>
      </c>
      <c r="L344" s="366">
        <v>107.28217267192066</v>
      </c>
      <c r="M344" s="366">
        <v>107.28217267192066</v>
      </c>
      <c r="N344" s="366">
        <v>104.23971978712903</v>
      </c>
      <c r="O344" s="366">
        <v>103.91247284364877</v>
      </c>
      <c r="P344" s="366">
        <v>103.91247284364877</v>
      </c>
      <c r="Q344" s="366">
        <v>103.91247284364877</v>
      </c>
      <c r="R344" s="366">
        <v>104.45699559633782</v>
      </c>
      <c r="S344" s="366">
        <v>107.30538328889762</v>
      </c>
      <c r="T344" s="366">
        <v>104.99419347268142</v>
      </c>
      <c r="U344" s="366">
        <v>104.99419347268142</v>
      </c>
      <c r="V344" s="366">
        <v>107.55672837781184</v>
      </c>
      <c r="W344" s="366">
        <v>107.55672837781184</v>
      </c>
      <c r="X344" s="366">
        <v>107.55672837781184</v>
      </c>
      <c r="Y344" s="366">
        <v>107.49972622025786</v>
      </c>
      <c r="Z344" s="366">
        <v>106.13691959847245</v>
      </c>
      <c r="AA344" s="366">
        <v>106.13691959847245</v>
      </c>
      <c r="AB344" s="366">
        <v>104.43091990246036</v>
      </c>
      <c r="AC344" s="366">
        <v>104.93861727581582</v>
      </c>
      <c r="AD344" s="366">
        <v>104.93861727581582</v>
      </c>
      <c r="AE344" s="392">
        <v>104.93861727581582</v>
      </c>
    </row>
    <row r="345" spans="1:31" ht="18" customHeight="1" x14ac:dyDescent="0.25">
      <c r="A345" s="352" t="s">
        <v>862</v>
      </c>
      <c r="B345" s="312"/>
      <c r="C345" s="308">
        <v>2</v>
      </c>
      <c r="D345" s="365">
        <v>108.34634650559336</v>
      </c>
      <c r="E345" s="365">
        <v>108.34634650559336</v>
      </c>
      <c r="F345" s="365">
        <v>108.58794426559969</v>
      </c>
      <c r="G345" s="365">
        <v>109.13752731840229</v>
      </c>
      <c r="H345" s="365">
        <v>109.13752731840229</v>
      </c>
      <c r="I345" s="365">
        <v>109.28166654772666</v>
      </c>
      <c r="J345" s="365">
        <v>109.69788931486424</v>
      </c>
      <c r="K345" s="365">
        <v>109.69788931486424</v>
      </c>
      <c r="L345" s="365">
        <v>109.69788931486424</v>
      </c>
      <c r="M345" s="365">
        <v>114.13673192280636</v>
      </c>
      <c r="N345" s="365">
        <v>114.13673192280636</v>
      </c>
      <c r="O345" s="365">
        <v>114.13673192280636</v>
      </c>
      <c r="P345" s="365">
        <v>114.13673192280636</v>
      </c>
      <c r="Q345" s="365">
        <v>114.13673192280636</v>
      </c>
      <c r="R345" s="365">
        <v>114.13673192280636</v>
      </c>
      <c r="S345" s="365">
        <v>114.13673192280636</v>
      </c>
      <c r="T345" s="365">
        <v>114.13673192280636</v>
      </c>
      <c r="U345" s="365">
        <v>115.00734842805356</v>
      </c>
      <c r="V345" s="365">
        <v>115.38346450963449</v>
      </c>
      <c r="W345" s="365">
        <v>115.38346450963449</v>
      </c>
      <c r="X345" s="365">
        <v>116.05320895530997</v>
      </c>
      <c r="Y345" s="365">
        <v>116.10264335631494</v>
      </c>
      <c r="Z345" s="365">
        <v>116.10264335631494</v>
      </c>
      <c r="AA345" s="365">
        <v>116.99334109522125</v>
      </c>
      <c r="AB345" s="365">
        <v>116.99334109522125</v>
      </c>
      <c r="AC345" s="365">
        <v>116.99334109522125</v>
      </c>
      <c r="AD345" s="365">
        <v>117.27556957960917</v>
      </c>
      <c r="AE345" s="392">
        <v>117.27556957960917</v>
      </c>
    </row>
    <row r="346" spans="1:31" ht="18" customHeight="1" x14ac:dyDescent="0.25">
      <c r="A346" s="354"/>
      <c r="B346" s="312" t="s">
        <v>622</v>
      </c>
      <c r="C346" s="320">
        <v>2</v>
      </c>
      <c r="D346" s="366">
        <v>108.34634650559336</v>
      </c>
      <c r="E346" s="366">
        <v>108.34634650559336</v>
      </c>
      <c r="F346" s="366">
        <v>108.58794426559969</v>
      </c>
      <c r="G346" s="366">
        <v>109.13752731840229</v>
      </c>
      <c r="H346" s="366">
        <v>109.13752731840229</v>
      </c>
      <c r="I346" s="366">
        <v>109.28166654772666</v>
      </c>
      <c r="J346" s="366">
        <v>109.69788931486424</v>
      </c>
      <c r="K346" s="366">
        <v>109.69788931486424</v>
      </c>
      <c r="L346" s="366">
        <v>109.69788931486424</v>
      </c>
      <c r="M346" s="366">
        <v>114.13673192280636</v>
      </c>
      <c r="N346" s="366">
        <v>114.13673192280636</v>
      </c>
      <c r="O346" s="366">
        <v>114.13673192280636</v>
      </c>
      <c r="P346" s="366">
        <v>114.13673192280636</v>
      </c>
      <c r="Q346" s="366">
        <v>114.13673192280636</v>
      </c>
      <c r="R346" s="366">
        <v>114.13673192280636</v>
      </c>
      <c r="S346" s="366">
        <v>114.13673192280636</v>
      </c>
      <c r="T346" s="366">
        <v>114.13673192280636</v>
      </c>
      <c r="U346" s="366">
        <v>115.00734842805356</v>
      </c>
      <c r="V346" s="366">
        <v>115.38346450963449</v>
      </c>
      <c r="W346" s="366">
        <v>115.38346450963449</v>
      </c>
      <c r="X346" s="366">
        <v>116.05320895530997</v>
      </c>
      <c r="Y346" s="366">
        <v>116.10264335631494</v>
      </c>
      <c r="Z346" s="366">
        <v>116.10264335631494</v>
      </c>
      <c r="AA346" s="366">
        <v>116.99334109522125</v>
      </c>
      <c r="AB346" s="366">
        <v>116.99334109522125</v>
      </c>
      <c r="AC346" s="366">
        <v>116.99334109522125</v>
      </c>
      <c r="AD346" s="366">
        <v>117.27556957960917</v>
      </c>
      <c r="AE346" s="392">
        <v>117.27556957960917</v>
      </c>
    </row>
    <row r="347" spans="1:31" ht="18" customHeight="1" x14ac:dyDescent="0.25">
      <c r="A347" s="354"/>
      <c r="B347" s="323" t="s">
        <v>863</v>
      </c>
      <c r="C347" s="308">
        <v>2</v>
      </c>
      <c r="D347" s="365">
        <v>120.63317477231124</v>
      </c>
      <c r="E347" s="365">
        <v>120.63317477231124</v>
      </c>
      <c r="F347" s="365">
        <v>120.63317477231124</v>
      </c>
      <c r="G347" s="365">
        <v>120.63317477231124</v>
      </c>
      <c r="H347" s="365">
        <v>120.63317477231124</v>
      </c>
      <c r="I347" s="365">
        <v>120.63317477231124</v>
      </c>
      <c r="J347" s="365">
        <v>120.63317477231124</v>
      </c>
      <c r="K347" s="365">
        <v>120.63317477231124</v>
      </c>
      <c r="L347" s="365">
        <v>120.63317477231124</v>
      </c>
      <c r="M347" s="365">
        <v>128.4879576182164</v>
      </c>
      <c r="N347" s="365">
        <v>128.4879576182164</v>
      </c>
      <c r="O347" s="365">
        <v>128.4879576182164</v>
      </c>
      <c r="P347" s="365">
        <v>128.4879576182164</v>
      </c>
      <c r="Q347" s="365">
        <v>128.4879576182164</v>
      </c>
      <c r="R347" s="365">
        <v>128.4879576182164</v>
      </c>
      <c r="S347" s="365">
        <v>128.4879576182164</v>
      </c>
      <c r="T347" s="365">
        <v>128.4879576182164</v>
      </c>
      <c r="U347" s="365">
        <v>128.4879576182164</v>
      </c>
      <c r="V347" s="365">
        <v>128.4879576182164</v>
      </c>
      <c r="W347" s="365">
        <v>128.4879576182164</v>
      </c>
      <c r="X347" s="365">
        <v>128.4879576182164</v>
      </c>
      <c r="Y347" s="365">
        <v>136.1066872713854</v>
      </c>
      <c r="Z347" s="365">
        <v>136.1066872713854</v>
      </c>
      <c r="AA347" s="365">
        <v>136.1066872713854</v>
      </c>
      <c r="AB347" s="365">
        <v>136.1066872713854</v>
      </c>
      <c r="AC347" s="365">
        <v>136.1066872713854</v>
      </c>
      <c r="AD347" s="365">
        <v>136.1066872713854</v>
      </c>
      <c r="AE347" s="392">
        <v>136.1066872713854</v>
      </c>
    </row>
    <row r="348" spans="1:31" ht="18" customHeight="1" x14ac:dyDescent="0.25">
      <c r="A348" s="352" t="s">
        <v>166</v>
      </c>
      <c r="B348" s="312"/>
      <c r="C348" s="308">
        <v>2</v>
      </c>
      <c r="D348" s="365">
        <v>120.63317477231124</v>
      </c>
      <c r="E348" s="365">
        <v>120.63317477231124</v>
      </c>
      <c r="F348" s="365">
        <v>120.63317477231124</v>
      </c>
      <c r="G348" s="365">
        <v>120.63317477231124</v>
      </c>
      <c r="H348" s="365">
        <v>120.63317477231124</v>
      </c>
      <c r="I348" s="365">
        <v>120.63317477231124</v>
      </c>
      <c r="J348" s="365">
        <v>120.63317477231124</v>
      </c>
      <c r="K348" s="365">
        <v>120.63317477231124</v>
      </c>
      <c r="L348" s="365">
        <v>120.63317477231124</v>
      </c>
      <c r="M348" s="365">
        <v>128.4879576182164</v>
      </c>
      <c r="N348" s="365">
        <v>128.4879576182164</v>
      </c>
      <c r="O348" s="365">
        <v>128.4879576182164</v>
      </c>
      <c r="P348" s="365">
        <v>128.4879576182164</v>
      </c>
      <c r="Q348" s="365">
        <v>128.4879576182164</v>
      </c>
      <c r="R348" s="365">
        <v>128.4879576182164</v>
      </c>
      <c r="S348" s="365">
        <v>128.4879576182164</v>
      </c>
      <c r="T348" s="365">
        <v>128.4879576182164</v>
      </c>
      <c r="U348" s="365">
        <v>128.4879576182164</v>
      </c>
      <c r="V348" s="365">
        <v>128.4879576182164</v>
      </c>
      <c r="W348" s="365">
        <v>128.4879576182164</v>
      </c>
      <c r="X348" s="365">
        <v>128.4879576182164</v>
      </c>
      <c r="Y348" s="365">
        <v>136.1066872713854</v>
      </c>
      <c r="Z348" s="365">
        <v>136.1066872713854</v>
      </c>
      <c r="AA348" s="365">
        <v>136.1066872713854</v>
      </c>
      <c r="AB348" s="365">
        <v>136.1066872713854</v>
      </c>
      <c r="AC348" s="365">
        <v>136.1066872713854</v>
      </c>
      <c r="AD348" s="365">
        <v>136.1066872713854</v>
      </c>
      <c r="AE348" s="392">
        <v>136.1066872713854</v>
      </c>
    </row>
    <row r="349" spans="1:31" ht="18" customHeight="1" x14ac:dyDescent="0.25">
      <c r="A349" s="354"/>
      <c r="B349" s="312" t="s">
        <v>958</v>
      </c>
      <c r="C349" s="320">
        <v>1</v>
      </c>
      <c r="D349" s="366">
        <v>123.27760713549169</v>
      </c>
      <c r="E349" s="366">
        <v>123.27760713549169</v>
      </c>
      <c r="F349" s="366">
        <v>123.27760713549169</v>
      </c>
      <c r="G349" s="366">
        <v>123.27760713549169</v>
      </c>
      <c r="H349" s="366">
        <v>123.27760713549169</v>
      </c>
      <c r="I349" s="366">
        <v>123.27760713549169</v>
      </c>
      <c r="J349" s="366">
        <v>123.27760713549169</v>
      </c>
      <c r="K349" s="366">
        <v>123.27760713549169</v>
      </c>
      <c r="L349" s="366">
        <v>123.27760713549169</v>
      </c>
      <c r="M349" s="366">
        <v>138.987172827302</v>
      </c>
      <c r="N349" s="366">
        <v>138.987172827302</v>
      </c>
      <c r="O349" s="366">
        <v>138.987172827302</v>
      </c>
      <c r="P349" s="366">
        <v>138.987172827302</v>
      </c>
      <c r="Q349" s="366">
        <v>138.987172827302</v>
      </c>
      <c r="R349" s="366">
        <v>138.987172827302</v>
      </c>
      <c r="S349" s="366">
        <v>138.987172827302</v>
      </c>
      <c r="T349" s="366">
        <v>138.987172827302</v>
      </c>
      <c r="U349" s="366">
        <v>138.987172827302</v>
      </c>
      <c r="V349" s="366">
        <v>138.987172827302</v>
      </c>
      <c r="W349" s="366">
        <v>138.987172827302</v>
      </c>
      <c r="X349" s="366">
        <v>138.987172827302</v>
      </c>
      <c r="Y349" s="366">
        <v>145.23687548277815</v>
      </c>
      <c r="Z349" s="366">
        <v>145.23687548277815</v>
      </c>
      <c r="AA349" s="366">
        <v>145.23687548277815</v>
      </c>
      <c r="AB349" s="366">
        <v>145.23687548277815</v>
      </c>
      <c r="AC349" s="366">
        <v>145.23687548277815</v>
      </c>
      <c r="AD349" s="366">
        <v>145.23687548277815</v>
      </c>
      <c r="AE349" s="392">
        <v>145.23687548277815</v>
      </c>
    </row>
    <row r="350" spans="1:31" ht="18" customHeight="1" x14ac:dyDescent="0.25">
      <c r="A350" s="354"/>
      <c r="B350" s="312" t="s">
        <v>864</v>
      </c>
      <c r="C350" s="320">
        <v>1</v>
      </c>
      <c r="D350" s="366">
        <v>117.98874240913078</v>
      </c>
      <c r="E350" s="366">
        <v>117.98874240913078</v>
      </c>
      <c r="F350" s="366">
        <v>117.98874240913078</v>
      </c>
      <c r="G350" s="366">
        <v>117.98874240913078</v>
      </c>
      <c r="H350" s="366">
        <v>117.98874240913078</v>
      </c>
      <c r="I350" s="366">
        <v>117.98874240913078</v>
      </c>
      <c r="J350" s="366">
        <v>117.98874240913078</v>
      </c>
      <c r="K350" s="366">
        <v>117.98874240913078</v>
      </c>
      <c r="L350" s="366">
        <v>117.98874240913078</v>
      </c>
      <c r="M350" s="366">
        <v>117.98874240913078</v>
      </c>
      <c r="N350" s="366">
        <v>117.98874240913078</v>
      </c>
      <c r="O350" s="366">
        <v>117.98874240913078</v>
      </c>
      <c r="P350" s="366">
        <v>117.98874240913078</v>
      </c>
      <c r="Q350" s="366">
        <v>117.98874240913078</v>
      </c>
      <c r="R350" s="366">
        <v>117.98874240913078</v>
      </c>
      <c r="S350" s="366">
        <v>117.98874240913078</v>
      </c>
      <c r="T350" s="366">
        <v>117.98874240913078</v>
      </c>
      <c r="U350" s="366">
        <v>117.98874240913078</v>
      </c>
      <c r="V350" s="366">
        <v>117.98874240913078</v>
      </c>
      <c r="W350" s="366">
        <v>117.98874240913078</v>
      </c>
      <c r="X350" s="366">
        <v>117.98874240913078</v>
      </c>
      <c r="Y350" s="366">
        <v>126.97649905999266</v>
      </c>
      <c r="Z350" s="366">
        <v>126.97649905999266</v>
      </c>
      <c r="AA350" s="366">
        <v>126.97649905999266</v>
      </c>
      <c r="AB350" s="366">
        <v>126.97649905999266</v>
      </c>
      <c r="AC350" s="366">
        <v>126.97649905999266</v>
      </c>
      <c r="AD350" s="366">
        <v>126.97649905999266</v>
      </c>
      <c r="AE350" s="392">
        <v>126.97649905999266</v>
      </c>
    </row>
    <row r="351" spans="1:31" ht="18" customHeight="1" x14ac:dyDescent="0.25">
      <c r="A351" s="354"/>
      <c r="B351" s="323" t="s">
        <v>865</v>
      </c>
      <c r="C351" s="308">
        <v>2</v>
      </c>
      <c r="D351" s="365">
        <v>110</v>
      </c>
      <c r="E351" s="365">
        <v>110</v>
      </c>
      <c r="F351" s="365">
        <v>110</v>
      </c>
      <c r="G351" s="365">
        <v>110</v>
      </c>
      <c r="H351" s="365">
        <v>110.62759121142253</v>
      </c>
      <c r="I351" s="365">
        <v>110.62759121142253</v>
      </c>
      <c r="J351" s="365">
        <v>110.62759121142253</v>
      </c>
      <c r="K351" s="365">
        <v>110.62759121142253</v>
      </c>
      <c r="L351" s="365">
        <v>110.62759121142253</v>
      </c>
      <c r="M351" s="365">
        <v>111.27093725199126</v>
      </c>
      <c r="N351" s="365">
        <v>111.27093725199126</v>
      </c>
      <c r="O351" s="365">
        <v>111.27093725199126</v>
      </c>
      <c r="P351" s="365">
        <v>111.27093725199126</v>
      </c>
      <c r="Q351" s="365">
        <v>111.27093725199126</v>
      </c>
      <c r="R351" s="365">
        <v>111.27093725199126</v>
      </c>
      <c r="S351" s="365">
        <v>111.93043362539855</v>
      </c>
      <c r="T351" s="365">
        <v>111.93043362539855</v>
      </c>
      <c r="U351" s="365">
        <v>111.93043362539855</v>
      </c>
      <c r="V351" s="365">
        <v>111.93043362539855</v>
      </c>
      <c r="W351" s="365">
        <v>111.93043362539855</v>
      </c>
      <c r="X351" s="365">
        <v>111.93043362539855</v>
      </c>
      <c r="Y351" s="365">
        <v>112.73166812274499</v>
      </c>
      <c r="Z351" s="365">
        <v>112.73166812274499</v>
      </c>
      <c r="AA351" s="365">
        <v>113.40772026126891</v>
      </c>
      <c r="AB351" s="365">
        <v>113.97267417409708</v>
      </c>
      <c r="AC351" s="365">
        <v>113.97267417409708</v>
      </c>
      <c r="AD351" s="365">
        <v>113.97267417409708</v>
      </c>
      <c r="AE351" s="392">
        <v>113.97267417409708</v>
      </c>
    </row>
    <row r="352" spans="1:31" ht="18" customHeight="1" x14ac:dyDescent="0.25">
      <c r="A352" s="352" t="s">
        <v>866</v>
      </c>
      <c r="B352" s="312"/>
      <c r="C352" s="308">
        <v>2</v>
      </c>
      <c r="D352" s="365">
        <v>110</v>
      </c>
      <c r="E352" s="365">
        <v>110</v>
      </c>
      <c r="F352" s="365">
        <v>110</v>
      </c>
      <c r="G352" s="365">
        <v>110</v>
      </c>
      <c r="H352" s="365">
        <v>110.62759121142253</v>
      </c>
      <c r="I352" s="365">
        <v>110.62759121142253</v>
      </c>
      <c r="J352" s="365">
        <v>110.62759121142253</v>
      </c>
      <c r="K352" s="365">
        <v>110.62759121142253</v>
      </c>
      <c r="L352" s="365">
        <v>110.62759121142253</v>
      </c>
      <c r="M352" s="365">
        <v>111.27093725199126</v>
      </c>
      <c r="N352" s="365">
        <v>111.27093725199126</v>
      </c>
      <c r="O352" s="365">
        <v>111.27093725199126</v>
      </c>
      <c r="P352" s="365">
        <v>111.27093725199126</v>
      </c>
      <c r="Q352" s="365">
        <v>111.27093725199126</v>
      </c>
      <c r="R352" s="365">
        <v>111.27093725199126</v>
      </c>
      <c r="S352" s="365">
        <v>111.93043362539855</v>
      </c>
      <c r="T352" s="365">
        <v>111.93043362539855</v>
      </c>
      <c r="U352" s="365">
        <v>111.93043362539855</v>
      </c>
      <c r="V352" s="365">
        <v>111.93043362539855</v>
      </c>
      <c r="W352" s="365">
        <v>111.93043362539855</v>
      </c>
      <c r="X352" s="365">
        <v>111.93043362539855</v>
      </c>
      <c r="Y352" s="365">
        <v>112.73166812274499</v>
      </c>
      <c r="Z352" s="365">
        <v>112.73166812274499</v>
      </c>
      <c r="AA352" s="365">
        <v>113.40772026126891</v>
      </c>
      <c r="AB352" s="365">
        <v>113.97267417409708</v>
      </c>
      <c r="AC352" s="365">
        <v>113.97267417409708</v>
      </c>
      <c r="AD352" s="365">
        <v>113.97267417409708</v>
      </c>
      <c r="AE352" s="392">
        <v>113.97267417409708</v>
      </c>
    </row>
    <row r="353" spans="1:31" ht="18" customHeight="1" x14ac:dyDescent="0.25">
      <c r="A353" s="354"/>
      <c r="B353" s="312" t="s">
        <v>959</v>
      </c>
      <c r="C353" s="320">
        <v>1</v>
      </c>
      <c r="D353" s="366">
        <v>125</v>
      </c>
      <c r="E353" s="366">
        <v>125</v>
      </c>
      <c r="F353" s="366">
        <v>125</v>
      </c>
      <c r="G353" s="366">
        <v>125</v>
      </c>
      <c r="H353" s="366">
        <v>125</v>
      </c>
      <c r="I353" s="366">
        <v>125</v>
      </c>
      <c r="J353" s="366">
        <v>125</v>
      </c>
      <c r="K353" s="366">
        <v>125</v>
      </c>
      <c r="L353" s="366">
        <v>125</v>
      </c>
      <c r="M353" s="366">
        <v>125</v>
      </c>
      <c r="N353" s="366">
        <v>125</v>
      </c>
      <c r="O353" s="366">
        <v>125</v>
      </c>
      <c r="P353" s="366">
        <v>125</v>
      </c>
      <c r="Q353" s="366">
        <v>125</v>
      </c>
      <c r="R353" s="366">
        <v>125</v>
      </c>
      <c r="S353" s="366">
        <v>125</v>
      </c>
      <c r="T353" s="366">
        <v>125</v>
      </c>
      <c r="U353" s="366">
        <v>125</v>
      </c>
      <c r="V353" s="366">
        <v>125</v>
      </c>
      <c r="W353" s="366">
        <v>125</v>
      </c>
      <c r="X353" s="366">
        <v>125</v>
      </c>
      <c r="Y353" s="366">
        <v>125</v>
      </c>
      <c r="Z353" s="366">
        <v>125</v>
      </c>
      <c r="AA353" s="366">
        <v>125</v>
      </c>
      <c r="AB353" s="366">
        <v>125</v>
      </c>
      <c r="AC353" s="366">
        <v>125</v>
      </c>
      <c r="AD353" s="366">
        <v>125</v>
      </c>
      <c r="AE353" s="392">
        <v>125</v>
      </c>
    </row>
    <row r="354" spans="1:31" ht="18" customHeight="1" x14ac:dyDescent="0.25">
      <c r="A354" s="354"/>
      <c r="B354" s="310" t="s">
        <v>960</v>
      </c>
      <c r="C354" s="320">
        <v>1</v>
      </c>
      <c r="D354" s="366">
        <v>100</v>
      </c>
      <c r="E354" s="366">
        <v>100</v>
      </c>
      <c r="F354" s="366">
        <v>100</v>
      </c>
      <c r="G354" s="366">
        <v>100</v>
      </c>
      <c r="H354" s="366">
        <v>101.04598535237088</v>
      </c>
      <c r="I354" s="366">
        <v>101.04598535237088</v>
      </c>
      <c r="J354" s="366">
        <v>101.04598535237088</v>
      </c>
      <c r="K354" s="366">
        <v>101.04598535237088</v>
      </c>
      <c r="L354" s="366">
        <v>101.04598535237088</v>
      </c>
      <c r="M354" s="366">
        <v>102.11822875331875</v>
      </c>
      <c r="N354" s="366">
        <v>102.11822875331875</v>
      </c>
      <c r="O354" s="366">
        <v>102.11822875331875</v>
      </c>
      <c r="P354" s="366">
        <v>102.11822875331875</v>
      </c>
      <c r="Q354" s="366">
        <v>102.11822875331875</v>
      </c>
      <c r="R354" s="366">
        <v>102.11822875331875</v>
      </c>
      <c r="S354" s="366">
        <v>103.21738937566425</v>
      </c>
      <c r="T354" s="366">
        <v>103.21738937566425</v>
      </c>
      <c r="U354" s="366">
        <v>103.21738937566425</v>
      </c>
      <c r="V354" s="366">
        <v>103.21738937566425</v>
      </c>
      <c r="W354" s="366">
        <v>103.21738937566425</v>
      </c>
      <c r="X354" s="366">
        <v>103.21738937566425</v>
      </c>
      <c r="Y354" s="366">
        <v>104.55278020457497</v>
      </c>
      <c r="Z354" s="366">
        <v>104.55278020457497</v>
      </c>
      <c r="AA354" s="366">
        <v>105.6795337687815</v>
      </c>
      <c r="AB354" s="366">
        <v>106.62112362349515</v>
      </c>
      <c r="AC354" s="366">
        <v>106.62112362349515</v>
      </c>
      <c r="AD354" s="366">
        <v>106.62112362349515</v>
      </c>
      <c r="AE354" s="382">
        <v>106.62112362349515</v>
      </c>
    </row>
    <row r="355" spans="1:31" ht="18" customHeight="1" x14ac:dyDescent="0.25">
      <c r="A355" s="403" t="s">
        <v>174</v>
      </c>
      <c r="B355" s="404"/>
      <c r="C355" s="362">
        <v>1000</v>
      </c>
      <c r="D355" s="362">
        <v>103.23541851189154</v>
      </c>
      <c r="E355" s="362">
        <v>102.91600602661485</v>
      </c>
      <c r="F355" s="362">
        <v>102.63719733265644</v>
      </c>
      <c r="G355" s="362">
        <v>102.82635726228906</v>
      </c>
      <c r="H355" s="362">
        <v>103.16188169992631</v>
      </c>
      <c r="I355" s="362">
        <v>103.40016985092595</v>
      </c>
      <c r="J355" s="362">
        <v>103.68416939650174</v>
      </c>
      <c r="K355" s="362">
        <v>104.00876461742054</v>
      </c>
      <c r="L355" s="362">
        <v>103.50720863899137</v>
      </c>
      <c r="M355" s="362">
        <v>105.04052502509202</v>
      </c>
      <c r="N355" s="362">
        <v>105.74213566499603</v>
      </c>
      <c r="O355" s="362">
        <v>106.78285973991535</v>
      </c>
      <c r="P355" s="362">
        <v>107.12944301274642</v>
      </c>
      <c r="Q355" s="362">
        <v>107.24033993990072</v>
      </c>
      <c r="R355" s="362">
        <v>108.16683703234813</v>
      </c>
      <c r="S355" s="362">
        <v>108.1802955165645</v>
      </c>
      <c r="T355" s="362">
        <v>108.12715366561983</v>
      </c>
      <c r="U355" s="362">
        <v>107.90204630998835</v>
      </c>
      <c r="V355" s="362">
        <v>107.94409193437141</v>
      </c>
      <c r="W355" s="362">
        <v>108.19418987932232</v>
      </c>
      <c r="X355" s="362">
        <v>108.20224375778159</v>
      </c>
      <c r="Y355" s="362">
        <v>109.13366363895992</v>
      </c>
      <c r="Z355" s="362">
        <v>109.45085723940437</v>
      </c>
      <c r="AA355" s="362">
        <v>109.63276895691352</v>
      </c>
      <c r="AB355" s="362">
        <v>110.98262364153638</v>
      </c>
      <c r="AC355" s="362">
        <v>111.87962365152676</v>
      </c>
      <c r="AD355" s="388">
        <v>112.21039039884074</v>
      </c>
      <c r="AE355" s="396">
        <v>112.92151390778282</v>
      </c>
    </row>
  </sheetData>
  <mergeCells count="11">
    <mergeCell ref="A1:B1"/>
    <mergeCell ref="A132:B132"/>
    <mergeCell ref="A209:B209"/>
    <mergeCell ref="A218:B218"/>
    <mergeCell ref="A236:B236"/>
    <mergeCell ref="A355:B355"/>
    <mergeCell ref="A140:B140"/>
    <mergeCell ref="A111:B111"/>
    <mergeCell ref="A329:B329"/>
    <mergeCell ref="A343:B343"/>
    <mergeCell ref="A303:B303"/>
  </mergeCells>
  <hyperlinks>
    <hyperlink ref="A1:B1" location="'Table of contents'!A1" display="Table of contents" xr:uid="{AF343C88-AA14-4863-9FA5-363E60BA30DF}"/>
  </hyperlinks>
  <pageMargins left="0.23622047244094491" right="0.23622047244094491" top="0.74803149606299213" bottom="0.74803149606299213" header="0.31496062992125984" footer="0.31496062992125984"/>
  <pageSetup paperSize="9" scale="5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W333"/>
  <sheetViews>
    <sheetView topLeftCell="BD1" workbookViewId="0">
      <pane ySplit="4" topLeftCell="A5" activePane="bottomLeft" state="frozen"/>
      <selection pane="bottomLeft" activeCell="BE200" sqref="BE200"/>
    </sheetView>
  </sheetViews>
  <sheetFormatPr defaultColWidth="9.85546875" defaultRowHeight="15.75" x14ac:dyDescent="0.25"/>
  <cols>
    <col min="1" max="1" width="12.42578125" style="148" customWidth="1"/>
    <col min="2" max="2" width="21.140625" style="148" customWidth="1"/>
    <col min="3" max="3" width="10.28515625" style="150" customWidth="1"/>
    <col min="4" max="51" width="9.85546875" style="148" hidden="1" customWidth="1"/>
    <col min="52" max="63" width="9.85546875" style="148" customWidth="1"/>
    <col min="64" max="16384" width="9.85546875" style="148"/>
  </cols>
  <sheetData>
    <row r="1" spans="1:75" customFormat="1" ht="15" x14ac:dyDescent="0.25">
      <c r="A1" s="398" t="s">
        <v>419</v>
      </c>
      <c r="B1" s="398"/>
    </row>
    <row r="2" spans="1:75" customFormat="1" x14ac:dyDescent="0.25">
      <c r="A2" s="32" t="s">
        <v>963</v>
      </c>
    </row>
    <row r="3" spans="1:75" customFormat="1" x14ac:dyDescent="0.25">
      <c r="A3" s="410"/>
      <c r="B3" s="410"/>
    </row>
    <row r="4" spans="1:75" ht="38.25" customHeight="1" x14ac:dyDescent="0.25">
      <c r="A4" s="409" t="s">
        <v>42</v>
      </c>
      <c r="B4" s="409"/>
      <c r="C4" s="158" t="s">
        <v>2</v>
      </c>
      <c r="D4" s="157">
        <v>43191</v>
      </c>
      <c r="E4" s="157">
        <v>43221</v>
      </c>
      <c r="F4" s="157">
        <v>43252</v>
      </c>
      <c r="G4" s="157">
        <v>43282</v>
      </c>
      <c r="H4" s="157">
        <v>43313</v>
      </c>
      <c r="I4" s="157">
        <v>43344</v>
      </c>
      <c r="J4" s="157">
        <v>43374</v>
      </c>
      <c r="K4" s="157">
        <v>43405</v>
      </c>
      <c r="L4" s="157">
        <v>43435</v>
      </c>
      <c r="M4" s="157">
        <v>43466</v>
      </c>
      <c r="N4" s="157">
        <v>43497</v>
      </c>
      <c r="O4" s="157">
        <v>43525</v>
      </c>
      <c r="P4" s="157">
        <v>43556</v>
      </c>
      <c r="Q4" s="157">
        <v>43586</v>
      </c>
      <c r="R4" s="157">
        <v>43617</v>
      </c>
      <c r="S4" s="157">
        <v>43647</v>
      </c>
      <c r="T4" s="157">
        <v>43678</v>
      </c>
      <c r="U4" s="157">
        <v>43709</v>
      </c>
      <c r="V4" s="157">
        <v>43739</v>
      </c>
      <c r="W4" s="157">
        <v>43770</v>
      </c>
      <c r="X4" s="157">
        <v>43800</v>
      </c>
      <c r="Y4" s="157">
        <v>43831</v>
      </c>
      <c r="Z4" s="157">
        <v>43862</v>
      </c>
      <c r="AA4" s="157">
        <v>43891</v>
      </c>
      <c r="AB4" s="157">
        <v>43922</v>
      </c>
      <c r="AC4" s="157">
        <v>43952</v>
      </c>
      <c r="AD4" s="157">
        <v>43983</v>
      </c>
      <c r="AE4" s="157">
        <v>44013</v>
      </c>
      <c r="AF4" s="157">
        <v>44044</v>
      </c>
      <c r="AG4" s="157">
        <v>44075</v>
      </c>
      <c r="AH4" s="157">
        <v>44105</v>
      </c>
      <c r="AI4" s="157">
        <v>44136</v>
      </c>
      <c r="AJ4" s="157">
        <v>44166</v>
      </c>
      <c r="AK4" s="157">
        <v>44197</v>
      </c>
      <c r="AL4" s="157">
        <v>44228</v>
      </c>
      <c r="AM4" s="157">
        <v>44256</v>
      </c>
      <c r="AN4" s="157">
        <v>44287</v>
      </c>
      <c r="AO4" s="157">
        <v>44317</v>
      </c>
      <c r="AP4" s="157">
        <v>44348</v>
      </c>
      <c r="AQ4" s="157">
        <v>44378</v>
      </c>
      <c r="AR4" s="157">
        <v>44409</v>
      </c>
      <c r="AS4" s="157">
        <v>44440</v>
      </c>
      <c r="AT4" s="157">
        <v>44470</v>
      </c>
      <c r="AU4" s="157">
        <v>44501</v>
      </c>
      <c r="AV4" s="157">
        <v>44531</v>
      </c>
      <c r="AW4" s="157">
        <v>44562</v>
      </c>
      <c r="AX4" s="157">
        <v>44593</v>
      </c>
      <c r="AY4" s="157">
        <v>44621</v>
      </c>
      <c r="AZ4" s="157">
        <v>44652</v>
      </c>
      <c r="BA4" s="157">
        <v>44682</v>
      </c>
      <c r="BB4" s="157">
        <v>44713</v>
      </c>
      <c r="BC4" s="157">
        <v>44743</v>
      </c>
      <c r="BD4" s="157">
        <v>44774</v>
      </c>
      <c r="BE4" s="157">
        <v>44805</v>
      </c>
      <c r="BF4" s="157">
        <v>44835</v>
      </c>
      <c r="BG4" s="157">
        <v>44866</v>
      </c>
      <c r="BH4" s="157">
        <v>44896</v>
      </c>
      <c r="BI4" s="157">
        <v>44927</v>
      </c>
      <c r="BJ4" s="157">
        <v>44958</v>
      </c>
      <c r="BK4" s="157">
        <v>44986</v>
      </c>
      <c r="BL4" s="157">
        <v>45017</v>
      </c>
      <c r="BM4" s="157">
        <v>45047</v>
      </c>
      <c r="BN4" s="157">
        <v>45078</v>
      </c>
      <c r="BO4" s="157">
        <v>45108</v>
      </c>
      <c r="BP4" s="157">
        <v>45139</v>
      </c>
      <c r="BQ4" s="157">
        <v>45170</v>
      </c>
      <c r="BR4" s="157">
        <v>45200</v>
      </c>
      <c r="BS4" s="157">
        <v>45231</v>
      </c>
      <c r="BT4" s="157">
        <v>45261</v>
      </c>
      <c r="BU4" s="157">
        <v>45292</v>
      </c>
      <c r="BV4" s="157">
        <v>45323</v>
      </c>
      <c r="BW4" s="157">
        <v>45352</v>
      </c>
    </row>
    <row r="5" spans="1:75" ht="18" customHeight="1" x14ac:dyDescent="0.25">
      <c r="A5" s="159" t="s">
        <v>44</v>
      </c>
      <c r="B5" s="160"/>
      <c r="C5" s="165">
        <v>248</v>
      </c>
      <c r="D5" s="165">
        <v>109.44532922025091</v>
      </c>
      <c r="E5" s="165">
        <v>107.96818906612647</v>
      </c>
      <c r="F5" s="165">
        <v>104.152683284443</v>
      </c>
      <c r="G5" s="165">
        <v>102.74898329088968</v>
      </c>
      <c r="H5" s="165">
        <v>100.78561482287557</v>
      </c>
      <c r="I5" s="165">
        <v>100.88664867206712</v>
      </c>
      <c r="J5" s="165">
        <v>102.44361184493587</v>
      </c>
      <c r="K5" s="165">
        <v>102.55270550110528</v>
      </c>
      <c r="L5" s="165">
        <v>101.64137939565994</v>
      </c>
      <c r="M5" s="165">
        <v>105.5976045941825</v>
      </c>
      <c r="N5" s="165">
        <v>109.24719324631886</v>
      </c>
      <c r="O5" s="165">
        <v>109.97303567667269</v>
      </c>
      <c r="P5" s="165">
        <v>109.63667793816009</v>
      </c>
      <c r="Q5" s="165">
        <v>109.53194365246628</v>
      </c>
      <c r="R5" s="165">
        <v>106.26539332390229</v>
      </c>
      <c r="S5" s="165">
        <v>105.93533634695447</v>
      </c>
      <c r="T5" s="165">
        <v>106.59938309317306</v>
      </c>
      <c r="U5" s="165">
        <v>105.14463652910514</v>
      </c>
      <c r="V5" s="165">
        <v>102.85710971425318</v>
      </c>
      <c r="W5" s="165">
        <v>103.2060814982183</v>
      </c>
      <c r="X5" s="165">
        <v>104.77620528828</v>
      </c>
      <c r="Y5" s="165">
        <v>112.84363500422505</v>
      </c>
      <c r="Z5" s="165">
        <v>115.95799439706074</v>
      </c>
      <c r="AA5" s="165">
        <v>118.67986554077864</v>
      </c>
      <c r="AB5" s="165">
        <v>123.06496001339842</v>
      </c>
      <c r="AC5" s="165">
        <v>117.70018928249628</v>
      </c>
      <c r="AD5" s="165">
        <v>109.77571051340055</v>
      </c>
      <c r="AE5" s="165">
        <v>108.7276209323374</v>
      </c>
      <c r="AF5" s="165">
        <v>109.32574299302811</v>
      </c>
      <c r="AG5" s="165">
        <v>110.76962237439378</v>
      </c>
      <c r="AH5" s="165">
        <v>110.17978585623084</v>
      </c>
      <c r="AI5" s="165">
        <v>110.76226973928331</v>
      </c>
      <c r="AJ5" s="165">
        <v>110.33691128233805</v>
      </c>
      <c r="AK5" s="165">
        <v>112.03480878490329</v>
      </c>
      <c r="AL5" s="165">
        <v>114.20861553363721</v>
      </c>
      <c r="AM5" s="165">
        <v>116.75171657517532</v>
      </c>
      <c r="AN5" s="165">
        <v>118.20279386054217</v>
      </c>
      <c r="AO5" s="165">
        <v>120.41310592007676</v>
      </c>
      <c r="AP5" s="165">
        <v>121.50859401891167</v>
      </c>
      <c r="AQ5" s="165">
        <v>118.98026835691719</v>
      </c>
      <c r="AR5" s="165">
        <v>117.76398253038124</v>
      </c>
      <c r="AS5" s="165">
        <v>117.06641055616493</v>
      </c>
      <c r="AT5" s="165">
        <v>118.28232487029624</v>
      </c>
      <c r="AU5" s="165">
        <v>120.36878389818224</v>
      </c>
      <c r="AV5" s="165">
        <v>121.32740097132999</v>
      </c>
      <c r="AW5" s="165">
        <v>123.43515260933287</v>
      </c>
      <c r="AX5" s="165">
        <v>132.65379691913844</v>
      </c>
      <c r="AY5" s="165">
        <v>138.19436987864179</v>
      </c>
      <c r="AZ5" s="165">
        <v>138.51033119948542</v>
      </c>
      <c r="BA5" s="165">
        <v>134.61831547775921</v>
      </c>
      <c r="BB5" s="165">
        <v>129.80276147361951</v>
      </c>
      <c r="BC5" s="165">
        <v>134.72363531880583</v>
      </c>
      <c r="BD5" s="165">
        <v>136.11857702547223</v>
      </c>
      <c r="BE5" s="165">
        <v>138.03736686416846</v>
      </c>
      <c r="BF5" s="165">
        <v>138.63999689349558</v>
      </c>
      <c r="BG5" s="165">
        <v>140.16976605229115</v>
      </c>
      <c r="BH5" s="165">
        <v>141.00129234407126</v>
      </c>
      <c r="BI5" s="165">
        <v>142.4179208143147</v>
      </c>
      <c r="BJ5" s="165">
        <v>147.3666978379562</v>
      </c>
      <c r="BK5" s="165">
        <v>148.29626762143263</v>
      </c>
      <c r="BL5" s="165">
        <v>146.83636800754925</v>
      </c>
      <c r="BM5" s="165">
        <v>147.29081156374755</v>
      </c>
      <c r="BN5" s="165">
        <v>146.88252454535319</v>
      </c>
      <c r="BO5" s="165">
        <v>145.70349236420805</v>
      </c>
      <c r="BP5" s="165">
        <v>146.14946573681931</v>
      </c>
      <c r="BQ5" s="165">
        <v>145.10542576934006</v>
      </c>
      <c r="BR5" s="165">
        <v>144.64634506537467</v>
      </c>
      <c r="BS5" s="165">
        <v>145.78495689669401</v>
      </c>
      <c r="BT5" s="165">
        <v>146.40219379672178</v>
      </c>
      <c r="BU5" s="165">
        <v>156.00196953376675</v>
      </c>
      <c r="BV5" s="165">
        <v>169.77218877711033</v>
      </c>
      <c r="BW5" s="165">
        <v>164.90740134552476</v>
      </c>
    </row>
    <row r="6" spans="1:75" ht="18" customHeight="1" x14ac:dyDescent="0.25">
      <c r="A6" s="167" t="s">
        <v>45</v>
      </c>
      <c r="C6" s="166">
        <v>230</v>
      </c>
      <c r="D6" s="172">
        <v>109.92714364808016</v>
      </c>
      <c r="E6" s="172">
        <v>108.23501295594566</v>
      </c>
      <c r="F6" s="172">
        <v>104.19604355646376</v>
      </c>
      <c r="G6" s="172">
        <v>102.54959521081231</v>
      </c>
      <c r="H6" s="172">
        <v>100.54535955357669</v>
      </c>
      <c r="I6" s="172">
        <v>100.62001848431044</v>
      </c>
      <c r="J6" s="172">
        <v>102.33815324434036</v>
      </c>
      <c r="K6" s="172">
        <v>102.42827005492626</v>
      </c>
      <c r="L6" s="172">
        <v>101.63220388558219</v>
      </c>
      <c r="M6" s="172">
        <v>105.69494807504094</v>
      </c>
      <c r="N6" s="172">
        <v>109.60376860252744</v>
      </c>
      <c r="O6" s="172">
        <v>110.41437193191337</v>
      </c>
      <c r="P6" s="172">
        <v>110.04165314022121</v>
      </c>
      <c r="Q6" s="172">
        <v>109.83894063786292</v>
      </c>
      <c r="R6" s="172">
        <v>106.39719530067052</v>
      </c>
      <c r="S6" s="172">
        <v>106.01496953988018</v>
      </c>
      <c r="T6" s="172">
        <v>106.74658669506357</v>
      </c>
      <c r="U6" s="172">
        <v>105.13234443800665</v>
      </c>
      <c r="V6" s="172">
        <v>102.80427468910014</v>
      </c>
      <c r="W6" s="172">
        <v>103.09121580672276</v>
      </c>
      <c r="X6" s="172">
        <v>104.90862224925489</v>
      </c>
      <c r="Y6" s="172">
        <v>113.42640677497137</v>
      </c>
      <c r="Z6" s="172">
        <v>116.7941649627398</v>
      </c>
      <c r="AA6" s="172">
        <v>119.6409916275731</v>
      </c>
      <c r="AB6" s="172">
        <v>124.27531707032739</v>
      </c>
      <c r="AC6" s="172">
        <v>118.3282592129283</v>
      </c>
      <c r="AD6" s="172">
        <v>109.62614985058674</v>
      </c>
      <c r="AE6" s="172">
        <v>107.94284242480501</v>
      </c>
      <c r="AF6" s="172">
        <v>108.56320869731967</v>
      </c>
      <c r="AG6" s="172">
        <v>110.03689062910534</v>
      </c>
      <c r="AH6" s="172">
        <v>109.66677707779255</v>
      </c>
      <c r="AI6" s="172">
        <v>110.16412094990697</v>
      </c>
      <c r="AJ6" s="172">
        <v>109.77876026399215</v>
      </c>
      <c r="AK6" s="172">
        <v>111.53829614840569</v>
      </c>
      <c r="AL6" s="172">
        <v>113.86537051618413</v>
      </c>
      <c r="AM6" s="172">
        <v>116.53016750879385</v>
      </c>
      <c r="AN6" s="172">
        <v>117.88526284026253</v>
      </c>
      <c r="AO6" s="172">
        <v>120.34143919628012</v>
      </c>
      <c r="AP6" s="172">
        <v>121.47163215606706</v>
      </c>
      <c r="AQ6" s="172">
        <v>118.52944248105945</v>
      </c>
      <c r="AR6" s="172">
        <v>117.18173504515984</v>
      </c>
      <c r="AS6" s="172">
        <v>116.45946802633738</v>
      </c>
      <c r="AT6" s="172">
        <v>117.68844013117048</v>
      </c>
      <c r="AU6" s="172">
        <v>119.81080603051703</v>
      </c>
      <c r="AV6" s="172">
        <v>120.90893935432346</v>
      </c>
      <c r="AW6" s="172">
        <v>122.97525096025913</v>
      </c>
      <c r="AX6" s="172">
        <v>132.79523371713978</v>
      </c>
      <c r="AY6" s="172">
        <v>138.68867072018881</v>
      </c>
      <c r="AZ6" s="172">
        <v>138.90635052151438</v>
      </c>
      <c r="BA6" s="172">
        <v>134.60964116383082</v>
      </c>
      <c r="BB6" s="172">
        <v>129.40699124781219</v>
      </c>
      <c r="BC6" s="172">
        <v>134.56844905539447</v>
      </c>
      <c r="BD6" s="172">
        <v>135.9317800612173</v>
      </c>
      <c r="BE6" s="172">
        <v>137.96545496676481</v>
      </c>
      <c r="BF6" s="172">
        <v>138.64400076383126</v>
      </c>
      <c r="BG6" s="172">
        <v>140.22888804269706</v>
      </c>
      <c r="BH6" s="172">
        <v>141.25697114082357</v>
      </c>
      <c r="BI6" s="172">
        <v>142.73411453428287</v>
      </c>
      <c r="BJ6" s="172">
        <v>147.98353668266083</v>
      </c>
      <c r="BK6" s="172">
        <v>148.8805387995009</v>
      </c>
      <c r="BL6" s="172">
        <v>147.1281148102</v>
      </c>
      <c r="BM6" s="172">
        <v>147.51909045809956</v>
      </c>
      <c r="BN6" s="172">
        <v>147.01082753743933</v>
      </c>
      <c r="BO6" s="172">
        <v>145.79692799344107</v>
      </c>
      <c r="BP6" s="172">
        <v>146.23219246431128</v>
      </c>
      <c r="BQ6" s="172">
        <v>145.04657746406497</v>
      </c>
      <c r="BR6" s="172">
        <v>144.44183264519171</v>
      </c>
      <c r="BS6" s="172">
        <v>145.62200729270265</v>
      </c>
      <c r="BT6" s="172">
        <v>146.39655497234838</v>
      </c>
      <c r="BU6" s="172">
        <v>156.64688746465723</v>
      </c>
      <c r="BV6" s="172">
        <v>171.42465868832045</v>
      </c>
      <c r="BW6" s="172">
        <v>165.83779011672229</v>
      </c>
    </row>
    <row r="7" spans="1:75" ht="16.5" customHeight="1" x14ac:dyDescent="0.25">
      <c r="A7" s="173" t="s">
        <v>46</v>
      </c>
      <c r="C7" s="166">
        <v>58</v>
      </c>
      <c r="D7" s="177">
        <v>99.817698886823209</v>
      </c>
      <c r="E7" s="177">
        <v>100.32110580658298</v>
      </c>
      <c r="F7" s="177">
        <v>101.06051450805889</v>
      </c>
      <c r="G7" s="177">
        <v>100.88365573613083</v>
      </c>
      <c r="H7" s="177">
        <v>99.954348514791945</v>
      </c>
      <c r="I7" s="177">
        <v>100.38940393386514</v>
      </c>
      <c r="J7" s="177">
        <v>100.71324998405822</v>
      </c>
      <c r="K7" s="177">
        <v>101.04558179915144</v>
      </c>
      <c r="L7" s="177">
        <v>99.756305975695355</v>
      </c>
      <c r="M7" s="177">
        <v>101.55202875408298</v>
      </c>
      <c r="N7" s="177">
        <v>102.3757698394315</v>
      </c>
      <c r="O7" s="177">
        <v>101.43707841538266</v>
      </c>
      <c r="P7" s="177">
        <v>101.33373169686708</v>
      </c>
      <c r="Q7" s="177">
        <v>101.60377818667899</v>
      </c>
      <c r="R7" s="177">
        <v>102.64200754921222</v>
      </c>
      <c r="S7" s="177">
        <v>101.878570206395</v>
      </c>
      <c r="T7" s="177">
        <v>101.72841765492805</v>
      </c>
      <c r="U7" s="177">
        <v>101.61167358373835</v>
      </c>
      <c r="V7" s="177">
        <v>100.09771309498147</v>
      </c>
      <c r="W7" s="177">
        <v>101.45513406507517</v>
      </c>
      <c r="X7" s="177">
        <v>99.578955577531715</v>
      </c>
      <c r="Y7" s="177">
        <v>101.79828157101453</v>
      </c>
      <c r="Z7" s="177">
        <v>100.93162416721916</v>
      </c>
      <c r="AA7" s="177">
        <v>102.43636361712262</v>
      </c>
      <c r="AB7" s="177">
        <v>105.51156659916468</v>
      </c>
      <c r="AC7" s="177">
        <v>107.99974088973212</v>
      </c>
      <c r="AD7" s="177">
        <v>105.22465165535863</v>
      </c>
      <c r="AE7" s="177">
        <v>104.71975814198915</v>
      </c>
      <c r="AF7" s="177">
        <v>105.09241541740842</v>
      </c>
      <c r="AG7" s="177">
        <v>105.70261539831296</v>
      </c>
      <c r="AH7" s="177">
        <v>104.37329741827145</v>
      </c>
      <c r="AI7" s="177">
        <v>104.4126015691777</v>
      </c>
      <c r="AJ7" s="177">
        <v>101.9019116767584</v>
      </c>
      <c r="AK7" s="177">
        <v>102.94890121424916</v>
      </c>
      <c r="AL7" s="177">
        <v>104.0532112894624</v>
      </c>
      <c r="AM7" s="177">
        <v>104.88071306316327</v>
      </c>
      <c r="AN7" s="177">
        <v>105.68099811571422</v>
      </c>
      <c r="AO7" s="177">
        <v>106.17878235325189</v>
      </c>
      <c r="AP7" s="177">
        <v>106.74869865198403</v>
      </c>
      <c r="AQ7" s="177">
        <v>106.41497842588171</v>
      </c>
      <c r="AR7" s="177">
        <v>107.40302255159732</v>
      </c>
      <c r="AS7" s="177">
        <v>108.46392084547939</v>
      </c>
      <c r="AT7" s="177">
        <v>109.68506775872592</v>
      </c>
      <c r="AU7" s="177">
        <v>111.95263907062126</v>
      </c>
      <c r="AV7" s="177">
        <v>111.27722117023792</v>
      </c>
      <c r="AW7" s="177">
        <v>111.68288063273873</v>
      </c>
      <c r="AX7" s="177">
        <v>113.08937633467681</v>
      </c>
      <c r="AY7" s="177">
        <v>115.1837320175391</v>
      </c>
      <c r="AZ7" s="177">
        <v>116.46905349515927</v>
      </c>
      <c r="BA7" s="177">
        <v>119.10660069883029</v>
      </c>
      <c r="BB7" s="177">
        <v>120.89107027461721</v>
      </c>
      <c r="BC7" s="177">
        <v>122.9002812764617</v>
      </c>
      <c r="BD7" s="177">
        <v>123.16753400189452</v>
      </c>
      <c r="BE7" s="177">
        <v>124.74631361272128</v>
      </c>
      <c r="BF7" s="177">
        <v>124.63368634683891</v>
      </c>
      <c r="BG7" s="177">
        <v>125.0121626779639</v>
      </c>
      <c r="BH7" s="177">
        <v>124.40702158419187</v>
      </c>
      <c r="BI7" s="177">
        <v>125.36829347941389</v>
      </c>
      <c r="BJ7" s="177">
        <v>125.36762078077649</v>
      </c>
      <c r="BK7" s="177">
        <v>126.39337350984314</v>
      </c>
      <c r="BL7" s="177">
        <v>126.1068085732926</v>
      </c>
      <c r="BM7" s="177">
        <v>126.94392312259198</v>
      </c>
      <c r="BN7" s="177">
        <v>126.57517339313561</v>
      </c>
      <c r="BO7" s="177">
        <v>126.92295454925058</v>
      </c>
      <c r="BP7" s="177">
        <v>128.20533195681733</v>
      </c>
      <c r="BQ7" s="177">
        <v>127.12499523312144</v>
      </c>
      <c r="BR7" s="177">
        <v>127.23805738984005</v>
      </c>
      <c r="BS7" s="177">
        <v>127.80386588051589</v>
      </c>
      <c r="BT7" s="177">
        <v>126.4105434391752</v>
      </c>
      <c r="BU7" s="177">
        <v>127.00416833389458</v>
      </c>
      <c r="BV7" s="177">
        <v>128.57508275137485</v>
      </c>
      <c r="BW7" s="177">
        <v>127.98879266419564</v>
      </c>
    </row>
    <row r="8" spans="1:75" x14ac:dyDescent="0.25">
      <c r="B8" s="148" t="s">
        <v>452</v>
      </c>
      <c r="C8" s="166">
        <v>14</v>
      </c>
      <c r="D8" s="181">
        <v>98.693798680028905</v>
      </c>
      <c r="E8" s="181">
        <v>98.785288105932395</v>
      </c>
      <c r="F8" s="181">
        <v>98.801389759780221</v>
      </c>
      <c r="G8" s="181">
        <v>98.785288105932409</v>
      </c>
      <c r="H8" s="181">
        <v>98.801389759780221</v>
      </c>
      <c r="I8" s="181">
        <v>98.801389759780221</v>
      </c>
      <c r="J8" s="181">
        <v>98.785884971807761</v>
      </c>
      <c r="K8" s="181">
        <v>98.7825516646366</v>
      </c>
      <c r="L8" s="181">
        <v>98.808480320275962</v>
      </c>
      <c r="M8" s="181">
        <v>98.808480320275976</v>
      </c>
      <c r="N8" s="181">
        <v>98.811858601932073</v>
      </c>
      <c r="O8" s="181">
        <v>98.811858601932073</v>
      </c>
      <c r="P8" s="181">
        <v>98.811858601932073</v>
      </c>
      <c r="Q8" s="181">
        <v>98.811858601932073</v>
      </c>
      <c r="R8" s="181">
        <v>98.811858601932073</v>
      </c>
      <c r="S8" s="181">
        <v>98.91544365914929</v>
      </c>
      <c r="T8" s="181">
        <v>98.826833252153989</v>
      </c>
      <c r="U8" s="181">
        <v>98.924157531034211</v>
      </c>
      <c r="V8" s="181">
        <v>98.940564117862976</v>
      </c>
      <c r="W8" s="181">
        <v>98.924157531034211</v>
      </c>
      <c r="X8" s="181">
        <v>98.834493476939613</v>
      </c>
      <c r="Y8" s="181">
        <v>98.910774707276246</v>
      </c>
      <c r="Z8" s="181">
        <v>98.910774707276246</v>
      </c>
      <c r="AA8" s="181">
        <v>98.942955370331774</v>
      </c>
      <c r="AB8" s="181">
        <v>98.942955370331774</v>
      </c>
      <c r="AC8" s="181">
        <v>98.942169862846654</v>
      </c>
      <c r="AD8" s="181">
        <v>98.915634367456889</v>
      </c>
      <c r="AE8" s="181">
        <v>98.993096542974172</v>
      </c>
      <c r="AF8" s="181">
        <v>99.011344224058206</v>
      </c>
      <c r="AG8" s="181">
        <v>99.104661991376219</v>
      </c>
      <c r="AH8" s="181">
        <v>98.974347610389984</v>
      </c>
      <c r="AI8" s="181">
        <v>99.096239419986617</v>
      </c>
      <c r="AJ8" s="181">
        <v>99.054748227157646</v>
      </c>
      <c r="AK8" s="181">
        <v>98.994877845485576</v>
      </c>
      <c r="AL8" s="181">
        <v>99.085112683800133</v>
      </c>
      <c r="AM8" s="181">
        <v>99.085112683800133</v>
      </c>
      <c r="AN8" s="181">
        <v>99.085112683800133</v>
      </c>
      <c r="AO8" s="181">
        <v>99.101872700006894</v>
      </c>
      <c r="AP8" s="181">
        <v>99.089132714718787</v>
      </c>
      <c r="AQ8" s="181">
        <v>99.114828602763723</v>
      </c>
      <c r="AR8" s="181">
        <v>99.095792329525381</v>
      </c>
      <c r="AS8" s="181">
        <v>99.089647651294953</v>
      </c>
      <c r="AT8" s="181">
        <v>99.218262454678708</v>
      </c>
      <c r="AU8" s="181">
        <v>99.225567611666833</v>
      </c>
      <c r="AV8" s="181">
        <v>99.186201196706179</v>
      </c>
      <c r="AW8" s="181">
        <v>99.383950562394148</v>
      </c>
      <c r="AX8" s="181">
        <v>99.44044602378402</v>
      </c>
      <c r="AY8" s="181">
        <v>99.425769007709548</v>
      </c>
      <c r="AZ8" s="181">
        <v>99.41224363550289</v>
      </c>
      <c r="BA8" s="181">
        <v>99.420370122929171</v>
      </c>
      <c r="BB8" s="181">
        <v>99.402993429018167</v>
      </c>
      <c r="BC8" s="181">
        <v>99.432538426899526</v>
      </c>
      <c r="BD8" s="181">
        <v>99.495333833202963</v>
      </c>
      <c r="BE8" s="181">
        <v>99.457144389801186</v>
      </c>
      <c r="BF8" s="181">
        <v>99.464060458526518</v>
      </c>
      <c r="BG8" s="181">
        <v>99.587086566904787</v>
      </c>
      <c r="BH8" s="181">
        <v>99.589307249545868</v>
      </c>
      <c r="BI8" s="181">
        <v>99.586299454538079</v>
      </c>
      <c r="BJ8" s="181">
        <v>99.564407317418997</v>
      </c>
      <c r="BK8" s="181">
        <v>99.522822791386275</v>
      </c>
      <c r="BL8" s="181">
        <v>99.613062683480592</v>
      </c>
      <c r="BM8" s="181">
        <v>99.613062683480592</v>
      </c>
      <c r="BN8" s="181">
        <v>99.582880855101394</v>
      </c>
      <c r="BO8" s="181">
        <v>99.506870890489395</v>
      </c>
      <c r="BP8" s="181">
        <v>99.506870890489395</v>
      </c>
      <c r="BQ8" s="181">
        <v>99.560138621998917</v>
      </c>
      <c r="BR8" s="181">
        <v>99.509069675000589</v>
      </c>
      <c r="BS8" s="181">
        <v>99.506870890489395</v>
      </c>
      <c r="BT8" s="181">
        <v>99.51501168782589</v>
      </c>
      <c r="BU8" s="181">
        <v>99.514287873513993</v>
      </c>
      <c r="BV8" s="181">
        <v>99.541796022171653</v>
      </c>
      <c r="BW8" s="181">
        <v>99.622988576946099</v>
      </c>
    </row>
    <row r="9" spans="1:75" x14ac:dyDescent="0.25">
      <c r="B9" s="148" t="s">
        <v>453</v>
      </c>
      <c r="C9" s="166">
        <v>16</v>
      </c>
      <c r="D9" s="181">
        <v>100.36172447753007</v>
      </c>
      <c r="E9" s="181">
        <v>99.744008150761573</v>
      </c>
      <c r="F9" s="181">
        <v>101.32600082170609</v>
      </c>
      <c r="G9" s="181">
        <v>100.38057850867355</v>
      </c>
      <c r="H9" s="181">
        <v>97.08599165200738</v>
      </c>
      <c r="I9" s="181">
        <v>97.463657966866379</v>
      </c>
      <c r="J9" s="181">
        <v>99.726977986817758</v>
      </c>
      <c r="K9" s="181">
        <v>100.69390028368768</v>
      </c>
      <c r="L9" s="181">
        <v>99.26660531518057</v>
      </c>
      <c r="M9" s="181">
        <v>101.1582574105025</v>
      </c>
      <c r="N9" s="181">
        <v>102.60005208367897</v>
      </c>
      <c r="O9" s="181">
        <v>100.61833222631047</v>
      </c>
      <c r="P9" s="181">
        <v>100.50338220845322</v>
      </c>
      <c r="Q9" s="181">
        <v>100.69488498264653</v>
      </c>
      <c r="R9" s="181">
        <v>103.87664636435004</v>
      </c>
      <c r="S9" s="181">
        <v>102.48022341302196</v>
      </c>
      <c r="T9" s="181">
        <v>103.15226288811377</v>
      </c>
      <c r="U9" s="181">
        <v>102.80356324169911</v>
      </c>
      <c r="V9" s="181">
        <v>98.751605259062899</v>
      </c>
      <c r="W9" s="181">
        <v>101.40409230405936</v>
      </c>
      <c r="X9" s="181">
        <v>98.200229322166862</v>
      </c>
      <c r="Y9" s="181">
        <v>102.96772412998985</v>
      </c>
      <c r="Z9" s="181">
        <v>100.66303057184822</v>
      </c>
      <c r="AA9" s="181">
        <v>104.32677038428602</v>
      </c>
      <c r="AB9" s="181">
        <v>113.72342632066811</v>
      </c>
      <c r="AC9" s="181">
        <v>117.10393107915112</v>
      </c>
      <c r="AD9" s="181">
        <v>108.55835597630103</v>
      </c>
      <c r="AE9" s="181">
        <v>106.81167664443301</v>
      </c>
      <c r="AF9" s="181">
        <v>105.47182521901426</v>
      </c>
      <c r="AG9" s="181">
        <v>105.7891310819011</v>
      </c>
      <c r="AH9" s="181">
        <v>102.95426028584892</v>
      </c>
      <c r="AI9" s="181">
        <v>100.96850069485428</v>
      </c>
      <c r="AJ9" s="181">
        <v>96.949878992121796</v>
      </c>
      <c r="AK9" s="181">
        <v>98.554485986659785</v>
      </c>
      <c r="AL9" s="181">
        <v>99.724933953329156</v>
      </c>
      <c r="AM9" s="181">
        <v>102.08445411703148</v>
      </c>
      <c r="AN9" s="181">
        <v>103.60798213266725</v>
      </c>
      <c r="AO9" s="181">
        <v>100.98237130670873</v>
      </c>
      <c r="AP9" s="181">
        <v>100.54099373500105</v>
      </c>
      <c r="AQ9" s="181">
        <v>98.083788136976295</v>
      </c>
      <c r="AR9" s="181">
        <v>99.116044077471528</v>
      </c>
      <c r="AS9" s="181">
        <v>100.42091946830303</v>
      </c>
      <c r="AT9" s="181">
        <v>103.4482020901159</v>
      </c>
      <c r="AU9" s="181">
        <v>104.98938364512755</v>
      </c>
      <c r="AV9" s="181">
        <v>105.47546427933949</v>
      </c>
      <c r="AW9" s="181">
        <v>105.20327304457908</v>
      </c>
      <c r="AX9" s="181">
        <v>107.41186367212947</v>
      </c>
      <c r="AY9" s="181">
        <v>111.85879390593578</v>
      </c>
      <c r="AZ9" s="181">
        <v>116.91074229702363</v>
      </c>
      <c r="BA9" s="181">
        <v>121.16521647493774</v>
      </c>
      <c r="BB9" s="181">
        <v>125.30927911871932</v>
      </c>
      <c r="BC9" s="181">
        <v>127.49567530578904</v>
      </c>
      <c r="BD9" s="181">
        <v>129.24737067449513</v>
      </c>
      <c r="BE9" s="181">
        <v>132.46125218688633</v>
      </c>
      <c r="BF9" s="181">
        <v>133.84314762531088</v>
      </c>
      <c r="BG9" s="181">
        <v>133.41320698397428</v>
      </c>
      <c r="BH9" s="181">
        <v>133.49148874778268</v>
      </c>
      <c r="BI9" s="181">
        <v>133.90139583288178</v>
      </c>
      <c r="BJ9" s="181">
        <v>134.03517329435709</v>
      </c>
      <c r="BK9" s="181">
        <v>133.85296004505656</v>
      </c>
      <c r="BL9" s="181">
        <v>131.08232922487704</v>
      </c>
      <c r="BM9" s="181">
        <v>132.05943520869789</v>
      </c>
      <c r="BN9" s="181">
        <v>131.33435059675941</v>
      </c>
      <c r="BO9" s="181">
        <v>132.28000119376884</v>
      </c>
      <c r="BP9" s="181">
        <v>132.41290475790737</v>
      </c>
      <c r="BQ9" s="181">
        <v>132.54418430733526</v>
      </c>
      <c r="BR9" s="181">
        <v>133.10106424290012</v>
      </c>
      <c r="BS9" s="181">
        <v>132.91665724072158</v>
      </c>
      <c r="BT9" s="181">
        <v>131.0010806343264</v>
      </c>
      <c r="BU9" s="181">
        <v>130.41986387958588</v>
      </c>
      <c r="BV9" s="181">
        <v>130.45554018099779</v>
      </c>
      <c r="BW9" s="181">
        <v>129.34004917311313</v>
      </c>
    </row>
    <row r="10" spans="1:75" x14ac:dyDescent="0.25">
      <c r="B10" s="148" t="s">
        <v>454</v>
      </c>
      <c r="C10" s="166">
        <v>2</v>
      </c>
      <c r="D10" s="181">
        <v>95.472782253323558</v>
      </c>
      <c r="E10" s="181">
        <v>96.823975660035742</v>
      </c>
      <c r="F10" s="181">
        <v>95.630467802342139</v>
      </c>
      <c r="G10" s="181">
        <v>96.32812014550214</v>
      </c>
      <c r="H10" s="181">
        <v>96.549474166684888</v>
      </c>
      <c r="I10" s="181">
        <v>96.316474547629483</v>
      </c>
      <c r="J10" s="181">
        <v>96.316755490552808</v>
      </c>
      <c r="K10" s="181">
        <v>95.823793019040821</v>
      </c>
      <c r="L10" s="181">
        <v>96.192243316940406</v>
      </c>
      <c r="M10" s="181">
        <v>96.57120832933947</v>
      </c>
      <c r="N10" s="181">
        <v>96.304047108533254</v>
      </c>
      <c r="O10" s="181">
        <v>95.188264281875718</v>
      </c>
      <c r="P10" s="181">
        <v>95.429375610327213</v>
      </c>
      <c r="Q10" s="181">
        <v>95.83242149476564</v>
      </c>
      <c r="R10" s="181">
        <v>96.333758323709887</v>
      </c>
      <c r="S10" s="181">
        <v>96.566565925570217</v>
      </c>
      <c r="T10" s="181">
        <v>96.346027808315455</v>
      </c>
      <c r="U10" s="181">
        <v>96.226277334587223</v>
      </c>
      <c r="V10" s="181">
        <v>95.117725074705916</v>
      </c>
      <c r="W10" s="181">
        <v>96.146899117472344</v>
      </c>
      <c r="X10" s="181">
        <v>95.999341718037215</v>
      </c>
      <c r="Y10" s="181">
        <v>96.474712389577121</v>
      </c>
      <c r="Z10" s="181">
        <v>95.421881706758114</v>
      </c>
      <c r="AA10" s="181">
        <v>96.270983822964908</v>
      </c>
      <c r="AB10" s="181">
        <v>94.912929019909726</v>
      </c>
      <c r="AC10" s="181">
        <v>97.868344998906835</v>
      </c>
      <c r="AD10" s="181">
        <v>98.313177988522156</v>
      </c>
      <c r="AE10" s="181">
        <v>96.900968518144353</v>
      </c>
      <c r="AF10" s="181">
        <v>96.337286871247272</v>
      </c>
      <c r="AG10" s="181">
        <v>95.87476066985522</v>
      </c>
      <c r="AH10" s="181">
        <v>96.113978881544725</v>
      </c>
      <c r="AI10" s="181">
        <v>94.722619514443466</v>
      </c>
      <c r="AJ10" s="181">
        <v>94.696736271947401</v>
      </c>
      <c r="AK10" s="181">
        <v>95.426344783000772</v>
      </c>
      <c r="AL10" s="181">
        <v>95.802608858675228</v>
      </c>
      <c r="AM10" s="181">
        <v>96.472655619192494</v>
      </c>
      <c r="AN10" s="181">
        <v>96.89088064216385</v>
      </c>
      <c r="AO10" s="181">
        <v>96.94361346420196</v>
      </c>
      <c r="AP10" s="181">
        <v>95.908621282074932</v>
      </c>
      <c r="AQ10" s="181">
        <v>95.54260022972656</v>
      </c>
      <c r="AR10" s="181">
        <v>95.081063385922931</v>
      </c>
      <c r="AS10" s="181">
        <v>94.068115634229883</v>
      </c>
      <c r="AT10" s="181">
        <v>94.369334065309843</v>
      </c>
      <c r="AU10" s="181">
        <v>95.494387777676579</v>
      </c>
      <c r="AV10" s="181">
        <v>94.742577527621719</v>
      </c>
      <c r="AW10" s="181">
        <v>94.990733931731569</v>
      </c>
      <c r="AX10" s="181">
        <v>95.327376276688852</v>
      </c>
      <c r="AY10" s="181">
        <v>95.115373337298237</v>
      </c>
      <c r="AZ10" s="181">
        <v>97.120034026392176</v>
      </c>
      <c r="BA10" s="181">
        <v>101.63728559507938</v>
      </c>
      <c r="BB10" s="181">
        <v>101.03764823016192</v>
      </c>
      <c r="BC10" s="181">
        <v>101.82136000084468</v>
      </c>
      <c r="BD10" s="181">
        <v>99.452987512778918</v>
      </c>
      <c r="BE10" s="181">
        <v>99.26228436130009</v>
      </c>
      <c r="BF10" s="181">
        <v>98.726433538917632</v>
      </c>
      <c r="BG10" s="181">
        <v>99.044704782979636</v>
      </c>
      <c r="BH10" s="181">
        <v>99.552562667442999</v>
      </c>
      <c r="BI10" s="181">
        <v>101.15371103734229</v>
      </c>
      <c r="BJ10" s="181">
        <v>102.65516268537047</v>
      </c>
      <c r="BK10" s="181">
        <v>104.44514120594437</v>
      </c>
      <c r="BL10" s="181">
        <v>105.7427354059337</v>
      </c>
      <c r="BM10" s="181">
        <v>104.36477707376946</v>
      </c>
      <c r="BN10" s="181">
        <v>104.7166524430062</v>
      </c>
      <c r="BO10" s="181">
        <v>104.68742448217591</v>
      </c>
      <c r="BP10" s="181">
        <v>105.06324888851697</v>
      </c>
      <c r="BQ10" s="181">
        <v>103.87361032513164</v>
      </c>
      <c r="BR10" s="181">
        <v>103.49391797910408</v>
      </c>
      <c r="BS10" s="181">
        <v>104.54391665682942</v>
      </c>
      <c r="BT10" s="181">
        <v>104.7546370762971</v>
      </c>
      <c r="BU10" s="181">
        <v>105.42578351231975</v>
      </c>
      <c r="BV10" s="181">
        <v>105.34686104600068</v>
      </c>
      <c r="BW10" s="181">
        <v>106.67499983365252</v>
      </c>
    </row>
    <row r="11" spans="1:75" x14ac:dyDescent="0.25">
      <c r="B11" s="148" t="s">
        <v>455</v>
      </c>
      <c r="C11" s="166">
        <v>4</v>
      </c>
      <c r="D11" s="181">
        <v>100.77217320310125</v>
      </c>
      <c r="E11" s="181">
        <v>104.01846190835509</v>
      </c>
      <c r="F11" s="181">
        <v>104.60752935162117</v>
      </c>
      <c r="G11" s="181">
        <v>104.92164862727437</v>
      </c>
      <c r="H11" s="181">
        <v>103.62997666655612</v>
      </c>
      <c r="I11" s="181">
        <v>102.31006232375783</v>
      </c>
      <c r="J11" s="181">
        <v>103.19446615643433</v>
      </c>
      <c r="K11" s="181">
        <v>105.27147464776765</v>
      </c>
      <c r="L11" s="181">
        <v>99.943179535077732</v>
      </c>
      <c r="M11" s="181">
        <v>106.48962762247395</v>
      </c>
      <c r="N11" s="181">
        <v>106.06062099682514</v>
      </c>
      <c r="O11" s="181">
        <v>104.74228811471301</v>
      </c>
      <c r="P11" s="181">
        <v>104.78863256175465</v>
      </c>
      <c r="Q11" s="181">
        <v>105.52646045811926</v>
      </c>
      <c r="R11" s="181">
        <v>103.87844504904653</v>
      </c>
      <c r="S11" s="181">
        <v>103.30032609965041</v>
      </c>
      <c r="T11" s="181">
        <v>102.94713887112611</v>
      </c>
      <c r="U11" s="181">
        <v>103.09834998565951</v>
      </c>
      <c r="V11" s="181">
        <v>102.64581553191638</v>
      </c>
      <c r="W11" s="181">
        <v>103.76716232471234</v>
      </c>
      <c r="X11" s="181">
        <v>100.97985452782831</v>
      </c>
      <c r="Y11" s="181">
        <v>104.68359816998657</v>
      </c>
      <c r="Z11" s="181">
        <v>104.20487817008267</v>
      </c>
      <c r="AA11" s="181">
        <v>105.92840434694806</v>
      </c>
      <c r="AB11" s="181">
        <v>110.34528583641388</v>
      </c>
      <c r="AC11" s="181">
        <v>112.02496531120552</v>
      </c>
      <c r="AD11" s="181">
        <v>104.12715081895958</v>
      </c>
      <c r="AE11" s="181">
        <v>104.30205812047723</v>
      </c>
      <c r="AF11" s="181">
        <v>106.40022156456628</v>
      </c>
      <c r="AG11" s="181">
        <v>107.61119560011953</v>
      </c>
      <c r="AH11" s="181">
        <v>104.89656447087714</v>
      </c>
      <c r="AI11" s="181">
        <v>105.69697273231316</v>
      </c>
      <c r="AJ11" s="181">
        <v>104.70866385850762</v>
      </c>
      <c r="AK11" s="181">
        <v>105.04949986450457</v>
      </c>
      <c r="AL11" s="181">
        <v>106.68014670143901</v>
      </c>
      <c r="AM11" s="181">
        <v>105.40360448896</v>
      </c>
      <c r="AN11" s="181">
        <v>106.39261759634024</v>
      </c>
      <c r="AO11" s="181">
        <v>109.59431156914538</v>
      </c>
      <c r="AP11" s="181">
        <v>110.17535881432185</v>
      </c>
      <c r="AQ11" s="181">
        <v>108.63548686817607</v>
      </c>
      <c r="AR11" s="181">
        <v>110.20851541364749</v>
      </c>
      <c r="AS11" s="181">
        <v>111.70280054516165</v>
      </c>
      <c r="AT11" s="181">
        <v>112.01676156722756</v>
      </c>
      <c r="AU11" s="181">
        <v>120.23837772289028</v>
      </c>
      <c r="AV11" s="181">
        <v>117.49900854143044</v>
      </c>
      <c r="AW11" s="181">
        <v>119.56950431974634</v>
      </c>
      <c r="AX11" s="181">
        <v>120.90432171913081</v>
      </c>
      <c r="AY11" s="181">
        <v>122.08872348256436</v>
      </c>
      <c r="AZ11" s="181">
        <v>122.43945980134086</v>
      </c>
      <c r="BA11" s="181">
        <v>122.15082037438155</v>
      </c>
      <c r="BB11" s="181">
        <v>123.34967183808624</v>
      </c>
      <c r="BC11" s="181">
        <v>123.55235442733721</v>
      </c>
      <c r="BD11" s="181">
        <v>126.65337496694215</v>
      </c>
      <c r="BE11" s="181">
        <v>124.93572389397934</v>
      </c>
      <c r="BF11" s="181">
        <v>124.66207638969755</v>
      </c>
      <c r="BG11" s="181">
        <v>123.55211140333492</v>
      </c>
      <c r="BH11" s="181">
        <v>122.54950406415574</v>
      </c>
      <c r="BI11" s="181">
        <v>124.50454171845185</v>
      </c>
      <c r="BJ11" s="181">
        <v>124.54870692126015</v>
      </c>
      <c r="BK11" s="181">
        <v>123.87116037405559</v>
      </c>
      <c r="BL11" s="181">
        <v>123.98447401582513</v>
      </c>
      <c r="BM11" s="181">
        <v>125.71441996669522</v>
      </c>
      <c r="BN11" s="181">
        <v>123.57664452356413</v>
      </c>
      <c r="BO11" s="181">
        <v>123.76240155170858</v>
      </c>
      <c r="BP11" s="181">
        <v>124.23648415819768</v>
      </c>
      <c r="BQ11" s="181">
        <v>123.63468911155334</v>
      </c>
      <c r="BR11" s="181">
        <v>122.87657870324213</v>
      </c>
      <c r="BS11" s="181">
        <v>124.000620277273</v>
      </c>
      <c r="BT11" s="181">
        <v>122.30620494586455</v>
      </c>
      <c r="BU11" s="181">
        <v>123.31503207872491</v>
      </c>
      <c r="BV11" s="181">
        <v>124.96881683842955</v>
      </c>
      <c r="BW11" s="181">
        <v>123.65613337860115</v>
      </c>
    </row>
    <row r="12" spans="1:75" x14ac:dyDescent="0.25">
      <c r="B12" s="148" t="s">
        <v>456</v>
      </c>
      <c r="C12" s="166">
        <v>5</v>
      </c>
      <c r="D12" s="181">
        <v>101.38353658138648</v>
      </c>
      <c r="E12" s="181">
        <v>102.77225164433335</v>
      </c>
      <c r="F12" s="181">
        <v>102.6059236767546</v>
      </c>
      <c r="G12" s="181">
        <v>102.73949276023593</v>
      </c>
      <c r="H12" s="181">
        <v>103.84822140542315</v>
      </c>
      <c r="I12" s="181">
        <v>104.85133043201468</v>
      </c>
      <c r="J12" s="181">
        <v>104.06523442133035</v>
      </c>
      <c r="K12" s="181">
        <v>103.78876698098921</v>
      </c>
      <c r="L12" s="181">
        <v>101.22755480698387</v>
      </c>
      <c r="M12" s="181">
        <v>104.26645593187045</v>
      </c>
      <c r="N12" s="181">
        <v>105.76484129038889</v>
      </c>
      <c r="O12" s="181">
        <v>104.29149385682585</v>
      </c>
      <c r="P12" s="181">
        <v>103.05783409496264</v>
      </c>
      <c r="Q12" s="181">
        <v>104.68181746792634</v>
      </c>
      <c r="R12" s="181">
        <v>105.24315459467861</v>
      </c>
      <c r="S12" s="181">
        <v>102.59520926767532</v>
      </c>
      <c r="T12" s="181">
        <v>103.73821987222873</v>
      </c>
      <c r="U12" s="181">
        <v>103.85461890439865</v>
      </c>
      <c r="V12" s="181">
        <v>100.75730751057195</v>
      </c>
      <c r="W12" s="181">
        <v>103.72769870685613</v>
      </c>
      <c r="X12" s="181">
        <v>100.63566629900993</v>
      </c>
      <c r="Y12" s="181">
        <v>101.98166607035486</v>
      </c>
      <c r="Z12" s="181">
        <v>105.00178983438282</v>
      </c>
      <c r="AA12" s="181">
        <v>105.69896204803521</v>
      </c>
      <c r="AB12" s="181">
        <v>105.18193801162957</v>
      </c>
      <c r="AC12" s="181">
        <v>109.51971159516074</v>
      </c>
      <c r="AD12" s="181">
        <v>108.39494541426748</v>
      </c>
      <c r="AE12" s="181">
        <v>110.88937567526261</v>
      </c>
      <c r="AF12" s="181">
        <v>111.47045952511242</v>
      </c>
      <c r="AG12" s="181">
        <v>113.24167996294413</v>
      </c>
      <c r="AH12" s="181">
        <v>111.50212342019317</v>
      </c>
      <c r="AI12" s="181">
        <v>112.85565786289403</v>
      </c>
      <c r="AJ12" s="181">
        <v>107.37844098053169</v>
      </c>
      <c r="AK12" s="181">
        <v>110.83593400095124</v>
      </c>
      <c r="AL12" s="181">
        <v>113.71825177737973</v>
      </c>
      <c r="AM12" s="181">
        <v>114.20823186190788</v>
      </c>
      <c r="AN12" s="181">
        <v>115.44038686320221</v>
      </c>
      <c r="AO12" s="181">
        <v>115.39105766585791</v>
      </c>
      <c r="AP12" s="181">
        <v>116.14334256358134</v>
      </c>
      <c r="AQ12" s="181">
        <v>116.98408489288795</v>
      </c>
      <c r="AR12" s="181">
        <v>120.89486557390801</v>
      </c>
      <c r="AS12" s="181">
        <v>120.47364897693424</v>
      </c>
      <c r="AT12" s="181">
        <v>120.18797762051068</v>
      </c>
      <c r="AU12" s="181">
        <v>124.90127630434711</v>
      </c>
      <c r="AV12" s="181">
        <v>122.09724145365723</v>
      </c>
      <c r="AW12" s="181">
        <v>123.94061108677765</v>
      </c>
      <c r="AX12" s="181">
        <v>126.9933864622495</v>
      </c>
      <c r="AY12" s="181">
        <v>124.89864000337994</v>
      </c>
      <c r="AZ12" s="181">
        <v>126.08282769360162</v>
      </c>
      <c r="BA12" s="181">
        <v>128.77781566675941</v>
      </c>
      <c r="BB12" s="181">
        <v>131.50450429367666</v>
      </c>
      <c r="BC12" s="181">
        <v>133.07925859961566</v>
      </c>
      <c r="BD12" s="181">
        <v>133.23214372361616</v>
      </c>
      <c r="BE12" s="181">
        <v>136.81702041985551</v>
      </c>
      <c r="BF12" s="181">
        <v>140.42948470813207</v>
      </c>
      <c r="BG12" s="181">
        <v>141.6242815535698</v>
      </c>
      <c r="BH12" s="181">
        <v>140.31606561356892</v>
      </c>
      <c r="BI12" s="181">
        <v>142.0268995136372</v>
      </c>
      <c r="BJ12" s="181">
        <v>142.51413617294034</v>
      </c>
      <c r="BK12" s="181">
        <v>143.49335848678476</v>
      </c>
      <c r="BL12" s="181">
        <v>145.68538196746027</v>
      </c>
      <c r="BM12" s="181">
        <v>146.61171753585853</v>
      </c>
      <c r="BN12" s="181">
        <v>146.69056189062681</v>
      </c>
      <c r="BO12" s="181">
        <v>146.10466656084526</v>
      </c>
      <c r="BP12" s="181">
        <v>147.64946320217214</v>
      </c>
      <c r="BQ12" s="181">
        <v>146.35238071389958</v>
      </c>
      <c r="BR12" s="181">
        <v>144.68732251828078</v>
      </c>
      <c r="BS12" s="181">
        <v>145.79244731243824</v>
      </c>
      <c r="BT12" s="181">
        <v>142.64037458984257</v>
      </c>
      <c r="BU12" s="181">
        <v>145.43964504587376</v>
      </c>
      <c r="BV12" s="181">
        <v>151.07725278165412</v>
      </c>
      <c r="BW12" s="181">
        <v>152.61760334672766</v>
      </c>
    </row>
    <row r="13" spans="1:75" x14ac:dyDescent="0.25">
      <c r="B13" s="148" t="s">
        <v>457</v>
      </c>
      <c r="C13" s="166">
        <v>4</v>
      </c>
      <c r="D13" s="181">
        <v>98.829626375965361</v>
      </c>
      <c r="E13" s="181">
        <v>100.19415664673662</v>
      </c>
      <c r="F13" s="181">
        <v>101.76752346148135</v>
      </c>
      <c r="G13" s="181">
        <v>102.01459857008544</v>
      </c>
      <c r="H13" s="181">
        <v>101.88781715041868</v>
      </c>
      <c r="I13" s="181">
        <v>101.78847159026895</v>
      </c>
      <c r="J13" s="181">
        <v>101.90729614850375</v>
      </c>
      <c r="K13" s="181">
        <v>100.38737817851286</v>
      </c>
      <c r="L13" s="181">
        <v>100.32483842162958</v>
      </c>
      <c r="M13" s="181">
        <v>100.78848030949811</v>
      </c>
      <c r="N13" s="181">
        <v>102.910254662893</v>
      </c>
      <c r="O13" s="181">
        <v>101.23200925427216</v>
      </c>
      <c r="P13" s="181">
        <v>103.1230805058712</v>
      </c>
      <c r="Q13" s="181">
        <v>101.7070872016438</v>
      </c>
      <c r="R13" s="181">
        <v>102.74376730422502</v>
      </c>
      <c r="S13" s="181">
        <v>102.50382686979208</v>
      </c>
      <c r="T13" s="181">
        <v>101.58630953933022</v>
      </c>
      <c r="U13" s="181">
        <v>102.18319501195866</v>
      </c>
      <c r="V13" s="181">
        <v>101.048804687136</v>
      </c>
      <c r="W13" s="181">
        <v>101.91275436209833</v>
      </c>
      <c r="X13" s="181">
        <v>101.3174350631233</v>
      </c>
      <c r="Y13" s="181">
        <v>101.19303142950665</v>
      </c>
      <c r="Z13" s="181">
        <v>100.53445257920377</v>
      </c>
      <c r="AA13" s="181">
        <v>102.29272752017521</v>
      </c>
      <c r="AB13" s="181">
        <v>102.83239177776711</v>
      </c>
      <c r="AC13" s="181">
        <v>105.05387944340067</v>
      </c>
      <c r="AD13" s="181">
        <v>106.35085326127688</v>
      </c>
      <c r="AE13" s="181">
        <v>103.85577737090954</v>
      </c>
      <c r="AF13" s="181">
        <v>105.67178802348087</v>
      </c>
      <c r="AG13" s="181">
        <v>106.33903990910127</v>
      </c>
      <c r="AH13" s="181">
        <v>106.18143525012529</v>
      </c>
      <c r="AI13" s="181">
        <v>108.1156962090885</v>
      </c>
      <c r="AJ13" s="181">
        <v>108.17629875364153</v>
      </c>
      <c r="AK13" s="181">
        <v>107.34184317944306</v>
      </c>
      <c r="AL13" s="181">
        <v>109.41195662674062</v>
      </c>
      <c r="AM13" s="181">
        <v>110.90636163193156</v>
      </c>
      <c r="AN13" s="181">
        <v>112.74576103717236</v>
      </c>
      <c r="AO13" s="181">
        <v>114.66040030097652</v>
      </c>
      <c r="AP13" s="181">
        <v>115.45457383910281</v>
      </c>
      <c r="AQ13" s="181">
        <v>117.92334850117226</v>
      </c>
      <c r="AR13" s="181">
        <v>117.10621247982154</v>
      </c>
      <c r="AS13" s="181">
        <v>116.48375085695233</v>
      </c>
      <c r="AT13" s="181">
        <v>116.23770115053679</v>
      </c>
      <c r="AU13" s="181">
        <v>119.54353259401337</v>
      </c>
      <c r="AV13" s="181">
        <v>118.31158459487877</v>
      </c>
      <c r="AW13" s="181">
        <v>118.50586200757564</v>
      </c>
      <c r="AX13" s="181">
        <v>120.90518785004997</v>
      </c>
      <c r="AY13" s="181">
        <v>122.82836008857365</v>
      </c>
      <c r="AZ13" s="181">
        <v>123.21752616571625</v>
      </c>
      <c r="BA13" s="181">
        <v>124.68414278868038</v>
      </c>
      <c r="BB13" s="181">
        <v>128.95690721796819</v>
      </c>
      <c r="BC13" s="181">
        <v>128.39677503397056</v>
      </c>
      <c r="BD13" s="181">
        <v>128.82361524946165</v>
      </c>
      <c r="BE13" s="181">
        <v>128.60319722603094</v>
      </c>
      <c r="BF13" s="181">
        <v>124.92383757176903</v>
      </c>
      <c r="BG13" s="181">
        <v>125.21013967276808</v>
      </c>
      <c r="BH13" s="181">
        <v>124.74007100140787</v>
      </c>
      <c r="BI13" s="181">
        <v>123.85118154885765</v>
      </c>
      <c r="BJ13" s="181">
        <v>123.59829023055585</v>
      </c>
      <c r="BK13" s="181">
        <v>124.9131395551475</v>
      </c>
      <c r="BL13" s="181">
        <v>123.2861917328301</v>
      </c>
      <c r="BM13" s="181">
        <v>125.58744819959685</v>
      </c>
      <c r="BN13" s="181">
        <v>126.14784085053708</v>
      </c>
      <c r="BO13" s="181">
        <v>126.5114377007921</v>
      </c>
      <c r="BP13" s="181">
        <v>128.58296028437769</v>
      </c>
      <c r="BQ13" s="181">
        <v>129.63594651896972</v>
      </c>
      <c r="BR13" s="181">
        <v>129.01916097205262</v>
      </c>
      <c r="BS13" s="181">
        <v>129.59437783427393</v>
      </c>
      <c r="BT13" s="181">
        <v>131.08233342938962</v>
      </c>
      <c r="BU13" s="181">
        <v>131.07375305575778</v>
      </c>
      <c r="BV13" s="181">
        <v>131.3032337540858</v>
      </c>
      <c r="BW13" s="181">
        <v>132.42097896293447</v>
      </c>
    </row>
    <row r="14" spans="1:75" x14ac:dyDescent="0.25">
      <c r="B14" s="148" t="s">
        <v>458</v>
      </c>
      <c r="C14" s="166">
        <v>7</v>
      </c>
      <c r="D14" s="181">
        <v>99.816235435102357</v>
      </c>
      <c r="E14" s="181">
        <v>101.12700101876798</v>
      </c>
      <c r="F14" s="181">
        <v>102.7380116469911</v>
      </c>
      <c r="G14" s="181">
        <v>101.99087136207508</v>
      </c>
      <c r="H14" s="181">
        <v>101.60882803627558</v>
      </c>
      <c r="I14" s="181">
        <v>102.89242317655692</v>
      </c>
      <c r="J14" s="181">
        <v>100.39268005138378</v>
      </c>
      <c r="K14" s="181">
        <v>100.52096824617999</v>
      </c>
      <c r="L14" s="181">
        <v>98.560584465544238</v>
      </c>
      <c r="M14" s="181">
        <v>101.86852808064199</v>
      </c>
      <c r="N14" s="181">
        <v>103.4765025217532</v>
      </c>
      <c r="O14" s="181">
        <v>102.14960567560287</v>
      </c>
      <c r="P14" s="181">
        <v>102.04305756405903</v>
      </c>
      <c r="Q14" s="181">
        <v>102.81248514259498</v>
      </c>
      <c r="R14" s="181">
        <v>103.60988644693954</v>
      </c>
      <c r="S14" s="181">
        <v>103.62098283402773</v>
      </c>
      <c r="T14" s="181">
        <v>101.55045728955979</v>
      </c>
      <c r="U14" s="181">
        <v>99.330586462078401</v>
      </c>
      <c r="V14" s="181">
        <v>99.806469445862177</v>
      </c>
      <c r="W14" s="181">
        <v>100.8024041506096</v>
      </c>
      <c r="X14" s="181">
        <v>98.282563563898748</v>
      </c>
      <c r="Y14" s="181">
        <v>101.22878835039282</v>
      </c>
      <c r="Z14" s="181">
        <v>98.40837533999003</v>
      </c>
      <c r="AA14" s="181">
        <v>99.36728315059942</v>
      </c>
      <c r="AB14" s="181">
        <v>101.29447240434713</v>
      </c>
      <c r="AC14" s="181">
        <v>105.32428969590566</v>
      </c>
      <c r="AD14" s="181">
        <v>104.72311017573494</v>
      </c>
      <c r="AE14" s="181">
        <v>104.35483303517545</v>
      </c>
      <c r="AF14" s="181">
        <v>108.01282609486648</v>
      </c>
      <c r="AG14" s="181">
        <v>108.78741587168385</v>
      </c>
      <c r="AH14" s="181">
        <v>108.03212764128651</v>
      </c>
      <c r="AI14" s="181">
        <v>109.83940894046712</v>
      </c>
      <c r="AJ14" s="181">
        <v>105.12739417056912</v>
      </c>
      <c r="AK14" s="181">
        <v>106.62784132331794</v>
      </c>
      <c r="AL14" s="181">
        <v>107.8451658534166</v>
      </c>
      <c r="AM14" s="181">
        <v>108.04063762616261</v>
      </c>
      <c r="AN14" s="181">
        <v>108.48727166889509</v>
      </c>
      <c r="AO14" s="181">
        <v>113.87988116145466</v>
      </c>
      <c r="AP14" s="181">
        <v>116.36092614830103</v>
      </c>
      <c r="AQ14" s="181">
        <v>117.12592982652576</v>
      </c>
      <c r="AR14" s="181">
        <v>116.4023992355166</v>
      </c>
      <c r="AS14" s="181">
        <v>121.4972031438372</v>
      </c>
      <c r="AT14" s="181">
        <v>122.03145507890929</v>
      </c>
      <c r="AU14" s="181">
        <v>125.59180279034204</v>
      </c>
      <c r="AV14" s="181">
        <v>122.14012639101706</v>
      </c>
      <c r="AW14" s="181">
        <v>123.40521545113448</v>
      </c>
      <c r="AX14" s="181">
        <v>124.95092021734513</v>
      </c>
      <c r="AY14" s="181">
        <v>129.72953521298024</v>
      </c>
      <c r="AZ14" s="181">
        <v>126.13807219471441</v>
      </c>
      <c r="BA14" s="181">
        <v>130.93854978696598</v>
      </c>
      <c r="BB14" s="181">
        <v>130.53337679108799</v>
      </c>
      <c r="BC14" s="181">
        <v>138.91483231436152</v>
      </c>
      <c r="BD14" s="181">
        <v>136.26145692686885</v>
      </c>
      <c r="BE14" s="181">
        <v>139.54883381633161</v>
      </c>
      <c r="BF14" s="181">
        <v>134.82866264663397</v>
      </c>
      <c r="BG14" s="181">
        <v>138.46691657177072</v>
      </c>
      <c r="BH14" s="181">
        <v>135.37386301941987</v>
      </c>
      <c r="BI14" s="181">
        <v>138.1444479673884</v>
      </c>
      <c r="BJ14" s="181">
        <v>137.36745788724338</v>
      </c>
      <c r="BK14" s="181">
        <v>142.3495135876631</v>
      </c>
      <c r="BL14" s="181">
        <v>145.62869103088028</v>
      </c>
      <c r="BM14" s="181">
        <v>147.94891243602348</v>
      </c>
      <c r="BN14" s="181">
        <v>146.18254934561514</v>
      </c>
      <c r="BO14" s="181">
        <v>147.68857555999537</v>
      </c>
      <c r="BP14" s="181">
        <v>155.52888191820736</v>
      </c>
      <c r="BQ14" s="181">
        <v>146.52542212673751</v>
      </c>
      <c r="BR14" s="181">
        <v>147.19420976616107</v>
      </c>
      <c r="BS14" s="181">
        <v>150.061963765695</v>
      </c>
      <c r="BT14" s="181">
        <v>145.39045673138929</v>
      </c>
      <c r="BU14" s="181">
        <v>149.01603405381135</v>
      </c>
      <c r="BV14" s="181">
        <v>156.83835390556814</v>
      </c>
      <c r="BW14" s="181">
        <v>153.04385188041297</v>
      </c>
    </row>
    <row r="15" spans="1:75" x14ac:dyDescent="0.25">
      <c r="B15" s="148" t="s">
        <v>459</v>
      </c>
      <c r="C15" s="166">
        <v>6</v>
      </c>
      <c r="D15" s="181">
        <v>101.15694474988288</v>
      </c>
      <c r="E15" s="181">
        <v>101.24621366551536</v>
      </c>
      <c r="F15" s="181">
        <v>101.35292081889834</v>
      </c>
      <c r="G15" s="181">
        <v>102.35565844293477</v>
      </c>
      <c r="H15" s="181">
        <v>102.51397731776315</v>
      </c>
      <c r="I15" s="181">
        <v>104.4027908183424</v>
      </c>
      <c r="J15" s="181">
        <v>104.43649483563127</v>
      </c>
      <c r="K15" s="181">
        <v>104.95200108924307</v>
      </c>
      <c r="L15" s="181">
        <v>104.12715221818969</v>
      </c>
      <c r="M15" s="181">
        <v>105.25000001241597</v>
      </c>
      <c r="N15" s="181">
        <v>105.19607932682622</v>
      </c>
      <c r="O15" s="181">
        <v>106.55213083185599</v>
      </c>
      <c r="P15" s="181">
        <v>105.64002095693417</v>
      </c>
      <c r="Q15" s="181">
        <v>105.8065729519348</v>
      </c>
      <c r="R15" s="181">
        <v>106.20045523919724</v>
      </c>
      <c r="S15" s="181">
        <v>104.96410270483138</v>
      </c>
      <c r="T15" s="181">
        <v>104.31103376655551</v>
      </c>
      <c r="U15" s="181">
        <v>105.91931935649514</v>
      </c>
      <c r="V15" s="181">
        <v>105.50467050238683</v>
      </c>
      <c r="W15" s="181">
        <v>106.28755098403258</v>
      </c>
      <c r="X15" s="181">
        <v>104.72478790379888</v>
      </c>
      <c r="Y15" s="181">
        <v>106.18335119258104</v>
      </c>
      <c r="Z15" s="181">
        <v>105.83436728079413</v>
      </c>
      <c r="AA15" s="181">
        <v>106.23118350851605</v>
      </c>
      <c r="AB15" s="181">
        <v>106.23118350851605</v>
      </c>
      <c r="AC15" s="181">
        <v>109.36850689913473</v>
      </c>
      <c r="AD15" s="181">
        <v>111.28372477435239</v>
      </c>
      <c r="AE15" s="181">
        <v>111.24863428307134</v>
      </c>
      <c r="AF15" s="181">
        <v>111.20789653072252</v>
      </c>
      <c r="AG15" s="181">
        <v>112.56492560322765</v>
      </c>
      <c r="AH15" s="181">
        <v>111.74445865060513</v>
      </c>
      <c r="AI15" s="181">
        <v>112.53957688709848</v>
      </c>
      <c r="AJ15" s="181">
        <v>109.77150851811633</v>
      </c>
      <c r="AK15" s="181">
        <v>111.20726396555408</v>
      </c>
      <c r="AL15" s="181">
        <v>112.13578051191109</v>
      </c>
      <c r="AM15" s="181">
        <v>112.83795263385605</v>
      </c>
      <c r="AN15" s="181">
        <v>112.93841453314867</v>
      </c>
      <c r="AO15" s="181">
        <v>115.03411448546827</v>
      </c>
      <c r="AP15" s="181">
        <v>117.65676583585518</v>
      </c>
      <c r="AQ15" s="181">
        <v>118.83301048064322</v>
      </c>
      <c r="AR15" s="181">
        <v>122.91089154597763</v>
      </c>
      <c r="AS15" s="181">
        <v>123.86442110973003</v>
      </c>
      <c r="AT15" s="181">
        <v>126.76507159035843</v>
      </c>
      <c r="AU15" s="181">
        <v>128.41659388892643</v>
      </c>
      <c r="AV15" s="181">
        <v>129.94499384076576</v>
      </c>
      <c r="AW15" s="181">
        <v>129.52615055791375</v>
      </c>
      <c r="AX15" s="181">
        <v>130.15193327690716</v>
      </c>
      <c r="AY15" s="181">
        <v>132.74266015790866</v>
      </c>
      <c r="AZ15" s="181">
        <v>133.76885988629965</v>
      </c>
      <c r="BA15" s="181">
        <v>137.76347408786322</v>
      </c>
      <c r="BB15" s="181">
        <v>138.75565505524884</v>
      </c>
      <c r="BC15" s="181">
        <v>141.16510235333854</v>
      </c>
      <c r="BD15" s="181">
        <v>140.33658577596393</v>
      </c>
      <c r="BE15" s="181">
        <v>141.6498235123662</v>
      </c>
      <c r="BF15" s="181">
        <v>142.17033578358507</v>
      </c>
      <c r="BG15" s="181">
        <v>141.89111233350599</v>
      </c>
      <c r="BH15" s="181">
        <v>141.33872260400648</v>
      </c>
      <c r="BI15" s="181">
        <v>143.64242460542278</v>
      </c>
      <c r="BJ15" s="181">
        <v>143.46938834634102</v>
      </c>
      <c r="BK15" s="181">
        <v>146.31798568238702</v>
      </c>
      <c r="BL15" s="181">
        <v>145.64981187070975</v>
      </c>
      <c r="BM15" s="181">
        <v>145.42928310971274</v>
      </c>
      <c r="BN15" s="181">
        <v>146.79803567123975</v>
      </c>
      <c r="BO15" s="181">
        <v>146.19026409847186</v>
      </c>
      <c r="BP15" s="181">
        <v>145.97546998606472</v>
      </c>
      <c r="BQ15" s="181">
        <v>146.7385353777795</v>
      </c>
      <c r="BR15" s="181">
        <v>148.11607494339921</v>
      </c>
      <c r="BS15" s="181">
        <v>148.33295067827018</v>
      </c>
      <c r="BT15" s="181">
        <v>148.09759466180466</v>
      </c>
      <c r="BU15" s="181">
        <v>147.93445664911621</v>
      </c>
      <c r="BV15" s="181">
        <v>147.90739111067717</v>
      </c>
      <c r="BW15" s="181">
        <v>147.85565312438604</v>
      </c>
    </row>
    <row r="16" spans="1:75" x14ac:dyDescent="0.25">
      <c r="A16" s="173" t="s">
        <v>47</v>
      </c>
      <c r="C16" s="166">
        <v>39</v>
      </c>
      <c r="D16" s="177">
        <v>100.96218470715674</v>
      </c>
      <c r="E16" s="177">
        <v>101.72200608441078</v>
      </c>
      <c r="F16" s="177">
        <v>101.73089109589424</v>
      </c>
      <c r="G16" s="177">
        <v>103.04680586958385</v>
      </c>
      <c r="H16" s="177">
        <v>104.02085083901223</v>
      </c>
      <c r="I16" s="177">
        <v>104.1787731625367</v>
      </c>
      <c r="J16" s="177">
        <v>103.71694928079096</v>
      </c>
      <c r="K16" s="177">
        <v>103.88298934924261</v>
      </c>
      <c r="L16" s="177">
        <v>102.88666445115518</v>
      </c>
      <c r="M16" s="177">
        <v>103.99455788086981</v>
      </c>
      <c r="N16" s="177">
        <v>104.25496904777313</v>
      </c>
      <c r="O16" s="177">
        <v>104.43823512936166</v>
      </c>
      <c r="P16" s="177">
        <v>103.3248744886285</v>
      </c>
      <c r="Q16" s="177">
        <v>103.4434787505165</v>
      </c>
      <c r="R16" s="177">
        <v>103.09347423041817</v>
      </c>
      <c r="S16" s="177">
        <v>104.1406115124329</v>
      </c>
      <c r="T16" s="177">
        <v>104.70700659130333</v>
      </c>
      <c r="U16" s="177">
        <v>104.50911471061136</v>
      </c>
      <c r="V16" s="177">
        <v>104.57635753928778</v>
      </c>
      <c r="W16" s="177">
        <v>105.21692380724951</v>
      </c>
      <c r="X16" s="177">
        <v>105.09243433304957</v>
      </c>
      <c r="Y16" s="177">
        <v>105.4489668460326</v>
      </c>
      <c r="Z16" s="177">
        <v>105.88673870410344</v>
      </c>
      <c r="AA16" s="177">
        <v>106.0915934175943</v>
      </c>
      <c r="AB16" s="177">
        <v>106.74437945743637</v>
      </c>
      <c r="AC16" s="177">
        <v>109.50351428110906</v>
      </c>
      <c r="AD16" s="177">
        <v>108.85779420587743</v>
      </c>
      <c r="AE16" s="177">
        <v>108.28259278073004</v>
      </c>
      <c r="AF16" s="177">
        <v>109.25821547677417</v>
      </c>
      <c r="AG16" s="177">
        <v>109.43296208677042</v>
      </c>
      <c r="AH16" s="177">
        <v>108.68773643425641</v>
      </c>
      <c r="AI16" s="177">
        <v>109.20545301168714</v>
      </c>
      <c r="AJ16" s="177">
        <v>110.2544873271555</v>
      </c>
      <c r="AK16" s="177">
        <v>110.69299522405512</v>
      </c>
      <c r="AL16" s="177">
        <v>110.11972064754492</v>
      </c>
      <c r="AM16" s="177">
        <v>110.58364129489576</v>
      </c>
      <c r="AN16" s="177">
        <v>111.14052252773446</v>
      </c>
      <c r="AO16" s="177">
        <v>112.76087476652363</v>
      </c>
      <c r="AP16" s="177">
        <v>115.31514135592134</v>
      </c>
      <c r="AQ16" s="177">
        <v>116.29632711163264</v>
      </c>
      <c r="AR16" s="177">
        <v>117.55478979372853</v>
      </c>
      <c r="AS16" s="177">
        <v>118.15860822569005</v>
      </c>
      <c r="AT16" s="177">
        <v>119.13525459195917</v>
      </c>
      <c r="AU16" s="177">
        <v>120.92407547045882</v>
      </c>
      <c r="AV16" s="177">
        <v>123.42771685771909</v>
      </c>
      <c r="AW16" s="177">
        <v>125.54954752339614</v>
      </c>
      <c r="AX16" s="177">
        <v>127.36124575139235</v>
      </c>
      <c r="AY16" s="177">
        <v>129.33148249770167</v>
      </c>
      <c r="AZ16" s="177">
        <v>130.27414225124966</v>
      </c>
      <c r="BA16" s="177">
        <v>131.40814309574915</v>
      </c>
      <c r="BB16" s="177">
        <v>132.86506988466917</v>
      </c>
      <c r="BC16" s="177">
        <v>135.88823117915888</v>
      </c>
      <c r="BD16" s="177">
        <v>138.92321853663424</v>
      </c>
      <c r="BE16" s="177">
        <v>142.08988484877614</v>
      </c>
      <c r="BF16" s="177">
        <v>145.34879583119704</v>
      </c>
      <c r="BG16" s="177">
        <v>148.51378301963342</v>
      </c>
      <c r="BH16" s="177">
        <v>149.62269824360419</v>
      </c>
      <c r="BI16" s="177">
        <v>149.27835544675401</v>
      </c>
      <c r="BJ16" s="177">
        <v>150.10060205589824</v>
      </c>
      <c r="BK16" s="177">
        <v>151.15943569638003</v>
      </c>
      <c r="BL16" s="177">
        <v>151.9142803523238</v>
      </c>
      <c r="BM16" s="177">
        <v>152.74714028891341</v>
      </c>
      <c r="BN16" s="177">
        <v>152.64250143344813</v>
      </c>
      <c r="BO16" s="177">
        <v>152.3536549047823</v>
      </c>
      <c r="BP16" s="177">
        <v>152.4551091179803</v>
      </c>
      <c r="BQ16" s="177">
        <v>152.20478971141424</v>
      </c>
      <c r="BR16" s="177">
        <v>152.56740169024405</v>
      </c>
      <c r="BS16" s="177">
        <v>152.11005122049332</v>
      </c>
      <c r="BT16" s="177">
        <v>152.27943875303112</v>
      </c>
      <c r="BU16" s="177">
        <v>152.66166004964069</v>
      </c>
      <c r="BV16" s="177">
        <v>153.25873629588781</v>
      </c>
      <c r="BW16" s="177">
        <v>153.67021780885045</v>
      </c>
    </row>
    <row r="17" spans="1:75" x14ac:dyDescent="0.25">
      <c r="B17" s="148" t="s">
        <v>460</v>
      </c>
      <c r="C17" s="166">
        <v>5</v>
      </c>
      <c r="D17" s="181">
        <v>102.47275820419156</v>
      </c>
      <c r="E17" s="181">
        <v>102.19535529689053</v>
      </c>
      <c r="F17" s="181">
        <v>102.34696168640508</v>
      </c>
      <c r="G17" s="181">
        <v>102.40648927660314</v>
      </c>
      <c r="H17" s="181">
        <v>102.10561995447416</v>
      </c>
      <c r="I17" s="181">
        <v>102.22770829778827</v>
      </c>
      <c r="J17" s="181">
        <v>102.36251943076221</v>
      </c>
      <c r="K17" s="181">
        <v>101.7408348002069</v>
      </c>
      <c r="L17" s="181">
        <v>102.19328829424998</v>
      </c>
      <c r="M17" s="181">
        <v>102.66621894117191</v>
      </c>
      <c r="N17" s="181">
        <v>103.14481977992857</v>
      </c>
      <c r="O17" s="181">
        <v>103.48978904726945</v>
      </c>
      <c r="P17" s="181">
        <v>103.48420340871476</v>
      </c>
      <c r="Q17" s="181">
        <v>103.11201256935298</v>
      </c>
      <c r="R17" s="181">
        <v>103.41176943831495</v>
      </c>
      <c r="S17" s="181">
        <v>103.57667202231012</v>
      </c>
      <c r="T17" s="181">
        <v>103.41817685875735</v>
      </c>
      <c r="U17" s="181">
        <v>103.13473615430651</v>
      </c>
      <c r="V17" s="181">
        <v>102.96332050518626</v>
      </c>
      <c r="W17" s="181">
        <v>102.96164352411009</v>
      </c>
      <c r="X17" s="181">
        <v>102.99700482191948</v>
      </c>
      <c r="Y17" s="181">
        <v>102.98799670451248</v>
      </c>
      <c r="Z17" s="181">
        <v>102.79980905575073</v>
      </c>
      <c r="AA17" s="181">
        <v>102.90963752604867</v>
      </c>
      <c r="AB17" s="181">
        <v>102.20942320793725</v>
      </c>
      <c r="AC17" s="181">
        <v>102.70732025997286</v>
      </c>
      <c r="AD17" s="181">
        <v>102.57149338852864</v>
      </c>
      <c r="AE17" s="181">
        <v>102.93811484429352</v>
      </c>
      <c r="AF17" s="181">
        <v>103.34706107490904</v>
      </c>
      <c r="AG17" s="181">
        <v>103.12813362173964</v>
      </c>
      <c r="AH17" s="181">
        <v>103.15034757039412</v>
      </c>
      <c r="AI17" s="181">
        <v>102.97618691991269</v>
      </c>
      <c r="AJ17" s="181">
        <v>102.89047680221229</v>
      </c>
      <c r="AK17" s="181">
        <v>103.08420124600734</v>
      </c>
      <c r="AL17" s="181">
        <v>102.91928882137545</v>
      </c>
      <c r="AM17" s="181">
        <v>102.90788113718418</v>
      </c>
      <c r="AN17" s="181">
        <v>103.75218540238598</v>
      </c>
      <c r="AO17" s="181">
        <v>103.56358425326682</v>
      </c>
      <c r="AP17" s="181">
        <v>105.55638520416373</v>
      </c>
      <c r="AQ17" s="181">
        <v>106.69662081596205</v>
      </c>
      <c r="AR17" s="181">
        <v>106.79131814851806</v>
      </c>
      <c r="AS17" s="181">
        <v>106.72144068475734</v>
      </c>
      <c r="AT17" s="181">
        <v>106.77400491524358</v>
      </c>
      <c r="AU17" s="181">
        <v>107.23725883591965</v>
      </c>
      <c r="AV17" s="181">
        <v>107.75845363256687</v>
      </c>
      <c r="AW17" s="181">
        <v>108.72813327766157</v>
      </c>
      <c r="AX17" s="181">
        <v>109.51762170149289</v>
      </c>
      <c r="AY17" s="181">
        <v>110.43540660698652</v>
      </c>
      <c r="AZ17" s="181">
        <v>112.09133348992573</v>
      </c>
      <c r="BA17" s="181">
        <v>112.79017865950536</v>
      </c>
      <c r="BB17" s="181">
        <v>117.66063234596234</v>
      </c>
      <c r="BC17" s="181">
        <v>118.13192009821141</v>
      </c>
      <c r="BD17" s="181">
        <v>118.56731316173152</v>
      </c>
      <c r="BE17" s="181">
        <v>119.4445812676172</v>
      </c>
      <c r="BF17" s="181">
        <v>120.35838782056643</v>
      </c>
      <c r="BG17" s="181">
        <v>121.22115140688406</v>
      </c>
      <c r="BH17" s="181">
        <v>120.88690251440615</v>
      </c>
      <c r="BI17" s="181">
        <v>121.4851089963594</v>
      </c>
      <c r="BJ17" s="181">
        <v>121.84323008865155</v>
      </c>
      <c r="BK17" s="181">
        <v>123.28748032307183</v>
      </c>
      <c r="BL17" s="181">
        <v>123.78129454743505</v>
      </c>
      <c r="BM17" s="181">
        <v>125.30921054378875</v>
      </c>
      <c r="BN17" s="181">
        <v>125.35140348058155</v>
      </c>
      <c r="BO17" s="181">
        <v>125.64229223962074</v>
      </c>
      <c r="BP17" s="181">
        <v>125.49863938120859</v>
      </c>
      <c r="BQ17" s="181">
        <v>125.56699336606403</v>
      </c>
      <c r="BR17" s="181">
        <v>125.7069160301841</v>
      </c>
      <c r="BS17" s="181">
        <v>125.7420675928777</v>
      </c>
      <c r="BT17" s="181">
        <v>125.74930177548447</v>
      </c>
      <c r="BU17" s="181">
        <v>126.18777285432664</v>
      </c>
      <c r="BV17" s="181">
        <v>125.86444442330423</v>
      </c>
      <c r="BW17" s="181">
        <v>125.96870523653925</v>
      </c>
    </row>
    <row r="18" spans="1:75" x14ac:dyDescent="0.25">
      <c r="B18" s="148" t="s">
        <v>461</v>
      </c>
      <c r="C18" s="166">
        <v>3</v>
      </c>
      <c r="D18" s="181">
        <v>99.621248282466965</v>
      </c>
      <c r="E18" s="181">
        <v>99.888710835445025</v>
      </c>
      <c r="F18" s="181">
        <v>98.61324173564924</v>
      </c>
      <c r="G18" s="181">
        <v>97.087110504346626</v>
      </c>
      <c r="H18" s="181">
        <v>96.479710410508787</v>
      </c>
      <c r="I18" s="181">
        <v>97.800018584063423</v>
      </c>
      <c r="J18" s="181">
        <v>96.911572942808561</v>
      </c>
      <c r="K18" s="181">
        <v>92.515206185169859</v>
      </c>
      <c r="L18" s="181">
        <v>93.417160498317799</v>
      </c>
      <c r="M18" s="181">
        <v>94.896855682227951</v>
      </c>
      <c r="N18" s="181">
        <v>94.441184418575418</v>
      </c>
      <c r="O18" s="181">
        <v>94.495636632556014</v>
      </c>
      <c r="P18" s="181">
        <v>94.437936900181981</v>
      </c>
      <c r="Q18" s="181">
        <v>91.936928288918253</v>
      </c>
      <c r="R18" s="181">
        <v>91.163073455543028</v>
      </c>
      <c r="S18" s="181">
        <v>92.137020991085862</v>
      </c>
      <c r="T18" s="181">
        <v>96.281572505760323</v>
      </c>
      <c r="U18" s="181">
        <v>96.50527406666852</v>
      </c>
      <c r="V18" s="181">
        <v>93.384647882677015</v>
      </c>
      <c r="W18" s="181">
        <v>98.936381637378261</v>
      </c>
      <c r="X18" s="181">
        <v>92.326972898838918</v>
      </c>
      <c r="Y18" s="181">
        <v>92.49960614688986</v>
      </c>
      <c r="Z18" s="181">
        <v>97.438143828364034</v>
      </c>
      <c r="AA18" s="181">
        <v>100.91175891050786</v>
      </c>
      <c r="AB18" s="181">
        <v>94.943120637381881</v>
      </c>
      <c r="AC18" s="181">
        <v>108.02528437180267</v>
      </c>
      <c r="AD18" s="181">
        <v>109.81238251596413</v>
      </c>
      <c r="AE18" s="181">
        <v>106.88615219569952</v>
      </c>
      <c r="AF18" s="181">
        <v>106.92467789197694</v>
      </c>
      <c r="AG18" s="181">
        <v>106.40140182179005</v>
      </c>
      <c r="AH18" s="181">
        <v>105.7125502508956</v>
      </c>
      <c r="AI18" s="181">
        <v>105.59044276078744</v>
      </c>
      <c r="AJ18" s="181">
        <v>108.74690917143346</v>
      </c>
      <c r="AK18" s="181">
        <v>107.96084904090542</v>
      </c>
      <c r="AL18" s="181">
        <v>106.5572010822918</v>
      </c>
      <c r="AM18" s="181">
        <v>108.76252744606929</v>
      </c>
      <c r="AN18" s="181">
        <v>111.57888673615633</v>
      </c>
      <c r="AO18" s="181">
        <v>114.57301117684692</v>
      </c>
      <c r="AP18" s="181">
        <v>119.59994445100712</v>
      </c>
      <c r="AQ18" s="181">
        <v>118.65692687618787</v>
      </c>
      <c r="AR18" s="181">
        <v>121.89481337990703</v>
      </c>
      <c r="AS18" s="181">
        <v>121.34333908232554</v>
      </c>
      <c r="AT18" s="181">
        <v>122.816741854216</v>
      </c>
      <c r="AU18" s="181">
        <v>124.42727470400553</v>
      </c>
      <c r="AV18" s="181">
        <v>127.33528411438307</v>
      </c>
      <c r="AW18" s="181">
        <v>127.71211731276993</v>
      </c>
      <c r="AX18" s="181">
        <v>126.20435852952794</v>
      </c>
      <c r="AY18" s="181">
        <v>130.45602347933698</v>
      </c>
      <c r="AZ18" s="181">
        <v>128.27163199435444</v>
      </c>
      <c r="BA18" s="181">
        <v>131.176624775606</v>
      </c>
      <c r="BB18" s="181">
        <v>131.86337600545966</v>
      </c>
      <c r="BC18" s="181">
        <v>134.46570642170164</v>
      </c>
      <c r="BD18" s="181">
        <v>140.25133754665541</v>
      </c>
      <c r="BE18" s="181">
        <v>146.36496193349092</v>
      </c>
      <c r="BF18" s="181">
        <v>143.80397341447875</v>
      </c>
      <c r="BG18" s="181">
        <v>148.74302764577101</v>
      </c>
      <c r="BH18" s="181">
        <v>147.64159044733933</v>
      </c>
      <c r="BI18" s="181">
        <v>147.43031877208907</v>
      </c>
      <c r="BJ18" s="181">
        <v>146.94098882857688</v>
      </c>
      <c r="BK18" s="181">
        <v>148.36602628773076</v>
      </c>
      <c r="BL18" s="181">
        <v>145.20105784712482</v>
      </c>
      <c r="BM18" s="181">
        <v>146.27795387268466</v>
      </c>
      <c r="BN18" s="181">
        <v>146.00540184804899</v>
      </c>
      <c r="BO18" s="181">
        <v>146.05233562312347</v>
      </c>
      <c r="BP18" s="181">
        <v>143.02686129023513</v>
      </c>
      <c r="BQ18" s="181">
        <v>141.03817817282695</v>
      </c>
      <c r="BR18" s="181">
        <v>143.48547412325755</v>
      </c>
      <c r="BS18" s="181">
        <v>140.56677902127589</v>
      </c>
      <c r="BT18" s="181">
        <v>141.49639981318649</v>
      </c>
      <c r="BU18" s="181">
        <v>142.33690280672488</v>
      </c>
      <c r="BV18" s="181">
        <v>145.12461216471036</v>
      </c>
      <c r="BW18" s="181">
        <v>143.47378733673347</v>
      </c>
    </row>
    <row r="19" spans="1:75" x14ac:dyDescent="0.25">
      <c r="B19" s="148" t="s">
        <v>462</v>
      </c>
      <c r="C19" s="166">
        <v>6</v>
      </c>
      <c r="D19" s="181">
        <v>101.97626499153573</v>
      </c>
      <c r="E19" s="181">
        <v>104.63830478869765</v>
      </c>
      <c r="F19" s="181">
        <v>103.17055654619828</v>
      </c>
      <c r="G19" s="181">
        <v>102.89472556820435</v>
      </c>
      <c r="H19" s="181">
        <v>102.51411130550503</v>
      </c>
      <c r="I19" s="181">
        <v>102.19325901046057</v>
      </c>
      <c r="J19" s="181">
        <v>102.26898139848714</v>
      </c>
      <c r="K19" s="181">
        <v>104.24155011406542</v>
      </c>
      <c r="L19" s="181">
        <v>101.04863910686156</v>
      </c>
      <c r="M19" s="181">
        <v>102.46266856122146</v>
      </c>
      <c r="N19" s="181">
        <v>101.95638030045295</v>
      </c>
      <c r="O19" s="181">
        <v>103.16625812792597</v>
      </c>
      <c r="P19" s="181">
        <v>100.44341676320425</v>
      </c>
      <c r="Q19" s="181">
        <v>99.464965638692433</v>
      </c>
      <c r="R19" s="181">
        <v>99.690153247446929</v>
      </c>
      <c r="S19" s="181">
        <v>102.1730187869144</v>
      </c>
      <c r="T19" s="181">
        <v>103.56398214173548</v>
      </c>
      <c r="U19" s="181">
        <v>104.80036292004287</v>
      </c>
      <c r="V19" s="181">
        <v>105.32851533060479</v>
      </c>
      <c r="W19" s="181">
        <v>105.99724898691522</v>
      </c>
      <c r="X19" s="181">
        <v>108.54735507662782</v>
      </c>
      <c r="Y19" s="181">
        <v>109.99878891932995</v>
      </c>
      <c r="Z19" s="181">
        <v>112.5740149116574</v>
      </c>
      <c r="AA19" s="181">
        <v>114.12102620282057</v>
      </c>
      <c r="AB19" s="181">
        <v>114.61764879491407</v>
      </c>
      <c r="AC19" s="181">
        <v>120.96144484282932</v>
      </c>
      <c r="AD19" s="181">
        <v>122.54807688413899</v>
      </c>
      <c r="AE19" s="181">
        <v>117.50269487836579</v>
      </c>
      <c r="AF19" s="181">
        <v>118.61610790974844</v>
      </c>
      <c r="AG19" s="181">
        <v>119.58386297873228</v>
      </c>
      <c r="AH19" s="181">
        <v>118.05756520355278</v>
      </c>
      <c r="AI19" s="181">
        <v>119.71318350190903</v>
      </c>
      <c r="AJ19" s="181">
        <v>120.97467297893839</v>
      </c>
      <c r="AK19" s="181">
        <v>121.33902489045023</v>
      </c>
      <c r="AL19" s="181">
        <v>122.24059584908434</v>
      </c>
      <c r="AM19" s="181">
        <v>125.55183456822907</v>
      </c>
      <c r="AN19" s="181">
        <v>126.48420668690532</v>
      </c>
      <c r="AO19" s="181">
        <v>130.03267787573168</v>
      </c>
      <c r="AP19" s="181">
        <v>134.1012518360703</v>
      </c>
      <c r="AQ19" s="181">
        <v>135.69927594352171</v>
      </c>
      <c r="AR19" s="181">
        <v>137.18048393047113</v>
      </c>
      <c r="AS19" s="181">
        <v>138.35289032467963</v>
      </c>
      <c r="AT19" s="181">
        <v>140.05126434911617</v>
      </c>
      <c r="AU19" s="181">
        <v>143.28414936169875</v>
      </c>
      <c r="AV19" s="181">
        <v>147.20383591919085</v>
      </c>
      <c r="AW19" s="181">
        <v>152.80022364777727</v>
      </c>
      <c r="AX19" s="181">
        <v>154.68504060043</v>
      </c>
      <c r="AY19" s="181">
        <v>154.7661190634837</v>
      </c>
      <c r="AZ19" s="181">
        <v>157.16374161614127</v>
      </c>
      <c r="BA19" s="181">
        <v>158.65530795691112</v>
      </c>
      <c r="BB19" s="181">
        <v>161.13972487692007</v>
      </c>
      <c r="BC19" s="181">
        <v>163.45411211792756</v>
      </c>
      <c r="BD19" s="181">
        <v>164.02899577663698</v>
      </c>
      <c r="BE19" s="181">
        <v>164.28372541282542</v>
      </c>
      <c r="BF19" s="181">
        <v>168.89638593956417</v>
      </c>
      <c r="BG19" s="181">
        <v>169.10198580079611</v>
      </c>
      <c r="BH19" s="181">
        <v>172.20645721241542</v>
      </c>
      <c r="BI19" s="181">
        <v>171.98800793488215</v>
      </c>
      <c r="BJ19" s="181">
        <v>172.21607978558572</v>
      </c>
      <c r="BK19" s="181">
        <v>173.25837239046359</v>
      </c>
      <c r="BL19" s="181">
        <v>174.13281751189561</v>
      </c>
      <c r="BM19" s="181">
        <v>174.60680360115148</v>
      </c>
      <c r="BN19" s="181">
        <v>173.34075621157172</v>
      </c>
      <c r="BO19" s="181">
        <v>171.89757997076785</v>
      </c>
      <c r="BP19" s="181">
        <v>171.55521706143986</v>
      </c>
      <c r="BQ19" s="181">
        <v>166.28287483478138</v>
      </c>
      <c r="BR19" s="181">
        <v>167.06159861524338</v>
      </c>
      <c r="BS19" s="181">
        <v>164.31260533730594</v>
      </c>
      <c r="BT19" s="181">
        <v>163.4701590841272</v>
      </c>
      <c r="BU19" s="181">
        <v>163.52484972612274</v>
      </c>
      <c r="BV19" s="181">
        <v>162.9245735389847</v>
      </c>
      <c r="BW19" s="181">
        <v>158.9068730507374</v>
      </c>
    </row>
    <row r="20" spans="1:75" x14ac:dyDescent="0.25">
      <c r="B20" s="148" t="s">
        <v>463</v>
      </c>
      <c r="C20" s="166">
        <v>1</v>
      </c>
      <c r="D20" s="181">
        <v>106.91229423868312</v>
      </c>
      <c r="E20" s="181">
        <v>106.37431412894377</v>
      </c>
      <c r="F20" s="181">
        <v>105.7977537722908</v>
      </c>
      <c r="G20" s="181">
        <v>107.22093621399178</v>
      </c>
      <c r="H20" s="181">
        <v>108.12757201646089</v>
      </c>
      <c r="I20" s="181">
        <v>108.17258230452671</v>
      </c>
      <c r="J20" s="181">
        <v>107.85536694101508</v>
      </c>
      <c r="K20" s="181">
        <v>108.1275720164609</v>
      </c>
      <c r="L20" s="181">
        <v>107.71604938271602</v>
      </c>
      <c r="M20" s="181">
        <v>111.01680384087793</v>
      </c>
      <c r="N20" s="181">
        <v>107.16735253772292</v>
      </c>
      <c r="O20" s="181">
        <v>107.51886145404667</v>
      </c>
      <c r="P20" s="181">
        <v>107.56815843621399</v>
      </c>
      <c r="Q20" s="181">
        <v>107.56815843621399</v>
      </c>
      <c r="R20" s="181">
        <v>107.55101165980795</v>
      </c>
      <c r="S20" s="181">
        <v>107.76963305898491</v>
      </c>
      <c r="T20" s="181">
        <v>108.04612482853224</v>
      </c>
      <c r="U20" s="181">
        <v>107.76963305898491</v>
      </c>
      <c r="V20" s="181">
        <v>107.58744855967078</v>
      </c>
      <c r="W20" s="181">
        <v>107.51886145404663</v>
      </c>
      <c r="X20" s="181">
        <v>111.31687242798355</v>
      </c>
      <c r="Y20" s="181">
        <v>110.65243484224965</v>
      </c>
      <c r="Z20" s="181">
        <v>107.55101165980795</v>
      </c>
      <c r="AA20" s="181">
        <v>108.01183127572016</v>
      </c>
      <c r="AB20" s="181">
        <v>107.6946159122085</v>
      </c>
      <c r="AC20" s="181">
        <v>108.01183127572016</v>
      </c>
      <c r="AD20" s="181">
        <v>107.36668381344307</v>
      </c>
      <c r="AE20" s="181">
        <v>107.35811042524006</v>
      </c>
      <c r="AF20" s="181">
        <v>107.16735253772291</v>
      </c>
      <c r="AG20" s="181">
        <v>107.16735253772292</v>
      </c>
      <c r="AH20" s="181">
        <v>107.16735253772292</v>
      </c>
      <c r="AI20" s="181">
        <v>107.16735253772292</v>
      </c>
      <c r="AJ20" s="181">
        <v>107.55101165980795</v>
      </c>
      <c r="AK20" s="181">
        <v>112.68647119341564</v>
      </c>
      <c r="AL20" s="181">
        <v>107.88966049382715</v>
      </c>
      <c r="AM20" s="181">
        <v>107.16735253772292</v>
      </c>
      <c r="AN20" s="181">
        <v>107.16735253772292</v>
      </c>
      <c r="AO20" s="181">
        <v>107.38811728395061</v>
      </c>
      <c r="AP20" s="181">
        <v>109.2892661179698</v>
      </c>
      <c r="AQ20" s="181">
        <v>111.51406035665295</v>
      </c>
      <c r="AR20" s="181">
        <v>110.67601165980795</v>
      </c>
      <c r="AS20" s="181">
        <v>110.53669410150893</v>
      </c>
      <c r="AT20" s="181">
        <v>110.96750685871058</v>
      </c>
      <c r="AU20" s="181">
        <v>112.68004115226337</v>
      </c>
      <c r="AV20" s="181">
        <v>118.86574074074075</v>
      </c>
      <c r="AW20" s="181">
        <v>129.03377914951989</v>
      </c>
      <c r="AX20" s="181">
        <v>133.00968792866942</v>
      </c>
      <c r="AY20" s="181">
        <v>133.3526234567901</v>
      </c>
      <c r="AZ20" s="181">
        <v>133.97633744855969</v>
      </c>
      <c r="BA20" s="181">
        <v>135.14874828532234</v>
      </c>
      <c r="BB20" s="181">
        <v>139.31755829903977</v>
      </c>
      <c r="BC20" s="181">
        <v>139.04749657064471</v>
      </c>
      <c r="BD20" s="181">
        <v>138.78815157750341</v>
      </c>
      <c r="BE20" s="181">
        <v>139.31755829903977</v>
      </c>
      <c r="BF20" s="181">
        <v>143.19058641975312</v>
      </c>
      <c r="BG20" s="181">
        <v>147.82664609053501</v>
      </c>
      <c r="BH20" s="181">
        <v>148.19315843621399</v>
      </c>
      <c r="BI20" s="181">
        <v>147.93167009602195</v>
      </c>
      <c r="BJ20" s="181">
        <v>149.38271604938271</v>
      </c>
      <c r="BK20" s="181">
        <v>149.21767832647464</v>
      </c>
      <c r="BL20" s="181">
        <v>150.03429355281207</v>
      </c>
      <c r="BM20" s="181">
        <v>150.03429355281207</v>
      </c>
      <c r="BN20" s="181">
        <v>150.03429355281207</v>
      </c>
      <c r="BO20" s="181">
        <v>150.03429355281207</v>
      </c>
      <c r="BP20" s="181">
        <v>150.03429355281207</v>
      </c>
      <c r="BQ20" s="181">
        <v>150.03429355281207</v>
      </c>
      <c r="BR20" s="181">
        <v>150.03429355281207</v>
      </c>
      <c r="BS20" s="181">
        <v>150.03429355281207</v>
      </c>
      <c r="BT20" s="181">
        <v>150.03429355281207</v>
      </c>
      <c r="BU20" s="181">
        <v>150.03429355281207</v>
      </c>
      <c r="BV20" s="181">
        <v>150.03429355281207</v>
      </c>
      <c r="BW20" s="181">
        <v>150.03429355281207</v>
      </c>
    </row>
    <row r="21" spans="1:75" x14ac:dyDescent="0.25">
      <c r="B21" s="148" t="s">
        <v>464</v>
      </c>
      <c r="C21" s="166">
        <v>1</v>
      </c>
      <c r="D21" s="181">
        <v>100.70806913006898</v>
      </c>
      <c r="E21" s="181">
        <v>100.74437319847621</v>
      </c>
      <c r="F21" s="181">
        <v>100.09813744736016</v>
      </c>
      <c r="G21" s="181">
        <v>100.32146046266428</v>
      </c>
      <c r="H21" s="181">
        <v>100.25897484438121</v>
      </c>
      <c r="I21" s="181">
        <v>100.43271927631005</v>
      </c>
      <c r="J21" s="181">
        <v>101.05792088829067</v>
      </c>
      <c r="K21" s="181">
        <v>101.17088694754113</v>
      </c>
      <c r="L21" s="181">
        <v>100.75735777647706</v>
      </c>
      <c r="M21" s="181">
        <v>101.40824695962215</v>
      </c>
      <c r="N21" s="181">
        <v>100.38312608405009</v>
      </c>
      <c r="O21" s="181">
        <v>99.939265505582355</v>
      </c>
      <c r="P21" s="181">
        <v>101.60801885416213</v>
      </c>
      <c r="Q21" s="181">
        <v>100.48948291056915</v>
      </c>
      <c r="R21" s="181">
        <v>100.05032494458504</v>
      </c>
      <c r="S21" s="181">
        <v>100.1757772408626</v>
      </c>
      <c r="T21" s="181">
        <v>99.437600436329973</v>
      </c>
      <c r="U21" s="181">
        <v>99.648169112864252</v>
      </c>
      <c r="V21" s="181">
        <v>98.812790154337478</v>
      </c>
      <c r="W21" s="181">
        <v>99.789000817255953</v>
      </c>
      <c r="X21" s="181">
        <v>99.212655696487161</v>
      </c>
      <c r="Y21" s="181">
        <v>99.396413688420211</v>
      </c>
      <c r="Z21" s="181">
        <v>100.20159071678933</v>
      </c>
      <c r="AA21" s="181">
        <v>99.324315676840612</v>
      </c>
      <c r="AB21" s="181">
        <v>98.986409108664361</v>
      </c>
      <c r="AC21" s="181">
        <v>98.931052458393964</v>
      </c>
      <c r="AD21" s="181">
        <v>99.748503769096658</v>
      </c>
      <c r="AE21" s="181">
        <v>99.918712540697058</v>
      </c>
      <c r="AF21" s="181">
        <v>100.36295624402794</v>
      </c>
      <c r="AG21" s="181">
        <v>100.85374643197525</v>
      </c>
      <c r="AH21" s="181">
        <v>100.52479525794553</v>
      </c>
      <c r="AI21" s="181">
        <v>100.46845712384675</v>
      </c>
      <c r="AJ21" s="181">
        <v>101.26328368837699</v>
      </c>
      <c r="AK21" s="181">
        <v>101.45074910427869</v>
      </c>
      <c r="AL21" s="181">
        <v>101.21988511233238</v>
      </c>
      <c r="AM21" s="181">
        <v>100.74192275575869</v>
      </c>
      <c r="AN21" s="181">
        <v>101.12296163922161</v>
      </c>
      <c r="AO21" s="181">
        <v>100.96430263487201</v>
      </c>
      <c r="AP21" s="181">
        <v>100.70012028666812</v>
      </c>
      <c r="AQ21" s="181">
        <v>100.68685178958977</v>
      </c>
      <c r="AR21" s="181">
        <v>102.07341878237334</v>
      </c>
      <c r="AS21" s="181">
        <v>102.44136356162502</v>
      </c>
      <c r="AT21" s="181">
        <v>105.7197639121944</v>
      </c>
      <c r="AU21" s="181">
        <v>106.08651443543359</v>
      </c>
      <c r="AV21" s="181">
        <v>106.76306812084604</v>
      </c>
      <c r="AW21" s="181">
        <v>106.72042009816194</v>
      </c>
      <c r="AX21" s="181">
        <v>106.88773151549233</v>
      </c>
      <c r="AY21" s="181">
        <v>106.6833535375946</v>
      </c>
      <c r="AZ21" s="181">
        <v>107.54601682362272</v>
      </c>
      <c r="BA21" s="181">
        <v>109.17890561519667</v>
      </c>
      <c r="BB21" s="181">
        <v>110.73474832510209</v>
      </c>
      <c r="BC21" s="181">
        <v>113.30536252227162</v>
      </c>
      <c r="BD21" s="181">
        <v>113.73228901009772</v>
      </c>
      <c r="BE21" s="181">
        <v>113.54183275091094</v>
      </c>
      <c r="BF21" s="181">
        <v>114.17986497703984</v>
      </c>
      <c r="BG21" s="181">
        <v>114.89129887140427</v>
      </c>
      <c r="BH21" s="181">
        <v>117.11984681472809</v>
      </c>
      <c r="BI21" s="181">
        <v>117.94179624789599</v>
      </c>
      <c r="BJ21" s="181">
        <v>118.46191783320113</v>
      </c>
      <c r="BK21" s="181">
        <v>120.26055931592512</v>
      </c>
      <c r="BL21" s="181">
        <v>119.73928408389261</v>
      </c>
      <c r="BM21" s="181">
        <v>119.54542949243242</v>
      </c>
      <c r="BN21" s="181">
        <v>121.13652630884336</v>
      </c>
      <c r="BO21" s="181">
        <v>121.36241857762843</v>
      </c>
      <c r="BP21" s="181">
        <v>121.86692648241856</v>
      </c>
      <c r="BQ21" s="181">
        <v>123.44380041614335</v>
      </c>
      <c r="BR21" s="181">
        <v>123.59976401996353</v>
      </c>
      <c r="BS21" s="181">
        <v>124.86203349091016</v>
      </c>
      <c r="BT21" s="181">
        <v>128.08471415937993</v>
      </c>
      <c r="BU21" s="181">
        <v>128.00129250502849</v>
      </c>
      <c r="BV21" s="181">
        <v>128.44818907152359</v>
      </c>
      <c r="BW21" s="181">
        <v>128.00902785503939</v>
      </c>
    </row>
    <row r="22" spans="1:75" x14ac:dyDescent="0.25">
      <c r="B22" s="148" t="s">
        <v>465</v>
      </c>
      <c r="C22" s="166">
        <v>21</v>
      </c>
      <c r="D22" s="181">
        <v>100.79464459575186</v>
      </c>
      <c r="E22" s="181">
        <v>101.48614582334407</v>
      </c>
      <c r="F22" s="181">
        <v>102.06801303556725</v>
      </c>
      <c r="G22" s="181">
        <v>104.83778928942601</v>
      </c>
      <c r="H22" s="181">
        <v>106.95632620288946</v>
      </c>
      <c r="I22" s="181">
        <v>107.02022705101825</v>
      </c>
      <c r="J22" s="181">
        <v>106.42022054121055</v>
      </c>
      <c r="K22" s="181">
        <v>106.72084883152655</v>
      </c>
      <c r="L22" s="181">
        <v>105.58462445917522</v>
      </c>
      <c r="M22" s="181">
        <v>106.58459972639763</v>
      </c>
      <c r="N22" s="181">
        <v>107.418579457145</v>
      </c>
      <c r="O22" s="181">
        <v>107.3292182923478</v>
      </c>
      <c r="P22" s="181">
        <v>105.92599014664218</v>
      </c>
      <c r="Q22" s="181">
        <v>106.76818773730227</v>
      </c>
      <c r="R22" s="181">
        <v>105.95605464611799</v>
      </c>
      <c r="S22" s="181">
        <v>107.06459913092249</v>
      </c>
      <c r="T22" s="181">
        <v>107.0042217080338</v>
      </c>
      <c r="U22" s="181">
        <v>106.36214390090247</v>
      </c>
      <c r="V22" s="181">
        <v>106.95430302529901</v>
      </c>
      <c r="W22" s="181">
        <v>106.99109174718421</v>
      </c>
      <c r="X22" s="181">
        <v>106.92627337532262</v>
      </c>
      <c r="Y22" s="181">
        <v>107.06998272992148</v>
      </c>
      <c r="Z22" s="181">
        <v>106.58248685209641</v>
      </c>
      <c r="AA22" s="181">
        <v>105.80470781775598</v>
      </c>
      <c r="AB22" s="181">
        <v>107.71912029760263</v>
      </c>
      <c r="AC22" s="181">
        <v>108.65435640710274</v>
      </c>
      <c r="AD22" s="181">
        <v>106.62389954667817</v>
      </c>
      <c r="AE22" s="181">
        <v>106.9392034520416</v>
      </c>
      <c r="AF22" s="181">
        <v>108.11743898108422</v>
      </c>
      <c r="AG22" s="181">
        <v>108.03826690236264</v>
      </c>
      <c r="AH22" s="181">
        <v>107.24427387947638</v>
      </c>
      <c r="AI22" s="181">
        <v>107.78498868771287</v>
      </c>
      <c r="AJ22" s="181">
        <v>109.03239391583504</v>
      </c>
      <c r="AK22" s="181">
        <v>109.45704910017669</v>
      </c>
      <c r="AL22" s="181">
        <v>108.45055180068015</v>
      </c>
      <c r="AM22" s="181">
        <v>108.05669380419771</v>
      </c>
      <c r="AN22" s="181">
        <v>108.11219379191425</v>
      </c>
      <c r="AO22" s="181">
        <v>109.70923293449513</v>
      </c>
      <c r="AP22" s="181">
        <v>111.57548192158049</v>
      </c>
      <c r="AQ22" s="181">
        <v>112.54276308588197</v>
      </c>
      <c r="AR22" s="181">
        <v>113.84460074085129</v>
      </c>
      <c r="AS22" s="181">
        <v>114.68125780115467</v>
      </c>
      <c r="AT22" s="181">
        <v>114.91132062342768</v>
      </c>
      <c r="AU22" s="181">
        <v>116.34015568693079</v>
      </c>
      <c r="AV22" s="181">
        <v>118.93564248845402</v>
      </c>
      <c r="AW22" s="181">
        <v>120.60135600917836</v>
      </c>
      <c r="AX22" s="181">
        <v>122.92646584217371</v>
      </c>
      <c r="AY22" s="181">
        <v>125.43813874064065</v>
      </c>
      <c r="AZ22" s="181">
        <v>125.94616168019718</v>
      </c>
      <c r="BA22" s="181">
        <v>126.46132451080935</v>
      </c>
      <c r="BB22" s="181">
        <v>127.03010699998029</v>
      </c>
      <c r="BC22" s="181">
        <v>131.44559906269362</v>
      </c>
      <c r="BD22" s="181">
        <v>136.10637560547477</v>
      </c>
      <c r="BE22" s="181">
        <v>140.66187992673201</v>
      </c>
      <c r="BF22" s="181">
        <v>145.32985667903819</v>
      </c>
      <c r="BG22" s="181">
        <v>149.76494923573651</v>
      </c>
      <c r="BH22" s="181">
        <v>150.75434184735934</v>
      </c>
      <c r="BI22" s="181">
        <v>149.814851985838</v>
      </c>
      <c r="BJ22" s="181">
        <v>150.47780608897932</v>
      </c>
      <c r="BK22" s="181">
        <v>151.13228828803682</v>
      </c>
      <c r="BL22" s="181">
        <v>151.90728758106692</v>
      </c>
      <c r="BM22" s="181">
        <v>152.21700484417235</v>
      </c>
      <c r="BN22" s="181">
        <v>152.5169220801188</v>
      </c>
      <c r="BO22" s="181">
        <v>152.28749842744099</v>
      </c>
      <c r="BP22" s="181">
        <v>153.07552716158148</v>
      </c>
      <c r="BQ22" s="181">
        <v>154.38459690197158</v>
      </c>
      <c r="BR22" s="181">
        <v>154.72160799056905</v>
      </c>
      <c r="BS22" s="181">
        <v>154.71534687919987</v>
      </c>
      <c r="BT22" s="181">
        <v>155.44802713114237</v>
      </c>
      <c r="BU22" s="181">
        <v>156.06224682611273</v>
      </c>
      <c r="BV22" s="181">
        <v>156.60140192376872</v>
      </c>
      <c r="BW22" s="181">
        <v>158.73851493971472</v>
      </c>
    </row>
    <row r="23" spans="1:75" x14ac:dyDescent="0.25">
      <c r="B23" s="148" t="s">
        <v>466</v>
      </c>
      <c r="C23" s="166">
        <v>2</v>
      </c>
      <c r="D23" s="181">
        <v>95.066088940999222</v>
      </c>
      <c r="E23" s="181">
        <v>95.178874975700865</v>
      </c>
      <c r="F23" s="181">
        <v>95.791357428574756</v>
      </c>
      <c r="G23" s="181">
        <v>94.513662926942942</v>
      </c>
      <c r="H23" s="181">
        <v>93.645943381514314</v>
      </c>
      <c r="I23" s="181">
        <v>94.621966191407893</v>
      </c>
      <c r="J23" s="181">
        <v>92.53094919148019</v>
      </c>
      <c r="K23" s="181">
        <v>94.650603476732613</v>
      </c>
      <c r="L23" s="181">
        <v>94.65981759290365</v>
      </c>
      <c r="M23" s="181">
        <v>96.144219589599871</v>
      </c>
      <c r="N23" s="181">
        <v>95.90860584162364</v>
      </c>
      <c r="O23" s="181">
        <v>95.893027522300471</v>
      </c>
      <c r="P23" s="181">
        <v>96.326403181652196</v>
      </c>
      <c r="Q23" s="181">
        <v>97.972722947169103</v>
      </c>
      <c r="R23" s="181">
        <v>99.639011885276162</v>
      </c>
      <c r="S23" s="181">
        <v>98.92466056468416</v>
      </c>
      <c r="T23" s="181">
        <v>100.8406906328886</v>
      </c>
      <c r="U23" s="181">
        <v>100.42048456562318</v>
      </c>
      <c r="V23" s="181">
        <v>99.547851814672384</v>
      </c>
      <c r="W23" s="181">
        <v>100.8691915331917</v>
      </c>
      <c r="X23" s="181">
        <v>99.686798358403308</v>
      </c>
      <c r="Y23" s="181">
        <v>100.77984282851969</v>
      </c>
      <c r="Z23" s="181">
        <v>100.92020847781085</v>
      </c>
      <c r="AA23" s="181">
        <v>103.1637552910253</v>
      </c>
      <c r="AB23" s="181">
        <v>105.33293842408699</v>
      </c>
      <c r="AC23" s="181">
        <v>109.28578260386686</v>
      </c>
      <c r="AD23" s="181">
        <v>110.82691008553417</v>
      </c>
      <c r="AE23" s="181">
        <v>114.82791145545019</v>
      </c>
      <c r="AF23" s="181">
        <v>116.9339448503535</v>
      </c>
      <c r="AG23" s="181">
        <v>119.35638300913521</v>
      </c>
      <c r="AH23" s="181">
        <v>118.88252092267639</v>
      </c>
      <c r="AI23" s="181">
        <v>118.98036572943917</v>
      </c>
      <c r="AJ23" s="181">
        <v>117.44464438967532</v>
      </c>
      <c r="AK23" s="181">
        <v>118.47692982064495</v>
      </c>
      <c r="AL23" s="181">
        <v>120.19317469277534</v>
      </c>
      <c r="AM23" s="181">
        <v>120.76208494289892</v>
      </c>
      <c r="AN23" s="181">
        <v>121.71558371633454</v>
      </c>
      <c r="AO23" s="181">
        <v>121.84739114996833</v>
      </c>
      <c r="AP23" s="181">
        <v>126.51336786642156</v>
      </c>
      <c r="AQ23" s="181">
        <v>128.15414001720231</v>
      </c>
      <c r="AR23" s="181">
        <v>129.21341074510852</v>
      </c>
      <c r="AS23" s="181">
        <v>129.57334334784426</v>
      </c>
      <c r="AT23" s="181">
        <v>136.91104449497942</v>
      </c>
      <c r="AU23" s="181">
        <v>142.47805193642174</v>
      </c>
      <c r="AV23" s="181">
        <v>143.19126015539726</v>
      </c>
      <c r="AW23" s="181">
        <v>142.23565887937031</v>
      </c>
      <c r="AX23" s="181">
        <v>145.7119772379321</v>
      </c>
      <c r="AY23" s="181">
        <v>148.77455450434078</v>
      </c>
      <c r="AZ23" s="181">
        <v>153.02289255643703</v>
      </c>
      <c r="BA23" s="181">
        <v>157.74474837044491</v>
      </c>
      <c r="BB23" s="181">
        <v>156.66076643532918</v>
      </c>
      <c r="BC23" s="181">
        <v>156.07459205699382</v>
      </c>
      <c r="BD23" s="181">
        <v>154.74332075885903</v>
      </c>
      <c r="BE23" s="181">
        <v>156.36324748771779</v>
      </c>
      <c r="BF23" s="181">
        <v>156.36171038821843</v>
      </c>
      <c r="BG23" s="181">
        <v>158.65445203839431</v>
      </c>
      <c r="BH23" s="181">
        <v>161.76651013326716</v>
      </c>
      <c r="BI23" s="181">
        <v>164.11297773476664</v>
      </c>
      <c r="BJ23" s="181">
        <v>171.35466139318928</v>
      </c>
      <c r="BK23" s="181">
        <v>175.43799282315754</v>
      </c>
      <c r="BL23" s="181">
        <v>182.76188277579723</v>
      </c>
      <c r="BM23" s="181">
        <v>188.99045527542589</v>
      </c>
      <c r="BN23" s="181">
        <v>187.10680607192074</v>
      </c>
      <c r="BO23" s="181">
        <v>187.30220714386343</v>
      </c>
      <c r="BP23" s="181">
        <v>186.67844101370042</v>
      </c>
      <c r="BQ23" s="181">
        <v>185.89270973865342</v>
      </c>
      <c r="BR23" s="181">
        <v>182.99012316631976</v>
      </c>
      <c r="BS23" s="181">
        <v>186.04353952013403</v>
      </c>
      <c r="BT23" s="181">
        <v>181.15693554014314</v>
      </c>
      <c r="BU23" s="181">
        <v>179.68165074061744</v>
      </c>
      <c r="BV23" s="181">
        <v>183.86764633579281</v>
      </c>
      <c r="BW23" s="181">
        <v>183.94011645299301</v>
      </c>
    </row>
    <row r="24" spans="1:75" x14ac:dyDescent="0.25">
      <c r="A24" s="173" t="s">
        <v>48</v>
      </c>
      <c r="C24" s="166">
        <v>24</v>
      </c>
      <c r="D24" s="177">
        <v>100.61055044780171</v>
      </c>
      <c r="E24" s="177">
        <v>103.30938071392059</v>
      </c>
      <c r="F24" s="177">
        <v>102.80351169459271</v>
      </c>
      <c r="G24" s="177">
        <v>103.80430807368003</v>
      </c>
      <c r="H24" s="177">
        <v>104.88657621837909</v>
      </c>
      <c r="I24" s="177">
        <v>103.3891130397035</v>
      </c>
      <c r="J24" s="177">
        <v>104.59266053492649</v>
      </c>
      <c r="K24" s="177">
        <v>105.75177766712528</v>
      </c>
      <c r="L24" s="177">
        <v>105.60128296295142</v>
      </c>
      <c r="M24" s="177">
        <v>106.02992806873102</v>
      </c>
      <c r="N24" s="177">
        <v>106.42347771210326</v>
      </c>
      <c r="O24" s="177">
        <v>106.97670449355127</v>
      </c>
      <c r="P24" s="177">
        <v>106.71186873418486</v>
      </c>
      <c r="Q24" s="177">
        <v>107.51862050735296</v>
      </c>
      <c r="R24" s="177">
        <v>106.22962153370797</v>
      </c>
      <c r="S24" s="177">
        <v>106.61782907022895</v>
      </c>
      <c r="T24" s="177">
        <v>108.09388775775301</v>
      </c>
      <c r="U24" s="177">
        <v>106.77333992479862</v>
      </c>
      <c r="V24" s="177">
        <v>107.10378156608351</v>
      </c>
      <c r="W24" s="177">
        <v>107.42162822681412</v>
      </c>
      <c r="X24" s="177">
        <v>107.49090776267758</v>
      </c>
      <c r="Y24" s="177">
        <v>109.77248548628484</v>
      </c>
      <c r="Z24" s="177">
        <v>107.50538063293077</v>
      </c>
      <c r="AA24" s="177">
        <v>108.33436904972753</v>
      </c>
      <c r="AB24" s="177">
        <v>110.96179898192104</v>
      </c>
      <c r="AC24" s="177">
        <v>111.34436383624565</v>
      </c>
      <c r="AD24" s="177">
        <v>110.51379765694908</v>
      </c>
      <c r="AE24" s="177">
        <v>111.05507839997161</v>
      </c>
      <c r="AF24" s="177">
        <v>111.80761189644882</v>
      </c>
      <c r="AG24" s="177">
        <v>112.63178175565338</v>
      </c>
      <c r="AH24" s="177">
        <v>111.88944170623574</v>
      </c>
      <c r="AI24" s="177">
        <v>112.23146312646593</v>
      </c>
      <c r="AJ24" s="177">
        <v>112.27970954854402</v>
      </c>
      <c r="AK24" s="177">
        <v>111.53513081351575</v>
      </c>
      <c r="AL24" s="177">
        <v>111.98856784727104</v>
      </c>
      <c r="AM24" s="177">
        <v>111.73612173447002</v>
      </c>
      <c r="AN24" s="177">
        <v>113.42466046030472</v>
      </c>
      <c r="AO24" s="177">
        <v>113.86606830552823</v>
      </c>
      <c r="AP24" s="177">
        <v>116.53836279702104</v>
      </c>
      <c r="AQ24" s="177">
        <v>115.48303008887483</v>
      </c>
      <c r="AR24" s="177">
        <v>114.51218084218898</v>
      </c>
      <c r="AS24" s="177">
        <v>113.78396457616809</v>
      </c>
      <c r="AT24" s="177">
        <v>114.78884862316191</v>
      </c>
      <c r="AU24" s="177">
        <v>115.94870790818247</v>
      </c>
      <c r="AV24" s="177">
        <v>115.71336320249816</v>
      </c>
      <c r="AW24" s="177">
        <v>115.4097168954858</v>
      </c>
      <c r="AX24" s="177">
        <v>118.56269958336679</v>
      </c>
      <c r="AY24" s="177">
        <v>120.82345603253304</v>
      </c>
      <c r="AZ24" s="177">
        <v>122.43402568480299</v>
      </c>
      <c r="BA24" s="177">
        <v>121.82614331850965</v>
      </c>
      <c r="BB24" s="177">
        <v>124.89471296414398</v>
      </c>
      <c r="BC24" s="177">
        <v>126.50668033486681</v>
      </c>
      <c r="BD24" s="177">
        <v>126.42693492997967</v>
      </c>
      <c r="BE24" s="177">
        <v>129.54786330651805</v>
      </c>
      <c r="BF24" s="177">
        <v>130.29706081766281</v>
      </c>
      <c r="BG24" s="177">
        <v>130.86854727869508</v>
      </c>
      <c r="BH24" s="177">
        <v>131.62379073433274</v>
      </c>
      <c r="BI24" s="177">
        <v>133.58451311805504</v>
      </c>
      <c r="BJ24" s="177">
        <v>135.73811817724524</v>
      </c>
      <c r="BK24" s="177">
        <v>135.88513040467129</v>
      </c>
      <c r="BL24" s="177">
        <v>135.50370270677254</v>
      </c>
      <c r="BM24" s="177">
        <v>137.92519002076563</v>
      </c>
      <c r="BN24" s="177">
        <v>139.40505886900641</v>
      </c>
      <c r="BO24" s="177">
        <v>137.66903768949626</v>
      </c>
      <c r="BP24" s="177">
        <v>138.3504865960449</v>
      </c>
      <c r="BQ24" s="177">
        <v>138.26621054282029</v>
      </c>
      <c r="BR24" s="177">
        <v>138.51909566007453</v>
      </c>
      <c r="BS24" s="177">
        <v>140.18644804437145</v>
      </c>
      <c r="BT24" s="177">
        <v>140.09183454943624</v>
      </c>
      <c r="BU24" s="177">
        <v>141.49318739489078</v>
      </c>
      <c r="BV24" s="177">
        <v>141.52244886383596</v>
      </c>
      <c r="BW24" s="177">
        <v>141.13834815160524</v>
      </c>
    </row>
    <row r="25" spans="1:75" x14ac:dyDescent="0.25">
      <c r="B25" s="148" t="s">
        <v>467</v>
      </c>
      <c r="C25" s="166">
        <v>9</v>
      </c>
      <c r="D25" s="181">
        <v>99.830840928875276</v>
      </c>
      <c r="E25" s="181">
        <v>102.96040458059251</v>
      </c>
      <c r="F25" s="181">
        <v>102.77419036858554</v>
      </c>
      <c r="G25" s="181">
        <v>104.56972469287621</v>
      </c>
      <c r="H25" s="181">
        <v>105.85912745004497</v>
      </c>
      <c r="I25" s="181">
        <v>104.03832830004518</v>
      </c>
      <c r="J25" s="181">
        <v>105.293692251454</v>
      </c>
      <c r="K25" s="181">
        <v>106.01150934098015</v>
      </c>
      <c r="L25" s="181">
        <v>106.65362945944221</v>
      </c>
      <c r="M25" s="181">
        <v>108.25876849053758</v>
      </c>
      <c r="N25" s="181">
        <v>108.40189139143413</v>
      </c>
      <c r="O25" s="181">
        <v>108.62551121056457</v>
      </c>
      <c r="P25" s="181">
        <v>108.21429736900529</v>
      </c>
      <c r="Q25" s="181">
        <v>109.5271351767816</v>
      </c>
      <c r="R25" s="181">
        <v>108.09511348564027</v>
      </c>
      <c r="S25" s="181">
        <v>107.93285645501513</v>
      </c>
      <c r="T25" s="181">
        <v>110.10467531863998</v>
      </c>
      <c r="U25" s="181">
        <v>107.37090238743906</v>
      </c>
      <c r="V25" s="181">
        <v>108.1089333598719</v>
      </c>
      <c r="W25" s="181">
        <v>108.86847190874735</v>
      </c>
      <c r="X25" s="181">
        <v>109.31706152761647</v>
      </c>
      <c r="Y25" s="181">
        <v>111.42447609491985</v>
      </c>
      <c r="Z25" s="181">
        <v>111.9963618275541</v>
      </c>
      <c r="AA25" s="181">
        <v>111.39229016551847</v>
      </c>
      <c r="AB25" s="181">
        <v>117.65150349838369</v>
      </c>
      <c r="AC25" s="181">
        <v>113.89819924341681</v>
      </c>
      <c r="AD25" s="181">
        <v>109.08408931615776</v>
      </c>
      <c r="AE25" s="181">
        <v>109.93602629678934</v>
      </c>
      <c r="AF25" s="181">
        <v>110.26334823249501</v>
      </c>
      <c r="AG25" s="181">
        <v>110.68733472687849</v>
      </c>
      <c r="AH25" s="181">
        <v>110.09620795852464</v>
      </c>
      <c r="AI25" s="181">
        <v>109.21172186523864</v>
      </c>
      <c r="AJ25" s="181">
        <v>109.37950299382302</v>
      </c>
      <c r="AK25" s="181">
        <v>108.28903829767661</v>
      </c>
      <c r="AL25" s="181">
        <v>109.50427039328198</v>
      </c>
      <c r="AM25" s="181">
        <v>106.53018882633316</v>
      </c>
      <c r="AN25" s="181">
        <v>111.40765310338878</v>
      </c>
      <c r="AO25" s="181">
        <v>110.40047048996428</v>
      </c>
      <c r="AP25" s="181">
        <v>112.49008929002265</v>
      </c>
      <c r="AQ25" s="181">
        <v>112.39327161161758</v>
      </c>
      <c r="AR25" s="181">
        <v>111.43102633100729</v>
      </c>
      <c r="AS25" s="181">
        <v>111.82013000305075</v>
      </c>
      <c r="AT25" s="181">
        <v>112.14318856514447</v>
      </c>
      <c r="AU25" s="181">
        <v>110.53374316831184</v>
      </c>
      <c r="AV25" s="181">
        <v>112.83973770704817</v>
      </c>
      <c r="AW25" s="181">
        <v>113.09766994138934</v>
      </c>
      <c r="AX25" s="181">
        <v>114.9246056096836</v>
      </c>
      <c r="AY25" s="181">
        <v>116.42880149073034</v>
      </c>
      <c r="AZ25" s="181">
        <v>118.56711351341563</v>
      </c>
      <c r="BA25" s="181">
        <v>117.83402712539305</v>
      </c>
      <c r="BB25" s="181">
        <v>119.06472599160305</v>
      </c>
      <c r="BC25" s="181">
        <v>119.29838915845731</v>
      </c>
      <c r="BD25" s="181">
        <v>121.1996512749955</v>
      </c>
      <c r="BE25" s="181">
        <v>123.41874072997228</v>
      </c>
      <c r="BF25" s="181">
        <v>122.40261479774666</v>
      </c>
      <c r="BG25" s="181">
        <v>125.59429186661211</v>
      </c>
      <c r="BH25" s="181">
        <v>128.6519976697962</v>
      </c>
      <c r="BI25" s="181">
        <v>128.93307159847771</v>
      </c>
      <c r="BJ25" s="181">
        <v>130.0376333429088</v>
      </c>
      <c r="BK25" s="181">
        <v>132.68208191439604</v>
      </c>
      <c r="BL25" s="181">
        <v>130.0355721784847</v>
      </c>
      <c r="BM25" s="181">
        <v>132.50101062339326</v>
      </c>
      <c r="BN25" s="181">
        <v>133.91175127834077</v>
      </c>
      <c r="BO25" s="181">
        <v>133.7297745182949</v>
      </c>
      <c r="BP25" s="181">
        <v>133.80168058664529</v>
      </c>
      <c r="BQ25" s="181">
        <v>135.46073884313037</v>
      </c>
      <c r="BR25" s="181">
        <v>136.94006018480866</v>
      </c>
      <c r="BS25" s="181">
        <v>137.44919252480332</v>
      </c>
      <c r="BT25" s="181">
        <v>138.11708743046879</v>
      </c>
      <c r="BU25" s="181">
        <v>139.16730206893621</v>
      </c>
      <c r="BV25" s="181">
        <v>139.48161734931671</v>
      </c>
      <c r="BW25" s="181">
        <v>140.67580765758228</v>
      </c>
    </row>
    <row r="26" spans="1:75" x14ac:dyDescent="0.25">
      <c r="B26" s="148" t="s">
        <v>468</v>
      </c>
      <c r="C26" s="166">
        <v>6</v>
      </c>
      <c r="D26" s="181">
        <v>97.934194194708425</v>
      </c>
      <c r="E26" s="181">
        <v>101.72460295843835</v>
      </c>
      <c r="F26" s="181">
        <v>103.08727954316441</v>
      </c>
      <c r="G26" s="181">
        <v>101.67693027666769</v>
      </c>
      <c r="H26" s="181">
        <v>103.45288547654091</v>
      </c>
      <c r="I26" s="181">
        <v>99.415825075215778</v>
      </c>
      <c r="J26" s="181">
        <v>101.59578572894792</v>
      </c>
      <c r="K26" s="181">
        <v>103.67859226979196</v>
      </c>
      <c r="L26" s="181">
        <v>103.28385259947792</v>
      </c>
      <c r="M26" s="181">
        <v>101.74774928309137</v>
      </c>
      <c r="N26" s="181">
        <v>102.41661299824807</v>
      </c>
      <c r="O26" s="181">
        <v>104.37233673263295</v>
      </c>
      <c r="P26" s="181">
        <v>105.69131039423576</v>
      </c>
      <c r="Q26" s="181">
        <v>105.88425017639084</v>
      </c>
      <c r="R26" s="181">
        <v>106.15575913482269</v>
      </c>
      <c r="S26" s="181">
        <v>106.79161356843137</v>
      </c>
      <c r="T26" s="181">
        <v>108.03467593216057</v>
      </c>
      <c r="U26" s="181">
        <v>107.16341644469462</v>
      </c>
      <c r="V26" s="181">
        <v>105.1611037327134</v>
      </c>
      <c r="W26" s="181">
        <v>107.83663528010341</v>
      </c>
      <c r="X26" s="181">
        <v>107.48915174671855</v>
      </c>
      <c r="Y26" s="181">
        <v>109.66532992010161</v>
      </c>
      <c r="Z26" s="181">
        <v>104.01849157998085</v>
      </c>
      <c r="AA26" s="181">
        <v>104.91024246931117</v>
      </c>
      <c r="AB26" s="181">
        <v>104.91024246931117</v>
      </c>
      <c r="AC26" s="181">
        <v>106.59329395354037</v>
      </c>
      <c r="AD26" s="181">
        <v>110.26473620124899</v>
      </c>
      <c r="AE26" s="181">
        <v>109.67359975637125</v>
      </c>
      <c r="AF26" s="181">
        <v>112.20281611446863</v>
      </c>
      <c r="AG26" s="181">
        <v>114.20239926910989</v>
      </c>
      <c r="AH26" s="181">
        <v>114.70070307970771</v>
      </c>
      <c r="AI26" s="181">
        <v>114.93570684080225</v>
      </c>
      <c r="AJ26" s="181">
        <v>115.78181147782634</v>
      </c>
      <c r="AK26" s="181">
        <v>114.83584951715916</v>
      </c>
      <c r="AL26" s="181">
        <v>114.60400674793242</v>
      </c>
      <c r="AM26" s="181">
        <v>116.80083038347298</v>
      </c>
      <c r="AN26" s="181">
        <v>117.12137885299445</v>
      </c>
      <c r="AO26" s="181">
        <v>116.08283532351525</v>
      </c>
      <c r="AP26" s="181">
        <v>122.44388603376161</v>
      </c>
      <c r="AQ26" s="181">
        <v>121.49683089355837</v>
      </c>
      <c r="AR26" s="181">
        <v>119.69101252239041</v>
      </c>
      <c r="AS26" s="181">
        <v>115.37525640071603</v>
      </c>
      <c r="AT26" s="181">
        <v>117.34101308832038</v>
      </c>
      <c r="AU26" s="181">
        <v>121.33635645488505</v>
      </c>
      <c r="AV26" s="181">
        <v>120.72847637026797</v>
      </c>
      <c r="AW26" s="181">
        <v>118.01198400245914</v>
      </c>
      <c r="AX26" s="181">
        <v>125.920630699917</v>
      </c>
      <c r="AY26" s="181">
        <v>129.87921553344069</v>
      </c>
      <c r="AZ26" s="181">
        <v>131.59002359674614</v>
      </c>
      <c r="BA26" s="181">
        <v>127.37941717539404</v>
      </c>
      <c r="BB26" s="181">
        <v>135.23132416324515</v>
      </c>
      <c r="BC26" s="181">
        <v>135.90704770995333</v>
      </c>
      <c r="BD26" s="181">
        <v>132.8664927988321</v>
      </c>
      <c r="BE26" s="181">
        <v>140.88008720366989</v>
      </c>
      <c r="BF26" s="181">
        <v>141.59474297890827</v>
      </c>
      <c r="BG26" s="181">
        <v>135.50000991363203</v>
      </c>
      <c r="BH26" s="181">
        <v>135.99291466526816</v>
      </c>
      <c r="BI26" s="181">
        <v>140.99454248794476</v>
      </c>
      <c r="BJ26" s="181">
        <v>142.69709828070285</v>
      </c>
      <c r="BK26" s="181">
        <v>139.27841020923177</v>
      </c>
      <c r="BL26" s="181">
        <v>139.81496077779886</v>
      </c>
      <c r="BM26" s="181">
        <v>144.57036894553025</v>
      </c>
      <c r="BN26" s="181">
        <v>142.95034255219915</v>
      </c>
      <c r="BO26" s="181">
        <v>140.19570281682783</v>
      </c>
      <c r="BP26" s="181">
        <v>139.22385424342374</v>
      </c>
      <c r="BQ26" s="181">
        <v>138.41995383299619</v>
      </c>
      <c r="BR26" s="181">
        <v>136.78473068554197</v>
      </c>
      <c r="BS26" s="181">
        <v>140.52664575509283</v>
      </c>
      <c r="BT26" s="181">
        <v>139.28226118954072</v>
      </c>
      <c r="BU26" s="181">
        <v>139.09560475738752</v>
      </c>
      <c r="BV26" s="181">
        <v>137.26526344087026</v>
      </c>
      <c r="BW26" s="181">
        <v>135.6788554590461</v>
      </c>
    </row>
    <row r="27" spans="1:75" x14ac:dyDescent="0.25">
      <c r="B27" s="148" t="s">
        <v>469</v>
      </c>
      <c r="C27" s="166">
        <v>3</v>
      </c>
      <c r="D27" s="181">
        <v>101.06447613271661</v>
      </c>
      <c r="E27" s="181">
        <v>103.45175985432151</v>
      </c>
      <c r="F27" s="181">
        <v>98.297216848672051</v>
      </c>
      <c r="G27" s="181">
        <v>98.953720903980809</v>
      </c>
      <c r="H27" s="181">
        <v>100.83986319571602</v>
      </c>
      <c r="I27" s="181">
        <v>102.80984288491038</v>
      </c>
      <c r="J27" s="181">
        <v>102.63069027562847</v>
      </c>
      <c r="K27" s="181">
        <v>102.31027918470458</v>
      </c>
      <c r="L27" s="181">
        <v>102.99887538125417</v>
      </c>
      <c r="M27" s="181">
        <v>101.28399153939512</v>
      </c>
      <c r="N27" s="181">
        <v>105.10725630866671</v>
      </c>
      <c r="O27" s="181">
        <v>104.17850811854426</v>
      </c>
      <c r="P27" s="181">
        <v>101.25624724406543</v>
      </c>
      <c r="Q27" s="181">
        <v>100.73366878016952</v>
      </c>
      <c r="R27" s="181">
        <v>97.574490762383576</v>
      </c>
      <c r="S27" s="181">
        <v>99.649020235350918</v>
      </c>
      <c r="T27" s="181">
        <v>100.59196998216417</v>
      </c>
      <c r="U27" s="181">
        <v>102.4255192914319</v>
      </c>
      <c r="V27" s="181">
        <v>106.12958406721208</v>
      </c>
      <c r="W27" s="181">
        <v>100.80002469120394</v>
      </c>
      <c r="X27" s="181">
        <v>101.45023389374832</v>
      </c>
      <c r="Y27" s="181">
        <v>106.17276797180386</v>
      </c>
      <c r="Z27" s="181">
        <v>98.70115433858534</v>
      </c>
      <c r="AA27" s="181">
        <v>103.82560608728029</v>
      </c>
      <c r="AB27" s="181">
        <v>101.96359007745768</v>
      </c>
      <c r="AC27" s="181">
        <v>107.14974813964572</v>
      </c>
      <c r="AD27" s="181">
        <v>109.50387677170698</v>
      </c>
      <c r="AE27" s="181">
        <v>109.5622131642624</v>
      </c>
      <c r="AF27" s="181">
        <v>111.70246161844904</v>
      </c>
      <c r="AG27" s="181">
        <v>108.45086847818281</v>
      </c>
      <c r="AH27" s="181">
        <v>107.43540048274782</v>
      </c>
      <c r="AI27" s="181">
        <v>107.84038829151446</v>
      </c>
      <c r="AJ27" s="181">
        <v>111.64792666479509</v>
      </c>
      <c r="AK27" s="181">
        <v>107.93884020687743</v>
      </c>
      <c r="AL27" s="181">
        <v>107.29905691587491</v>
      </c>
      <c r="AM27" s="181">
        <v>107.47780112283408</v>
      </c>
      <c r="AN27" s="181">
        <v>109.77517623234148</v>
      </c>
      <c r="AO27" s="181">
        <v>115.62101114745805</v>
      </c>
      <c r="AP27" s="181">
        <v>117.37019829505716</v>
      </c>
      <c r="AQ27" s="181">
        <v>115.1079943611458</v>
      </c>
      <c r="AR27" s="181">
        <v>113.8579986201721</v>
      </c>
      <c r="AS27" s="181">
        <v>114.74706676678313</v>
      </c>
      <c r="AT27" s="181">
        <v>114.09183990384993</v>
      </c>
      <c r="AU27" s="181">
        <v>116.63002842450886</v>
      </c>
      <c r="AV27" s="181">
        <v>114.24130479494259</v>
      </c>
      <c r="AW27" s="181">
        <v>114.64250989295522</v>
      </c>
      <c r="AX27" s="181">
        <v>115.69417281696826</v>
      </c>
      <c r="AY27" s="181">
        <v>119.51475201929237</v>
      </c>
      <c r="AZ27" s="181">
        <v>119.34710037923413</v>
      </c>
      <c r="BA27" s="181">
        <v>124.92800875611664</v>
      </c>
      <c r="BB27" s="181">
        <v>125.9278631019107</v>
      </c>
      <c r="BC27" s="181">
        <v>131.7868465536892</v>
      </c>
      <c r="BD27" s="181">
        <v>131.75334460774843</v>
      </c>
      <c r="BE27" s="181">
        <v>134.4222813716232</v>
      </c>
      <c r="BF27" s="181">
        <v>134.89931292353515</v>
      </c>
      <c r="BG27" s="181">
        <v>138.12350981692452</v>
      </c>
      <c r="BH27" s="181">
        <v>139.75118228750847</v>
      </c>
      <c r="BI27" s="181">
        <v>138.55940106495231</v>
      </c>
      <c r="BJ27" s="181">
        <v>141.08414196433682</v>
      </c>
      <c r="BK27" s="181">
        <v>141.14112238135522</v>
      </c>
      <c r="BL27" s="181">
        <v>140.92439615124451</v>
      </c>
      <c r="BM27" s="181">
        <v>146.3420350854316</v>
      </c>
      <c r="BN27" s="181">
        <v>152.44618092725818</v>
      </c>
      <c r="BO27" s="181">
        <v>144.68206978798526</v>
      </c>
      <c r="BP27" s="181">
        <v>141.02216879613036</v>
      </c>
      <c r="BQ27" s="181">
        <v>144.19431794557434</v>
      </c>
      <c r="BR27" s="181">
        <v>141.33123487813222</v>
      </c>
      <c r="BS27" s="181">
        <v>140.84568510080487</v>
      </c>
      <c r="BT27" s="181">
        <v>142.42951129777364</v>
      </c>
      <c r="BU27" s="181">
        <v>148.60099675734457</v>
      </c>
      <c r="BV27" s="181">
        <v>150.49894455968558</v>
      </c>
      <c r="BW27" s="181">
        <v>150.64653994014466</v>
      </c>
    </row>
    <row r="28" spans="1:75" x14ac:dyDescent="0.25">
      <c r="B28" s="148" t="s">
        <v>470</v>
      </c>
      <c r="C28" s="166">
        <v>1</v>
      </c>
      <c r="D28" s="181">
        <v>101.37443509927918</v>
      </c>
      <c r="E28" s="181">
        <v>101.37443509927918</v>
      </c>
      <c r="F28" s="181">
        <v>101.37443509927918</v>
      </c>
      <c r="G28" s="181">
        <v>106.58050423507439</v>
      </c>
      <c r="H28" s="181">
        <v>106.58050423507436</v>
      </c>
      <c r="I28" s="181">
        <v>109.55508860347588</v>
      </c>
      <c r="J28" s="181">
        <v>109.55508860347582</v>
      </c>
      <c r="K28" s="181">
        <v>109.55508860347582</v>
      </c>
      <c r="L28" s="181">
        <v>109.55508860347588</v>
      </c>
      <c r="M28" s="181">
        <v>109.55508860347582</v>
      </c>
      <c r="N28" s="181">
        <v>109.55508860347582</v>
      </c>
      <c r="O28" s="181">
        <v>109.55508860347588</v>
      </c>
      <c r="P28" s="181">
        <v>109.55508860347582</v>
      </c>
      <c r="Q28" s="181">
        <v>109.55508860347582</v>
      </c>
      <c r="R28" s="181">
        <v>109.55508860347582</v>
      </c>
      <c r="S28" s="181">
        <v>109.55508860347582</v>
      </c>
      <c r="T28" s="181">
        <v>109.55508860347582</v>
      </c>
      <c r="U28" s="181">
        <v>109.55508860347582</v>
      </c>
      <c r="V28" s="181">
        <v>109.55508860347588</v>
      </c>
      <c r="W28" s="181">
        <v>109.55508860347582</v>
      </c>
      <c r="X28" s="181">
        <v>109.55508860347588</v>
      </c>
      <c r="Y28" s="181">
        <v>109.55508860347582</v>
      </c>
      <c r="Z28" s="181">
        <v>109.55508860347582</v>
      </c>
      <c r="AA28" s="181">
        <v>109.55508860347582</v>
      </c>
      <c r="AB28" s="181">
        <v>109.55508860347582</v>
      </c>
      <c r="AC28" s="181">
        <v>109.55508860347582</v>
      </c>
      <c r="AD28" s="181">
        <v>111.62164120142612</v>
      </c>
      <c r="AE28" s="181">
        <v>115.41078380355384</v>
      </c>
      <c r="AF28" s="181">
        <v>115.41078380355377</v>
      </c>
      <c r="AG28" s="181">
        <v>115.41078380355384</v>
      </c>
      <c r="AH28" s="181">
        <v>115.41078380355384</v>
      </c>
      <c r="AI28" s="181">
        <v>115.41078380355384</v>
      </c>
      <c r="AJ28" s="181">
        <v>115.41078380355384</v>
      </c>
      <c r="AK28" s="181">
        <v>115.41078380355384</v>
      </c>
      <c r="AL28" s="181">
        <v>115.41078380355384</v>
      </c>
      <c r="AM28" s="181">
        <v>115.41078380355384</v>
      </c>
      <c r="AN28" s="181">
        <v>115.41078380355384</v>
      </c>
      <c r="AO28" s="181">
        <v>115.41078380355384</v>
      </c>
      <c r="AP28" s="181">
        <v>115.41078380355384</v>
      </c>
      <c r="AQ28" s="181">
        <v>115.41078380355384</v>
      </c>
      <c r="AR28" s="181">
        <v>115.41078380355384</v>
      </c>
      <c r="AS28" s="181">
        <v>117.70711909571212</v>
      </c>
      <c r="AT28" s="181">
        <v>125.85201894188319</v>
      </c>
      <c r="AU28" s="181">
        <v>127.18707793913096</v>
      </c>
      <c r="AV28" s="181">
        <v>127.18707793913096</v>
      </c>
      <c r="AW28" s="181">
        <v>127.29154830854631</v>
      </c>
      <c r="AX28" s="181">
        <v>127.68772831048295</v>
      </c>
      <c r="AY28" s="181">
        <v>127.68772831048295</v>
      </c>
      <c r="AZ28" s="181">
        <v>129.73180708764923</v>
      </c>
      <c r="BA28" s="181">
        <v>129.73180708764923</v>
      </c>
      <c r="BB28" s="181">
        <v>129.73180708764923</v>
      </c>
      <c r="BC28" s="181">
        <v>130.76982407777075</v>
      </c>
      <c r="BD28" s="181">
        <v>130.76982407777075</v>
      </c>
      <c r="BE28" s="181">
        <v>130.76982407777075</v>
      </c>
      <c r="BF28" s="181">
        <v>130.76982407777075</v>
      </c>
      <c r="BG28" s="181">
        <v>130.76982407777075</v>
      </c>
      <c r="BH28" s="181">
        <v>130.76982407777075</v>
      </c>
      <c r="BI28" s="181">
        <v>130.76982407777075</v>
      </c>
      <c r="BJ28" s="181">
        <v>136.39986007366628</v>
      </c>
      <c r="BK28" s="181">
        <v>141.40176282155485</v>
      </c>
      <c r="BL28" s="181">
        <v>144.8975304141442</v>
      </c>
      <c r="BM28" s="181">
        <v>144.8975304141442</v>
      </c>
      <c r="BN28" s="181">
        <v>144.8975304141442</v>
      </c>
      <c r="BO28" s="181">
        <v>144.8975304141442</v>
      </c>
      <c r="BP28" s="181">
        <v>144.8975304141442</v>
      </c>
      <c r="BQ28" s="181">
        <v>144.8975304141442</v>
      </c>
      <c r="BR28" s="181">
        <v>144.8975304141442</v>
      </c>
      <c r="BS28" s="181">
        <v>144.8975304141442</v>
      </c>
      <c r="BT28" s="181">
        <v>144.8975304141442</v>
      </c>
      <c r="BU28" s="181">
        <v>146.58420037870158</v>
      </c>
      <c r="BV28" s="181">
        <v>146.58420037870158</v>
      </c>
      <c r="BW28" s="181">
        <v>146.58420037870158</v>
      </c>
    </row>
    <row r="29" spans="1:75" x14ac:dyDescent="0.25">
      <c r="B29" s="148" t="s">
        <v>471</v>
      </c>
      <c r="C29" s="166">
        <v>5</v>
      </c>
      <c r="D29" s="181">
        <v>104.80052274433687</v>
      </c>
      <c r="E29" s="181">
        <v>106.14083269917759</v>
      </c>
      <c r="F29" s="181">
        <v>105.50536088973467</v>
      </c>
      <c r="G29" s="181">
        <v>107.33452458508239</v>
      </c>
      <c r="H29" s="181">
        <v>106.94565510184512</v>
      </c>
      <c r="I29" s="181">
        <v>106.10283810859517</v>
      </c>
      <c r="J29" s="181">
        <v>107.1117497542202</v>
      </c>
      <c r="K29" s="181">
        <v>109.07632003316887</v>
      </c>
      <c r="L29" s="181">
        <v>107.25865912634961</v>
      </c>
      <c r="M29" s="181">
        <v>109.29915966289943</v>
      </c>
      <c r="N29" s="181">
        <v>107.83398140972142</v>
      </c>
      <c r="O29" s="181">
        <v>108.29733471904861</v>
      </c>
      <c r="P29" s="181">
        <v>107.93689611966049</v>
      </c>
      <c r="Q29" s="181">
        <v>109.52821591662146</v>
      </c>
      <c r="R29" s="181">
        <v>107.48835594773327</v>
      </c>
      <c r="S29" s="181">
        <v>107.6360717740484</v>
      </c>
      <c r="T29" s="181">
        <v>108.75443483507615</v>
      </c>
      <c r="U29" s="181">
        <v>107.28197831245525</v>
      </c>
      <c r="V29" s="181">
        <v>107.71997882915298</v>
      </c>
      <c r="W29" s="181">
        <v>107.86557118142096</v>
      </c>
      <c r="X29" s="181">
        <v>107.41750635813624</v>
      </c>
      <c r="Y29" s="181">
        <v>109.13079895541202</v>
      </c>
      <c r="Z29" s="181">
        <v>108.4784755286469</v>
      </c>
      <c r="AA29" s="181">
        <v>109.40017680452215</v>
      </c>
      <c r="AB29" s="181">
        <v>111.86246608578718</v>
      </c>
      <c r="AC29" s="181">
        <v>115.32336842709783</v>
      </c>
      <c r="AD29" s="181">
        <v>113.77053023946341</v>
      </c>
      <c r="AE29" s="181">
        <v>114.75172461872913</v>
      </c>
      <c r="AF29" s="181">
        <v>113.45549721532079</v>
      </c>
      <c r="AG29" s="181">
        <v>116.19979294820254</v>
      </c>
      <c r="AH29" s="181">
        <v>113.71190511857849</v>
      </c>
      <c r="AI29" s="181">
        <v>116.42068570502474</v>
      </c>
      <c r="AJ29" s="181">
        <v>113.05041391115049</v>
      </c>
      <c r="AK29" s="181">
        <v>114.79987866362944</v>
      </c>
      <c r="AL29" s="181">
        <v>115.4510399512388</v>
      </c>
      <c r="AM29" s="181">
        <v>116.84921054347765</v>
      </c>
      <c r="AN29" s="181">
        <v>114.41167749965386</v>
      </c>
      <c r="AO29" s="181">
        <v>116.08211514719585</v>
      </c>
      <c r="AP29" s="181">
        <v>116.46504172540126</v>
      </c>
      <c r="AQ29" s="181">
        <v>114.06750507601922</v>
      </c>
      <c r="AR29" s="181">
        <v>114.05644968701154</v>
      </c>
      <c r="AS29" s="181">
        <v>114.04682440004395</v>
      </c>
      <c r="AT29" s="181">
        <v>114.69401053724607</v>
      </c>
      <c r="AU29" s="181">
        <v>116.573999867921</v>
      </c>
      <c r="AV29" s="181">
        <v>113.45624539019113</v>
      </c>
      <c r="AW29" s="181">
        <v>114.53263880339769</v>
      </c>
      <c r="AX29" s="181">
        <v>116.17786171055214</v>
      </c>
      <c r="AY29" s="181">
        <v>117.27929075904316</v>
      </c>
      <c r="AZ29" s="181">
        <v>118.79986900174063</v>
      </c>
      <c r="BA29" s="181">
        <v>118.90577182146619</v>
      </c>
      <c r="BB29" s="181">
        <v>121.39744716843518</v>
      </c>
      <c r="BC29" s="181">
        <v>124.18043512242589</v>
      </c>
      <c r="BD29" s="181">
        <v>124.04415243010877</v>
      </c>
      <c r="BE29" s="181">
        <v>123.81257227440467</v>
      </c>
      <c r="BF29" s="181">
        <v>128.09394114447224</v>
      </c>
      <c r="BG29" s="181">
        <v>130.47121897576727</v>
      </c>
      <c r="BH29" s="181">
        <v>127.02442793278301</v>
      </c>
      <c r="BI29" s="181">
        <v>130.64307764934509</v>
      </c>
      <c r="BJ29" s="181">
        <v>134.30825210336261</v>
      </c>
      <c r="BK29" s="181">
        <v>133.32176025230717</v>
      </c>
      <c r="BL29" s="181">
        <v>135.04164636430158</v>
      </c>
      <c r="BM29" s="181">
        <v>133.26992310884305</v>
      </c>
      <c r="BN29" s="181">
        <v>136.1155045683947</v>
      </c>
      <c r="BO29" s="181">
        <v>136.0741954408378</v>
      </c>
      <c r="BP29" s="181">
        <v>142.5778781524385</v>
      </c>
      <c r="BQ29" s="181">
        <v>138.24843923813376</v>
      </c>
      <c r="BR29" s="181">
        <v>140.47962700334361</v>
      </c>
      <c r="BS29" s="181">
        <v>143.3675120189138</v>
      </c>
      <c r="BT29" s="181">
        <v>142.25412217350831</v>
      </c>
      <c r="BU29" s="181">
        <v>143.27399193237855</v>
      </c>
      <c r="BV29" s="181">
        <v>143.9063203770466</v>
      </c>
      <c r="BW29" s="181">
        <v>141.72822675337466</v>
      </c>
    </row>
    <row r="30" spans="1:75" x14ac:dyDescent="0.25">
      <c r="A30" s="173" t="s">
        <v>49</v>
      </c>
      <c r="C30" s="166">
        <v>29</v>
      </c>
      <c r="D30" s="177">
        <v>97.95065684743976</v>
      </c>
      <c r="E30" s="177">
        <v>99.622942999664374</v>
      </c>
      <c r="F30" s="177">
        <v>99.143149158216019</v>
      </c>
      <c r="G30" s="177">
        <v>100.35104334779373</v>
      </c>
      <c r="H30" s="177">
        <v>100.25862807773974</v>
      </c>
      <c r="I30" s="177">
        <v>100.77968704828521</v>
      </c>
      <c r="J30" s="177">
        <v>101.16490775250072</v>
      </c>
      <c r="K30" s="177">
        <v>101.31723749337058</v>
      </c>
      <c r="L30" s="177">
        <v>100.18528206447915</v>
      </c>
      <c r="M30" s="177">
        <v>101.76514715615654</v>
      </c>
      <c r="N30" s="177">
        <v>101.23254011666326</v>
      </c>
      <c r="O30" s="177">
        <v>100.40055959750103</v>
      </c>
      <c r="P30" s="177">
        <v>100.51864162867467</v>
      </c>
      <c r="Q30" s="177">
        <v>100.7518957143914</v>
      </c>
      <c r="R30" s="177">
        <v>100.36654061549291</v>
      </c>
      <c r="S30" s="177">
        <v>101.23027200398255</v>
      </c>
      <c r="T30" s="177">
        <v>101.17150681207481</v>
      </c>
      <c r="U30" s="177">
        <v>102.88983979480537</v>
      </c>
      <c r="V30" s="177">
        <v>101.64100421635455</v>
      </c>
      <c r="W30" s="177">
        <v>103.0622768013076</v>
      </c>
      <c r="X30" s="177">
        <v>103.45628514158034</v>
      </c>
      <c r="Y30" s="177">
        <v>104.27702660916181</v>
      </c>
      <c r="Z30" s="177">
        <v>104.88183836136268</v>
      </c>
      <c r="AA30" s="177">
        <v>106.16584810112903</v>
      </c>
      <c r="AB30" s="177">
        <v>111.84708387717671</v>
      </c>
      <c r="AC30" s="177">
        <v>113.6490116614052</v>
      </c>
      <c r="AD30" s="177">
        <v>113.58829938564772</v>
      </c>
      <c r="AE30" s="177">
        <v>112.53835173016205</v>
      </c>
      <c r="AF30" s="177">
        <v>113.99944292906385</v>
      </c>
      <c r="AG30" s="177">
        <v>115.87767178882095</v>
      </c>
      <c r="AH30" s="177">
        <v>113.88542463844827</v>
      </c>
      <c r="AI30" s="177">
        <v>114.31606791286153</v>
      </c>
      <c r="AJ30" s="177">
        <v>114.36106391923175</v>
      </c>
      <c r="AK30" s="177">
        <v>114.46258978056318</v>
      </c>
      <c r="AL30" s="177">
        <v>113.91639928260017</v>
      </c>
      <c r="AM30" s="177">
        <v>114.12014524517829</v>
      </c>
      <c r="AN30" s="177">
        <v>114.90425443739197</v>
      </c>
      <c r="AO30" s="177">
        <v>115.09098705415215</v>
      </c>
      <c r="AP30" s="177">
        <v>117.21485666104373</v>
      </c>
      <c r="AQ30" s="177">
        <v>116.78312926975786</v>
      </c>
      <c r="AR30" s="177">
        <v>118.10194504563803</v>
      </c>
      <c r="AS30" s="177">
        <v>117.75531160022851</v>
      </c>
      <c r="AT30" s="177">
        <v>117.49146002767273</v>
      </c>
      <c r="AU30" s="177">
        <v>117.85588229823239</v>
      </c>
      <c r="AV30" s="177">
        <v>117.25272867110456</v>
      </c>
      <c r="AW30" s="177">
        <v>118.26675103569981</v>
      </c>
      <c r="AX30" s="177">
        <v>119.79938580193738</v>
      </c>
      <c r="AY30" s="177">
        <v>119.92488761943854</v>
      </c>
      <c r="AZ30" s="177">
        <v>120.55392678244536</v>
      </c>
      <c r="BA30" s="177">
        <v>120.49951344663334</v>
      </c>
      <c r="BB30" s="177">
        <v>122.21570885653708</v>
      </c>
      <c r="BC30" s="177">
        <v>138.86618095461452</v>
      </c>
      <c r="BD30" s="177">
        <v>142.13587631802386</v>
      </c>
      <c r="BE30" s="177">
        <v>143.82887110892895</v>
      </c>
      <c r="BF30" s="177">
        <v>142.59100064088386</v>
      </c>
      <c r="BG30" s="177">
        <v>143.97618947542188</v>
      </c>
      <c r="BH30" s="177">
        <v>144.80668557625671</v>
      </c>
      <c r="BI30" s="177">
        <v>145.27725921738801</v>
      </c>
      <c r="BJ30" s="177">
        <v>144.46295470732429</v>
      </c>
      <c r="BK30" s="177">
        <v>143.28084434632416</v>
      </c>
      <c r="BL30" s="177">
        <v>145.07196816076896</v>
      </c>
      <c r="BM30" s="177">
        <v>146.28747616923414</v>
      </c>
      <c r="BN30" s="177">
        <v>145.37505258457131</v>
      </c>
      <c r="BO30" s="177">
        <v>145.43980804462413</v>
      </c>
      <c r="BP30" s="177">
        <v>146.38147259153988</v>
      </c>
      <c r="BQ30" s="177">
        <v>146.37716122976835</v>
      </c>
      <c r="BR30" s="177">
        <v>144.72639455075296</v>
      </c>
      <c r="BS30" s="177">
        <v>144.2904989414595</v>
      </c>
      <c r="BT30" s="177">
        <v>144.24448494838512</v>
      </c>
      <c r="BU30" s="177">
        <v>144.45349635008102</v>
      </c>
      <c r="BV30" s="177">
        <v>145.58807241963095</v>
      </c>
      <c r="BW30" s="177">
        <v>146.31515109616362</v>
      </c>
    </row>
    <row r="31" spans="1:75" x14ac:dyDescent="0.25">
      <c r="B31" s="148" t="s">
        <v>472</v>
      </c>
      <c r="C31" s="166">
        <v>13.5</v>
      </c>
      <c r="D31" s="181">
        <v>97.22717671164871</v>
      </c>
      <c r="E31" s="181">
        <v>98.443202385676713</v>
      </c>
      <c r="F31" s="181">
        <v>97.715106659153406</v>
      </c>
      <c r="G31" s="181">
        <v>99.087421205541034</v>
      </c>
      <c r="H31" s="181">
        <v>98.855653809543242</v>
      </c>
      <c r="I31" s="181">
        <v>99.034944205977439</v>
      </c>
      <c r="J31" s="181">
        <v>98.796340506204047</v>
      </c>
      <c r="K31" s="181">
        <v>99.691475645681507</v>
      </c>
      <c r="L31" s="181">
        <v>98.755300048550055</v>
      </c>
      <c r="M31" s="181">
        <v>100.49918680018006</v>
      </c>
      <c r="N31" s="181">
        <v>99.615408184184915</v>
      </c>
      <c r="O31" s="181">
        <v>99.854614257061783</v>
      </c>
      <c r="P31" s="181">
        <v>99.606880329156752</v>
      </c>
      <c r="Q31" s="181">
        <v>99.724487899028261</v>
      </c>
      <c r="R31" s="181">
        <v>99.046035360232253</v>
      </c>
      <c r="S31" s="181">
        <v>100.54830089826592</v>
      </c>
      <c r="T31" s="181">
        <v>101.10362674819619</v>
      </c>
      <c r="U31" s="181">
        <v>102.84075876894212</v>
      </c>
      <c r="V31" s="181">
        <v>102.62049967032424</v>
      </c>
      <c r="W31" s="181">
        <v>103.5989634172056</v>
      </c>
      <c r="X31" s="181">
        <v>104.51931804542919</v>
      </c>
      <c r="Y31" s="181">
        <v>106.19045030760215</v>
      </c>
      <c r="Z31" s="181">
        <v>106.91643040222324</v>
      </c>
      <c r="AA31" s="181">
        <v>108.38243484254687</v>
      </c>
      <c r="AB31" s="181">
        <v>120.36338339980335</v>
      </c>
      <c r="AC31" s="181">
        <v>120.86821986808118</v>
      </c>
      <c r="AD31" s="181">
        <v>120.89499351725243</v>
      </c>
      <c r="AE31" s="181">
        <v>121.6921532944623</v>
      </c>
      <c r="AF31" s="181">
        <v>120.92210876166922</v>
      </c>
      <c r="AG31" s="181">
        <v>122.16773740244948</v>
      </c>
      <c r="AH31" s="181">
        <v>119.43443677546921</v>
      </c>
      <c r="AI31" s="181">
        <v>119.23360373379155</v>
      </c>
      <c r="AJ31" s="181">
        <v>118.59022809067446</v>
      </c>
      <c r="AK31" s="181">
        <v>118.92090144724965</v>
      </c>
      <c r="AL31" s="181">
        <v>118.30787640518838</v>
      </c>
      <c r="AM31" s="181">
        <v>118.22788957417062</v>
      </c>
      <c r="AN31" s="181">
        <v>118.06168221225754</v>
      </c>
      <c r="AO31" s="181">
        <v>120.08373823202628</v>
      </c>
      <c r="AP31" s="181">
        <v>121.93361958685556</v>
      </c>
      <c r="AQ31" s="181">
        <v>120.54068949848325</v>
      </c>
      <c r="AR31" s="181">
        <v>120.36218893731785</v>
      </c>
      <c r="AS31" s="181">
        <v>119.47509214352702</v>
      </c>
      <c r="AT31" s="181">
        <v>119.41360671683243</v>
      </c>
      <c r="AU31" s="181">
        <v>119.5412833443045</v>
      </c>
      <c r="AV31" s="181">
        <v>118.91185981556427</v>
      </c>
      <c r="AW31" s="181">
        <v>119.02763767761982</v>
      </c>
      <c r="AX31" s="181">
        <v>119.83432196406078</v>
      </c>
      <c r="AY31" s="181">
        <v>120.45641043103151</v>
      </c>
      <c r="AZ31" s="181">
        <v>120.14556632532619</v>
      </c>
      <c r="BA31" s="181">
        <v>119.46027552083901</v>
      </c>
      <c r="BB31" s="181">
        <v>119.88062236501079</v>
      </c>
      <c r="BC31" s="181">
        <v>146.78170984955008</v>
      </c>
      <c r="BD31" s="181">
        <v>150.34850051351444</v>
      </c>
      <c r="BE31" s="181">
        <v>155.70401815808697</v>
      </c>
      <c r="BF31" s="181">
        <v>154.33932111859389</v>
      </c>
      <c r="BG31" s="181">
        <v>155.60953013487938</v>
      </c>
      <c r="BH31" s="181">
        <v>154.69008306238564</v>
      </c>
      <c r="BI31" s="181">
        <v>154.75013369722564</v>
      </c>
      <c r="BJ31" s="181">
        <v>153.06411987326106</v>
      </c>
      <c r="BK31" s="181">
        <v>149.93871108330191</v>
      </c>
      <c r="BL31" s="181">
        <v>151.31084136057905</v>
      </c>
      <c r="BM31" s="181">
        <v>150.84639027641649</v>
      </c>
      <c r="BN31" s="181">
        <v>147.42788753653508</v>
      </c>
      <c r="BO31" s="181">
        <v>146.98933588325815</v>
      </c>
      <c r="BP31" s="181">
        <v>147.56939027569783</v>
      </c>
      <c r="BQ31" s="181">
        <v>147.44044961474927</v>
      </c>
      <c r="BR31" s="181">
        <v>147.07210607089675</v>
      </c>
      <c r="BS31" s="181">
        <v>146.01800547048512</v>
      </c>
      <c r="BT31" s="181">
        <v>144.69712852380161</v>
      </c>
      <c r="BU31" s="181">
        <v>144.3392159316742</v>
      </c>
      <c r="BV31" s="181">
        <v>143.8822946267708</v>
      </c>
      <c r="BW31" s="181">
        <v>143.12857972872965</v>
      </c>
    </row>
    <row r="32" spans="1:75" x14ac:dyDescent="0.25">
      <c r="B32" s="148" t="s">
        <v>473</v>
      </c>
      <c r="C32" s="166">
        <v>1</v>
      </c>
      <c r="D32" s="181">
        <v>99.761486540793712</v>
      </c>
      <c r="E32" s="181">
        <v>100.96705073513752</v>
      </c>
      <c r="F32" s="181">
        <v>101.65438018309655</v>
      </c>
      <c r="G32" s="181">
        <v>101.23538276749494</v>
      </c>
      <c r="H32" s="181">
        <v>102.25076699371931</v>
      </c>
      <c r="I32" s="181">
        <v>101.83476487984053</v>
      </c>
      <c r="J32" s="181">
        <v>102.9061474577509</v>
      </c>
      <c r="K32" s="181">
        <v>102.97295885597524</v>
      </c>
      <c r="L32" s="181">
        <v>103.09432620233059</v>
      </c>
      <c r="M32" s="181">
        <v>103.53917760254713</v>
      </c>
      <c r="N32" s="181">
        <v>101.5054662721505</v>
      </c>
      <c r="O32" s="181">
        <v>102.50400411727345</v>
      </c>
      <c r="P32" s="181">
        <v>103.0028066169492</v>
      </c>
      <c r="Q32" s="181">
        <v>102.0765729564277</v>
      </c>
      <c r="R32" s="181">
        <v>100.98785148286981</v>
      </c>
      <c r="S32" s="181">
        <v>102.37646981095521</v>
      </c>
      <c r="T32" s="181">
        <v>102.48578287320964</v>
      </c>
      <c r="U32" s="181">
        <v>101.64507966218432</v>
      </c>
      <c r="V32" s="181">
        <v>103.10729814237686</v>
      </c>
      <c r="W32" s="181">
        <v>102.3574457900137</v>
      </c>
      <c r="X32" s="181">
        <v>101.85855021492435</v>
      </c>
      <c r="Y32" s="181">
        <v>103.25496159375774</v>
      </c>
      <c r="Z32" s="181">
        <v>103.21256674568997</v>
      </c>
      <c r="AA32" s="181">
        <v>103.70295590983623</v>
      </c>
      <c r="AB32" s="181">
        <v>104.33632996940062</v>
      </c>
      <c r="AC32" s="181">
        <v>106.78306156064502</v>
      </c>
      <c r="AD32" s="181">
        <v>107.6457812630757</v>
      </c>
      <c r="AE32" s="181">
        <v>110.36020114855846</v>
      </c>
      <c r="AF32" s="181">
        <v>112.33451810250743</v>
      </c>
      <c r="AG32" s="181">
        <v>114.37612403559538</v>
      </c>
      <c r="AH32" s="181">
        <v>113.94370651452856</v>
      </c>
      <c r="AI32" s="181">
        <v>116.13070773938092</v>
      </c>
      <c r="AJ32" s="181">
        <v>116.34371065271668</v>
      </c>
      <c r="AK32" s="181">
        <v>117.35729375144146</v>
      </c>
      <c r="AL32" s="181">
        <v>119.93346572751031</v>
      </c>
      <c r="AM32" s="181">
        <v>119.60870019349217</v>
      </c>
      <c r="AN32" s="181">
        <v>120.30791500331826</v>
      </c>
      <c r="AO32" s="181">
        <v>119.93694315038337</v>
      </c>
      <c r="AP32" s="181">
        <v>121.98070728983534</v>
      </c>
      <c r="AQ32" s="181">
        <v>118.26402978960341</v>
      </c>
      <c r="AR32" s="181">
        <v>118.09728246257103</v>
      </c>
      <c r="AS32" s="181">
        <v>117.29572581732987</v>
      </c>
      <c r="AT32" s="181">
        <v>116.0326053399864</v>
      </c>
      <c r="AU32" s="181">
        <v>116.28248634947919</v>
      </c>
      <c r="AV32" s="181">
        <v>116.9538759007054</v>
      </c>
      <c r="AW32" s="181">
        <v>115.24027778443499</v>
      </c>
      <c r="AX32" s="181">
        <v>117.06707852829668</v>
      </c>
      <c r="AY32" s="181">
        <v>116.68343557804666</v>
      </c>
      <c r="AZ32" s="181">
        <v>116.27686143201393</v>
      </c>
      <c r="BA32" s="181">
        <v>117.30648968574323</v>
      </c>
      <c r="BB32" s="181">
        <v>117.37463926006799</v>
      </c>
      <c r="BC32" s="181">
        <v>124.45944200527367</v>
      </c>
      <c r="BD32" s="181">
        <v>122.67168933160029</v>
      </c>
      <c r="BE32" s="181">
        <v>125.25455748423364</v>
      </c>
      <c r="BF32" s="181">
        <v>126.5244434261939</v>
      </c>
      <c r="BG32" s="181">
        <v>127.39757355487023</v>
      </c>
      <c r="BH32" s="181">
        <v>127.23829787221625</v>
      </c>
      <c r="BI32" s="181">
        <v>126.2714213719796</v>
      </c>
      <c r="BJ32" s="181">
        <v>123.91145408902329</v>
      </c>
      <c r="BK32" s="181">
        <v>122.98590581710124</v>
      </c>
      <c r="BL32" s="181">
        <v>129.27668927165874</v>
      </c>
      <c r="BM32" s="181">
        <v>133.35421734325882</v>
      </c>
      <c r="BN32" s="181">
        <v>138.02377833275176</v>
      </c>
      <c r="BO32" s="181">
        <v>143.99460418130593</v>
      </c>
      <c r="BP32" s="181">
        <v>146.28968986918758</v>
      </c>
      <c r="BQ32" s="181">
        <v>147.16353008313254</v>
      </c>
      <c r="BR32" s="181">
        <v>144.87849531524495</v>
      </c>
      <c r="BS32" s="181">
        <v>144.68405827437942</v>
      </c>
      <c r="BT32" s="181">
        <v>148.34326609726591</v>
      </c>
      <c r="BU32" s="181">
        <v>149.73433990375182</v>
      </c>
      <c r="BV32" s="181">
        <v>150.95353106986391</v>
      </c>
      <c r="BW32" s="181">
        <v>152.78090003624646</v>
      </c>
    </row>
    <row r="33" spans="1:75" x14ac:dyDescent="0.25">
      <c r="B33" s="148" t="s">
        <v>474</v>
      </c>
      <c r="C33" s="166">
        <v>2</v>
      </c>
      <c r="D33" s="181">
        <v>94.990129881943091</v>
      </c>
      <c r="E33" s="181">
        <v>96.548681603507575</v>
      </c>
      <c r="F33" s="181">
        <v>95.885067031101556</v>
      </c>
      <c r="G33" s="181">
        <v>97.267231045013006</v>
      </c>
      <c r="H33" s="181">
        <v>98.512595674701146</v>
      </c>
      <c r="I33" s="181">
        <v>97.715343686594096</v>
      </c>
      <c r="J33" s="181">
        <v>102.46345301809414</v>
      </c>
      <c r="K33" s="181">
        <v>103.39396036065496</v>
      </c>
      <c r="L33" s="181">
        <v>94.392006776726149</v>
      </c>
      <c r="M33" s="181">
        <v>100.15448121233189</v>
      </c>
      <c r="N33" s="181">
        <v>99.194499987506674</v>
      </c>
      <c r="O33" s="181">
        <v>97.488265377521202</v>
      </c>
      <c r="P33" s="181">
        <v>99.67930552979476</v>
      </c>
      <c r="Q33" s="181">
        <v>96.174573345891446</v>
      </c>
      <c r="R33" s="181">
        <v>95.563746037563703</v>
      </c>
      <c r="S33" s="181">
        <v>96.698971957259658</v>
      </c>
      <c r="T33" s="181">
        <v>98.101568449144935</v>
      </c>
      <c r="U33" s="181">
        <v>101.1539526117021</v>
      </c>
      <c r="V33" s="181">
        <v>98.915060358901698</v>
      </c>
      <c r="W33" s="181">
        <v>100.12749769205415</v>
      </c>
      <c r="X33" s="181">
        <v>99.778959304811096</v>
      </c>
      <c r="Y33" s="181">
        <v>99.03979663372786</v>
      </c>
      <c r="Z33" s="181">
        <v>96.073778855297618</v>
      </c>
      <c r="AA33" s="181">
        <v>98.798128614425679</v>
      </c>
      <c r="AB33" s="181">
        <v>97.253573578792839</v>
      </c>
      <c r="AC33" s="181">
        <v>104.3465197192057</v>
      </c>
      <c r="AD33" s="181">
        <v>104.45738662012636</v>
      </c>
      <c r="AE33" s="181">
        <v>102.74665744159867</v>
      </c>
      <c r="AF33" s="181">
        <v>106.6460853683661</v>
      </c>
      <c r="AG33" s="181">
        <v>107.15460450407298</v>
      </c>
      <c r="AH33" s="181">
        <v>106.58422504073403</v>
      </c>
      <c r="AI33" s="181">
        <v>106.63121130283471</v>
      </c>
      <c r="AJ33" s="181">
        <v>102.72632272160303</v>
      </c>
      <c r="AK33" s="181">
        <v>103.19511466908531</v>
      </c>
      <c r="AL33" s="181">
        <v>100.75857762060969</v>
      </c>
      <c r="AM33" s="181">
        <v>101.98714623592376</v>
      </c>
      <c r="AN33" s="181">
        <v>105.05739381435376</v>
      </c>
      <c r="AO33" s="181">
        <v>102.09238441084352</v>
      </c>
      <c r="AP33" s="181">
        <v>105.07913888447942</v>
      </c>
      <c r="AQ33" s="181">
        <v>113.58397698714302</v>
      </c>
      <c r="AR33" s="181">
        <v>123.081219806373</v>
      </c>
      <c r="AS33" s="181">
        <v>126.63824695372683</v>
      </c>
      <c r="AT33" s="181">
        <v>126.1956732641076</v>
      </c>
      <c r="AU33" s="181">
        <v>125.97351809696775</v>
      </c>
      <c r="AV33" s="181">
        <v>122.97500159567406</v>
      </c>
      <c r="AW33" s="181">
        <v>122.72113548085082</v>
      </c>
      <c r="AX33" s="181">
        <v>128.38460711005172</v>
      </c>
      <c r="AY33" s="181">
        <v>120.95182348604324</v>
      </c>
      <c r="AZ33" s="181">
        <v>126.39276027315938</v>
      </c>
      <c r="BA33" s="181">
        <v>130.7577885968638</v>
      </c>
      <c r="BB33" s="181">
        <v>134.9944361840459</v>
      </c>
      <c r="BC33" s="181">
        <v>145.14310290713109</v>
      </c>
      <c r="BD33" s="181">
        <v>147.18713356132815</v>
      </c>
      <c r="BE33" s="181">
        <v>144.54533552887631</v>
      </c>
      <c r="BF33" s="181">
        <v>147.35134981778353</v>
      </c>
      <c r="BG33" s="181">
        <v>145.04540210063965</v>
      </c>
      <c r="BH33" s="181">
        <v>145.01173679126649</v>
      </c>
      <c r="BI33" s="181">
        <v>148.10955335130811</v>
      </c>
      <c r="BJ33" s="181">
        <v>142.13854232346748</v>
      </c>
      <c r="BK33" s="181">
        <v>144.56869281619689</v>
      </c>
      <c r="BL33" s="181">
        <v>147.49520699546153</v>
      </c>
      <c r="BM33" s="181">
        <v>146.04460228659411</v>
      </c>
      <c r="BN33" s="181">
        <v>144.10871254396727</v>
      </c>
      <c r="BO33" s="181">
        <v>145.26937435486042</v>
      </c>
      <c r="BP33" s="181">
        <v>149.5503063861384</v>
      </c>
      <c r="BQ33" s="181">
        <v>151.03009260151629</v>
      </c>
      <c r="BR33" s="181">
        <v>148.49584516873398</v>
      </c>
      <c r="BS33" s="181">
        <v>145.11928688543668</v>
      </c>
      <c r="BT33" s="181">
        <v>148.74275322103199</v>
      </c>
      <c r="BU33" s="181">
        <v>149.65625059461289</v>
      </c>
      <c r="BV33" s="181">
        <v>154.93436559855473</v>
      </c>
      <c r="BW33" s="181">
        <v>152.52288464814765</v>
      </c>
    </row>
    <row r="34" spans="1:75" x14ac:dyDescent="0.25">
      <c r="B34" s="148" t="s">
        <v>475</v>
      </c>
      <c r="C34" s="166">
        <v>1.5</v>
      </c>
      <c r="D34" s="181">
        <v>102.76010319872061</v>
      </c>
      <c r="E34" s="181">
        <v>103.64975618402447</v>
      </c>
      <c r="F34" s="181">
        <v>104.05033438567465</v>
      </c>
      <c r="G34" s="181">
        <v>104.34611647216735</v>
      </c>
      <c r="H34" s="181">
        <v>104.5382954353139</v>
      </c>
      <c r="I34" s="181">
        <v>104.20615147066898</v>
      </c>
      <c r="J34" s="181">
        <v>103.92724288280108</v>
      </c>
      <c r="K34" s="181">
        <v>103.93976423880906</v>
      </c>
      <c r="L34" s="181">
        <v>103.8318127989907</v>
      </c>
      <c r="M34" s="181">
        <v>103.61907050530927</v>
      </c>
      <c r="N34" s="181">
        <v>103.53198227414786</v>
      </c>
      <c r="O34" s="181">
        <v>103.29059498548888</v>
      </c>
      <c r="P34" s="181">
        <v>103.12850192334042</v>
      </c>
      <c r="Q34" s="181">
        <v>103.12970523581113</v>
      </c>
      <c r="R34" s="181">
        <v>102.11870668063615</v>
      </c>
      <c r="S34" s="181">
        <v>101.74027793877201</v>
      </c>
      <c r="T34" s="181">
        <v>101.88422927712209</v>
      </c>
      <c r="U34" s="181">
        <v>102.84110193167577</v>
      </c>
      <c r="V34" s="181">
        <v>103.22575711614751</v>
      </c>
      <c r="W34" s="181">
        <v>103.629404386734</v>
      </c>
      <c r="X34" s="181">
        <v>104.0480085018221</v>
      </c>
      <c r="Y34" s="181">
        <v>104.7171789921191</v>
      </c>
      <c r="Z34" s="181">
        <v>105.38818349979319</v>
      </c>
      <c r="AA34" s="181">
        <v>106.02223888011166</v>
      </c>
      <c r="AB34" s="181">
        <v>106.40851478604948</v>
      </c>
      <c r="AC34" s="181">
        <v>110.55296338103705</v>
      </c>
      <c r="AD34" s="181">
        <v>113.63232321036514</v>
      </c>
      <c r="AE34" s="181">
        <v>115.41919899782199</v>
      </c>
      <c r="AF34" s="181">
        <v>116.86615960955623</v>
      </c>
      <c r="AG34" s="181">
        <v>117.95098148463944</v>
      </c>
      <c r="AH34" s="181">
        <v>119.40163765030728</v>
      </c>
      <c r="AI34" s="181">
        <v>120.10913610598853</v>
      </c>
      <c r="AJ34" s="181">
        <v>121.56429767431872</v>
      </c>
      <c r="AK34" s="181">
        <v>121.84326370181246</v>
      </c>
      <c r="AL34" s="181">
        <v>122.85162631568681</v>
      </c>
      <c r="AM34" s="181">
        <v>123.86747781532061</v>
      </c>
      <c r="AN34" s="181">
        <v>125.71578579510113</v>
      </c>
      <c r="AO34" s="181">
        <v>125.63888189541247</v>
      </c>
      <c r="AP34" s="181">
        <v>126.53181721211472</v>
      </c>
      <c r="AQ34" s="181">
        <v>125.82472326643246</v>
      </c>
      <c r="AR34" s="181">
        <v>128.44593137850654</v>
      </c>
      <c r="AS34" s="181">
        <v>129.44021311572357</v>
      </c>
      <c r="AT34" s="181">
        <v>130.68462762890553</v>
      </c>
      <c r="AU34" s="181">
        <v>131.2702841946255</v>
      </c>
      <c r="AV34" s="181">
        <v>131.46500185185712</v>
      </c>
      <c r="AW34" s="181">
        <v>131.03555962664248</v>
      </c>
      <c r="AX34" s="181">
        <v>131.190956890282</v>
      </c>
      <c r="AY34" s="181">
        <v>131.42501071154228</v>
      </c>
      <c r="AZ34" s="181">
        <v>131.34596642476572</v>
      </c>
      <c r="BA34" s="181">
        <v>132.18687629192121</v>
      </c>
      <c r="BB34" s="181">
        <v>132.72613394418832</v>
      </c>
      <c r="BC34" s="181">
        <v>132.36124798167617</v>
      </c>
      <c r="BD34" s="181">
        <v>132.41447770552426</v>
      </c>
      <c r="BE34" s="181">
        <v>133.29604610885144</v>
      </c>
      <c r="BF34" s="181">
        <v>133.57722080761502</v>
      </c>
      <c r="BG34" s="181">
        <v>133.65156382900992</v>
      </c>
      <c r="BH34" s="181">
        <v>135.16587698906378</v>
      </c>
      <c r="BI34" s="181">
        <v>135.8149203570801</v>
      </c>
      <c r="BJ34" s="181">
        <v>138.00524133307167</v>
      </c>
      <c r="BK34" s="181">
        <v>139.48707335899391</v>
      </c>
      <c r="BL34" s="181">
        <v>143.2960077317039</v>
      </c>
      <c r="BM34" s="181">
        <v>148.38896906219779</v>
      </c>
      <c r="BN34" s="181">
        <v>154.33248823694237</v>
      </c>
      <c r="BO34" s="181">
        <v>158.36909752697562</v>
      </c>
      <c r="BP34" s="181">
        <v>161.94091896482777</v>
      </c>
      <c r="BQ34" s="181">
        <v>163.71535804890084</v>
      </c>
      <c r="BR34" s="181">
        <v>163.40951627474237</v>
      </c>
      <c r="BS34" s="181">
        <v>162.72307878500112</v>
      </c>
      <c r="BT34" s="181">
        <v>162.49558321610763</v>
      </c>
      <c r="BU34" s="181">
        <v>162.68326657130396</v>
      </c>
      <c r="BV34" s="181">
        <v>162.29261564341655</v>
      </c>
      <c r="BW34" s="181">
        <v>161.95293519738775</v>
      </c>
    </row>
    <row r="35" spans="1:75" x14ac:dyDescent="0.25">
      <c r="B35" s="148" t="s">
        <v>476</v>
      </c>
      <c r="C35" s="166">
        <v>4</v>
      </c>
      <c r="D35" s="181">
        <v>99.199802699072563</v>
      </c>
      <c r="E35" s="181">
        <v>102.8328824098411</v>
      </c>
      <c r="F35" s="181">
        <v>99.326174614873182</v>
      </c>
      <c r="G35" s="181">
        <v>100.37251499580859</v>
      </c>
      <c r="H35" s="181">
        <v>98.683274688428298</v>
      </c>
      <c r="I35" s="181">
        <v>101.72958888391379</v>
      </c>
      <c r="J35" s="181">
        <v>101.56012705027916</v>
      </c>
      <c r="K35" s="181">
        <v>97.278615952148385</v>
      </c>
      <c r="L35" s="181">
        <v>99.579631416185947</v>
      </c>
      <c r="M35" s="181">
        <v>100.96728960096664</v>
      </c>
      <c r="N35" s="181">
        <v>101.57731583092388</v>
      </c>
      <c r="O35" s="181">
        <v>97.071361170410427</v>
      </c>
      <c r="P35" s="181">
        <v>99.385831525764544</v>
      </c>
      <c r="Q35" s="181">
        <v>100.02669525140942</v>
      </c>
      <c r="R35" s="181">
        <v>100.09379329338049</v>
      </c>
      <c r="S35" s="181">
        <v>100.30139029705251</v>
      </c>
      <c r="T35" s="181">
        <v>96.165624027639609</v>
      </c>
      <c r="U35" s="181">
        <v>100.51880412352932</v>
      </c>
      <c r="V35" s="181">
        <v>96.690645644269182</v>
      </c>
      <c r="W35" s="181">
        <v>99.477600573186393</v>
      </c>
      <c r="X35" s="181">
        <v>103.30268761392585</v>
      </c>
      <c r="Y35" s="181">
        <v>103.98583805391107</v>
      </c>
      <c r="Z35" s="181">
        <v>103.71402352685075</v>
      </c>
      <c r="AA35" s="181">
        <v>105.39356938329053</v>
      </c>
      <c r="AB35" s="181">
        <v>106.20716901106886</v>
      </c>
      <c r="AC35" s="181">
        <v>111.7603502620135</v>
      </c>
      <c r="AD35" s="181">
        <v>109.27821834839089</v>
      </c>
      <c r="AE35" s="181">
        <v>104.82196921056781</v>
      </c>
      <c r="AF35" s="181">
        <v>111.66123468843256</v>
      </c>
      <c r="AG35" s="181">
        <v>112.15669900146203</v>
      </c>
      <c r="AH35" s="181">
        <v>108.20902281789689</v>
      </c>
      <c r="AI35" s="181">
        <v>110.12521653916569</v>
      </c>
      <c r="AJ35" s="181">
        <v>111.17954304651585</v>
      </c>
      <c r="AK35" s="181">
        <v>109.36380698707913</v>
      </c>
      <c r="AL35" s="181">
        <v>107.33001328820043</v>
      </c>
      <c r="AM35" s="181">
        <v>105.90298791265585</v>
      </c>
      <c r="AN35" s="181">
        <v>109.82157300752527</v>
      </c>
      <c r="AO35" s="181">
        <v>107.55351190687573</v>
      </c>
      <c r="AP35" s="181">
        <v>110.2593062074944</v>
      </c>
      <c r="AQ35" s="181">
        <v>113.57438496008763</v>
      </c>
      <c r="AR35" s="181">
        <v>119.50040944456026</v>
      </c>
      <c r="AS35" s="181">
        <v>119.43035268894018</v>
      </c>
      <c r="AT35" s="181">
        <v>118.21614655728439</v>
      </c>
      <c r="AU35" s="181">
        <v>118.65981641882513</v>
      </c>
      <c r="AV35" s="181">
        <v>115.15209767017386</v>
      </c>
      <c r="AW35" s="181">
        <v>119.8963313669465</v>
      </c>
      <c r="AX35" s="181">
        <v>123.85724621695243</v>
      </c>
      <c r="AY35" s="181">
        <v>123.44684303377679</v>
      </c>
      <c r="AZ35" s="181">
        <v>122.8807859582307</v>
      </c>
      <c r="BA35" s="181">
        <v>122.57153598706626</v>
      </c>
      <c r="BB35" s="181">
        <v>126.7739403645688</v>
      </c>
      <c r="BC35" s="181">
        <v>137.71025391377583</v>
      </c>
      <c r="BD35" s="181">
        <v>146.05336711807442</v>
      </c>
      <c r="BE35" s="181">
        <v>141.52525640479939</v>
      </c>
      <c r="BF35" s="181">
        <v>132.84552240662401</v>
      </c>
      <c r="BG35" s="181">
        <v>138.83996574326801</v>
      </c>
      <c r="BH35" s="181">
        <v>148.14894287502779</v>
      </c>
      <c r="BI35" s="181">
        <v>148.49320973537897</v>
      </c>
      <c r="BJ35" s="181">
        <v>149.14184136604402</v>
      </c>
      <c r="BK35" s="181">
        <v>146.51560769284205</v>
      </c>
      <c r="BL35" s="181">
        <v>148.10219457040256</v>
      </c>
      <c r="BM35" s="181">
        <v>149.33949876460665</v>
      </c>
      <c r="BN35" s="181">
        <v>147.87823207195436</v>
      </c>
      <c r="BO35" s="181">
        <v>148.43219910672144</v>
      </c>
      <c r="BP35" s="181">
        <v>149.11986773559053</v>
      </c>
      <c r="BQ35" s="181">
        <v>149.61108915580169</v>
      </c>
      <c r="BR35" s="181">
        <v>142.42837899407411</v>
      </c>
      <c r="BS35" s="181">
        <v>148.05684969125315</v>
      </c>
      <c r="BT35" s="181">
        <v>147.36205471096093</v>
      </c>
      <c r="BU35" s="181">
        <v>149.40010225850443</v>
      </c>
      <c r="BV35" s="181">
        <v>151.01975690304286</v>
      </c>
      <c r="BW35" s="181">
        <v>156.39369316386026</v>
      </c>
    </row>
    <row r="36" spans="1:75" x14ac:dyDescent="0.25">
      <c r="B36" s="148" t="s">
        <v>477</v>
      </c>
      <c r="C36" s="166">
        <v>4</v>
      </c>
      <c r="D36" s="181">
        <v>96.926918654133132</v>
      </c>
      <c r="E36" s="181">
        <v>98.734109844480528</v>
      </c>
      <c r="F36" s="181">
        <v>98.600651005396344</v>
      </c>
      <c r="G36" s="181">
        <v>100.71765259605388</v>
      </c>
      <c r="H36" s="181">
        <v>100.34473269516414</v>
      </c>
      <c r="I36" s="181">
        <v>101.24404886537769</v>
      </c>
      <c r="J36" s="181">
        <v>103.29599535469049</v>
      </c>
      <c r="K36" s="181">
        <v>104.42074809915576</v>
      </c>
      <c r="L36" s="181">
        <v>103.00769944555614</v>
      </c>
      <c r="M36" s="181">
        <v>103.75773838401574</v>
      </c>
      <c r="N36" s="181">
        <v>102.33643055476634</v>
      </c>
      <c r="O36" s="181">
        <v>101.73260985370682</v>
      </c>
      <c r="P36" s="181">
        <v>100.94218570675496</v>
      </c>
      <c r="Q36" s="181">
        <v>101.67600239890322</v>
      </c>
      <c r="R36" s="181">
        <v>102.04798008897916</v>
      </c>
      <c r="S36" s="181">
        <v>101.33805693366651</v>
      </c>
      <c r="T36" s="181">
        <v>101.19263955094746</v>
      </c>
      <c r="U36" s="181">
        <v>101.82410478273613</v>
      </c>
      <c r="V36" s="181">
        <v>101.51399990645012</v>
      </c>
      <c r="W36" s="181">
        <v>103.32505958904227</v>
      </c>
      <c r="X36" s="181">
        <v>100.66105156820198</v>
      </c>
      <c r="Y36" s="181">
        <v>100.86625856167092</v>
      </c>
      <c r="Z36" s="181">
        <v>102.85415944880211</v>
      </c>
      <c r="AA36" s="181">
        <v>103.98122413703001</v>
      </c>
      <c r="AB36" s="181">
        <v>104.0455640550126</v>
      </c>
      <c r="AC36" s="181">
        <v>104.67666555434262</v>
      </c>
      <c r="AD36" s="181">
        <v>104.75553747511022</v>
      </c>
      <c r="AE36" s="181">
        <v>103.56561032349094</v>
      </c>
      <c r="AF36" s="181">
        <v>104.66375985659381</v>
      </c>
      <c r="AG36" s="181">
        <v>111.37817764992604</v>
      </c>
      <c r="AH36" s="181">
        <v>111.03810449568005</v>
      </c>
      <c r="AI36" s="181">
        <v>112.54036015209951</v>
      </c>
      <c r="AJ36" s="181">
        <v>112.73516253077591</v>
      </c>
      <c r="AK36" s="181">
        <v>113.8762714848186</v>
      </c>
      <c r="AL36" s="181">
        <v>114.24470747697754</v>
      </c>
      <c r="AM36" s="181">
        <v>115.84604826093731</v>
      </c>
      <c r="AN36" s="181">
        <v>116.49172844908176</v>
      </c>
      <c r="AO36" s="181">
        <v>116.19526609937479</v>
      </c>
      <c r="AP36" s="181">
        <v>118.4284646245907</v>
      </c>
      <c r="AQ36" s="181">
        <v>113.34086271183192</v>
      </c>
      <c r="AR36" s="181">
        <v>111.83277717885639</v>
      </c>
      <c r="AS36" s="181">
        <v>111.50394771215863</v>
      </c>
      <c r="AT36" s="181">
        <v>111.12547700275034</v>
      </c>
      <c r="AU36" s="181">
        <v>111.20842383656219</v>
      </c>
      <c r="AV36" s="181">
        <v>110.97164900906024</v>
      </c>
      <c r="AW36" s="181">
        <v>111.11333607750124</v>
      </c>
      <c r="AX36" s="181">
        <v>111.48639406796617</v>
      </c>
      <c r="AY36" s="181">
        <v>110.14434050403037</v>
      </c>
      <c r="AZ36" s="181">
        <v>110.42332531714638</v>
      </c>
      <c r="BA36" s="181">
        <v>110.3905864286383</v>
      </c>
      <c r="BB36" s="181">
        <v>110.52322160394203</v>
      </c>
      <c r="BC36" s="181">
        <v>119.10881868005652</v>
      </c>
      <c r="BD36" s="181">
        <v>121.00395320848168</v>
      </c>
      <c r="BE36" s="181">
        <v>119.86083459770927</v>
      </c>
      <c r="BF36" s="181">
        <v>123.55044421342549</v>
      </c>
      <c r="BG36" s="181">
        <v>124.19458150659361</v>
      </c>
      <c r="BH36" s="181">
        <v>123.70469900136146</v>
      </c>
      <c r="BI36" s="181">
        <v>124.16252883142442</v>
      </c>
      <c r="BJ36" s="181">
        <v>126.29446411476184</v>
      </c>
      <c r="BK36" s="181">
        <v>129.67361456575199</v>
      </c>
      <c r="BL36" s="181">
        <v>132.01218439683279</v>
      </c>
      <c r="BM36" s="181">
        <v>139.19564331496795</v>
      </c>
      <c r="BN36" s="181">
        <v>141.41001116811134</v>
      </c>
      <c r="BO36" s="181">
        <v>140.87347302258556</v>
      </c>
      <c r="BP36" s="181">
        <v>140.95864679490001</v>
      </c>
      <c r="BQ36" s="181">
        <v>139.41748853186596</v>
      </c>
      <c r="BR36" s="181">
        <v>137.83691527767076</v>
      </c>
      <c r="BS36" s="181">
        <v>134.60009340002145</v>
      </c>
      <c r="BT36" s="181">
        <v>136.39638133313397</v>
      </c>
      <c r="BU36" s="181">
        <v>136.11369116962723</v>
      </c>
      <c r="BV36" s="181">
        <v>138.31475236148646</v>
      </c>
      <c r="BW36" s="181">
        <v>138.68979199139574</v>
      </c>
    </row>
    <row r="37" spans="1:75" x14ac:dyDescent="0.25">
      <c r="B37" s="148" t="s">
        <v>478</v>
      </c>
      <c r="C37" s="166">
        <v>3</v>
      </c>
      <c r="D37" s="181">
        <v>99.871125484304159</v>
      </c>
      <c r="E37" s="181">
        <v>101.42503251605184</v>
      </c>
      <c r="F37" s="181">
        <v>104.93002246160138</v>
      </c>
      <c r="G37" s="181">
        <v>105.28346029266417</v>
      </c>
      <c r="H37" s="181">
        <v>106.917818931719</v>
      </c>
      <c r="I37" s="181">
        <v>106.72331572112573</v>
      </c>
      <c r="J37" s="181">
        <v>105.62777351691568</v>
      </c>
      <c r="K37" s="181">
        <v>106.63232798344364</v>
      </c>
      <c r="L37" s="181">
        <v>104.73374893774411</v>
      </c>
      <c r="M37" s="181">
        <v>105.42446266700161</v>
      </c>
      <c r="N37" s="181">
        <v>106.69607589853037</v>
      </c>
      <c r="O37" s="181">
        <v>105.31554147005922</v>
      </c>
      <c r="P37" s="181">
        <v>103.99382776544088</v>
      </c>
      <c r="Q37" s="181">
        <v>106.53110699243034</v>
      </c>
      <c r="R37" s="181">
        <v>106.5492344592564</v>
      </c>
      <c r="S37" s="181">
        <v>107.77773547746494</v>
      </c>
      <c r="T37" s="181">
        <v>109.37547281599667</v>
      </c>
      <c r="U37" s="181">
        <v>109.28961242015771</v>
      </c>
      <c r="V37" s="181">
        <v>104.53924666254188</v>
      </c>
      <c r="W37" s="181">
        <v>106.98427756750247</v>
      </c>
      <c r="X37" s="181">
        <v>105.29267906224818</v>
      </c>
      <c r="Y37" s="181">
        <v>104.21466090044764</v>
      </c>
      <c r="Z37" s="181">
        <v>106.16212348030598</v>
      </c>
      <c r="AA37" s="181">
        <v>105.93832633940723</v>
      </c>
      <c r="AB37" s="181">
        <v>106.39752499013103</v>
      </c>
      <c r="AC37" s="181">
        <v>105.68225354187274</v>
      </c>
      <c r="AD37" s="181">
        <v>106.27806902933177</v>
      </c>
      <c r="AE37" s="181">
        <v>99.411832678245034</v>
      </c>
      <c r="AF37" s="181">
        <v>102.43649007554585</v>
      </c>
      <c r="AG37" s="181">
        <v>103.81223835549561</v>
      </c>
      <c r="AH37" s="181">
        <v>102.3697652401335</v>
      </c>
      <c r="AI37" s="181">
        <v>101.7643925992348</v>
      </c>
      <c r="AJ37" s="181">
        <v>105.23371650568255</v>
      </c>
      <c r="AK37" s="181">
        <v>104.83673385618006</v>
      </c>
      <c r="AL37" s="181">
        <v>104.7974347407965</v>
      </c>
      <c r="AM37" s="181">
        <v>105.67578292539122</v>
      </c>
      <c r="AN37" s="181">
        <v>104.71369388926171</v>
      </c>
      <c r="AO37" s="181">
        <v>102.97767053262216</v>
      </c>
      <c r="AP37" s="181">
        <v>105.4797281808037</v>
      </c>
      <c r="AQ37" s="181">
        <v>105.86046041407918</v>
      </c>
      <c r="AR37" s="181">
        <v>105.93516334432286</v>
      </c>
      <c r="AS37" s="181">
        <v>104.50685048874941</v>
      </c>
      <c r="AT37" s="181">
        <v>104.4504208578573</v>
      </c>
      <c r="AU37" s="181">
        <v>106.46845054790884</v>
      </c>
      <c r="AV37" s="181">
        <v>110.14088512171304</v>
      </c>
      <c r="AW37" s="181">
        <v>113.86270447451209</v>
      </c>
      <c r="AX37" s="181">
        <v>114.80718417262206</v>
      </c>
      <c r="AY37" s="181">
        <v>120.52362245870562</v>
      </c>
      <c r="AZ37" s="181">
        <v>124.93365152734073</v>
      </c>
      <c r="BA37" s="181">
        <v>124.27376648028985</v>
      </c>
      <c r="BB37" s="181">
        <v>130.07526483114782</v>
      </c>
      <c r="BC37" s="181">
        <v>135.00078484917188</v>
      </c>
      <c r="BD37" s="181">
        <v>136.1129006571598</v>
      </c>
      <c r="BE37" s="181">
        <v>136.39978510315561</v>
      </c>
      <c r="BF37" s="181">
        <v>134.79378091041085</v>
      </c>
      <c r="BG37" s="181">
        <v>134.82564182241728</v>
      </c>
      <c r="BH37" s="181">
        <v>134.55086864177903</v>
      </c>
      <c r="BI37" s="181">
        <v>135.69261650475875</v>
      </c>
      <c r="BJ37" s="181">
        <v>135.37281518819699</v>
      </c>
      <c r="BK37" s="181">
        <v>134.95369863215404</v>
      </c>
      <c r="BL37" s="181">
        <v>134.90736252180133</v>
      </c>
      <c r="BM37" s="181">
        <v>134.58103211604202</v>
      </c>
      <c r="BN37" s="181">
        <v>136.90237815766025</v>
      </c>
      <c r="BO37" s="181">
        <v>134.69623705713212</v>
      </c>
      <c r="BP37" s="181">
        <v>134.75339907402255</v>
      </c>
      <c r="BQ37" s="181">
        <v>134.52684758465992</v>
      </c>
      <c r="BR37" s="181">
        <v>134.5154576209747</v>
      </c>
      <c r="BS37" s="181">
        <v>134.5154576209747</v>
      </c>
      <c r="BT37" s="181">
        <v>135.02431229732528</v>
      </c>
      <c r="BU37" s="181">
        <v>135.14835480409573</v>
      </c>
      <c r="BV37" s="181">
        <v>139.34796663922521</v>
      </c>
      <c r="BW37" s="181">
        <v>143.27118090041577</v>
      </c>
    </row>
    <row r="38" spans="1:75" x14ac:dyDescent="0.25">
      <c r="A38" s="173" t="s">
        <v>50</v>
      </c>
      <c r="C38" s="166">
        <v>11</v>
      </c>
      <c r="D38" s="177">
        <v>100.68453774375421</v>
      </c>
      <c r="E38" s="177">
        <v>102.35083863819108</v>
      </c>
      <c r="F38" s="177">
        <v>101.46079398365832</v>
      </c>
      <c r="G38" s="177">
        <v>103.03657909286312</v>
      </c>
      <c r="H38" s="177">
        <v>100.4398426444456</v>
      </c>
      <c r="I38" s="177">
        <v>101.35072330649592</v>
      </c>
      <c r="J38" s="177">
        <v>100.67257187262258</v>
      </c>
      <c r="K38" s="177">
        <v>97.887458008784051</v>
      </c>
      <c r="L38" s="177">
        <v>95.860048711235777</v>
      </c>
      <c r="M38" s="177">
        <v>98.987925381813525</v>
      </c>
      <c r="N38" s="177">
        <v>98.350045103401442</v>
      </c>
      <c r="O38" s="177">
        <v>96.169060921326732</v>
      </c>
      <c r="P38" s="177">
        <v>96.375853595993831</v>
      </c>
      <c r="Q38" s="177">
        <v>96.707827161270913</v>
      </c>
      <c r="R38" s="177">
        <v>95.720405600059109</v>
      </c>
      <c r="S38" s="177">
        <v>95.312686066366936</v>
      </c>
      <c r="T38" s="177">
        <v>95.583341801069253</v>
      </c>
      <c r="U38" s="177">
        <v>96.949697405527203</v>
      </c>
      <c r="V38" s="177">
        <v>95.3968811934039</v>
      </c>
      <c r="W38" s="177">
        <v>96.621637360256329</v>
      </c>
      <c r="X38" s="177">
        <v>95.1878648261536</v>
      </c>
      <c r="Y38" s="177">
        <v>96.222231919805481</v>
      </c>
      <c r="Z38" s="177">
        <v>97.131576543942316</v>
      </c>
      <c r="AA38" s="177">
        <v>98.806491167476352</v>
      </c>
      <c r="AB38" s="177">
        <v>101.11422070036369</v>
      </c>
      <c r="AC38" s="177">
        <v>102.98409512840549</v>
      </c>
      <c r="AD38" s="177">
        <v>100.29239940128399</v>
      </c>
      <c r="AE38" s="177">
        <v>97.200759912498057</v>
      </c>
      <c r="AF38" s="177">
        <v>98.116079779934708</v>
      </c>
      <c r="AG38" s="177">
        <v>100.79051717954763</v>
      </c>
      <c r="AH38" s="177">
        <v>100.69274845301379</v>
      </c>
      <c r="AI38" s="177">
        <v>103.27863767575376</v>
      </c>
      <c r="AJ38" s="177">
        <v>104.01611925684973</v>
      </c>
      <c r="AK38" s="177">
        <v>106.08213839921258</v>
      </c>
      <c r="AL38" s="177">
        <v>115.51799950736118</v>
      </c>
      <c r="AM38" s="177">
        <v>118.61859104061278</v>
      </c>
      <c r="AN38" s="177">
        <v>120.25089508067603</v>
      </c>
      <c r="AO38" s="177">
        <v>124.00827216347217</v>
      </c>
      <c r="AP38" s="177">
        <v>125.13844965595399</v>
      </c>
      <c r="AQ38" s="177">
        <v>122.75505301578231</v>
      </c>
      <c r="AR38" s="177">
        <v>122.17155083074555</v>
      </c>
      <c r="AS38" s="177">
        <v>122.91677834709016</v>
      </c>
      <c r="AT38" s="177">
        <v>123.86666423714838</v>
      </c>
      <c r="AU38" s="177">
        <v>125.20569881360325</v>
      </c>
      <c r="AV38" s="177">
        <v>124.59119194381755</v>
      </c>
      <c r="AW38" s="177">
        <v>124.9735988035774</v>
      </c>
      <c r="AX38" s="177">
        <v>125.47567836487902</v>
      </c>
      <c r="AY38" s="177">
        <v>125.25234582342932</v>
      </c>
      <c r="AZ38" s="177">
        <v>125.58574713492925</v>
      </c>
      <c r="BA38" s="177">
        <v>127.58799238087732</v>
      </c>
      <c r="BB38" s="177">
        <v>129.88660510798479</v>
      </c>
      <c r="BC38" s="177">
        <v>186.8115924139168</v>
      </c>
      <c r="BD38" s="177">
        <v>189.70032512927918</v>
      </c>
      <c r="BE38" s="177">
        <v>187.71143358742955</v>
      </c>
      <c r="BF38" s="177">
        <v>170.5459892418595</v>
      </c>
      <c r="BG38" s="177">
        <v>169.66952456868955</v>
      </c>
      <c r="BH38" s="177">
        <v>170.21966065420619</v>
      </c>
      <c r="BI38" s="177">
        <v>168.68575756240045</v>
      </c>
      <c r="BJ38" s="177">
        <v>167.08190062233899</v>
      </c>
      <c r="BK38" s="177">
        <v>165.83408972152611</v>
      </c>
      <c r="BL38" s="177">
        <v>166.21485054204814</v>
      </c>
      <c r="BM38" s="177">
        <v>163.07656487272382</v>
      </c>
      <c r="BN38" s="177">
        <v>163.49570188553807</v>
      </c>
      <c r="BO38" s="177">
        <v>157.92086289352883</v>
      </c>
      <c r="BP38" s="177">
        <v>156.78150869144318</v>
      </c>
      <c r="BQ38" s="177">
        <v>157.59357317376791</v>
      </c>
      <c r="BR38" s="177">
        <v>155.21167432348705</v>
      </c>
      <c r="BS38" s="177">
        <v>152.36026460131924</v>
      </c>
      <c r="BT38" s="177">
        <v>149.98679729854865</v>
      </c>
      <c r="BU38" s="177">
        <v>151.41641205757034</v>
      </c>
      <c r="BV38" s="177">
        <v>151.94920776804793</v>
      </c>
      <c r="BW38" s="177">
        <v>151.71760774257939</v>
      </c>
    </row>
    <row r="39" spans="1:75" x14ac:dyDescent="0.25">
      <c r="B39" s="148" t="s">
        <v>479</v>
      </c>
      <c r="C39" s="166">
        <v>1</v>
      </c>
      <c r="D39" s="181">
        <v>114.46134892683142</v>
      </c>
      <c r="E39" s="181">
        <v>116.23560346772274</v>
      </c>
      <c r="F39" s="181">
        <v>113.96643984365195</v>
      </c>
      <c r="G39" s="181">
        <v>118.681633310346</v>
      </c>
      <c r="H39" s="181">
        <v>118.50943213168064</v>
      </c>
      <c r="I39" s="181">
        <v>122.46182793877701</v>
      </c>
      <c r="J39" s="181">
        <v>122.79942124064536</v>
      </c>
      <c r="K39" s="181">
        <v>122.1193164016873</v>
      </c>
      <c r="L39" s="181">
        <v>119.00726577740456</v>
      </c>
      <c r="M39" s="181">
        <v>120.42227674234279</v>
      </c>
      <c r="N39" s="181">
        <v>121.1031267462261</v>
      </c>
      <c r="O39" s="181">
        <v>119.91317404537831</v>
      </c>
      <c r="P39" s="181">
        <v>119.0153525967234</v>
      </c>
      <c r="Q39" s="181">
        <v>122.38705319776507</v>
      </c>
      <c r="R39" s="181">
        <v>119.50651638706084</v>
      </c>
      <c r="S39" s="181">
        <v>120.93202115188122</v>
      </c>
      <c r="T39" s="181">
        <v>118.90521360056891</v>
      </c>
      <c r="U39" s="181">
        <v>121.73859079537638</v>
      </c>
      <c r="V39" s="181">
        <v>122.14629244896878</v>
      </c>
      <c r="W39" s="181">
        <v>120.19040970002969</v>
      </c>
      <c r="X39" s="181">
        <v>118.32660412020738</v>
      </c>
      <c r="Y39" s="181">
        <v>117.61076189033334</v>
      </c>
      <c r="Z39" s="181">
        <v>116.72004777046271</v>
      </c>
      <c r="AA39" s="181">
        <v>120.45686652776942</v>
      </c>
      <c r="AB39" s="181">
        <v>110.27982514700108</v>
      </c>
      <c r="AC39" s="181">
        <v>123.13999722683683</v>
      </c>
      <c r="AD39" s="181">
        <v>122.82715214358805</v>
      </c>
      <c r="AE39" s="181">
        <v>113.78970483169346</v>
      </c>
      <c r="AF39" s="181">
        <v>120.36601443218285</v>
      </c>
      <c r="AG39" s="181">
        <v>126.28957638361986</v>
      </c>
      <c r="AH39" s="181">
        <v>125.49869218030733</v>
      </c>
      <c r="AI39" s="181">
        <v>127.76906543932162</v>
      </c>
      <c r="AJ39" s="181">
        <v>126.4150503335735</v>
      </c>
      <c r="AK39" s="181">
        <v>122.36476452243863</v>
      </c>
      <c r="AL39" s="181">
        <v>127.0433462514751</v>
      </c>
      <c r="AM39" s="181">
        <v>127.35404544929692</v>
      </c>
      <c r="AN39" s="181">
        <v>128.06516449922091</v>
      </c>
      <c r="AO39" s="181">
        <v>127.92691801597509</v>
      </c>
      <c r="AP39" s="181">
        <v>128.64113695262648</v>
      </c>
      <c r="AQ39" s="181">
        <v>129.06798234222029</v>
      </c>
      <c r="AR39" s="181">
        <v>128.72028038900984</v>
      </c>
      <c r="AS39" s="181">
        <v>133.21289386997285</v>
      </c>
      <c r="AT39" s="181">
        <v>138.02567073961114</v>
      </c>
      <c r="AU39" s="181">
        <v>143.70886257705402</v>
      </c>
      <c r="AV39" s="181">
        <v>142.54364495119435</v>
      </c>
      <c r="AW39" s="181">
        <v>145.01342818831375</v>
      </c>
      <c r="AX39" s="181">
        <v>146.26197133533566</v>
      </c>
      <c r="AY39" s="181">
        <v>146.10204544919105</v>
      </c>
      <c r="AZ39" s="181">
        <v>149.02280459818061</v>
      </c>
      <c r="BA39" s="181">
        <v>151.91404439559147</v>
      </c>
      <c r="BB39" s="181">
        <v>152.6099469160248</v>
      </c>
      <c r="BC39" s="181">
        <v>162.50917891251856</v>
      </c>
      <c r="BD39" s="181">
        <v>164.34639972344669</v>
      </c>
      <c r="BE39" s="181">
        <v>161.82472459437685</v>
      </c>
      <c r="BF39" s="181">
        <v>160.07992620763883</v>
      </c>
      <c r="BG39" s="181">
        <v>161.44901285427264</v>
      </c>
      <c r="BH39" s="181">
        <v>162.83355657915243</v>
      </c>
      <c r="BI39" s="181">
        <v>163.18353511870833</v>
      </c>
      <c r="BJ39" s="181">
        <v>162.46116582822418</v>
      </c>
      <c r="BK39" s="181">
        <v>163.89650682717459</v>
      </c>
      <c r="BL39" s="181">
        <v>168.52479047575781</v>
      </c>
      <c r="BM39" s="181">
        <v>164.55170628648693</v>
      </c>
      <c r="BN39" s="181">
        <v>165.52756004281804</v>
      </c>
      <c r="BO39" s="181">
        <v>165.50900579933531</v>
      </c>
      <c r="BP39" s="181">
        <v>164.67313709679703</v>
      </c>
      <c r="BQ39" s="181">
        <v>164.78987048404716</v>
      </c>
      <c r="BR39" s="181">
        <v>166.29815278805455</v>
      </c>
      <c r="BS39" s="181">
        <v>161.31487081280213</v>
      </c>
      <c r="BT39" s="181">
        <v>163.85239291365514</v>
      </c>
      <c r="BU39" s="181">
        <v>162.2484582588072</v>
      </c>
      <c r="BV39" s="181">
        <v>169.70778219119609</v>
      </c>
      <c r="BW39" s="181">
        <v>173.41101451505557</v>
      </c>
    </row>
    <row r="40" spans="1:75" x14ac:dyDescent="0.25">
      <c r="B40" s="148" t="s">
        <v>480</v>
      </c>
      <c r="C40" s="166">
        <v>7</v>
      </c>
      <c r="D40" s="181">
        <v>97.636002419523237</v>
      </c>
      <c r="E40" s="181">
        <v>99.138419553360748</v>
      </c>
      <c r="F40" s="181">
        <v>98.352889405067415</v>
      </c>
      <c r="G40" s="181">
        <v>99.352207016395923</v>
      </c>
      <c r="H40" s="181">
        <v>96.097874120346773</v>
      </c>
      <c r="I40" s="181">
        <v>97.103678358872713</v>
      </c>
      <c r="J40" s="181">
        <v>95.765669770824459</v>
      </c>
      <c r="K40" s="181">
        <v>92.11873780394896</v>
      </c>
      <c r="L40" s="181">
        <v>91.384891343670418</v>
      </c>
      <c r="M40" s="181">
        <v>93.688944076316957</v>
      </c>
      <c r="N40" s="181">
        <v>92.51508536188625</v>
      </c>
      <c r="O40" s="181">
        <v>89.879287645251125</v>
      </c>
      <c r="P40" s="181">
        <v>89.424968662777317</v>
      </c>
      <c r="Q40" s="181">
        <v>88.986870112260732</v>
      </c>
      <c r="R40" s="181">
        <v>88.093772648547571</v>
      </c>
      <c r="S40" s="181">
        <v>87.150200314647122</v>
      </c>
      <c r="T40" s="181">
        <v>87.666268531431371</v>
      </c>
      <c r="U40" s="181">
        <v>89.136394483133515</v>
      </c>
      <c r="V40" s="181">
        <v>87.4078586235497</v>
      </c>
      <c r="W40" s="181">
        <v>88.926549913674336</v>
      </c>
      <c r="X40" s="181">
        <v>88.617089077522351</v>
      </c>
      <c r="Y40" s="181">
        <v>90.741046884713114</v>
      </c>
      <c r="Z40" s="181">
        <v>92.288693745193541</v>
      </c>
      <c r="AA40" s="181">
        <v>93.763784616012771</v>
      </c>
      <c r="AB40" s="181">
        <v>97.578850926376091</v>
      </c>
      <c r="AC40" s="181">
        <v>97.585576846106491</v>
      </c>
      <c r="AD40" s="181">
        <v>96.276585323479637</v>
      </c>
      <c r="AE40" s="181">
        <v>94.586209350018891</v>
      </c>
      <c r="AF40" s="181">
        <v>94.392021251977511</v>
      </c>
      <c r="AG40" s="181">
        <v>97.813135120741137</v>
      </c>
      <c r="AH40" s="181">
        <v>98.480056297540813</v>
      </c>
      <c r="AI40" s="181">
        <v>101.217307589623</v>
      </c>
      <c r="AJ40" s="181">
        <v>103.0087668785698</v>
      </c>
      <c r="AK40" s="181">
        <v>105.11450412442431</v>
      </c>
      <c r="AL40" s="181">
        <v>118.70895066438345</v>
      </c>
      <c r="AM40" s="181">
        <v>121.454564122682</v>
      </c>
      <c r="AN40" s="181">
        <v>121.99809503741824</v>
      </c>
      <c r="AO40" s="181">
        <v>126.03547563544139</v>
      </c>
      <c r="AP40" s="181">
        <v>126.68964777127364</v>
      </c>
      <c r="AQ40" s="181">
        <v>126.25460734031563</v>
      </c>
      <c r="AR40" s="181">
        <v>125.66512529833085</v>
      </c>
      <c r="AS40" s="181">
        <v>125.98339328035412</v>
      </c>
      <c r="AT40" s="181">
        <v>125.97730156100478</v>
      </c>
      <c r="AU40" s="181">
        <v>126.6160005526564</v>
      </c>
      <c r="AV40" s="181">
        <v>126.59637490382147</v>
      </c>
      <c r="AW40" s="181">
        <v>126.95186350150691</v>
      </c>
      <c r="AX40" s="181">
        <v>127.02234828524004</v>
      </c>
      <c r="AY40" s="181">
        <v>127.14102720555239</v>
      </c>
      <c r="AZ40" s="181">
        <v>126.74843201259809</v>
      </c>
      <c r="BA40" s="181">
        <v>128.32772393948898</v>
      </c>
      <c r="BB40" s="181">
        <v>131.24044494274568</v>
      </c>
      <c r="BC40" s="181">
        <v>221.77285333194641</v>
      </c>
      <c r="BD40" s="181">
        <v>226.03678894450701</v>
      </c>
      <c r="BE40" s="181">
        <v>224.24593523112875</v>
      </c>
      <c r="BF40" s="181">
        <v>195.31037896324435</v>
      </c>
      <c r="BG40" s="181">
        <v>192.5963890618263</v>
      </c>
      <c r="BH40" s="181">
        <v>193.47847879822211</v>
      </c>
      <c r="BI40" s="181">
        <v>190.49062328640221</v>
      </c>
      <c r="BJ40" s="181">
        <v>188.07143705138574</v>
      </c>
      <c r="BK40" s="181">
        <v>186.32041222084925</v>
      </c>
      <c r="BL40" s="181">
        <v>184.62036576741119</v>
      </c>
      <c r="BM40" s="181">
        <v>179.56389062305593</v>
      </c>
      <c r="BN40" s="181">
        <v>180.5202350291992</v>
      </c>
      <c r="BO40" s="181">
        <v>171.58919515027446</v>
      </c>
      <c r="BP40" s="181">
        <v>168.4886973940304</v>
      </c>
      <c r="BQ40" s="181">
        <v>168.86433266241528</v>
      </c>
      <c r="BR40" s="181">
        <v>166.05562140317352</v>
      </c>
      <c r="BS40" s="181">
        <v>163.21196450554541</v>
      </c>
      <c r="BT40" s="181">
        <v>159.69023196394079</v>
      </c>
      <c r="BU40" s="181">
        <v>161.90279711596281</v>
      </c>
      <c r="BV40" s="181">
        <v>161.69306845028891</v>
      </c>
      <c r="BW40" s="181">
        <v>163.08966621695726</v>
      </c>
    </row>
    <row r="41" spans="1:75" x14ac:dyDescent="0.25">
      <c r="B41" s="148" t="s">
        <v>481</v>
      </c>
      <c r="C41" s="166">
        <v>3</v>
      </c>
      <c r="D41" s="181">
        <v>103.2055164392674</v>
      </c>
      <c r="E41" s="181">
        <v>105.21822822628458</v>
      </c>
      <c r="F41" s="181">
        <v>104.54402271370589</v>
      </c>
      <c r="G41" s="181">
        <v>106.41842919879234</v>
      </c>
      <c r="H41" s="181">
        <v>104.5479060382645</v>
      </c>
      <c r="I41" s="181">
        <v>104.22345997352306</v>
      </c>
      <c r="J41" s="181">
        <v>104.74639365414396</v>
      </c>
      <c r="K41" s="181">
        <v>103.27051902243149</v>
      </c>
      <c r="L41" s="181">
        <v>98.586343546831998</v>
      </c>
      <c r="M41" s="181">
        <v>104.20743130779577</v>
      </c>
      <c r="N41" s="181">
        <v>104.38059061932866</v>
      </c>
      <c r="O41" s="181">
        <v>102.93049419081927</v>
      </c>
      <c r="P41" s="181">
        <v>105.04808543992253</v>
      </c>
      <c r="Q41" s="181">
        <v>106.16365159679656</v>
      </c>
      <c r="R41" s="181">
        <v>105.58717889125209</v>
      </c>
      <c r="S41" s="181">
        <v>105.81870779187501</v>
      </c>
      <c r="T41" s="181">
        <v>106.28255549705771</v>
      </c>
      <c r="U41" s="181">
        <v>106.9177730944961</v>
      </c>
      <c r="V41" s="181">
        <v>105.12146343787543</v>
      </c>
      <c r="W41" s="181">
        <v>106.72058395568986</v>
      </c>
      <c r="X41" s="181">
        <v>102.80676180827531</v>
      </c>
      <c r="Y41" s="181">
        <v>101.88215367817837</v>
      </c>
      <c r="Z41" s="181">
        <v>101.90214599884933</v>
      </c>
      <c r="AA41" s="181">
        <v>103.35601466746037</v>
      </c>
      <c r="AB41" s="181">
        <v>106.30821535745561</v>
      </c>
      <c r="AC41" s="181">
        <v>108.86200375429273</v>
      </c>
      <c r="AD41" s="181">
        <v>102.1510480020594</v>
      </c>
      <c r="AE41" s="181">
        <v>97.771729585217614</v>
      </c>
      <c r="AF41" s="181">
        <v>99.388904794418764</v>
      </c>
      <c r="AG41" s="181">
        <v>99.238055582072079</v>
      </c>
      <c r="AH41" s="181">
        <v>97.587048906686235</v>
      </c>
      <c r="AI41" s="181">
        <v>99.924931955536238</v>
      </c>
      <c r="AJ41" s="181">
        <v>98.900297780594983</v>
      </c>
      <c r="AK41" s="181">
        <v>102.91240966597657</v>
      </c>
      <c r="AL41" s="181">
        <v>104.23066455960456</v>
      </c>
      <c r="AM41" s="181">
        <v>109.08950237955656</v>
      </c>
      <c r="AN41" s="181">
        <v>113.56933870876253</v>
      </c>
      <c r="AO41" s="181">
        <v>117.97191544470969</v>
      </c>
      <c r="AP41" s="181">
        <v>120.3514249546506</v>
      </c>
      <c r="AQ41" s="181">
        <v>112.48511648305856</v>
      </c>
      <c r="AR41" s="181">
        <v>111.83696722029178</v>
      </c>
      <c r="AS41" s="181">
        <v>112.32930499518</v>
      </c>
      <c r="AT41" s="181">
        <v>114.22217498066254</v>
      </c>
      <c r="AU41" s="181">
        <v>115.74727350132895</v>
      </c>
      <c r="AV41" s="181">
        <v>113.92828070134942</v>
      </c>
      <c r="AW41" s="181">
        <v>113.67770471349642</v>
      </c>
      <c r="AX41" s="181">
        <v>114.93801756055105</v>
      </c>
      <c r="AY41" s="181">
        <v>113.89552272322156</v>
      </c>
      <c r="AZ41" s="181">
        <v>115.06046326595151</v>
      </c>
      <c r="BA41" s="181">
        <v>117.75326807254551</v>
      </c>
      <c r="BB41" s="181">
        <v>119.1531982241961</v>
      </c>
      <c r="BC41" s="181">
        <v>113.33612143898041</v>
      </c>
      <c r="BD41" s="181">
        <v>113.36655136235838</v>
      </c>
      <c r="BE41" s="181">
        <v>111.09316608314896</v>
      </c>
      <c r="BF41" s="181">
        <v>116.2511009033684</v>
      </c>
      <c r="BG41" s="181">
        <v>118.91367798950938</v>
      </c>
      <c r="BH41" s="181">
        <v>118.4111196765203</v>
      </c>
      <c r="BI41" s="181">
        <v>119.64181168762714</v>
      </c>
      <c r="BJ41" s="181">
        <v>119.64656055260151</v>
      </c>
      <c r="BK41" s="181">
        <v>118.67853152122262</v>
      </c>
      <c r="BL41" s="181">
        <v>122.49866837163118</v>
      </c>
      <c r="BM41" s="181">
        <v>124.11442431736123</v>
      </c>
      <c r="BN41" s="181">
        <v>123.09450516456873</v>
      </c>
      <c r="BO41" s="181">
        <v>123.49870665918689</v>
      </c>
      <c r="BP41" s="181">
        <v>126.83419225028841</v>
      </c>
      <c r="BQ41" s="181">
        <v>128.89636859683091</v>
      </c>
      <c r="BR41" s="181">
        <v>126.21363831602945</v>
      </c>
      <c r="BS41" s="181">
        <v>124.05476275429719</v>
      </c>
      <c r="BT41" s="181">
        <v>122.72358454093141</v>
      </c>
      <c r="BU41" s="181">
        <v>123.33749818757565</v>
      </c>
      <c r="BV41" s="181">
        <v>123.29400803510286</v>
      </c>
      <c r="BW41" s="181">
        <v>117.9516690448723</v>
      </c>
    </row>
    <row r="42" spans="1:75" x14ac:dyDescent="0.25">
      <c r="A42" s="173" t="s">
        <v>51</v>
      </c>
      <c r="C42" s="166">
        <v>11</v>
      </c>
      <c r="D42" s="177">
        <v>110.63438066087861</v>
      </c>
      <c r="E42" s="177">
        <v>113.05017817447013</v>
      </c>
      <c r="F42" s="177">
        <v>115.57961352608494</v>
      </c>
      <c r="G42" s="177">
        <v>117.84431140657217</v>
      </c>
      <c r="H42" s="177">
        <v>116.29507463854249</v>
      </c>
      <c r="I42" s="177">
        <v>116.69627331428951</v>
      </c>
      <c r="J42" s="177">
        <v>118.91830133785611</v>
      </c>
      <c r="K42" s="177">
        <v>119.98080118522002</v>
      </c>
      <c r="L42" s="177">
        <v>120.77969487631823</v>
      </c>
      <c r="M42" s="177">
        <v>125.01612359697002</v>
      </c>
      <c r="N42" s="177">
        <v>125.84498853754889</v>
      </c>
      <c r="O42" s="177">
        <v>125.48900289546128</v>
      </c>
      <c r="P42" s="177">
        <v>125.93319202428432</v>
      </c>
      <c r="Q42" s="177">
        <v>125.81216918605992</v>
      </c>
      <c r="R42" s="177">
        <v>125.82028247772108</v>
      </c>
      <c r="S42" s="177">
        <v>128.63552610324845</v>
      </c>
      <c r="T42" s="177">
        <v>131.2917187647013</v>
      </c>
      <c r="U42" s="177">
        <v>126.49864975178643</v>
      </c>
      <c r="V42" s="177">
        <v>127.83050461199613</v>
      </c>
      <c r="W42" s="177">
        <v>128.18176059366959</v>
      </c>
      <c r="X42" s="177">
        <v>131.11706848437328</v>
      </c>
      <c r="Y42" s="177">
        <v>132.34606447164074</v>
      </c>
      <c r="Z42" s="177">
        <v>134.66188881513864</v>
      </c>
      <c r="AA42" s="177">
        <v>137.38498556487249</v>
      </c>
      <c r="AB42" s="177">
        <v>142.1405028506496</v>
      </c>
      <c r="AC42" s="177">
        <v>131.15849631939716</v>
      </c>
      <c r="AD42" s="177">
        <v>127.66868141201503</v>
      </c>
      <c r="AE42" s="177">
        <v>128.82330969079888</v>
      </c>
      <c r="AF42" s="177">
        <v>131.38427423201907</v>
      </c>
      <c r="AG42" s="177">
        <v>138.19216332704912</v>
      </c>
      <c r="AH42" s="177">
        <v>141.35141081573886</v>
      </c>
      <c r="AI42" s="177">
        <v>137.60135314047457</v>
      </c>
      <c r="AJ42" s="177">
        <v>138.23481231219316</v>
      </c>
      <c r="AK42" s="177">
        <v>142.24232592107776</v>
      </c>
      <c r="AL42" s="177">
        <v>142.59077683667806</v>
      </c>
      <c r="AM42" s="177">
        <v>142.09756407185935</v>
      </c>
      <c r="AN42" s="177">
        <v>142.15632784072451</v>
      </c>
      <c r="AO42" s="177">
        <v>144.28783855695886</v>
      </c>
      <c r="AP42" s="177">
        <v>145.62294229537864</v>
      </c>
      <c r="AQ42" s="177">
        <v>146.54293894022709</v>
      </c>
      <c r="AR42" s="177">
        <v>147.45008402194566</v>
      </c>
      <c r="AS42" s="177">
        <v>149.81396284588266</v>
      </c>
      <c r="AT42" s="177">
        <v>154.16512478573054</v>
      </c>
      <c r="AU42" s="177">
        <v>181.50985833817083</v>
      </c>
      <c r="AV42" s="177">
        <v>169.19783774020314</v>
      </c>
      <c r="AW42" s="177">
        <v>168.74110857850783</v>
      </c>
      <c r="AX42" s="177">
        <v>175.13538968463715</v>
      </c>
      <c r="AY42" s="177">
        <v>178.41327688905778</v>
      </c>
      <c r="AZ42" s="177">
        <v>179.90572907824634</v>
      </c>
      <c r="BA42" s="177">
        <v>179.11806493666685</v>
      </c>
      <c r="BB42" s="177">
        <v>182.42082323544597</v>
      </c>
      <c r="BC42" s="177">
        <v>180.82567950011679</v>
      </c>
      <c r="BD42" s="177">
        <v>182.62918150491348</v>
      </c>
      <c r="BE42" s="177">
        <v>183.33153044619522</v>
      </c>
      <c r="BF42" s="177">
        <v>187.59932342696294</v>
      </c>
      <c r="BG42" s="177">
        <v>186.53792842194909</v>
      </c>
      <c r="BH42" s="177">
        <v>183.87863608177719</v>
      </c>
      <c r="BI42" s="177">
        <v>184.4074343646312</v>
      </c>
      <c r="BJ42" s="177">
        <v>188.15962758399101</v>
      </c>
      <c r="BK42" s="177">
        <v>188.72291941250222</v>
      </c>
      <c r="BL42" s="177">
        <v>187.94896111185005</v>
      </c>
      <c r="BM42" s="177">
        <v>186.79529423251125</v>
      </c>
      <c r="BN42" s="177">
        <v>186.8813702483688</v>
      </c>
      <c r="BO42" s="177">
        <v>187.13985496843472</v>
      </c>
      <c r="BP42" s="177">
        <v>186.60693844742002</v>
      </c>
      <c r="BQ42" s="177">
        <v>186.15647522490971</v>
      </c>
      <c r="BR42" s="177">
        <v>186.42086397365298</v>
      </c>
      <c r="BS42" s="177">
        <v>188.4427310811304</v>
      </c>
      <c r="BT42" s="177">
        <v>190.30904082498847</v>
      </c>
      <c r="BU42" s="177">
        <v>207.08122475861538</v>
      </c>
      <c r="BV42" s="177">
        <v>219.5593676602407</v>
      </c>
      <c r="BW42" s="177">
        <v>219.34240901824907</v>
      </c>
    </row>
    <row r="43" spans="1:75" x14ac:dyDescent="0.25">
      <c r="B43" s="148" t="s">
        <v>482</v>
      </c>
      <c r="C43" s="166">
        <v>7</v>
      </c>
      <c r="D43" s="181">
        <v>109.896274533452</v>
      </c>
      <c r="E43" s="181">
        <v>112.66387791563851</v>
      </c>
      <c r="F43" s="181">
        <v>116.11128230638759</v>
      </c>
      <c r="G43" s="181">
        <v>118.95723761279332</v>
      </c>
      <c r="H43" s="181">
        <v>115.64933032774594</v>
      </c>
      <c r="I43" s="181">
        <v>116.24641583172948</v>
      </c>
      <c r="J43" s="181">
        <v>117.93213008850812</v>
      </c>
      <c r="K43" s="181">
        <v>120.6778144000355</v>
      </c>
      <c r="L43" s="181">
        <v>121.52575872033474</v>
      </c>
      <c r="M43" s="181">
        <v>124.11073617650236</v>
      </c>
      <c r="N43" s="181">
        <v>126.20730033771507</v>
      </c>
      <c r="O43" s="181">
        <v>124.82842720812293</v>
      </c>
      <c r="P43" s="181">
        <v>124.40197810583147</v>
      </c>
      <c r="Q43" s="181">
        <v>126.79195222098518</v>
      </c>
      <c r="R43" s="181">
        <v>129.84863927866874</v>
      </c>
      <c r="S43" s="181">
        <v>133.33428243545646</v>
      </c>
      <c r="T43" s="181">
        <v>135.26539836169692</v>
      </c>
      <c r="U43" s="181">
        <v>130.24343080305533</v>
      </c>
      <c r="V43" s="181">
        <v>131.50540879362276</v>
      </c>
      <c r="W43" s="181">
        <v>131.89336520432525</v>
      </c>
      <c r="X43" s="181">
        <v>133.91136356357285</v>
      </c>
      <c r="Y43" s="181">
        <v>136.22783294871149</v>
      </c>
      <c r="Z43" s="181">
        <v>137.62787879685123</v>
      </c>
      <c r="AA43" s="181">
        <v>141.45223038438266</v>
      </c>
      <c r="AB43" s="181">
        <v>153.58936965244973</v>
      </c>
      <c r="AC43" s="181">
        <v>140.05692279155579</v>
      </c>
      <c r="AD43" s="181">
        <v>133.72997172200033</v>
      </c>
      <c r="AE43" s="181">
        <v>135.66467495314208</v>
      </c>
      <c r="AF43" s="181">
        <v>137.92029503854448</v>
      </c>
      <c r="AG43" s="181">
        <v>144.0066595065768</v>
      </c>
      <c r="AH43" s="181">
        <v>146.57969023706991</v>
      </c>
      <c r="AI43" s="181">
        <v>143.74765044624996</v>
      </c>
      <c r="AJ43" s="181">
        <v>145.2519845662726</v>
      </c>
      <c r="AK43" s="181">
        <v>149.02773147582596</v>
      </c>
      <c r="AL43" s="181">
        <v>150.29533067388175</v>
      </c>
      <c r="AM43" s="181">
        <v>151.37789824649124</v>
      </c>
      <c r="AN43" s="181">
        <v>153.16884164275416</v>
      </c>
      <c r="AO43" s="181">
        <v>155.66304714991253</v>
      </c>
      <c r="AP43" s="181">
        <v>156.54540097738314</v>
      </c>
      <c r="AQ43" s="181">
        <v>156.7541249330518</v>
      </c>
      <c r="AR43" s="181">
        <v>158.23640544065259</v>
      </c>
      <c r="AS43" s="181">
        <v>161.73792090428955</v>
      </c>
      <c r="AT43" s="181">
        <v>166.81668126961378</v>
      </c>
      <c r="AU43" s="181">
        <v>204.51663610490073</v>
      </c>
      <c r="AV43" s="181">
        <v>186.60466674100763</v>
      </c>
      <c r="AW43" s="181">
        <v>184.86157303252665</v>
      </c>
      <c r="AX43" s="181">
        <v>190.26704230785134</v>
      </c>
      <c r="AY43" s="181">
        <v>191.74047312019044</v>
      </c>
      <c r="AZ43" s="181">
        <v>196.45535500482296</v>
      </c>
      <c r="BA43" s="181">
        <v>196.46743924049932</v>
      </c>
      <c r="BB43" s="181">
        <v>194.85344801929205</v>
      </c>
      <c r="BC43" s="181">
        <v>193.62842976864181</v>
      </c>
      <c r="BD43" s="181">
        <v>194.45875539665209</v>
      </c>
      <c r="BE43" s="181">
        <v>192.87386486402971</v>
      </c>
      <c r="BF43" s="181">
        <v>193.34177617419215</v>
      </c>
      <c r="BG43" s="181">
        <v>193.23990775757284</v>
      </c>
      <c r="BH43" s="181">
        <v>193.72918236520059</v>
      </c>
      <c r="BI43" s="181">
        <v>194.51515727822468</v>
      </c>
      <c r="BJ43" s="181">
        <v>195.99954875621793</v>
      </c>
      <c r="BK43" s="181">
        <v>198.22259010451538</v>
      </c>
      <c r="BL43" s="181">
        <v>194.97480278378572</v>
      </c>
      <c r="BM43" s="181">
        <v>197.33211234689406</v>
      </c>
      <c r="BN43" s="181">
        <v>196.39740992376218</v>
      </c>
      <c r="BO43" s="181">
        <v>197.17757934567365</v>
      </c>
      <c r="BP43" s="181">
        <v>196.62038176658754</v>
      </c>
      <c r="BQ43" s="181">
        <v>196.8802945357788</v>
      </c>
      <c r="BR43" s="181">
        <v>196.8384828622489</v>
      </c>
      <c r="BS43" s="181">
        <v>197.19268081908714</v>
      </c>
      <c r="BT43" s="181">
        <v>200.26250661405848</v>
      </c>
      <c r="BU43" s="181">
        <v>219.49575358707551</v>
      </c>
      <c r="BV43" s="181">
        <v>236.08909037434225</v>
      </c>
      <c r="BW43" s="181">
        <v>236.08159141200798</v>
      </c>
    </row>
    <row r="44" spans="1:75" x14ac:dyDescent="0.25">
      <c r="B44" s="148" t="s">
        <v>483</v>
      </c>
      <c r="C44" s="166">
        <v>3</v>
      </c>
      <c r="D44" s="181">
        <v>114.87430616622385</v>
      </c>
      <c r="E44" s="181">
        <v>117.31122939414756</v>
      </c>
      <c r="F44" s="181">
        <v>119.03957781145044</v>
      </c>
      <c r="G44" s="181">
        <v>120.07512347510298</v>
      </c>
      <c r="H44" s="181">
        <v>122.09733177297879</v>
      </c>
      <c r="I44" s="181">
        <v>122.45850744309534</v>
      </c>
      <c r="J44" s="181">
        <v>126.84355316801792</v>
      </c>
      <c r="K44" s="181">
        <v>124.47237887111982</v>
      </c>
      <c r="L44" s="181">
        <v>124.98655975370168</v>
      </c>
      <c r="M44" s="181">
        <v>134.41718554073395</v>
      </c>
      <c r="N44" s="181">
        <v>132.32222179355338</v>
      </c>
      <c r="O44" s="181">
        <v>134.67055838846534</v>
      </c>
      <c r="P44" s="181">
        <v>136.95146094036048</v>
      </c>
      <c r="Q44" s="181">
        <v>130.74488306135774</v>
      </c>
      <c r="R44" s="181">
        <v>123.31102629380753</v>
      </c>
      <c r="S44" s="181">
        <v>125.92935034941684</v>
      </c>
      <c r="T44" s="181">
        <v>131.44668786064537</v>
      </c>
      <c r="U44" s="181">
        <v>126.48419564504978</v>
      </c>
      <c r="V44" s="181">
        <v>128.33472946339975</v>
      </c>
      <c r="W44" s="181">
        <v>128.89217633544015</v>
      </c>
      <c r="X44" s="181">
        <v>135.70441894012663</v>
      </c>
      <c r="Y44" s="181">
        <v>134.39440696548431</v>
      </c>
      <c r="Z44" s="181">
        <v>139.89929829867251</v>
      </c>
      <c r="AA44" s="181">
        <v>140.96777755457435</v>
      </c>
      <c r="AB44" s="181">
        <v>129.65822233397174</v>
      </c>
      <c r="AC44" s="181">
        <v>122.03099157458786</v>
      </c>
      <c r="AD44" s="181">
        <v>124.41787880171982</v>
      </c>
      <c r="AE44" s="181">
        <v>123.6605392151428</v>
      </c>
      <c r="AF44" s="181">
        <v>127.37610768397764</v>
      </c>
      <c r="AG44" s="181">
        <v>137.54757669809399</v>
      </c>
      <c r="AH44" s="181">
        <v>142.43936811847934</v>
      </c>
      <c r="AI44" s="181">
        <v>135.33858703950804</v>
      </c>
      <c r="AJ44" s="181">
        <v>134.07976403701983</v>
      </c>
      <c r="AK44" s="181">
        <v>139.9657715322206</v>
      </c>
      <c r="AL44" s="181">
        <v>138.15578387344866</v>
      </c>
      <c r="AM44" s="181">
        <v>133.80856447822353</v>
      </c>
      <c r="AN44" s="181">
        <v>130.13493164727529</v>
      </c>
      <c r="AO44" s="181">
        <v>131.3544205882844</v>
      </c>
      <c r="AP44" s="181">
        <v>134.12725758814057</v>
      </c>
      <c r="AQ44" s="181">
        <v>136.88625893164786</v>
      </c>
      <c r="AR44" s="181">
        <v>136.58750631362682</v>
      </c>
      <c r="AS44" s="181">
        <v>137.01460829497856</v>
      </c>
      <c r="AT44" s="181">
        <v>140.536507138297</v>
      </c>
      <c r="AU44" s="181">
        <v>151.3210760652162</v>
      </c>
      <c r="AV44" s="181">
        <v>146.91965223427371</v>
      </c>
      <c r="AW44" s="181">
        <v>147.50199146239487</v>
      </c>
      <c r="AX44" s="181">
        <v>156.41409055171007</v>
      </c>
      <c r="AY44" s="181">
        <v>163.93743563500414</v>
      </c>
      <c r="AZ44" s="181">
        <v>159.29345914911599</v>
      </c>
      <c r="BA44" s="181">
        <v>156.44714239743246</v>
      </c>
      <c r="BB44" s="181">
        <v>171.80365666345756</v>
      </c>
      <c r="BC44" s="181">
        <v>168.71659062229264</v>
      </c>
      <c r="BD44" s="181">
        <v>173.48909385172109</v>
      </c>
      <c r="BE44" s="181">
        <v>179.23309370745184</v>
      </c>
      <c r="BF44" s="181">
        <v>193.5968405037066</v>
      </c>
      <c r="BG44" s="181">
        <v>189.89154530534452</v>
      </c>
      <c r="BH44" s="181">
        <v>178.52156256000441</v>
      </c>
      <c r="BI44" s="181">
        <v>178.66151554537984</v>
      </c>
      <c r="BJ44" s="181">
        <v>188.7704432539276</v>
      </c>
      <c r="BK44" s="181">
        <v>186.2312159901164</v>
      </c>
      <c r="BL44" s="181">
        <v>191.04318631618108</v>
      </c>
      <c r="BM44" s="181">
        <v>181.957298966509</v>
      </c>
      <c r="BN44" s="181">
        <v>184.46069542798077</v>
      </c>
      <c r="BO44" s="181">
        <v>183.07364131563494</v>
      </c>
      <c r="BP44" s="181">
        <v>182.37195476982035</v>
      </c>
      <c r="BQ44" s="181">
        <v>180.09359466759614</v>
      </c>
      <c r="BR44" s="181">
        <v>181.06309576654044</v>
      </c>
      <c r="BS44" s="181">
        <v>187.72789107199583</v>
      </c>
      <c r="BT44" s="181">
        <v>187.35493439962488</v>
      </c>
      <c r="BU44" s="181">
        <v>203.96453637469438</v>
      </c>
      <c r="BV44" s="181">
        <v>210.77683810611742</v>
      </c>
      <c r="BW44" s="181">
        <v>210.02826405823154</v>
      </c>
    </row>
    <row r="45" spans="1:75" x14ac:dyDescent="0.25">
      <c r="B45" s="148" t="s">
        <v>484</v>
      </c>
      <c r="C45" s="166"/>
      <c r="D45" s="181"/>
      <c r="E45" s="181"/>
      <c r="F45" s="181"/>
      <c r="G45" s="181"/>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c r="AL45" s="181"/>
      <c r="AM45" s="181"/>
      <c r="AN45" s="181"/>
      <c r="AO45" s="181"/>
      <c r="AP45" s="181"/>
      <c r="AQ45" s="181"/>
      <c r="AR45" s="181"/>
      <c r="AS45" s="181"/>
      <c r="AT45" s="181"/>
      <c r="AU45" s="181"/>
      <c r="AV45" s="181"/>
      <c r="AW45" s="181"/>
      <c r="AX45" s="181"/>
      <c r="AY45" s="181"/>
      <c r="AZ45" s="181"/>
      <c r="BA45" s="181"/>
      <c r="BB45" s="181"/>
      <c r="BC45" s="181"/>
      <c r="BD45" s="181"/>
      <c r="BE45" s="181"/>
      <c r="BF45" s="181"/>
      <c r="BG45" s="181"/>
      <c r="BH45" s="181"/>
      <c r="BI45" s="181"/>
      <c r="BJ45" s="181"/>
      <c r="BK45" s="181"/>
      <c r="BL45" s="181"/>
      <c r="BM45" s="181"/>
      <c r="BN45" s="181"/>
      <c r="BO45" s="181"/>
      <c r="BP45" s="181"/>
      <c r="BQ45" s="181"/>
      <c r="BR45" s="181"/>
      <c r="BS45" s="181"/>
      <c r="BT45" s="181"/>
      <c r="BU45" s="181"/>
      <c r="BV45" s="181"/>
      <c r="BW45" s="181"/>
    </row>
    <row r="46" spans="1:75" x14ac:dyDescent="0.25">
      <c r="B46" s="148" t="s">
        <v>485</v>
      </c>
      <c r="C46" s="166">
        <v>1</v>
      </c>
      <c r="D46" s="181">
        <v>103.08134703682904</v>
      </c>
      <c r="E46" s="181">
        <v>102.97112632725907</v>
      </c>
      <c r="F46" s="181">
        <v>101.47803920786981</v>
      </c>
      <c r="G46" s="181">
        <v>103.3613917574318</v>
      </c>
      <c r="H46" s="181">
        <v>103.40851341080952</v>
      </c>
      <c r="I46" s="181">
        <v>102.55857330579236</v>
      </c>
      <c r="J46" s="181">
        <v>102.04574459280663</v>
      </c>
      <c r="K46" s="181">
        <v>101.62697562381211</v>
      </c>
      <c r="L46" s="181">
        <v>102.93665333605226</v>
      </c>
      <c r="M46" s="181">
        <v>103.15064970895189</v>
      </c>
      <c r="N46" s="181">
        <v>103.87710616837219</v>
      </c>
      <c r="O46" s="181">
        <v>102.56836622781752</v>
      </c>
      <c r="P46" s="181">
        <v>103.59688270522595</v>
      </c>
      <c r="Q46" s="181">
        <v>104.15554631568959</v>
      </c>
      <c r="R46" s="181">
        <v>105.14955342282794</v>
      </c>
      <c r="S46" s="181">
        <v>103.8627590392873</v>
      </c>
      <c r="T46" s="181">
        <v>103.01105429789965</v>
      </c>
      <c r="U46" s="181">
        <v>100.32854471311397</v>
      </c>
      <c r="V46" s="181">
        <v>100.59350078639881</v>
      </c>
      <c r="W46" s="181">
        <v>100.06928109376827</v>
      </c>
      <c r="X46" s="181">
        <v>97.794951562716122</v>
      </c>
      <c r="Y46" s="181">
        <v>99.028657650614903</v>
      </c>
      <c r="Z46" s="181">
        <v>98.18773049254898</v>
      </c>
      <c r="AA46" s="181">
        <v>98.165895859195757</v>
      </c>
      <c r="AB46" s="181">
        <v>99.44527678808214</v>
      </c>
      <c r="AC46" s="181">
        <v>96.252025248714602</v>
      </c>
      <c r="AD46" s="181">
        <v>94.992057073003394</v>
      </c>
      <c r="AE46" s="181">
        <v>96.422064281364896</v>
      </c>
      <c r="AF46" s="181">
        <v>97.656628230465486</v>
      </c>
      <c r="AG46" s="181">
        <v>99.424449957220901</v>
      </c>
      <c r="AH46" s="181">
        <v>101.48958295820023</v>
      </c>
      <c r="AI46" s="181">
        <v>101.36557030294659</v>
      </c>
      <c r="AJ46" s="181">
        <v>101.57975135915692</v>
      </c>
      <c r="AK46" s="181">
        <v>101.57415020441206</v>
      </c>
      <c r="AL46" s="181">
        <v>101.96387886594054</v>
      </c>
      <c r="AM46" s="181">
        <v>102.00222363034359</v>
      </c>
      <c r="AN46" s="181">
        <v>101.13291980686456</v>
      </c>
      <c r="AO46" s="181">
        <v>103.46163231230655</v>
      </c>
      <c r="AP46" s="181">
        <v>103.65278564306143</v>
      </c>
      <c r="AQ46" s="181">
        <v>104.03467701619178</v>
      </c>
      <c r="AR46" s="181">
        <v>104.53356721595358</v>
      </c>
      <c r="AS46" s="181">
        <v>104.74432008974638</v>
      </c>
      <c r="AT46" s="181">
        <v>106.49008234084872</v>
      </c>
      <c r="AU46" s="181">
        <v>111.02876078992546</v>
      </c>
      <c r="AV46" s="181">
        <v>114.18459125236021</v>
      </c>
      <c r="AW46" s="181">
        <v>119.61520874871515</v>
      </c>
      <c r="AX46" s="181">
        <v>125.37771872091919</v>
      </c>
      <c r="AY46" s="181">
        <v>128.55042703329025</v>
      </c>
      <c r="AZ46" s="181">
        <v>125.89515737960093</v>
      </c>
      <c r="BA46" s="181">
        <v>125.68521242754261</v>
      </c>
      <c r="BB46" s="181">
        <v>127.24394946448862</v>
      </c>
      <c r="BC46" s="181">
        <v>127.53369425391408</v>
      </c>
      <c r="BD46" s="181">
        <v>127.24242722232012</v>
      </c>
      <c r="BE46" s="181">
        <v>128.83049973758395</v>
      </c>
      <c r="BF46" s="181">
        <v>129.40960296612744</v>
      </c>
      <c r="BG46" s="181">
        <v>129.56322242239673</v>
      </c>
      <c r="BH46" s="181">
        <v>130.99603266313184</v>
      </c>
      <c r="BI46" s="181">
        <v>130.89113042723073</v>
      </c>
      <c r="BJ46" s="181">
        <v>131.4477323685928</v>
      </c>
      <c r="BK46" s="181">
        <v>129.70033483556765</v>
      </c>
      <c r="BL46" s="181">
        <v>129.48539379530692</v>
      </c>
      <c r="BM46" s="181">
        <v>127.55155322983842</v>
      </c>
      <c r="BN46" s="181">
        <v>127.53111698177901</v>
      </c>
      <c r="BO46" s="181">
        <v>129.07442528616158</v>
      </c>
      <c r="BP46" s="181">
        <v>129.21778624604684</v>
      </c>
      <c r="BQ46" s="181">
        <v>129.2783817207669</v>
      </c>
      <c r="BR46" s="181">
        <v>129.57083637481924</v>
      </c>
      <c r="BS46" s="181">
        <v>129.33760294283701</v>
      </c>
      <c r="BT46" s="181">
        <v>129.49709957758932</v>
      </c>
      <c r="BU46" s="181">
        <v>129.52958811115741</v>
      </c>
      <c r="BV46" s="181">
        <v>130.19889732389998</v>
      </c>
      <c r="BW46" s="181">
        <v>130.11056714198952</v>
      </c>
    </row>
    <row r="47" spans="1:75" x14ac:dyDescent="0.25">
      <c r="A47" s="173" t="s">
        <v>52</v>
      </c>
      <c r="C47" s="166">
        <v>43</v>
      </c>
      <c r="D47" s="177">
        <v>149.63296739178142</v>
      </c>
      <c r="E47" s="177">
        <v>133.18683925503339</v>
      </c>
      <c r="F47" s="177">
        <v>110.66985863953668</v>
      </c>
      <c r="G47" s="177">
        <v>100.76112731673696</v>
      </c>
      <c r="H47" s="177">
        <v>91.933837105319796</v>
      </c>
      <c r="I47" s="177">
        <v>91.693765508162471</v>
      </c>
      <c r="J47" s="177">
        <v>99.488011967549539</v>
      </c>
      <c r="K47" s="177">
        <v>99.456252699782269</v>
      </c>
      <c r="L47" s="177">
        <v>97.623956420109835</v>
      </c>
      <c r="M47" s="177">
        <v>111.29388795594036</v>
      </c>
      <c r="N47" s="177">
        <v>129.43514504594989</v>
      </c>
      <c r="O47" s="177">
        <v>135.25157586447631</v>
      </c>
      <c r="P47" s="177">
        <v>132.86546542492616</v>
      </c>
      <c r="Q47" s="177">
        <v>130.92544002823763</v>
      </c>
      <c r="R47" s="177">
        <v>114.29295622575692</v>
      </c>
      <c r="S47" s="177">
        <v>113.01043673411073</v>
      </c>
      <c r="T47" s="177">
        <v>115.48905228709013</v>
      </c>
      <c r="U47" s="177">
        <v>108.09365273604625</v>
      </c>
      <c r="V47" s="177">
        <v>98.726376608378828</v>
      </c>
      <c r="W47" s="177">
        <v>95.770312015237792</v>
      </c>
      <c r="X47" s="177">
        <v>105.78127756835291</v>
      </c>
      <c r="Y47" s="177">
        <v>142.12454247247078</v>
      </c>
      <c r="Z47" s="177">
        <v>162.15523233707754</v>
      </c>
      <c r="AA47" s="177">
        <v>170.35734373582162</v>
      </c>
      <c r="AB47" s="177">
        <v>178.28421038005382</v>
      </c>
      <c r="AC47" s="177">
        <v>144.43708396668043</v>
      </c>
      <c r="AD47" s="177">
        <v>108.5620721392645</v>
      </c>
      <c r="AE47" s="177">
        <v>103.71459105184313</v>
      </c>
      <c r="AF47" s="177">
        <v>103.5570320069923</v>
      </c>
      <c r="AG47" s="177">
        <v>106.53670247500469</v>
      </c>
      <c r="AH47" s="177">
        <v>108.41465624876348</v>
      </c>
      <c r="AI47" s="177">
        <v>109.94104422817557</v>
      </c>
      <c r="AJ47" s="177">
        <v>110.26508283001114</v>
      </c>
      <c r="AK47" s="177">
        <v>115.4106924181368</v>
      </c>
      <c r="AL47" s="177">
        <v>123.62174898107575</v>
      </c>
      <c r="AM47" s="177">
        <v>133.09321092694537</v>
      </c>
      <c r="AN47" s="177">
        <v>135.36365930518781</v>
      </c>
      <c r="AO47" s="177">
        <v>142.44502848429116</v>
      </c>
      <c r="AP47" s="177">
        <v>143.08514958748631</v>
      </c>
      <c r="AQ47" s="177">
        <v>130.86210725250544</v>
      </c>
      <c r="AR47" s="177">
        <v>122.10557706753926</v>
      </c>
      <c r="AS47" s="177">
        <v>115.35632127197883</v>
      </c>
      <c r="AT47" s="177">
        <v>117.44854850883937</v>
      </c>
      <c r="AU47" s="177">
        <v>115.48451456128871</v>
      </c>
      <c r="AV47" s="177">
        <v>123.13712533715916</v>
      </c>
      <c r="AW47" s="177">
        <v>129.18961663428755</v>
      </c>
      <c r="AX47" s="177">
        <v>169.81263291996271</v>
      </c>
      <c r="AY47" s="177">
        <v>193.4193795504176</v>
      </c>
      <c r="AZ47" s="177">
        <v>186.33288217200669</v>
      </c>
      <c r="BA47" s="177">
        <v>160.30331440207024</v>
      </c>
      <c r="BB47" s="177">
        <v>127.94378409887942</v>
      </c>
      <c r="BC47" s="177">
        <v>123.73922564868336</v>
      </c>
      <c r="BD47" s="177">
        <v>125.88381158940587</v>
      </c>
      <c r="BE47" s="177">
        <v>129.45580487364248</v>
      </c>
      <c r="BF47" s="177">
        <v>134.33622635949925</v>
      </c>
      <c r="BG47" s="177">
        <v>137.49113239288855</v>
      </c>
      <c r="BH47" s="177">
        <v>141.03683116943182</v>
      </c>
      <c r="BI47" s="177">
        <v>146.10874536855601</v>
      </c>
      <c r="BJ47" s="177">
        <v>169.15946467743962</v>
      </c>
      <c r="BK47" s="177">
        <v>171.936205843691</v>
      </c>
      <c r="BL47" s="177">
        <v>162.43344897722343</v>
      </c>
      <c r="BM47" s="177">
        <v>161.66181443660454</v>
      </c>
      <c r="BN47" s="177">
        <v>157.80271793947475</v>
      </c>
      <c r="BO47" s="177">
        <v>153.15522418441432</v>
      </c>
      <c r="BP47" s="177">
        <v>154.61655942225508</v>
      </c>
      <c r="BQ47" s="177">
        <v>149.89221104458309</v>
      </c>
      <c r="BR47" s="177">
        <v>147.25827822199554</v>
      </c>
      <c r="BS47" s="177">
        <v>151.80725369430783</v>
      </c>
      <c r="BT47" s="177">
        <v>157.39613856160878</v>
      </c>
      <c r="BU47" s="177">
        <v>198.98525329720653</v>
      </c>
      <c r="BV47" s="177">
        <v>268.04852713486719</v>
      </c>
      <c r="BW47" s="177">
        <v>239.46516532922283</v>
      </c>
    </row>
    <row r="48" spans="1:75" x14ac:dyDescent="0.25">
      <c r="B48" s="148" t="s">
        <v>486</v>
      </c>
      <c r="C48" s="166">
        <v>37</v>
      </c>
      <c r="D48" s="181">
        <v>159.11786456741089</v>
      </c>
      <c r="E48" s="181">
        <v>139.30214049287417</v>
      </c>
      <c r="F48" s="181">
        <v>114.1017959723728</v>
      </c>
      <c r="G48" s="181">
        <v>102.81325670391705</v>
      </c>
      <c r="H48" s="181">
        <v>92.618706284698348</v>
      </c>
      <c r="I48" s="181">
        <v>92.051224476750406</v>
      </c>
      <c r="J48" s="181">
        <v>101.29841607970843</v>
      </c>
      <c r="K48" s="181">
        <v>100.63656785742531</v>
      </c>
      <c r="L48" s="181">
        <v>98.577273756647799</v>
      </c>
      <c r="M48" s="181">
        <v>113.84737490881912</v>
      </c>
      <c r="N48" s="181">
        <v>134.71874514191973</v>
      </c>
      <c r="O48" s="181">
        <v>141.62448931919465</v>
      </c>
      <c r="P48" s="181">
        <v>138.88708146069229</v>
      </c>
      <c r="Q48" s="181">
        <v>136.24294783259398</v>
      </c>
      <c r="R48" s="181">
        <v>117.02328738196788</v>
      </c>
      <c r="S48" s="181">
        <v>115.74128326151337</v>
      </c>
      <c r="T48" s="181">
        <v>118.77971033283309</v>
      </c>
      <c r="U48" s="181">
        <v>109.86849328891324</v>
      </c>
      <c r="V48" s="181">
        <v>99.564922289334774</v>
      </c>
      <c r="W48" s="181">
        <v>95.892478771171582</v>
      </c>
      <c r="X48" s="181">
        <v>108.56189561088075</v>
      </c>
      <c r="Y48" s="181">
        <v>150.31518536639624</v>
      </c>
      <c r="Z48" s="181">
        <v>173.29215650899769</v>
      </c>
      <c r="AA48" s="181">
        <v>182.23904289571985</v>
      </c>
      <c r="AB48" s="181">
        <v>189.69417975201895</v>
      </c>
      <c r="AC48" s="181">
        <v>150.00445096529847</v>
      </c>
      <c r="AD48" s="181">
        <v>108.54474970032061</v>
      </c>
      <c r="AE48" s="181">
        <v>102.85068673398935</v>
      </c>
      <c r="AF48" s="181">
        <v>102.74487959773819</v>
      </c>
      <c r="AG48" s="181">
        <v>106.3953235044531</v>
      </c>
      <c r="AH48" s="181">
        <v>108.80003251006332</v>
      </c>
      <c r="AI48" s="181">
        <v>110.35539624861325</v>
      </c>
      <c r="AJ48" s="181">
        <v>111.32591511658285</v>
      </c>
      <c r="AK48" s="181">
        <v>117.02673154829726</v>
      </c>
      <c r="AL48" s="181">
        <v>126.20747037328097</v>
      </c>
      <c r="AM48" s="181">
        <v>136.60520770802941</v>
      </c>
      <c r="AN48" s="181">
        <v>139.29324806222502</v>
      </c>
      <c r="AO48" s="181">
        <v>147.4903880859795</v>
      </c>
      <c r="AP48" s="181">
        <v>147.95620886177304</v>
      </c>
      <c r="AQ48" s="181">
        <v>135.15055880543707</v>
      </c>
      <c r="AR48" s="181">
        <v>124.99491254329631</v>
      </c>
      <c r="AS48" s="181">
        <v>117.15703481169351</v>
      </c>
      <c r="AT48" s="181">
        <v>119.56737830152125</v>
      </c>
      <c r="AU48" s="181">
        <v>117.17998348299295</v>
      </c>
      <c r="AV48" s="181">
        <v>126.14302759474776</v>
      </c>
      <c r="AW48" s="181">
        <v>133.31674024847467</v>
      </c>
      <c r="AX48" s="181">
        <v>180.64250976964851</v>
      </c>
      <c r="AY48" s="181">
        <v>207.64523536510569</v>
      </c>
      <c r="AZ48" s="181">
        <v>199.3742304488097</v>
      </c>
      <c r="BA48" s="181">
        <v>169.12781861483768</v>
      </c>
      <c r="BB48" s="181">
        <v>131.31811143681756</v>
      </c>
      <c r="BC48" s="181">
        <v>125.64319033593252</v>
      </c>
      <c r="BD48" s="181">
        <v>126.50049093316102</v>
      </c>
      <c r="BE48" s="181">
        <v>129.99404330961178</v>
      </c>
      <c r="BF48" s="181">
        <v>135.58478394709891</v>
      </c>
      <c r="BG48" s="181">
        <v>139.133584997149</v>
      </c>
      <c r="BH48" s="181">
        <v>142.889090580453</v>
      </c>
      <c r="BI48" s="181">
        <v>148.80058610149101</v>
      </c>
      <c r="BJ48" s="181">
        <v>175.02481275951442</v>
      </c>
      <c r="BK48" s="181">
        <v>177.98376661209235</v>
      </c>
      <c r="BL48" s="181">
        <v>166.72167438940301</v>
      </c>
      <c r="BM48" s="181">
        <v>165.60313590136292</v>
      </c>
      <c r="BN48" s="181">
        <v>160.91368229953059</v>
      </c>
      <c r="BO48" s="181">
        <v>155.59130215128027</v>
      </c>
      <c r="BP48" s="181">
        <v>157.56643076130848</v>
      </c>
      <c r="BQ48" s="181">
        <v>151.70832350580426</v>
      </c>
      <c r="BR48" s="181">
        <v>148.65914130839758</v>
      </c>
      <c r="BS48" s="181">
        <v>153.96933526365819</v>
      </c>
      <c r="BT48" s="181">
        <v>160.61792092972627</v>
      </c>
      <c r="BU48" s="181">
        <v>209.46370239047874</v>
      </c>
      <c r="BV48" s="181">
        <v>288.92409166545974</v>
      </c>
      <c r="BW48" s="181">
        <v>255.48506301690921</v>
      </c>
    </row>
    <row r="49" spans="1:75" x14ac:dyDescent="0.25">
      <c r="B49" s="148" t="s">
        <v>487</v>
      </c>
      <c r="C49" s="166">
        <v>3</v>
      </c>
      <c r="D49" s="181">
        <v>97.4433954072977</v>
      </c>
      <c r="E49" s="181">
        <v>99.759812802865028</v>
      </c>
      <c r="F49" s="181">
        <v>100.16888415016274</v>
      </c>
      <c r="G49" s="181">
        <v>99.750231143786365</v>
      </c>
      <c r="H49" s="181">
        <v>101.00399750561182</v>
      </c>
      <c r="I49" s="181">
        <v>101.99397075747716</v>
      </c>
      <c r="J49" s="181">
        <v>100.79781088038585</v>
      </c>
      <c r="K49" s="181">
        <v>101.64110689503896</v>
      </c>
      <c r="L49" s="181">
        <v>100.77522378586495</v>
      </c>
      <c r="M49" s="181">
        <v>103.27356838531382</v>
      </c>
      <c r="N49" s="181">
        <v>104.40466045789451</v>
      </c>
      <c r="O49" s="181">
        <v>103.14995067895406</v>
      </c>
      <c r="P49" s="181">
        <v>102.82738742266856</v>
      </c>
      <c r="Q49" s="181">
        <v>104.62008236950111</v>
      </c>
      <c r="R49" s="181">
        <v>103.67508949236969</v>
      </c>
      <c r="S49" s="181">
        <v>104.9931914157105</v>
      </c>
      <c r="T49" s="181">
        <v>104.09520341117252</v>
      </c>
      <c r="U49" s="181">
        <v>104.7201700756857</v>
      </c>
      <c r="V49" s="181">
        <v>103.49327295436446</v>
      </c>
      <c r="W49" s="181">
        <v>106.67007945483999</v>
      </c>
      <c r="X49" s="181">
        <v>104.38392934866458</v>
      </c>
      <c r="Y49" s="181">
        <v>103.86524995006512</v>
      </c>
      <c r="Z49" s="181">
        <v>105.90958192235318</v>
      </c>
      <c r="AA49" s="181">
        <v>108.00028861735989</v>
      </c>
      <c r="AB49" s="181">
        <v>110.49509683906358</v>
      </c>
      <c r="AC49" s="181">
        <v>113.61968971157671</v>
      </c>
      <c r="AD49" s="181">
        <v>114.20325103104626</v>
      </c>
      <c r="AE49" s="181">
        <v>115.09048682787579</v>
      </c>
      <c r="AF49" s="181">
        <v>113.0193719981818</v>
      </c>
      <c r="AG49" s="181">
        <v>111.96813374195553</v>
      </c>
      <c r="AH49" s="181">
        <v>109.88228949879522</v>
      </c>
      <c r="AI49" s="181">
        <v>112.90147255601035</v>
      </c>
      <c r="AJ49" s="181">
        <v>109.39632954143576</v>
      </c>
      <c r="AK49" s="181">
        <v>111.61882523366081</v>
      </c>
      <c r="AL49" s="181">
        <v>114.94464022006325</v>
      </c>
      <c r="AM49" s="181">
        <v>119.93029912356674</v>
      </c>
      <c r="AN49" s="181">
        <v>119.67634491340186</v>
      </c>
      <c r="AO49" s="181">
        <v>119.81181747197395</v>
      </c>
      <c r="AP49" s="181">
        <v>121.17254140131564</v>
      </c>
      <c r="AQ49" s="181">
        <v>116.02343028894632</v>
      </c>
      <c r="AR49" s="181">
        <v>118.02822038748513</v>
      </c>
      <c r="AS49" s="181">
        <v>119.44254413815877</v>
      </c>
      <c r="AT49" s="181">
        <v>119.71230219308734</v>
      </c>
      <c r="AU49" s="181">
        <v>121.96573798885845</v>
      </c>
      <c r="AV49" s="181">
        <v>120.0494732254836</v>
      </c>
      <c r="AW49" s="181">
        <v>120.52406972954473</v>
      </c>
      <c r="AX49" s="181">
        <v>118.50042940480968</v>
      </c>
      <c r="AY49" s="181">
        <v>123.14483482038493</v>
      </c>
      <c r="AZ49" s="181">
        <v>120.87580324553032</v>
      </c>
      <c r="BA49" s="181">
        <v>121.39180713720494</v>
      </c>
      <c r="BB49" s="181">
        <v>124.26380744306573</v>
      </c>
      <c r="BC49" s="181">
        <v>128.57638865639146</v>
      </c>
      <c r="BD49" s="181">
        <v>137.77771969727374</v>
      </c>
      <c r="BE49" s="181">
        <v>141.84140508903818</v>
      </c>
      <c r="BF49" s="181">
        <v>142.61578013002375</v>
      </c>
      <c r="BG49" s="181">
        <v>144.93057674556664</v>
      </c>
      <c r="BH49" s="181">
        <v>147.18418379309512</v>
      </c>
      <c r="BI49" s="181">
        <v>142.77416742736705</v>
      </c>
      <c r="BJ49" s="181">
        <v>146.88299043960214</v>
      </c>
      <c r="BK49" s="181">
        <v>149.14058397723292</v>
      </c>
      <c r="BL49" s="181">
        <v>151.09148443252687</v>
      </c>
      <c r="BM49" s="181">
        <v>152.76515638081364</v>
      </c>
      <c r="BN49" s="181">
        <v>157.69664333516607</v>
      </c>
      <c r="BO49" s="181">
        <v>156.67455800402328</v>
      </c>
      <c r="BP49" s="181">
        <v>153.66310073895391</v>
      </c>
      <c r="BQ49" s="181">
        <v>158.34326077696741</v>
      </c>
      <c r="BR49" s="181">
        <v>160.58687843971202</v>
      </c>
      <c r="BS49" s="181">
        <v>160.84606965406346</v>
      </c>
      <c r="BT49" s="181">
        <v>161.24456734091294</v>
      </c>
      <c r="BU49" s="181">
        <v>158.49306052666384</v>
      </c>
      <c r="BV49" s="181">
        <v>164.83003795366841</v>
      </c>
      <c r="BW49" s="181">
        <v>166.06824548116083</v>
      </c>
    </row>
    <row r="50" spans="1:75" x14ac:dyDescent="0.25">
      <c r="B50" s="148" t="s">
        <v>488</v>
      </c>
      <c r="C50" s="166">
        <v>3</v>
      </c>
      <c r="D50" s="181">
        <v>84.842140876834961</v>
      </c>
      <c r="E50" s="181">
        <v>91.191817107165193</v>
      </c>
      <c r="F50" s="181">
        <v>78.843606023931741</v>
      </c>
      <c r="G50" s="181">
        <v>76.462427714466273</v>
      </c>
      <c r="H50" s="181">
        <v>74.416956826025626</v>
      </c>
      <c r="I50" s="181">
        <v>76.984899646263386</v>
      </c>
      <c r="J50" s="181">
        <v>75.849895671420029</v>
      </c>
      <c r="K50" s="181">
        <v>82.714178226927928</v>
      </c>
      <c r="L50" s="181">
        <v>82.715108570386647</v>
      </c>
      <c r="M50" s="181">
        <v>87.821201774395817</v>
      </c>
      <c r="N50" s="181">
        <v>89.301228450377621</v>
      </c>
      <c r="O50" s="181">
        <v>88.753935108472092</v>
      </c>
      <c r="P50" s="181">
        <v>88.636945652735278</v>
      </c>
      <c r="Q50" s="181">
        <v>91.648201433245831</v>
      </c>
      <c r="R50" s="181">
        <v>91.236738699209113</v>
      </c>
      <c r="S50" s="181">
        <v>87.347241547878198</v>
      </c>
      <c r="T50" s="181">
        <v>86.298118598844667</v>
      </c>
      <c r="U50" s="181">
        <v>89.57743524438051</v>
      </c>
      <c r="V50" s="181">
        <v>83.617416863936668</v>
      </c>
      <c r="W50" s="181">
        <v>83.36382125245224</v>
      </c>
      <c r="X50" s="181">
        <v>72.884336596864543</v>
      </c>
      <c r="Y50" s="181">
        <v>79.365905969796117</v>
      </c>
      <c r="Z50" s="181">
        <v>81.045484631453405</v>
      </c>
      <c r="AA50" s="181">
        <v>86.173442548872174</v>
      </c>
      <c r="AB50" s="181">
        <v>105.35036833347425</v>
      </c>
      <c r="AC50" s="181">
        <v>106.5902852388283</v>
      </c>
      <c r="AD50" s="181">
        <v>103.13453666112422</v>
      </c>
      <c r="AE50" s="181">
        <v>102.99351519600719</v>
      </c>
      <c r="AF50" s="181">
        <v>104.11123839660389</v>
      </c>
      <c r="AG50" s="181">
        <v>102.84894517819021</v>
      </c>
      <c r="AH50" s="181">
        <v>102.1940491093672</v>
      </c>
      <c r="AI50" s="181">
        <v>101.87027431494288</v>
      </c>
      <c r="AJ50" s="181">
        <v>98.050237917535753</v>
      </c>
      <c r="AK50" s="181">
        <v>99.271410330633614</v>
      </c>
      <c r="AL50" s="181">
        <v>100.40829390489073</v>
      </c>
      <c r="AM50" s="181">
        <v>102.94149576362092</v>
      </c>
      <c r="AN50" s="181">
        <v>102.58604569351456</v>
      </c>
      <c r="AO50" s="181">
        <v>102.8521377424522</v>
      </c>
      <c r="AP50" s="181">
        <v>104.92136005745431</v>
      </c>
      <c r="AQ50" s="181">
        <v>92.809881729907531</v>
      </c>
      <c r="AR50" s="181">
        <v>90.547796213256319</v>
      </c>
      <c r="AS50" s="181">
        <v>89.061298082651206</v>
      </c>
      <c r="AT50" s="181">
        <v>89.052560714848013</v>
      </c>
      <c r="AU50" s="181">
        <v>88.092507766033009</v>
      </c>
      <c r="AV50" s="181">
        <v>89.1519829385755</v>
      </c>
      <c r="AW50" s="181">
        <v>86.95397229738883</v>
      </c>
      <c r="AX50" s="181">
        <v>87.556355288990702</v>
      </c>
      <c r="AY50" s="181">
        <v>88.241702565964147</v>
      </c>
      <c r="AZ50" s="181">
        <v>90.946665684579315</v>
      </c>
      <c r="BA50" s="181">
        <v>90.379269709470648</v>
      </c>
      <c r="BB50" s="181">
        <v>90.007056920122693</v>
      </c>
      <c r="BC50" s="181">
        <v>95.419831498235467</v>
      </c>
      <c r="BD50" s="181">
        <v>106.38419157522436</v>
      </c>
      <c r="BE50" s="181">
        <v>110.43193061462568</v>
      </c>
      <c r="BF50" s="181">
        <v>110.65779567524542</v>
      </c>
      <c r="BG50" s="181">
        <v>109.79477258766502</v>
      </c>
      <c r="BH50" s="181">
        <v>112.04494580984037</v>
      </c>
      <c r="BI50" s="181">
        <v>116.24395427021342</v>
      </c>
      <c r="BJ50" s="181">
        <v>119.09664590302151</v>
      </c>
      <c r="BK50" s="181">
        <v>120.14524489986542</v>
      </c>
      <c r="BL50" s="181">
        <v>120.88730010503842</v>
      </c>
      <c r="BM50" s="181">
        <v>121.94884109370889</v>
      </c>
      <c r="BN50" s="181">
        <v>119.54023210309477</v>
      </c>
      <c r="BO50" s="181">
        <v>119.59092877345851</v>
      </c>
      <c r="BP50" s="181">
        <v>119.1882715905644</v>
      </c>
      <c r="BQ50" s="181">
        <v>119.04244095713771</v>
      </c>
      <c r="BR50" s="181">
        <v>116.65236660532088</v>
      </c>
      <c r="BS50" s="181">
        <v>116.1027650458975</v>
      </c>
      <c r="BT50" s="181">
        <v>113.8123939088557</v>
      </c>
      <c r="BU50" s="181">
        <v>110.24324058405863</v>
      </c>
      <c r="BV50" s="181">
        <v>113.80172043875761</v>
      </c>
      <c r="BW50" s="181">
        <v>115.28334702915306</v>
      </c>
    </row>
    <row r="51" spans="1:75" x14ac:dyDescent="0.25">
      <c r="A51" s="173" t="s">
        <v>53</v>
      </c>
      <c r="B51" s="188"/>
      <c r="C51" s="166">
        <v>7</v>
      </c>
      <c r="D51" s="177">
        <v>98.836053209194105</v>
      </c>
      <c r="E51" s="177">
        <v>101.13976951784375</v>
      </c>
      <c r="F51" s="177">
        <v>101.94411581576331</v>
      </c>
      <c r="G51" s="177">
        <v>102.49460497442853</v>
      </c>
      <c r="H51" s="177">
        <v>100.14220795834358</v>
      </c>
      <c r="I51" s="177">
        <v>101.00859242760092</v>
      </c>
      <c r="J51" s="177">
        <v>101.37924855121297</v>
      </c>
      <c r="K51" s="177">
        <v>98.982781326225705</v>
      </c>
      <c r="L51" s="177">
        <v>97.098319067511866</v>
      </c>
      <c r="M51" s="177">
        <v>98.061053134625936</v>
      </c>
      <c r="N51" s="177">
        <v>98.327998980402171</v>
      </c>
      <c r="O51" s="177">
        <v>100.280460105465</v>
      </c>
      <c r="P51" s="177">
        <v>101.90844744013215</v>
      </c>
      <c r="Q51" s="177">
        <v>101.8699314145655</v>
      </c>
      <c r="R51" s="177">
        <v>101.81077342672565</v>
      </c>
      <c r="S51" s="177">
        <v>101.52453995824469</v>
      </c>
      <c r="T51" s="177">
        <v>100.36647813753201</v>
      </c>
      <c r="U51" s="177">
        <v>102.48897035319335</v>
      </c>
      <c r="V51" s="177">
        <v>102.17503945513792</v>
      </c>
      <c r="W51" s="177">
        <v>102.59215243058995</v>
      </c>
      <c r="X51" s="177">
        <v>97.777515849476686</v>
      </c>
      <c r="Y51" s="177">
        <v>100.79291973757418</v>
      </c>
      <c r="Z51" s="177">
        <v>99.552032443440382</v>
      </c>
      <c r="AA51" s="177">
        <v>103.52994584793147</v>
      </c>
      <c r="AB51" s="177">
        <v>103.97224439334154</v>
      </c>
      <c r="AC51" s="177">
        <v>103.80164634733718</v>
      </c>
      <c r="AD51" s="177">
        <v>104.56307514459216</v>
      </c>
      <c r="AE51" s="177">
        <v>106.22891404625241</v>
      </c>
      <c r="AF51" s="177">
        <v>107.68105358093121</v>
      </c>
      <c r="AG51" s="177">
        <v>106.30831491147778</v>
      </c>
      <c r="AH51" s="177">
        <v>102.60440593801552</v>
      </c>
      <c r="AI51" s="177">
        <v>103.78329106253229</v>
      </c>
      <c r="AJ51" s="177">
        <v>98.982885065195561</v>
      </c>
      <c r="AK51" s="177">
        <v>102.00874204923306</v>
      </c>
      <c r="AL51" s="177">
        <v>101.72570376421966</v>
      </c>
      <c r="AM51" s="177">
        <v>106.14350611333778</v>
      </c>
      <c r="AN51" s="177">
        <v>105.56148102655199</v>
      </c>
      <c r="AO51" s="177">
        <v>103.63803524842579</v>
      </c>
      <c r="AP51" s="177">
        <v>106.8240207173294</v>
      </c>
      <c r="AQ51" s="177">
        <v>108.94511945022323</v>
      </c>
      <c r="AR51" s="177">
        <v>108.64456598118572</v>
      </c>
      <c r="AS51" s="177">
        <v>108.42790357972261</v>
      </c>
      <c r="AT51" s="177">
        <v>107.72978989361677</v>
      </c>
      <c r="AU51" s="177">
        <v>112.37509263333014</v>
      </c>
      <c r="AV51" s="177">
        <v>108.83825387135802</v>
      </c>
      <c r="AW51" s="177">
        <v>111.68028516453387</v>
      </c>
      <c r="AX51" s="177">
        <v>119.74236738446186</v>
      </c>
      <c r="AY51" s="177">
        <v>122.32087613327886</v>
      </c>
      <c r="AZ51" s="177">
        <v>127.57318176398269</v>
      </c>
      <c r="BA51" s="177">
        <v>129.1217112609142</v>
      </c>
      <c r="BB51" s="177">
        <v>131.01606605707059</v>
      </c>
      <c r="BC51" s="177">
        <v>137.03413512459446</v>
      </c>
      <c r="BD51" s="177">
        <v>132.55656418880136</v>
      </c>
      <c r="BE51" s="177">
        <v>133.02834653187142</v>
      </c>
      <c r="BF51" s="177">
        <v>130.57798260546215</v>
      </c>
      <c r="BG51" s="177">
        <v>131.08314020049173</v>
      </c>
      <c r="BH51" s="177">
        <v>131.93817883601153</v>
      </c>
      <c r="BI51" s="177">
        <v>132.60187040197397</v>
      </c>
      <c r="BJ51" s="177">
        <v>133.72345093212121</v>
      </c>
      <c r="BK51" s="177">
        <v>137.41229734569612</v>
      </c>
      <c r="BL51" s="177">
        <v>137.55896805344111</v>
      </c>
      <c r="BM51" s="177">
        <v>137.31990739982422</v>
      </c>
      <c r="BN51" s="177">
        <v>136.99968718073902</v>
      </c>
      <c r="BO51" s="177">
        <v>138.74521929166767</v>
      </c>
      <c r="BP51" s="177">
        <v>142.57447856966533</v>
      </c>
      <c r="BQ51" s="177">
        <v>140.55778292519079</v>
      </c>
      <c r="BR51" s="177">
        <v>138.39026387942639</v>
      </c>
      <c r="BS51" s="177">
        <v>138.76967034190491</v>
      </c>
      <c r="BT51" s="177">
        <v>135.36231384106549</v>
      </c>
      <c r="BU51" s="177">
        <v>136.76591899217564</v>
      </c>
      <c r="BV51" s="177">
        <v>141.90729558090064</v>
      </c>
      <c r="BW51" s="177">
        <v>144.25406370379579</v>
      </c>
    </row>
    <row r="52" spans="1:75" x14ac:dyDescent="0.25">
      <c r="B52" s="148" t="s">
        <v>489</v>
      </c>
      <c r="C52" s="166">
        <v>3</v>
      </c>
      <c r="D52" s="181">
        <v>100.26662585826416</v>
      </c>
      <c r="E52" s="181">
        <v>100.74012869719995</v>
      </c>
      <c r="F52" s="181">
        <v>100.18949363886742</v>
      </c>
      <c r="G52" s="181">
        <v>99.752351564318175</v>
      </c>
      <c r="H52" s="181">
        <v>97.734791894659836</v>
      </c>
      <c r="I52" s="181">
        <v>99.862339055163361</v>
      </c>
      <c r="J52" s="181">
        <v>99.862339055163361</v>
      </c>
      <c r="K52" s="181">
        <v>99.614526303692102</v>
      </c>
      <c r="L52" s="181">
        <v>100.03758281165896</v>
      </c>
      <c r="M52" s="181">
        <v>100.03758281165891</v>
      </c>
      <c r="N52" s="181">
        <v>100.03758281165891</v>
      </c>
      <c r="O52" s="181">
        <v>100.03758281165896</v>
      </c>
      <c r="P52" s="181">
        <v>100.03183047549025</v>
      </c>
      <c r="Q52" s="181">
        <v>99.95084576768609</v>
      </c>
      <c r="R52" s="181">
        <v>99.95084576768609</v>
      </c>
      <c r="S52" s="181">
        <v>99.962341456483458</v>
      </c>
      <c r="T52" s="181">
        <v>99.851326735805841</v>
      </c>
      <c r="U52" s="181">
        <v>99.851326735805841</v>
      </c>
      <c r="V52" s="181">
        <v>99.851326735805898</v>
      </c>
      <c r="W52" s="181">
        <v>99.503623049953276</v>
      </c>
      <c r="X52" s="181">
        <v>99.282735205554488</v>
      </c>
      <c r="Y52" s="181">
        <v>99.454333380530059</v>
      </c>
      <c r="Z52" s="181">
        <v>99.282735205554459</v>
      </c>
      <c r="AA52" s="181">
        <v>99.282735205554459</v>
      </c>
      <c r="AB52" s="181">
        <v>99.282735205554459</v>
      </c>
      <c r="AC52" s="181">
        <v>100.50036944636194</v>
      </c>
      <c r="AD52" s="181">
        <v>100.52796781349078</v>
      </c>
      <c r="AE52" s="181">
        <v>100.75166931089511</v>
      </c>
      <c r="AF52" s="181">
        <v>100.81367840817508</v>
      </c>
      <c r="AG52" s="181">
        <v>97.931760824568968</v>
      </c>
      <c r="AH52" s="181">
        <v>98.229415500451822</v>
      </c>
      <c r="AI52" s="181">
        <v>96.762137280619172</v>
      </c>
      <c r="AJ52" s="181">
        <v>96.867538094239833</v>
      </c>
      <c r="AK52" s="181">
        <v>96.840770644370181</v>
      </c>
      <c r="AL52" s="181">
        <v>97.597556444804994</v>
      </c>
      <c r="AM52" s="181">
        <v>99.186830767438565</v>
      </c>
      <c r="AN52" s="181">
        <v>98.42386121622387</v>
      </c>
      <c r="AO52" s="181">
        <v>98.63818865168264</v>
      </c>
      <c r="AP52" s="181">
        <v>98.870568540908195</v>
      </c>
      <c r="AQ52" s="181">
        <v>103.4231480672341</v>
      </c>
      <c r="AR52" s="181">
        <v>104.67910308033574</v>
      </c>
      <c r="AS52" s="181">
        <v>105.22807424641779</v>
      </c>
      <c r="AT52" s="181">
        <v>108.41220984743147</v>
      </c>
      <c r="AU52" s="181">
        <v>112.71786614332639</v>
      </c>
      <c r="AV52" s="181">
        <v>112.6022369218759</v>
      </c>
      <c r="AW52" s="181">
        <v>121.10684089288485</v>
      </c>
      <c r="AX52" s="181">
        <v>132.48091591380143</v>
      </c>
      <c r="AY52" s="181">
        <v>133.94880344602626</v>
      </c>
      <c r="AZ52" s="181">
        <v>138.0610222871079</v>
      </c>
      <c r="BA52" s="181">
        <v>141.13417885676452</v>
      </c>
      <c r="BB52" s="181">
        <v>142.36708004275343</v>
      </c>
      <c r="BC52" s="181">
        <v>143.36886388746879</v>
      </c>
      <c r="BD52" s="181">
        <v>143.23260286164242</v>
      </c>
      <c r="BE52" s="181">
        <v>143.23260286164242</v>
      </c>
      <c r="BF52" s="181">
        <v>142.18830017053631</v>
      </c>
      <c r="BG52" s="181">
        <v>140.48075979233357</v>
      </c>
      <c r="BH52" s="181">
        <v>141.85485589129439</v>
      </c>
      <c r="BI52" s="181">
        <v>144.19959445838768</v>
      </c>
      <c r="BJ52" s="181">
        <v>144.09892930786057</v>
      </c>
      <c r="BK52" s="181">
        <v>143.94833927252125</v>
      </c>
      <c r="BL52" s="181">
        <v>144.88026207301621</v>
      </c>
      <c r="BM52" s="181">
        <v>150.95703491900997</v>
      </c>
      <c r="BN52" s="181">
        <v>150.56918143769292</v>
      </c>
      <c r="BO52" s="181">
        <v>150.71919647689117</v>
      </c>
      <c r="BP52" s="181">
        <v>154.93944357709486</v>
      </c>
      <c r="BQ52" s="181">
        <v>155.53211102115736</v>
      </c>
      <c r="BR52" s="181">
        <v>155.30314537190495</v>
      </c>
      <c r="BS52" s="181">
        <v>154.7554540291118</v>
      </c>
      <c r="BT52" s="181">
        <v>156.05498429636759</v>
      </c>
      <c r="BU52" s="181">
        <v>156.05498429636759</v>
      </c>
      <c r="BV52" s="181">
        <v>157.06796656934594</v>
      </c>
      <c r="BW52" s="181">
        <v>156.84628117761918</v>
      </c>
    </row>
    <row r="53" spans="1:75" x14ac:dyDescent="0.25">
      <c r="B53" s="148" t="s">
        <v>490</v>
      </c>
      <c r="C53" s="166">
        <v>1</v>
      </c>
      <c r="D53" s="181">
        <v>99.111587843540661</v>
      </c>
      <c r="E53" s="181">
        <v>100.43180304905286</v>
      </c>
      <c r="F53" s="181">
        <v>101.58666549073295</v>
      </c>
      <c r="G53" s="181">
        <v>104.99071926964271</v>
      </c>
      <c r="H53" s="181">
        <v>102.60524569419553</v>
      </c>
      <c r="I53" s="181">
        <v>100.41479068587459</v>
      </c>
      <c r="J53" s="181">
        <v>102.2979359360788</v>
      </c>
      <c r="K53" s="181">
        <v>101.28133771434189</v>
      </c>
      <c r="L53" s="181">
        <v>104.10615618973688</v>
      </c>
      <c r="M53" s="181">
        <v>104.7407328179511</v>
      </c>
      <c r="N53" s="181">
        <v>103.17761214640666</v>
      </c>
      <c r="O53" s="181">
        <v>105.54143234113889</v>
      </c>
      <c r="P53" s="181">
        <v>105.71910999297754</v>
      </c>
      <c r="Q53" s="181">
        <v>107.3838803664005</v>
      </c>
      <c r="R53" s="181">
        <v>106.44082733516861</v>
      </c>
      <c r="S53" s="181">
        <v>103.7943259444887</v>
      </c>
      <c r="T53" s="181">
        <v>100.95495741068964</v>
      </c>
      <c r="U53" s="181">
        <v>103.52590727307337</v>
      </c>
      <c r="V53" s="181">
        <v>105.71728360344228</v>
      </c>
      <c r="W53" s="181">
        <v>105.11742136777309</v>
      </c>
      <c r="X53" s="181">
        <v>104.7720200957983</v>
      </c>
      <c r="Y53" s="181">
        <v>103.95946951944273</v>
      </c>
      <c r="Z53" s="181">
        <v>98.396529488722024</v>
      </c>
      <c r="AA53" s="181">
        <v>100.98386839056143</v>
      </c>
      <c r="AB53" s="181">
        <v>104.07995820843193</v>
      </c>
      <c r="AC53" s="181">
        <v>103.32499081568233</v>
      </c>
      <c r="AD53" s="181">
        <v>101.97811871757069</v>
      </c>
      <c r="AE53" s="181">
        <v>101.57517121423341</v>
      </c>
      <c r="AF53" s="181">
        <v>106.20500484592796</v>
      </c>
      <c r="AG53" s="181">
        <v>106.57176311780003</v>
      </c>
      <c r="AH53" s="181">
        <v>106.62109347017196</v>
      </c>
      <c r="AI53" s="181">
        <v>107.12367969759414</v>
      </c>
      <c r="AJ53" s="181">
        <v>106.46865866950456</v>
      </c>
      <c r="AK53" s="181">
        <v>107.06129077334869</v>
      </c>
      <c r="AL53" s="181">
        <v>106.63175921952826</v>
      </c>
      <c r="AM53" s="181">
        <v>107.68743853669901</v>
      </c>
      <c r="AN53" s="181">
        <v>107.20781116179364</v>
      </c>
      <c r="AO53" s="181">
        <v>107.7765162944165</v>
      </c>
      <c r="AP53" s="181">
        <v>109.16839654040231</v>
      </c>
      <c r="AQ53" s="181">
        <v>110.95333750431764</v>
      </c>
      <c r="AR53" s="181">
        <v>110.45250210057614</v>
      </c>
      <c r="AS53" s="181">
        <v>110.72524569127013</v>
      </c>
      <c r="AT53" s="181">
        <v>113.05139430528105</v>
      </c>
      <c r="AU53" s="181">
        <v>116.85056086915287</v>
      </c>
      <c r="AV53" s="181">
        <v>115.6595770539074</v>
      </c>
      <c r="AW53" s="181">
        <v>115.058203075427</v>
      </c>
      <c r="AX53" s="181">
        <v>117.66682288151095</v>
      </c>
      <c r="AY53" s="181">
        <v>123.72270935622826</v>
      </c>
      <c r="AZ53" s="181">
        <v>126.15836552417444</v>
      </c>
      <c r="BA53" s="181">
        <v>125.0306894803412</v>
      </c>
      <c r="BB53" s="181">
        <v>123.04835059659125</v>
      </c>
      <c r="BC53" s="181">
        <v>126.09074162192192</v>
      </c>
      <c r="BD53" s="181">
        <v>123.69863443928786</v>
      </c>
      <c r="BE53" s="181">
        <v>133.96441333377996</v>
      </c>
      <c r="BF53" s="181">
        <v>135.76104549508773</v>
      </c>
      <c r="BG53" s="181">
        <v>139.06156926579499</v>
      </c>
      <c r="BH53" s="181">
        <v>135.08090613615511</v>
      </c>
      <c r="BI53" s="181">
        <v>131.53540978379669</v>
      </c>
      <c r="BJ53" s="181">
        <v>133.88770738005064</v>
      </c>
      <c r="BK53" s="181">
        <v>133.20653699843064</v>
      </c>
      <c r="BL53" s="181">
        <v>138.46341099938772</v>
      </c>
      <c r="BM53" s="181">
        <v>138.64542890695927</v>
      </c>
      <c r="BN53" s="181">
        <v>137.30079391364478</v>
      </c>
      <c r="BO53" s="181">
        <v>135.91093659211347</v>
      </c>
      <c r="BP53" s="181">
        <v>140.65181910232468</v>
      </c>
      <c r="BQ53" s="181">
        <v>139.43233051411437</v>
      </c>
      <c r="BR53" s="181">
        <v>138.52625897385755</v>
      </c>
      <c r="BS53" s="181">
        <v>140.62797917220951</v>
      </c>
      <c r="BT53" s="181">
        <v>133.8897251057534</v>
      </c>
      <c r="BU53" s="181">
        <v>136.93813267838237</v>
      </c>
      <c r="BV53" s="181">
        <v>142.98240274143978</v>
      </c>
      <c r="BW53" s="181">
        <v>145.53323864583615</v>
      </c>
    </row>
    <row r="54" spans="1:75" x14ac:dyDescent="0.25">
      <c r="B54" s="148" t="s">
        <v>491</v>
      </c>
      <c r="C54" s="166"/>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7"/>
      <c r="AV54" s="187"/>
      <c r="AW54" s="187"/>
      <c r="AX54" s="187"/>
      <c r="AY54" s="187"/>
      <c r="AZ54" s="187"/>
      <c r="BA54" s="187"/>
      <c r="BB54" s="187"/>
      <c r="BC54" s="187"/>
      <c r="BD54" s="187"/>
      <c r="BE54" s="187"/>
      <c r="BF54" s="187"/>
      <c r="BG54" s="187"/>
      <c r="BH54" s="187"/>
      <c r="BI54" s="187"/>
      <c r="BJ54" s="187"/>
      <c r="BK54" s="187"/>
      <c r="BL54" s="187"/>
      <c r="BM54" s="187"/>
      <c r="BN54" s="187"/>
      <c r="BO54" s="187"/>
      <c r="BP54" s="187"/>
      <c r="BQ54" s="187"/>
      <c r="BR54" s="187"/>
      <c r="BS54" s="187"/>
      <c r="BT54" s="187"/>
      <c r="BU54" s="187"/>
      <c r="BV54" s="187"/>
      <c r="BW54" s="187"/>
    </row>
    <row r="55" spans="1:75" x14ac:dyDescent="0.25">
      <c r="B55" s="148" t="s">
        <v>492</v>
      </c>
      <c r="C55" s="166">
        <v>3</v>
      </c>
      <c r="D55" s="181">
        <v>97.313635682008552</v>
      </c>
      <c r="E55" s="181">
        <v>101.77539916141784</v>
      </c>
      <c r="F55" s="181">
        <v>103.81788810100265</v>
      </c>
      <c r="G55" s="181">
        <v>104.40482028613417</v>
      </c>
      <c r="H55" s="181">
        <v>101.72861144341</v>
      </c>
      <c r="I55" s="181">
        <v>102.35277971394726</v>
      </c>
      <c r="J55" s="181">
        <v>102.58992891897397</v>
      </c>
      <c r="K55" s="181">
        <v>97.584850886053928</v>
      </c>
      <c r="L55" s="181">
        <v>91.823109615956454</v>
      </c>
      <c r="M55" s="181">
        <v>93.857963563151259</v>
      </c>
      <c r="N55" s="181">
        <v>95.001877427143924</v>
      </c>
      <c r="O55" s="181">
        <v>98.769679987379746</v>
      </c>
      <c r="P55" s="181">
        <v>102.51484355382559</v>
      </c>
      <c r="Q55" s="181">
        <v>101.9510340774999</v>
      </c>
      <c r="R55" s="181">
        <v>102.1273497829509</v>
      </c>
      <c r="S55" s="181">
        <v>102.33014313125794</v>
      </c>
      <c r="T55" s="181">
        <v>100.68546978153898</v>
      </c>
      <c r="U55" s="181">
        <v>104.78096833062085</v>
      </c>
      <c r="V55" s="181">
        <v>103.31800412503515</v>
      </c>
      <c r="W55" s="181">
        <v>104.83892549883221</v>
      </c>
      <c r="X55" s="181">
        <v>93.940795077958327</v>
      </c>
      <c r="Y55" s="181">
        <v>101.07598950066212</v>
      </c>
      <c r="Z55" s="181">
        <v>100.2064973328991</v>
      </c>
      <c r="AA55" s="181">
        <v>108.6258489760985</v>
      </c>
      <c r="AB55" s="181">
        <v>108.6258489760985</v>
      </c>
      <c r="AC55" s="181">
        <v>107.26180842553073</v>
      </c>
      <c r="AD55" s="181">
        <v>109.45983461803404</v>
      </c>
      <c r="AE55" s="181">
        <v>113.2574063922827</v>
      </c>
      <c r="AF55" s="181">
        <v>115.04044499868841</v>
      </c>
      <c r="AG55" s="181">
        <v>114.59705292961253</v>
      </c>
      <c r="AH55" s="181">
        <v>105.6405005315271</v>
      </c>
      <c r="AI55" s="181">
        <v>109.69098196609146</v>
      </c>
      <c r="AJ55" s="181">
        <v>98.602974168048306</v>
      </c>
      <c r="AK55" s="181">
        <v>105.49253054605741</v>
      </c>
      <c r="AL55" s="181">
        <v>104.2184992651981</v>
      </c>
      <c r="AM55" s="181">
        <v>112.58553731811655</v>
      </c>
      <c r="AN55" s="181">
        <v>112.1503241251329</v>
      </c>
      <c r="AO55" s="181">
        <v>107.25838816317203</v>
      </c>
      <c r="AP55" s="181">
        <v>113.99601428605966</v>
      </c>
      <c r="AQ55" s="181">
        <v>113.79768481518089</v>
      </c>
      <c r="AR55" s="181">
        <v>112.00738350890556</v>
      </c>
      <c r="AS55" s="181">
        <v>110.86195220917826</v>
      </c>
      <c r="AT55" s="181">
        <v>105.27350180258065</v>
      </c>
      <c r="AU55" s="181">
        <v>110.54049637805963</v>
      </c>
      <c r="AV55" s="181">
        <v>102.80049642665703</v>
      </c>
      <c r="AW55" s="181">
        <v>101.12775679921852</v>
      </c>
      <c r="AX55" s="181">
        <v>107.69566702277257</v>
      </c>
      <c r="AY55" s="181">
        <v>110.22567107954835</v>
      </c>
      <c r="AZ55" s="181">
        <v>117.55694665412689</v>
      </c>
      <c r="BA55" s="181">
        <v>118.47291759192153</v>
      </c>
      <c r="BB55" s="181">
        <v>122.32095722488084</v>
      </c>
      <c r="BC55" s="181">
        <v>134.3472041959443</v>
      </c>
      <c r="BD55" s="181">
        <v>124.83316876579813</v>
      </c>
      <c r="BE55" s="181">
        <v>122.51206793479759</v>
      </c>
      <c r="BF55" s="181">
        <v>117.23997741051278</v>
      </c>
      <c r="BG55" s="181">
        <v>119.02604425354882</v>
      </c>
      <c r="BH55" s="181">
        <v>120.97392601401417</v>
      </c>
      <c r="BI55" s="181">
        <v>121.35963321828604</v>
      </c>
      <c r="BJ55" s="181">
        <v>123.29322040707201</v>
      </c>
      <c r="BK55" s="181">
        <v>132.27817553462617</v>
      </c>
      <c r="BL55" s="181">
        <v>129.93619305188375</v>
      </c>
      <c r="BM55" s="181">
        <v>123.24093937826014</v>
      </c>
      <c r="BN55" s="181">
        <v>123.32982401281652</v>
      </c>
      <c r="BO55" s="181">
        <v>127.71600300629558</v>
      </c>
      <c r="BP55" s="181">
        <v>130.85040005134934</v>
      </c>
      <c r="BQ55" s="181">
        <v>125.95860563291633</v>
      </c>
      <c r="BR55" s="181">
        <v>121.43205068880407</v>
      </c>
      <c r="BS55" s="181">
        <v>122.16445037792978</v>
      </c>
      <c r="BT55" s="181">
        <v>115.16050629753407</v>
      </c>
      <c r="BU55" s="181">
        <v>117.41944912591485</v>
      </c>
      <c r="BV55" s="181">
        <v>126.38825553894232</v>
      </c>
      <c r="BW55" s="181">
        <v>131.23545458262561</v>
      </c>
    </row>
    <row r="56" spans="1:75" x14ac:dyDescent="0.25">
      <c r="A56" s="173" t="s">
        <v>54</v>
      </c>
      <c r="B56" s="188"/>
      <c r="C56" s="166">
        <v>8</v>
      </c>
      <c r="D56" s="177">
        <v>106.31137099483308</v>
      </c>
      <c r="E56" s="177">
        <v>116.91955776733677</v>
      </c>
      <c r="F56" s="177">
        <v>116.72282533791173</v>
      </c>
      <c r="G56" s="177">
        <v>104.37066013608202</v>
      </c>
      <c r="H56" s="177">
        <v>101.03183948720672</v>
      </c>
      <c r="I56" s="177">
        <v>100.58600073278781</v>
      </c>
      <c r="J56" s="177">
        <v>100.53758596661396</v>
      </c>
      <c r="K56" s="177">
        <v>100.51625572934758</v>
      </c>
      <c r="L56" s="177">
        <v>109.57521543967367</v>
      </c>
      <c r="M56" s="177">
        <v>116.5019997720206</v>
      </c>
      <c r="N56" s="177">
        <v>124.38357583353819</v>
      </c>
      <c r="O56" s="177">
        <v>125.47337564182578</v>
      </c>
      <c r="P56" s="177">
        <v>131.80682184353327</v>
      </c>
      <c r="Q56" s="177">
        <v>130.34828397253858</v>
      </c>
      <c r="R56" s="177">
        <v>121.63903638813838</v>
      </c>
      <c r="S56" s="177">
        <v>110.61817428442694</v>
      </c>
      <c r="T56" s="177">
        <v>109.43077419383097</v>
      </c>
      <c r="U56" s="177">
        <v>105.16993600919344</v>
      </c>
      <c r="V56" s="177">
        <v>103.34966011074326</v>
      </c>
      <c r="W56" s="177">
        <v>105.88635818064293</v>
      </c>
      <c r="X56" s="177">
        <v>119.04911082893167</v>
      </c>
      <c r="Y56" s="177">
        <v>135.19163400094965</v>
      </c>
      <c r="Z56" s="177">
        <v>129.75889325665463</v>
      </c>
      <c r="AA56" s="177">
        <v>138.94134293807974</v>
      </c>
      <c r="AB56" s="177">
        <v>165.51799255283134</v>
      </c>
      <c r="AC56" s="177">
        <v>149.97710990383734</v>
      </c>
      <c r="AD56" s="177">
        <v>126.4320440871949</v>
      </c>
      <c r="AE56" s="177">
        <v>113.94475075724995</v>
      </c>
      <c r="AF56" s="177">
        <v>111.56466582791754</v>
      </c>
      <c r="AG56" s="177">
        <v>111.52331122730442</v>
      </c>
      <c r="AH56" s="177">
        <v>112.53937862658321</v>
      </c>
      <c r="AI56" s="177">
        <v>113.80691715931852</v>
      </c>
      <c r="AJ56" s="177">
        <v>116.08201130975631</v>
      </c>
      <c r="AK56" s="177">
        <v>120.1495888700359</v>
      </c>
      <c r="AL56" s="177">
        <v>125.12087235364243</v>
      </c>
      <c r="AM56" s="177">
        <v>135.13171327893986</v>
      </c>
      <c r="AN56" s="177">
        <v>143.6462230989103</v>
      </c>
      <c r="AO56" s="177">
        <v>156.27544617125841</v>
      </c>
      <c r="AP56" s="177">
        <v>146.85049026909667</v>
      </c>
      <c r="AQ56" s="177">
        <v>130.48480426343636</v>
      </c>
      <c r="AR56" s="177">
        <v>123.4560555938223</v>
      </c>
      <c r="AS56" s="177">
        <v>127.68875463842127</v>
      </c>
      <c r="AT56" s="177">
        <v>129.42523361640332</v>
      </c>
      <c r="AU56" s="177">
        <v>127.53411223645416</v>
      </c>
      <c r="AV56" s="177">
        <v>134.42536559074887</v>
      </c>
      <c r="AW56" s="177">
        <v>142.86525157403932</v>
      </c>
      <c r="AX56" s="177">
        <v>156.26035364691205</v>
      </c>
      <c r="AY56" s="177">
        <v>160.32800025412695</v>
      </c>
      <c r="AZ56" s="177">
        <v>176.54387902688163</v>
      </c>
      <c r="BA56" s="177">
        <v>167.26782352621393</v>
      </c>
      <c r="BB56" s="177">
        <v>146.79782839485338</v>
      </c>
      <c r="BC56" s="177">
        <v>141.94634214727608</v>
      </c>
      <c r="BD56" s="177">
        <v>138.73445585712193</v>
      </c>
      <c r="BE56" s="177">
        <v>136.97579031760353</v>
      </c>
      <c r="BF56" s="177">
        <v>137.29910011057029</v>
      </c>
      <c r="BG56" s="177">
        <v>143.22049875776531</v>
      </c>
      <c r="BH56" s="177">
        <v>149.57672042960345</v>
      </c>
      <c r="BI56" s="177">
        <v>152.70579645737496</v>
      </c>
      <c r="BJ56" s="177">
        <v>168.28118510703189</v>
      </c>
      <c r="BK56" s="177">
        <v>168.10407740338491</v>
      </c>
      <c r="BL56" s="177">
        <v>162.2607028927485</v>
      </c>
      <c r="BM56" s="177">
        <v>161.95945010605308</v>
      </c>
      <c r="BN56" s="177">
        <v>169.72653849505133</v>
      </c>
      <c r="BO56" s="177">
        <v>169.44989050666322</v>
      </c>
      <c r="BP56" s="177">
        <v>157.80813132038691</v>
      </c>
      <c r="BQ56" s="177">
        <v>159.70368474986429</v>
      </c>
      <c r="BR56" s="177">
        <v>163.92075550998624</v>
      </c>
      <c r="BS56" s="177">
        <v>168.91421031621124</v>
      </c>
      <c r="BT56" s="177">
        <v>174.54744321432105</v>
      </c>
      <c r="BU56" s="177">
        <v>208.3185487795497</v>
      </c>
      <c r="BV56" s="177">
        <v>221.07513058952762</v>
      </c>
      <c r="BW56" s="177">
        <v>213.41284761225958</v>
      </c>
    </row>
    <row r="57" spans="1:75" x14ac:dyDescent="0.25">
      <c r="B57" s="148" t="s">
        <v>493</v>
      </c>
      <c r="C57" s="166">
        <v>1</v>
      </c>
      <c r="D57" s="181">
        <v>108.4106690894932</v>
      </c>
      <c r="E57" s="181">
        <v>127.60724252060483</v>
      </c>
      <c r="F57" s="181">
        <v>122.72048802647801</v>
      </c>
      <c r="G57" s="181">
        <v>111.16879745603218</v>
      </c>
      <c r="H57" s="181">
        <v>108.57940164838733</v>
      </c>
      <c r="I57" s="181">
        <v>107.9434096956324</v>
      </c>
      <c r="J57" s="181">
        <v>104.1858654033357</v>
      </c>
      <c r="K57" s="181">
        <v>103.90031799597637</v>
      </c>
      <c r="L57" s="181">
        <v>112.9859173210461</v>
      </c>
      <c r="M57" s="181">
        <v>113.68680641183724</v>
      </c>
      <c r="N57" s="181">
        <v>144.99318580050618</v>
      </c>
      <c r="O57" s="181">
        <v>187.48134207281456</v>
      </c>
      <c r="P57" s="181">
        <v>202.81004607696801</v>
      </c>
      <c r="Q57" s="181">
        <v>206.39236809656691</v>
      </c>
      <c r="R57" s="181">
        <v>196.32682198715034</v>
      </c>
      <c r="S57" s="181">
        <v>173.11960542540072</v>
      </c>
      <c r="T57" s="181">
        <v>153.15724576546174</v>
      </c>
      <c r="U57" s="181">
        <v>131.41670452333051</v>
      </c>
      <c r="V57" s="181">
        <v>128.09397105587647</v>
      </c>
      <c r="W57" s="181">
        <v>127.36712310987085</v>
      </c>
      <c r="X57" s="181">
        <v>134.88221169446427</v>
      </c>
      <c r="Y57" s="181">
        <v>176.92257771432281</v>
      </c>
      <c r="Z57" s="181">
        <v>183.04237783113766</v>
      </c>
      <c r="AA57" s="181">
        <v>198.28022584204035</v>
      </c>
      <c r="AB57" s="181">
        <v>217.68447011486791</v>
      </c>
      <c r="AC57" s="181">
        <v>188.31851515348171</v>
      </c>
      <c r="AD57" s="181">
        <v>169.47238626776559</v>
      </c>
      <c r="AE57" s="181">
        <v>140.76838211434875</v>
      </c>
      <c r="AF57" s="181">
        <v>113.98533324680379</v>
      </c>
      <c r="AG57" s="181">
        <v>112.10331624375365</v>
      </c>
      <c r="AH57" s="181">
        <v>109.69563242261016</v>
      </c>
      <c r="AI57" s="181">
        <v>109.09208903887337</v>
      </c>
      <c r="AJ57" s="181">
        <v>110.40301122720489</v>
      </c>
      <c r="AK57" s="181">
        <v>119.35881627620222</v>
      </c>
      <c r="AL57" s="181">
        <v>112.42131222013107</v>
      </c>
      <c r="AM57" s="181">
        <v>132.16302161074697</v>
      </c>
      <c r="AN57" s="181">
        <v>158.21273281848269</v>
      </c>
      <c r="AO57" s="181">
        <v>147.88759815692129</v>
      </c>
      <c r="AP57" s="181">
        <v>148.98435978973325</v>
      </c>
      <c r="AQ57" s="181">
        <v>132.37069245246283</v>
      </c>
      <c r="AR57" s="181">
        <v>120.81251216821339</v>
      </c>
      <c r="AS57" s="181">
        <v>110.32513466156142</v>
      </c>
      <c r="AT57" s="181">
        <v>106.64546693490817</v>
      </c>
      <c r="AU57" s="181">
        <v>107.56700629502238</v>
      </c>
      <c r="AV57" s="181">
        <v>100.27905769355571</v>
      </c>
      <c r="AW57" s="181">
        <v>105.47082873645273</v>
      </c>
      <c r="AX57" s="181">
        <v>113.49211499772861</v>
      </c>
      <c r="AY57" s="181">
        <v>124.81666558504772</v>
      </c>
      <c r="AZ57" s="181">
        <v>129.88513206567589</v>
      </c>
      <c r="BA57" s="181">
        <v>133.61022778895452</v>
      </c>
      <c r="BB57" s="181">
        <v>137.26393666039328</v>
      </c>
      <c r="BC57" s="181">
        <v>129.69044065156729</v>
      </c>
      <c r="BD57" s="181">
        <v>126.22493348043351</v>
      </c>
      <c r="BE57" s="181">
        <v>124.01843078720228</v>
      </c>
      <c r="BF57" s="181">
        <v>125.94587578687779</v>
      </c>
      <c r="BG57" s="181">
        <v>124.70634045038614</v>
      </c>
      <c r="BH57" s="181">
        <v>126.52346031540009</v>
      </c>
      <c r="BI57" s="181">
        <v>128.80134986047116</v>
      </c>
      <c r="BJ57" s="181">
        <v>133.11700953987929</v>
      </c>
      <c r="BK57" s="181">
        <v>128.44441560127197</v>
      </c>
      <c r="BL57" s="181">
        <v>138.65922512817184</v>
      </c>
      <c r="BM57" s="181">
        <v>139.24329937049777</v>
      </c>
      <c r="BN57" s="181">
        <v>134.57719514569408</v>
      </c>
      <c r="BO57" s="181">
        <v>131.98779933804917</v>
      </c>
      <c r="BP57" s="181">
        <v>133.54533065091829</v>
      </c>
      <c r="BQ57" s="181">
        <v>133.12349925368289</v>
      </c>
      <c r="BR57" s="181">
        <v>134.92114997728601</v>
      </c>
      <c r="BS57" s="181">
        <v>135.25212538127067</v>
      </c>
      <c r="BT57" s="181">
        <v>139.8403530404309</v>
      </c>
      <c r="BU57" s="181">
        <v>152.30709325718735</v>
      </c>
      <c r="BV57" s="181">
        <v>158.87468362645208</v>
      </c>
      <c r="BW57" s="181">
        <v>171.3738724122266</v>
      </c>
    </row>
    <row r="58" spans="1:75" x14ac:dyDescent="0.25">
      <c r="B58" s="148" t="s">
        <v>494</v>
      </c>
      <c r="C58" s="166">
        <v>2.25</v>
      </c>
      <c r="D58" s="181">
        <v>118.21709109015849</v>
      </c>
      <c r="E58" s="181">
        <v>143.33108234478757</v>
      </c>
      <c r="F58" s="181">
        <v>143.33108234478757</v>
      </c>
      <c r="G58" s="181">
        <v>104.69297053868672</v>
      </c>
      <c r="H58" s="181">
        <v>93.277844280400217</v>
      </c>
      <c r="I58" s="181">
        <v>92.345949436096788</v>
      </c>
      <c r="J58" s="181">
        <v>92.205024349645825</v>
      </c>
      <c r="K58" s="181">
        <v>93.051051381574439</v>
      </c>
      <c r="L58" s="181">
        <v>125.3726432722964</v>
      </c>
      <c r="M58" s="181">
        <v>145.4982152245604</v>
      </c>
      <c r="N58" s="181">
        <v>156.72556274474812</v>
      </c>
      <c r="O58" s="181">
        <v>143.46325602052627</v>
      </c>
      <c r="P58" s="181">
        <v>158.13137556717194</v>
      </c>
      <c r="Q58" s="181">
        <v>150.24063379227428</v>
      </c>
      <c r="R58" s="181">
        <v>124.3169734748577</v>
      </c>
      <c r="S58" s="181">
        <v>96.170937872048299</v>
      </c>
      <c r="T58" s="181">
        <v>99.939373290889606</v>
      </c>
      <c r="U58" s="181">
        <v>93.915970871406543</v>
      </c>
      <c r="V58" s="181">
        <v>90.21652525608603</v>
      </c>
      <c r="W58" s="181">
        <v>96.540246533687508</v>
      </c>
      <c r="X58" s="181">
        <v>144.27038162148341</v>
      </c>
      <c r="Y58" s="181">
        <v>179.38886639878987</v>
      </c>
      <c r="Z58" s="181">
        <v>150.39638938795272</v>
      </c>
      <c r="AA58" s="181">
        <v>175.01203260957212</v>
      </c>
      <c r="AB58" s="181">
        <v>261.3635993751609</v>
      </c>
      <c r="AC58" s="181">
        <v>208.39098184907266</v>
      </c>
      <c r="AD58" s="181">
        <v>132.69548410812291</v>
      </c>
      <c r="AE58" s="181">
        <v>99.457989181030683</v>
      </c>
      <c r="AF58" s="181">
        <v>99.505113157781011</v>
      </c>
      <c r="AG58" s="181">
        <v>101.97504013644139</v>
      </c>
      <c r="AH58" s="181">
        <v>104.4285117535201</v>
      </c>
      <c r="AI58" s="181">
        <v>108.21910552226261</v>
      </c>
      <c r="AJ58" s="181">
        <v>116.25505313220999</v>
      </c>
      <c r="AK58" s="181">
        <v>123.81403297760023</v>
      </c>
      <c r="AL58" s="181">
        <v>140.08045585924808</v>
      </c>
      <c r="AM58" s="181">
        <v>167.10732102722002</v>
      </c>
      <c r="AN58" s="181">
        <v>182.67273967525031</v>
      </c>
      <c r="AO58" s="181">
        <v>223.0957031324246</v>
      </c>
      <c r="AP58" s="181">
        <v>187.24121289453581</v>
      </c>
      <c r="AQ58" s="181">
        <v>132.20556762391061</v>
      </c>
      <c r="AR58" s="181">
        <v>109.64304156860349</v>
      </c>
      <c r="AS58" s="181">
        <v>128.41972561276222</v>
      </c>
      <c r="AT58" s="181">
        <v>133.98811956539649</v>
      </c>
      <c r="AU58" s="181">
        <v>125.81301116132552</v>
      </c>
      <c r="AV58" s="181">
        <v>152.50912526011172</v>
      </c>
      <c r="AW58" s="181">
        <v>175.61775857489923</v>
      </c>
      <c r="AX58" s="181">
        <v>215.2173898717667</v>
      </c>
      <c r="AY58" s="181">
        <v>219.14565402407399</v>
      </c>
      <c r="AZ58" s="181">
        <v>268.89196959006961</v>
      </c>
      <c r="BA58" s="181">
        <v>230.42589292684104</v>
      </c>
      <c r="BB58" s="181">
        <v>151.36592790408076</v>
      </c>
      <c r="BC58" s="181">
        <v>133.51178212714063</v>
      </c>
      <c r="BD58" s="181">
        <v>124.48914624570888</v>
      </c>
      <c r="BE58" s="181">
        <v>119.84744805789721</v>
      </c>
      <c r="BF58" s="181">
        <v>120.87683926591573</v>
      </c>
      <c r="BG58" s="181">
        <v>136.11769471126178</v>
      </c>
      <c r="BH58" s="181">
        <v>157.78095043485263</v>
      </c>
      <c r="BI58" s="181">
        <v>166.48719592107764</v>
      </c>
      <c r="BJ58" s="181">
        <v>216.38900135081767</v>
      </c>
      <c r="BK58" s="181">
        <v>216.61326251140309</v>
      </c>
      <c r="BL58" s="181">
        <v>186.52436143052518</v>
      </c>
      <c r="BM58" s="181">
        <v>183.04979925936433</v>
      </c>
      <c r="BN58" s="181">
        <v>208.41430323892732</v>
      </c>
      <c r="BO58" s="181">
        <v>206.44715579714634</v>
      </c>
      <c r="BP58" s="181">
        <v>163.19282350848096</v>
      </c>
      <c r="BQ58" s="181">
        <v>167.3991910138464</v>
      </c>
      <c r="BR58" s="181">
        <v>181.73859192603658</v>
      </c>
      <c r="BS58" s="181">
        <v>198.23693710958261</v>
      </c>
      <c r="BT58" s="181">
        <v>212.79337992441558</v>
      </c>
      <c r="BU58" s="181">
        <v>320.23697099891427</v>
      </c>
      <c r="BV58" s="181">
        <v>356.86050477163383</v>
      </c>
      <c r="BW58" s="181">
        <v>322.69835707318799</v>
      </c>
    </row>
    <row r="59" spans="1:75" x14ac:dyDescent="0.25">
      <c r="B59" s="148" t="s">
        <v>495</v>
      </c>
      <c r="C59" s="166">
        <v>4.75</v>
      </c>
      <c r="D59" s="181">
        <v>100.22986187711891</v>
      </c>
      <c r="E59" s="181">
        <v>102.15879670364575</v>
      </c>
      <c r="F59" s="181">
        <v>102.8562482949566</v>
      </c>
      <c r="G59" s="181">
        <v>102.78679998327975</v>
      </c>
      <c r="H59" s="181">
        <v>103.11582413018229</v>
      </c>
      <c r="I59" s="181">
        <v>102.94025472325312</v>
      </c>
      <c r="J59" s="181">
        <v>103.71653000902589</v>
      </c>
      <c r="K59" s="181">
        <v>103.33997099584458</v>
      </c>
      <c r="L59" s="181">
        <v>101.37418080708976</v>
      </c>
      <c r="M59" s="181">
        <v>103.3596226334877</v>
      </c>
      <c r="N59" s="181">
        <v>104.72482204044549</v>
      </c>
      <c r="O59" s="181">
        <v>103.89754463486476</v>
      </c>
      <c r="P59" s="181">
        <v>104.38924918845504</v>
      </c>
      <c r="Q59" s="181">
        <v>104.91631108444727</v>
      </c>
      <c r="R59" s="181">
        <v>104.64679553674252</v>
      </c>
      <c r="S59" s="181">
        <v>104.30340602903287</v>
      </c>
      <c r="T59" s="181">
        <v>104.72112797488091</v>
      </c>
      <c r="U59" s="181">
        <v>104.97512612411626</v>
      </c>
      <c r="V59" s="181">
        <v>104.36129010607918</v>
      </c>
      <c r="W59" s="181">
        <v>105.79119739673173</v>
      </c>
      <c r="X59" s="181">
        <v>103.76890869234768</v>
      </c>
      <c r="Y59" s="181">
        <v>105.47064103073627</v>
      </c>
      <c r="Z59" s="181">
        <v>108.76566149456963</v>
      </c>
      <c r="AA59" s="181">
        <v>109.36283037706535</v>
      </c>
      <c r="AB59" s="181">
        <v>109.13502562393069</v>
      </c>
      <c r="AC59" s="181">
        <v>114.23550629827442</v>
      </c>
      <c r="AD59" s="181">
        <v>114.40402677610885</v>
      </c>
      <c r="AE59" s="181">
        <v>115.15982069185932</v>
      </c>
      <c r="AF59" s="181">
        <v>116.76747132032195</v>
      </c>
      <c r="AG59" s="181">
        <v>115.92407016161864</v>
      </c>
      <c r="AH59" s="181">
        <v>116.9800516093969</v>
      </c>
      <c r="AI59" s="181">
        <v>117.44637069696503</v>
      </c>
      <c r="AJ59" s="181">
        <v>117.19562309544696</v>
      </c>
      <c r="AK59" s="181">
        <v>118.58027799673357</v>
      </c>
      <c r="AL59" s="181">
        <v>120.70834545804215</v>
      </c>
      <c r="AM59" s="181">
        <v>120.61036048621617</v>
      </c>
      <c r="AN59" s="181">
        <v>122.09334477968133</v>
      </c>
      <c r="AO59" s="181">
        <v>126.38960824530331</v>
      </c>
      <c r="AP59" s="181">
        <v>127.26880702112304</v>
      </c>
      <c r="AQ59" s="181">
        <v>129.27267673710085</v>
      </c>
      <c r="AR59" s="181">
        <v>130.55559769536993</v>
      </c>
      <c r="AS59" s="181">
        <v>130.99800417201973</v>
      </c>
      <c r="AT59" s="181">
        <v>132.05960694193186</v>
      </c>
      <c r="AU59" s="181">
        <v>132.55297189129021</v>
      </c>
      <c r="AV59" s="181">
        <v>133.0480705678282</v>
      </c>
      <c r="AW59" s="181">
        <v>135.22341622365022</v>
      </c>
      <c r="AX59" s="181">
        <v>137.33717620338797</v>
      </c>
      <c r="AY59" s="181">
        <v>139.94307681974763</v>
      </c>
      <c r="AZ59" s="181">
        <v>142.62294075194117</v>
      </c>
      <c r="BA59" s="181">
        <v>144.43665291270833</v>
      </c>
      <c r="BB59" s="181">
        <v>146.64112688721096</v>
      </c>
      <c r="BC59" s="181">
        <v>148.52184984012106</v>
      </c>
      <c r="BD59" s="181">
        <v>148.11581775235723</v>
      </c>
      <c r="BE59" s="181">
        <v>147.81708076281203</v>
      </c>
      <c r="BF59" s="181">
        <v>147.4682182630261</v>
      </c>
      <c r="BG59" s="181">
        <v>150.48270242345205</v>
      </c>
      <c r="BH59" s="181">
        <v>150.54382413537033</v>
      </c>
      <c r="BI59" s="181">
        <v>151.21028020549551</v>
      </c>
      <c r="BJ59" s="181">
        <v>152.89625647937604</v>
      </c>
      <c r="BK59" s="181">
        <v>153.47544483687378</v>
      </c>
      <c r="BL59" s="181">
        <v>155.73612311476512</v>
      </c>
      <c r="BM59" s="181">
        <v>156.7516322409173</v>
      </c>
      <c r="BN59" s="181">
        <v>158.80061695308004</v>
      </c>
      <c r="BO59" s="181">
        <v>159.81162614140578</v>
      </c>
      <c r="BP59" s="181">
        <v>160.36544568801997</v>
      </c>
      <c r="BQ59" s="181">
        <v>161.65427346612151</v>
      </c>
      <c r="BR59" s="181">
        <v>161.58590784610979</v>
      </c>
      <c r="BS59" s="181">
        <v>162.11125234775963</v>
      </c>
      <c r="BT59" s="181">
        <v>163.73770270404259</v>
      </c>
      <c r="BU59" s="181">
        <v>167.09644468034799</v>
      </c>
      <c r="BV59" s="181">
        <v>169.85057375865111</v>
      </c>
      <c r="BW59" s="181">
        <v>170.49633790972146</v>
      </c>
    </row>
    <row r="60" spans="1:75" x14ac:dyDescent="0.25">
      <c r="A60" s="189" t="s">
        <v>55</v>
      </c>
      <c r="B60" s="188"/>
      <c r="C60" s="166">
        <v>18</v>
      </c>
      <c r="D60" s="172">
        <v>103.28881153132154</v>
      </c>
      <c r="E60" s="172">
        <v>104.55877269621462</v>
      </c>
      <c r="F60" s="172">
        <v>103.59863536417772</v>
      </c>
      <c r="G60" s="172">
        <v>105.29671986965606</v>
      </c>
      <c r="H60" s="172">
        <v>103.8555432639169</v>
      </c>
      <c r="I60" s="172">
        <v>104.29358996006926</v>
      </c>
      <c r="J60" s="172">
        <v>103.79113840810098</v>
      </c>
      <c r="K60" s="172">
        <v>104.1427139800594</v>
      </c>
      <c r="L60" s="172">
        <v>101.7586220244312</v>
      </c>
      <c r="M60" s="172">
        <v>104.35377122765797</v>
      </c>
      <c r="N60" s="172">
        <v>104.69095258365357</v>
      </c>
      <c r="O60" s="172">
        <v>104.33373908193079</v>
      </c>
      <c r="P60" s="172">
        <v>104.46199480071236</v>
      </c>
      <c r="Q60" s="172">
        <v>105.60920439462032</v>
      </c>
      <c r="R60" s="172">
        <v>104.58125695408611</v>
      </c>
      <c r="S60" s="172">
        <v>104.91780110401494</v>
      </c>
      <c r="T60" s="172">
        <v>104.7184481801276</v>
      </c>
      <c r="U60" s="172">
        <v>105.30170213758574</v>
      </c>
      <c r="V60" s="172">
        <v>103.53222392454217</v>
      </c>
      <c r="W60" s="172">
        <v>104.67380977843897</v>
      </c>
      <c r="X60" s="172">
        <v>103.08421078693407</v>
      </c>
      <c r="Y60" s="172">
        <v>105.39710682246658</v>
      </c>
      <c r="Z60" s="172">
        <v>105.27359272449524</v>
      </c>
      <c r="AA60" s="172">
        <v>106.39880998729365</v>
      </c>
      <c r="AB60" s="172">
        <v>107.59928650819487</v>
      </c>
      <c r="AC60" s="172">
        <v>109.67485128253146</v>
      </c>
      <c r="AD60" s="172">
        <v>111.68676342713258</v>
      </c>
      <c r="AE60" s="172">
        <v>118.75534630636265</v>
      </c>
      <c r="AF60" s="172">
        <v>119.06923677152501</v>
      </c>
      <c r="AG60" s="172">
        <v>120.13230578641264</v>
      </c>
      <c r="AH60" s="172">
        <v>116.73489802516444</v>
      </c>
      <c r="AI60" s="172">
        <v>118.40528204798085</v>
      </c>
      <c r="AJ60" s="172">
        <v>117.46884096120226</v>
      </c>
      <c r="AK60" s="172">
        <v>118.37913691792807</v>
      </c>
      <c r="AL60" s="172">
        <v>118.59452408998214</v>
      </c>
      <c r="AM60" s="172">
        <v>119.58262131227187</v>
      </c>
      <c r="AN60" s="172">
        <v>122.26013467522651</v>
      </c>
      <c r="AO60" s="172">
        <v>121.32884739081156</v>
      </c>
      <c r="AP60" s="172">
        <v>121.98088448859289</v>
      </c>
      <c r="AQ60" s="172">
        <v>124.74082121509946</v>
      </c>
      <c r="AR60" s="172">
        <v>125.20381150821021</v>
      </c>
      <c r="AS60" s="172">
        <v>124.82178732618357</v>
      </c>
      <c r="AT60" s="172">
        <v>125.87085209245862</v>
      </c>
      <c r="AU60" s="172">
        <v>127.4985010961266</v>
      </c>
      <c r="AV60" s="172">
        <v>126.67441052196892</v>
      </c>
      <c r="AW60" s="172">
        <v>129.31167368083072</v>
      </c>
      <c r="AX60" s="172">
        <v>130.8465489446771</v>
      </c>
      <c r="AY60" s="172">
        <v>131.87830356998543</v>
      </c>
      <c r="AZ60" s="172">
        <v>133.45008430689288</v>
      </c>
      <c r="BA60" s="172">
        <v>134.7291539335109</v>
      </c>
      <c r="BB60" s="172">
        <v>134.85982547004653</v>
      </c>
      <c r="BC60" s="172">
        <v>136.70657090684031</v>
      </c>
      <c r="BD60" s="172">
        <v>138.50542712428509</v>
      </c>
      <c r="BE60" s="172">
        <v>138.95624110877054</v>
      </c>
      <c r="BF60" s="172">
        <v>138.58883632809537</v>
      </c>
      <c r="BG60" s="172">
        <v>139.41431839710449</v>
      </c>
      <c r="BH60" s="172">
        <v>137.73428549668085</v>
      </c>
      <c r="BI60" s="172">
        <v>138.37766772583242</v>
      </c>
      <c r="BJ60" s="172">
        <v>139.48486815561955</v>
      </c>
      <c r="BK60" s="172">
        <v>140.83058034611557</v>
      </c>
      <c r="BL60" s="172">
        <v>143.10849219590088</v>
      </c>
      <c r="BM60" s="172">
        <v>144.37391458036089</v>
      </c>
      <c r="BN60" s="172">
        <v>145.24309742425243</v>
      </c>
      <c r="BO60" s="172">
        <v>144.50959265734161</v>
      </c>
      <c r="BP60" s="172">
        <v>145.09240199664418</v>
      </c>
      <c r="BQ60" s="172">
        <v>145.8573763367439</v>
      </c>
      <c r="BR60" s="172">
        <v>147.25955932326821</v>
      </c>
      <c r="BS60" s="172">
        <v>147.86709072547262</v>
      </c>
      <c r="BT60" s="172">
        <v>146.47424544149303</v>
      </c>
      <c r="BU60" s="172">
        <v>147.76135152794402</v>
      </c>
      <c r="BV60" s="172">
        <v>148.657295467203</v>
      </c>
      <c r="BW60" s="172">
        <v>153.01910038022319</v>
      </c>
    </row>
    <row r="61" spans="1:75" x14ac:dyDescent="0.25">
      <c r="A61" s="173" t="s">
        <v>56</v>
      </c>
      <c r="B61" s="188"/>
      <c r="C61" s="166">
        <v>4</v>
      </c>
      <c r="D61" s="177">
        <v>106.37862464384457</v>
      </c>
      <c r="E61" s="177">
        <v>107.28791127506216</v>
      </c>
      <c r="F61" s="177">
        <v>108.79372902238393</v>
      </c>
      <c r="G61" s="177">
        <v>109.86420764990652</v>
      </c>
      <c r="H61" s="177">
        <v>108.90606449501304</v>
      </c>
      <c r="I61" s="177">
        <v>110.49192950821346</v>
      </c>
      <c r="J61" s="177">
        <v>109.54156995284106</v>
      </c>
      <c r="K61" s="177">
        <v>110.53213185065147</v>
      </c>
      <c r="L61" s="177">
        <v>109.87792216944921</v>
      </c>
      <c r="M61" s="177">
        <v>110.66333266998348</v>
      </c>
      <c r="N61" s="177">
        <v>111.28633570550767</v>
      </c>
      <c r="O61" s="177">
        <v>111.98838437186987</v>
      </c>
      <c r="P61" s="177">
        <v>112.28390096577425</v>
      </c>
      <c r="Q61" s="177">
        <v>113.05131369630234</v>
      </c>
      <c r="R61" s="177">
        <v>110.57995434665747</v>
      </c>
      <c r="S61" s="177">
        <v>112.50846255643482</v>
      </c>
      <c r="T61" s="177">
        <v>111.93769382094332</v>
      </c>
      <c r="U61" s="177">
        <v>112.65913341983904</v>
      </c>
      <c r="V61" s="177">
        <v>112.32080626455439</v>
      </c>
      <c r="W61" s="177">
        <v>113.15898470291695</v>
      </c>
      <c r="X61" s="177">
        <v>114.002209727828</v>
      </c>
      <c r="Y61" s="177">
        <v>113.57679006071402</v>
      </c>
      <c r="Z61" s="177">
        <v>114.03577032751565</v>
      </c>
      <c r="AA61" s="177">
        <v>115.99520553942531</v>
      </c>
      <c r="AB61" s="177">
        <v>116.10545544007452</v>
      </c>
      <c r="AC61" s="177">
        <v>117.47364126109255</v>
      </c>
      <c r="AD61" s="177">
        <v>117.83077871897419</v>
      </c>
      <c r="AE61" s="177">
        <v>118.78038114530159</v>
      </c>
      <c r="AF61" s="177">
        <v>118.45564138590245</v>
      </c>
      <c r="AG61" s="177">
        <v>118.72498161733532</v>
      </c>
      <c r="AH61" s="177">
        <v>117.72751147302561</v>
      </c>
      <c r="AI61" s="177">
        <v>118.2762115027376</v>
      </c>
      <c r="AJ61" s="177">
        <v>119.7477917334775</v>
      </c>
      <c r="AK61" s="177">
        <v>119.16654425041195</v>
      </c>
      <c r="AL61" s="177">
        <v>119.21318319255559</v>
      </c>
      <c r="AM61" s="177">
        <v>120.34744371579316</v>
      </c>
      <c r="AN61" s="177">
        <v>120.60747795995647</v>
      </c>
      <c r="AO61" s="177">
        <v>121.24626841236659</v>
      </c>
      <c r="AP61" s="177">
        <v>120.01842276284565</v>
      </c>
      <c r="AQ61" s="177">
        <v>120.65557479990676</v>
      </c>
      <c r="AR61" s="177">
        <v>121.09518651175132</v>
      </c>
      <c r="AS61" s="177">
        <v>122.01745828486898</v>
      </c>
      <c r="AT61" s="177">
        <v>121.25472325442276</v>
      </c>
      <c r="AU61" s="177">
        <v>121.32856413229462</v>
      </c>
      <c r="AV61" s="177">
        <v>123.14644183003121</v>
      </c>
      <c r="AW61" s="177">
        <v>125.2946244882807</v>
      </c>
      <c r="AX61" s="177">
        <v>126.57032507842602</v>
      </c>
      <c r="AY61" s="177">
        <v>128.53279841682038</v>
      </c>
      <c r="AZ61" s="177">
        <v>129.68664169625785</v>
      </c>
      <c r="BA61" s="177">
        <v>130.81975212123243</v>
      </c>
      <c r="BB61" s="177">
        <v>134.42418572517153</v>
      </c>
      <c r="BC61" s="177">
        <v>133.51685832154394</v>
      </c>
      <c r="BD61" s="177">
        <v>135.37635273820527</v>
      </c>
      <c r="BE61" s="177">
        <v>135.2718786843086</v>
      </c>
      <c r="BF61" s="177">
        <v>134.85522306445955</v>
      </c>
      <c r="BG61" s="177">
        <v>135.27841508157621</v>
      </c>
      <c r="BH61" s="177">
        <v>137.32352672976737</v>
      </c>
      <c r="BI61" s="177">
        <v>137.45726021222663</v>
      </c>
      <c r="BJ61" s="177">
        <v>138.00028315700615</v>
      </c>
      <c r="BK61" s="177">
        <v>143.15284291480793</v>
      </c>
      <c r="BL61" s="177">
        <v>144.2744594580206</v>
      </c>
      <c r="BM61" s="177">
        <v>144.83334288986015</v>
      </c>
      <c r="BN61" s="177">
        <v>145.77190672920443</v>
      </c>
      <c r="BO61" s="177">
        <v>145.80220522351843</v>
      </c>
      <c r="BP61" s="177">
        <v>145.24201763941471</v>
      </c>
      <c r="BQ61" s="177">
        <v>145.32799796485173</v>
      </c>
      <c r="BR61" s="177">
        <v>145.75959191025828</v>
      </c>
      <c r="BS61" s="177">
        <v>146.27676106657466</v>
      </c>
      <c r="BT61" s="177">
        <v>146.61526310466158</v>
      </c>
      <c r="BU61" s="177">
        <v>147.27539110265388</v>
      </c>
      <c r="BV61" s="177">
        <v>148.57088131789672</v>
      </c>
      <c r="BW61" s="177">
        <v>150.75980785688702</v>
      </c>
    </row>
    <row r="62" spans="1:75" x14ac:dyDescent="0.25">
      <c r="B62" s="148" t="s">
        <v>496</v>
      </c>
      <c r="C62" s="166">
        <v>1</v>
      </c>
      <c r="D62" s="181">
        <v>101.63618564872579</v>
      </c>
      <c r="E62" s="181">
        <v>102.36023906582645</v>
      </c>
      <c r="F62" s="181">
        <v>103.0604819530341</v>
      </c>
      <c r="G62" s="181">
        <v>102.72351382501117</v>
      </c>
      <c r="H62" s="181">
        <v>102.89111466524389</v>
      </c>
      <c r="I62" s="181">
        <v>104.47800931869976</v>
      </c>
      <c r="J62" s="181">
        <v>102.09803351513932</v>
      </c>
      <c r="K62" s="181">
        <v>104.0063807297458</v>
      </c>
      <c r="L62" s="181">
        <v>102.45786849886098</v>
      </c>
      <c r="M62" s="181">
        <v>104.08384093061696</v>
      </c>
      <c r="N62" s="181">
        <v>103.22924855746177</v>
      </c>
      <c r="O62" s="181">
        <v>103.75343686771947</v>
      </c>
      <c r="P62" s="181">
        <v>102.71024003143096</v>
      </c>
      <c r="Q62" s="181">
        <v>104.05238850171573</v>
      </c>
      <c r="R62" s="181">
        <v>100.38526712160574</v>
      </c>
      <c r="S62" s="181">
        <v>104.74502482034866</v>
      </c>
      <c r="T62" s="181">
        <v>103.49250444411192</v>
      </c>
      <c r="U62" s="181">
        <v>102.85345519088672</v>
      </c>
      <c r="V62" s="181">
        <v>103.89163862457541</v>
      </c>
      <c r="W62" s="181">
        <v>103.6637151826077</v>
      </c>
      <c r="X62" s="181">
        <v>103.81163662959082</v>
      </c>
      <c r="Y62" s="181">
        <v>104.01106784497037</v>
      </c>
      <c r="Z62" s="181">
        <v>102.12810854457997</v>
      </c>
      <c r="AA62" s="181">
        <v>104.2759035699431</v>
      </c>
      <c r="AB62" s="181">
        <v>104.2759035699431</v>
      </c>
      <c r="AC62" s="181">
        <v>105.72080970319674</v>
      </c>
      <c r="AD62" s="181">
        <v>106.06732451781386</v>
      </c>
      <c r="AE62" s="181">
        <v>106.17411406204887</v>
      </c>
      <c r="AF62" s="181">
        <v>106.1741140620489</v>
      </c>
      <c r="AG62" s="181">
        <v>105.02642945310366</v>
      </c>
      <c r="AH62" s="181">
        <v>103.63771703250301</v>
      </c>
      <c r="AI62" s="181">
        <v>103.75488029912647</v>
      </c>
      <c r="AJ62" s="181">
        <v>106.17411406204887</v>
      </c>
      <c r="AK62" s="181">
        <v>105.41110777119563</v>
      </c>
      <c r="AL62" s="181">
        <v>105.67758233870364</v>
      </c>
      <c r="AM62" s="181">
        <v>106.35519353113652</v>
      </c>
      <c r="AN62" s="181">
        <v>108.36338615878829</v>
      </c>
      <c r="AO62" s="181">
        <v>110.37888960168314</v>
      </c>
      <c r="AP62" s="181">
        <v>107.0192115911744</v>
      </c>
      <c r="AQ62" s="181">
        <v>109.26880284375918</v>
      </c>
      <c r="AR62" s="181">
        <v>107.71766688511332</v>
      </c>
      <c r="AS62" s="181">
        <v>109.48624020574856</v>
      </c>
      <c r="AT62" s="181">
        <v>113.01021081902891</v>
      </c>
      <c r="AU62" s="181">
        <v>111.95336847960097</v>
      </c>
      <c r="AV62" s="181">
        <v>113.5979297096402</v>
      </c>
      <c r="AW62" s="181">
        <v>113.1178202314855</v>
      </c>
      <c r="AX62" s="181">
        <v>118.17024231593288</v>
      </c>
      <c r="AY62" s="181">
        <v>123.41710255086238</v>
      </c>
      <c r="AZ62" s="181">
        <v>124.41344670874942</v>
      </c>
      <c r="BA62" s="181">
        <v>124.76208585270878</v>
      </c>
      <c r="BB62" s="181">
        <v>135.92692213758414</v>
      </c>
      <c r="BC62" s="181">
        <v>135.56761629391855</v>
      </c>
      <c r="BD62" s="181">
        <v>136.58487643946424</v>
      </c>
      <c r="BE62" s="181">
        <v>135.69920350876833</v>
      </c>
      <c r="BF62" s="181">
        <v>135.34833855835646</v>
      </c>
      <c r="BG62" s="181">
        <v>135.39028478341663</v>
      </c>
      <c r="BH62" s="181">
        <v>136.43693546753397</v>
      </c>
      <c r="BI62" s="181">
        <v>136.98978230246553</v>
      </c>
      <c r="BJ62" s="181">
        <v>135.8419470933907</v>
      </c>
      <c r="BK62" s="181">
        <v>136.85906066903732</v>
      </c>
      <c r="BL62" s="181">
        <v>136.43036773998929</v>
      </c>
      <c r="BM62" s="181">
        <v>136.85906066903732</v>
      </c>
      <c r="BN62" s="181">
        <v>136.98978230246553</v>
      </c>
      <c r="BO62" s="181">
        <v>136.83056298674546</v>
      </c>
      <c r="BP62" s="181">
        <v>136.83056298674546</v>
      </c>
      <c r="BQ62" s="181">
        <v>136.30017992436953</v>
      </c>
      <c r="BR62" s="181">
        <v>135.35538947948837</v>
      </c>
      <c r="BS62" s="181">
        <v>136.04041859315214</v>
      </c>
      <c r="BT62" s="181">
        <v>136.42415085713006</v>
      </c>
      <c r="BU62" s="181">
        <v>137.79112028496638</v>
      </c>
      <c r="BV62" s="181">
        <v>137.18853276998141</v>
      </c>
      <c r="BW62" s="181">
        <v>137.42985129603576</v>
      </c>
    </row>
    <row r="63" spans="1:75" x14ac:dyDescent="0.25">
      <c r="B63" s="148" t="s">
        <v>497</v>
      </c>
      <c r="C63" s="166">
        <v>2</v>
      </c>
      <c r="D63" s="181">
        <v>109.10427901099865</v>
      </c>
      <c r="E63" s="181">
        <v>110.14669760022745</v>
      </c>
      <c r="F63" s="181">
        <v>113.08138152434047</v>
      </c>
      <c r="G63" s="181">
        <v>116.07090771751162</v>
      </c>
      <c r="H63" s="181">
        <v>116.38598296206609</v>
      </c>
      <c r="I63" s="181">
        <v>116.57194150238134</v>
      </c>
      <c r="J63" s="181">
        <v>116.50247932865952</v>
      </c>
      <c r="K63" s="181">
        <v>116.66372825447786</v>
      </c>
      <c r="L63" s="181">
        <v>116.31818454437335</v>
      </c>
      <c r="M63" s="181">
        <v>116.79514825268923</v>
      </c>
      <c r="N63" s="181">
        <v>118.51656911055986</v>
      </c>
      <c r="O63" s="181">
        <v>120.19073730328745</v>
      </c>
      <c r="P63" s="181">
        <v>120.6322666753408</v>
      </c>
      <c r="Q63" s="181">
        <v>120.63053648508004</v>
      </c>
      <c r="R63" s="181">
        <v>120.38960333372091</v>
      </c>
      <c r="S63" s="181">
        <v>122.6513132254746</v>
      </c>
      <c r="T63" s="181">
        <v>122.67032522939306</v>
      </c>
      <c r="U63" s="181">
        <v>122.88046315728049</v>
      </c>
      <c r="V63" s="181">
        <v>122.26178783589033</v>
      </c>
      <c r="W63" s="181">
        <v>122.70106106463234</v>
      </c>
      <c r="X63" s="181">
        <v>123.00950988478459</v>
      </c>
      <c r="Y63" s="181">
        <v>122.50637786454338</v>
      </c>
      <c r="Z63" s="181">
        <v>124.67388504939079</v>
      </c>
      <c r="AA63" s="181">
        <v>125.79147693834797</v>
      </c>
      <c r="AB63" s="181">
        <v>125.79147693834797</v>
      </c>
      <c r="AC63" s="181">
        <v>127.47853166554316</v>
      </c>
      <c r="AD63" s="181">
        <v>128.16842452916219</v>
      </c>
      <c r="AE63" s="181">
        <v>128.63526481711654</v>
      </c>
      <c r="AF63" s="181">
        <v>127.97108453451774</v>
      </c>
      <c r="AG63" s="181">
        <v>129.12670869724434</v>
      </c>
      <c r="AH63" s="181">
        <v>127.86452905846348</v>
      </c>
      <c r="AI63" s="181">
        <v>128.72526214873272</v>
      </c>
      <c r="AJ63" s="181">
        <v>130.45880572875134</v>
      </c>
      <c r="AK63" s="181">
        <v>129.86532273570626</v>
      </c>
      <c r="AL63" s="181">
        <v>130.1822839217721</v>
      </c>
      <c r="AM63" s="181">
        <v>130.76908815035486</v>
      </c>
      <c r="AN63" s="181">
        <v>130.16276447710425</v>
      </c>
      <c r="AO63" s="181">
        <v>130.07081558095871</v>
      </c>
      <c r="AP63" s="181">
        <v>129.48244719576726</v>
      </c>
      <c r="AQ63" s="181">
        <v>128.58396223065841</v>
      </c>
      <c r="AR63" s="181">
        <v>129.60144177523108</v>
      </c>
      <c r="AS63" s="181">
        <v>129.36573610752504</v>
      </c>
      <c r="AT63" s="181">
        <v>127.48210316037239</v>
      </c>
      <c r="AU63" s="181">
        <v>127.49087803107619</v>
      </c>
      <c r="AV63" s="181">
        <v>128.39193136225956</v>
      </c>
      <c r="AW63" s="181">
        <v>132.34949766507222</v>
      </c>
      <c r="AX63" s="181">
        <v>133.8326510263897</v>
      </c>
      <c r="AY63" s="181">
        <v>132.7927855265836</v>
      </c>
      <c r="AZ63" s="181">
        <v>134.17126125634462</v>
      </c>
      <c r="BA63" s="181">
        <v>135.9490550882285</v>
      </c>
      <c r="BB63" s="181">
        <v>137.6186295619147</v>
      </c>
      <c r="BC63" s="181">
        <v>137.83938364969575</v>
      </c>
      <c r="BD63" s="181">
        <v>139.02284448722898</v>
      </c>
      <c r="BE63" s="181">
        <v>139.56418963931969</v>
      </c>
      <c r="BF63" s="181">
        <v>139.74177020313164</v>
      </c>
      <c r="BG63" s="181">
        <v>139.16747698399138</v>
      </c>
      <c r="BH63" s="181">
        <v>139.79189317267415</v>
      </c>
      <c r="BI63" s="181">
        <v>140.77057109919926</v>
      </c>
      <c r="BJ63" s="181">
        <v>140.79078577144114</v>
      </c>
      <c r="BK63" s="181">
        <v>145.28128096544273</v>
      </c>
      <c r="BL63" s="181">
        <v>146.300609889436</v>
      </c>
      <c r="BM63" s="181">
        <v>147.62664796661443</v>
      </c>
      <c r="BN63" s="181">
        <v>147.59714560678995</v>
      </c>
      <c r="BO63" s="181">
        <v>148.24773190121155</v>
      </c>
      <c r="BP63" s="181">
        <v>146.04065539690862</v>
      </c>
      <c r="BQ63" s="181">
        <v>146.98920098043712</v>
      </c>
      <c r="BR63" s="181">
        <v>147.48730329032873</v>
      </c>
      <c r="BS63" s="181">
        <v>148.29343371672118</v>
      </c>
      <c r="BT63" s="181">
        <v>147.38233381341976</v>
      </c>
      <c r="BU63" s="181">
        <v>148.56577976466684</v>
      </c>
      <c r="BV63" s="181">
        <v>152.63908136040322</v>
      </c>
      <c r="BW63" s="181">
        <v>155.75897950082606</v>
      </c>
    </row>
    <row r="64" spans="1:75" x14ac:dyDescent="0.25">
      <c r="B64" s="148" t="s">
        <v>498</v>
      </c>
      <c r="C64" s="166">
        <v>1</v>
      </c>
      <c r="D64" s="181">
        <v>105.66975490465521</v>
      </c>
      <c r="E64" s="181">
        <v>106.49801083396724</v>
      </c>
      <c r="F64" s="181">
        <v>105.95167108782067</v>
      </c>
      <c r="G64" s="181">
        <v>104.59150133959169</v>
      </c>
      <c r="H64" s="181">
        <v>99.961177390676085</v>
      </c>
      <c r="I64" s="181">
        <v>104.34582570939143</v>
      </c>
      <c r="J64" s="181">
        <v>103.06328763890586</v>
      </c>
      <c r="K64" s="181">
        <v>104.79469016390433</v>
      </c>
      <c r="L64" s="181">
        <v>104.41745109018916</v>
      </c>
      <c r="M64" s="181">
        <v>104.9791932439385</v>
      </c>
      <c r="N64" s="181">
        <v>104.88295604344918</v>
      </c>
      <c r="O64" s="181">
        <v>103.81862601318514</v>
      </c>
      <c r="P64" s="181">
        <v>105.16083048098444</v>
      </c>
      <c r="Q64" s="181">
        <v>106.89179331333355</v>
      </c>
      <c r="R64" s="181">
        <v>101.15534359758233</v>
      </c>
      <c r="S64" s="181">
        <v>99.98619895444142</v>
      </c>
      <c r="T64" s="181">
        <v>98.917620380875221</v>
      </c>
      <c r="U64" s="181">
        <v>102.02215217390848</v>
      </c>
      <c r="V64" s="181">
        <v>100.86801076186154</v>
      </c>
      <c r="W64" s="181">
        <v>103.57010149979544</v>
      </c>
      <c r="X64" s="181">
        <v>106.17818251215199</v>
      </c>
      <c r="Y64" s="181">
        <v>105.28333666879892</v>
      </c>
      <c r="Z64" s="181">
        <v>104.66720266670103</v>
      </c>
      <c r="AA64" s="181">
        <v>108.12196471106219</v>
      </c>
      <c r="AB64" s="181">
        <v>108.56296431365907</v>
      </c>
      <c r="AC64" s="181">
        <v>109.21669201008714</v>
      </c>
      <c r="AD64" s="181">
        <v>108.9189412997585</v>
      </c>
      <c r="AE64" s="181">
        <v>111.67688088492439</v>
      </c>
      <c r="AF64" s="181">
        <v>111.7062824125254</v>
      </c>
      <c r="AG64" s="181">
        <v>111.62007962174889</v>
      </c>
      <c r="AH64" s="181">
        <v>111.5432707426725</v>
      </c>
      <c r="AI64" s="181">
        <v>111.89944141435845</v>
      </c>
      <c r="AJ64" s="181">
        <v>111.89944141435845</v>
      </c>
      <c r="AK64" s="181">
        <v>111.52442375903961</v>
      </c>
      <c r="AL64" s="181">
        <v>110.81058258797455</v>
      </c>
      <c r="AM64" s="181">
        <v>113.49640503132639</v>
      </c>
      <c r="AN64" s="181">
        <v>113.74099672682914</v>
      </c>
      <c r="AO64" s="181">
        <v>114.46455288586584</v>
      </c>
      <c r="AP64" s="181">
        <v>114.08958506867368</v>
      </c>
      <c r="AQ64" s="181">
        <v>116.18557189455103</v>
      </c>
      <c r="AR64" s="181">
        <v>117.4601956114298</v>
      </c>
      <c r="AS64" s="181">
        <v>119.85212071867726</v>
      </c>
      <c r="AT64" s="181">
        <v>117.04447587791738</v>
      </c>
      <c r="AU64" s="181">
        <v>118.37913198742515</v>
      </c>
      <c r="AV64" s="181">
        <v>122.20397488596554</v>
      </c>
      <c r="AW64" s="181">
        <v>123.36168239149291</v>
      </c>
      <c r="AX64" s="181">
        <v>120.44575594499183</v>
      </c>
      <c r="AY64" s="181">
        <v>125.12852006325191</v>
      </c>
      <c r="AZ64" s="181">
        <v>125.99059756359271</v>
      </c>
      <c r="BA64" s="181">
        <v>126.61881245576392</v>
      </c>
      <c r="BB64" s="181">
        <v>126.53256163927261</v>
      </c>
      <c r="BC64" s="181">
        <v>122.8210496928657</v>
      </c>
      <c r="BD64" s="181">
        <v>126.87484553889882</v>
      </c>
      <c r="BE64" s="181">
        <v>126.25993194982675</v>
      </c>
      <c r="BF64" s="181">
        <v>124.58901329321854</v>
      </c>
      <c r="BG64" s="181">
        <v>127.38842157490545</v>
      </c>
      <c r="BH64" s="181">
        <v>133.27338510618722</v>
      </c>
      <c r="BI64" s="181">
        <v>131.29811634804247</v>
      </c>
      <c r="BJ64" s="181">
        <v>134.57761399175163</v>
      </c>
      <c r="BK64" s="181">
        <v>145.18974905930889</v>
      </c>
      <c r="BL64" s="181">
        <v>148.06625031322108</v>
      </c>
      <c r="BM64" s="181">
        <v>147.22101495717436</v>
      </c>
      <c r="BN64" s="181">
        <v>150.90355340077227</v>
      </c>
      <c r="BO64" s="181">
        <v>149.88279410490514</v>
      </c>
      <c r="BP64" s="181">
        <v>152.05619677709612</v>
      </c>
      <c r="BQ64" s="181">
        <v>151.03340997416319</v>
      </c>
      <c r="BR64" s="181">
        <v>152.70837158088727</v>
      </c>
      <c r="BS64" s="181">
        <v>152.47975823970415</v>
      </c>
      <c r="BT64" s="181">
        <v>155.27223393467673</v>
      </c>
      <c r="BU64" s="181">
        <v>154.1788845963155</v>
      </c>
      <c r="BV64" s="181">
        <v>151.81682978079905</v>
      </c>
      <c r="BW64" s="181">
        <v>154.09142112986024</v>
      </c>
    </row>
    <row r="65" spans="1:75" x14ac:dyDescent="0.25">
      <c r="A65" s="173" t="s">
        <v>57</v>
      </c>
      <c r="B65" s="188"/>
      <c r="C65" s="166">
        <v>14</v>
      </c>
      <c r="D65" s="177">
        <v>102.4060077848864</v>
      </c>
      <c r="E65" s="177">
        <v>103.77901881654391</v>
      </c>
      <c r="F65" s="177">
        <v>102.11432289040452</v>
      </c>
      <c r="G65" s="177">
        <v>103.99172336101307</v>
      </c>
      <c r="H65" s="177">
        <v>102.41253719788945</v>
      </c>
      <c r="I65" s="177">
        <v>102.52263580345662</v>
      </c>
      <c r="J65" s="177">
        <v>102.14815796674667</v>
      </c>
      <c r="K65" s="177">
        <v>102.31716601703309</v>
      </c>
      <c r="L65" s="177">
        <v>99.438821982997496</v>
      </c>
      <c r="M65" s="177">
        <v>102.55103938699355</v>
      </c>
      <c r="N65" s="177">
        <v>102.80655740598097</v>
      </c>
      <c r="O65" s="177">
        <v>102.14669757051963</v>
      </c>
      <c r="P65" s="177">
        <v>102.22716446783753</v>
      </c>
      <c r="Q65" s="177">
        <v>103.48288745128261</v>
      </c>
      <c r="R65" s="177">
        <v>102.86734341335145</v>
      </c>
      <c r="S65" s="177">
        <v>102.74904068903784</v>
      </c>
      <c r="T65" s="177">
        <v>102.65580656846596</v>
      </c>
      <c r="U65" s="177">
        <v>103.1995789140848</v>
      </c>
      <c r="V65" s="177">
        <v>101.02120039882439</v>
      </c>
      <c r="W65" s="177">
        <v>102.24947408573097</v>
      </c>
      <c r="X65" s="177">
        <v>99.964782518107214</v>
      </c>
      <c r="Y65" s="177">
        <v>103.0600544686816</v>
      </c>
      <c r="Z65" s="177">
        <v>102.77011340934656</v>
      </c>
      <c r="AA65" s="177">
        <v>103.65698268668459</v>
      </c>
      <c r="AB65" s="177">
        <v>105.16895252765781</v>
      </c>
      <c r="AC65" s="177">
        <v>107.44662557437115</v>
      </c>
      <c r="AD65" s="177">
        <v>109.9313304866064</v>
      </c>
      <c r="AE65" s="177">
        <v>118.74819349523725</v>
      </c>
      <c r="AF65" s="177">
        <v>119.24454973884575</v>
      </c>
      <c r="AG65" s="177">
        <v>120.53439840614904</v>
      </c>
      <c r="AH65" s="177">
        <v>116.45129418291837</v>
      </c>
      <c r="AI65" s="177">
        <v>118.44215934662178</v>
      </c>
      <c r="AJ65" s="177">
        <v>116.81771216912361</v>
      </c>
      <c r="AK65" s="177">
        <v>118.15416339436123</v>
      </c>
      <c r="AL65" s="177">
        <v>118.41776434638973</v>
      </c>
      <c r="AM65" s="177">
        <v>119.3641006255515</v>
      </c>
      <c r="AN65" s="177">
        <v>122.73232230816082</v>
      </c>
      <c r="AO65" s="177">
        <v>121.35244138465296</v>
      </c>
      <c r="AP65" s="177">
        <v>122.54158783880641</v>
      </c>
      <c r="AQ65" s="177">
        <v>125.9080344765831</v>
      </c>
      <c r="AR65" s="177">
        <v>126.37770436434133</v>
      </c>
      <c r="AS65" s="177">
        <v>125.62302419513058</v>
      </c>
      <c r="AT65" s="177">
        <v>127.18974604618315</v>
      </c>
      <c r="AU65" s="177">
        <v>129.26134022865003</v>
      </c>
      <c r="AV65" s="177">
        <v>127.68240157680827</v>
      </c>
      <c r="AW65" s="177">
        <v>130.45940202155933</v>
      </c>
      <c r="AX65" s="177">
        <v>132.06832719217741</v>
      </c>
      <c r="AY65" s="177">
        <v>132.83416218517547</v>
      </c>
      <c r="AZ65" s="177">
        <v>134.52535362421716</v>
      </c>
      <c r="BA65" s="177">
        <v>135.84612587987615</v>
      </c>
      <c r="BB65" s="177">
        <v>134.98429396858225</v>
      </c>
      <c r="BC65" s="177">
        <v>137.61791735978215</v>
      </c>
      <c r="BD65" s="177">
        <v>139.39944837745074</v>
      </c>
      <c r="BE65" s="177">
        <v>140.00891608718823</v>
      </c>
      <c r="BF65" s="177">
        <v>139.65558297484844</v>
      </c>
      <c r="BG65" s="177">
        <v>140.59600505868403</v>
      </c>
      <c r="BH65" s="177">
        <v>137.85164514437042</v>
      </c>
      <c r="BI65" s="177">
        <v>138.64064130114838</v>
      </c>
      <c r="BJ65" s="177">
        <v>139.90903529808054</v>
      </c>
      <c r="BK65" s="177">
        <v>140.16707675506058</v>
      </c>
      <c r="BL65" s="177">
        <v>142.77535869243812</v>
      </c>
      <c r="BM65" s="177">
        <v>144.24264934907538</v>
      </c>
      <c r="BN65" s="177">
        <v>145.09200905140901</v>
      </c>
      <c r="BO65" s="177">
        <v>144.14027478129108</v>
      </c>
      <c r="BP65" s="177">
        <v>145.04965467013832</v>
      </c>
      <c r="BQ65" s="177">
        <v>146.00862730014168</v>
      </c>
      <c r="BR65" s="177">
        <v>147.68812144127102</v>
      </c>
      <c r="BS65" s="177">
        <v>148.32147062801491</v>
      </c>
      <c r="BT65" s="177">
        <v>146.4339546805877</v>
      </c>
      <c r="BU65" s="177">
        <v>147.9001973637412</v>
      </c>
      <c r="BV65" s="177">
        <v>148.68198522414767</v>
      </c>
      <c r="BW65" s="177">
        <v>153.66461252974779</v>
      </c>
    </row>
    <row r="66" spans="1:75" x14ac:dyDescent="0.25">
      <c r="B66" s="148" t="s">
        <v>499</v>
      </c>
      <c r="C66" s="166">
        <v>6</v>
      </c>
      <c r="D66" s="181">
        <v>103.90172874275531</v>
      </c>
      <c r="E66" s="181">
        <v>105.07156289936468</v>
      </c>
      <c r="F66" s="181">
        <v>105.78085915354235</v>
      </c>
      <c r="G66" s="181">
        <v>104.85021797882494</v>
      </c>
      <c r="H66" s="181">
        <v>104.74094753382042</v>
      </c>
      <c r="I66" s="181">
        <v>104.0376080820143</v>
      </c>
      <c r="J66" s="181">
        <v>103.89898436957087</v>
      </c>
      <c r="K66" s="181">
        <v>103.68309190289096</v>
      </c>
      <c r="L66" s="181">
        <v>101.16182841099346</v>
      </c>
      <c r="M66" s="181">
        <v>104.36881717334641</v>
      </c>
      <c r="N66" s="181">
        <v>103.86464165113223</v>
      </c>
      <c r="O66" s="181">
        <v>103.23512648644457</v>
      </c>
      <c r="P66" s="181">
        <v>103.6524652141711</v>
      </c>
      <c r="Q66" s="181">
        <v>104.26812715342828</v>
      </c>
      <c r="R66" s="181">
        <v>103.23975047306773</v>
      </c>
      <c r="S66" s="181">
        <v>103.48861014475018</v>
      </c>
      <c r="T66" s="181">
        <v>102.506158862438</v>
      </c>
      <c r="U66" s="181">
        <v>103.74975260712029</v>
      </c>
      <c r="V66" s="181">
        <v>101.56893240169059</v>
      </c>
      <c r="W66" s="181">
        <v>102.06876748411412</v>
      </c>
      <c r="X66" s="181">
        <v>101.80058851286053</v>
      </c>
      <c r="Y66" s="181">
        <v>103.10603396083452</v>
      </c>
      <c r="Z66" s="181">
        <v>103.82104633529865</v>
      </c>
      <c r="AA66" s="181">
        <v>103.17928173388169</v>
      </c>
      <c r="AB66" s="181">
        <v>102.68866589293003</v>
      </c>
      <c r="AC66" s="181">
        <v>104.56472889550288</v>
      </c>
      <c r="AD66" s="181">
        <v>106.63235198401873</v>
      </c>
      <c r="AE66" s="181">
        <v>119.5516783007521</v>
      </c>
      <c r="AF66" s="181">
        <v>119.26225065619393</v>
      </c>
      <c r="AG66" s="181">
        <v>120.31269984206817</v>
      </c>
      <c r="AH66" s="181">
        <v>117.13310090252746</v>
      </c>
      <c r="AI66" s="181">
        <v>118.13366940055333</v>
      </c>
      <c r="AJ66" s="181">
        <v>117.40199074082152</v>
      </c>
      <c r="AK66" s="181">
        <v>118.87194227545729</v>
      </c>
      <c r="AL66" s="181">
        <v>118.59963891620363</v>
      </c>
      <c r="AM66" s="181">
        <v>117.2374828093142</v>
      </c>
      <c r="AN66" s="181">
        <v>120.62604918707679</v>
      </c>
      <c r="AO66" s="181">
        <v>118.56354748970688</v>
      </c>
      <c r="AP66" s="181">
        <v>120.90783610561319</v>
      </c>
      <c r="AQ66" s="181">
        <v>125.91562500842834</v>
      </c>
      <c r="AR66" s="181">
        <v>126.05193087407945</v>
      </c>
      <c r="AS66" s="181">
        <v>123.73721314685946</v>
      </c>
      <c r="AT66" s="181">
        <v>126.44576232269129</v>
      </c>
      <c r="AU66" s="181">
        <v>128.97504553840517</v>
      </c>
      <c r="AV66" s="181">
        <v>127.64769825331432</v>
      </c>
      <c r="AW66" s="181">
        <v>131.76451246431773</v>
      </c>
      <c r="AX66" s="181">
        <v>134.08235768246513</v>
      </c>
      <c r="AY66" s="181">
        <v>132.21218620377888</v>
      </c>
      <c r="AZ66" s="181">
        <v>132.53106692903097</v>
      </c>
      <c r="BA66" s="181">
        <v>134.72439562463867</v>
      </c>
      <c r="BB66" s="181">
        <v>131.28835914559247</v>
      </c>
      <c r="BC66" s="181">
        <v>136.57348048085223</v>
      </c>
      <c r="BD66" s="181">
        <v>136.6872396730636</v>
      </c>
      <c r="BE66" s="181">
        <v>138.98381166486703</v>
      </c>
      <c r="BF66" s="181">
        <v>137.55966364278609</v>
      </c>
      <c r="BG66" s="181">
        <v>138.68646437831151</v>
      </c>
      <c r="BH66" s="181">
        <v>137.10723899105031</v>
      </c>
      <c r="BI66" s="181">
        <v>136.65303777528518</v>
      </c>
      <c r="BJ66" s="181">
        <v>138.29190296969702</v>
      </c>
      <c r="BK66" s="181">
        <v>139.48440495284413</v>
      </c>
      <c r="BL66" s="181">
        <v>141.86259835816648</v>
      </c>
      <c r="BM66" s="181">
        <v>142.5558149760212</v>
      </c>
      <c r="BN66" s="181">
        <v>141.06599670269165</v>
      </c>
      <c r="BO66" s="181">
        <v>140.83093563790257</v>
      </c>
      <c r="BP66" s="181">
        <v>140.06139431056067</v>
      </c>
      <c r="BQ66" s="181">
        <v>141.1737669760607</v>
      </c>
      <c r="BR66" s="181">
        <v>140.96461852556109</v>
      </c>
      <c r="BS66" s="181">
        <v>141.52134319657398</v>
      </c>
      <c r="BT66" s="181">
        <v>140.92597248785754</v>
      </c>
      <c r="BU66" s="181">
        <v>140.92854880246759</v>
      </c>
      <c r="BV66" s="181">
        <v>140.23832713215663</v>
      </c>
      <c r="BW66" s="181">
        <v>145.73075746700269</v>
      </c>
    </row>
    <row r="67" spans="1:75" x14ac:dyDescent="0.25">
      <c r="B67" s="148" t="s">
        <v>500</v>
      </c>
      <c r="C67" s="166">
        <v>5</v>
      </c>
      <c r="D67" s="181">
        <v>100.41144275335655</v>
      </c>
      <c r="E67" s="181">
        <v>101.76107200372097</v>
      </c>
      <c r="F67" s="181">
        <v>97.788048833812738</v>
      </c>
      <c r="G67" s="181">
        <v>102.03264393483663</v>
      </c>
      <c r="H67" s="181">
        <v>99.534381224302678</v>
      </c>
      <c r="I67" s="181">
        <v>101.0340405233275</v>
      </c>
      <c r="J67" s="181">
        <v>101.12771596378727</v>
      </c>
      <c r="K67" s="181">
        <v>99.97876331934431</v>
      </c>
      <c r="L67" s="181">
        <v>96.634234305096555</v>
      </c>
      <c r="M67" s="181">
        <v>100.11001547206436</v>
      </c>
      <c r="N67" s="181">
        <v>99.965447118507129</v>
      </c>
      <c r="O67" s="181">
        <v>100.58536309278945</v>
      </c>
      <c r="P67" s="181">
        <v>100.93813052594507</v>
      </c>
      <c r="Q67" s="181">
        <v>102.45862863839083</v>
      </c>
      <c r="R67" s="181">
        <v>101.89077557700038</v>
      </c>
      <c r="S67" s="181">
        <v>101.28990339151966</v>
      </c>
      <c r="T67" s="181">
        <v>102.38639773355655</v>
      </c>
      <c r="U67" s="181">
        <v>103.08510502105796</v>
      </c>
      <c r="V67" s="181">
        <v>100.31934912840532</v>
      </c>
      <c r="W67" s="181">
        <v>102.83779909439613</v>
      </c>
      <c r="X67" s="181">
        <v>97.958357708884748</v>
      </c>
      <c r="Y67" s="181">
        <v>103.53144695317285</v>
      </c>
      <c r="Z67" s="181">
        <v>102.28170295332919</v>
      </c>
      <c r="AA67" s="181">
        <v>104.59728509976352</v>
      </c>
      <c r="AB67" s="181">
        <v>107.65794985026199</v>
      </c>
      <c r="AC67" s="181">
        <v>111.51123932699534</v>
      </c>
      <c r="AD67" s="181">
        <v>116.20121623793477</v>
      </c>
      <c r="AE67" s="181">
        <v>124.42598043398206</v>
      </c>
      <c r="AF67" s="181">
        <v>125.68558652698675</v>
      </c>
      <c r="AG67" s="181">
        <v>128.65713585824776</v>
      </c>
      <c r="AH67" s="181">
        <v>123.15728626736227</v>
      </c>
      <c r="AI67" s="181">
        <v>126.59711422467758</v>
      </c>
      <c r="AJ67" s="181">
        <v>123.16952640438726</v>
      </c>
      <c r="AK67" s="181">
        <v>124.49641161677627</v>
      </c>
      <c r="AL67" s="181">
        <v>125.7272029030084</v>
      </c>
      <c r="AM67" s="181">
        <v>128.98679375112047</v>
      </c>
      <c r="AN67" s="181">
        <v>133.22257790872993</v>
      </c>
      <c r="AO67" s="181">
        <v>131.10845431218362</v>
      </c>
      <c r="AP67" s="181">
        <v>132.24558192657923</v>
      </c>
      <c r="AQ67" s="181">
        <v>134.56946283597426</v>
      </c>
      <c r="AR67" s="181">
        <v>134.41724994880229</v>
      </c>
      <c r="AS67" s="181">
        <v>134.99087308764098</v>
      </c>
      <c r="AT67" s="181">
        <v>134.71608491081446</v>
      </c>
      <c r="AU67" s="181">
        <v>136.91088166378859</v>
      </c>
      <c r="AV67" s="181">
        <v>135.98933362955904</v>
      </c>
      <c r="AW67" s="181">
        <v>136.97023797277845</v>
      </c>
      <c r="AX67" s="181">
        <v>138.52316440925637</v>
      </c>
      <c r="AY67" s="181">
        <v>142.79130382863937</v>
      </c>
      <c r="AZ67" s="181">
        <v>147.53624196654113</v>
      </c>
      <c r="BA67" s="181">
        <v>149.01210886970205</v>
      </c>
      <c r="BB67" s="181">
        <v>148.36285897086003</v>
      </c>
      <c r="BC67" s="181">
        <v>148.65574868666721</v>
      </c>
      <c r="BD67" s="181">
        <v>152.17460850983056</v>
      </c>
      <c r="BE67" s="181">
        <v>150.91192953336349</v>
      </c>
      <c r="BF67" s="181">
        <v>151.59652474444633</v>
      </c>
      <c r="BG67" s="181">
        <v>153.15385149967875</v>
      </c>
      <c r="BH67" s="181">
        <v>149.38936990088942</v>
      </c>
      <c r="BI67" s="181">
        <v>151.13579615423174</v>
      </c>
      <c r="BJ67" s="181">
        <v>152.50236071418044</v>
      </c>
      <c r="BK67" s="181">
        <v>150.99305146708235</v>
      </c>
      <c r="BL67" s="181">
        <v>152.99352596287923</v>
      </c>
      <c r="BM67" s="181">
        <v>156.81621220043957</v>
      </c>
      <c r="BN67" s="181">
        <v>161.19124162280741</v>
      </c>
      <c r="BO67" s="181">
        <v>157.31317623142067</v>
      </c>
      <c r="BP67" s="181">
        <v>157.76351954276362</v>
      </c>
      <c r="BQ67" s="181">
        <v>159.53604101329148</v>
      </c>
      <c r="BR67" s="181">
        <v>162.94748690225589</v>
      </c>
      <c r="BS67" s="181">
        <v>164.80606936675721</v>
      </c>
      <c r="BT67" s="181">
        <v>160.15138099136232</v>
      </c>
      <c r="BU67" s="181">
        <v>163.77784222716605</v>
      </c>
      <c r="BV67" s="181">
        <v>166.18937312547936</v>
      </c>
      <c r="BW67" s="181">
        <v>171.32681229808492</v>
      </c>
    </row>
    <row r="68" spans="1:75" x14ac:dyDescent="0.25">
      <c r="B68" s="148" t="s">
        <v>501</v>
      </c>
      <c r="C68" s="166">
        <v>3</v>
      </c>
      <c r="D68" s="181">
        <v>102.7388409216984</v>
      </c>
      <c r="E68" s="181">
        <v>104.55717533894058</v>
      </c>
      <c r="F68" s="181">
        <v>101.99170712511516</v>
      </c>
      <c r="G68" s="181">
        <v>105.53986650235004</v>
      </c>
      <c r="H68" s="181">
        <v>102.55264314867206</v>
      </c>
      <c r="I68" s="181">
        <v>101.97368337988969</v>
      </c>
      <c r="J68" s="181">
        <v>100.34724183269724</v>
      </c>
      <c r="K68" s="181">
        <v>103.48265207479862</v>
      </c>
      <c r="L68" s="181">
        <v>100.66712192350712</v>
      </c>
      <c r="M68" s="181">
        <v>102.98385700583651</v>
      </c>
      <c r="N68" s="181">
        <v>105.42557272813485</v>
      </c>
      <c r="O68" s="181">
        <v>102.57206386822013</v>
      </c>
      <c r="P68" s="181">
        <v>101.52495287832447</v>
      </c>
      <c r="Q68" s="181">
        <v>103.61950606847752</v>
      </c>
      <c r="R68" s="181">
        <v>103.75014235450398</v>
      </c>
      <c r="S68" s="181">
        <v>103.70179727347671</v>
      </c>
      <c r="T68" s="181">
        <v>103.40411670537081</v>
      </c>
      <c r="U68" s="181">
        <v>102.29002134972522</v>
      </c>
      <c r="V68" s="181">
        <v>101.09548851045709</v>
      </c>
      <c r="W68" s="181">
        <v>101.63034560785606</v>
      </c>
      <c r="X68" s="181">
        <v>99.637211877304694</v>
      </c>
      <c r="Y68" s="181">
        <v>102.18244134355704</v>
      </c>
      <c r="Z68" s="181">
        <v>101.48226498413804</v>
      </c>
      <c r="AA68" s="181">
        <v>103.04521390382536</v>
      </c>
      <c r="AB68" s="181">
        <v>105.98119692610642</v>
      </c>
      <c r="AC68" s="181">
        <v>106.43606267773401</v>
      </c>
      <c r="AD68" s="181">
        <v>106.07947790623446</v>
      </c>
      <c r="AE68" s="181">
        <v>107.67824565296621</v>
      </c>
      <c r="AF68" s="181">
        <v>108.47408659058107</v>
      </c>
      <c r="AG68" s="181">
        <v>107.43989978081281</v>
      </c>
      <c r="AH68" s="181">
        <v>103.91102726962704</v>
      </c>
      <c r="AI68" s="181">
        <v>105.46754777533236</v>
      </c>
      <c r="AJ68" s="181">
        <v>105.06279796695503</v>
      </c>
      <c r="AK68" s="181">
        <v>106.14819192814404</v>
      </c>
      <c r="AL68" s="181">
        <v>105.87161761239747</v>
      </c>
      <c r="AM68" s="181">
        <v>107.57951438207787</v>
      </c>
      <c r="AN68" s="181">
        <v>109.46110921604698</v>
      </c>
      <c r="AO68" s="181">
        <v>110.67020762866069</v>
      </c>
      <c r="AP68" s="181">
        <v>109.63576782557142</v>
      </c>
      <c r="AQ68" s="181">
        <v>111.45713948057396</v>
      </c>
      <c r="AR68" s="181">
        <v>113.63000870409689</v>
      </c>
      <c r="AS68" s="181">
        <v>113.78156480415559</v>
      </c>
      <c r="AT68" s="181">
        <v>116.13381538544805</v>
      </c>
      <c r="AU68" s="181">
        <v>117.08469388390888</v>
      </c>
      <c r="AV68" s="181">
        <v>113.90692146921158</v>
      </c>
      <c r="AW68" s="181">
        <v>116.99778788401051</v>
      </c>
      <c r="AX68" s="181">
        <v>117.28220418313701</v>
      </c>
      <c r="AY68" s="181">
        <v>117.48287807552883</v>
      </c>
      <c r="AZ68" s="181">
        <v>116.82911311071626</v>
      </c>
      <c r="BA68" s="181">
        <v>116.14628140730797</v>
      </c>
      <c r="BB68" s="181">
        <v>120.07855527743224</v>
      </c>
      <c r="BC68" s="181">
        <v>121.31040557283366</v>
      </c>
      <c r="BD68" s="181">
        <v>123.53193223225871</v>
      </c>
      <c r="BE68" s="181">
        <v>123.88743585487173</v>
      </c>
      <c r="BF68" s="181">
        <v>123.94585202297662</v>
      </c>
      <c r="BG68" s="181">
        <v>123.48534235110446</v>
      </c>
      <c r="BH68" s="181">
        <v>120.11091619014569</v>
      </c>
      <c r="BI68" s="181">
        <v>121.7905902644025</v>
      </c>
      <c r="BJ68" s="181">
        <v>122.15442426134774</v>
      </c>
      <c r="BK68" s="181">
        <v>123.48912917279064</v>
      </c>
      <c r="BL68" s="181">
        <v>127.57060057691281</v>
      </c>
      <c r="BM68" s="181">
        <v>126.66038000957673</v>
      </c>
      <c r="BN68" s="181">
        <v>126.31197946317978</v>
      </c>
      <c r="BO68" s="181">
        <v>128.80411731785216</v>
      </c>
      <c r="BP68" s="181">
        <v>133.83640060158481</v>
      </c>
      <c r="BQ68" s="181">
        <v>133.13265842638722</v>
      </c>
      <c r="BR68" s="181">
        <v>135.70285150438275</v>
      </c>
      <c r="BS68" s="181">
        <v>134.44739425965957</v>
      </c>
      <c r="BT68" s="181">
        <v>134.58754188142368</v>
      </c>
      <c r="BU68" s="181">
        <v>135.38075304724703</v>
      </c>
      <c r="BV68" s="181">
        <v>136.39032157257699</v>
      </c>
      <c r="BW68" s="181">
        <v>140.09532304134279</v>
      </c>
    </row>
    <row r="69" spans="1:75" x14ac:dyDescent="0.25">
      <c r="C69" s="166"/>
    </row>
    <row r="70" spans="1:75" x14ac:dyDescent="0.25">
      <c r="A70" s="159" t="s">
        <v>58</v>
      </c>
      <c r="B70" s="192"/>
      <c r="C70" s="166">
        <v>110</v>
      </c>
      <c r="D70" s="165">
        <v>103.9344140496609</v>
      </c>
      <c r="E70" s="165">
        <v>103.85751403306395</v>
      </c>
      <c r="F70" s="165">
        <v>104.02690249482747</v>
      </c>
      <c r="G70" s="165">
        <v>103.8221038665866</v>
      </c>
      <c r="H70" s="165">
        <v>103.58552205346543</v>
      </c>
      <c r="I70" s="165">
        <v>104.19883576251026</v>
      </c>
      <c r="J70" s="165">
        <v>104.03501513458835</v>
      </c>
      <c r="K70" s="165">
        <v>104.95722414745568</v>
      </c>
      <c r="L70" s="165">
        <v>104.22795039615832</v>
      </c>
      <c r="M70" s="165">
        <v>105.04236037408562</v>
      </c>
      <c r="N70" s="165">
        <v>105.30519660163162</v>
      </c>
      <c r="O70" s="165">
        <v>105.00481201374245</v>
      </c>
      <c r="P70" s="165">
        <v>104.78410124258268</v>
      </c>
      <c r="Q70" s="165">
        <v>104.9279459845939</v>
      </c>
      <c r="R70" s="165">
        <v>105.22481335736801</v>
      </c>
      <c r="S70" s="165">
        <v>105.00371243765112</v>
      </c>
      <c r="T70" s="165">
        <v>105.23606485311555</v>
      </c>
      <c r="U70" s="165">
        <v>105.2803986242467</v>
      </c>
      <c r="V70" s="165">
        <v>105.00650624088925</v>
      </c>
      <c r="W70" s="165">
        <v>105.08131200587741</v>
      </c>
      <c r="X70" s="165">
        <v>104.30480842208159</v>
      </c>
      <c r="Y70" s="165">
        <v>105.31904850685423</v>
      </c>
      <c r="Z70" s="165">
        <v>105.35992104377206</v>
      </c>
      <c r="AA70" s="165">
        <v>105.53471503819902</v>
      </c>
      <c r="AB70" s="165">
        <v>106.032863433317</v>
      </c>
      <c r="AC70" s="165">
        <v>105.91797491240636</v>
      </c>
      <c r="AD70" s="165">
        <v>106.22243578606636</v>
      </c>
      <c r="AE70" s="165">
        <v>106.73135586248362</v>
      </c>
      <c r="AF70" s="165">
        <v>106.34627240782673</v>
      </c>
      <c r="AG70" s="165">
        <v>107.05045995427571</v>
      </c>
      <c r="AH70" s="165">
        <v>107.40899891393292</v>
      </c>
      <c r="AI70" s="165">
        <v>107.44163460878438</v>
      </c>
      <c r="AJ70" s="165">
        <v>107.14549747112221</v>
      </c>
      <c r="AK70" s="165">
        <v>107.46157188806876</v>
      </c>
      <c r="AL70" s="165">
        <v>107.67901686228076</v>
      </c>
      <c r="AM70" s="165">
        <v>107.68750412775051</v>
      </c>
      <c r="AN70" s="165">
        <v>108.0475080092056</v>
      </c>
      <c r="AO70" s="165">
        <v>109.14460285845324</v>
      </c>
      <c r="AP70" s="165">
        <v>114.98002783455632</v>
      </c>
      <c r="AQ70" s="165">
        <v>117.72822503320207</v>
      </c>
      <c r="AR70" s="165">
        <v>118.57057290554228</v>
      </c>
      <c r="AS70" s="165">
        <v>118.38742261829132</v>
      </c>
      <c r="AT70" s="165">
        <v>118.41983272384407</v>
      </c>
      <c r="AU70" s="165">
        <v>117.98782566234887</v>
      </c>
      <c r="AV70" s="165">
        <v>117.48549911770027</v>
      </c>
      <c r="AW70" s="165">
        <v>118.13462996866602</v>
      </c>
      <c r="AX70" s="165">
        <v>118.43796341461645</v>
      </c>
      <c r="AY70" s="165">
        <v>118.44990484354612</v>
      </c>
      <c r="AZ70" s="165">
        <v>118.7731922541607</v>
      </c>
      <c r="BA70" s="165">
        <v>118.51257143090956</v>
      </c>
      <c r="BB70" s="165">
        <v>126.96856843207054</v>
      </c>
      <c r="BC70" s="165">
        <v>129.26236334441276</v>
      </c>
      <c r="BD70" s="165">
        <v>128.30771631646127</v>
      </c>
      <c r="BE70" s="165">
        <v>128.94973654638977</v>
      </c>
      <c r="BF70" s="165">
        <v>128.97193323225423</v>
      </c>
      <c r="BG70" s="165">
        <v>128.95677709136936</v>
      </c>
      <c r="BH70" s="165">
        <v>128.30122008822761</v>
      </c>
      <c r="BI70" s="165">
        <v>128.63366579206857</v>
      </c>
      <c r="BJ70" s="165">
        <v>131.31143545623232</v>
      </c>
      <c r="BK70" s="165">
        <v>132.63140572292087</v>
      </c>
      <c r="BL70" s="165">
        <v>132.22832086322356</v>
      </c>
      <c r="BM70" s="165">
        <v>132.61994840513614</v>
      </c>
      <c r="BN70" s="165">
        <v>141.87196896334427</v>
      </c>
      <c r="BO70" s="165">
        <v>140.699010425936</v>
      </c>
      <c r="BP70" s="165">
        <v>141.09179513320152</v>
      </c>
      <c r="BQ70" s="165">
        <v>141.33700996618964</v>
      </c>
      <c r="BR70" s="165">
        <v>141.205268138202</v>
      </c>
      <c r="BS70" s="165">
        <v>141.06501253318854</v>
      </c>
      <c r="BT70" s="165">
        <v>140.287584468311</v>
      </c>
      <c r="BU70" s="165">
        <v>141.46566845795255</v>
      </c>
      <c r="BV70" s="165">
        <v>143.3373356532197</v>
      </c>
      <c r="BW70" s="165">
        <v>143.26651847359383</v>
      </c>
    </row>
    <row r="71" spans="1:75" x14ac:dyDescent="0.25">
      <c r="A71" s="189" t="s">
        <v>59</v>
      </c>
      <c r="B71" s="188"/>
      <c r="C71" s="166">
        <v>61</v>
      </c>
      <c r="D71" s="172">
        <v>101.11514517530964</v>
      </c>
      <c r="E71" s="172">
        <v>100.97647301423318</v>
      </c>
      <c r="F71" s="172">
        <v>101.28192761741327</v>
      </c>
      <c r="G71" s="172">
        <v>100.91261861566745</v>
      </c>
      <c r="H71" s="172">
        <v>100.48599567397352</v>
      </c>
      <c r="I71" s="172">
        <v>101.59197121487402</v>
      </c>
      <c r="J71" s="172">
        <v>101.29655696780176</v>
      </c>
      <c r="K71" s="172">
        <v>102.95955682707068</v>
      </c>
      <c r="L71" s="172">
        <v>101.64447301325579</v>
      </c>
      <c r="M71" s="172">
        <v>103.11308117017387</v>
      </c>
      <c r="N71" s="172">
        <v>103.58704813787978</v>
      </c>
      <c r="O71" s="172">
        <v>103.04537101217798</v>
      </c>
      <c r="P71" s="172">
        <v>102.64736798221774</v>
      </c>
      <c r="Q71" s="172">
        <v>102.90676013994293</v>
      </c>
      <c r="R71" s="172">
        <v>103.44209474658473</v>
      </c>
      <c r="S71" s="172">
        <v>103.0433881700461</v>
      </c>
      <c r="T71" s="172">
        <v>103.46238432908032</v>
      </c>
      <c r="U71" s="172">
        <v>103.54233047374301</v>
      </c>
      <c r="V71" s="172">
        <v>103.04842617588531</v>
      </c>
      <c r="W71" s="172">
        <v>103.18332181766723</v>
      </c>
      <c r="X71" s="172">
        <v>101.78306945344528</v>
      </c>
      <c r="Y71" s="172">
        <v>103.61202698336318</v>
      </c>
      <c r="Z71" s="172">
        <v>103.68573155813304</v>
      </c>
      <c r="AA71" s="172">
        <v>104.00093384316524</v>
      </c>
      <c r="AB71" s="172">
        <v>104.89923422780423</v>
      </c>
      <c r="AC71" s="172">
        <v>104.69205820648997</v>
      </c>
      <c r="AD71" s="172">
        <v>104.77546241923444</v>
      </c>
      <c r="AE71" s="172">
        <v>105.69318714719999</v>
      </c>
      <c r="AF71" s="172">
        <v>104.78512515465067</v>
      </c>
      <c r="AG71" s="172">
        <v>105.1673361911065</v>
      </c>
      <c r="AH71" s="172">
        <v>105.81388185606214</v>
      </c>
      <c r="AI71" s="172">
        <v>105.87273310907295</v>
      </c>
      <c r="AJ71" s="172">
        <v>105.33871531984609</v>
      </c>
      <c r="AK71" s="172">
        <v>105.90868557991365</v>
      </c>
      <c r="AL71" s="172">
        <v>106.30079946783694</v>
      </c>
      <c r="AM71" s="172">
        <v>106.31610437278239</v>
      </c>
      <c r="AN71" s="172">
        <v>106.96529169999648</v>
      </c>
      <c r="AO71" s="172">
        <v>106.30088240024938</v>
      </c>
      <c r="AP71" s="172">
        <v>112.46185134201247</v>
      </c>
      <c r="AQ71" s="172">
        <v>114.89244404141141</v>
      </c>
      <c r="AR71" s="172">
        <v>116.41143200792651</v>
      </c>
      <c r="AS71" s="172">
        <v>116.0811609981297</v>
      </c>
      <c r="AT71" s="172">
        <v>116.13960545076583</v>
      </c>
      <c r="AU71" s="172">
        <v>115.36057632347938</v>
      </c>
      <c r="AV71" s="172">
        <v>114.45474157083437</v>
      </c>
      <c r="AW71" s="172">
        <v>115.62530540044473</v>
      </c>
      <c r="AX71" s="172">
        <v>116.17230013904387</v>
      </c>
      <c r="AY71" s="172">
        <v>115.7282102711271</v>
      </c>
      <c r="AZ71" s="172">
        <v>116.31118756895671</v>
      </c>
      <c r="BA71" s="172">
        <v>115.84121559260217</v>
      </c>
      <c r="BB71" s="172">
        <v>125.29596413509788</v>
      </c>
      <c r="BC71" s="172">
        <v>127.66828341842078</v>
      </c>
      <c r="BD71" s="172">
        <v>125.94678877785253</v>
      </c>
      <c r="BE71" s="172">
        <v>127.10453017608427</v>
      </c>
      <c r="BF71" s="172">
        <v>127.14455698665951</v>
      </c>
      <c r="BG71" s="172">
        <v>127.11722624080154</v>
      </c>
      <c r="BH71" s="172">
        <v>125.935074267923</v>
      </c>
      <c r="BI71" s="172">
        <v>126.53456652075093</v>
      </c>
      <c r="BJ71" s="172">
        <v>128.0558429557795</v>
      </c>
      <c r="BK71" s="172">
        <v>129.71556321956143</v>
      </c>
      <c r="BL71" s="172">
        <v>128.98868888240233</v>
      </c>
      <c r="BM71" s="172">
        <v>129.69490248257256</v>
      </c>
      <c r="BN71" s="172">
        <v>139.63837481151751</v>
      </c>
      <c r="BO71" s="172">
        <v>137.5232036784862</v>
      </c>
      <c r="BP71" s="172">
        <v>138.23150397027652</v>
      </c>
      <c r="BQ71" s="172">
        <v>138.67369465271406</v>
      </c>
      <c r="BR71" s="172">
        <v>138.43612742191669</v>
      </c>
      <c r="BS71" s="172">
        <v>138.18320747844982</v>
      </c>
      <c r="BT71" s="172">
        <v>136.78128801719524</v>
      </c>
      <c r="BU71" s="172">
        <v>138.90570176900786</v>
      </c>
      <c r="BV71" s="172">
        <v>142.28083933424372</v>
      </c>
      <c r="BW71" s="172">
        <v>142.15313622344297</v>
      </c>
    </row>
    <row r="72" spans="1:75" x14ac:dyDescent="0.25">
      <c r="A72" s="173" t="s">
        <v>60</v>
      </c>
      <c r="B72" s="188"/>
      <c r="C72" s="166">
        <v>25</v>
      </c>
      <c r="D72" s="177">
        <v>100.97879589470541</v>
      </c>
      <c r="E72" s="177">
        <v>100.54941143356881</v>
      </c>
      <c r="F72" s="177">
        <v>101.46170140806467</v>
      </c>
      <c r="G72" s="177">
        <v>100.59949409688195</v>
      </c>
      <c r="H72" s="177">
        <v>99.702237946020148</v>
      </c>
      <c r="I72" s="177">
        <v>102.05799946386293</v>
      </c>
      <c r="J72" s="177">
        <v>101.05262628086506</v>
      </c>
      <c r="K72" s="177">
        <v>101.52887175546823</v>
      </c>
      <c r="L72" s="177">
        <v>98.701827964237552</v>
      </c>
      <c r="M72" s="177">
        <v>101.32132006596372</v>
      </c>
      <c r="N72" s="177">
        <v>102.41760133820179</v>
      </c>
      <c r="O72" s="177">
        <v>100.90584506640464</v>
      </c>
      <c r="P72" s="177">
        <v>100.08926351928353</v>
      </c>
      <c r="Q72" s="177">
        <v>100.55278078043648</v>
      </c>
      <c r="R72" s="177">
        <v>101.21647442565849</v>
      </c>
      <c r="S72" s="177">
        <v>100.60542137453842</v>
      </c>
      <c r="T72" s="177">
        <v>101.88263647865926</v>
      </c>
      <c r="U72" s="177">
        <v>101.72385216665263</v>
      </c>
      <c r="V72" s="177">
        <v>100.71357342141268</v>
      </c>
      <c r="W72" s="177">
        <v>100.96446971879958</v>
      </c>
      <c r="X72" s="177">
        <v>98.797775485840688</v>
      </c>
      <c r="Y72" s="177">
        <v>102.14444898342278</v>
      </c>
      <c r="Z72" s="177">
        <v>102.45178860068623</v>
      </c>
      <c r="AA72" s="177">
        <v>102.85189272217772</v>
      </c>
      <c r="AB72" s="177">
        <v>105.32658574525678</v>
      </c>
      <c r="AC72" s="177">
        <v>104.20134332489923</v>
      </c>
      <c r="AD72" s="177">
        <v>104.27872384214963</v>
      </c>
      <c r="AE72" s="177">
        <v>106.09399394212156</v>
      </c>
      <c r="AF72" s="177">
        <v>103.77434637913913</v>
      </c>
      <c r="AG72" s="177">
        <v>104.42255407396661</v>
      </c>
      <c r="AH72" s="177">
        <v>103.56133361321535</v>
      </c>
      <c r="AI72" s="177">
        <v>102.81808180178807</v>
      </c>
      <c r="AJ72" s="177">
        <v>101.92998138410101</v>
      </c>
      <c r="AK72" s="177">
        <v>102.93393039976148</v>
      </c>
      <c r="AL72" s="177">
        <v>104.13860756239451</v>
      </c>
      <c r="AM72" s="177">
        <v>103.53656695690569</v>
      </c>
      <c r="AN72" s="177">
        <v>105.07642566150966</v>
      </c>
      <c r="AO72" s="177">
        <v>103.38091663750286</v>
      </c>
      <c r="AP72" s="177">
        <v>111.34348263033364</v>
      </c>
      <c r="AQ72" s="177">
        <v>112.17622189030659</v>
      </c>
      <c r="AR72" s="177">
        <v>115.68479715065104</v>
      </c>
      <c r="AS72" s="177">
        <v>115.32076071585685</v>
      </c>
      <c r="AT72" s="177">
        <v>115.15335663831166</v>
      </c>
      <c r="AU72" s="177">
        <v>113.01547197234737</v>
      </c>
      <c r="AV72" s="177">
        <v>111.01535714839683</v>
      </c>
      <c r="AW72" s="177">
        <v>114.02059404103413</v>
      </c>
      <c r="AX72" s="177">
        <v>114.87311404206781</v>
      </c>
      <c r="AY72" s="177">
        <v>112.98024314817562</v>
      </c>
      <c r="AZ72" s="177">
        <v>113.03654649520558</v>
      </c>
      <c r="BA72" s="177">
        <v>111.97578035097474</v>
      </c>
      <c r="BB72" s="177">
        <v>123.37913987095908</v>
      </c>
      <c r="BC72" s="177">
        <v>124.75176016225718</v>
      </c>
      <c r="BD72" s="177">
        <v>121.3943508273219</v>
      </c>
      <c r="BE72" s="177">
        <v>123.073282078167</v>
      </c>
      <c r="BF72" s="177">
        <v>123.21817407585961</v>
      </c>
      <c r="BG72" s="177">
        <v>122.99504395135227</v>
      </c>
      <c r="BH72" s="177">
        <v>120.44746295094633</v>
      </c>
      <c r="BI72" s="177">
        <v>122.47701592108848</v>
      </c>
      <c r="BJ72" s="177">
        <v>123.35354336032577</v>
      </c>
      <c r="BK72" s="177">
        <v>125.61860314216464</v>
      </c>
      <c r="BL72" s="177">
        <v>123.85310009504799</v>
      </c>
      <c r="BM72" s="177">
        <v>125.59162075522283</v>
      </c>
      <c r="BN72" s="177">
        <v>136.11158070126368</v>
      </c>
      <c r="BO72" s="177">
        <v>130.90255073840063</v>
      </c>
      <c r="BP72" s="177">
        <v>132.48120478537567</v>
      </c>
      <c r="BQ72" s="177">
        <v>133.26873738694678</v>
      </c>
      <c r="BR72" s="177">
        <v>132.61782780533463</v>
      </c>
      <c r="BS72" s="177">
        <v>131.80553116929912</v>
      </c>
      <c r="BT72" s="177">
        <v>129.19895429530581</v>
      </c>
      <c r="BU72" s="177">
        <v>133.74334561226055</v>
      </c>
      <c r="BV72" s="177">
        <v>134.69058801432283</v>
      </c>
      <c r="BW72" s="177">
        <v>133.86928664023529</v>
      </c>
    </row>
    <row r="73" spans="1:75" x14ac:dyDescent="0.25">
      <c r="B73" s="148" t="s">
        <v>502</v>
      </c>
      <c r="C73" s="166">
        <v>9</v>
      </c>
      <c r="D73" s="181">
        <v>100.37360145933475</v>
      </c>
      <c r="E73" s="181">
        <v>99.594469488887597</v>
      </c>
      <c r="F73" s="181">
        <v>102.1100432173767</v>
      </c>
      <c r="G73" s="181">
        <v>99.677184202722657</v>
      </c>
      <c r="H73" s="181">
        <v>98.623629944163056</v>
      </c>
      <c r="I73" s="181">
        <v>103.21792918083494</v>
      </c>
      <c r="J73" s="181">
        <v>100.10381788995785</v>
      </c>
      <c r="K73" s="181">
        <v>100.83004522969767</v>
      </c>
      <c r="L73" s="181">
        <v>96.306531316559784</v>
      </c>
      <c r="M73" s="181">
        <v>100.38532025227586</v>
      </c>
      <c r="N73" s="181">
        <v>103.51513589485766</v>
      </c>
      <c r="O73" s="181">
        <v>99.161084490043905</v>
      </c>
      <c r="P73" s="181">
        <v>96.929453788064563</v>
      </c>
      <c r="Q73" s="181">
        <v>98.646211210904283</v>
      </c>
      <c r="R73" s="181">
        <v>99.832371243181242</v>
      </c>
      <c r="S73" s="181">
        <v>99.816115241178039</v>
      </c>
      <c r="T73" s="181">
        <v>103.24614559356705</v>
      </c>
      <c r="U73" s="181">
        <v>102.68392039849876</v>
      </c>
      <c r="V73" s="181">
        <v>100.33439771028416</v>
      </c>
      <c r="W73" s="181">
        <v>99.918059119724816</v>
      </c>
      <c r="X73" s="181">
        <v>96.257556917834407</v>
      </c>
      <c r="Y73" s="181">
        <v>103.58336027948359</v>
      </c>
      <c r="Z73" s="181">
        <v>102.19366013502855</v>
      </c>
      <c r="AA73" s="181">
        <v>103.63850664107248</v>
      </c>
      <c r="AB73" s="181">
        <v>108.35182499610139</v>
      </c>
      <c r="AC73" s="181">
        <v>105.01181183065927</v>
      </c>
      <c r="AD73" s="181">
        <v>105.06639819815825</v>
      </c>
      <c r="AE73" s="181">
        <v>109.84722344320795</v>
      </c>
      <c r="AF73" s="181">
        <v>104.7675374486611</v>
      </c>
      <c r="AG73" s="181">
        <v>106.61631675669582</v>
      </c>
      <c r="AH73" s="181">
        <v>104.8740763665305</v>
      </c>
      <c r="AI73" s="181">
        <v>103.01345918463352</v>
      </c>
      <c r="AJ73" s="181">
        <v>100.62321488050276</v>
      </c>
      <c r="AK73" s="181">
        <v>102.9858610900792</v>
      </c>
      <c r="AL73" s="181">
        <v>106.26424120769656</v>
      </c>
      <c r="AM73" s="181">
        <v>104.07250033184741</v>
      </c>
      <c r="AN73" s="181">
        <v>108.28670518802491</v>
      </c>
      <c r="AO73" s="181">
        <v>103.93780997961069</v>
      </c>
      <c r="AP73" s="181">
        <v>116.65608846423054</v>
      </c>
      <c r="AQ73" s="181">
        <v>111.4425809571663</v>
      </c>
      <c r="AR73" s="181">
        <v>119.29274847774246</v>
      </c>
      <c r="AS73" s="181">
        <v>119.27582442533698</v>
      </c>
      <c r="AT73" s="181">
        <v>119.13436602672608</v>
      </c>
      <c r="AU73" s="181">
        <v>113.30056248809673</v>
      </c>
      <c r="AV73" s="181">
        <v>108.32843926101843</v>
      </c>
      <c r="AW73" s="181">
        <v>115.85784740116507</v>
      </c>
      <c r="AX73" s="181">
        <v>118.5411965814796</v>
      </c>
      <c r="AY73" s="181">
        <v>112.6614895097868</v>
      </c>
      <c r="AZ73" s="181">
        <v>112.68062401090414</v>
      </c>
      <c r="BA73" s="181">
        <v>110.01996253049703</v>
      </c>
      <c r="BB73" s="181">
        <v>128.94457554864499</v>
      </c>
      <c r="BC73" s="181">
        <v>125.49750110889302</v>
      </c>
      <c r="BD73" s="181">
        <v>116.18764724382658</v>
      </c>
      <c r="BE73" s="181">
        <v>119.98781536202543</v>
      </c>
      <c r="BF73" s="181">
        <v>120.70098295207283</v>
      </c>
      <c r="BG73" s="181">
        <v>120.26191824752696</v>
      </c>
      <c r="BH73" s="181">
        <v>113.71818534295602</v>
      </c>
      <c r="BI73" s="181">
        <v>120.00648910745879</v>
      </c>
      <c r="BJ73" s="181">
        <v>122.00093680289663</v>
      </c>
      <c r="BK73" s="181">
        <v>128.57580767068259</v>
      </c>
      <c r="BL73" s="181">
        <v>123.50989377208043</v>
      </c>
      <c r="BM73" s="181">
        <v>127.34219697098284</v>
      </c>
      <c r="BN73" s="181">
        <v>137.90084948086641</v>
      </c>
      <c r="BO73" s="181">
        <v>124.42114998257517</v>
      </c>
      <c r="BP73" s="181">
        <v>127.81341313599053</v>
      </c>
      <c r="BQ73" s="181">
        <v>130.16897740393821</v>
      </c>
      <c r="BR73" s="181">
        <v>128.32830683304459</v>
      </c>
      <c r="BS73" s="181">
        <v>123.7739979943828</v>
      </c>
      <c r="BT73" s="181">
        <v>117.60504505947603</v>
      </c>
      <c r="BU73" s="181">
        <v>129.55949153527314</v>
      </c>
      <c r="BV73" s="181">
        <v>131.7719211388011</v>
      </c>
      <c r="BW73" s="181">
        <v>129.7173110751815</v>
      </c>
    </row>
    <row r="74" spans="1:75" x14ac:dyDescent="0.25">
      <c r="B74" s="148" t="s">
        <v>503</v>
      </c>
      <c r="C74" s="166">
        <v>12</v>
      </c>
      <c r="D74" s="181">
        <v>101.31968640510422</v>
      </c>
      <c r="E74" s="181">
        <v>101.31968640510422</v>
      </c>
      <c r="F74" s="181">
        <v>101.2004142021339</v>
      </c>
      <c r="G74" s="181">
        <v>101.16351335452312</v>
      </c>
      <c r="H74" s="181">
        <v>100.57854230663328</v>
      </c>
      <c r="I74" s="181">
        <v>101.58113449971101</v>
      </c>
      <c r="J74" s="181">
        <v>101.832407295339</v>
      </c>
      <c r="K74" s="181">
        <v>101.98910106101475</v>
      </c>
      <c r="L74" s="181">
        <v>100.19995651001274</v>
      </c>
      <c r="M74" s="181">
        <v>101.98910106101475</v>
      </c>
      <c r="N74" s="181">
        <v>101.79281606997473</v>
      </c>
      <c r="O74" s="181">
        <v>101.98910106101475</v>
      </c>
      <c r="P74" s="181">
        <v>101.98910106101475</v>
      </c>
      <c r="Q74" s="181">
        <v>101.63273458168418</v>
      </c>
      <c r="R74" s="181">
        <v>101.65832458749213</v>
      </c>
      <c r="S74" s="181">
        <v>101.22037228292659</v>
      </c>
      <c r="T74" s="181">
        <v>101.41644109819769</v>
      </c>
      <c r="U74" s="181">
        <v>101.41644109819769</v>
      </c>
      <c r="V74" s="181">
        <v>101.41644109819769</v>
      </c>
      <c r="W74" s="181">
        <v>101.41644109819769</v>
      </c>
      <c r="X74" s="181">
        <v>101.21683837150142</v>
      </c>
      <c r="Y74" s="181">
        <v>101.43562877852212</v>
      </c>
      <c r="Z74" s="181">
        <v>103.21057482953468</v>
      </c>
      <c r="AA74" s="181">
        <v>102.85653891602227</v>
      </c>
      <c r="AB74" s="181">
        <v>102.85653891602227</v>
      </c>
      <c r="AC74" s="181">
        <v>103.05487506192139</v>
      </c>
      <c r="AD74" s="181">
        <v>103.22656973556592</v>
      </c>
      <c r="AE74" s="181">
        <v>103.61497962559905</v>
      </c>
      <c r="AF74" s="181">
        <v>103.33600587681694</v>
      </c>
      <c r="AG74" s="181">
        <v>103.35529398671433</v>
      </c>
      <c r="AH74" s="181">
        <v>103.41292190797554</v>
      </c>
      <c r="AI74" s="181">
        <v>103.41292190797554</v>
      </c>
      <c r="AJ74" s="181">
        <v>103.76724655310171</v>
      </c>
      <c r="AK74" s="181">
        <v>103.41292190797554</v>
      </c>
      <c r="AL74" s="181">
        <v>103.41292190797554</v>
      </c>
      <c r="AM74" s="181">
        <v>103.41292190797554</v>
      </c>
      <c r="AN74" s="181">
        <v>103.41292190797554</v>
      </c>
      <c r="AO74" s="181">
        <v>103.41292190797554</v>
      </c>
      <c r="AP74" s="181">
        <v>109.25981862394205</v>
      </c>
      <c r="AQ74" s="181">
        <v>112.96942130625852</v>
      </c>
      <c r="AR74" s="181">
        <v>113.24173997310231</v>
      </c>
      <c r="AS74" s="181">
        <v>113.24173997310231</v>
      </c>
      <c r="AT74" s="181">
        <v>113.24173997310231</v>
      </c>
      <c r="AU74" s="181">
        <v>113.43489307324411</v>
      </c>
      <c r="AV74" s="181">
        <v>113.43489307324411</v>
      </c>
      <c r="AW74" s="181">
        <v>113.43489307324411</v>
      </c>
      <c r="AX74" s="181">
        <v>113.43489307324411</v>
      </c>
      <c r="AY74" s="181">
        <v>113.43489307324411</v>
      </c>
      <c r="AZ74" s="181">
        <v>113.43489307324411</v>
      </c>
      <c r="BA74" s="181">
        <v>113.43489307324411</v>
      </c>
      <c r="BB74" s="181">
        <v>120.49255941686216</v>
      </c>
      <c r="BC74" s="181">
        <v>125.61917231599308</v>
      </c>
      <c r="BD74" s="181">
        <v>125.61917231599308</v>
      </c>
      <c r="BE74" s="181">
        <v>125.61917231599308</v>
      </c>
      <c r="BF74" s="181">
        <v>125.61917231599308</v>
      </c>
      <c r="BG74" s="181">
        <v>125.61917231599308</v>
      </c>
      <c r="BH74" s="181">
        <v>125.61917231599308</v>
      </c>
      <c r="BI74" s="181">
        <v>125.27003636880404</v>
      </c>
      <c r="BJ74" s="181">
        <v>125.27003636880404</v>
      </c>
      <c r="BK74" s="181">
        <v>124.92187078232804</v>
      </c>
      <c r="BL74" s="181">
        <v>125.27003636880404</v>
      </c>
      <c r="BM74" s="181">
        <v>125.61917231599308</v>
      </c>
      <c r="BN74" s="181">
        <v>136.22900283509372</v>
      </c>
      <c r="BO74" s="181">
        <v>136.22900283509372</v>
      </c>
      <c r="BP74" s="181">
        <v>137.30463023263829</v>
      </c>
      <c r="BQ74" s="181">
        <v>137.30463023263829</v>
      </c>
      <c r="BR74" s="181">
        <v>137.30463023263829</v>
      </c>
      <c r="BS74" s="181">
        <v>138.51547865827251</v>
      </c>
      <c r="BT74" s="181">
        <v>138.51547865827251</v>
      </c>
      <c r="BU74" s="181">
        <v>138.51547865827251</v>
      </c>
      <c r="BV74" s="181">
        <v>138.51547865827251</v>
      </c>
      <c r="BW74" s="181">
        <v>138.51547865827251</v>
      </c>
    </row>
    <row r="75" spans="1:75" x14ac:dyDescent="0.25">
      <c r="B75" s="148" t="s">
        <v>504</v>
      </c>
      <c r="C75" s="166">
        <v>4</v>
      </c>
      <c r="D75" s="181">
        <v>101.31781184309294</v>
      </c>
      <c r="E75" s="181">
        <v>100.38720589449522</v>
      </c>
      <c r="F75" s="181">
        <v>100.78679395490492</v>
      </c>
      <c r="G75" s="181">
        <v>100.98263358581688</v>
      </c>
      <c r="H75" s="181">
        <v>99.500192868359093</v>
      </c>
      <c r="I75" s="181">
        <v>100.8787524931316</v>
      </c>
      <c r="J75" s="181">
        <v>100.84810211698449</v>
      </c>
      <c r="K75" s="181">
        <v>101.72054352181233</v>
      </c>
      <c r="L75" s="181">
        <v>99.596859784186947</v>
      </c>
      <c r="M75" s="181">
        <v>101.42397666160832</v>
      </c>
      <c r="N75" s="181">
        <v>101.82250439040719</v>
      </c>
      <c r="O75" s="181">
        <v>101.581788379386</v>
      </c>
      <c r="P75" s="181">
        <v>101.49932278933261</v>
      </c>
      <c r="Q75" s="181">
        <v>101.60270090814078</v>
      </c>
      <c r="R75" s="181">
        <v>103.00515610073133</v>
      </c>
      <c r="S75" s="181">
        <v>100.53650744943485</v>
      </c>
      <c r="T75" s="181">
        <v>100.2133271115015</v>
      </c>
      <c r="U75" s="181">
        <v>100.48593185036373</v>
      </c>
      <c r="V75" s="181">
        <v>99.458115741096819</v>
      </c>
      <c r="W75" s="181">
        <v>101.9629794285235</v>
      </c>
      <c r="X75" s="181">
        <v>97.256078606872478</v>
      </c>
      <c r="Y75" s="181">
        <v>101.03335918198792</v>
      </c>
      <c r="Z75" s="181">
        <v>100.75621896187064</v>
      </c>
      <c r="AA75" s="181">
        <v>101.06807282313096</v>
      </c>
      <c r="AB75" s="181">
        <v>105.92993791855994</v>
      </c>
      <c r="AC75" s="181">
        <v>105.81719397587257</v>
      </c>
      <c r="AD75" s="181">
        <v>105.66291886088135</v>
      </c>
      <c r="AE75" s="181">
        <v>105.08627051424475</v>
      </c>
      <c r="AF75" s="181">
        <v>102.85468797968134</v>
      </c>
      <c r="AG75" s="181">
        <v>102.68836829958258</v>
      </c>
      <c r="AH75" s="181">
        <v>101.05289753397578</v>
      </c>
      <c r="AI75" s="181">
        <v>100.59396237182341</v>
      </c>
      <c r="AJ75" s="181">
        <v>99.358410510195</v>
      </c>
      <c r="AK75" s="181">
        <v>101.38011182190434</v>
      </c>
      <c r="AL75" s="181">
        <v>101.53298882372188</v>
      </c>
      <c r="AM75" s="181">
        <v>102.70165201007714</v>
      </c>
      <c r="AN75" s="181">
        <v>102.84380798745272</v>
      </c>
      <c r="AO75" s="181">
        <v>102.03189080634222</v>
      </c>
      <c r="AP75" s="181">
        <v>105.64111152324038</v>
      </c>
      <c r="AQ75" s="181">
        <v>111.44731574201631</v>
      </c>
      <c r="AR75" s="181">
        <v>114.8960781973415</v>
      </c>
      <c r="AS75" s="181">
        <v>112.65892959779006</v>
      </c>
      <c r="AT75" s="181">
        <v>111.93093551000732</v>
      </c>
      <c r="AU75" s="181">
        <v>111.115755009221</v>
      </c>
      <c r="AV75" s="181">
        <v>109.8023146204564</v>
      </c>
      <c r="AW75" s="181">
        <v>111.64387688410959</v>
      </c>
      <c r="AX75" s="181">
        <v>110.93459123486227</v>
      </c>
      <c r="AY75" s="181">
        <v>112.33348905934483</v>
      </c>
      <c r="AZ75" s="181">
        <v>112.6423323507683</v>
      </c>
      <c r="BA75" s="181">
        <v>111.99903228024152</v>
      </c>
      <c r="BB75" s="181">
        <v>119.51665095845648</v>
      </c>
      <c r="BC75" s="181">
        <v>120.4716065711187</v>
      </c>
      <c r="BD75" s="181">
        <v>120.43496942417279</v>
      </c>
      <c r="BE75" s="181">
        <v>122.37791147600724</v>
      </c>
      <c r="BF75" s="181">
        <v>121.67885938397946</v>
      </c>
      <c r="BG75" s="181">
        <v>121.27219169103678</v>
      </c>
      <c r="BH75" s="181">
        <v>120.0732094737843</v>
      </c>
      <c r="BI75" s="181">
        <v>119.65663990860854</v>
      </c>
      <c r="BJ75" s="181">
        <v>120.64742908910644</v>
      </c>
      <c r="BK75" s="181">
        <v>121.055090032509</v>
      </c>
      <c r="BL75" s="181">
        <v>120.37450550045681</v>
      </c>
      <c r="BM75" s="181">
        <v>121.570169587452</v>
      </c>
      <c r="BN75" s="181">
        <v>131.73345954566739</v>
      </c>
      <c r="BO75" s="181">
        <v>129.50634614892877</v>
      </c>
      <c r="BP75" s="181">
        <v>128.51345965470426</v>
      </c>
      <c r="BQ75" s="181">
        <v>128.13551881164148</v>
      </c>
      <c r="BR75" s="181">
        <v>128.2088427110763</v>
      </c>
      <c r="BS75" s="181">
        <v>129.74663834594057</v>
      </c>
      <c r="BT75" s="181">
        <v>127.33567698702271</v>
      </c>
      <c r="BU75" s="181">
        <v>128.84061814744629</v>
      </c>
      <c r="BV75" s="181">
        <v>129.78291655239769</v>
      </c>
      <c r="BW75" s="181">
        <v>129.27265560749473</v>
      </c>
    </row>
    <row r="76" spans="1:75" x14ac:dyDescent="0.25">
      <c r="A76" s="173" t="s">
        <v>61</v>
      </c>
      <c r="B76" s="188"/>
      <c r="C76" s="166">
        <v>5</v>
      </c>
      <c r="D76" s="197">
        <v>100.10779968866009</v>
      </c>
      <c r="E76" s="197">
        <v>99.301159882299828</v>
      </c>
      <c r="F76" s="197">
        <v>100.14625228241172</v>
      </c>
      <c r="G76" s="197">
        <v>99.367792809703047</v>
      </c>
      <c r="H76" s="197">
        <v>99.034359370757642</v>
      </c>
      <c r="I76" s="197">
        <v>99.875090416978253</v>
      </c>
      <c r="J76" s="197">
        <v>101.29790251768596</v>
      </c>
      <c r="K76" s="197">
        <v>101.4328669786897</v>
      </c>
      <c r="L76" s="197">
        <v>100.19948032921403</v>
      </c>
      <c r="M76" s="197">
        <v>102.1835895592917</v>
      </c>
      <c r="N76" s="197">
        <v>102.71267833254262</v>
      </c>
      <c r="O76" s="197">
        <v>101.907862732504</v>
      </c>
      <c r="P76" s="197">
        <v>101.96398475251998</v>
      </c>
      <c r="Q76" s="197">
        <v>103.17592917961153</v>
      </c>
      <c r="R76" s="197">
        <v>104.98671271993264</v>
      </c>
      <c r="S76" s="197">
        <v>104.29852847161632</v>
      </c>
      <c r="T76" s="197">
        <v>102.43822405072588</v>
      </c>
      <c r="U76" s="197">
        <v>103.16908526959813</v>
      </c>
      <c r="V76" s="197">
        <v>102.1948465619339</v>
      </c>
      <c r="W76" s="197">
        <v>103.80584158805125</v>
      </c>
      <c r="X76" s="197">
        <v>99.612596656451188</v>
      </c>
      <c r="Y76" s="197">
        <v>102.43169844877302</v>
      </c>
      <c r="Z76" s="197">
        <v>102.31729963503415</v>
      </c>
      <c r="AA76" s="197">
        <v>103.43570668107108</v>
      </c>
      <c r="AB76" s="197">
        <v>102.02150625827147</v>
      </c>
      <c r="AC76" s="197">
        <v>104.62450911237234</v>
      </c>
      <c r="AD76" s="197">
        <v>105.25513792160282</v>
      </c>
      <c r="AE76" s="197">
        <v>107.33255831491599</v>
      </c>
      <c r="AF76" s="197">
        <v>108.31955196824629</v>
      </c>
      <c r="AG76" s="197">
        <v>110.27373423377553</v>
      </c>
      <c r="AH76" s="197">
        <v>108.42722002685359</v>
      </c>
      <c r="AI76" s="197">
        <v>109.86773062916191</v>
      </c>
      <c r="AJ76" s="197">
        <v>106.74281356843451</v>
      </c>
      <c r="AK76" s="197">
        <v>109.05069041397553</v>
      </c>
      <c r="AL76" s="197">
        <v>109.8742845548458</v>
      </c>
      <c r="AM76" s="197">
        <v>111.00801690125317</v>
      </c>
      <c r="AN76" s="197">
        <v>111.2966496953979</v>
      </c>
      <c r="AO76" s="197">
        <v>111.24032506705922</v>
      </c>
      <c r="AP76" s="197">
        <v>112.88520964645784</v>
      </c>
      <c r="AQ76" s="197">
        <v>116.88508989430883</v>
      </c>
      <c r="AR76" s="197">
        <v>117.87386678407104</v>
      </c>
      <c r="AS76" s="197">
        <v>117.02599634586326</v>
      </c>
      <c r="AT76" s="197">
        <v>119.88489663291853</v>
      </c>
      <c r="AU76" s="197">
        <v>119.96099956904834</v>
      </c>
      <c r="AV76" s="197">
        <v>118.71069717016016</v>
      </c>
      <c r="AW76" s="197">
        <v>118.99513844366092</v>
      </c>
      <c r="AX76" s="197">
        <v>120.37612723396141</v>
      </c>
      <c r="AY76" s="197">
        <v>122.39609103856715</v>
      </c>
      <c r="AZ76" s="197">
        <v>124.35773632320779</v>
      </c>
      <c r="BA76" s="197">
        <v>123.92790893283657</v>
      </c>
      <c r="BB76" s="197">
        <v>127.03711837336047</v>
      </c>
      <c r="BC76" s="197">
        <v>130.26049312646435</v>
      </c>
      <c r="BD76" s="197">
        <v>130.12113562330015</v>
      </c>
      <c r="BE76" s="197">
        <v>131.28694307349787</v>
      </c>
      <c r="BF76" s="197">
        <v>131.46881639690767</v>
      </c>
      <c r="BG76" s="197">
        <v>131.33361539043668</v>
      </c>
      <c r="BH76" s="197">
        <v>130.31874619878104</v>
      </c>
      <c r="BI76" s="197">
        <v>128.28418100859668</v>
      </c>
      <c r="BJ76" s="197">
        <v>129.8467421302052</v>
      </c>
      <c r="BK76" s="197">
        <v>130.22706251195086</v>
      </c>
      <c r="BL76" s="197">
        <v>130.18671083419304</v>
      </c>
      <c r="BM76" s="197">
        <v>130.10991345539566</v>
      </c>
      <c r="BN76" s="197">
        <v>136.42397028979758</v>
      </c>
      <c r="BO76" s="197">
        <v>135.21767827609585</v>
      </c>
      <c r="BP76" s="197">
        <v>134.66237279423186</v>
      </c>
      <c r="BQ76" s="197">
        <v>136.23146505154477</v>
      </c>
      <c r="BR76" s="197">
        <v>136.47566380444715</v>
      </c>
      <c r="BS76" s="197">
        <v>137.4515236743286</v>
      </c>
      <c r="BT76" s="197">
        <v>136.81245284470646</v>
      </c>
      <c r="BU76" s="197">
        <v>136.5257279890377</v>
      </c>
      <c r="BV76" s="197">
        <v>136.04766865354628</v>
      </c>
      <c r="BW76" s="197">
        <v>137.75928248786585</v>
      </c>
    </row>
    <row r="77" spans="1:75" x14ac:dyDescent="0.25">
      <c r="B77" s="148" t="s">
        <v>505</v>
      </c>
      <c r="C77" s="166">
        <v>5</v>
      </c>
      <c r="D77" s="181">
        <v>100.10779968866009</v>
      </c>
      <c r="E77" s="181">
        <v>99.301159882299828</v>
      </c>
      <c r="F77" s="181">
        <v>100.14625228241172</v>
      </c>
      <c r="G77" s="181">
        <v>99.367792809703047</v>
      </c>
      <c r="H77" s="181">
        <v>99.034359370757642</v>
      </c>
      <c r="I77" s="181">
        <v>99.875090416978253</v>
      </c>
      <c r="J77" s="181">
        <v>101.29790251768596</v>
      </c>
      <c r="K77" s="181">
        <v>101.4328669786897</v>
      </c>
      <c r="L77" s="181">
        <v>100.19948032921403</v>
      </c>
      <c r="M77" s="181">
        <v>102.1835895592917</v>
      </c>
      <c r="N77" s="181">
        <v>102.71267833254262</v>
      </c>
      <c r="O77" s="181">
        <v>101.907862732504</v>
      </c>
      <c r="P77" s="181">
        <v>101.96398475251998</v>
      </c>
      <c r="Q77" s="181">
        <v>103.17592917961153</v>
      </c>
      <c r="R77" s="181">
        <v>104.98671271993264</v>
      </c>
      <c r="S77" s="181">
        <v>104.29852847161632</v>
      </c>
      <c r="T77" s="181">
        <v>102.43822405072588</v>
      </c>
      <c r="U77" s="181">
        <v>103.16908526959813</v>
      </c>
      <c r="V77" s="181">
        <v>102.1948465619339</v>
      </c>
      <c r="W77" s="181">
        <v>103.80584158805125</v>
      </c>
      <c r="X77" s="181">
        <v>99.612596656451188</v>
      </c>
      <c r="Y77" s="181">
        <v>102.43169844877302</v>
      </c>
      <c r="Z77" s="181">
        <v>102.31729963503415</v>
      </c>
      <c r="AA77" s="181">
        <v>103.43570668107108</v>
      </c>
      <c r="AB77" s="181">
        <v>102.02150625827147</v>
      </c>
      <c r="AC77" s="181">
        <v>104.62450911237234</v>
      </c>
      <c r="AD77" s="181">
        <v>105.25513792160282</v>
      </c>
      <c r="AE77" s="181">
        <v>107.33255831491599</v>
      </c>
      <c r="AF77" s="181">
        <v>108.31955196824629</v>
      </c>
      <c r="AG77" s="181">
        <v>110.27373423377553</v>
      </c>
      <c r="AH77" s="181">
        <v>108.42722002685359</v>
      </c>
      <c r="AI77" s="181">
        <v>109.86773062916191</v>
      </c>
      <c r="AJ77" s="181">
        <v>106.74281356843451</v>
      </c>
      <c r="AK77" s="181">
        <v>109.05069041397553</v>
      </c>
      <c r="AL77" s="181">
        <v>109.8742845548458</v>
      </c>
      <c r="AM77" s="181">
        <v>111.00801690125317</v>
      </c>
      <c r="AN77" s="181">
        <v>111.2966496953979</v>
      </c>
      <c r="AO77" s="181">
        <v>111.24032506705922</v>
      </c>
      <c r="AP77" s="181">
        <v>112.88520964645784</v>
      </c>
      <c r="AQ77" s="181">
        <v>116.88508989430883</v>
      </c>
      <c r="AR77" s="181">
        <v>117.87386678407104</v>
      </c>
      <c r="AS77" s="181">
        <v>117.02599634586326</v>
      </c>
      <c r="AT77" s="181">
        <v>119.88489663291853</v>
      </c>
      <c r="AU77" s="181">
        <v>119.96099956904834</v>
      </c>
      <c r="AV77" s="181">
        <v>118.71069717016016</v>
      </c>
      <c r="AW77" s="181">
        <v>118.99513844366092</v>
      </c>
      <c r="AX77" s="181">
        <v>120.37612723396141</v>
      </c>
      <c r="AY77" s="181">
        <v>122.39609103856715</v>
      </c>
      <c r="AZ77" s="181">
        <v>124.35773632320779</v>
      </c>
      <c r="BA77" s="181">
        <v>123.92790893283657</v>
      </c>
      <c r="BB77" s="181">
        <v>127.03711837336047</v>
      </c>
      <c r="BC77" s="181">
        <v>130.26049312646435</v>
      </c>
      <c r="BD77" s="181">
        <v>130.12113562330015</v>
      </c>
      <c r="BE77" s="181">
        <v>131.28694307349787</v>
      </c>
      <c r="BF77" s="181">
        <v>131.46881639690767</v>
      </c>
      <c r="BG77" s="181">
        <v>131.33361539043668</v>
      </c>
      <c r="BH77" s="181">
        <v>130.31874619878104</v>
      </c>
      <c r="BI77" s="181">
        <v>128.28418100859668</v>
      </c>
      <c r="BJ77" s="181">
        <v>129.8467421302052</v>
      </c>
      <c r="BK77" s="181">
        <v>130.22706251195086</v>
      </c>
      <c r="BL77" s="181">
        <v>130.18671083419304</v>
      </c>
      <c r="BM77" s="181">
        <v>130.10991345539566</v>
      </c>
      <c r="BN77" s="181">
        <v>136.42397028979758</v>
      </c>
      <c r="BO77" s="181">
        <v>135.21767827609585</v>
      </c>
      <c r="BP77" s="181">
        <v>134.66237279423186</v>
      </c>
      <c r="BQ77" s="181">
        <v>136.23146505154477</v>
      </c>
      <c r="BR77" s="181">
        <v>136.47566380444715</v>
      </c>
      <c r="BS77" s="181">
        <v>137.4515236743286</v>
      </c>
      <c r="BT77" s="181">
        <v>136.81245284470646</v>
      </c>
      <c r="BU77" s="181">
        <v>136.5257279890377</v>
      </c>
      <c r="BV77" s="181">
        <v>136.04766865354628</v>
      </c>
      <c r="BW77" s="181">
        <v>137.75928248786585</v>
      </c>
    </row>
    <row r="78" spans="1:75" x14ac:dyDescent="0.25">
      <c r="A78" s="173" t="s">
        <v>62</v>
      </c>
      <c r="B78" s="188"/>
      <c r="C78" s="166">
        <v>31</v>
      </c>
      <c r="D78" s="177">
        <v>101.38757935106295</v>
      </c>
      <c r="E78" s="177">
        <v>101.59108931024205</v>
      </c>
      <c r="F78" s="177">
        <v>101.32012219511401</v>
      </c>
      <c r="G78" s="177">
        <v>101.41430384145646</v>
      </c>
      <c r="H78" s="177">
        <v>101.35219324542237</v>
      </c>
      <c r="I78" s="177">
        <v>101.49305823954359</v>
      </c>
      <c r="J78" s="177">
        <v>101.49305823954359</v>
      </c>
      <c r="K78" s="177">
        <v>104.35957540874702</v>
      </c>
      <c r="L78" s="177">
        <v>104.25063719537401</v>
      </c>
      <c r="M78" s="177">
        <v>104.70796780435661</v>
      </c>
      <c r="N78" s="177">
        <v>104.67117778364222</v>
      </c>
      <c r="O78" s="177">
        <v>104.95426423936198</v>
      </c>
      <c r="P78" s="177">
        <v>104.82057855389014</v>
      </c>
      <c r="Q78" s="177">
        <v>104.76171622992095</v>
      </c>
      <c r="R78" s="177">
        <v>104.98781791292073</v>
      </c>
      <c r="S78" s="177">
        <v>104.80704844036353</v>
      </c>
      <c r="T78" s="177">
        <v>104.90156167270285</v>
      </c>
      <c r="U78" s="177">
        <v>105.06904607690379</v>
      </c>
      <c r="V78" s="177">
        <v>105.06904607690379</v>
      </c>
      <c r="W78" s="177">
        <v>104.8723122570147</v>
      </c>
      <c r="X78" s="177">
        <v>104.54064084618994</v>
      </c>
      <c r="Y78" s="177">
        <v>104.98593319857162</v>
      </c>
      <c r="Z78" s="177">
        <v>104.90156167270285</v>
      </c>
      <c r="AA78" s="177">
        <v>105.01874557978326</v>
      </c>
      <c r="AB78" s="177">
        <v>105.01874557978326</v>
      </c>
      <c r="AC78" s="177">
        <v>105.09869102940469</v>
      </c>
      <c r="AD78" s="177">
        <v>105.09869102940469</v>
      </c>
      <c r="AE78" s="177">
        <v>105.1055411565026</v>
      </c>
      <c r="AF78" s="177">
        <v>105.03020048754777</v>
      </c>
      <c r="AG78" s="177">
        <v>104.94435434320819</v>
      </c>
      <c r="AH78" s="177">
        <v>107.20894686306897</v>
      </c>
      <c r="AI78" s="177">
        <v>107.69180714396579</v>
      </c>
      <c r="AJ78" s="177">
        <v>107.86122684083593</v>
      </c>
      <c r="AK78" s="177">
        <v>107.8009067197038</v>
      </c>
      <c r="AL78" s="177">
        <v>107.4681340549665</v>
      </c>
      <c r="AM78" s="177">
        <v>107.8009067197038</v>
      </c>
      <c r="AN78" s="177">
        <v>107.78996463500178</v>
      </c>
      <c r="AO78" s="177">
        <v>107.85900919814014</v>
      </c>
      <c r="AP78" s="177">
        <v>113.29547799587517</v>
      </c>
      <c r="AQ78" s="177">
        <v>116.76155128377053</v>
      </c>
      <c r="AR78" s="177">
        <v>116.76155128377053</v>
      </c>
      <c r="AS78" s="177">
        <v>116.54199423419917</v>
      </c>
      <c r="AT78" s="177">
        <v>116.33088817336552</v>
      </c>
      <c r="AU78" s="177">
        <v>116.50978576059082</v>
      </c>
      <c r="AV78" s="177">
        <v>116.54199423419917</v>
      </c>
      <c r="AW78" s="177">
        <v>116.37590600590229</v>
      </c>
      <c r="AX78" s="177">
        <v>116.54199423419917</v>
      </c>
      <c r="AY78" s="177">
        <v>116.86884814972669</v>
      </c>
      <c r="AZ78" s="177">
        <v>117.65419670032843</v>
      </c>
      <c r="BA78" s="177">
        <v>117.65419670032843</v>
      </c>
      <c r="BB78" s="177">
        <v>126.56095882581262</v>
      </c>
      <c r="BC78" s="177">
        <v>129.60221996241663</v>
      </c>
      <c r="BD78" s="177">
        <v>128.94482795643407</v>
      </c>
      <c r="BE78" s="177">
        <v>129.68095398127343</v>
      </c>
      <c r="BF78" s="177">
        <v>129.61353362274846</v>
      </c>
      <c r="BG78" s="177">
        <v>129.76150403073882</v>
      </c>
      <c r="BH78" s="177">
        <v>129.65352340566903</v>
      </c>
      <c r="BI78" s="177">
        <v>129.52458886114877</v>
      </c>
      <c r="BJ78" s="177">
        <v>131.5591653433348</v>
      </c>
      <c r="BK78" s="177">
        <v>132.93706339610893</v>
      </c>
      <c r="BL78" s="177">
        <v>132.93706339610893</v>
      </c>
      <c r="BM78" s="177">
        <v>132.93706339610893</v>
      </c>
      <c r="BN78" s="177">
        <v>143.00101595232223</v>
      </c>
      <c r="BO78" s="177">
        <v>143.23429885636014</v>
      </c>
      <c r="BP78" s="177">
        <v>143.44450834133281</v>
      </c>
      <c r="BQ78" s="177">
        <v>143.42643915755369</v>
      </c>
      <c r="BR78" s="177">
        <v>143.44450834133281</v>
      </c>
      <c r="BS78" s="177">
        <v>143.44450834133281</v>
      </c>
      <c r="BT78" s="177">
        <v>142.89104669170106</v>
      </c>
      <c r="BU78" s="177">
        <v>143.45275895670252</v>
      </c>
      <c r="BV78" s="177">
        <v>149.40735986332467</v>
      </c>
      <c r="BW78" s="177">
        <v>149.54234616725188</v>
      </c>
    </row>
    <row r="79" spans="1:75" x14ac:dyDescent="0.25">
      <c r="B79" s="148" t="s">
        <v>506</v>
      </c>
      <c r="C79" s="166">
        <v>30</v>
      </c>
      <c r="D79" s="181">
        <v>101.40394551413968</v>
      </c>
      <c r="E79" s="181">
        <v>101.61353575651285</v>
      </c>
      <c r="F79" s="181">
        <v>101.33353640421386</v>
      </c>
      <c r="G79" s="181">
        <v>101.43085743876773</v>
      </c>
      <c r="H79" s="181">
        <v>101.36667648953249</v>
      </c>
      <c r="I79" s="181">
        <v>101.51220548767148</v>
      </c>
      <c r="J79" s="181">
        <v>101.51220548767148</v>
      </c>
      <c r="K79" s="181">
        <v>104.31474152539809</v>
      </c>
      <c r="L79" s="181">
        <v>104.20077021089692</v>
      </c>
      <c r="M79" s="181">
        <v>104.67334517351227</v>
      </c>
      <c r="N79" s="181">
        <v>104.62950717929144</v>
      </c>
      <c r="O79" s="181">
        <v>104.92202985020184</v>
      </c>
      <c r="P79" s="181">
        <v>104.78388797521428</v>
      </c>
      <c r="Q79" s="181">
        <v>104.72306357377944</v>
      </c>
      <c r="R79" s="181">
        <v>104.87435915874069</v>
      </c>
      <c r="S79" s="181">
        <v>104.68756403709827</v>
      </c>
      <c r="T79" s="181">
        <v>104.78522771051556</v>
      </c>
      <c r="U79" s="181">
        <v>104.95829492818986</v>
      </c>
      <c r="V79" s="181">
        <v>104.95829492818986</v>
      </c>
      <c r="W79" s="181">
        <v>104.75500331430447</v>
      </c>
      <c r="X79" s="181">
        <v>104.41227618978556</v>
      </c>
      <c r="Y79" s="181">
        <v>104.87241162057994</v>
      </c>
      <c r="Z79" s="181">
        <v>104.78522771051556</v>
      </c>
      <c r="AA79" s="181">
        <v>104.91339555012527</v>
      </c>
      <c r="AB79" s="181">
        <v>104.91339555012527</v>
      </c>
      <c r="AC79" s="181">
        <v>104.99566838372242</v>
      </c>
      <c r="AD79" s="181">
        <v>104.99566838372242</v>
      </c>
      <c r="AE79" s="181">
        <v>104.99566838372242</v>
      </c>
      <c r="AF79" s="181">
        <v>104.91781635913576</v>
      </c>
      <c r="AG79" s="181">
        <v>104.82910867665153</v>
      </c>
      <c r="AH79" s="181">
        <v>107.08477984136809</v>
      </c>
      <c r="AI79" s="181">
        <v>107.58373546496145</v>
      </c>
      <c r="AJ79" s="181">
        <v>107.7588024850606</v>
      </c>
      <c r="AK79" s="181">
        <v>107.69647169322407</v>
      </c>
      <c r="AL79" s="181">
        <v>107.35260660632886</v>
      </c>
      <c r="AM79" s="181">
        <v>107.69647169322407</v>
      </c>
      <c r="AN79" s="181">
        <v>107.68516487236531</v>
      </c>
      <c r="AO79" s="181">
        <v>107.75651092094162</v>
      </c>
      <c r="AP79" s="181">
        <v>113.18389823823644</v>
      </c>
      <c r="AQ79" s="181">
        <v>116.64948643495548</v>
      </c>
      <c r="AR79" s="181">
        <v>116.64948643495548</v>
      </c>
      <c r="AS79" s="181">
        <v>116.42261081706508</v>
      </c>
      <c r="AT79" s="181">
        <v>116.20446788753698</v>
      </c>
      <c r="AU79" s="181">
        <v>116.38932872766979</v>
      </c>
      <c r="AV79" s="181">
        <v>116.42261081706508</v>
      </c>
      <c r="AW79" s="181">
        <v>116.25098631449164</v>
      </c>
      <c r="AX79" s="181">
        <v>116.42261081706508</v>
      </c>
      <c r="AY79" s="181">
        <v>116.76035986311018</v>
      </c>
      <c r="AZ79" s="181">
        <v>117.57188669873197</v>
      </c>
      <c r="BA79" s="181">
        <v>117.57188669873197</v>
      </c>
      <c r="BB79" s="181">
        <v>126.46027229480036</v>
      </c>
      <c r="BC79" s="181">
        <v>129.50660785531466</v>
      </c>
      <c r="BD79" s="181">
        <v>128.82730278246601</v>
      </c>
      <c r="BE79" s="181">
        <v>129.58796634146668</v>
      </c>
      <c r="BF79" s="181">
        <v>129.51829863765755</v>
      </c>
      <c r="BG79" s="181">
        <v>129.67120139258091</v>
      </c>
      <c r="BH79" s="181">
        <v>129.55962141334214</v>
      </c>
      <c r="BI79" s="181">
        <v>129.42638905067119</v>
      </c>
      <c r="BJ79" s="181">
        <v>131.52878474893012</v>
      </c>
      <c r="BK79" s="181">
        <v>132.95261273679671</v>
      </c>
      <c r="BL79" s="181">
        <v>132.95261273679671</v>
      </c>
      <c r="BM79" s="181">
        <v>132.95261273679671</v>
      </c>
      <c r="BN79" s="181">
        <v>143.02282135788965</v>
      </c>
      <c r="BO79" s="181">
        <v>143.26388035872881</v>
      </c>
      <c r="BP79" s="181">
        <v>143.4810968265339</v>
      </c>
      <c r="BQ79" s="181">
        <v>143.4810968265339</v>
      </c>
      <c r="BR79" s="181">
        <v>143.4810968265339</v>
      </c>
      <c r="BS79" s="181">
        <v>143.4810968265339</v>
      </c>
      <c r="BT79" s="181">
        <v>142.90918645524778</v>
      </c>
      <c r="BU79" s="181">
        <v>143.48962246241595</v>
      </c>
      <c r="BV79" s="181">
        <v>149.47811844174504</v>
      </c>
      <c r="BW79" s="181">
        <v>149.61760428913649</v>
      </c>
    </row>
    <row r="80" spans="1:75" x14ac:dyDescent="0.25">
      <c r="B80" s="148" t="s">
        <v>507</v>
      </c>
      <c r="C80" s="166">
        <v>1</v>
      </c>
      <c r="D80" s="181">
        <v>100.89659445876116</v>
      </c>
      <c r="E80" s="181">
        <v>100.91769592211854</v>
      </c>
      <c r="F80" s="181">
        <v>100.91769592211854</v>
      </c>
      <c r="G80" s="181">
        <v>100.91769592211854</v>
      </c>
      <c r="H80" s="181">
        <v>100.91769592211854</v>
      </c>
      <c r="I80" s="181">
        <v>100.91864079570676</v>
      </c>
      <c r="J80" s="181">
        <v>100.91864079570676</v>
      </c>
      <c r="K80" s="181">
        <v>105.7045919092153</v>
      </c>
      <c r="L80" s="181">
        <v>105.74664672968653</v>
      </c>
      <c r="M80" s="181">
        <v>105.74664672968655</v>
      </c>
      <c r="N80" s="181">
        <v>105.92129591416605</v>
      </c>
      <c r="O80" s="181">
        <v>105.92129591416605</v>
      </c>
      <c r="P80" s="181">
        <v>105.92129591416605</v>
      </c>
      <c r="Q80" s="181">
        <v>105.92129591416605</v>
      </c>
      <c r="R80" s="181">
        <v>108.39158053832155</v>
      </c>
      <c r="S80" s="181">
        <v>108.39158053832155</v>
      </c>
      <c r="T80" s="181">
        <v>108.39158053832155</v>
      </c>
      <c r="U80" s="181">
        <v>108.39158053832155</v>
      </c>
      <c r="V80" s="181">
        <v>108.39158053832155</v>
      </c>
      <c r="W80" s="181">
        <v>108.39158053832155</v>
      </c>
      <c r="X80" s="181">
        <v>108.39158053832155</v>
      </c>
      <c r="Y80" s="181">
        <v>108.39158053832155</v>
      </c>
      <c r="Z80" s="181">
        <v>108.39158053832155</v>
      </c>
      <c r="AA80" s="181">
        <v>108.17924646952279</v>
      </c>
      <c r="AB80" s="181">
        <v>108.17924646952279</v>
      </c>
      <c r="AC80" s="181">
        <v>108.18937039987321</v>
      </c>
      <c r="AD80" s="181">
        <v>108.18937039987321</v>
      </c>
      <c r="AE80" s="181">
        <v>108.40172433990784</v>
      </c>
      <c r="AF80" s="181">
        <v>108.40172433990784</v>
      </c>
      <c r="AG80" s="181">
        <v>108.40172433990784</v>
      </c>
      <c r="AH80" s="181">
        <v>110.93395751409584</v>
      </c>
      <c r="AI80" s="181">
        <v>110.93395751409584</v>
      </c>
      <c r="AJ80" s="181">
        <v>110.93395751409584</v>
      </c>
      <c r="AK80" s="181">
        <v>110.93395751409584</v>
      </c>
      <c r="AL80" s="181">
        <v>110.93395751409584</v>
      </c>
      <c r="AM80" s="181">
        <v>110.93395751409584</v>
      </c>
      <c r="AN80" s="181">
        <v>110.93395751409584</v>
      </c>
      <c r="AO80" s="181">
        <v>110.93395751409584</v>
      </c>
      <c r="AP80" s="181">
        <v>116.64287072503754</v>
      </c>
      <c r="AQ80" s="181">
        <v>120.12349674822201</v>
      </c>
      <c r="AR80" s="181">
        <v>120.12349674822201</v>
      </c>
      <c r="AS80" s="181">
        <v>120.12349674822201</v>
      </c>
      <c r="AT80" s="181">
        <v>120.12349674822201</v>
      </c>
      <c r="AU80" s="181">
        <v>120.12349674822201</v>
      </c>
      <c r="AV80" s="181">
        <v>120.12349674822201</v>
      </c>
      <c r="AW80" s="181">
        <v>120.12349674822201</v>
      </c>
      <c r="AX80" s="181">
        <v>120.12349674822201</v>
      </c>
      <c r="AY80" s="181">
        <v>120.12349674822201</v>
      </c>
      <c r="AZ80" s="181">
        <v>120.12349674822201</v>
      </c>
      <c r="BA80" s="181">
        <v>120.12349674822201</v>
      </c>
      <c r="BB80" s="181">
        <v>129.58155475618045</v>
      </c>
      <c r="BC80" s="181">
        <v>132.47058317547572</v>
      </c>
      <c r="BD80" s="181">
        <v>132.47058317547572</v>
      </c>
      <c r="BE80" s="181">
        <v>132.47058317547572</v>
      </c>
      <c r="BF80" s="181">
        <v>132.47058317547572</v>
      </c>
      <c r="BG80" s="181">
        <v>132.47058317547572</v>
      </c>
      <c r="BH80" s="181">
        <v>132.47058317547572</v>
      </c>
      <c r="BI80" s="181">
        <v>132.47058317547572</v>
      </c>
      <c r="BJ80" s="181">
        <v>132.47058317547572</v>
      </c>
      <c r="BK80" s="181">
        <v>132.47058317547572</v>
      </c>
      <c r="BL80" s="181">
        <v>132.47058317547572</v>
      </c>
      <c r="BM80" s="181">
        <v>132.47058317547572</v>
      </c>
      <c r="BN80" s="181">
        <v>142.34685378529929</v>
      </c>
      <c r="BO80" s="181">
        <v>142.34685378529929</v>
      </c>
      <c r="BP80" s="181">
        <v>142.34685378529929</v>
      </c>
      <c r="BQ80" s="181">
        <v>141.78670908814743</v>
      </c>
      <c r="BR80" s="181">
        <v>142.34685378529929</v>
      </c>
      <c r="BS80" s="181">
        <v>142.34685378529929</v>
      </c>
      <c r="BT80" s="181">
        <v>142.34685378529929</v>
      </c>
      <c r="BU80" s="181">
        <v>142.34685378529929</v>
      </c>
      <c r="BV80" s="181">
        <v>147.28460251071368</v>
      </c>
      <c r="BW80" s="181">
        <v>147.28460251071368</v>
      </c>
    </row>
    <row r="81" spans="1:75" x14ac:dyDescent="0.25">
      <c r="A81" s="189" t="s">
        <v>63</v>
      </c>
      <c r="B81" s="188"/>
      <c r="C81" s="166">
        <v>49</v>
      </c>
      <c r="D81" s="172">
        <v>107.44411611773086</v>
      </c>
      <c r="E81" s="172">
        <v>107.44411611773086</v>
      </c>
      <c r="F81" s="172">
        <v>107.44411611773086</v>
      </c>
      <c r="G81" s="172">
        <v>107.44411611773086</v>
      </c>
      <c r="H81" s="172">
        <v>107.44411611773086</v>
      </c>
      <c r="I81" s="172">
        <v>107.44411611773086</v>
      </c>
      <c r="J81" s="172">
        <v>107.44411611773086</v>
      </c>
      <c r="K81" s="172">
        <v>107.44411611773086</v>
      </c>
      <c r="L81" s="172">
        <v>107.44411611773089</v>
      </c>
      <c r="M81" s="172">
        <v>107.44411611773086</v>
      </c>
      <c r="N81" s="172">
        <v>107.44411611773086</v>
      </c>
      <c r="O81" s="172">
        <v>107.44411611773086</v>
      </c>
      <c r="P81" s="172">
        <v>107.44411611773086</v>
      </c>
      <c r="Q81" s="172">
        <v>107.44411611773086</v>
      </c>
      <c r="R81" s="172">
        <v>107.44411611773086</v>
      </c>
      <c r="S81" s="172">
        <v>107.44411611773086</v>
      </c>
      <c r="T81" s="172">
        <v>107.44411611773086</v>
      </c>
      <c r="U81" s="172">
        <v>107.44411611773089</v>
      </c>
      <c r="V81" s="172">
        <v>107.44411611773086</v>
      </c>
      <c r="W81" s="172">
        <v>107.44411611773086</v>
      </c>
      <c r="X81" s="172">
        <v>107.44411611773086</v>
      </c>
      <c r="Y81" s="172">
        <v>107.44411611773086</v>
      </c>
      <c r="Z81" s="172">
        <v>107.44411611773086</v>
      </c>
      <c r="AA81" s="172">
        <v>107.44411611773086</v>
      </c>
      <c r="AB81" s="172">
        <v>107.44411611773086</v>
      </c>
      <c r="AC81" s="172">
        <v>107.44411611773086</v>
      </c>
      <c r="AD81" s="172">
        <v>108.02376997742856</v>
      </c>
      <c r="AE81" s="172">
        <v>108.02376997742856</v>
      </c>
      <c r="AF81" s="172">
        <v>108.28974143729084</v>
      </c>
      <c r="AG81" s="172">
        <v>109.39475688393533</v>
      </c>
      <c r="AH81" s="172">
        <v>109.39475688393533</v>
      </c>
      <c r="AI81" s="172">
        <v>109.39475688393533</v>
      </c>
      <c r="AJ81" s="172">
        <v>109.39475688393533</v>
      </c>
      <c r="AK81" s="172">
        <v>109.39475688393533</v>
      </c>
      <c r="AL81" s="172">
        <v>109.39475688393533</v>
      </c>
      <c r="AM81" s="172">
        <v>109.39475688393533</v>
      </c>
      <c r="AN81" s="172">
        <v>109.39475688393533</v>
      </c>
      <c r="AO81" s="172">
        <v>112.68474465336008</v>
      </c>
      <c r="AP81" s="172">
        <v>118.11490061098849</v>
      </c>
      <c r="AQ81" s="172">
        <v>121.25848300257414</v>
      </c>
      <c r="AR81" s="172">
        <v>121.25848300257414</v>
      </c>
      <c r="AS81" s="172">
        <v>121.25848300257414</v>
      </c>
      <c r="AT81" s="172">
        <v>121.25848300257414</v>
      </c>
      <c r="AU81" s="172">
        <v>121.25848300257414</v>
      </c>
      <c r="AV81" s="172">
        <v>121.25848300257414</v>
      </c>
      <c r="AW81" s="172">
        <v>121.25848300257414</v>
      </c>
      <c r="AX81" s="172">
        <v>121.25848300257414</v>
      </c>
      <c r="AY81" s="172">
        <v>121.83813686227184</v>
      </c>
      <c r="AZ81" s="172">
        <v>121.83813686227184</v>
      </c>
      <c r="BA81" s="172">
        <v>121.83813686227184</v>
      </c>
      <c r="BB81" s="172">
        <v>129.05079010789365</v>
      </c>
      <c r="BC81" s="172">
        <v>131.24683019105581</v>
      </c>
      <c r="BD81" s="172">
        <v>131.24683019105581</v>
      </c>
      <c r="BE81" s="172">
        <v>131.24683019105581</v>
      </c>
      <c r="BF81" s="172">
        <v>131.24683019105581</v>
      </c>
      <c r="BG81" s="172">
        <v>131.24683019105581</v>
      </c>
      <c r="BH81" s="172">
        <v>131.24683019105581</v>
      </c>
      <c r="BI81" s="172">
        <v>131.24683019105581</v>
      </c>
      <c r="BJ81" s="172">
        <v>135.36431591597969</v>
      </c>
      <c r="BK81" s="172">
        <v>136.26133210465406</v>
      </c>
      <c r="BL81" s="172">
        <v>136.26133210465406</v>
      </c>
      <c r="BM81" s="172">
        <v>136.26133210465406</v>
      </c>
      <c r="BN81" s="172">
        <v>144.65256576459797</v>
      </c>
      <c r="BO81" s="172">
        <v>144.65256576459797</v>
      </c>
      <c r="BP81" s="172">
        <v>144.65256576459797</v>
      </c>
      <c r="BQ81" s="172">
        <v>144.65256576459797</v>
      </c>
      <c r="BR81" s="172">
        <v>144.65256576459797</v>
      </c>
      <c r="BS81" s="172">
        <v>144.65256576459797</v>
      </c>
      <c r="BT81" s="172">
        <v>144.65256576459797</v>
      </c>
      <c r="BU81" s="172">
        <v>144.65256576459797</v>
      </c>
      <c r="BV81" s="172">
        <v>144.65256576459797</v>
      </c>
      <c r="BW81" s="172">
        <v>144.65256576459797</v>
      </c>
    </row>
    <row r="82" spans="1:75" x14ac:dyDescent="0.25">
      <c r="A82" s="173" t="s">
        <v>64</v>
      </c>
      <c r="B82" s="188"/>
      <c r="C82" s="166">
        <v>49</v>
      </c>
      <c r="D82" s="197">
        <v>107.44411611773086</v>
      </c>
      <c r="E82" s="197">
        <v>107.44411611773086</v>
      </c>
      <c r="F82" s="197">
        <v>107.44411611773086</v>
      </c>
      <c r="G82" s="197">
        <v>107.44411611773086</v>
      </c>
      <c r="H82" s="197">
        <v>107.44411611773086</v>
      </c>
      <c r="I82" s="197">
        <v>107.44411611773086</v>
      </c>
      <c r="J82" s="197">
        <v>107.44411611773086</v>
      </c>
      <c r="K82" s="197">
        <v>107.44411611773086</v>
      </c>
      <c r="L82" s="197">
        <v>107.44411611773089</v>
      </c>
      <c r="M82" s="197">
        <v>107.44411611773086</v>
      </c>
      <c r="N82" s="197">
        <v>107.44411611773086</v>
      </c>
      <c r="O82" s="197">
        <v>107.44411611773086</v>
      </c>
      <c r="P82" s="197">
        <v>107.44411611773086</v>
      </c>
      <c r="Q82" s="197">
        <v>107.44411611773086</v>
      </c>
      <c r="R82" s="197">
        <v>107.44411611773086</v>
      </c>
      <c r="S82" s="197">
        <v>107.44411611773086</v>
      </c>
      <c r="T82" s="197">
        <v>107.44411611773086</v>
      </c>
      <c r="U82" s="197">
        <v>107.44411611773089</v>
      </c>
      <c r="V82" s="197">
        <v>107.44411611773086</v>
      </c>
      <c r="W82" s="197">
        <v>107.44411611773086</v>
      </c>
      <c r="X82" s="197">
        <v>107.44411611773086</v>
      </c>
      <c r="Y82" s="197">
        <v>107.44411611773086</v>
      </c>
      <c r="Z82" s="197">
        <v>107.44411611773086</v>
      </c>
      <c r="AA82" s="197">
        <v>107.44411611773086</v>
      </c>
      <c r="AB82" s="197">
        <v>107.44411611773086</v>
      </c>
      <c r="AC82" s="197">
        <v>107.44411611773086</v>
      </c>
      <c r="AD82" s="197">
        <v>108.02376997742856</v>
      </c>
      <c r="AE82" s="197">
        <v>108.02376997742856</v>
      </c>
      <c r="AF82" s="197">
        <v>108.28974143729084</v>
      </c>
      <c r="AG82" s="197">
        <v>109.39475688393533</v>
      </c>
      <c r="AH82" s="197">
        <v>109.39475688393533</v>
      </c>
      <c r="AI82" s="197">
        <v>109.39475688393533</v>
      </c>
      <c r="AJ82" s="197">
        <v>109.39475688393533</v>
      </c>
      <c r="AK82" s="197">
        <v>109.39475688393533</v>
      </c>
      <c r="AL82" s="197">
        <v>109.39475688393533</v>
      </c>
      <c r="AM82" s="197">
        <v>109.39475688393533</v>
      </c>
      <c r="AN82" s="197">
        <v>109.39475688393533</v>
      </c>
      <c r="AO82" s="197">
        <v>112.68474465336008</v>
      </c>
      <c r="AP82" s="197">
        <v>118.11490061098849</v>
      </c>
      <c r="AQ82" s="197">
        <v>121.25848300257414</v>
      </c>
      <c r="AR82" s="197">
        <v>121.25848300257414</v>
      </c>
      <c r="AS82" s="197">
        <v>121.25848300257414</v>
      </c>
      <c r="AT82" s="197">
        <v>121.25848300257414</v>
      </c>
      <c r="AU82" s="197">
        <v>121.25848300257414</v>
      </c>
      <c r="AV82" s="197">
        <v>121.25848300257414</v>
      </c>
      <c r="AW82" s="197">
        <v>121.25848300257414</v>
      </c>
      <c r="AX82" s="197">
        <v>121.25848300257414</v>
      </c>
      <c r="AY82" s="197">
        <v>121.83813686227184</v>
      </c>
      <c r="AZ82" s="197">
        <v>121.83813686227184</v>
      </c>
      <c r="BA82" s="197">
        <v>121.83813686227184</v>
      </c>
      <c r="BB82" s="197">
        <v>129.05079010789365</v>
      </c>
      <c r="BC82" s="197">
        <v>131.24683019105581</v>
      </c>
      <c r="BD82" s="197">
        <v>131.24683019105581</v>
      </c>
      <c r="BE82" s="197">
        <v>131.24683019105581</v>
      </c>
      <c r="BF82" s="197">
        <v>131.24683019105581</v>
      </c>
      <c r="BG82" s="197">
        <v>131.24683019105581</v>
      </c>
      <c r="BH82" s="197">
        <v>131.24683019105581</v>
      </c>
      <c r="BI82" s="197">
        <v>131.24683019105581</v>
      </c>
      <c r="BJ82" s="197">
        <v>135.36431591597969</v>
      </c>
      <c r="BK82" s="197">
        <v>136.26133210465406</v>
      </c>
      <c r="BL82" s="197">
        <v>136.26133210465406</v>
      </c>
      <c r="BM82" s="197">
        <v>136.26133210465406</v>
      </c>
      <c r="BN82" s="197">
        <v>144.65256576459797</v>
      </c>
      <c r="BO82" s="197">
        <v>144.65256576459797</v>
      </c>
      <c r="BP82" s="197">
        <v>144.65256576459797</v>
      </c>
      <c r="BQ82" s="197">
        <v>144.65256576459797</v>
      </c>
      <c r="BR82" s="197">
        <v>144.65256576459797</v>
      </c>
      <c r="BS82" s="197">
        <v>144.65256576459797</v>
      </c>
      <c r="BT82" s="197">
        <v>144.65256576459797</v>
      </c>
      <c r="BU82" s="197">
        <v>144.65256576459797</v>
      </c>
      <c r="BV82" s="197">
        <v>144.65256576459797</v>
      </c>
      <c r="BW82" s="197">
        <v>144.65256576459797</v>
      </c>
    </row>
    <row r="83" spans="1:75" x14ac:dyDescent="0.25">
      <c r="B83" s="148" t="s">
        <v>508</v>
      </c>
      <c r="C83" s="166">
        <v>49</v>
      </c>
      <c r="D83" s="181">
        <v>107.44411611773086</v>
      </c>
      <c r="E83" s="181">
        <v>107.44411611773086</v>
      </c>
      <c r="F83" s="181">
        <v>107.44411611773086</v>
      </c>
      <c r="G83" s="181">
        <v>107.44411611773086</v>
      </c>
      <c r="H83" s="181">
        <v>107.44411611773086</v>
      </c>
      <c r="I83" s="181">
        <v>107.44411611773086</v>
      </c>
      <c r="J83" s="181">
        <v>107.44411611773086</v>
      </c>
      <c r="K83" s="181">
        <v>107.44411611773086</v>
      </c>
      <c r="L83" s="181">
        <v>107.44411611773089</v>
      </c>
      <c r="M83" s="181">
        <v>107.44411611773086</v>
      </c>
      <c r="N83" s="181">
        <v>107.44411611773086</v>
      </c>
      <c r="O83" s="181">
        <v>107.44411611773086</v>
      </c>
      <c r="P83" s="181">
        <v>107.44411611773086</v>
      </c>
      <c r="Q83" s="181">
        <v>107.44411611773086</v>
      </c>
      <c r="R83" s="181">
        <v>107.44411611773086</v>
      </c>
      <c r="S83" s="181">
        <v>107.44411611773086</v>
      </c>
      <c r="T83" s="181">
        <v>107.44411611773086</v>
      </c>
      <c r="U83" s="181">
        <v>107.44411611773089</v>
      </c>
      <c r="V83" s="181">
        <v>107.44411611773086</v>
      </c>
      <c r="W83" s="181">
        <v>107.44411611773086</v>
      </c>
      <c r="X83" s="181">
        <v>107.44411611773086</v>
      </c>
      <c r="Y83" s="181">
        <v>107.44411611773086</v>
      </c>
      <c r="Z83" s="181">
        <v>107.44411611773086</v>
      </c>
      <c r="AA83" s="181">
        <v>107.44411611773086</v>
      </c>
      <c r="AB83" s="181">
        <v>107.44411611773086</v>
      </c>
      <c r="AC83" s="181">
        <v>107.44411611773086</v>
      </c>
      <c r="AD83" s="181">
        <v>108.02376997742856</v>
      </c>
      <c r="AE83" s="181">
        <v>108.02376997742856</v>
      </c>
      <c r="AF83" s="181">
        <v>108.28974143729084</v>
      </c>
      <c r="AG83" s="181">
        <v>109.39475688393533</v>
      </c>
      <c r="AH83" s="181">
        <v>109.39475688393533</v>
      </c>
      <c r="AI83" s="181">
        <v>109.39475688393533</v>
      </c>
      <c r="AJ83" s="181">
        <v>109.39475688393533</v>
      </c>
      <c r="AK83" s="181">
        <v>109.39475688393533</v>
      </c>
      <c r="AL83" s="181">
        <v>109.39475688393533</v>
      </c>
      <c r="AM83" s="181">
        <v>109.39475688393533</v>
      </c>
      <c r="AN83" s="181">
        <v>109.39475688393533</v>
      </c>
      <c r="AO83" s="181">
        <v>112.68474465336008</v>
      </c>
      <c r="AP83" s="181">
        <v>118.11490061098849</v>
      </c>
      <c r="AQ83" s="181">
        <v>121.25848300257414</v>
      </c>
      <c r="AR83" s="181">
        <v>121.25848300257414</v>
      </c>
      <c r="AS83" s="181">
        <v>121.25848300257414</v>
      </c>
      <c r="AT83" s="181">
        <v>121.25848300257414</v>
      </c>
      <c r="AU83" s="181">
        <v>121.25848300257414</v>
      </c>
      <c r="AV83" s="181">
        <v>121.25848300257414</v>
      </c>
      <c r="AW83" s="181">
        <v>121.25848300257414</v>
      </c>
      <c r="AX83" s="181">
        <v>121.25848300257414</v>
      </c>
      <c r="AY83" s="181">
        <v>121.83813686227184</v>
      </c>
      <c r="AZ83" s="181">
        <v>121.83813686227184</v>
      </c>
      <c r="BA83" s="181">
        <v>121.83813686227184</v>
      </c>
      <c r="BB83" s="181">
        <v>129.05079010789365</v>
      </c>
      <c r="BC83" s="181">
        <v>131.24683019105581</v>
      </c>
      <c r="BD83" s="181">
        <v>131.24683019105581</v>
      </c>
      <c r="BE83" s="181">
        <v>131.24683019105581</v>
      </c>
      <c r="BF83" s="181">
        <v>131.24683019105581</v>
      </c>
      <c r="BG83" s="181">
        <v>131.24683019105581</v>
      </c>
      <c r="BH83" s="181">
        <v>131.24683019105581</v>
      </c>
      <c r="BI83" s="181">
        <v>131.24683019105581</v>
      </c>
      <c r="BJ83" s="181">
        <v>135.36431591597969</v>
      </c>
      <c r="BK83" s="181">
        <v>136.26133210465406</v>
      </c>
      <c r="BL83" s="181">
        <v>136.26133210465406</v>
      </c>
      <c r="BM83" s="181">
        <v>136.26133210465406</v>
      </c>
      <c r="BN83" s="181">
        <v>144.65256576459797</v>
      </c>
      <c r="BO83" s="181">
        <v>144.65256576459797</v>
      </c>
      <c r="BP83" s="181">
        <v>144.65256576459797</v>
      </c>
      <c r="BQ83" s="181">
        <v>144.65256576459797</v>
      </c>
      <c r="BR83" s="181">
        <v>144.65256576459797</v>
      </c>
      <c r="BS83" s="181">
        <v>144.65256576459797</v>
      </c>
      <c r="BT83" s="181">
        <v>144.65256576459797</v>
      </c>
      <c r="BU83" s="181">
        <v>144.65256576459797</v>
      </c>
      <c r="BV83" s="181">
        <v>144.65256576459797</v>
      </c>
      <c r="BW83" s="181">
        <v>144.65256576459797</v>
      </c>
    </row>
    <row r="84" spans="1:75" x14ac:dyDescent="0.25">
      <c r="C84" s="166"/>
    </row>
    <row r="85" spans="1:75" x14ac:dyDescent="0.25">
      <c r="A85" s="159" t="s">
        <v>65</v>
      </c>
      <c r="B85" s="192"/>
      <c r="C85" s="166">
        <v>46</v>
      </c>
      <c r="D85" s="165">
        <v>101.38686161631951</v>
      </c>
      <c r="E85" s="165">
        <v>101.47117229368462</v>
      </c>
      <c r="F85" s="165">
        <v>101.50520044316919</v>
      </c>
      <c r="G85" s="165">
        <v>101.50520044316919</v>
      </c>
      <c r="H85" s="165">
        <v>101.51134745520945</v>
      </c>
      <c r="I85" s="165">
        <v>101.68775859208743</v>
      </c>
      <c r="J85" s="165">
        <v>101.69398295884575</v>
      </c>
      <c r="K85" s="165">
        <v>102.49143471927134</v>
      </c>
      <c r="L85" s="165">
        <v>102.90952671869778</v>
      </c>
      <c r="M85" s="165">
        <v>104.46010457035356</v>
      </c>
      <c r="N85" s="165">
        <v>104.46010457035356</v>
      </c>
      <c r="O85" s="165">
        <v>104.46010457035356</v>
      </c>
      <c r="P85" s="165">
        <v>104.46010457035356</v>
      </c>
      <c r="Q85" s="165">
        <v>104.52677877232034</v>
      </c>
      <c r="R85" s="165">
        <v>104.81641765845892</v>
      </c>
      <c r="S85" s="165">
        <v>104.74096179361051</v>
      </c>
      <c r="T85" s="165">
        <v>104.92163156132037</v>
      </c>
      <c r="U85" s="165">
        <v>104.92163156132037</v>
      </c>
      <c r="V85" s="165">
        <v>104.96738772063252</v>
      </c>
      <c r="W85" s="165">
        <v>105.14506487296713</v>
      </c>
      <c r="X85" s="165">
        <v>105.69703099678263</v>
      </c>
      <c r="Y85" s="165">
        <v>105.9188352171801</v>
      </c>
      <c r="Z85" s="165">
        <v>105.9188352171801</v>
      </c>
      <c r="AA85" s="165">
        <v>105.9188352171801</v>
      </c>
      <c r="AB85" s="165">
        <v>106.56018671564588</v>
      </c>
      <c r="AC85" s="165">
        <v>106.56018671564588</v>
      </c>
      <c r="AD85" s="165">
        <v>106.34507148889284</v>
      </c>
      <c r="AE85" s="165">
        <v>106.67405597335208</v>
      </c>
      <c r="AF85" s="165">
        <v>106.72008508974321</v>
      </c>
      <c r="AG85" s="165">
        <v>106.89760496685081</v>
      </c>
      <c r="AH85" s="165">
        <v>106.93108609752765</v>
      </c>
      <c r="AI85" s="165">
        <v>107.22092658019456</v>
      </c>
      <c r="AJ85" s="165">
        <v>107.40949579109746</v>
      </c>
      <c r="AK85" s="165">
        <v>108.19920928783975</v>
      </c>
      <c r="AL85" s="165">
        <v>108.19920928783975</v>
      </c>
      <c r="AM85" s="165">
        <v>108.19920928783975</v>
      </c>
      <c r="AN85" s="165">
        <v>108.46719832435664</v>
      </c>
      <c r="AO85" s="165">
        <v>108.69448836451818</v>
      </c>
      <c r="AP85" s="165">
        <v>108.75594586374751</v>
      </c>
      <c r="AQ85" s="165">
        <v>109.30142968893843</v>
      </c>
      <c r="AR85" s="165">
        <v>109.32551734663552</v>
      </c>
      <c r="AS85" s="165">
        <v>109.80326700008455</v>
      </c>
      <c r="AT85" s="165">
        <v>110.18269932779191</v>
      </c>
      <c r="AU85" s="165">
        <v>110.20745806568426</v>
      </c>
      <c r="AV85" s="165">
        <v>110.41822947570986</v>
      </c>
      <c r="AW85" s="165">
        <v>110.68456323673681</v>
      </c>
      <c r="AX85" s="165">
        <v>110.70398768831502</v>
      </c>
      <c r="AY85" s="165">
        <v>111.07658783096774</v>
      </c>
      <c r="AZ85" s="165">
        <v>111.13748290021475</v>
      </c>
      <c r="BA85" s="165">
        <v>111.13748290021475</v>
      </c>
      <c r="BB85" s="165">
        <v>111.42676559006455</v>
      </c>
      <c r="BC85" s="165">
        <v>112.36972176895407</v>
      </c>
      <c r="BD85" s="165">
        <v>112.55578502826741</v>
      </c>
      <c r="BE85" s="165">
        <v>112.59616523337516</v>
      </c>
      <c r="BF85" s="165">
        <v>112.59616523337516</v>
      </c>
      <c r="BG85" s="165">
        <v>113.74669330364739</v>
      </c>
      <c r="BH85" s="165">
        <v>114.28546447265494</v>
      </c>
      <c r="BI85" s="165">
        <v>115.94082286042486</v>
      </c>
      <c r="BJ85" s="165">
        <v>116.15588823336066</v>
      </c>
      <c r="BK85" s="165">
        <v>116.15588823336066</v>
      </c>
      <c r="BL85" s="165">
        <v>116.28544088893678</v>
      </c>
      <c r="BM85" s="165">
        <v>116.47322716184262</v>
      </c>
      <c r="BN85" s="165">
        <v>116.72120200773615</v>
      </c>
      <c r="BO85" s="165">
        <v>116.93809133027686</v>
      </c>
      <c r="BP85" s="165">
        <v>117.3209990023951</v>
      </c>
      <c r="BQ85" s="165">
        <v>117.44529187276929</v>
      </c>
      <c r="BR85" s="165">
        <v>117.44529187276929</v>
      </c>
      <c r="BS85" s="165">
        <v>117.50474849764301</v>
      </c>
      <c r="BT85" s="165">
        <v>118.53074411568493</v>
      </c>
      <c r="BU85" s="165">
        <v>119.1633873547262</v>
      </c>
      <c r="BV85" s="165">
        <v>119.19665280605938</v>
      </c>
      <c r="BW85" s="165">
        <v>120.45366369792521</v>
      </c>
    </row>
    <row r="86" spans="1:75" x14ac:dyDescent="0.25">
      <c r="A86" s="189" t="s">
        <v>66</v>
      </c>
      <c r="B86" s="188"/>
      <c r="C86" s="166">
        <v>36</v>
      </c>
      <c r="D86" s="172">
        <v>101.65690172046027</v>
      </c>
      <c r="E86" s="172">
        <v>101.76463203042678</v>
      </c>
      <c r="F86" s="172">
        <v>101.80811244365707</v>
      </c>
      <c r="G86" s="172">
        <v>101.80811244365707</v>
      </c>
      <c r="H86" s="172">
        <v>101.81596695904184</v>
      </c>
      <c r="I86" s="172">
        <v>102.04138118949703</v>
      </c>
      <c r="J86" s="172">
        <v>102.04933454702157</v>
      </c>
      <c r="K86" s="172">
        <v>102.48782337601354</v>
      </c>
      <c r="L86" s="172">
        <v>103.06658265616399</v>
      </c>
      <c r="M86" s="172">
        <v>104.45464543444155</v>
      </c>
      <c r="N86" s="172">
        <v>104.45464543444155</v>
      </c>
      <c r="O86" s="172">
        <v>104.45464543444155</v>
      </c>
      <c r="P86" s="172">
        <v>104.45464543444155</v>
      </c>
      <c r="Q86" s="172">
        <v>104.52512195039058</v>
      </c>
      <c r="R86" s="172">
        <v>104.89521608267877</v>
      </c>
      <c r="S86" s="172">
        <v>104.79880025537247</v>
      </c>
      <c r="T86" s="172">
        <v>104.94418493803065</v>
      </c>
      <c r="U86" s="172">
        <v>104.94418493803065</v>
      </c>
      <c r="V86" s="172">
        <v>104.98757237605551</v>
      </c>
      <c r="W86" s="172">
        <v>105.2146042929275</v>
      </c>
      <c r="X86" s="172">
        <v>105.46550507569128</v>
      </c>
      <c r="Y86" s="172">
        <v>105.74892157953246</v>
      </c>
      <c r="Z86" s="172">
        <v>105.74892157953246</v>
      </c>
      <c r="AA86" s="172">
        <v>105.74892157953246</v>
      </c>
      <c r="AB86" s="172">
        <v>106.37902094039148</v>
      </c>
      <c r="AC86" s="172">
        <v>106.37902094039148</v>
      </c>
      <c r="AD86" s="172">
        <v>106.29355681560986</v>
      </c>
      <c r="AE86" s="172">
        <v>106.30290346886368</v>
      </c>
      <c r="AF86" s="172">
        <v>106.3354352762437</v>
      </c>
      <c r="AG86" s="172">
        <v>106.35973106136549</v>
      </c>
      <c r="AH86" s="172">
        <v>106.40251250611924</v>
      </c>
      <c r="AI86" s="172">
        <v>106.5103608045555</v>
      </c>
      <c r="AJ86" s="172">
        <v>106.75131035182034</v>
      </c>
      <c r="AK86" s="172">
        <v>107.76038870876883</v>
      </c>
      <c r="AL86" s="172">
        <v>107.76038870876883</v>
      </c>
      <c r="AM86" s="172">
        <v>107.76038870876883</v>
      </c>
      <c r="AN86" s="172">
        <v>108.10281914431818</v>
      </c>
      <c r="AO86" s="172">
        <v>108.27788553997239</v>
      </c>
      <c r="AP86" s="172">
        <v>108.35641456676544</v>
      </c>
      <c r="AQ86" s="172">
        <v>109.0534216767316</v>
      </c>
      <c r="AR86" s="172">
        <v>109.0534216767316</v>
      </c>
      <c r="AS86" s="172">
        <v>109.14169747293286</v>
      </c>
      <c r="AT86" s="172">
        <v>109.62652766944785</v>
      </c>
      <c r="AU86" s="172">
        <v>109.65816383453252</v>
      </c>
      <c r="AV86" s="172">
        <v>109.76516861544319</v>
      </c>
      <c r="AW86" s="172">
        <v>109.85100387508979</v>
      </c>
      <c r="AX86" s="172">
        <v>109.87582400766196</v>
      </c>
      <c r="AY86" s="172">
        <v>110.35192418994043</v>
      </c>
      <c r="AZ86" s="172">
        <v>110.4297345562005</v>
      </c>
      <c r="BA86" s="172">
        <v>110.4297345562005</v>
      </c>
      <c r="BB86" s="172">
        <v>110.79937354878635</v>
      </c>
      <c r="BC86" s="172">
        <v>112.00426199958964</v>
      </c>
      <c r="BD86" s="172">
        <v>112.24200949760112</v>
      </c>
      <c r="BE86" s="172">
        <v>112.29360642634992</v>
      </c>
      <c r="BF86" s="172">
        <v>112.29360642634992</v>
      </c>
      <c r="BG86" s="172">
        <v>113.70760739035001</v>
      </c>
      <c r="BH86" s="172">
        <v>114.03953101182884</v>
      </c>
      <c r="BI86" s="172">
        <v>115.08799625953492</v>
      </c>
      <c r="BJ86" s="172">
        <v>115.23463555771393</v>
      </c>
      <c r="BK86" s="172">
        <v>115.23463555771393</v>
      </c>
      <c r="BL86" s="172">
        <v>115.40017506206118</v>
      </c>
      <c r="BM86" s="172">
        <v>115.40017506206118</v>
      </c>
      <c r="BN86" s="172">
        <v>115.4110402961568</v>
      </c>
      <c r="BO86" s="172">
        <v>115.68817665273656</v>
      </c>
      <c r="BP86" s="172">
        <v>116.17744756710987</v>
      </c>
      <c r="BQ86" s="172">
        <v>116.17744756710987</v>
      </c>
      <c r="BR86" s="172">
        <v>116.17744756710987</v>
      </c>
      <c r="BS86" s="172">
        <v>116.25341992111518</v>
      </c>
      <c r="BT86" s="172">
        <v>117.50271555861612</v>
      </c>
      <c r="BU86" s="172">
        <v>118.02086733715426</v>
      </c>
      <c r="BV86" s="172">
        <v>118.06337319163555</v>
      </c>
      <c r="BW86" s="172">
        <v>119.66955377568632</v>
      </c>
    </row>
    <row r="87" spans="1:75" x14ac:dyDescent="0.25">
      <c r="A87" s="173" t="s">
        <v>67</v>
      </c>
      <c r="B87" s="188"/>
      <c r="C87" s="166">
        <v>1</v>
      </c>
      <c r="D87" s="177">
        <v>102.11644986345993</v>
      </c>
      <c r="E87" s="177">
        <v>102.11644986345993</v>
      </c>
      <c r="F87" s="177">
        <v>102.11644986345993</v>
      </c>
      <c r="G87" s="177">
        <v>102.11644986345993</v>
      </c>
      <c r="H87" s="177">
        <v>102.39921241731196</v>
      </c>
      <c r="I87" s="177">
        <v>102.39921241731196</v>
      </c>
      <c r="J87" s="177">
        <v>102.39921241731196</v>
      </c>
      <c r="K87" s="177">
        <v>102.39921241731196</v>
      </c>
      <c r="L87" s="177">
        <v>102.27928075431913</v>
      </c>
      <c r="M87" s="177">
        <v>102.27928075431913</v>
      </c>
      <c r="N87" s="177">
        <v>102.27928075431913</v>
      </c>
      <c r="O87" s="177">
        <v>102.27928075431913</v>
      </c>
      <c r="P87" s="177">
        <v>102.27928075431913</v>
      </c>
      <c r="Q87" s="177">
        <v>102.27928075431913</v>
      </c>
      <c r="R87" s="177">
        <v>102.88334717711659</v>
      </c>
      <c r="S87" s="177">
        <v>102.88334717711659</v>
      </c>
      <c r="T87" s="177">
        <v>104.23561813958842</v>
      </c>
      <c r="U87" s="177">
        <v>104.23561813958842</v>
      </c>
      <c r="V87" s="177">
        <v>104.23561813958842</v>
      </c>
      <c r="W87" s="177">
        <v>104.23561813958842</v>
      </c>
      <c r="X87" s="177">
        <v>104.23561813958842</v>
      </c>
      <c r="Y87" s="177">
        <v>104.23561813958842</v>
      </c>
      <c r="Z87" s="177">
        <v>104.23561813958842</v>
      </c>
      <c r="AA87" s="177">
        <v>104.23561813958842</v>
      </c>
      <c r="AB87" s="177">
        <v>104.90331640906922</v>
      </c>
      <c r="AC87" s="177">
        <v>104.90331640906922</v>
      </c>
      <c r="AD87" s="177">
        <v>105.97504845050814</v>
      </c>
      <c r="AE87" s="177">
        <v>105.97504845050814</v>
      </c>
      <c r="AF87" s="177">
        <v>105.97504845050814</v>
      </c>
      <c r="AG87" s="177">
        <v>106.84969671489225</v>
      </c>
      <c r="AH87" s="177">
        <v>106.84969671489225</v>
      </c>
      <c r="AI87" s="177">
        <v>106.84969671489225</v>
      </c>
      <c r="AJ87" s="177">
        <v>106.84969671489225</v>
      </c>
      <c r="AK87" s="177">
        <v>106.84969671489225</v>
      </c>
      <c r="AL87" s="177">
        <v>106.84969671489225</v>
      </c>
      <c r="AM87" s="177">
        <v>106.84969671489225</v>
      </c>
      <c r="AN87" s="177">
        <v>106.84969671489225</v>
      </c>
      <c r="AO87" s="177">
        <v>108.59754023087217</v>
      </c>
      <c r="AP87" s="177">
        <v>108.59754023087217</v>
      </c>
      <c r="AQ87" s="177">
        <v>108.59754023087217</v>
      </c>
      <c r="AR87" s="177">
        <v>108.59754023087217</v>
      </c>
      <c r="AS87" s="177">
        <v>108.59754023087217</v>
      </c>
      <c r="AT87" s="177">
        <v>108.59754023087217</v>
      </c>
      <c r="AU87" s="177">
        <v>108.59754023087217</v>
      </c>
      <c r="AV87" s="177">
        <v>108.81993430615931</v>
      </c>
      <c r="AW87" s="177">
        <v>109.16204063795404</v>
      </c>
      <c r="AX87" s="177">
        <v>109.16204063795404</v>
      </c>
      <c r="AY87" s="177">
        <v>109.16204063795404</v>
      </c>
      <c r="AZ87" s="177">
        <v>109.16204063795404</v>
      </c>
      <c r="BA87" s="177">
        <v>109.16204063795404</v>
      </c>
      <c r="BB87" s="177">
        <v>109.16204063795404</v>
      </c>
      <c r="BC87" s="177">
        <v>109.91341388819838</v>
      </c>
      <c r="BD87" s="177">
        <v>109.91341388819838</v>
      </c>
      <c r="BE87" s="177">
        <v>109.91341388819838</v>
      </c>
      <c r="BF87" s="177">
        <v>109.91341388819838</v>
      </c>
      <c r="BG87" s="177">
        <v>109.91341388819838</v>
      </c>
      <c r="BH87" s="177">
        <v>109.91341388819838</v>
      </c>
      <c r="BI87" s="177">
        <v>110.70762818514426</v>
      </c>
      <c r="BJ87" s="177">
        <v>111.69487064871578</v>
      </c>
      <c r="BK87" s="177">
        <v>111.69487064871578</v>
      </c>
      <c r="BL87" s="177">
        <v>112.00415268801251</v>
      </c>
      <c r="BM87" s="177">
        <v>112.00415268801251</v>
      </c>
      <c r="BN87" s="177">
        <v>112.00415268801251</v>
      </c>
      <c r="BO87" s="177">
        <v>112.00415268801251</v>
      </c>
      <c r="BP87" s="177">
        <v>113.89090573685252</v>
      </c>
      <c r="BQ87" s="177">
        <v>113.89090573685252</v>
      </c>
      <c r="BR87" s="177">
        <v>113.89090573685252</v>
      </c>
      <c r="BS87" s="177">
        <v>113.89090573685252</v>
      </c>
      <c r="BT87" s="177">
        <v>114.2177278267243</v>
      </c>
      <c r="BU87" s="177">
        <v>114.88494752542401</v>
      </c>
      <c r="BV87" s="177">
        <v>115.2067740798781</v>
      </c>
      <c r="BW87" s="177">
        <v>115.2067740798781</v>
      </c>
    </row>
    <row r="88" spans="1:75" x14ac:dyDescent="0.25">
      <c r="B88" s="148" t="s">
        <v>509</v>
      </c>
      <c r="C88" s="166">
        <v>0.5</v>
      </c>
      <c r="D88" s="181">
        <v>101.70045680966332</v>
      </c>
      <c r="E88" s="181">
        <v>101.70045680966332</v>
      </c>
      <c r="F88" s="181">
        <v>101.70045680966332</v>
      </c>
      <c r="G88" s="181">
        <v>101.70045680966332</v>
      </c>
      <c r="H88" s="181">
        <v>102.26598191736736</v>
      </c>
      <c r="I88" s="181">
        <v>102.26598191736736</v>
      </c>
      <c r="J88" s="181">
        <v>102.26598191736736</v>
      </c>
      <c r="K88" s="181">
        <v>102.26598191736736</v>
      </c>
      <c r="L88" s="181">
        <v>102.26598191736736</v>
      </c>
      <c r="M88" s="181">
        <v>102.26598191736736</v>
      </c>
      <c r="N88" s="181">
        <v>102.26598191736736</v>
      </c>
      <c r="O88" s="181">
        <v>102.26598191736736</v>
      </c>
      <c r="P88" s="181">
        <v>102.26598191736736</v>
      </c>
      <c r="Q88" s="181">
        <v>102.26598191736736</v>
      </c>
      <c r="R88" s="181">
        <v>103.47411476296229</v>
      </c>
      <c r="S88" s="181">
        <v>103.47411476296229</v>
      </c>
      <c r="T88" s="181">
        <v>105.70601011309637</v>
      </c>
      <c r="U88" s="181">
        <v>105.70601011309637</v>
      </c>
      <c r="V88" s="181">
        <v>105.70601011309637</v>
      </c>
      <c r="W88" s="181">
        <v>105.70601011309637</v>
      </c>
      <c r="X88" s="181">
        <v>105.70601011309637</v>
      </c>
      <c r="Y88" s="181">
        <v>105.70601011309637</v>
      </c>
      <c r="Z88" s="181">
        <v>105.70601011309637</v>
      </c>
      <c r="AA88" s="181">
        <v>105.70601011309637</v>
      </c>
      <c r="AB88" s="181">
        <v>106.38358154621785</v>
      </c>
      <c r="AC88" s="181">
        <v>106.38358154621785</v>
      </c>
      <c r="AD88" s="181">
        <v>105.70601011309637</v>
      </c>
      <c r="AE88" s="181">
        <v>105.70601011309637</v>
      </c>
      <c r="AF88" s="181">
        <v>105.70601011309637</v>
      </c>
      <c r="AG88" s="181">
        <v>106.09054791976871</v>
      </c>
      <c r="AH88" s="181">
        <v>106.09054791976871</v>
      </c>
      <c r="AI88" s="181">
        <v>106.09054791976871</v>
      </c>
      <c r="AJ88" s="181">
        <v>106.09054791976871</v>
      </c>
      <c r="AK88" s="181">
        <v>106.09054791976871</v>
      </c>
      <c r="AL88" s="181">
        <v>106.09054791976871</v>
      </c>
      <c r="AM88" s="181">
        <v>106.09054791976871</v>
      </c>
      <c r="AN88" s="181">
        <v>106.09054791976871</v>
      </c>
      <c r="AO88" s="181">
        <v>109.58623495172856</v>
      </c>
      <c r="AP88" s="181">
        <v>109.58623495172856</v>
      </c>
      <c r="AQ88" s="181">
        <v>109.58623495172856</v>
      </c>
      <c r="AR88" s="181">
        <v>109.58623495172856</v>
      </c>
      <c r="AS88" s="181">
        <v>109.58623495172856</v>
      </c>
      <c r="AT88" s="181">
        <v>109.58623495172856</v>
      </c>
      <c r="AU88" s="181">
        <v>109.58623495172856</v>
      </c>
      <c r="AV88" s="181">
        <v>110.03102310230285</v>
      </c>
      <c r="AW88" s="181">
        <v>110.7152357658923</v>
      </c>
      <c r="AX88" s="181">
        <v>110.7152357658923</v>
      </c>
      <c r="AY88" s="181">
        <v>110.7152357658923</v>
      </c>
      <c r="AZ88" s="181">
        <v>110.7152357658923</v>
      </c>
      <c r="BA88" s="181">
        <v>110.7152357658923</v>
      </c>
      <c r="BB88" s="181">
        <v>110.7152357658923</v>
      </c>
      <c r="BC88" s="181">
        <v>110.7152357658923</v>
      </c>
      <c r="BD88" s="181">
        <v>110.7152357658923</v>
      </c>
      <c r="BE88" s="181">
        <v>110.7152357658923</v>
      </c>
      <c r="BF88" s="181">
        <v>110.7152357658923</v>
      </c>
      <c r="BG88" s="181">
        <v>110.7152357658923</v>
      </c>
      <c r="BH88" s="181">
        <v>110.7152357658923</v>
      </c>
      <c r="BI88" s="181">
        <v>110.7152357658923</v>
      </c>
      <c r="BJ88" s="181">
        <v>111.23864971160589</v>
      </c>
      <c r="BK88" s="181">
        <v>111.23864971160589</v>
      </c>
      <c r="BL88" s="181">
        <v>111.85721379019938</v>
      </c>
      <c r="BM88" s="181">
        <v>111.85721379019938</v>
      </c>
      <c r="BN88" s="181">
        <v>111.85721379019938</v>
      </c>
      <c r="BO88" s="181">
        <v>111.85721379019938</v>
      </c>
      <c r="BP88" s="181">
        <v>114.43948038361083</v>
      </c>
      <c r="BQ88" s="181">
        <v>114.43948038361083</v>
      </c>
      <c r="BR88" s="181">
        <v>114.43948038361083</v>
      </c>
      <c r="BS88" s="181">
        <v>114.43948038361083</v>
      </c>
      <c r="BT88" s="181">
        <v>115.09312456335438</v>
      </c>
      <c r="BU88" s="181">
        <v>115.75050216369962</v>
      </c>
      <c r="BV88" s="181">
        <v>116.39415527260782</v>
      </c>
      <c r="BW88" s="181">
        <v>116.39415527260782</v>
      </c>
    </row>
    <row r="89" spans="1:75" x14ac:dyDescent="0.25">
      <c r="B89" s="148" t="s">
        <v>510</v>
      </c>
      <c r="C89" s="166">
        <v>0.5</v>
      </c>
      <c r="D89" s="181">
        <v>102.53244291725655</v>
      </c>
      <c r="E89" s="181">
        <v>102.53244291725655</v>
      </c>
      <c r="F89" s="181">
        <v>102.53244291725655</v>
      </c>
      <c r="G89" s="181">
        <v>102.53244291725655</v>
      </c>
      <c r="H89" s="181">
        <v>102.53244291725655</v>
      </c>
      <c r="I89" s="181">
        <v>102.53244291725655</v>
      </c>
      <c r="J89" s="181">
        <v>102.53244291725655</v>
      </c>
      <c r="K89" s="181">
        <v>102.53244291725655</v>
      </c>
      <c r="L89" s="181">
        <v>102.29257959127089</v>
      </c>
      <c r="M89" s="181">
        <v>102.29257959127089</v>
      </c>
      <c r="N89" s="181">
        <v>102.29257959127089</v>
      </c>
      <c r="O89" s="181">
        <v>102.29257959127089</v>
      </c>
      <c r="P89" s="181">
        <v>102.29257959127089</v>
      </c>
      <c r="Q89" s="181">
        <v>102.29257959127089</v>
      </c>
      <c r="R89" s="181">
        <v>102.29257959127089</v>
      </c>
      <c r="S89" s="181">
        <v>102.29257959127089</v>
      </c>
      <c r="T89" s="181">
        <v>102.76522616608048</v>
      </c>
      <c r="U89" s="181">
        <v>102.76522616608048</v>
      </c>
      <c r="V89" s="181">
        <v>102.76522616608048</v>
      </c>
      <c r="W89" s="181">
        <v>102.76522616608048</v>
      </c>
      <c r="X89" s="181">
        <v>102.76522616608048</v>
      </c>
      <c r="Y89" s="181">
        <v>102.76522616608048</v>
      </c>
      <c r="Z89" s="181">
        <v>102.76522616608048</v>
      </c>
      <c r="AA89" s="181">
        <v>102.76522616608048</v>
      </c>
      <c r="AB89" s="181">
        <v>103.42305127192057</v>
      </c>
      <c r="AC89" s="181">
        <v>103.42305127192057</v>
      </c>
      <c r="AD89" s="181">
        <v>106.24408678791991</v>
      </c>
      <c r="AE89" s="181">
        <v>106.24408678791991</v>
      </c>
      <c r="AF89" s="181">
        <v>106.24408678791991</v>
      </c>
      <c r="AG89" s="181">
        <v>107.60884551001577</v>
      </c>
      <c r="AH89" s="181">
        <v>107.60884551001577</v>
      </c>
      <c r="AI89" s="181">
        <v>107.60884551001577</v>
      </c>
      <c r="AJ89" s="181">
        <v>107.60884551001577</v>
      </c>
      <c r="AK89" s="181">
        <v>107.60884551001577</v>
      </c>
      <c r="AL89" s="181">
        <v>107.60884551001577</v>
      </c>
      <c r="AM89" s="181">
        <v>107.60884551001577</v>
      </c>
      <c r="AN89" s="181">
        <v>107.60884551001577</v>
      </c>
      <c r="AO89" s="181">
        <v>107.60884551001577</v>
      </c>
      <c r="AP89" s="181">
        <v>107.60884551001577</v>
      </c>
      <c r="AQ89" s="181">
        <v>107.60884551001577</v>
      </c>
      <c r="AR89" s="181">
        <v>107.60884551001577</v>
      </c>
      <c r="AS89" s="181">
        <v>107.60884551001577</v>
      </c>
      <c r="AT89" s="181">
        <v>107.60884551001577</v>
      </c>
      <c r="AU89" s="181">
        <v>107.60884551001577</v>
      </c>
      <c r="AV89" s="181">
        <v>107.60884551001577</v>
      </c>
      <c r="AW89" s="181">
        <v>107.60884551001577</v>
      </c>
      <c r="AX89" s="181">
        <v>107.60884551001577</v>
      </c>
      <c r="AY89" s="181">
        <v>107.60884551001577</v>
      </c>
      <c r="AZ89" s="181">
        <v>107.60884551001577</v>
      </c>
      <c r="BA89" s="181">
        <v>107.60884551001577</v>
      </c>
      <c r="BB89" s="181">
        <v>107.60884551001577</v>
      </c>
      <c r="BC89" s="181">
        <v>109.11159201050445</v>
      </c>
      <c r="BD89" s="181">
        <v>109.11159201050445</v>
      </c>
      <c r="BE89" s="181">
        <v>109.11159201050445</v>
      </c>
      <c r="BF89" s="181">
        <v>109.11159201050445</v>
      </c>
      <c r="BG89" s="181">
        <v>109.11159201050445</v>
      </c>
      <c r="BH89" s="181">
        <v>109.11159201050445</v>
      </c>
      <c r="BI89" s="181">
        <v>110.70002060439622</v>
      </c>
      <c r="BJ89" s="181">
        <v>112.15109158582565</v>
      </c>
      <c r="BK89" s="181">
        <v>112.15109158582565</v>
      </c>
      <c r="BL89" s="181">
        <v>112.15109158582565</v>
      </c>
      <c r="BM89" s="181">
        <v>112.15109158582565</v>
      </c>
      <c r="BN89" s="181">
        <v>112.15109158582565</v>
      </c>
      <c r="BO89" s="181">
        <v>112.15109158582565</v>
      </c>
      <c r="BP89" s="181">
        <v>113.34233109009422</v>
      </c>
      <c r="BQ89" s="181">
        <v>113.34233109009422</v>
      </c>
      <c r="BR89" s="181">
        <v>113.34233109009422</v>
      </c>
      <c r="BS89" s="181">
        <v>113.34233109009422</v>
      </c>
      <c r="BT89" s="181">
        <v>113.34233109009422</v>
      </c>
      <c r="BU89" s="181">
        <v>114.0193928871484</v>
      </c>
      <c r="BV89" s="181">
        <v>114.0193928871484</v>
      </c>
      <c r="BW89" s="181">
        <v>114.0193928871484</v>
      </c>
    </row>
    <row r="90" spans="1:75" x14ac:dyDescent="0.25">
      <c r="A90" s="173" t="s">
        <v>68</v>
      </c>
      <c r="B90" s="188"/>
      <c r="C90" s="166">
        <v>34.5</v>
      </c>
      <c r="D90" s="177">
        <v>101.65034432584498</v>
      </c>
      <c r="E90" s="177">
        <v>101.75505721646229</v>
      </c>
      <c r="F90" s="177">
        <v>101.8004280824417</v>
      </c>
      <c r="G90" s="177">
        <v>101.8004280824417</v>
      </c>
      <c r="H90" s="177">
        <v>101.8004280824417</v>
      </c>
      <c r="I90" s="177">
        <v>102.03564293161234</v>
      </c>
      <c r="J90" s="177">
        <v>102.03564293161234</v>
      </c>
      <c r="K90" s="177">
        <v>102.49319649229962</v>
      </c>
      <c r="L90" s="177">
        <v>103.08417399424373</v>
      </c>
      <c r="M90" s="177">
        <v>104.49077745198313</v>
      </c>
      <c r="N90" s="177">
        <v>104.49077745198313</v>
      </c>
      <c r="O90" s="177">
        <v>104.49077745198313</v>
      </c>
      <c r="P90" s="177">
        <v>104.49077745198313</v>
      </c>
      <c r="Q90" s="177">
        <v>104.56431816427779</v>
      </c>
      <c r="R90" s="177">
        <v>104.93299417412061</v>
      </c>
      <c r="S90" s="177">
        <v>104.83238635432272</v>
      </c>
      <c r="T90" s="177">
        <v>104.94489585035817</v>
      </c>
      <c r="U90" s="177">
        <v>104.94489585035817</v>
      </c>
      <c r="V90" s="177">
        <v>104.99016969873193</v>
      </c>
      <c r="W90" s="177">
        <v>105.2270725685114</v>
      </c>
      <c r="X90" s="177">
        <v>105.4666019822895</v>
      </c>
      <c r="Y90" s="177">
        <v>105.76234094281945</v>
      </c>
      <c r="Z90" s="177">
        <v>105.76234094281945</v>
      </c>
      <c r="AA90" s="177">
        <v>105.76234094281945</v>
      </c>
      <c r="AB90" s="177">
        <v>106.39047891458139</v>
      </c>
      <c r="AC90" s="177">
        <v>106.39047891458139</v>
      </c>
      <c r="AD90" s="177">
        <v>106.28023770188804</v>
      </c>
      <c r="AE90" s="177">
        <v>106.28999073137028</v>
      </c>
      <c r="AF90" s="177">
        <v>106.31243595833985</v>
      </c>
      <c r="AG90" s="177">
        <v>106.31243595833985</v>
      </c>
      <c r="AH90" s="177">
        <v>106.35707746590897</v>
      </c>
      <c r="AI90" s="177">
        <v>106.46961482079899</v>
      </c>
      <c r="AJ90" s="177">
        <v>106.71345035246257</v>
      </c>
      <c r="AK90" s="177">
        <v>107.76640168145231</v>
      </c>
      <c r="AL90" s="177">
        <v>107.76640168145231</v>
      </c>
      <c r="AM90" s="177">
        <v>107.76640168145231</v>
      </c>
      <c r="AN90" s="177">
        <v>108.12372039680815</v>
      </c>
      <c r="AO90" s="177">
        <v>108.25573624398413</v>
      </c>
      <c r="AP90" s="177">
        <v>108.33767957628993</v>
      </c>
      <c r="AQ90" s="177">
        <v>109.06499134321113</v>
      </c>
      <c r="AR90" s="177">
        <v>109.06499134321113</v>
      </c>
      <c r="AS90" s="177">
        <v>109.1571052175081</v>
      </c>
      <c r="AT90" s="177">
        <v>109.66301498778461</v>
      </c>
      <c r="AU90" s="177">
        <v>109.69602663830774</v>
      </c>
      <c r="AV90" s="177">
        <v>109.80123759591635</v>
      </c>
      <c r="AW90" s="177">
        <v>109.86285675642428</v>
      </c>
      <c r="AX90" s="177">
        <v>109.86285675642428</v>
      </c>
      <c r="AY90" s="177">
        <v>110.29877219355524</v>
      </c>
      <c r="AZ90" s="177">
        <v>110.37996561921793</v>
      </c>
      <c r="BA90" s="177">
        <v>110.37996561921793</v>
      </c>
      <c r="BB90" s="177">
        <v>110.75641872167726</v>
      </c>
      <c r="BC90" s="177">
        <v>111.99191469207362</v>
      </c>
      <c r="BD90" s="177">
        <v>112.23999903782472</v>
      </c>
      <c r="BE90" s="177">
        <v>112.29383931130174</v>
      </c>
      <c r="BF90" s="177">
        <v>112.29383931130174</v>
      </c>
      <c r="BG90" s="177">
        <v>113.76931857808442</v>
      </c>
      <c r="BH90" s="177">
        <v>114.11567366136669</v>
      </c>
      <c r="BI90" s="177">
        <v>115.16306108476412</v>
      </c>
      <c r="BJ90" s="177">
        <v>115.19656301709318</v>
      </c>
      <c r="BK90" s="177">
        <v>115.19656301709318</v>
      </c>
      <c r="BL90" s="177">
        <v>115.36033519440346</v>
      </c>
      <c r="BM90" s="177">
        <v>115.36033519440346</v>
      </c>
      <c r="BN90" s="177">
        <v>115.37167282998151</v>
      </c>
      <c r="BO90" s="177">
        <v>115.66085859336906</v>
      </c>
      <c r="BP90" s="177">
        <v>116.11671366202411</v>
      </c>
      <c r="BQ90" s="177">
        <v>116.11671366202411</v>
      </c>
      <c r="BR90" s="177">
        <v>116.11671366202411</v>
      </c>
      <c r="BS90" s="177">
        <v>116.16788705483863</v>
      </c>
      <c r="BT90" s="177">
        <v>117.4620267899158</v>
      </c>
      <c r="BU90" s="177">
        <v>117.89856345842794</v>
      </c>
      <c r="BV90" s="177">
        <v>117.93358908761263</v>
      </c>
      <c r="BW90" s="177">
        <v>119.60960361010041</v>
      </c>
    </row>
    <row r="91" spans="1:75" x14ac:dyDescent="0.25">
      <c r="B91" s="148" t="s">
        <v>511</v>
      </c>
      <c r="C91" s="166">
        <v>16</v>
      </c>
      <c r="D91" s="181">
        <v>101.95444676842396</v>
      </c>
      <c r="E91" s="181">
        <v>102.28243894584602</v>
      </c>
      <c r="F91" s="181">
        <v>102.28243894584602</v>
      </c>
      <c r="G91" s="181">
        <v>102.28243894584602</v>
      </c>
      <c r="H91" s="181">
        <v>102.28243894584602</v>
      </c>
      <c r="I91" s="181">
        <v>102.28243894584602</v>
      </c>
      <c r="J91" s="181">
        <v>102.28243894584602</v>
      </c>
      <c r="K91" s="181">
        <v>102.28243894584602</v>
      </c>
      <c r="L91" s="181">
        <v>103.08077402181422</v>
      </c>
      <c r="M91" s="181">
        <v>105.27275129796105</v>
      </c>
      <c r="N91" s="181">
        <v>105.27275129796105</v>
      </c>
      <c r="O91" s="181">
        <v>105.27275129796105</v>
      </c>
      <c r="P91" s="181">
        <v>105.27275129796105</v>
      </c>
      <c r="Q91" s="181">
        <v>105.35484746327967</v>
      </c>
      <c r="R91" s="181">
        <v>106.04572242114625</v>
      </c>
      <c r="S91" s="181">
        <v>106.04572242114625</v>
      </c>
      <c r="T91" s="181">
        <v>106.04572242114625</v>
      </c>
      <c r="U91" s="181">
        <v>106.04572242114625</v>
      </c>
      <c r="V91" s="181">
        <v>106.04572242114625</v>
      </c>
      <c r="W91" s="181">
        <v>106.14311516997357</v>
      </c>
      <c r="X91" s="181">
        <v>106.36694328667393</v>
      </c>
      <c r="Y91" s="181">
        <v>106.7229011644135</v>
      </c>
      <c r="Z91" s="181">
        <v>106.7229011644135</v>
      </c>
      <c r="AA91" s="181">
        <v>106.7229011644135</v>
      </c>
      <c r="AB91" s="181">
        <v>107.39503328004807</v>
      </c>
      <c r="AC91" s="181">
        <v>107.39503328004807</v>
      </c>
      <c r="AD91" s="181">
        <v>107.83961605115518</v>
      </c>
      <c r="AE91" s="181">
        <v>107.92000253444218</v>
      </c>
      <c r="AF91" s="181">
        <v>107.92000208760241</v>
      </c>
      <c r="AG91" s="181">
        <v>107.92000208760241</v>
      </c>
      <c r="AH91" s="181">
        <v>108.01626033829835</v>
      </c>
      <c r="AI91" s="181">
        <v>108.18461134446613</v>
      </c>
      <c r="AJ91" s="181">
        <v>108.66736991366189</v>
      </c>
      <c r="AK91" s="181">
        <v>109.88827634339906</v>
      </c>
      <c r="AL91" s="181">
        <v>109.88827634339906</v>
      </c>
      <c r="AM91" s="181">
        <v>109.88827634339906</v>
      </c>
      <c r="AN91" s="181">
        <v>110.65874482338511</v>
      </c>
      <c r="AO91" s="181">
        <v>110.74540088321206</v>
      </c>
      <c r="AP91" s="181">
        <v>110.74540088321206</v>
      </c>
      <c r="AQ91" s="181">
        <v>110.76060956562893</v>
      </c>
      <c r="AR91" s="181">
        <v>110.76060956562893</v>
      </c>
      <c r="AS91" s="181">
        <v>110.76060956562893</v>
      </c>
      <c r="AT91" s="181">
        <v>111.75957826736814</v>
      </c>
      <c r="AU91" s="181">
        <v>111.75957826736814</v>
      </c>
      <c r="AV91" s="181">
        <v>111.75957826736814</v>
      </c>
      <c r="AW91" s="181">
        <v>111.89244458221339</v>
      </c>
      <c r="AX91" s="181">
        <v>111.89244458221339</v>
      </c>
      <c r="AY91" s="181">
        <v>112.53739971553102</v>
      </c>
      <c r="AZ91" s="181">
        <v>112.53739971553102</v>
      </c>
      <c r="BA91" s="181">
        <v>112.53739971553102</v>
      </c>
      <c r="BB91" s="181">
        <v>113.34912671770898</v>
      </c>
      <c r="BC91" s="181">
        <v>113.70528720080961</v>
      </c>
      <c r="BD91" s="181">
        <v>113.70528720080961</v>
      </c>
      <c r="BE91" s="181">
        <v>113.78940216940298</v>
      </c>
      <c r="BF91" s="181">
        <v>113.78940216940298</v>
      </c>
      <c r="BG91" s="181">
        <v>114.37052216568148</v>
      </c>
      <c r="BH91" s="181">
        <v>114.37052216568148</v>
      </c>
      <c r="BI91" s="181">
        <v>115.56619436188038</v>
      </c>
      <c r="BJ91" s="181">
        <v>115.60680419034544</v>
      </c>
      <c r="BK91" s="181">
        <v>115.60680419034544</v>
      </c>
      <c r="BL91" s="181">
        <v>115.69442837063229</v>
      </c>
      <c r="BM91" s="181">
        <v>115.69442837063229</v>
      </c>
      <c r="BN91" s="181">
        <v>115.69442837063229</v>
      </c>
      <c r="BO91" s="181">
        <v>115.69442837063229</v>
      </c>
      <c r="BP91" s="181">
        <v>116.67736586241975</v>
      </c>
      <c r="BQ91" s="181">
        <v>116.67736586241975</v>
      </c>
      <c r="BR91" s="181">
        <v>116.67736586241975</v>
      </c>
      <c r="BS91" s="181">
        <v>116.67736586241975</v>
      </c>
      <c r="BT91" s="181">
        <v>117.77227205516213</v>
      </c>
      <c r="BU91" s="181">
        <v>117.77227205516213</v>
      </c>
      <c r="BV91" s="181">
        <v>117.77227205516213</v>
      </c>
      <c r="BW91" s="181">
        <v>118.04562553588616</v>
      </c>
    </row>
    <row r="92" spans="1:75" x14ac:dyDescent="0.25">
      <c r="B92" s="148" t="s">
        <v>512</v>
      </c>
      <c r="C92" s="166">
        <v>12</v>
      </c>
      <c r="D92" s="181">
        <v>101.61060195615083</v>
      </c>
      <c r="E92" s="181">
        <v>101.47432861344619</v>
      </c>
      <c r="F92" s="181">
        <v>101.60476985313699</v>
      </c>
      <c r="G92" s="181">
        <v>101.60476985313699</v>
      </c>
      <c r="H92" s="181">
        <v>101.60476985313699</v>
      </c>
      <c r="I92" s="181">
        <v>102.28101254450259</v>
      </c>
      <c r="J92" s="181">
        <v>102.28101254450259</v>
      </c>
      <c r="K92" s="181">
        <v>102.81263650696553</v>
      </c>
      <c r="L92" s="181">
        <v>102.81263650696553</v>
      </c>
      <c r="M92" s="181">
        <v>103.09290760280631</v>
      </c>
      <c r="N92" s="181">
        <v>103.09290760280631</v>
      </c>
      <c r="O92" s="181">
        <v>103.09290760280631</v>
      </c>
      <c r="P92" s="181">
        <v>103.09290760280631</v>
      </c>
      <c r="Q92" s="181">
        <v>103.19487559689532</v>
      </c>
      <c r="R92" s="181">
        <v>103.19487559689532</v>
      </c>
      <c r="S92" s="181">
        <v>102.90562811497642</v>
      </c>
      <c r="T92" s="181">
        <v>103.22909291607824</v>
      </c>
      <c r="U92" s="181">
        <v>103.22909291607824</v>
      </c>
      <c r="V92" s="181">
        <v>103.35925523015288</v>
      </c>
      <c r="W92" s="181">
        <v>103.91049398233243</v>
      </c>
      <c r="X92" s="181">
        <v>104.07300248159999</v>
      </c>
      <c r="Y92" s="181">
        <v>104.4486414894708</v>
      </c>
      <c r="Z92" s="181">
        <v>104.4486414894708</v>
      </c>
      <c r="AA92" s="181">
        <v>104.4486414894708</v>
      </c>
      <c r="AB92" s="181">
        <v>104.99150378106755</v>
      </c>
      <c r="AC92" s="181">
        <v>104.99150378106755</v>
      </c>
      <c r="AD92" s="181">
        <v>104.4486414894708</v>
      </c>
      <c r="AE92" s="181">
        <v>104.36949947151619</v>
      </c>
      <c r="AF92" s="181">
        <v>104.36949947151619</v>
      </c>
      <c r="AG92" s="181">
        <v>104.36949947151619</v>
      </c>
      <c r="AH92" s="181">
        <v>104.36949947151619</v>
      </c>
      <c r="AI92" s="181">
        <v>104.36949947151619</v>
      </c>
      <c r="AJ92" s="181">
        <v>104.42684853278799</v>
      </c>
      <c r="AK92" s="181">
        <v>105.82620836398394</v>
      </c>
      <c r="AL92" s="181">
        <v>105.82620836398394</v>
      </c>
      <c r="AM92" s="181">
        <v>105.82620836398394</v>
      </c>
      <c r="AN92" s="181">
        <v>105.82620836398394</v>
      </c>
      <c r="AO92" s="181">
        <v>105.80154466735472</v>
      </c>
      <c r="AP92" s="181">
        <v>105.80154466735472</v>
      </c>
      <c r="AQ92" s="181">
        <v>107.78239166319158</v>
      </c>
      <c r="AR92" s="181">
        <v>107.78239166319158</v>
      </c>
      <c r="AS92" s="181">
        <v>108.00903561303369</v>
      </c>
      <c r="AT92" s="181">
        <v>108.00903561303369</v>
      </c>
      <c r="AU92" s="181">
        <v>108.10394410828769</v>
      </c>
      <c r="AV92" s="181">
        <v>108.40642561141243</v>
      </c>
      <c r="AW92" s="181">
        <v>108.40642561141243</v>
      </c>
      <c r="AX92" s="181">
        <v>108.40642561141243</v>
      </c>
      <c r="AY92" s="181">
        <v>108.76751702311658</v>
      </c>
      <c r="AZ92" s="181">
        <v>108.76751702311658</v>
      </c>
      <c r="BA92" s="181">
        <v>108.76751702311658</v>
      </c>
      <c r="BB92" s="181">
        <v>108.76751702311658</v>
      </c>
      <c r="BC92" s="181">
        <v>111.84468729387191</v>
      </c>
      <c r="BD92" s="181">
        <v>112.23320439864541</v>
      </c>
      <c r="BE92" s="181">
        <v>112.23320439864541</v>
      </c>
      <c r="BF92" s="181">
        <v>112.23320439864541</v>
      </c>
      <c r="BG92" s="181">
        <v>114.22003718404618</v>
      </c>
      <c r="BH92" s="181">
        <v>114.22003718404618</v>
      </c>
      <c r="BI92" s="181">
        <v>115.19404358809867</v>
      </c>
      <c r="BJ92" s="181">
        <v>115.19404358809867</v>
      </c>
      <c r="BK92" s="181">
        <v>115.19404358809867</v>
      </c>
      <c r="BL92" s="181">
        <v>115.54805635748328</v>
      </c>
      <c r="BM92" s="181">
        <v>115.54805635748328</v>
      </c>
      <c r="BN92" s="181">
        <v>115.5806520597701</v>
      </c>
      <c r="BO92" s="181">
        <v>116.41206112950935</v>
      </c>
      <c r="BP92" s="181">
        <v>116.41206112950935</v>
      </c>
      <c r="BQ92" s="181">
        <v>116.41206112950935</v>
      </c>
      <c r="BR92" s="181">
        <v>116.41206112950935</v>
      </c>
      <c r="BS92" s="181">
        <v>116.5591846338511</v>
      </c>
      <c r="BT92" s="181">
        <v>116.71039187253253</v>
      </c>
      <c r="BU92" s="181">
        <v>117.96543479450499</v>
      </c>
      <c r="BV92" s="181">
        <v>118.06613347841095</v>
      </c>
      <c r="BW92" s="181">
        <v>122.52020392293127</v>
      </c>
    </row>
    <row r="93" spans="1:75" x14ac:dyDescent="0.25">
      <c r="B93" s="148" t="s">
        <v>513</v>
      </c>
      <c r="C93" s="166">
        <v>4</v>
      </c>
      <c r="D93" s="181">
        <v>100.64527078194928</v>
      </c>
      <c r="E93" s="181">
        <v>100.64527078194928</v>
      </c>
      <c r="F93" s="181">
        <v>100.64527078194928</v>
      </c>
      <c r="G93" s="181">
        <v>100.64527078194928</v>
      </c>
      <c r="H93" s="181">
        <v>100.64527078194928</v>
      </c>
      <c r="I93" s="181">
        <v>100.64527078194928</v>
      </c>
      <c r="J93" s="181">
        <v>100.64527078194928</v>
      </c>
      <c r="K93" s="181">
        <v>102.99679835548821</v>
      </c>
      <c r="L93" s="181">
        <v>103.76050505920121</v>
      </c>
      <c r="M93" s="181">
        <v>104.28493479040837</v>
      </c>
      <c r="N93" s="181">
        <v>104.28493479040837</v>
      </c>
      <c r="O93" s="181">
        <v>104.28493479040837</v>
      </c>
      <c r="P93" s="181">
        <v>104.28493479040837</v>
      </c>
      <c r="Q93" s="181">
        <v>104.28493479040837</v>
      </c>
      <c r="R93" s="181">
        <v>104.50359328285479</v>
      </c>
      <c r="S93" s="181">
        <v>104.50359328285479</v>
      </c>
      <c r="T93" s="181">
        <v>104.50359328285479</v>
      </c>
      <c r="U93" s="181">
        <v>104.50359328285479</v>
      </c>
      <c r="V93" s="181">
        <v>104.50359328285479</v>
      </c>
      <c r="W93" s="181">
        <v>104.50359328285479</v>
      </c>
      <c r="X93" s="181">
        <v>104.67179602304043</v>
      </c>
      <c r="Y93" s="181">
        <v>104.67179602304043</v>
      </c>
      <c r="Z93" s="181">
        <v>104.67179602304043</v>
      </c>
      <c r="AA93" s="181">
        <v>104.67179602304043</v>
      </c>
      <c r="AB93" s="181">
        <v>105.34160078439783</v>
      </c>
      <c r="AC93" s="181">
        <v>105.34160078439783</v>
      </c>
      <c r="AD93" s="181">
        <v>104.67179602304043</v>
      </c>
      <c r="AE93" s="181">
        <v>104.67179602304043</v>
      </c>
      <c r="AF93" s="181">
        <v>104.86538789301206</v>
      </c>
      <c r="AG93" s="181">
        <v>104.86538789301206</v>
      </c>
      <c r="AH93" s="181">
        <v>104.86538789301206</v>
      </c>
      <c r="AI93" s="181">
        <v>104.86538789301206</v>
      </c>
      <c r="AJ93" s="181">
        <v>104.86538789301206</v>
      </c>
      <c r="AK93" s="181">
        <v>104.86538789301206</v>
      </c>
      <c r="AL93" s="181">
        <v>104.86538789301206</v>
      </c>
      <c r="AM93" s="181">
        <v>104.86538789301206</v>
      </c>
      <c r="AN93" s="181">
        <v>104.86538789301206</v>
      </c>
      <c r="AO93" s="181">
        <v>105.73139142548462</v>
      </c>
      <c r="AP93" s="181">
        <v>105.73139142548462</v>
      </c>
      <c r="AQ93" s="181">
        <v>105.73139142548462</v>
      </c>
      <c r="AR93" s="181">
        <v>105.73139142548462</v>
      </c>
      <c r="AS93" s="181">
        <v>105.73139142548462</v>
      </c>
      <c r="AT93" s="181">
        <v>105.73139142548462</v>
      </c>
      <c r="AU93" s="181">
        <v>105.73139142548462</v>
      </c>
      <c r="AV93" s="181">
        <v>105.73139142548462</v>
      </c>
      <c r="AW93" s="181">
        <v>105.73139142548462</v>
      </c>
      <c r="AX93" s="181">
        <v>105.73139142548462</v>
      </c>
      <c r="AY93" s="181">
        <v>105.73139142548462</v>
      </c>
      <c r="AZ93" s="181">
        <v>105.73139142548462</v>
      </c>
      <c r="BA93" s="181">
        <v>105.73139142548462</v>
      </c>
      <c r="BB93" s="181">
        <v>105.73139142548462</v>
      </c>
      <c r="BC93" s="181">
        <v>105.73139142548462</v>
      </c>
      <c r="BD93" s="181">
        <v>106.31467456650684</v>
      </c>
      <c r="BE93" s="181">
        <v>106.31467456650684</v>
      </c>
      <c r="BF93" s="181">
        <v>106.31467456650684</v>
      </c>
      <c r="BG93" s="181">
        <v>110.04222702375685</v>
      </c>
      <c r="BH93" s="181">
        <v>112.49514840654061</v>
      </c>
      <c r="BI93" s="181">
        <v>112.49514840654061</v>
      </c>
      <c r="BJ93" s="181">
        <v>112.49514840654061</v>
      </c>
      <c r="BK93" s="181">
        <v>112.49514840654061</v>
      </c>
      <c r="BL93" s="181">
        <v>112.49514840654061</v>
      </c>
      <c r="BM93" s="181">
        <v>112.49514840654061</v>
      </c>
      <c r="BN93" s="181">
        <v>112.49514840654061</v>
      </c>
      <c r="BO93" s="181">
        <v>112.49514840654061</v>
      </c>
      <c r="BP93" s="181">
        <v>112.49514840654061</v>
      </c>
      <c r="BQ93" s="181">
        <v>112.49514840654061</v>
      </c>
      <c r="BR93" s="181">
        <v>112.49514840654061</v>
      </c>
      <c r="BS93" s="181">
        <v>112.49514840654061</v>
      </c>
      <c r="BT93" s="181">
        <v>114.77825342937166</v>
      </c>
      <c r="BU93" s="181">
        <v>114.77825342937166</v>
      </c>
      <c r="BV93" s="181">
        <v>114.77825342937166</v>
      </c>
      <c r="BW93" s="181">
        <v>114.77825342937166</v>
      </c>
    </row>
    <row r="94" spans="1:75" x14ac:dyDescent="0.25">
      <c r="B94" s="148" t="s">
        <v>514</v>
      </c>
      <c r="C94" s="166">
        <v>2.5</v>
      </c>
      <c r="D94" s="181">
        <v>101.50296973810445</v>
      </c>
      <c r="E94" s="181">
        <v>101.50296973810445</v>
      </c>
      <c r="F94" s="181">
        <v>101.50296973810445</v>
      </c>
      <c r="G94" s="181">
        <v>101.50296973810445</v>
      </c>
      <c r="H94" s="181">
        <v>101.50296973810445</v>
      </c>
      <c r="I94" s="181">
        <v>101.50296973810445</v>
      </c>
      <c r="J94" s="181">
        <v>101.50296973810445</v>
      </c>
      <c r="K94" s="181">
        <v>101.50296973810445</v>
      </c>
      <c r="L94" s="181">
        <v>103.32718405279593</v>
      </c>
      <c r="M94" s="181">
        <v>106.5252683722928</v>
      </c>
      <c r="N94" s="181">
        <v>106.5252683722928</v>
      </c>
      <c r="O94" s="181">
        <v>106.5252683722928</v>
      </c>
      <c r="P94" s="181">
        <v>106.5252683722928</v>
      </c>
      <c r="Q94" s="181">
        <v>106.5252683722928</v>
      </c>
      <c r="R94" s="181">
        <v>106.8415439898632</v>
      </c>
      <c r="S94" s="181">
        <v>106.8415439898632</v>
      </c>
      <c r="T94" s="181">
        <v>106.8415439898632</v>
      </c>
      <c r="U94" s="181">
        <v>106.8415439898632</v>
      </c>
      <c r="V94" s="181">
        <v>106.8415439898632</v>
      </c>
      <c r="W94" s="181">
        <v>106.8415439898632</v>
      </c>
      <c r="X94" s="181">
        <v>107.6653847723373</v>
      </c>
      <c r="Y94" s="181">
        <v>107.6653847723373</v>
      </c>
      <c r="Z94" s="181">
        <v>107.6653847723373</v>
      </c>
      <c r="AA94" s="181">
        <v>107.6653847723373</v>
      </c>
      <c r="AB94" s="181">
        <v>108.354616624755</v>
      </c>
      <c r="AC94" s="181">
        <v>108.354616624755</v>
      </c>
      <c r="AD94" s="181">
        <v>107.6653847723373</v>
      </c>
      <c r="AE94" s="181">
        <v>107.6653847723373</v>
      </c>
      <c r="AF94" s="181">
        <v>107.6653847723373</v>
      </c>
      <c r="AG94" s="181">
        <v>107.6653847723373</v>
      </c>
      <c r="AH94" s="181">
        <v>107.6653847723373</v>
      </c>
      <c r="AI94" s="181">
        <v>108.14095383034574</v>
      </c>
      <c r="AJ94" s="181">
        <v>108.14095383034574</v>
      </c>
      <c r="AK94" s="181">
        <v>108.14095383034574</v>
      </c>
      <c r="AL94" s="181">
        <v>108.14095383034574</v>
      </c>
      <c r="AM94" s="181">
        <v>108.14095383034574</v>
      </c>
      <c r="AN94" s="181">
        <v>108.14095383034574</v>
      </c>
      <c r="AO94" s="181">
        <v>108.14095383034574</v>
      </c>
      <c r="AP94" s="181">
        <v>109.2717718161658</v>
      </c>
      <c r="AQ94" s="181">
        <v>109.70327305219364</v>
      </c>
      <c r="AR94" s="181">
        <v>109.70327305219364</v>
      </c>
      <c r="AS94" s="181">
        <v>109.88655355824949</v>
      </c>
      <c r="AT94" s="181">
        <v>110.47470869693441</v>
      </c>
      <c r="AU94" s="181">
        <v>110.47470869693441</v>
      </c>
      <c r="AV94" s="181">
        <v>110.47470869693441</v>
      </c>
      <c r="AW94" s="181">
        <v>110.47470869693441</v>
      </c>
      <c r="AX94" s="181">
        <v>110.47470869693441</v>
      </c>
      <c r="AY94" s="181">
        <v>110.62939009992871</v>
      </c>
      <c r="AZ94" s="181">
        <v>111.74985937407379</v>
      </c>
      <c r="BA94" s="181">
        <v>111.74985937407379</v>
      </c>
      <c r="BB94" s="181">
        <v>111.74985937407379</v>
      </c>
      <c r="BC94" s="181">
        <v>111.74985937407379</v>
      </c>
      <c r="BD94" s="181">
        <v>112.37528821689061</v>
      </c>
      <c r="BE94" s="181">
        <v>112.57994819187611</v>
      </c>
      <c r="BF94" s="181">
        <v>112.57994819187611</v>
      </c>
      <c r="BG94" s="181">
        <v>113.72151279577106</v>
      </c>
      <c r="BH94" s="181">
        <v>114.57653873261211</v>
      </c>
      <c r="BI94" s="181">
        <v>116.70295238037212</v>
      </c>
      <c r="BJ94" s="181">
        <v>116.90537614433654</v>
      </c>
      <c r="BK94" s="181">
        <v>116.90537614433654</v>
      </c>
      <c r="BL94" s="181">
        <v>116.90537614433654</v>
      </c>
      <c r="BM94" s="181">
        <v>116.90537614433654</v>
      </c>
      <c r="BN94" s="181">
        <v>116.90537614433654</v>
      </c>
      <c r="BO94" s="181">
        <v>116.90537614433654</v>
      </c>
      <c r="BP94" s="181">
        <v>116.90537614433654</v>
      </c>
      <c r="BQ94" s="181">
        <v>116.90537614433654</v>
      </c>
      <c r="BR94" s="181">
        <v>116.90537614433654</v>
      </c>
      <c r="BS94" s="181">
        <v>116.90537614433654</v>
      </c>
      <c r="BT94" s="181">
        <v>123.37834207264936</v>
      </c>
      <c r="BU94" s="181">
        <v>123.37834207264936</v>
      </c>
      <c r="BV94" s="181">
        <v>123.37834207264936</v>
      </c>
      <c r="BW94" s="181">
        <v>123.37834207264936</v>
      </c>
    </row>
    <row r="95" spans="1:75" x14ac:dyDescent="0.25">
      <c r="A95" s="173" t="s">
        <v>69</v>
      </c>
      <c r="B95" s="188"/>
      <c r="C95" s="166">
        <v>0.5</v>
      </c>
      <c r="D95" s="197">
        <v>101.19026566291623</v>
      </c>
      <c r="E95" s="197">
        <v>101.72165852791076</v>
      </c>
      <c r="F95" s="197">
        <v>101.72165852791076</v>
      </c>
      <c r="G95" s="197">
        <v>101.72165852791076</v>
      </c>
      <c r="H95" s="197">
        <v>101.72165852791076</v>
      </c>
      <c r="I95" s="197">
        <v>101.72165852791076</v>
      </c>
      <c r="J95" s="197">
        <v>102.29430026967765</v>
      </c>
      <c r="K95" s="197">
        <v>102.29430026967765</v>
      </c>
      <c r="L95" s="197">
        <v>103.42738413235094</v>
      </c>
      <c r="M95" s="197">
        <v>106.31226558431649</v>
      </c>
      <c r="N95" s="197">
        <v>106.31226558431649</v>
      </c>
      <c r="O95" s="197">
        <v>106.31226558431649</v>
      </c>
      <c r="P95" s="197">
        <v>106.31226558431649</v>
      </c>
      <c r="Q95" s="197">
        <v>106.31226558431649</v>
      </c>
      <c r="R95" s="197">
        <v>106.31226558431649</v>
      </c>
      <c r="S95" s="197">
        <v>106.31226558431649</v>
      </c>
      <c r="T95" s="197">
        <v>106.31226558431649</v>
      </c>
      <c r="U95" s="197">
        <v>106.31226558431649</v>
      </c>
      <c r="V95" s="197">
        <v>106.31226558431649</v>
      </c>
      <c r="W95" s="197">
        <v>106.31226558431649</v>
      </c>
      <c r="X95" s="197">
        <v>107.8495923926196</v>
      </c>
      <c r="Y95" s="197">
        <v>107.8495923926196</v>
      </c>
      <c r="Z95" s="197">
        <v>107.8495923926196</v>
      </c>
      <c r="AA95" s="197">
        <v>107.8495923926196</v>
      </c>
      <c r="AB95" s="197">
        <v>108.53982978393238</v>
      </c>
      <c r="AC95" s="197">
        <v>108.53982978393238</v>
      </c>
      <c r="AD95" s="197">
        <v>107.8495923926196</v>
      </c>
      <c r="AE95" s="197">
        <v>107.8495923926196</v>
      </c>
      <c r="AF95" s="197">
        <v>108.64316186308123</v>
      </c>
      <c r="AG95" s="197">
        <v>108.64316186308123</v>
      </c>
      <c r="AH95" s="197">
        <v>108.64316186308123</v>
      </c>
      <c r="AI95" s="197">
        <v>108.64316186308123</v>
      </c>
      <c r="AJ95" s="197">
        <v>109.16687758136206</v>
      </c>
      <c r="AK95" s="197">
        <v>109.16687758136206</v>
      </c>
      <c r="AL95" s="197">
        <v>109.16687758136206</v>
      </c>
      <c r="AM95" s="197">
        <v>109.16687758136206</v>
      </c>
      <c r="AN95" s="197">
        <v>109.16687758136206</v>
      </c>
      <c r="AO95" s="197">
        <v>109.16687758136206</v>
      </c>
      <c r="AP95" s="197">
        <v>109.16687758136206</v>
      </c>
      <c r="AQ95" s="197">
        <v>109.16687758136206</v>
      </c>
      <c r="AR95" s="197">
        <v>109.16687758136206</v>
      </c>
      <c r="AS95" s="197">
        <v>109.16687758136206</v>
      </c>
      <c r="AT95" s="197">
        <v>109.16687758136206</v>
      </c>
      <c r="AU95" s="197">
        <v>109.16687758136206</v>
      </c>
      <c r="AV95" s="197">
        <v>109.16687758136206</v>
      </c>
      <c r="AW95" s="197">
        <v>110.41108153728189</v>
      </c>
      <c r="AX95" s="197">
        <v>112.1981310824784</v>
      </c>
      <c r="AY95" s="197">
        <v>116.39917904449175</v>
      </c>
      <c r="AZ95" s="197">
        <v>116.39917904449175</v>
      </c>
      <c r="BA95" s="197">
        <v>116.39917904449175</v>
      </c>
      <c r="BB95" s="197">
        <v>117.03792244097808</v>
      </c>
      <c r="BC95" s="197">
        <v>117.03792244097808</v>
      </c>
      <c r="BD95" s="197">
        <v>117.03792244097808</v>
      </c>
      <c r="BE95" s="197">
        <v>117.03792244097808</v>
      </c>
      <c r="BF95" s="197">
        <v>117.03792244097808</v>
      </c>
      <c r="BG95" s="197">
        <v>117.03792244097808</v>
      </c>
      <c r="BH95" s="197">
        <v>117.03792244097808</v>
      </c>
      <c r="BI95" s="197">
        <v>118.66925946750061</v>
      </c>
      <c r="BJ95" s="197">
        <v>124.94117067854091</v>
      </c>
      <c r="BK95" s="197">
        <v>124.94117067854091</v>
      </c>
      <c r="BL95" s="197">
        <v>124.94117067854091</v>
      </c>
      <c r="BM95" s="197">
        <v>124.94117067854091</v>
      </c>
      <c r="BN95" s="197">
        <v>124.94117067854091</v>
      </c>
      <c r="BO95" s="197">
        <v>124.94117067854091</v>
      </c>
      <c r="BP95" s="197">
        <v>124.94117067854091</v>
      </c>
      <c r="BQ95" s="197">
        <v>124.94117067854091</v>
      </c>
      <c r="BR95" s="197">
        <v>124.94117067854091</v>
      </c>
      <c r="BS95" s="197">
        <v>126.8802160627213</v>
      </c>
      <c r="BT95" s="197">
        <v>126.8802160627213</v>
      </c>
      <c r="BU95" s="197">
        <v>132.73167459273168</v>
      </c>
      <c r="BV95" s="197">
        <v>132.73167459273168</v>
      </c>
      <c r="BW95" s="197">
        <v>132.73167459273168</v>
      </c>
    </row>
    <row r="96" spans="1:75" x14ac:dyDescent="0.25">
      <c r="B96" s="148" t="s">
        <v>515</v>
      </c>
      <c r="C96" s="166">
        <v>0.5</v>
      </c>
      <c r="D96" s="181">
        <v>101.19026566291623</v>
      </c>
      <c r="E96" s="181">
        <v>101.72165852791076</v>
      </c>
      <c r="F96" s="181">
        <v>101.72165852791076</v>
      </c>
      <c r="G96" s="181">
        <v>101.72165852791076</v>
      </c>
      <c r="H96" s="181">
        <v>101.72165852791076</v>
      </c>
      <c r="I96" s="181">
        <v>101.72165852791076</v>
      </c>
      <c r="J96" s="181">
        <v>102.29430026967765</v>
      </c>
      <c r="K96" s="181">
        <v>102.29430026967765</v>
      </c>
      <c r="L96" s="181">
        <v>103.42738413235094</v>
      </c>
      <c r="M96" s="181">
        <v>106.31226558431649</v>
      </c>
      <c r="N96" s="181">
        <v>106.31226558431649</v>
      </c>
      <c r="O96" s="181">
        <v>106.31226558431649</v>
      </c>
      <c r="P96" s="181">
        <v>106.31226558431649</v>
      </c>
      <c r="Q96" s="181">
        <v>106.31226558431649</v>
      </c>
      <c r="R96" s="181">
        <v>106.31226558431649</v>
      </c>
      <c r="S96" s="181">
        <v>106.31226558431649</v>
      </c>
      <c r="T96" s="181">
        <v>106.31226558431649</v>
      </c>
      <c r="U96" s="181">
        <v>106.31226558431649</v>
      </c>
      <c r="V96" s="181">
        <v>106.31226558431649</v>
      </c>
      <c r="W96" s="181">
        <v>106.31226558431649</v>
      </c>
      <c r="X96" s="181">
        <v>107.8495923926196</v>
      </c>
      <c r="Y96" s="181">
        <v>107.8495923926196</v>
      </c>
      <c r="Z96" s="181">
        <v>107.8495923926196</v>
      </c>
      <c r="AA96" s="181">
        <v>107.8495923926196</v>
      </c>
      <c r="AB96" s="181">
        <v>108.53982978393238</v>
      </c>
      <c r="AC96" s="181">
        <v>108.53982978393238</v>
      </c>
      <c r="AD96" s="181">
        <v>107.8495923926196</v>
      </c>
      <c r="AE96" s="181">
        <v>107.8495923926196</v>
      </c>
      <c r="AF96" s="181">
        <v>108.64316186308123</v>
      </c>
      <c r="AG96" s="181">
        <v>108.64316186308123</v>
      </c>
      <c r="AH96" s="181">
        <v>108.64316186308123</v>
      </c>
      <c r="AI96" s="181">
        <v>108.64316186308123</v>
      </c>
      <c r="AJ96" s="181">
        <v>109.16687758136206</v>
      </c>
      <c r="AK96" s="181">
        <v>109.16687758136206</v>
      </c>
      <c r="AL96" s="181">
        <v>109.16687758136206</v>
      </c>
      <c r="AM96" s="181">
        <v>109.16687758136206</v>
      </c>
      <c r="AN96" s="181">
        <v>109.16687758136206</v>
      </c>
      <c r="AO96" s="181">
        <v>109.16687758136206</v>
      </c>
      <c r="AP96" s="181">
        <v>109.16687758136206</v>
      </c>
      <c r="AQ96" s="181">
        <v>109.16687758136206</v>
      </c>
      <c r="AR96" s="181">
        <v>109.16687758136206</v>
      </c>
      <c r="AS96" s="181">
        <v>109.16687758136206</v>
      </c>
      <c r="AT96" s="181">
        <v>109.16687758136206</v>
      </c>
      <c r="AU96" s="181">
        <v>109.16687758136206</v>
      </c>
      <c r="AV96" s="181">
        <v>109.16687758136206</v>
      </c>
      <c r="AW96" s="181">
        <v>110.41108153728189</v>
      </c>
      <c r="AX96" s="181">
        <v>112.1981310824784</v>
      </c>
      <c r="AY96" s="181">
        <v>116.39917904449175</v>
      </c>
      <c r="AZ96" s="181">
        <v>116.39917904449175</v>
      </c>
      <c r="BA96" s="181">
        <v>116.39917904449175</v>
      </c>
      <c r="BB96" s="181">
        <v>117.03792244097808</v>
      </c>
      <c r="BC96" s="181">
        <v>117.03792244097808</v>
      </c>
      <c r="BD96" s="181">
        <v>117.03792244097808</v>
      </c>
      <c r="BE96" s="181">
        <v>117.03792244097808</v>
      </c>
      <c r="BF96" s="181">
        <v>117.03792244097808</v>
      </c>
      <c r="BG96" s="181">
        <v>117.03792244097808</v>
      </c>
      <c r="BH96" s="181">
        <v>117.03792244097808</v>
      </c>
      <c r="BI96" s="181">
        <v>118.66925946750061</v>
      </c>
      <c r="BJ96" s="181">
        <v>124.94117067854091</v>
      </c>
      <c r="BK96" s="181">
        <v>124.94117067854091</v>
      </c>
      <c r="BL96" s="181">
        <v>124.94117067854091</v>
      </c>
      <c r="BM96" s="181">
        <v>124.94117067854091</v>
      </c>
      <c r="BN96" s="181">
        <v>124.94117067854091</v>
      </c>
      <c r="BO96" s="181">
        <v>124.94117067854091</v>
      </c>
      <c r="BP96" s="181">
        <v>124.94117067854091</v>
      </c>
      <c r="BQ96" s="181">
        <v>124.94117067854091</v>
      </c>
      <c r="BR96" s="181">
        <v>124.94117067854091</v>
      </c>
      <c r="BS96" s="181">
        <v>126.8802160627213</v>
      </c>
      <c r="BT96" s="181">
        <v>126.8802160627213</v>
      </c>
      <c r="BU96" s="181">
        <v>132.73167459273168</v>
      </c>
      <c r="BV96" s="181">
        <v>132.73167459273168</v>
      </c>
      <c r="BW96" s="181">
        <v>132.73167459273168</v>
      </c>
    </row>
    <row r="97" spans="1:75" x14ac:dyDescent="0.25">
      <c r="A97" s="189" t="s">
        <v>70</v>
      </c>
      <c r="B97" s="188"/>
      <c r="C97" s="166">
        <v>10</v>
      </c>
      <c r="D97" s="172">
        <v>100.4147172414128</v>
      </c>
      <c r="E97" s="172">
        <v>100.4147172414128</v>
      </c>
      <c r="F97" s="172">
        <v>100.4147172414128</v>
      </c>
      <c r="G97" s="172">
        <v>100.4147172414128</v>
      </c>
      <c r="H97" s="172">
        <v>100.4147172414128</v>
      </c>
      <c r="I97" s="172">
        <v>100.4147172414128</v>
      </c>
      <c r="J97" s="172">
        <v>100.4147172414128</v>
      </c>
      <c r="K97" s="172">
        <v>102.50443555499939</v>
      </c>
      <c r="L97" s="172">
        <v>102.34412534381941</v>
      </c>
      <c r="M97" s="172">
        <v>104.47975745963683</v>
      </c>
      <c r="N97" s="172">
        <v>104.47975745963683</v>
      </c>
      <c r="O97" s="172">
        <v>104.47975745963683</v>
      </c>
      <c r="P97" s="172">
        <v>104.47975745963683</v>
      </c>
      <c r="Q97" s="172">
        <v>104.53274333126748</v>
      </c>
      <c r="R97" s="172">
        <v>104.53274333126748</v>
      </c>
      <c r="S97" s="172">
        <v>104.53274333126748</v>
      </c>
      <c r="T97" s="172">
        <v>104.84043940516331</v>
      </c>
      <c r="U97" s="172">
        <v>104.84043940516331</v>
      </c>
      <c r="V97" s="172">
        <v>104.89472296110974</v>
      </c>
      <c r="W97" s="172">
        <v>104.89472296110974</v>
      </c>
      <c r="X97" s="172">
        <v>106.53052431271155</v>
      </c>
      <c r="Y97" s="172">
        <v>106.53052431271155</v>
      </c>
      <c r="Z97" s="172">
        <v>106.53052431271155</v>
      </c>
      <c r="AA97" s="172">
        <v>106.53052431271155</v>
      </c>
      <c r="AB97" s="172">
        <v>107.21238350656181</v>
      </c>
      <c r="AC97" s="172">
        <v>107.21238350656181</v>
      </c>
      <c r="AD97" s="172">
        <v>106.53052431271155</v>
      </c>
      <c r="AE97" s="172">
        <v>108.01020498951038</v>
      </c>
      <c r="AF97" s="172">
        <v>108.10482441834139</v>
      </c>
      <c r="AG97" s="172">
        <v>108.83395102659799</v>
      </c>
      <c r="AH97" s="172">
        <v>108.83395102659799</v>
      </c>
      <c r="AI97" s="172">
        <v>109.77896337249508</v>
      </c>
      <c r="AJ97" s="172">
        <v>109.77896337249508</v>
      </c>
      <c r="AK97" s="172">
        <v>109.77896337249508</v>
      </c>
      <c r="AL97" s="172">
        <v>109.77896337249508</v>
      </c>
      <c r="AM97" s="172">
        <v>109.77896337249508</v>
      </c>
      <c r="AN97" s="172">
        <v>109.77896337249508</v>
      </c>
      <c r="AO97" s="172">
        <v>110.19425853288298</v>
      </c>
      <c r="AP97" s="172">
        <v>110.19425853288298</v>
      </c>
      <c r="AQ97" s="172">
        <v>110.19425853288298</v>
      </c>
      <c r="AR97" s="172">
        <v>110.30506175828967</v>
      </c>
      <c r="AS97" s="172">
        <v>112.18491729783057</v>
      </c>
      <c r="AT97" s="172">
        <v>112.18491729783057</v>
      </c>
      <c r="AU97" s="172">
        <v>112.18491729783057</v>
      </c>
      <c r="AV97" s="172">
        <v>112.76924857266985</v>
      </c>
      <c r="AW97" s="172">
        <v>113.68537693866604</v>
      </c>
      <c r="AX97" s="172">
        <v>113.68537693866604</v>
      </c>
      <c r="AY97" s="172">
        <v>113.68537693866604</v>
      </c>
      <c r="AZ97" s="172">
        <v>113.68537693866604</v>
      </c>
      <c r="BA97" s="172">
        <v>113.68537693866604</v>
      </c>
      <c r="BB97" s="172">
        <v>113.68537693866604</v>
      </c>
      <c r="BC97" s="172">
        <v>113.68537693866604</v>
      </c>
      <c r="BD97" s="172">
        <v>113.68537693866604</v>
      </c>
      <c r="BE97" s="172">
        <v>113.68537693866604</v>
      </c>
      <c r="BF97" s="172">
        <v>113.68537693866604</v>
      </c>
      <c r="BG97" s="172">
        <v>113.88740259151798</v>
      </c>
      <c r="BH97" s="172">
        <v>115.17082493162889</v>
      </c>
      <c r="BI97" s="172">
        <v>119.01099862362864</v>
      </c>
      <c r="BJ97" s="172">
        <v>119.47239786568889</v>
      </c>
      <c r="BK97" s="172">
        <v>119.47239786568889</v>
      </c>
      <c r="BL97" s="172">
        <v>119.47239786568889</v>
      </c>
      <c r="BM97" s="172">
        <v>120.33621472105577</v>
      </c>
      <c r="BN97" s="172">
        <v>121.43778416942192</v>
      </c>
      <c r="BO97" s="172">
        <v>121.43778416942192</v>
      </c>
      <c r="BP97" s="172">
        <v>121.43778416942192</v>
      </c>
      <c r="BQ97" s="172">
        <v>122.00953137314318</v>
      </c>
      <c r="BR97" s="172">
        <v>122.00953137314318</v>
      </c>
      <c r="BS97" s="172">
        <v>122.00953137314318</v>
      </c>
      <c r="BT97" s="172">
        <v>122.23164692113262</v>
      </c>
      <c r="BU97" s="172">
        <v>123.27645941798519</v>
      </c>
      <c r="BV97" s="172">
        <v>123.27645941798519</v>
      </c>
      <c r="BW97" s="172">
        <v>123.27645941798519</v>
      </c>
    </row>
    <row r="98" spans="1:75" x14ac:dyDescent="0.25">
      <c r="A98" s="173" t="s">
        <v>71</v>
      </c>
      <c r="B98" s="188"/>
      <c r="C98" s="166">
        <v>10</v>
      </c>
      <c r="D98" s="177">
        <v>100.4147172414128</v>
      </c>
      <c r="E98" s="177">
        <v>100.4147172414128</v>
      </c>
      <c r="F98" s="177">
        <v>100.4147172414128</v>
      </c>
      <c r="G98" s="177">
        <v>100.4147172414128</v>
      </c>
      <c r="H98" s="177">
        <v>100.4147172414128</v>
      </c>
      <c r="I98" s="177">
        <v>100.4147172414128</v>
      </c>
      <c r="J98" s="177">
        <v>100.4147172414128</v>
      </c>
      <c r="K98" s="177">
        <v>102.50443555499939</v>
      </c>
      <c r="L98" s="177">
        <v>102.34412534381941</v>
      </c>
      <c r="M98" s="177">
        <v>104.47975745963683</v>
      </c>
      <c r="N98" s="177">
        <v>104.47975745963683</v>
      </c>
      <c r="O98" s="177">
        <v>104.47975745963683</v>
      </c>
      <c r="P98" s="177">
        <v>104.47975745963683</v>
      </c>
      <c r="Q98" s="177">
        <v>104.53274333126748</v>
      </c>
      <c r="R98" s="177">
        <v>104.53274333126748</v>
      </c>
      <c r="S98" s="177">
        <v>104.53274333126748</v>
      </c>
      <c r="T98" s="177">
        <v>104.84043940516331</v>
      </c>
      <c r="U98" s="177">
        <v>104.84043940516331</v>
      </c>
      <c r="V98" s="177">
        <v>104.89472296110974</v>
      </c>
      <c r="W98" s="177">
        <v>104.89472296110974</v>
      </c>
      <c r="X98" s="177">
        <v>106.53052431271155</v>
      </c>
      <c r="Y98" s="177">
        <v>106.53052431271155</v>
      </c>
      <c r="Z98" s="177">
        <v>106.53052431271155</v>
      </c>
      <c r="AA98" s="177">
        <v>106.53052431271155</v>
      </c>
      <c r="AB98" s="177">
        <v>107.21238350656181</v>
      </c>
      <c r="AC98" s="177">
        <v>107.21238350656181</v>
      </c>
      <c r="AD98" s="177">
        <v>106.53052431271155</v>
      </c>
      <c r="AE98" s="177">
        <v>108.01020498951038</v>
      </c>
      <c r="AF98" s="177">
        <v>108.10482441834139</v>
      </c>
      <c r="AG98" s="177">
        <v>108.83395102659799</v>
      </c>
      <c r="AH98" s="177">
        <v>108.83395102659799</v>
      </c>
      <c r="AI98" s="177">
        <v>109.77896337249508</v>
      </c>
      <c r="AJ98" s="177">
        <v>109.77896337249508</v>
      </c>
      <c r="AK98" s="177">
        <v>109.77896337249508</v>
      </c>
      <c r="AL98" s="177">
        <v>109.77896337249508</v>
      </c>
      <c r="AM98" s="177">
        <v>109.77896337249508</v>
      </c>
      <c r="AN98" s="177">
        <v>109.77896337249508</v>
      </c>
      <c r="AO98" s="177">
        <v>110.19425853288298</v>
      </c>
      <c r="AP98" s="177">
        <v>110.19425853288298</v>
      </c>
      <c r="AQ98" s="177">
        <v>110.19425853288298</v>
      </c>
      <c r="AR98" s="177">
        <v>110.30506175828967</v>
      </c>
      <c r="AS98" s="177">
        <v>112.18491729783057</v>
      </c>
      <c r="AT98" s="177">
        <v>112.18491729783057</v>
      </c>
      <c r="AU98" s="177">
        <v>112.18491729783057</v>
      </c>
      <c r="AV98" s="177">
        <v>112.76924857266985</v>
      </c>
      <c r="AW98" s="177">
        <v>113.68537693866604</v>
      </c>
      <c r="AX98" s="177">
        <v>113.68537693866604</v>
      </c>
      <c r="AY98" s="177">
        <v>113.68537693866604</v>
      </c>
      <c r="AZ98" s="177">
        <v>113.68537693866604</v>
      </c>
      <c r="BA98" s="177">
        <v>113.68537693866604</v>
      </c>
      <c r="BB98" s="177">
        <v>113.68537693866604</v>
      </c>
      <c r="BC98" s="177">
        <v>113.68537693866604</v>
      </c>
      <c r="BD98" s="177">
        <v>113.68537693866604</v>
      </c>
      <c r="BE98" s="177">
        <v>113.68537693866604</v>
      </c>
      <c r="BF98" s="177">
        <v>113.68537693866604</v>
      </c>
      <c r="BG98" s="177">
        <v>113.88740259151798</v>
      </c>
      <c r="BH98" s="177">
        <v>115.17082493162889</v>
      </c>
      <c r="BI98" s="177">
        <v>119.01099862362864</v>
      </c>
      <c r="BJ98" s="177">
        <v>119.47239786568889</v>
      </c>
      <c r="BK98" s="177">
        <v>119.47239786568889</v>
      </c>
      <c r="BL98" s="177">
        <v>119.47239786568889</v>
      </c>
      <c r="BM98" s="177">
        <v>120.33621472105577</v>
      </c>
      <c r="BN98" s="177">
        <v>121.43778416942192</v>
      </c>
      <c r="BO98" s="177">
        <v>121.43778416942192</v>
      </c>
      <c r="BP98" s="177">
        <v>121.43778416942192</v>
      </c>
      <c r="BQ98" s="177">
        <v>122.00953137314318</v>
      </c>
      <c r="BR98" s="177">
        <v>122.00953137314318</v>
      </c>
      <c r="BS98" s="177">
        <v>122.00953137314318</v>
      </c>
      <c r="BT98" s="177">
        <v>122.23164692113262</v>
      </c>
      <c r="BU98" s="177">
        <v>123.27645941798519</v>
      </c>
      <c r="BV98" s="177">
        <v>123.27645941798519</v>
      </c>
      <c r="BW98" s="177">
        <v>123.27645941798519</v>
      </c>
    </row>
    <row r="99" spans="1:75" x14ac:dyDescent="0.25">
      <c r="B99" s="148" t="s">
        <v>516</v>
      </c>
      <c r="C99" s="166">
        <v>3.5</v>
      </c>
      <c r="D99" s="181">
        <v>100.24786237150882</v>
      </c>
      <c r="E99" s="181">
        <v>100.24786237150882</v>
      </c>
      <c r="F99" s="181">
        <v>100.24786237150882</v>
      </c>
      <c r="G99" s="181">
        <v>100.24786237150882</v>
      </c>
      <c r="H99" s="181">
        <v>100.24786237150882</v>
      </c>
      <c r="I99" s="181">
        <v>100.24786237150882</v>
      </c>
      <c r="J99" s="181">
        <v>100.24786237150882</v>
      </c>
      <c r="K99" s="181">
        <v>101.06729920436899</v>
      </c>
      <c r="L99" s="181">
        <v>101.06729920436899</v>
      </c>
      <c r="M99" s="181">
        <v>102.07366707706849</v>
      </c>
      <c r="N99" s="181">
        <v>102.07366707706849</v>
      </c>
      <c r="O99" s="181">
        <v>102.07366707706849</v>
      </c>
      <c r="P99" s="181">
        <v>102.07366707706849</v>
      </c>
      <c r="Q99" s="181">
        <v>102.07366707706849</v>
      </c>
      <c r="R99" s="181">
        <v>102.07366707706849</v>
      </c>
      <c r="S99" s="181">
        <v>102.07366707706849</v>
      </c>
      <c r="T99" s="181">
        <v>102.07366707706849</v>
      </c>
      <c r="U99" s="181">
        <v>102.07366707706849</v>
      </c>
      <c r="V99" s="181">
        <v>102.22876295120111</v>
      </c>
      <c r="W99" s="181">
        <v>102.22876295120111</v>
      </c>
      <c r="X99" s="181">
        <v>102.69300176734484</v>
      </c>
      <c r="Y99" s="181">
        <v>102.69300176734484</v>
      </c>
      <c r="Z99" s="181">
        <v>102.69300176734484</v>
      </c>
      <c r="AA99" s="181">
        <v>102.69300176734484</v>
      </c>
      <c r="AB99" s="181">
        <v>103.35018179472006</v>
      </c>
      <c r="AC99" s="181">
        <v>103.35018179472006</v>
      </c>
      <c r="AD99" s="181">
        <v>102.69300176734484</v>
      </c>
      <c r="AE99" s="181">
        <v>102.69300176734484</v>
      </c>
      <c r="AF99" s="181">
        <v>102.69300176734484</v>
      </c>
      <c r="AG99" s="181">
        <v>103.18528261442751</v>
      </c>
      <c r="AH99" s="181">
        <v>103.18528261442751</v>
      </c>
      <c r="AI99" s="181">
        <v>103.32416194622962</v>
      </c>
      <c r="AJ99" s="181">
        <v>103.32416194622962</v>
      </c>
      <c r="AK99" s="181">
        <v>103.32416194622962</v>
      </c>
      <c r="AL99" s="181">
        <v>103.32416194622962</v>
      </c>
      <c r="AM99" s="181">
        <v>103.32416194622962</v>
      </c>
      <c r="AN99" s="181">
        <v>103.32416194622962</v>
      </c>
      <c r="AO99" s="181">
        <v>104.03401060510477</v>
      </c>
      <c r="AP99" s="181">
        <v>104.03401060510477</v>
      </c>
      <c r="AQ99" s="181">
        <v>104.03401060510477</v>
      </c>
      <c r="AR99" s="181">
        <v>104.03401060510477</v>
      </c>
      <c r="AS99" s="181">
        <v>104.03401060510477</v>
      </c>
      <c r="AT99" s="181">
        <v>104.03401060510477</v>
      </c>
      <c r="AU99" s="181">
        <v>104.03401060510477</v>
      </c>
      <c r="AV99" s="181">
        <v>104.29929742973647</v>
      </c>
      <c r="AW99" s="181">
        <v>104.94005955259517</v>
      </c>
      <c r="AX99" s="181">
        <v>104.94005955259517</v>
      </c>
      <c r="AY99" s="181">
        <v>104.94005955259517</v>
      </c>
      <c r="AZ99" s="181">
        <v>104.94005955259517</v>
      </c>
      <c r="BA99" s="181">
        <v>104.94005955259517</v>
      </c>
      <c r="BB99" s="181">
        <v>104.94005955259517</v>
      </c>
      <c r="BC99" s="181">
        <v>104.94005955259517</v>
      </c>
      <c r="BD99" s="181">
        <v>104.94005955259517</v>
      </c>
      <c r="BE99" s="181">
        <v>104.94005955259517</v>
      </c>
      <c r="BF99" s="181">
        <v>104.94005955259517</v>
      </c>
      <c r="BG99" s="181">
        <v>105.27309454442602</v>
      </c>
      <c r="BH99" s="181">
        <v>105.27309454442602</v>
      </c>
      <c r="BI99" s="181">
        <v>109.25770100761977</v>
      </c>
      <c r="BJ99" s="181">
        <v>110.16563451808163</v>
      </c>
      <c r="BK99" s="181">
        <v>110.16563451808163</v>
      </c>
      <c r="BL99" s="181">
        <v>110.16563451808163</v>
      </c>
      <c r="BM99" s="181">
        <v>110.53672250141673</v>
      </c>
      <c r="BN99" s="181">
        <v>113.68406378246287</v>
      </c>
      <c r="BO99" s="181">
        <v>113.68406378246287</v>
      </c>
      <c r="BP99" s="181">
        <v>113.68406378246287</v>
      </c>
      <c r="BQ99" s="181">
        <v>114.17864479285046</v>
      </c>
      <c r="BR99" s="181">
        <v>114.17864479285046</v>
      </c>
      <c r="BS99" s="181">
        <v>114.17864479285046</v>
      </c>
      <c r="BT99" s="181">
        <v>114.81326064424886</v>
      </c>
      <c r="BU99" s="181">
        <v>115.15872993005976</v>
      </c>
      <c r="BV99" s="181">
        <v>115.15872993005976</v>
      </c>
      <c r="BW99" s="181">
        <v>115.15872993005976</v>
      </c>
    </row>
    <row r="100" spans="1:75" x14ac:dyDescent="0.25">
      <c r="B100" s="148" t="s">
        <v>517</v>
      </c>
      <c r="C100" s="166">
        <v>4</v>
      </c>
      <c r="D100" s="181">
        <v>100.42236119950084</v>
      </c>
      <c r="E100" s="181">
        <v>100.42236119950084</v>
      </c>
      <c r="F100" s="181">
        <v>100.42236119950084</v>
      </c>
      <c r="G100" s="181">
        <v>100.42236119950084</v>
      </c>
      <c r="H100" s="181">
        <v>100.42236119950084</v>
      </c>
      <c r="I100" s="181">
        <v>100.42236119950084</v>
      </c>
      <c r="J100" s="181">
        <v>100.42236119950084</v>
      </c>
      <c r="K100" s="181">
        <v>102.69568553417098</v>
      </c>
      <c r="L100" s="181">
        <v>102.29491000622109</v>
      </c>
      <c r="M100" s="181">
        <v>104.40862255379979</v>
      </c>
      <c r="N100" s="181">
        <v>104.40862255379979</v>
      </c>
      <c r="O100" s="181">
        <v>104.40862255379979</v>
      </c>
      <c r="P100" s="181">
        <v>104.40862255379979</v>
      </c>
      <c r="Q100" s="181">
        <v>104.54108723287642</v>
      </c>
      <c r="R100" s="181">
        <v>104.54108723287642</v>
      </c>
      <c r="S100" s="181">
        <v>104.54108723287642</v>
      </c>
      <c r="T100" s="181">
        <v>105.31032741761595</v>
      </c>
      <c r="U100" s="181">
        <v>105.31032741761595</v>
      </c>
      <c r="V100" s="181">
        <v>105.31032741761595</v>
      </c>
      <c r="W100" s="181">
        <v>105.31032741761595</v>
      </c>
      <c r="X100" s="181">
        <v>108.26982971486223</v>
      </c>
      <c r="Y100" s="181">
        <v>108.26982971486223</v>
      </c>
      <c r="Z100" s="181">
        <v>108.26982971486223</v>
      </c>
      <c r="AA100" s="181">
        <v>108.26982971486223</v>
      </c>
      <c r="AB100" s="181">
        <v>108.96280449159008</v>
      </c>
      <c r="AC100" s="181">
        <v>108.96280449159008</v>
      </c>
      <c r="AD100" s="181">
        <v>108.26982971486223</v>
      </c>
      <c r="AE100" s="181">
        <v>111.06453920596942</v>
      </c>
      <c r="AF100" s="181">
        <v>111.30108777804693</v>
      </c>
      <c r="AG100" s="181">
        <v>111.97842075736895</v>
      </c>
      <c r="AH100" s="181">
        <v>111.97842075736895</v>
      </c>
      <c r="AI100" s="181">
        <v>112.72173240825128</v>
      </c>
      <c r="AJ100" s="181">
        <v>112.72173240825128</v>
      </c>
      <c r="AK100" s="181">
        <v>112.72173240825128</v>
      </c>
      <c r="AL100" s="181">
        <v>112.72173240825128</v>
      </c>
      <c r="AM100" s="181">
        <v>112.72173240825128</v>
      </c>
      <c r="AN100" s="181">
        <v>112.72173240825128</v>
      </c>
      <c r="AO100" s="181">
        <v>112.72173240825128</v>
      </c>
      <c r="AP100" s="181">
        <v>112.72173240825128</v>
      </c>
      <c r="AQ100" s="181">
        <v>112.72173240825128</v>
      </c>
      <c r="AR100" s="181">
        <v>112.99874047176799</v>
      </c>
      <c r="AS100" s="181">
        <v>116.16256282437074</v>
      </c>
      <c r="AT100" s="181">
        <v>116.16256282437074</v>
      </c>
      <c r="AU100" s="181">
        <v>116.16256282437074</v>
      </c>
      <c r="AV100" s="181">
        <v>116.16256282437074</v>
      </c>
      <c r="AW100" s="181">
        <v>116.33123188366456</v>
      </c>
      <c r="AX100" s="181">
        <v>116.33123188366456</v>
      </c>
      <c r="AY100" s="181">
        <v>116.33123188366456</v>
      </c>
      <c r="AZ100" s="181">
        <v>116.33123188366456</v>
      </c>
      <c r="BA100" s="181">
        <v>116.33123188366456</v>
      </c>
      <c r="BB100" s="181">
        <v>116.33123188366456</v>
      </c>
      <c r="BC100" s="181">
        <v>116.33123188366456</v>
      </c>
      <c r="BD100" s="181">
        <v>116.33123188366456</v>
      </c>
      <c r="BE100" s="181">
        <v>116.33123188366456</v>
      </c>
      <c r="BF100" s="181">
        <v>116.33123188366456</v>
      </c>
      <c r="BG100" s="181">
        <v>116.54489039794241</v>
      </c>
      <c r="BH100" s="181">
        <v>116.54489039794241</v>
      </c>
      <c r="BI100" s="181">
        <v>116.54489039794241</v>
      </c>
      <c r="BJ100" s="181">
        <v>116.90394668143888</v>
      </c>
      <c r="BK100" s="181">
        <v>116.90394668143888</v>
      </c>
      <c r="BL100" s="181">
        <v>116.90394668143888</v>
      </c>
      <c r="BM100" s="181">
        <v>116.90394668143888</v>
      </c>
      <c r="BN100" s="181">
        <v>116.90394668143888</v>
      </c>
      <c r="BO100" s="181">
        <v>116.90394668143888</v>
      </c>
      <c r="BP100" s="181">
        <v>116.90394668143888</v>
      </c>
      <c r="BQ100" s="181">
        <v>116.90394668143888</v>
      </c>
      <c r="BR100" s="181">
        <v>116.90394668143888</v>
      </c>
      <c r="BS100" s="181">
        <v>116.90394668143888</v>
      </c>
      <c r="BT100" s="181">
        <v>116.90394668143888</v>
      </c>
      <c r="BU100" s="181">
        <v>117.76147429267148</v>
      </c>
      <c r="BV100" s="181">
        <v>117.76147429267148</v>
      </c>
      <c r="BW100" s="181">
        <v>117.76147429267148</v>
      </c>
    </row>
    <row r="101" spans="1:75" x14ac:dyDescent="0.25">
      <c r="B101" s="148" t="s">
        <v>518</v>
      </c>
      <c r="C101" s="166">
        <v>2</v>
      </c>
      <c r="D101" s="181">
        <v>100.56228342602473</v>
      </c>
      <c r="E101" s="181">
        <v>100.56228342602473</v>
      </c>
      <c r="F101" s="181">
        <v>100.56228342602473</v>
      </c>
      <c r="G101" s="181">
        <v>100.56228342602473</v>
      </c>
      <c r="H101" s="181">
        <v>100.56228342602473</v>
      </c>
      <c r="I101" s="181">
        <v>100.56228342602473</v>
      </c>
      <c r="J101" s="181">
        <v>100.56228342602473</v>
      </c>
      <c r="K101" s="181">
        <v>105.030211867112</v>
      </c>
      <c r="L101" s="181">
        <v>105.030211867112</v>
      </c>
      <c r="M101" s="181">
        <v>109.71980357381763</v>
      </c>
      <c r="N101" s="181">
        <v>109.71980357381763</v>
      </c>
      <c r="O101" s="181">
        <v>109.71980357381763</v>
      </c>
      <c r="P101" s="181">
        <v>109.71980357381763</v>
      </c>
      <c r="Q101" s="181">
        <v>109.71980357381763</v>
      </c>
      <c r="R101" s="181">
        <v>109.71980357381763</v>
      </c>
      <c r="S101" s="181">
        <v>109.71980357381763</v>
      </c>
      <c r="T101" s="181">
        <v>109.71980357381763</v>
      </c>
      <c r="U101" s="181">
        <v>109.71980357381763</v>
      </c>
      <c r="V101" s="181">
        <v>109.71980357381763</v>
      </c>
      <c r="W101" s="181">
        <v>109.71980357381763</v>
      </c>
      <c r="X101" s="181">
        <v>111.1673878090827</v>
      </c>
      <c r="Y101" s="181">
        <v>111.1673878090827</v>
      </c>
      <c r="Z101" s="181">
        <v>111.1673878090827</v>
      </c>
      <c r="AA101" s="181">
        <v>111.1673878090827</v>
      </c>
      <c r="AB101" s="181">
        <v>111.87894420763469</v>
      </c>
      <c r="AC101" s="181">
        <v>111.87894420763469</v>
      </c>
      <c r="AD101" s="181">
        <v>111.1673878090827</v>
      </c>
      <c r="AE101" s="181">
        <v>112.97637221086239</v>
      </c>
      <c r="AF101" s="181">
        <v>112.97637221086239</v>
      </c>
      <c r="AG101" s="181">
        <v>114.19815275427415</v>
      </c>
      <c r="AH101" s="181">
        <v>114.19815275427415</v>
      </c>
      <c r="AI101" s="181">
        <v>117.19355235134118</v>
      </c>
      <c r="AJ101" s="181">
        <v>117.19355235134118</v>
      </c>
      <c r="AK101" s="181">
        <v>117.19355235134118</v>
      </c>
      <c r="AL101" s="181">
        <v>117.19355235134118</v>
      </c>
      <c r="AM101" s="181">
        <v>117.19355235134118</v>
      </c>
      <c r="AN101" s="181">
        <v>117.19355235134118</v>
      </c>
      <c r="AO101" s="181">
        <v>118.02779300024923</v>
      </c>
      <c r="AP101" s="181">
        <v>118.02779300024923</v>
      </c>
      <c r="AQ101" s="181">
        <v>118.02779300024923</v>
      </c>
      <c r="AR101" s="181">
        <v>118.02779300024923</v>
      </c>
      <c r="AS101" s="181">
        <v>121.09942599274822</v>
      </c>
      <c r="AT101" s="181">
        <v>121.09942599274822</v>
      </c>
      <c r="AU101" s="181">
        <v>121.09942599274822</v>
      </c>
      <c r="AV101" s="181">
        <v>121.09942599274822</v>
      </c>
      <c r="AW101" s="181">
        <v>124.22139598913883</v>
      </c>
      <c r="AX101" s="181">
        <v>124.22139598913883</v>
      </c>
      <c r="AY101" s="181">
        <v>124.22139598913883</v>
      </c>
      <c r="AZ101" s="181">
        <v>124.22139598913883</v>
      </c>
      <c r="BA101" s="181">
        <v>124.22139598913883</v>
      </c>
      <c r="BB101" s="181">
        <v>124.22139598913883</v>
      </c>
      <c r="BC101" s="181">
        <v>124.22139598913883</v>
      </c>
      <c r="BD101" s="181">
        <v>124.22139598913883</v>
      </c>
      <c r="BE101" s="181">
        <v>124.22139598913883</v>
      </c>
      <c r="BF101" s="181">
        <v>124.22139598913883</v>
      </c>
      <c r="BG101" s="181">
        <v>124.22139598913883</v>
      </c>
      <c r="BH101" s="181">
        <v>127.34560482930463</v>
      </c>
      <c r="BI101" s="181">
        <v>127.34560482930463</v>
      </c>
      <c r="BJ101" s="181">
        <v>127.34560482930463</v>
      </c>
      <c r="BK101" s="181">
        <v>127.34560482930463</v>
      </c>
      <c r="BL101" s="181">
        <v>127.34560482930463</v>
      </c>
      <c r="BM101" s="181">
        <v>129.71778135976911</v>
      </c>
      <c r="BN101" s="181">
        <v>129.71778135976911</v>
      </c>
      <c r="BO101" s="181">
        <v>129.71778135976911</v>
      </c>
      <c r="BP101" s="181">
        <v>129.71778135976911</v>
      </c>
      <c r="BQ101" s="181">
        <v>130.98367048944056</v>
      </c>
      <c r="BR101" s="181">
        <v>130.98367048944056</v>
      </c>
      <c r="BS101" s="181">
        <v>130.98367048944056</v>
      </c>
      <c r="BT101" s="181">
        <v>130.98367048944056</v>
      </c>
      <c r="BU101" s="181">
        <v>132.53009345610167</v>
      </c>
      <c r="BV101" s="181">
        <v>132.53009345610167</v>
      </c>
      <c r="BW101" s="181">
        <v>132.53009345610167</v>
      </c>
    </row>
    <row r="102" spans="1:75" x14ac:dyDescent="0.25">
      <c r="B102" s="148" t="s">
        <v>519</v>
      </c>
      <c r="C102" s="166">
        <v>0.5</v>
      </c>
      <c r="D102" s="181">
        <v>100.93128492758875</v>
      </c>
      <c r="E102" s="181">
        <v>100.93128492758875</v>
      </c>
      <c r="F102" s="181">
        <v>100.93128492758875</v>
      </c>
      <c r="G102" s="181">
        <v>100.93128492758875</v>
      </c>
      <c r="H102" s="181">
        <v>100.93128492758875</v>
      </c>
      <c r="I102" s="181">
        <v>100.93128492758875</v>
      </c>
      <c r="J102" s="181">
        <v>100.93128492758875</v>
      </c>
      <c r="K102" s="181">
        <v>100.93128492758875</v>
      </c>
      <c r="L102" s="181">
        <v>100.93128492758875</v>
      </c>
      <c r="M102" s="181">
        <v>100.93128492758875</v>
      </c>
      <c r="N102" s="181">
        <v>100.93128492758875</v>
      </c>
      <c r="O102" s="181">
        <v>100.93128492758875</v>
      </c>
      <c r="P102" s="181">
        <v>100.93128492758875</v>
      </c>
      <c r="Q102" s="181">
        <v>100.93128492758875</v>
      </c>
      <c r="R102" s="181">
        <v>100.93128492758875</v>
      </c>
      <c r="S102" s="181">
        <v>100.93128492758875</v>
      </c>
      <c r="T102" s="181">
        <v>100.93128492758875</v>
      </c>
      <c r="U102" s="181">
        <v>100.93128492758875</v>
      </c>
      <c r="V102" s="181">
        <v>100.93128492758875</v>
      </c>
      <c r="W102" s="181">
        <v>100.93128492758875</v>
      </c>
      <c r="X102" s="181">
        <v>100.93128492758875</v>
      </c>
      <c r="Y102" s="181">
        <v>100.93128492758875</v>
      </c>
      <c r="Z102" s="181">
        <v>100.93128492758875</v>
      </c>
      <c r="AA102" s="181">
        <v>100.93128492758875</v>
      </c>
      <c r="AB102" s="181">
        <v>101.57818480493658</v>
      </c>
      <c r="AC102" s="181">
        <v>101.57818480493658</v>
      </c>
      <c r="AD102" s="181">
        <v>100.93128492758875</v>
      </c>
      <c r="AE102" s="181">
        <v>100.93128492758875</v>
      </c>
      <c r="AF102" s="181">
        <v>100.93128492758875</v>
      </c>
      <c r="AG102" s="181">
        <v>101.76206515491924</v>
      </c>
      <c r="AH102" s="181">
        <v>101.76206515491924</v>
      </c>
      <c r="AI102" s="181">
        <v>101.76206515491924</v>
      </c>
      <c r="AJ102" s="181">
        <v>101.76206515491924</v>
      </c>
      <c r="AK102" s="181">
        <v>101.76206515491924</v>
      </c>
      <c r="AL102" s="181">
        <v>101.76206515491924</v>
      </c>
      <c r="AM102" s="181">
        <v>101.76206515491924</v>
      </c>
      <c r="AN102" s="181">
        <v>101.76206515491924</v>
      </c>
      <c r="AO102" s="181">
        <v>101.76206515491924</v>
      </c>
      <c r="AP102" s="181">
        <v>101.76206515491924</v>
      </c>
      <c r="AQ102" s="181">
        <v>101.76206515491924</v>
      </c>
      <c r="AR102" s="181">
        <v>101.76206515491924</v>
      </c>
      <c r="AS102" s="181">
        <v>101.76206515491924</v>
      </c>
      <c r="AT102" s="181">
        <v>101.76206515491924</v>
      </c>
      <c r="AU102" s="181">
        <v>101.76206515491924</v>
      </c>
      <c r="AV102" s="181">
        <v>111.59168287928279</v>
      </c>
      <c r="AW102" s="181">
        <v>111.59168287928279</v>
      </c>
      <c r="AX102" s="181">
        <v>111.59168287928279</v>
      </c>
      <c r="AY102" s="181">
        <v>111.59168287928279</v>
      </c>
      <c r="AZ102" s="181">
        <v>111.59168287928279</v>
      </c>
      <c r="BA102" s="181">
        <v>111.59168287928279</v>
      </c>
      <c r="BB102" s="181">
        <v>111.59168287928279</v>
      </c>
      <c r="BC102" s="181">
        <v>111.59168287928279</v>
      </c>
      <c r="BD102" s="181">
        <v>111.59168287928279</v>
      </c>
      <c r="BE102" s="181">
        <v>111.59168287928279</v>
      </c>
      <c r="BF102" s="181">
        <v>111.59168287928279</v>
      </c>
      <c r="BG102" s="181">
        <v>111.59168287928279</v>
      </c>
      <c r="BH102" s="181">
        <v>124.76329432083789</v>
      </c>
      <c r="BI102" s="181">
        <v>173.67452291847658</v>
      </c>
      <c r="BJ102" s="181">
        <v>173.67452291847658</v>
      </c>
      <c r="BK102" s="181">
        <v>173.67452291847658</v>
      </c>
      <c r="BL102" s="181">
        <v>173.67452291847658</v>
      </c>
      <c r="BM102" s="181">
        <v>178.86453802061089</v>
      </c>
      <c r="BN102" s="181">
        <v>178.86453802061089</v>
      </c>
      <c r="BO102" s="181">
        <v>178.86453802061089</v>
      </c>
      <c r="BP102" s="181">
        <v>178.86453802061089</v>
      </c>
      <c r="BQ102" s="181">
        <v>181.77385850363717</v>
      </c>
      <c r="BR102" s="181">
        <v>181.77385850363717</v>
      </c>
      <c r="BS102" s="181">
        <v>181.77385850363717</v>
      </c>
      <c r="BT102" s="181">
        <v>181.77385850363717</v>
      </c>
      <c r="BU102" s="181">
        <v>187.20591068350666</v>
      </c>
      <c r="BV102" s="181">
        <v>187.20591068350666</v>
      </c>
      <c r="BW102" s="181">
        <v>187.20591068350666</v>
      </c>
    </row>
    <row r="103" spans="1:75" x14ac:dyDescent="0.25">
      <c r="C103" s="166"/>
    </row>
    <row r="104" spans="1:75" x14ac:dyDescent="0.25">
      <c r="A104" s="159" t="s">
        <v>520</v>
      </c>
      <c r="B104" s="202"/>
      <c r="C104" s="166">
        <v>112</v>
      </c>
      <c r="D104" s="165">
        <v>98.512409990755586</v>
      </c>
      <c r="E104" s="165">
        <v>98.019214418094407</v>
      </c>
      <c r="F104" s="165">
        <v>97.617726322075143</v>
      </c>
      <c r="G104" s="165">
        <v>98.128459872250815</v>
      </c>
      <c r="H104" s="165">
        <v>98.03854306179629</v>
      </c>
      <c r="I104" s="165">
        <v>98.052161752697899</v>
      </c>
      <c r="J104" s="165">
        <v>97.38534484587511</v>
      </c>
      <c r="K104" s="165">
        <v>97.743025949853887</v>
      </c>
      <c r="L104" s="165">
        <v>97.744996616353788</v>
      </c>
      <c r="M104" s="165">
        <v>98.161999972579338</v>
      </c>
      <c r="N104" s="165">
        <v>98.161999972579338</v>
      </c>
      <c r="O104" s="165">
        <v>98.189050578126256</v>
      </c>
      <c r="P104" s="165">
        <v>98.193858964494311</v>
      </c>
      <c r="Q104" s="165">
        <v>98.207601554301874</v>
      </c>
      <c r="R104" s="165">
        <v>97.546292029590504</v>
      </c>
      <c r="S104" s="165">
        <v>97.558738028650183</v>
      </c>
      <c r="T104" s="165">
        <v>97.514909167571432</v>
      </c>
      <c r="U104" s="165">
        <v>97.545840359159754</v>
      </c>
      <c r="V104" s="165">
        <v>97.545840359159754</v>
      </c>
      <c r="W104" s="165">
        <v>97.545840359159754</v>
      </c>
      <c r="X104" s="165">
        <v>97.561911787731177</v>
      </c>
      <c r="Y104" s="165">
        <v>98.260825865056333</v>
      </c>
      <c r="Z104" s="165">
        <v>98.26759228835715</v>
      </c>
      <c r="AA104" s="165">
        <v>98.174690788310031</v>
      </c>
      <c r="AB104" s="165">
        <v>97.995868901086752</v>
      </c>
      <c r="AC104" s="165">
        <v>95.559959985260974</v>
      </c>
      <c r="AD104" s="165">
        <v>94.558966423337537</v>
      </c>
      <c r="AE104" s="165">
        <v>92.940023446018515</v>
      </c>
      <c r="AF104" s="165">
        <v>92.50955606722512</v>
      </c>
      <c r="AG104" s="165">
        <v>92.523380277463247</v>
      </c>
      <c r="AH104" s="165">
        <v>92.547709085310672</v>
      </c>
      <c r="AI104" s="165">
        <v>92.561886721220617</v>
      </c>
      <c r="AJ104" s="165">
        <v>92.567666375614891</v>
      </c>
      <c r="AK104" s="165">
        <v>92.675719041028813</v>
      </c>
      <c r="AL104" s="165">
        <v>92.716737164815157</v>
      </c>
      <c r="AM104" s="165">
        <v>92.716737164815157</v>
      </c>
      <c r="AN104" s="165">
        <v>87.608520455784657</v>
      </c>
      <c r="AO104" s="165">
        <v>87.670087491999411</v>
      </c>
      <c r="AP104" s="165">
        <v>92.936394565677929</v>
      </c>
      <c r="AQ104" s="165">
        <v>93.029098778158769</v>
      </c>
      <c r="AR104" s="165">
        <v>93.07824478146695</v>
      </c>
      <c r="AS104" s="165">
        <v>93.147682828139324</v>
      </c>
      <c r="AT104" s="165">
        <v>93.147682828139324</v>
      </c>
      <c r="AU104" s="165">
        <v>93.154849436207414</v>
      </c>
      <c r="AV104" s="165">
        <v>93.154849436207414</v>
      </c>
      <c r="AW104" s="165">
        <v>92.210856676369175</v>
      </c>
      <c r="AX104" s="165">
        <v>92.400638562404239</v>
      </c>
      <c r="AY104" s="165">
        <v>93.397738528637063</v>
      </c>
      <c r="AZ104" s="165">
        <v>94.327227245457962</v>
      </c>
      <c r="BA104" s="165">
        <v>95.533866410904309</v>
      </c>
      <c r="BB104" s="165">
        <v>94.963723612307675</v>
      </c>
      <c r="BC104" s="165">
        <v>95.390463848897426</v>
      </c>
      <c r="BD104" s="165">
        <v>95.468090247781603</v>
      </c>
      <c r="BE104" s="165">
        <v>95.468090247781603</v>
      </c>
      <c r="BF104" s="165">
        <v>98.883426961235415</v>
      </c>
      <c r="BG104" s="165">
        <v>103.81090182428694</v>
      </c>
      <c r="BH104" s="165">
        <v>104.55661345628788</v>
      </c>
      <c r="BI104" s="165">
        <v>106.47357873322531</v>
      </c>
      <c r="BJ104" s="165">
        <v>110.27963913193639</v>
      </c>
      <c r="BK104" s="165">
        <v>110.32629930006222</v>
      </c>
      <c r="BL104" s="165">
        <v>110.3843121555464</v>
      </c>
      <c r="BM104" s="165">
        <v>110.41395462848048</v>
      </c>
      <c r="BN104" s="165">
        <v>109.95348356055901</v>
      </c>
      <c r="BO104" s="165">
        <v>109.99763303876463</v>
      </c>
      <c r="BP104" s="165">
        <v>110.02821768263449</v>
      </c>
      <c r="BQ104" s="165">
        <v>110.02821768263449</v>
      </c>
      <c r="BR104" s="165">
        <v>110.02444795349285</v>
      </c>
      <c r="BS104" s="165">
        <v>110.03378169972146</v>
      </c>
      <c r="BT104" s="165">
        <v>110.12380471297571</v>
      </c>
      <c r="BU104" s="165">
        <v>111.31667864941535</v>
      </c>
      <c r="BV104" s="165">
        <v>111.31667864941535</v>
      </c>
      <c r="BW104" s="165">
        <v>111.31667864941535</v>
      </c>
    </row>
    <row r="105" spans="1:75" x14ac:dyDescent="0.25">
      <c r="A105" s="189" t="s">
        <v>72</v>
      </c>
      <c r="B105" s="188"/>
      <c r="C105" s="166">
        <v>10</v>
      </c>
      <c r="D105" s="172">
        <v>100</v>
      </c>
      <c r="E105" s="172">
        <v>100</v>
      </c>
      <c r="F105" s="172">
        <v>101.42999999999996</v>
      </c>
      <c r="G105" s="172">
        <v>101.42999999999999</v>
      </c>
      <c r="H105" s="172">
        <v>101.42999999999999</v>
      </c>
      <c r="I105" s="172">
        <v>101.42999999999996</v>
      </c>
      <c r="J105" s="172">
        <v>101.42999999999996</v>
      </c>
      <c r="K105" s="172">
        <v>101.42999999999999</v>
      </c>
      <c r="L105" s="172">
        <v>101.42999999999999</v>
      </c>
      <c r="M105" s="172">
        <v>101.42999999999999</v>
      </c>
      <c r="N105" s="172">
        <v>101.42999999999999</v>
      </c>
      <c r="O105" s="172">
        <v>101.42999999999999</v>
      </c>
      <c r="P105" s="172">
        <v>101.42999999999999</v>
      </c>
      <c r="Q105" s="172">
        <v>101.42999999999999</v>
      </c>
      <c r="R105" s="172">
        <v>101.42999999999999</v>
      </c>
      <c r="S105" s="172">
        <v>101.42999999999999</v>
      </c>
      <c r="T105" s="172">
        <v>101.42999999999999</v>
      </c>
      <c r="U105" s="172">
        <v>101.64999999999999</v>
      </c>
      <c r="V105" s="172">
        <v>101.64999999999999</v>
      </c>
      <c r="W105" s="172">
        <v>101.64999999999999</v>
      </c>
      <c r="X105" s="172">
        <v>101.82999999999996</v>
      </c>
      <c r="Y105" s="172">
        <v>101.83</v>
      </c>
      <c r="Z105" s="172">
        <v>101.83</v>
      </c>
      <c r="AA105" s="172">
        <v>101.83</v>
      </c>
      <c r="AB105" s="172">
        <v>101.83</v>
      </c>
      <c r="AC105" s="172">
        <v>101.83</v>
      </c>
      <c r="AD105" s="172">
        <v>101.83</v>
      </c>
      <c r="AE105" s="172">
        <v>101.83</v>
      </c>
      <c r="AF105" s="172">
        <v>101.83</v>
      </c>
      <c r="AG105" s="172">
        <v>101.83</v>
      </c>
      <c r="AH105" s="172">
        <v>101.83</v>
      </c>
      <c r="AI105" s="172">
        <v>101.83</v>
      </c>
      <c r="AJ105" s="172">
        <v>101.83</v>
      </c>
      <c r="AK105" s="172">
        <v>101.83</v>
      </c>
      <c r="AL105" s="172">
        <v>101.83</v>
      </c>
      <c r="AM105" s="172">
        <v>101.83</v>
      </c>
      <c r="AN105" s="172">
        <v>101.83</v>
      </c>
      <c r="AO105" s="172">
        <v>101.83</v>
      </c>
      <c r="AP105" s="172">
        <v>101.83</v>
      </c>
      <c r="AQ105" s="172">
        <v>101.83</v>
      </c>
      <c r="AR105" s="172">
        <v>101.83</v>
      </c>
      <c r="AS105" s="172">
        <v>101.83</v>
      </c>
      <c r="AT105" s="172">
        <v>101.83</v>
      </c>
      <c r="AU105" s="172">
        <v>101.83</v>
      </c>
      <c r="AV105" s="172">
        <v>101.83</v>
      </c>
      <c r="AW105" s="172">
        <v>101.83</v>
      </c>
      <c r="AX105" s="172">
        <v>101.83</v>
      </c>
      <c r="AY105" s="172">
        <v>101.83</v>
      </c>
      <c r="AZ105" s="172">
        <v>101.83</v>
      </c>
      <c r="BA105" s="172">
        <v>101.83</v>
      </c>
      <c r="BB105" s="172">
        <v>101.83</v>
      </c>
      <c r="BC105" s="172">
        <v>101.83</v>
      </c>
      <c r="BD105" s="172">
        <v>101.83</v>
      </c>
      <c r="BE105" s="172">
        <v>101.83</v>
      </c>
      <c r="BF105" s="172">
        <v>101.83</v>
      </c>
      <c r="BG105" s="172">
        <v>101.83</v>
      </c>
      <c r="BH105" s="172">
        <v>101.83</v>
      </c>
      <c r="BI105" s="172">
        <v>101.83</v>
      </c>
      <c r="BJ105" s="172">
        <v>101.83</v>
      </c>
      <c r="BK105" s="172">
        <v>101.83</v>
      </c>
      <c r="BL105" s="172">
        <v>101.83</v>
      </c>
      <c r="BM105" s="172">
        <v>101.83</v>
      </c>
      <c r="BN105" s="172">
        <v>101.83</v>
      </c>
      <c r="BO105" s="172">
        <v>101.83</v>
      </c>
      <c r="BP105" s="172">
        <v>101.83</v>
      </c>
      <c r="BQ105" s="172">
        <v>101.83</v>
      </c>
      <c r="BR105" s="172">
        <v>101.83</v>
      </c>
      <c r="BS105" s="172">
        <v>101.83</v>
      </c>
      <c r="BT105" s="172">
        <v>101.83</v>
      </c>
      <c r="BU105" s="172">
        <v>101.83</v>
      </c>
      <c r="BV105" s="172">
        <v>101.83</v>
      </c>
      <c r="BW105" s="172">
        <v>101.83</v>
      </c>
    </row>
    <row r="106" spans="1:75" x14ac:dyDescent="0.25">
      <c r="A106" s="173" t="s">
        <v>73</v>
      </c>
      <c r="B106" s="188"/>
      <c r="C106" s="166">
        <v>10</v>
      </c>
      <c r="D106" s="197">
        <v>100</v>
      </c>
      <c r="E106" s="197">
        <v>100</v>
      </c>
      <c r="F106" s="197">
        <v>101.42999999999996</v>
      </c>
      <c r="G106" s="197">
        <v>101.42999999999999</v>
      </c>
      <c r="H106" s="197">
        <v>101.42999999999999</v>
      </c>
      <c r="I106" s="197">
        <v>101.42999999999996</v>
      </c>
      <c r="J106" s="197">
        <v>101.42999999999996</v>
      </c>
      <c r="K106" s="197">
        <v>101.42999999999999</v>
      </c>
      <c r="L106" s="197">
        <v>101.42999999999999</v>
      </c>
      <c r="M106" s="197">
        <v>101.42999999999999</v>
      </c>
      <c r="N106" s="197">
        <v>101.42999999999999</v>
      </c>
      <c r="O106" s="197">
        <v>101.42999999999999</v>
      </c>
      <c r="P106" s="197">
        <v>101.42999999999999</v>
      </c>
      <c r="Q106" s="197">
        <v>101.42999999999999</v>
      </c>
      <c r="R106" s="197">
        <v>101.42999999999999</v>
      </c>
      <c r="S106" s="197">
        <v>101.42999999999999</v>
      </c>
      <c r="T106" s="197">
        <v>101.42999999999999</v>
      </c>
      <c r="U106" s="197">
        <v>101.64999999999999</v>
      </c>
      <c r="V106" s="197">
        <v>101.64999999999999</v>
      </c>
      <c r="W106" s="197">
        <v>101.64999999999999</v>
      </c>
      <c r="X106" s="197">
        <v>101.82999999999996</v>
      </c>
      <c r="Y106" s="197">
        <v>101.83</v>
      </c>
      <c r="Z106" s="197">
        <v>101.83</v>
      </c>
      <c r="AA106" s="197">
        <v>101.83</v>
      </c>
      <c r="AB106" s="197">
        <v>101.83</v>
      </c>
      <c r="AC106" s="197">
        <v>101.83</v>
      </c>
      <c r="AD106" s="197">
        <v>101.83</v>
      </c>
      <c r="AE106" s="197">
        <v>101.83</v>
      </c>
      <c r="AF106" s="197">
        <v>101.83</v>
      </c>
      <c r="AG106" s="197">
        <v>101.83</v>
      </c>
      <c r="AH106" s="197">
        <v>101.83</v>
      </c>
      <c r="AI106" s="197">
        <v>101.83</v>
      </c>
      <c r="AJ106" s="197">
        <v>101.83</v>
      </c>
      <c r="AK106" s="197">
        <v>101.83</v>
      </c>
      <c r="AL106" s="197">
        <v>101.83</v>
      </c>
      <c r="AM106" s="197">
        <v>101.83</v>
      </c>
      <c r="AN106" s="197">
        <v>101.83</v>
      </c>
      <c r="AO106" s="197">
        <v>101.83</v>
      </c>
      <c r="AP106" s="197">
        <v>101.83</v>
      </c>
      <c r="AQ106" s="197">
        <v>101.83</v>
      </c>
      <c r="AR106" s="197">
        <v>101.83</v>
      </c>
      <c r="AS106" s="197">
        <v>101.83</v>
      </c>
      <c r="AT106" s="197">
        <v>101.83</v>
      </c>
      <c r="AU106" s="197">
        <v>101.83</v>
      </c>
      <c r="AV106" s="197">
        <v>101.83</v>
      </c>
      <c r="AW106" s="197">
        <v>101.83</v>
      </c>
      <c r="AX106" s="197">
        <v>101.83</v>
      </c>
      <c r="AY106" s="197">
        <v>101.83</v>
      </c>
      <c r="AZ106" s="197">
        <v>101.83</v>
      </c>
      <c r="BA106" s="197">
        <v>101.83</v>
      </c>
      <c r="BB106" s="197">
        <v>101.83</v>
      </c>
      <c r="BC106" s="197">
        <v>101.83</v>
      </c>
      <c r="BD106" s="197">
        <v>101.83</v>
      </c>
      <c r="BE106" s="197">
        <v>101.83</v>
      </c>
      <c r="BF106" s="197">
        <v>101.83</v>
      </c>
      <c r="BG106" s="197">
        <v>101.83</v>
      </c>
      <c r="BH106" s="197">
        <v>101.83</v>
      </c>
      <c r="BI106" s="197">
        <v>101.83</v>
      </c>
      <c r="BJ106" s="197">
        <v>101.83</v>
      </c>
      <c r="BK106" s="197">
        <v>101.83</v>
      </c>
      <c r="BL106" s="197">
        <v>101.83</v>
      </c>
      <c r="BM106" s="197">
        <v>101.83</v>
      </c>
      <c r="BN106" s="197">
        <v>101.83</v>
      </c>
      <c r="BO106" s="197">
        <v>101.83</v>
      </c>
      <c r="BP106" s="197">
        <v>101.83</v>
      </c>
      <c r="BQ106" s="197">
        <v>101.83</v>
      </c>
      <c r="BR106" s="197">
        <v>101.83</v>
      </c>
      <c r="BS106" s="197">
        <v>101.83</v>
      </c>
      <c r="BT106" s="197">
        <v>101.83</v>
      </c>
      <c r="BU106" s="197">
        <v>101.83</v>
      </c>
      <c r="BV106" s="197">
        <v>101.83</v>
      </c>
      <c r="BW106" s="197">
        <v>101.83</v>
      </c>
    </row>
    <row r="107" spans="1:75" x14ac:dyDescent="0.25">
      <c r="B107" s="148" t="s">
        <v>521</v>
      </c>
      <c r="C107" s="166">
        <v>10</v>
      </c>
      <c r="D107" s="181">
        <v>100</v>
      </c>
      <c r="E107" s="181">
        <v>100</v>
      </c>
      <c r="F107" s="181">
        <v>101.42999999999996</v>
      </c>
      <c r="G107" s="181">
        <v>101.42999999999999</v>
      </c>
      <c r="H107" s="181">
        <v>101.42999999999999</v>
      </c>
      <c r="I107" s="181">
        <v>101.42999999999996</v>
      </c>
      <c r="J107" s="181">
        <v>101.42999999999996</v>
      </c>
      <c r="K107" s="181">
        <v>101.42999999999999</v>
      </c>
      <c r="L107" s="181">
        <v>101.42999999999999</v>
      </c>
      <c r="M107" s="181">
        <v>101.42999999999999</v>
      </c>
      <c r="N107" s="181">
        <v>101.42999999999999</v>
      </c>
      <c r="O107" s="181">
        <v>101.42999999999999</v>
      </c>
      <c r="P107" s="181">
        <v>101.42999999999999</v>
      </c>
      <c r="Q107" s="181">
        <v>101.42999999999999</v>
      </c>
      <c r="R107" s="181">
        <v>101.42999999999999</v>
      </c>
      <c r="S107" s="181">
        <v>101.42999999999999</v>
      </c>
      <c r="T107" s="181">
        <v>101.42999999999999</v>
      </c>
      <c r="U107" s="181">
        <v>101.64999999999999</v>
      </c>
      <c r="V107" s="181">
        <v>101.64999999999999</v>
      </c>
      <c r="W107" s="181">
        <v>101.64999999999999</v>
      </c>
      <c r="X107" s="181">
        <v>101.82999999999996</v>
      </c>
      <c r="Y107" s="181">
        <v>101.83</v>
      </c>
      <c r="Z107" s="181">
        <v>101.83</v>
      </c>
      <c r="AA107" s="181">
        <v>101.83</v>
      </c>
      <c r="AB107" s="181">
        <v>101.83</v>
      </c>
      <c r="AC107" s="181">
        <v>101.83</v>
      </c>
      <c r="AD107" s="181">
        <v>101.83</v>
      </c>
      <c r="AE107" s="181">
        <v>101.83</v>
      </c>
      <c r="AF107" s="181">
        <v>101.83</v>
      </c>
      <c r="AG107" s="181">
        <v>101.83</v>
      </c>
      <c r="AH107" s="181">
        <v>101.83</v>
      </c>
      <c r="AI107" s="181">
        <v>101.83</v>
      </c>
      <c r="AJ107" s="181">
        <v>101.83</v>
      </c>
      <c r="AK107" s="181">
        <v>101.83</v>
      </c>
      <c r="AL107" s="181">
        <v>101.83</v>
      </c>
      <c r="AM107" s="181">
        <v>101.83</v>
      </c>
      <c r="AN107" s="181">
        <v>101.83</v>
      </c>
      <c r="AO107" s="181">
        <v>101.83</v>
      </c>
      <c r="AP107" s="181">
        <v>101.83</v>
      </c>
      <c r="AQ107" s="181">
        <v>101.83</v>
      </c>
      <c r="AR107" s="181">
        <v>101.83</v>
      </c>
      <c r="AS107" s="181">
        <v>101.83</v>
      </c>
      <c r="AT107" s="181">
        <v>101.83</v>
      </c>
      <c r="AU107" s="181">
        <v>101.83</v>
      </c>
      <c r="AV107" s="181">
        <v>101.83</v>
      </c>
      <c r="AW107" s="181">
        <v>101.83</v>
      </c>
      <c r="AX107" s="181">
        <v>101.83</v>
      </c>
      <c r="AY107" s="181">
        <v>101.83</v>
      </c>
      <c r="AZ107" s="181">
        <v>101.83</v>
      </c>
      <c r="BA107" s="181">
        <v>101.83</v>
      </c>
      <c r="BB107" s="181">
        <v>101.83</v>
      </c>
      <c r="BC107" s="181">
        <v>101.83</v>
      </c>
      <c r="BD107" s="181">
        <v>101.83</v>
      </c>
      <c r="BE107" s="181">
        <v>101.83</v>
      </c>
      <c r="BF107" s="181">
        <v>101.83</v>
      </c>
      <c r="BG107" s="181">
        <v>101.83</v>
      </c>
      <c r="BH107" s="181">
        <v>101.83</v>
      </c>
      <c r="BI107" s="181">
        <v>101.83</v>
      </c>
      <c r="BJ107" s="181">
        <v>101.83</v>
      </c>
      <c r="BK107" s="181">
        <v>101.83</v>
      </c>
      <c r="BL107" s="181">
        <v>101.83</v>
      </c>
      <c r="BM107" s="181">
        <v>101.83</v>
      </c>
      <c r="BN107" s="181">
        <v>101.83</v>
      </c>
      <c r="BO107" s="181">
        <v>101.83</v>
      </c>
      <c r="BP107" s="181">
        <v>101.83</v>
      </c>
      <c r="BQ107" s="181">
        <v>101.83</v>
      </c>
      <c r="BR107" s="181">
        <v>101.83</v>
      </c>
      <c r="BS107" s="181">
        <v>101.83</v>
      </c>
      <c r="BT107" s="181">
        <v>101.83</v>
      </c>
      <c r="BU107" s="181">
        <v>101.83</v>
      </c>
      <c r="BV107" s="181">
        <v>101.83</v>
      </c>
      <c r="BW107" s="181">
        <v>101.83</v>
      </c>
    </row>
    <row r="108" spans="1:75" x14ac:dyDescent="0.25">
      <c r="A108" s="189" t="s">
        <v>74</v>
      </c>
      <c r="C108" s="166">
        <v>31</v>
      </c>
      <c r="D108" s="204">
        <v>93.147012427169045</v>
      </c>
      <c r="E108" s="204">
        <v>91.36514455174806</v>
      </c>
      <c r="F108" s="204">
        <v>91.36514455174806</v>
      </c>
      <c r="G108" s="204">
        <v>94.87365190319403</v>
      </c>
      <c r="H108" s="204">
        <v>94.557916139029416</v>
      </c>
      <c r="I108" s="204">
        <v>94.557916139029373</v>
      </c>
      <c r="J108" s="204">
        <v>92.141953339900624</v>
      </c>
      <c r="K108" s="204">
        <v>93.431393266648143</v>
      </c>
      <c r="L108" s="204">
        <v>93.431393266648143</v>
      </c>
      <c r="M108" s="204">
        <v>93.431393266648143</v>
      </c>
      <c r="N108" s="204">
        <v>93.431393266648143</v>
      </c>
      <c r="O108" s="204">
        <v>93.431393266648143</v>
      </c>
      <c r="P108" s="204">
        <v>93.431393266648143</v>
      </c>
      <c r="Q108" s="204">
        <v>93.431393266648143</v>
      </c>
      <c r="R108" s="204">
        <v>93.431393266648143</v>
      </c>
      <c r="S108" s="204">
        <v>94.649345700390043</v>
      </c>
      <c r="T108" s="204">
        <v>94.361825437262652</v>
      </c>
      <c r="U108" s="204">
        <v>94.361825437262652</v>
      </c>
      <c r="V108" s="204">
        <v>94.361825437262652</v>
      </c>
      <c r="W108" s="204">
        <v>94.361825437262652</v>
      </c>
      <c r="X108" s="204">
        <v>94.361825437262652</v>
      </c>
      <c r="Y108" s="204">
        <v>94.361825437262652</v>
      </c>
      <c r="Z108" s="204">
        <v>94.361825437262652</v>
      </c>
      <c r="AA108" s="204">
        <v>94.01631013569353</v>
      </c>
      <c r="AB108" s="204">
        <v>93.588020989747164</v>
      </c>
      <c r="AC108" s="204">
        <v>84.886151344793277</v>
      </c>
      <c r="AD108" s="204">
        <v>84.377817986367418</v>
      </c>
      <c r="AE108" s="204">
        <v>78.864171845701193</v>
      </c>
      <c r="AF108" s="204">
        <v>77.228280919006792</v>
      </c>
      <c r="AG108" s="204">
        <v>77.228280919006792</v>
      </c>
      <c r="AH108" s="204">
        <v>77.228280919006792</v>
      </c>
      <c r="AI108" s="204">
        <v>77.228280919006792</v>
      </c>
      <c r="AJ108" s="204">
        <v>77.228280919006792</v>
      </c>
      <c r="AK108" s="204">
        <v>77.228280919006792</v>
      </c>
      <c r="AL108" s="204">
        <v>77.228280919006792</v>
      </c>
      <c r="AM108" s="204">
        <v>77.228280919006792</v>
      </c>
      <c r="AN108" s="204">
        <v>77.228280919006792</v>
      </c>
      <c r="AO108" s="204">
        <v>77.38758339694823</v>
      </c>
      <c r="AP108" s="204">
        <v>77.38758339694823</v>
      </c>
      <c r="AQ108" s="204">
        <v>77.38758339694823</v>
      </c>
      <c r="AR108" s="204">
        <v>77.38758339694823</v>
      </c>
      <c r="AS108" s="204">
        <v>77.38758339694823</v>
      </c>
      <c r="AT108" s="204">
        <v>77.38758339694823</v>
      </c>
      <c r="AU108" s="204">
        <v>77.38758339694823</v>
      </c>
      <c r="AV108" s="204">
        <v>77.38758339694823</v>
      </c>
      <c r="AW108" s="204">
        <v>77.38758339694823</v>
      </c>
      <c r="AX108" s="204">
        <v>77.38758339694823</v>
      </c>
      <c r="AY108" s="204">
        <v>80.563084179895142</v>
      </c>
      <c r="AZ108" s="204">
        <v>81.046997544460353</v>
      </c>
      <c r="BA108" s="204">
        <v>81.046997544460353</v>
      </c>
      <c r="BB108" s="204">
        <v>78.986781410846703</v>
      </c>
      <c r="BC108" s="204">
        <v>80.506141708484861</v>
      </c>
      <c r="BD108" s="204">
        <v>80.506141708484861</v>
      </c>
      <c r="BE108" s="204">
        <v>80.506141708484861</v>
      </c>
      <c r="BF108" s="204">
        <v>92.669986573630737</v>
      </c>
      <c r="BG108" s="204">
        <v>110.151931677441</v>
      </c>
      <c r="BH108" s="204">
        <v>112.5708264224676</v>
      </c>
      <c r="BI108" s="204">
        <v>116.94133258143873</v>
      </c>
      <c r="BJ108" s="204">
        <v>114.60387337678199</v>
      </c>
      <c r="BK108" s="204">
        <v>114.60387337678199</v>
      </c>
      <c r="BL108" s="204">
        <v>114.60387337678199</v>
      </c>
      <c r="BM108" s="204">
        <v>114.60387337678199</v>
      </c>
      <c r="BN108" s="204">
        <v>112.90495858577729</v>
      </c>
      <c r="BO108" s="204">
        <v>112.90495858577729</v>
      </c>
      <c r="BP108" s="204">
        <v>112.90495858577729</v>
      </c>
      <c r="BQ108" s="204">
        <v>112.90495858577729</v>
      </c>
      <c r="BR108" s="204">
        <v>112.90495858577729</v>
      </c>
      <c r="BS108" s="204">
        <v>112.90495858577729</v>
      </c>
      <c r="BT108" s="204">
        <v>112.90495858577729</v>
      </c>
      <c r="BU108" s="204">
        <v>112.90495858577729</v>
      </c>
      <c r="BV108" s="204">
        <v>112.90495858577729</v>
      </c>
      <c r="BW108" s="204">
        <v>112.90495858577729</v>
      </c>
    </row>
    <row r="109" spans="1:75" x14ac:dyDescent="0.25">
      <c r="A109" s="173" t="s">
        <v>75</v>
      </c>
      <c r="C109" s="166">
        <v>31</v>
      </c>
      <c r="D109" s="205">
        <v>93.147012427169045</v>
      </c>
      <c r="E109" s="205">
        <v>91.36514455174806</v>
      </c>
      <c r="F109" s="205">
        <v>91.36514455174806</v>
      </c>
      <c r="G109" s="205">
        <v>94.87365190319403</v>
      </c>
      <c r="H109" s="205">
        <v>94.557916139029416</v>
      </c>
      <c r="I109" s="205">
        <v>94.557916139029373</v>
      </c>
      <c r="J109" s="205">
        <v>92.141953339900624</v>
      </c>
      <c r="K109" s="205">
        <v>93.431393266648143</v>
      </c>
      <c r="L109" s="205">
        <v>93.431393266648143</v>
      </c>
      <c r="M109" s="205">
        <v>93.431393266648143</v>
      </c>
      <c r="N109" s="205">
        <v>93.431393266648143</v>
      </c>
      <c r="O109" s="205">
        <v>93.431393266648143</v>
      </c>
      <c r="P109" s="205">
        <v>93.431393266648143</v>
      </c>
      <c r="Q109" s="205">
        <v>93.431393266648143</v>
      </c>
      <c r="R109" s="205">
        <v>93.431393266648143</v>
      </c>
      <c r="S109" s="205">
        <v>94.649345700390043</v>
      </c>
      <c r="T109" s="205">
        <v>94.361825437262652</v>
      </c>
      <c r="U109" s="205">
        <v>94.361825437262652</v>
      </c>
      <c r="V109" s="205">
        <v>94.361825437262652</v>
      </c>
      <c r="W109" s="205">
        <v>94.361825437262652</v>
      </c>
      <c r="X109" s="205">
        <v>94.361825437262652</v>
      </c>
      <c r="Y109" s="205">
        <v>94.361825437262652</v>
      </c>
      <c r="Z109" s="205">
        <v>94.361825437262652</v>
      </c>
      <c r="AA109" s="205">
        <v>94.01631013569353</v>
      </c>
      <c r="AB109" s="205">
        <v>93.588020989747164</v>
      </c>
      <c r="AC109" s="205">
        <v>84.886151344793277</v>
      </c>
      <c r="AD109" s="205">
        <v>84.377817986367418</v>
      </c>
      <c r="AE109" s="205">
        <v>78.864171845701193</v>
      </c>
      <c r="AF109" s="205">
        <v>77.228280919006792</v>
      </c>
      <c r="AG109" s="205">
        <v>77.228280919006792</v>
      </c>
      <c r="AH109" s="205">
        <v>77.228280919006792</v>
      </c>
      <c r="AI109" s="205">
        <v>77.228280919006792</v>
      </c>
      <c r="AJ109" s="205">
        <v>77.228280919006792</v>
      </c>
      <c r="AK109" s="205">
        <v>77.228280919006792</v>
      </c>
      <c r="AL109" s="205">
        <v>77.228280919006792</v>
      </c>
      <c r="AM109" s="205">
        <v>77.228280919006792</v>
      </c>
      <c r="AN109" s="205">
        <v>77.228280919006792</v>
      </c>
      <c r="AO109" s="205">
        <v>77.38758339694823</v>
      </c>
      <c r="AP109" s="205">
        <v>77.38758339694823</v>
      </c>
      <c r="AQ109" s="205">
        <v>77.38758339694823</v>
      </c>
      <c r="AR109" s="205">
        <v>77.38758339694823</v>
      </c>
      <c r="AS109" s="205">
        <v>77.38758339694823</v>
      </c>
      <c r="AT109" s="205">
        <v>77.38758339694823</v>
      </c>
      <c r="AU109" s="205">
        <v>77.38758339694823</v>
      </c>
      <c r="AV109" s="205">
        <v>77.38758339694823</v>
      </c>
      <c r="AW109" s="205">
        <v>77.38758339694823</v>
      </c>
      <c r="AX109" s="205">
        <v>77.38758339694823</v>
      </c>
      <c r="AY109" s="205">
        <v>80.563084179895142</v>
      </c>
      <c r="AZ109" s="205">
        <v>81.046997544460353</v>
      </c>
      <c r="BA109" s="205">
        <v>81.046997544460353</v>
      </c>
      <c r="BB109" s="205">
        <v>78.986781410846703</v>
      </c>
      <c r="BC109" s="205">
        <v>80.506141708484861</v>
      </c>
      <c r="BD109" s="205">
        <v>80.506141708484861</v>
      </c>
      <c r="BE109" s="205">
        <v>80.506141708484861</v>
      </c>
      <c r="BF109" s="205">
        <v>92.669986573630737</v>
      </c>
      <c r="BG109" s="205">
        <v>110.151931677441</v>
      </c>
      <c r="BH109" s="205">
        <v>112.5708264224676</v>
      </c>
      <c r="BI109" s="205">
        <v>116.94133258143873</v>
      </c>
      <c r="BJ109" s="205">
        <v>114.60387337678199</v>
      </c>
      <c r="BK109" s="205">
        <v>114.60387337678199</v>
      </c>
      <c r="BL109" s="205">
        <v>114.60387337678199</v>
      </c>
      <c r="BM109" s="205">
        <v>114.60387337678199</v>
      </c>
      <c r="BN109" s="205">
        <v>112.90495858577729</v>
      </c>
      <c r="BO109" s="205">
        <v>112.90495858577729</v>
      </c>
      <c r="BP109" s="205">
        <v>112.90495858577729</v>
      </c>
      <c r="BQ109" s="205">
        <v>112.90495858577729</v>
      </c>
      <c r="BR109" s="205">
        <v>112.90495858577729</v>
      </c>
      <c r="BS109" s="205">
        <v>112.90495858577729</v>
      </c>
      <c r="BT109" s="205">
        <v>112.90495858577729</v>
      </c>
      <c r="BU109" s="205">
        <v>112.90495858577729</v>
      </c>
      <c r="BV109" s="205">
        <v>112.90495858577729</v>
      </c>
      <c r="BW109" s="205">
        <v>112.90495858577729</v>
      </c>
    </row>
    <row r="110" spans="1:75" x14ac:dyDescent="0.25">
      <c r="B110" s="148" t="s">
        <v>522</v>
      </c>
      <c r="C110" s="166">
        <v>31</v>
      </c>
      <c r="D110" s="181">
        <v>93.147012427169045</v>
      </c>
      <c r="E110" s="181">
        <v>91.36514455174806</v>
      </c>
      <c r="F110" s="181">
        <v>91.36514455174806</v>
      </c>
      <c r="G110" s="181">
        <v>94.87365190319403</v>
      </c>
      <c r="H110" s="181">
        <v>94.557916139029416</v>
      </c>
      <c r="I110" s="181">
        <v>94.557916139029373</v>
      </c>
      <c r="J110" s="181">
        <v>92.141953339900624</v>
      </c>
      <c r="K110" s="181">
        <v>93.431393266648143</v>
      </c>
      <c r="L110" s="181">
        <v>93.431393266648143</v>
      </c>
      <c r="M110" s="181">
        <v>93.431393266648143</v>
      </c>
      <c r="N110" s="181">
        <v>93.431393266648143</v>
      </c>
      <c r="O110" s="181">
        <v>93.431393266648143</v>
      </c>
      <c r="P110" s="181">
        <v>93.431393266648143</v>
      </c>
      <c r="Q110" s="181">
        <v>93.431393266648143</v>
      </c>
      <c r="R110" s="181">
        <v>93.431393266648143</v>
      </c>
      <c r="S110" s="181">
        <v>94.649345700390043</v>
      </c>
      <c r="T110" s="181">
        <v>94.361825437262652</v>
      </c>
      <c r="U110" s="181">
        <v>94.361825437262652</v>
      </c>
      <c r="V110" s="181">
        <v>94.361825437262652</v>
      </c>
      <c r="W110" s="181">
        <v>94.361825437262652</v>
      </c>
      <c r="X110" s="181">
        <v>94.361825437262652</v>
      </c>
      <c r="Y110" s="181">
        <v>94.361825437262652</v>
      </c>
      <c r="Z110" s="181">
        <v>94.361825437262652</v>
      </c>
      <c r="AA110" s="181">
        <v>94.01631013569353</v>
      </c>
      <c r="AB110" s="181">
        <v>93.588020989747164</v>
      </c>
      <c r="AC110" s="181">
        <v>84.886151344793277</v>
      </c>
      <c r="AD110" s="181">
        <v>84.377817986367418</v>
      </c>
      <c r="AE110" s="181">
        <v>78.864171845701193</v>
      </c>
      <c r="AF110" s="181">
        <v>77.228280919006792</v>
      </c>
      <c r="AG110" s="181">
        <v>77.228280919006792</v>
      </c>
      <c r="AH110" s="181">
        <v>77.228280919006792</v>
      </c>
      <c r="AI110" s="181">
        <v>77.228280919006792</v>
      </c>
      <c r="AJ110" s="181">
        <v>77.228280919006792</v>
      </c>
      <c r="AK110" s="181">
        <v>77.228280919006792</v>
      </c>
      <c r="AL110" s="181">
        <v>77.228280919006792</v>
      </c>
      <c r="AM110" s="181">
        <v>77.228280919006792</v>
      </c>
      <c r="AN110" s="181">
        <v>77.228280919006792</v>
      </c>
      <c r="AO110" s="181">
        <v>77.38758339694823</v>
      </c>
      <c r="AP110" s="181">
        <v>77.38758339694823</v>
      </c>
      <c r="AQ110" s="181">
        <v>77.38758339694823</v>
      </c>
      <c r="AR110" s="181">
        <v>77.38758339694823</v>
      </c>
      <c r="AS110" s="181">
        <v>77.38758339694823</v>
      </c>
      <c r="AT110" s="181">
        <v>77.38758339694823</v>
      </c>
      <c r="AU110" s="181">
        <v>77.38758339694823</v>
      </c>
      <c r="AV110" s="181">
        <v>77.38758339694823</v>
      </c>
      <c r="AW110" s="181">
        <v>77.38758339694823</v>
      </c>
      <c r="AX110" s="181">
        <v>77.38758339694823</v>
      </c>
      <c r="AY110" s="181">
        <v>80.563084179895142</v>
      </c>
      <c r="AZ110" s="181">
        <v>81.046997544460353</v>
      </c>
      <c r="BA110" s="181">
        <v>81.046997544460353</v>
      </c>
      <c r="BB110" s="181">
        <v>78.986781410846703</v>
      </c>
      <c r="BC110" s="181">
        <v>80.506141708484861</v>
      </c>
      <c r="BD110" s="181">
        <v>80.506141708484861</v>
      </c>
      <c r="BE110" s="181">
        <v>80.506141708484861</v>
      </c>
      <c r="BF110" s="181">
        <v>92.669986573630737</v>
      </c>
      <c r="BG110" s="181">
        <v>110.151931677441</v>
      </c>
      <c r="BH110" s="181">
        <v>112.5708264224676</v>
      </c>
      <c r="BI110" s="181">
        <v>116.94133258143873</v>
      </c>
      <c r="BJ110" s="181">
        <v>114.60387337678199</v>
      </c>
      <c r="BK110" s="181">
        <v>114.60387337678199</v>
      </c>
      <c r="BL110" s="181">
        <v>114.60387337678199</v>
      </c>
      <c r="BM110" s="181">
        <v>114.60387337678199</v>
      </c>
      <c r="BN110" s="181">
        <v>112.90495858577729</v>
      </c>
      <c r="BO110" s="181">
        <v>112.90495858577729</v>
      </c>
      <c r="BP110" s="181">
        <v>112.90495858577729</v>
      </c>
      <c r="BQ110" s="181">
        <v>112.90495858577729</v>
      </c>
      <c r="BR110" s="181">
        <v>112.90495858577729</v>
      </c>
      <c r="BS110" s="181">
        <v>112.90495858577729</v>
      </c>
      <c r="BT110" s="181">
        <v>112.90495858577729</v>
      </c>
      <c r="BU110" s="181">
        <v>112.90495858577729</v>
      </c>
      <c r="BV110" s="181">
        <v>112.90495858577729</v>
      </c>
      <c r="BW110" s="181">
        <v>112.90495858577729</v>
      </c>
    </row>
    <row r="111" spans="1:75" x14ac:dyDescent="0.25">
      <c r="A111" s="189" t="s">
        <v>76</v>
      </c>
      <c r="B111" s="188"/>
      <c r="C111" s="166">
        <v>13</v>
      </c>
      <c r="D111" s="172">
        <v>103.52557951710648</v>
      </c>
      <c r="E111" s="172">
        <v>103.52557951710648</v>
      </c>
      <c r="F111" s="172">
        <v>103.52557951710648</v>
      </c>
      <c r="G111" s="172">
        <v>103.54733906186067</v>
      </c>
      <c r="H111" s="172">
        <v>103.52557951710648</v>
      </c>
      <c r="I111" s="172">
        <v>103.64290977718176</v>
      </c>
      <c r="J111" s="172">
        <v>103.65916771632328</v>
      </c>
      <c r="K111" s="172">
        <v>103.6659097098965</v>
      </c>
      <c r="L111" s="172">
        <v>103.68288775974176</v>
      </c>
      <c r="M111" s="172">
        <v>107.27553205953112</v>
      </c>
      <c r="N111" s="172">
        <v>107.27553205953112</v>
      </c>
      <c r="O111" s="172">
        <v>107.50858343039688</v>
      </c>
      <c r="P111" s="172">
        <v>107.55000952833696</v>
      </c>
      <c r="Q111" s="172">
        <v>107.66840722514067</v>
      </c>
      <c r="R111" s="172">
        <v>107.66840722514067</v>
      </c>
      <c r="S111" s="172">
        <v>107.72085882453482</v>
      </c>
      <c r="T111" s="172">
        <v>108.02888157192932</v>
      </c>
      <c r="U111" s="172">
        <v>108.12613491484393</v>
      </c>
      <c r="V111" s="172">
        <v>108.12613491484393</v>
      </c>
      <c r="W111" s="172">
        <v>108.12613491484393</v>
      </c>
      <c r="X111" s="172">
        <v>108.12613491484393</v>
      </c>
      <c r="Y111" s="172">
        <v>114.14754850410691</v>
      </c>
      <c r="Z111" s="172">
        <v>114.2058438433139</v>
      </c>
      <c r="AA111" s="172">
        <v>114.22938279280355</v>
      </c>
      <c r="AB111" s="172">
        <v>114.64083757398272</v>
      </c>
      <c r="AC111" s="172">
        <v>114.40515760637366</v>
      </c>
      <c r="AD111" s="172">
        <v>114.40023023602278</v>
      </c>
      <c r="AE111" s="172">
        <v>114.74051015928237</v>
      </c>
      <c r="AF111" s="172">
        <v>114.93283879794882</v>
      </c>
      <c r="AG111" s="172">
        <v>115.0519396861543</v>
      </c>
      <c r="AH111" s="172">
        <v>115.26154172299371</v>
      </c>
      <c r="AI111" s="172">
        <v>115.38368750929469</v>
      </c>
      <c r="AJ111" s="172">
        <v>115.43348145484546</v>
      </c>
      <c r="AK111" s="172">
        <v>116.36439672610378</v>
      </c>
      <c r="AL111" s="172">
        <v>116.71778363872467</v>
      </c>
      <c r="AM111" s="172">
        <v>116.71778363872467</v>
      </c>
      <c r="AN111" s="172">
        <v>116.73930122246192</v>
      </c>
      <c r="AO111" s="172">
        <v>116.8898497793749</v>
      </c>
      <c r="AP111" s="172">
        <v>118.23034149106671</v>
      </c>
      <c r="AQ111" s="172">
        <v>119.02902393705541</v>
      </c>
      <c r="AR111" s="172">
        <v>119.4524356578643</v>
      </c>
      <c r="AS111" s="172">
        <v>120.05067113688793</v>
      </c>
      <c r="AT111" s="172">
        <v>120.05067113688793</v>
      </c>
      <c r="AU111" s="172">
        <v>120.11241422178217</v>
      </c>
      <c r="AV111" s="172">
        <v>120.11241422178217</v>
      </c>
      <c r="AW111" s="172">
        <v>125.3641689062528</v>
      </c>
      <c r="AX111" s="172">
        <v>126.99921284747799</v>
      </c>
      <c r="AY111" s="172">
        <v>128.0172645356873</v>
      </c>
      <c r="AZ111" s="172">
        <v>128.03361323518959</v>
      </c>
      <c r="BA111" s="172">
        <v>128.17286348108638</v>
      </c>
      <c r="BB111" s="172">
        <v>128.17368707333242</v>
      </c>
      <c r="BC111" s="172">
        <v>128.22712840189172</v>
      </c>
      <c r="BD111" s="172">
        <v>128.89590968458612</v>
      </c>
      <c r="BE111" s="172">
        <v>128.89590968458612</v>
      </c>
      <c r="BF111" s="172">
        <v>129.3142574605327</v>
      </c>
      <c r="BG111" s="172">
        <v>130.07863334081372</v>
      </c>
      <c r="BH111" s="172">
        <v>130.73509223991218</v>
      </c>
      <c r="BI111" s="172">
        <v>136.82850916982659</v>
      </c>
      <c r="BJ111" s="172">
        <v>136.82850916982659</v>
      </c>
      <c r="BK111" s="172">
        <v>137.2305044644491</v>
      </c>
      <c r="BL111" s="172">
        <v>137.730307527082</v>
      </c>
      <c r="BM111" s="172">
        <v>137.98568883236027</v>
      </c>
      <c r="BN111" s="172">
        <v>138.06981182574037</v>
      </c>
      <c r="BO111" s="172">
        <v>138.45017656105031</v>
      </c>
      <c r="BP111" s="172">
        <v>138.71367503131378</v>
      </c>
      <c r="BQ111" s="172">
        <v>138.71367503131378</v>
      </c>
      <c r="BR111" s="172">
        <v>138.68119736486275</v>
      </c>
      <c r="BS111" s="172">
        <v>138.76161117852465</v>
      </c>
      <c r="BT111" s="172">
        <v>139.53719406194583</v>
      </c>
      <c r="BU111" s="172">
        <v>149.81426182204117</v>
      </c>
      <c r="BV111" s="172">
        <v>149.81426182204117</v>
      </c>
      <c r="BW111" s="172">
        <v>149.81426182204117</v>
      </c>
    </row>
    <row r="112" spans="1:75" x14ac:dyDescent="0.25">
      <c r="A112" s="173" t="s">
        <v>77</v>
      </c>
      <c r="B112" s="188"/>
      <c r="C112" s="166">
        <v>6</v>
      </c>
      <c r="D112" s="177">
        <v>104.20716422481242</v>
      </c>
      <c r="E112" s="177">
        <v>104.20716422481242</v>
      </c>
      <c r="F112" s="177">
        <v>104.20716422481242</v>
      </c>
      <c r="G112" s="177">
        <v>104.25430990511319</v>
      </c>
      <c r="H112" s="177">
        <v>104.20716422481242</v>
      </c>
      <c r="I112" s="177">
        <v>104.46137978830889</v>
      </c>
      <c r="J112" s="177">
        <v>104.49660532311555</v>
      </c>
      <c r="K112" s="177">
        <v>104.51121297585746</v>
      </c>
      <c r="L112" s="177">
        <v>104.54799875052218</v>
      </c>
      <c r="M112" s="177">
        <v>105.13232664349015</v>
      </c>
      <c r="N112" s="177">
        <v>105.13232664349015</v>
      </c>
      <c r="O112" s="177">
        <v>105.63727128036599</v>
      </c>
      <c r="P112" s="177">
        <v>105.72702782590279</v>
      </c>
      <c r="Q112" s="177">
        <v>105.98355616897753</v>
      </c>
      <c r="R112" s="177">
        <v>105.98355616897753</v>
      </c>
      <c r="S112" s="177">
        <v>106.09720130099812</v>
      </c>
      <c r="T112" s="177">
        <v>106.76458392035289</v>
      </c>
      <c r="U112" s="177">
        <v>106.97529949666792</v>
      </c>
      <c r="V112" s="177">
        <v>106.97529949666792</v>
      </c>
      <c r="W112" s="177">
        <v>106.97529949666792</v>
      </c>
      <c r="X112" s="177">
        <v>106.97529949666792</v>
      </c>
      <c r="Y112" s="177">
        <v>107.69309388152128</v>
      </c>
      <c r="Z112" s="177">
        <v>107.8194004498031</v>
      </c>
      <c r="AA112" s="177">
        <v>107.87040150703068</v>
      </c>
      <c r="AB112" s="177">
        <v>108.76188686625221</v>
      </c>
      <c r="AC112" s="177">
        <v>108.25124693643255</v>
      </c>
      <c r="AD112" s="177">
        <v>108.24057096733901</v>
      </c>
      <c r="AE112" s="177">
        <v>108.97784413440142</v>
      </c>
      <c r="AF112" s="177">
        <v>109.39455618484538</v>
      </c>
      <c r="AG112" s="177">
        <v>109.65260810929065</v>
      </c>
      <c r="AH112" s="177">
        <v>110.10674585577601</v>
      </c>
      <c r="AI112" s="177">
        <v>110.37139505942814</v>
      </c>
      <c r="AJ112" s="177">
        <v>110.4792819414548</v>
      </c>
      <c r="AK112" s="177">
        <v>110.4792819414548</v>
      </c>
      <c r="AL112" s="177">
        <v>111.24495358546669</v>
      </c>
      <c r="AM112" s="177">
        <v>111.24495358546669</v>
      </c>
      <c r="AN112" s="177">
        <v>111.29157501689741</v>
      </c>
      <c r="AO112" s="177">
        <v>111.61776355687552</v>
      </c>
      <c r="AP112" s="177">
        <v>114.52216226554113</v>
      </c>
      <c r="AQ112" s="177">
        <v>116.25264089851665</v>
      </c>
      <c r="AR112" s="177">
        <v>117.17003296026924</v>
      </c>
      <c r="AS112" s="177">
        <v>118.46620983148709</v>
      </c>
      <c r="AT112" s="177">
        <v>118.46620983148709</v>
      </c>
      <c r="AU112" s="177">
        <v>118.59998651542462</v>
      </c>
      <c r="AV112" s="177">
        <v>118.59998651542462</v>
      </c>
      <c r="AW112" s="177">
        <v>119.45245414457531</v>
      </c>
      <c r="AX112" s="177">
        <v>122.99504935056321</v>
      </c>
      <c r="AY112" s="177">
        <v>125.20082800835007</v>
      </c>
      <c r="AZ112" s="177">
        <v>125.23625019060505</v>
      </c>
      <c r="BA112" s="177">
        <v>125.53795905671477</v>
      </c>
      <c r="BB112" s="177">
        <v>125.53974350658116</v>
      </c>
      <c r="BC112" s="177">
        <v>125.65553305179299</v>
      </c>
      <c r="BD112" s="177">
        <v>127.10455916429748</v>
      </c>
      <c r="BE112" s="177">
        <v>127.10455916429748</v>
      </c>
      <c r="BF112" s="177">
        <v>128.01097934551512</v>
      </c>
      <c r="BG112" s="177">
        <v>129.66712708612397</v>
      </c>
      <c r="BH112" s="177">
        <v>131.08945470083728</v>
      </c>
      <c r="BI112" s="177">
        <v>131.17822041706157</v>
      </c>
      <c r="BJ112" s="177">
        <v>131.17822041706157</v>
      </c>
      <c r="BK112" s="177">
        <v>132.04921022207699</v>
      </c>
      <c r="BL112" s="177">
        <v>133.1321168577816</v>
      </c>
      <c r="BM112" s="177">
        <v>133.68544301921784</v>
      </c>
      <c r="BN112" s="177">
        <v>133.86770950487474</v>
      </c>
      <c r="BO112" s="177">
        <v>134.69183309804626</v>
      </c>
      <c r="BP112" s="177">
        <v>135.26274645028377</v>
      </c>
      <c r="BQ112" s="177">
        <v>135.26274645028377</v>
      </c>
      <c r="BR112" s="177">
        <v>135.19237817297321</v>
      </c>
      <c r="BS112" s="177">
        <v>135.36660810257402</v>
      </c>
      <c r="BT112" s="177">
        <v>137.04703768331987</v>
      </c>
      <c r="BU112" s="177">
        <v>136.13766714706244</v>
      </c>
      <c r="BV112" s="177">
        <v>136.13766714706244</v>
      </c>
      <c r="BW112" s="177">
        <v>136.13766714706244</v>
      </c>
    </row>
    <row r="113" spans="1:75" x14ac:dyDescent="0.25">
      <c r="B113" s="148" t="s">
        <v>523</v>
      </c>
      <c r="C113" s="166">
        <v>6</v>
      </c>
      <c r="D113" s="181">
        <v>104.20716422481242</v>
      </c>
      <c r="E113" s="181">
        <v>104.20716422481242</v>
      </c>
      <c r="F113" s="181">
        <v>104.20716422481242</v>
      </c>
      <c r="G113" s="181">
        <v>104.25430990511319</v>
      </c>
      <c r="H113" s="181">
        <v>104.28060936958103</v>
      </c>
      <c r="I113" s="181">
        <v>104.46137978830889</v>
      </c>
      <c r="J113" s="181">
        <v>104.49660532311555</v>
      </c>
      <c r="K113" s="181">
        <v>104.51121297585746</v>
      </c>
      <c r="L113" s="181">
        <v>104.54799875052218</v>
      </c>
      <c r="M113" s="181">
        <v>105.13232664349015</v>
      </c>
      <c r="N113" s="181">
        <v>105.13232664349015</v>
      </c>
      <c r="O113" s="181">
        <v>105.63727128036599</v>
      </c>
      <c r="P113" s="181">
        <v>105.72702782590279</v>
      </c>
      <c r="Q113" s="181">
        <v>105.98355616897753</v>
      </c>
      <c r="R113" s="181">
        <v>105.98355616897753</v>
      </c>
      <c r="S113" s="181">
        <v>106.09720130099812</v>
      </c>
      <c r="T113" s="181">
        <v>106.76458392035289</v>
      </c>
      <c r="U113" s="181">
        <v>106.97529949666792</v>
      </c>
      <c r="V113" s="181">
        <v>106.97529949666792</v>
      </c>
      <c r="W113" s="181">
        <v>106.97529949666792</v>
      </c>
      <c r="X113" s="181">
        <v>106.97529949666792</v>
      </c>
      <c r="Y113" s="181">
        <v>107.69309388152128</v>
      </c>
      <c r="Z113" s="181">
        <v>107.8194004498031</v>
      </c>
      <c r="AA113" s="181">
        <v>107.87040150703068</v>
      </c>
      <c r="AB113" s="181">
        <v>108.76188686625221</v>
      </c>
      <c r="AC113" s="181">
        <v>108.25124693643255</v>
      </c>
      <c r="AD113" s="181">
        <v>108.24057096733901</v>
      </c>
      <c r="AE113" s="181">
        <v>108.97784413440142</v>
      </c>
      <c r="AF113" s="181">
        <v>109.39455618484538</v>
      </c>
      <c r="AG113" s="181">
        <v>109.65260810929065</v>
      </c>
      <c r="AH113" s="181">
        <v>110.10674585577601</v>
      </c>
      <c r="AI113" s="181">
        <v>110.37139505942814</v>
      </c>
      <c r="AJ113" s="181">
        <v>110.4792819414548</v>
      </c>
      <c r="AK113" s="181">
        <v>110.4792819414548</v>
      </c>
      <c r="AL113" s="181">
        <v>111.24495358546669</v>
      </c>
      <c r="AM113" s="181">
        <v>111.24495358546669</v>
      </c>
      <c r="AN113" s="181">
        <v>111.29157501689741</v>
      </c>
      <c r="AO113" s="181">
        <v>111.61776355687552</v>
      </c>
      <c r="AP113" s="181">
        <v>114.52216226554113</v>
      </c>
      <c r="AQ113" s="181">
        <v>116.25264089851665</v>
      </c>
      <c r="AR113" s="181">
        <v>117.17003296026924</v>
      </c>
      <c r="AS113" s="181">
        <v>118.46620983148709</v>
      </c>
      <c r="AT113" s="181">
        <v>118.46620983148709</v>
      </c>
      <c r="AU113" s="181">
        <v>118.59998651542462</v>
      </c>
      <c r="AV113" s="181">
        <v>118.59998651542462</v>
      </c>
      <c r="AW113" s="181">
        <v>119.45245414457531</v>
      </c>
      <c r="AX113" s="181">
        <v>122.99504935056321</v>
      </c>
      <c r="AY113" s="181">
        <v>125.20082800835007</v>
      </c>
      <c r="AZ113" s="181">
        <v>125.23625019060505</v>
      </c>
      <c r="BA113" s="181">
        <v>125.53795905671477</v>
      </c>
      <c r="BB113" s="181">
        <v>125.53974350658116</v>
      </c>
      <c r="BC113" s="181">
        <v>125.65553305179299</v>
      </c>
      <c r="BD113" s="181">
        <v>127.10455916429748</v>
      </c>
      <c r="BE113" s="181">
        <v>127.10455916429748</v>
      </c>
      <c r="BF113" s="181">
        <v>128.01097934551512</v>
      </c>
      <c r="BG113" s="181">
        <v>129.66712708612397</v>
      </c>
      <c r="BH113" s="181">
        <v>131.08945470083728</v>
      </c>
      <c r="BI113" s="181">
        <v>131.17822041706157</v>
      </c>
      <c r="BJ113" s="181">
        <v>131.17822041706157</v>
      </c>
      <c r="BK113" s="181">
        <v>132.04921022207699</v>
      </c>
      <c r="BL113" s="181">
        <v>133.1321168577816</v>
      </c>
      <c r="BM113" s="181">
        <v>133.68544301921784</v>
      </c>
      <c r="BN113" s="181">
        <v>133.86770950487474</v>
      </c>
      <c r="BO113" s="181">
        <v>134.69183309804626</v>
      </c>
      <c r="BP113" s="181">
        <v>135.26274645028377</v>
      </c>
      <c r="BQ113" s="181">
        <v>135.26274645028377</v>
      </c>
      <c r="BR113" s="181">
        <v>135.19237817297321</v>
      </c>
      <c r="BS113" s="181">
        <v>135.36660810257402</v>
      </c>
      <c r="BT113" s="181">
        <v>137.04703768331987</v>
      </c>
      <c r="BU113" s="181">
        <v>136.13766714706244</v>
      </c>
      <c r="BV113" s="181">
        <v>136.13766714706244</v>
      </c>
      <c r="BW113" s="181">
        <v>136.13766714706244</v>
      </c>
    </row>
    <row r="114" spans="1:75" x14ac:dyDescent="0.25">
      <c r="A114" s="173" t="s">
        <v>78</v>
      </c>
      <c r="B114" s="188"/>
      <c r="C114" s="166">
        <v>7</v>
      </c>
      <c r="D114" s="177">
        <v>102.94136405335851</v>
      </c>
      <c r="E114" s="177">
        <v>102.94136405335851</v>
      </c>
      <c r="F114" s="177">
        <v>102.94136405335851</v>
      </c>
      <c r="G114" s="177">
        <v>102.94136405335851</v>
      </c>
      <c r="H114" s="177">
        <v>102.94136405335851</v>
      </c>
      <c r="I114" s="177">
        <v>102.94136405335848</v>
      </c>
      <c r="J114" s="177">
        <v>102.94136405335848</v>
      </c>
      <c r="K114" s="177">
        <v>102.94136405335851</v>
      </c>
      <c r="L114" s="177">
        <v>102.94136405335851</v>
      </c>
      <c r="M114" s="177">
        <v>109.11256527328052</v>
      </c>
      <c r="N114" s="177">
        <v>109.11256527328052</v>
      </c>
      <c r="O114" s="177">
        <v>109.11256527328052</v>
      </c>
      <c r="P114" s="177">
        <v>109.11256527328052</v>
      </c>
      <c r="Q114" s="177">
        <v>109.11256527328052</v>
      </c>
      <c r="R114" s="177">
        <v>109.11256527328052</v>
      </c>
      <c r="S114" s="177">
        <v>109.11256527328052</v>
      </c>
      <c r="T114" s="177">
        <v>109.11256527328052</v>
      </c>
      <c r="U114" s="177">
        <v>109.11256527328052</v>
      </c>
      <c r="V114" s="177">
        <v>109.11256527328052</v>
      </c>
      <c r="W114" s="177">
        <v>109.11256527328052</v>
      </c>
      <c r="X114" s="177">
        <v>109.11256527328052</v>
      </c>
      <c r="Y114" s="177">
        <v>119.67993818060889</v>
      </c>
      <c r="Z114" s="177">
        <v>119.67993818060889</v>
      </c>
      <c r="AA114" s="177">
        <v>119.67993818060889</v>
      </c>
      <c r="AB114" s="177">
        <v>119.67993818060889</v>
      </c>
      <c r="AC114" s="177">
        <v>119.67993818060889</v>
      </c>
      <c r="AD114" s="177">
        <v>119.67993818060889</v>
      </c>
      <c r="AE114" s="177">
        <v>119.67993818060889</v>
      </c>
      <c r="AF114" s="177">
        <v>119.67993818060889</v>
      </c>
      <c r="AG114" s="177">
        <v>119.67993818060889</v>
      </c>
      <c r="AH114" s="177">
        <v>119.67993818060889</v>
      </c>
      <c r="AI114" s="177">
        <v>119.67993818060889</v>
      </c>
      <c r="AJ114" s="177">
        <v>119.67993818060889</v>
      </c>
      <c r="AK114" s="177">
        <v>121.4087808272315</v>
      </c>
      <c r="AL114" s="177">
        <v>121.4087808272315</v>
      </c>
      <c r="AM114" s="177">
        <v>121.4087808272315</v>
      </c>
      <c r="AN114" s="177">
        <v>121.4087808272315</v>
      </c>
      <c r="AO114" s="177">
        <v>121.4087808272315</v>
      </c>
      <c r="AP114" s="177">
        <v>121.4087808272315</v>
      </c>
      <c r="AQ114" s="177">
        <v>121.4087808272315</v>
      </c>
      <c r="AR114" s="177">
        <v>121.4087808272315</v>
      </c>
      <c r="AS114" s="177">
        <v>121.4087808272315</v>
      </c>
      <c r="AT114" s="177">
        <v>121.4087808272315</v>
      </c>
      <c r="AU114" s="177">
        <v>121.4087808272315</v>
      </c>
      <c r="AV114" s="177">
        <v>121.4087808272315</v>
      </c>
      <c r="AW114" s="177">
        <v>130.43135298769064</v>
      </c>
      <c r="AX114" s="177">
        <v>130.43135298769064</v>
      </c>
      <c r="AY114" s="177">
        <v>130.43135298769064</v>
      </c>
      <c r="AZ114" s="177">
        <v>130.43135298769064</v>
      </c>
      <c r="BA114" s="177">
        <v>130.43135298769064</v>
      </c>
      <c r="BB114" s="177">
        <v>130.43135298769064</v>
      </c>
      <c r="BC114" s="177">
        <v>130.43135298769064</v>
      </c>
      <c r="BD114" s="177">
        <v>130.43135298769064</v>
      </c>
      <c r="BE114" s="177">
        <v>130.43135298769064</v>
      </c>
      <c r="BF114" s="177">
        <v>130.43135298769064</v>
      </c>
      <c r="BG114" s="177">
        <v>130.43135298769064</v>
      </c>
      <c r="BH114" s="177">
        <v>130.43135298769064</v>
      </c>
      <c r="BI114" s="177">
        <v>141.6716138150538</v>
      </c>
      <c r="BJ114" s="177">
        <v>141.6716138150538</v>
      </c>
      <c r="BK114" s="177">
        <v>141.6716138150538</v>
      </c>
      <c r="BL114" s="177">
        <v>141.6716138150538</v>
      </c>
      <c r="BM114" s="177">
        <v>141.6716138150538</v>
      </c>
      <c r="BN114" s="177">
        <v>141.6716138150538</v>
      </c>
      <c r="BO114" s="177">
        <v>141.6716138150538</v>
      </c>
      <c r="BP114" s="177">
        <v>141.6716138150538</v>
      </c>
      <c r="BQ114" s="177">
        <v>141.6716138150538</v>
      </c>
      <c r="BR114" s="177">
        <v>141.6716138150538</v>
      </c>
      <c r="BS114" s="177">
        <v>141.6716138150538</v>
      </c>
      <c r="BT114" s="177">
        <v>141.6716138150538</v>
      </c>
      <c r="BU114" s="177">
        <v>161.53705725773722</v>
      </c>
      <c r="BV114" s="177">
        <v>161.53705725773722</v>
      </c>
      <c r="BW114" s="177">
        <v>161.53705725773722</v>
      </c>
    </row>
    <row r="115" spans="1:75" x14ac:dyDescent="0.25">
      <c r="B115" s="148" t="s">
        <v>524</v>
      </c>
      <c r="C115" s="166">
        <v>7</v>
      </c>
      <c r="D115" s="181">
        <v>102.94136405335851</v>
      </c>
      <c r="E115" s="181">
        <v>102.94136405335851</v>
      </c>
      <c r="F115" s="181">
        <v>102.94136405335851</v>
      </c>
      <c r="G115" s="181">
        <v>102.94136405335851</v>
      </c>
      <c r="H115" s="181">
        <v>102.94136405335851</v>
      </c>
      <c r="I115" s="181">
        <v>102.94136405335848</v>
      </c>
      <c r="J115" s="181">
        <v>102.94136405335848</v>
      </c>
      <c r="K115" s="181">
        <v>102.94136405335851</v>
      </c>
      <c r="L115" s="181">
        <v>102.94136405335851</v>
      </c>
      <c r="M115" s="181">
        <v>109.11256527328052</v>
      </c>
      <c r="N115" s="181">
        <v>109.11256527328052</v>
      </c>
      <c r="O115" s="181">
        <v>109.11256527328052</v>
      </c>
      <c r="P115" s="181">
        <v>109.11256527328052</v>
      </c>
      <c r="Q115" s="181">
        <v>109.11256527328052</v>
      </c>
      <c r="R115" s="181">
        <v>109.11256527328052</v>
      </c>
      <c r="S115" s="181">
        <v>109.11256527328052</v>
      </c>
      <c r="T115" s="181">
        <v>109.11256527328052</v>
      </c>
      <c r="U115" s="181">
        <v>109.11256527328052</v>
      </c>
      <c r="V115" s="181">
        <v>109.11256527328052</v>
      </c>
      <c r="W115" s="181">
        <v>109.11256527328052</v>
      </c>
      <c r="X115" s="181">
        <v>109.11256527328052</v>
      </c>
      <c r="Y115" s="181">
        <v>119.67993818060889</v>
      </c>
      <c r="Z115" s="181">
        <v>119.67993818060889</v>
      </c>
      <c r="AA115" s="181">
        <v>119.67993818060889</v>
      </c>
      <c r="AB115" s="181">
        <v>119.67993818060889</v>
      </c>
      <c r="AC115" s="181">
        <v>119.67993818060889</v>
      </c>
      <c r="AD115" s="181">
        <v>119.67993818060889</v>
      </c>
      <c r="AE115" s="181">
        <v>119.67993818060889</v>
      </c>
      <c r="AF115" s="181">
        <v>119.67993818060889</v>
      </c>
      <c r="AG115" s="181">
        <v>119.67993818060889</v>
      </c>
      <c r="AH115" s="181">
        <v>119.67993818060889</v>
      </c>
      <c r="AI115" s="181">
        <v>119.67993818060889</v>
      </c>
      <c r="AJ115" s="181">
        <v>119.67993818060889</v>
      </c>
      <c r="AK115" s="181">
        <v>121.4087808272315</v>
      </c>
      <c r="AL115" s="181">
        <v>121.4087808272315</v>
      </c>
      <c r="AM115" s="181">
        <v>121.4087808272315</v>
      </c>
      <c r="AN115" s="181">
        <v>121.4087808272315</v>
      </c>
      <c r="AO115" s="181">
        <v>121.4087808272315</v>
      </c>
      <c r="AP115" s="181">
        <v>121.4087808272315</v>
      </c>
      <c r="AQ115" s="181">
        <v>121.4087808272315</v>
      </c>
      <c r="AR115" s="181">
        <v>121.4087808272315</v>
      </c>
      <c r="AS115" s="181">
        <v>121.4087808272315</v>
      </c>
      <c r="AT115" s="181">
        <v>121.4087808272315</v>
      </c>
      <c r="AU115" s="181">
        <v>121.4087808272315</v>
      </c>
      <c r="AV115" s="181">
        <v>121.4087808272315</v>
      </c>
      <c r="AW115" s="181">
        <v>130.43135298769064</v>
      </c>
      <c r="AX115" s="181">
        <v>130.43135298769064</v>
      </c>
      <c r="AY115" s="181">
        <v>130.43135298769064</v>
      </c>
      <c r="AZ115" s="181">
        <v>130.43135298769064</v>
      </c>
      <c r="BA115" s="181">
        <v>130.43135298769064</v>
      </c>
      <c r="BB115" s="181">
        <v>130.43135298769064</v>
      </c>
      <c r="BC115" s="181">
        <v>130.43135298769064</v>
      </c>
      <c r="BD115" s="181">
        <v>130.43135298769064</v>
      </c>
      <c r="BE115" s="181">
        <v>130.43135298769064</v>
      </c>
      <c r="BF115" s="181">
        <v>130.43135298769064</v>
      </c>
      <c r="BG115" s="181">
        <v>130.43135298769064</v>
      </c>
      <c r="BH115" s="181">
        <v>130.43135298769064</v>
      </c>
      <c r="BI115" s="181">
        <v>141.6716138150538</v>
      </c>
      <c r="BJ115" s="181">
        <v>141.6716138150538</v>
      </c>
      <c r="BK115" s="181">
        <v>141.6716138150538</v>
      </c>
      <c r="BL115" s="181">
        <v>141.6716138150538</v>
      </c>
      <c r="BM115" s="181">
        <v>141.6716138150538</v>
      </c>
      <c r="BN115" s="181">
        <v>141.6716138150538</v>
      </c>
      <c r="BO115" s="181">
        <v>141.6716138150538</v>
      </c>
      <c r="BP115" s="181">
        <v>141.6716138150538</v>
      </c>
      <c r="BQ115" s="181">
        <v>141.6716138150538</v>
      </c>
      <c r="BR115" s="181">
        <v>141.6716138150538</v>
      </c>
      <c r="BS115" s="181">
        <v>141.6716138150538</v>
      </c>
      <c r="BT115" s="181">
        <v>141.6716138150538</v>
      </c>
      <c r="BU115" s="181">
        <v>161.53705725773722</v>
      </c>
      <c r="BV115" s="181">
        <v>161.53705725773722</v>
      </c>
      <c r="BW115" s="181">
        <v>161.53705725773722</v>
      </c>
    </row>
    <row r="116" spans="1:75" x14ac:dyDescent="0.25">
      <c r="A116" s="189" t="s">
        <v>79</v>
      </c>
      <c r="B116" s="188"/>
      <c r="C116" s="166">
        <v>11</v>
      </c>
      <c r="D116" s="172">
        <v>100</v>
      </c>
      <c r="E116" s="172">
        <v>100</v>
      </c>
      <c r="F116" s="172">
        <v>100</v>
      </c>
      <c r="G116" s="172">
        <v>100</v>
      </c>
      <c r="H116" s="172">
        <v>100</v>
      </c>
      <c r="I116" s="172">
        <v>100.00000000000004</v>
      </c>
      <c r="J116" s="172">
        <v>100.00000000000004</v>
      </c>
      <c r="K116" s="172">
        <v>100</v>
      </c>
      <c r="L116" s="172">
        <v>100</v>
      </c>
      <c r="M116" s="172">
        <v>100</v>
      </c>
      <c r="N116" s="172">
        <v>100</v>
      </c>
      <c r="O116" s="172">
        <v>100</v>
      </c>
      <c r="P116" s="172">
        <v>100</v>
      </c>
      <c r="Q116" s="172">
        <v>100</v>
      </c>
      <c r="R116" s="172">
        <v>100</v>
      </c>
      <c r="S116" s="172">
        <v>100</v>
      </c>
      <c r="T116" s="172">
        <v>100</v>
      </c>
      <c r="U116" s="172">
        <v>100</v>
      </c>
      <c r="V116" s="172">
        <v>100</v>
      </c>
      <c r="W116" s="172">
        <v>100</v>
      </c>
      <c r="X116" s="172">
        <v>100</v>
      </c>
      <c r="Y116" s="172">
        <v>100</v>
      </c>
      <c r="Z116" s="172">
        <v>100</v>
      </c>
      <c r="AA116" s="172">
        <v>100</v>
      </c>
      <c r="AB116" s="172">
        <v>100</v>
      </c>
      <c r="AC116" s="172">
        <v>100</v>
      </c>
      <c r="AD116" s="172">
        <v>100</v>
      </c>
      <c r="AE116" s="172">
        <v>100</v>
      </c>
      <c r="AF116" s="172">
        <v>100</v>
      </c>
      <c r="AG116" s="172">
        <v>100</v>
      </c>
      <c r="AH116" s="172">
        <v>100</v>
      </c>
      <c r="AI116" s="172">
        <v>100</v>
      </c>
      <c r="AJ116" s="172">
        <v>100</v>
      </c>
      <c r="AK116" s="172">
        <v>100</v>
      </c>
      <c r="AL116" s="172">
        <v>100</v>
      </c>
      <c r="AM116" s="172">
        <v>100</v>
      </c>
      <c r="AN116" s="172">
        <v>100</v>
      </c>
      <c r="AO116" s="172">
        <v>100</v>
      </c>
      <c r="AP116" s="172">
        <v>100</v>
      </c>
      <c r="AQ116" s="172">
        <v>100</v>
      </c>
      <c r="AR116" s="172">
        <v>100</v>
      </c>
      <c r="AS116" s="172">
        <v>100</v>
      </c>
      <c r="AT116" s="172">
        <v>100</v>
      </c>
      <c r="AU116" s="172">
        <v>100</v>
      </c>
      <c r="AV116" s="172">
        <v>100</v>
      </c>
      <c r="AW116" s="172">
        <v>100</v>
      </c>
      <c r="AX116" s="172">
        <v>100</v>
      </c>
      <c r="AY116" s="172">
        <v>100</v>
      </c>
      <c r="AZ116" s="172">
        <v>100</v>
      </c>
      <c r="BA116" s="172">
        <v>100</v>
      </c>
      <c r="BB116" s="172">
        <v>100</v>
      </c>
      <c r="BC116" s="172">
        <v>100</v>
      </c>
      <c r="BD116" s="172">
        <v>100</v>
      </c>
      <c r="BE116" s="172">
        <v>100</v>
      </c>
      <c r="BF116" s="172">
        <v>100</v>
      </c>
      <c r="BG116" s="172">
        <v>100</v>
      </c>
      <c r="BH116" s="172">
        <v>100</v>
      </c>
      <c r="BI116" s="172">
        <v>100</v>
      </c>
      <c r="BJ116" s="172">
        <v>100</v>
      </c>
      <c r="BK116" s="172">
        <v>100</v>
      </c>
      <c r="BL116" s="172">
        <v>100</v>
      </c>
      <c r="BM116" s="172">
        <v>100</v>
      </c>
      <c r="BN116" s="172">
        <v>100</v>
      </c>
      <c r="BO116" s="172">
        <v>100</v>
      </c>
      <c r="BP116" s="172">
        <v>100</v>
      </c>
      <c r="BQ116" s="172">
        <v>100</v>
      </c>
      <c r="BR116" s="172">
        <v>100</v>
      </c>
      <c r="BS116" s="172">
        <v>100</v>
      </c>
      <c r="BT116" s="172">
        <v>100</v>
      </c>
      <c r="BU116" s="172">
        <v>100</v>
      </c>
      <c r="BV116" s="172">
        <v>100</v>
      </c>
      <c r="BW116" s="172">
        <v>100</v>
      </c>
    </row>
    <row r="117" spans="1:75" x14ac:dyDescent="0.25">
      <c r="A117" s="173" t="s">
        <v>80</v>
      </c>
      <c r="B117" s="188"/>
      <c r="C117" s="166">
        <v>7</v>
      </c>
      <c r="D117" s="177">
        <v>100</v>
      </c>
      <c r="E117" s="177">
        <v>100</v>
      </c>
      <c r="F117" s="177">
        <v>100</v>
      </c>
      <c r="G117" s="177">
        <v>100</v>
      </c>
      <c r="H117" s="177">
        <v>100</v>
      </c>
      <c r="I117" s="177">
        <v>100.00000000000003</v>
      </c>
      <c r="J117" s="177">
        <v>100.00000000000003</v>
      </c>
      <c r="K117" s="177">
        <v>100</v>
      </c>
      <c r="L117" s="177">
        <v>100</v>
      </c>
      <c r="M117" s="177">
        <v>100</v>
      </c>
      <c r="N117" s="177">
        <v>100</v>
      </c>
      <c r="O117" s="177">
        <v>100</v>
      </c>
      <c r="P117" s="177">
        <v>100</v>
      </c>
      <c r="Q117" s="177">
        <v>100</v>
      </c>
      <c r="R117" s="177">
        <v>100</v>
      </c>
      <c r="S117" s="177">
        <v>100</v>
      </c>
      <c r="T117" s="177">
        <v>100</v>
      </c>
      <c r="U117" s="177">
        <v>100</v>
      </c>
      <c r="V117" s="177">
        <v>100</v>
      </c>
      <c r="W117" s="177">
        <v>100</v>
      </c>
      <c r="X117" s="177">
        <v>100</v>
      </c>
      <c r="Y117" s="177">
        <v>100</v>
      </c>
      <c r="Z117" s="177">
        <v>100</v>
      </c>
      <c r="AA117" s="177">
        <v>100</v>
      </c>
      <c r="AB117" s="177">
        <v>100</v>
      </c>
      <c r="AC117" s="177">
        <v>100</v>
      </c>
      <c r="AD117" s="177">
        <v>100</v>
      </c>
      <c r="AE117" s="177">
        <v>100</v>
      </c>
      <c r="AF117" s="177">
        <v>100</v>
      </c>
      <c r="AG117" s="177">
        <v>100</v>
      </c>
      <c r="AH117" s="177">
        <v>100</v>
      </c>
      <c r="AI117" s="177">
        <v>100</v>
      </c>
      <c r="AJ117" s="177">
        <v>100</v>
      </c>
      <c r="AK117" s="177">
        <v>100</v>
      </c>
      <c r="AL117" s="177">
        <v>100</v>
      </c>
      <c r="AM117" s="177">
        <v>100</v>
      </c>
      <c r="AN117" s="177">
        <v>100</v>
      </c>
      <c r="AO117" s="177">
        <v>100</v>
      </c>
      <c r="AP117" s="177">
        <v>100</v>
      </c>
      <c r="AQ117" s="177">
        <v>100</v>
      </c>
      <c r="AR117" s="177">
        <v>100</v>
      </c>
      <c r="AS117" s="177">
        <v>100</v>
      </c>
      <c r="AT117" s="177">
        <v>100</v>
      </c>
      <c r="AU117" s="177">
        <v>100</v>
      </c>
      <c r="AV117" s="177">
        <v>100</v>
      </c>
      <c r="AW117" s="177">
        <v>100</v>
      </c>
      <c r="AX117" s="177">
        <v>100</v>
      </c>
      <c r="AY117" s="177">
        <v>100</v>
      </c>
      <c r="AZ117" s="177">
        <v>100</v>
      </c>
      <c r="BA117" s="177">
        <v>100</v>
      </c>
      <c r="BB117" s="177">
        <v>100</v>
      </c>
      <c r="BC117" s="177">
        <v>100</v>
      </c>
      <c r="BD117" s="177">
        <v>100</v>
      </c>
      <c r="BE117" s="177">
        <v>100</v>
      </c>
      <c r="BF117" s="177">
        <v>100</v>
      </c>
      <c r="BG117" s="177">
        <v>100</v>
      </c>
      <c r="BH117" s="177">
        <v>100</v>
      </c>
      <c r="BI117" s="177">
        <v>100</v>
      </c>
      <c r="BJ117" s="177">
        <v>100</v>
      </c>
      <c r="BK117" s="177">
        <v>100</v>
      </c>
      <c r="BL117" s="177">
        <v>100</v>
      </c>
      <c r="BM117" s="177">
        <v>100</v>
      </c>
      <c r="BN117" s="177">
        <v>100</v>
      </c>
      <c r="BO117" s="177">
        <v>100</v>
      </c>
      <c r="BP117" s="177">
        <v>100</v>
      </c>
      <c r="BQ117" s="177">
        <v>100</v>
      </c>
      <c r="BR117" s="177">
        <v>100</v>
      </c>
      <c r="BS117" s="177">
        <v>100</v>
      </c>
      <c r="BT117" s="177">
        <v>100</v>
      </c>
      <c r="BU117" s="177">
        <v>100</v>
      </c>
      <c r="BV117" s="177">
        <v>100</v>
      </c>
      <c r="BW117" s="177">
        <v>100</v>
      </c>
    </row>
    <row r="118" spans="1:75" x14ac:dyDescent="0.25">
      <c r="B118" s="148" t="s">
        <v>525</v>
      </c>
      <c r="C118" s="166">
        <v>7</v>
      </c>
      <c r="D118" s="181">
        <v>100</v>
      </c>
      <c r="E118" s="181">
        <v>100</v>
      </c>
      <c r="F118" s="181">
        <v>100</v>
      </c>
      <c r="G118" s="181">
        <v>100</v>
      </c>
      <c r="H118" s="181">
        <v>100</v>
      </c>
      <c r="I118" s="181">
        <v>100.00000000000003</v>
      </c>
      <c r="J118" s="181">
        <v>100.00000000000003</v>
      </c>
      <c r="K118" s="181">
        <v>100</v>
      </c>
      <c r="L118" s="181">
        <v>100</v>
      </c>
      <c r="M118" s="181">
        <v>100</v>
      </c>
      <c r="N118" s="181">
        <v>100</v>
      </c>
      <c r="O118" s="181">
        <v>100</v>
      </c>
      <c r="P118" s="181">
        <v>100</v>
      </c>
      <c r="Q118" s="181">
        <v>100</v>
      </c>
      <c r="R118" s="181">
        <v>100</v>
      </c>
      <c r="S118" s="181">
        <v>100</v>
      </c>
      <c r="T118" s="181">
        <v>100</v>
      </c>
      <c r="U118" s="181">
        <v>100</v>
      </c>
      <c r="V118" s="181">
        <v>100</v>
      </c>
      <c r="W118" s="181">
        <v>100</v>
      </c>
      <c r="X118" s="181">
        <v>100</v>
      </c>
      <c r="Y118" s="181">
        <v>100</v>
      </c>
      <c r="Z118" s="181">
        <v>100</v>
      </c>
      <c r="AA118" s="181">
        <v>100</v>
      </c>
      <c r="AB118" s="181">
        <v>100</v>
      </c>
      <c r="AC118" s="181">
        <v>100</v>
      </c>
      <c r="AD118" s="181">
        <v>100</v>
      </c>
      <c r="AE118" s="181">
        <v>100</v>
      </c>
      <c r="AF118" s="181">
        <v>100</v>
      </c>
      <c r="AG118" s="181">
        <v>100</v>
      </c>
      <c r="AH118" s="181">
        <v>100</v>
      </c>
      <c r="AI118" s="181">
        <v>100</v>
      </c>
      <c r="AJ118" s="181">
        <v>100</v>
      </c>
      <c r="AK118" s="181">
        <v>100</v>
      </c>
      <c r="AL118" s="181">
        <v>100</v>
      </c>
      <c r="AM118" s="181">
        <v>100</v>
      </c>
      <c r="AN118" s="181">
        <v>100</v>
      </c>
      <c r="AO118" s="181">
        <v>100</v>
      </c>
      <c r="AP118" s="181">
        <v>100</v>
      </c>
      <c r="AQ118" s="181">
        <v>100</v>
      </c>
      <c r="AR118" s="181">
        <v>100</v>
      </c>
      <c r="AS118" s="181">
        <v>100</v>
      </c>
      <c r="AT118" s="181">
        <v>100</v>
      </c>
      <c r="AU118" s="181">
        <v>100</v>
      </c>
      <c r="AV118" s="181">
        <v>100</v>
      </c>
      <c r="AW118" s="181">
        <v>100</v>
      </c>
      <c r="AX118" s="181">
        <v>100</v>
      </c>
      <c r="AY118" s="181">
        <v>100</v>
      </c>
      <c r="AZ118" s="181">
        <v>100</v>
      </c>
      <c r="BA118" s="181">
        <v>100</v>
      </c>
      <c r="BB118" s="181">
        <v>100</v>
      </c>
      <c r="BC118" s="181">
        <v>100</v>
      </c>
      <c r="BD118" s="181">
        <v>100</v>
      </c>
      <c r="BE118" s="181">
        <v>100</v>
      </c>
      <c r="BF118" s="181">
        <v>100</v>
      </c>
      <c r="BG118" s="181">
        <v>100</v>
      </c>
      <c r="BH118" s="181">
        <v>100</v>
      </c>
      <c r="BI118" s="181">
        <v>100</v>
      </c>
      <c r="BJ118" s="181">
        <v>100</v>
      </c>
      <c r="BK118" s="181">
        <v>100</v>
      </c>
      <c r="BL118" s="181">
        <v>100</v>
      </c>
      <c r="BM118" s="181">
        <v>100</v>
      </c>
      <c r="BN118" s="181">
        <v>100</v>
      </c>
      <c r="BO118" s="181">
        <v>100</v>
      </c>
      <c r="BP118" s="181">
        <v>100</v>
      </c>
      <c r="BQ118" s="181">
        <v>100</v>
      </c>
      <c r="BR118" s="181">
        <v>100</v>
      </c>
      <c r="BS118" s="181">
        <v>100</v>
      </c>
      <c r="BT118" s="181">
        <v>100</v>
      </c>
      <c r="BU118" s="181">
        <v>100</v>
      </c>
      <c r="BV118" s="181">
        <v>100</v>
      </c>
      <c r="BW118" s="181">
        <v>100</v>
      </c>
    </row>
    <row r="119" spans="1:75" x14ac:dyDescent="0.25">
      <c r="A119" s="173" t="s">
        <v>81</v>
      </c>
      <c r="B119" s="188"/>
      <c r="C119" s="166">
        <v>2</v>
      </c>
      <c r="D119" s="177">
        <v>100</v>
      </c>
      <c r="E119" s="177">
        <v>100</v>
      </c>
      <c r="F119" s="177">
        <v>100</v>
      </c>
      <c r="G119" s="177">
        <v>100</v>
      </c>
      <c r="H119" s="177">
        <v>100</v>
      </c>
      <c r="I119" s="177">
        <v>100.00000000000004</v>
      </c>
      <c r="J119" s="177">
        <v>100.00000000000004</v>
      </c>
      <c r="K119" s="177">
        <v>100</v>
      </c>
      <c r="L119" s="177">
        <v>100</v>
      </c>
      <c r="M119" s="177">
        <v>100</v>
      </c>
      <c r="N119" s="177">
        <v>100</v>
      </c>
      <c r="O119" s="177">
        <v>100</v>
      </c>
      <c r="P119" s="177">
        <v>100</v>
      </c>
      <c r="Q119" s="177">
        <v>100</v>
      </c>
      <c r="R119" s="177">
        <v>100</v>
      </c>
      <c r="S119" s="177">
        <v>100</v>
      </c>
      <c r="T119" s="177">
        <v>100</v>
      </c>
      <c r="U119" s="177">
        <v>100</v>
      </c>
      <c r="V119" s="177">
        <v>100</v>
      </c>
      <c r="W119" s="177">
        <v>100</v>
      </c>
      <c r="X119" s="177">
        <v>100</v>
      </c>
      <c r="Y119" s="177">
        <v>100</v>
      </c>
      <c r="Z119" s="177">
        <v>100</v>
      </c>
      <c r="AA119" s="177">
        <v>100</v>
      </c>
      <c r="AB119" s="177">
        <v>100</v>
      </c>
      <c r="AC119" s="177">
        <v>100</v>
      </c>
      <c r="AD119" s="177">
        <v>100</v>
      </c>
      <c r="AE119" s="177">
        <v>100</v>
      </c>
      <c r="AF119" s="177">
        <v>100</v>
      </c>
      <c r="AG119" s="177">
        <v>100</v>
      </c>
      <c r="AH119" s="177">
        <v>100</v>
      </c>
      <c r="AI119" s="177">
        <v>100</v>
      </c>
      <c r="AJ119" s="177">
        <v>100</v>
      </c>
      <c r="AK119" s="177">
        <v>100</v>
      </c>
      <c r="AL119" s="177">
        <v>100</v>
      </c>
      <c r="AM119" s="177">
        <v>100</v>
      </c>
      <c r="AN119" s="177">
        <v>100</v>
      </c>
      <c r="AO119" s="177">
        <v>100</v>
      </c>
      <c r="AP119" s="177">
        <v>100</v>
      </c>
      <c r="AQ119" s="177">
        <v>100</v>
      </c>
      <c r="AR119" s="177">
        <v>100</v>
      </c>
      <c r="AS119" s="177">
        <v>100</v>
      </c>
      <c r="AT119" s="177">
        <v>100</v>
      </c>
      <c r="AU119" s="177">
        <v>100</v>
      </c>
      <c r="AV119" s="177">
        <v>100</v>
      </c>
      <c r="AW119" s="177">
        <v>100</v>
      </c>
      <c r="AX119" s="177">
        <v>100</v>
      </c>
      <c r="AY119" s="177">
        <v>100</v>
      </c>
      <c r="AZ119" s="177">
        <v>100</v>
      </c>
      <c r="BA119" s="177">
        <v>100</v>
      </c>
      <c r="BB119" s="177">
        <v>100</v>
      </c>
      <c r="BC119" s="177">
        <v>100</v>
      </c>
      <c r="BD119" s="177">
        <v>100</v>
      </c>
      <c r="BE119" s="177">
        <v>100</v>
      </c>
      <c r="BF119" s="177">
        <v>100</v>
      </c>
      <c r="BG119" s="177">
        <v>100</v>
      </c>
      <c r="BH119" s="177">
        <v>100</v>
      </c>
      <c r="BI119" s="177">
        <v>100</v>
      </c>
      <c r="BJ119" s="177">
        <v>100</v>
      </c>
      <c r="BK119" s="177">
        <v>100</v>
      </c>
      <c r="BL119" s="177">
        <v>100</v>
      </c>
      <c r="BM119" s="177">
        <v>100</v>
      </c>
      <c r="BN119" s="177">
        <v>100</v>
      </c>
      <c r="BO119" s="177">
        <v>100</v>
      </c>
      <c r="BP119" s="177">
        <v>100</v>
      </c>
      <c r="BQ119" s="177">
        <v>100</v>
      </c>
      <c r="BR119" s="177">
        <v>100</v>
      </c>
      <c r="BS119" s="177">
        <v>100</v>
      </c>
      <c r="BT119" s="177">
        <v>100</v>
      </c>
      <c r="BU119" s="177">
        <v>100</v>
      </c>
      <c r="BV119" s="177">
        <v>100</v>
      </c>
      <c r="BW119" s="177">
        <v>100</v>
      </c>
    </row>
    <row r="120" spans="1:75" x14ac:dyDescent="0.25">
      <c r="B120" s="148" t="s">
        <v>526</v>
      </c>
      <c r="C120" s="166">
        <v>2</v>
      </c>
      <c r="D120" s="181">
        <v>100</v>
      </c>
      <c r="E120" s="181">
        <v>100</v>
      </c>
      <c r="F120" s="181">
        <v>100</v>
      </c>
      <c r="G120" s="181">
        <v>100</v>
      </c>
      <c r="H120" s="181">
        <v>100</v>
      </c>
      <c r="I120" s="181">
        <v>100.00000000000004</v>
      </c>
      <c r="J120" s="181">
        <v>100.00000000000004</v>
      </c>
      <c r="K120" s="181">
        <v>100</v>
      </c>
      <c r="L120" s="181">
        <v>100</v>
      </c>
      <c r="M120" s="181">
        <v>100</v>
      </c>
      <c r="N120" s="181">
        <v>100</v>
      </c>
      <c r="O120" s="181">
        <v>100</v>
      </c>
      <c r="P120" s="181">
        <v>100</v>
      </c>
      <c r="Q120" s="181">
        <v>100</v>
      </c>
      <c r="R120" s="181">
        <v>100</v>
      </c>
      <c r="S120" s="181">
        <v>100</v>
      </c>
      <c r="T120" s="181">
        <v>100</v>
      </c>
      <c r="U120" s="181">
        <v>100</v>
      </c>
      <c r="V120" s="181">
        <v>100</v>
      </c>
      <c r="W120" s="181">
        <v>100</v>
      </c>
      <c r="X120" s="181">
        <v>100</v>
      </c>
      <c r="Y120" s="181">
        <v>100</v>
      </c>
      <c r="Z120" s="181">
        <v>100</v>
      </c>
      <c r="AA120" s="181">
        <v>100</v>
      </c>
      <c r="AB120" s="181">
        <v>100</v>
      </c>
      <c r="AC120" s="181">
        <v>100</v>
      </c>
      <c r="AD120" s="181">
        <v>100</v>
      </c>
      <c r="AE120" s="181">
        <v>100</v>
      </c>
      <c r="AF120" s="181">
        <v>100</v>
      </c>
      <c r="AG120" s="181">
        <v>100</v>
      </c>
      <c r="AH120" s="181">
        <v>100</v>
      </c>
      <c r="AI120" s="181">
        <v>100</v>
      </c>
      <c r="AJ120" s="181">
        <v>100</v>
      </c>
      <c r="AK120" s="181">
        <v>100</v>
      </c>
      <c r="AL120" s="181">
        <v>100</v>
      </c>
      <c r="AM120" s="181">
        <v>100</v>
      </c>
      <c r="AN120" s="181">
        <v>100</v>
      </c>
      <c r="AO120" s="181">
        <v>100</v>
      </c>
      <c r="AP120" s="181">
        <v>100</v>
      </c>
      <c r="AQ120" s="181">
        <v>100</v>
      </c>
      <c r="AR120" s="181">
        <v>100</v>
      </c>
      <c r="AS120" s="181">
        <v>100</v>
      </c>
      <c r="AT120" s="181">
        <v>100</v>
      </c>
      <c r="AU120" s="181">
        <v>100</v>
      </c>
      <c r="AV120" s="181">
        <v>100</v>
      </c>
      <c r="AW120" s="181">
        <v>100</v>
      </c>
      <c r="AX120" s="181">
        <v>100</v>
      </c>
      <c r="AY120" s="181">
        <v>100</v>
      </c>
      <c r="AZ120" s="181">
        <v>100</v>
      </c>
      <c r="BA120" s="181">
        <v>100</v>
      </c>
      <c r="BB120" s="181">
        <v>100</v>
      </c>
      <c r="BC120" s="181">
        <v>100</v>
      </c>
      <c r="BD120" s="181">
        <v>100</v>
      </c>
      <c r="BE120" s="181">
        <v>100</v>
      </c>
      <c r="BF120" s="181">
        <v>100</v>
      </c>
      <c r="BG120" s="181">
        <v>100</v>
      </c>
      <c r="BH120" s="181">
        <v>100</v>
      </c>
      <c r="BI120" s="181">
        <v>100</v>
      </c>
      <c r="BJ120" s="181">
        <v>100</v>
      </c>
      <c r="BK120" s="181">
        <v>100</v>
      </c>
      <c r="BL120" s="181">
        <v>100</v>
      </c>
      <c r="BM120" s="181">
        <v>100</v>
      </c>
      <c r="BN120" s="181">
        <v>100</v>
      </c>
      <c r="BO120" s="181">
        <v>100</v>
      </c>
      <c r="BP120" s="181">
        <v>100</v>
      </c>
      <c r="BQ120" s="181">
        <v>100</v>
      </c>
      <c r="BR120" s="181">
        <v>100</v>
      </c>
      <c r="BS120" s="181">
        <v>100</v>
      </c>
      <c r="BT120" s="181">
        <v>100</v>
      </c>
      <c r="BU120" s="181">
        <v>100</v>
      </c>
      <c r="BV120" s="181">
        <v>100</v>
      </c>
      <c r="BW120" s="181">
        <v>100</v>
      </c>
    </row>
    <row r="121" spans="1:75" x14ac:dyDescent="0.25">
      <c r="A121" s="173" t="s">
        <v>82</v>
      </c>
      <c r="B121" s="188"/>
      <c r="C121" s="166">
        <v>2</v>
      </c>
      <c r="D121" s="177">
        <v>100</v>
      </c>
      <c r="E121" s="177">
        <v>100</v>
      </c>
      <c r="F121" s="177">
        <v>100</v>
      </c>
      <c r="G121" s="177">
        <v>100</v>
      </c>
      <c r="H121" s="177">
        <v>100</v>
      </c>
      <c r="I121" s="177">
        <v>100.00000000000004</v>
      </c>
      <c r="J121" s="177">
        <v>100.00000000000004</v>
      </c>
      <c r="K121" s="177">
        <v>100</v>
      </c>
      <c r="L121" s="177">
        <v>100</v>
      </c>
      <c r="M121" s="177">
        <v>100</v>
      </c>
      <c r="N121" s="177">
        <v>100</v>
      </c>
      <c r="O121" s="177">
        <v>100</v>
      </c>
      <c r="P121" s="177">
        <v>100</v>
      </c>
      <c r="Q121" s="177">
        <v>100</v>
      </c>
      <c r="R121" s="177">
        <v>100</v>
      </c>
      <c r="S121" s="177">
        <v>100</v>
      </c>
      <c r="T121" s="177">
        <v>100</v>
      </c>
      <c r="U121" s="177">
        <v>100</v>
      </c>
      <c r="V121" s="177">
        <v>100</v>
      </c>
      <c r="W121" s="177">
        <v>100</v>
      </c>
      <c r="X121" s="177">
        <v>100</v>
      </c>
      <c r="Y121" s="177">
        <v>100</v>
      </c>
      <c r="Z121" s="177">
        <v>100</v>
      </c>
      <c r="AA121" s="177">
        <v>100</v>
      </c>
      <c r="AB121" s="177">
        <v>100</v>
      </c>
      <c r="AC121" s="177">
        <v>100</v>
      </c>
      <c r="AD121" s="177">
        <v>100</v>
      </c>
      <c r="AE121" s="177">
        <v>100</v>
      </c>
      <c r="AF121" s="177">
        <v>100</v>
      </c>
      <c r="AG121" s="177">
        <v>100</v>
      </c>
      <c r="AH121" s="177">
        <v>100</v>
      </c>
      <c r="AI121" s="177">
        <v>100</v>
      </c>
      <c r="AJ121" s="177">
        <v>100</v>
      </c>
      <c r="AK121" s="177">
        <v>100</v>
      </c>
      <c r="AL121" s="177">
        <v>100</v>
      </c>
      <c r="AM121" s="177">
        <v>100</v>
      </c>
      <c r="AN121" s="177">
        <v>100</v>
      </c>
      <c r="AO121" s="177">
        <v>100</v>
      </c>
      <c r="AP121" s="177">
        <v>100</v>
      </c>
      <c r="AQ121" s="177">
        <v>100</v>
      </c>
      <c r="AR121" s="177">
        <v>100</v>
      </c>
      <c r="AS121" s="177">
        <v>100</v>
      </c>
      <c r="AT121" s="177">
        <v>100</v>
      </c>
      <c r="AU121" s="177">
        <v>100</v>
      </c>
      <c r="AV121" s="177">
        <v>100</v>
      </c>
      <c r="AW121" s="177">
        <v>100</v>
      </c>
      <c r="AX121" s="177">
        <v>100</v>
      </c>
      <c r="AY121" s="177">
        <v>100</v>
      </c>
      <c r="AZ121" s="177">
        <v>100</v>
      </c>
      <c r="BA121" s="177">
        <v>100</v>
      </c>
      <c r="BB121" s="177">
        <v>100</v>
      </c>
      <c r="BC121" s="177">
        <v>100</v>
      </c>
      <c r="BD121" s="177">
        <v>100</v>
      </c>
      <c r="BE121" s="177">
        <v>100</v>
      </c>
      <c r="BF121" s="177">
        <v>100</v>
      </c>
      <c r="BG121" s="177">
        <v>100</v>
      </c>
      <c r="BH121" s="177">
        <v>100</v>
      </c>
      <c r="BI121" s="177">
        <v>100</v>
      </c>
      <c r="BJ121" s="177">
        <v>100</v>
      </c>
      <c r="BK121" s="177">
        <v>100</v>
      </c>
      <c r="BL121" s="177">
        <v>100</v>
      </c>
      <c r="BM121" s="177">
        <v>100</v>
      </c>
      <c r="BN121" s="177">
        <v>100</v>
      </c>
      <c r="BO121" s="177">
        <v>100</v>
      </c>
      <c r="BP121" s="177">
        <v>100</v>
      </c>
      <c r="BQ121" s="177">
        <v>100</v>
      </c>
      <c r="BR121" s="177">
        <v>100</v>
      </c>
      <c r="BS121" s="177">
        <v>100</v>
      </c>
      <c r="BT121" s="177">
        <v>100</v>
      </c>
      <c r="BU121" s="177">
        <v>100</v>
      </c>
      <c r="BV121" s="177">
        <v>100</v>
      </c>
      <c r="BW121" s="177">
        <v>100</v>
      </c>
    </row>
    <row r="122" spans="1:75" x14ac:dyDescent="0.25">
      <c r="B122" s="148" t="s">
        <v>527</v>
      </c>
      <c r="C122" s="166">
        <v>2</v>
      </c>
      <c r="D122" s="181">
        <v>100</v>
      </c>
      <c r="E122" s="181">
        <v>100</v>
      </c>
      <c r="F122" s="181">
        <v>100</v>
      </c>
      <c r="G122" s="181">
        <v>100</v>
      </c>
      <c r="H122" s="181">
        <v>100</v>
      </c>
      <c r="I122" s="181">
        <v>100.00000000000004</v>
      </c>
      <c r="J122" s="181">
        <v>100.00000000000004</v>
      </c>
      <c r="K122" s="181">
        <v>100</v>
      </c>
      <c r="L122" s="181">
        <v>100</v>
      </c>
      <c r="M122" s="181">
        <v>100</v>
      </c>
      <c r="N122" s="181">
        <v>100</v>
      </c>
      <c r="O122" s="181">
        <v>100</v>
      </c>
      <c r="P122" s="181">
        <v>100</v>
      </c>
      <c r="Q122" s="181">
        <v>100</v>
      </c>
      <c r="R122" s="181">
        <v>100</v>
      </c>
      <c r="S122" s="181">
        <v>100</v>
      </c>
      <c r="T122" s="181">
        <v>100</v>
      </c>
      <c r="U122" s="181">
        <v>100</v>
      </c>
      <c r="V122" s="181">
        <v>100</v>
      </c>
      <c r="W122" s="181">
        <v>100</v>
      </c>
      <c r="X122" s="181">
        <v>100</v>
      </c>
      <c r="Y122" s="181">
        <v>100</v>
      </c>
      <c r="Z122" s="181">
        <v>100</v>
      </c>
      <c r="AA122" s="181">
        <v>100</v>
      </c>
      <c r="AB122" s="181">
        <v>100</v>
      </c>
      <c r="AC122" s="181">
        <v>100</v>
      </c>
      <c r="AD122" s="181">
        <v>100</v>
      </c>
      <c r="AE122" s="181">
        <v>100</v>
      </c>
      <c r="AF122" s="181">
        <v>100</v>
      </c>
      <c r="AG122" s="181">
        <v>100</v>
      </c>
      <c r="AH122" s="181">
        <v>100</v>
      </c>
      <c r="AI122" s="181">
        <v>100</v>
      </c>
      <c r="AJ122" s="181">
        <v>100</v>
      </c>
      <c r="AK122" s="181">
        <v>100</v>
      </c>
      <c r="AL122" s="181">
        <v>100</v>
      </c>
      <c r="AM122" s="181">
        <v>100</v>
      </c>
      <c r="AN122" s="181">
        <v>100</v>
      </c>
      <c r="AO122" s="181">
        <v>100</v>
      </c>
      <c r="AP122" s="181">
        <v>100</v>
      </c>
      <c r="AQ122" s="181">
        <v>100</v>
      </c>
      <c r="AR122" s="181">
        <v>100</v>
      </c>
      <c r="AS122" s="181">
        <v>100</v>
      </c>
      <c r="AT122" s="181">
        <v>100</v>
      </c>
      <c r="AU122" s="181">
        <v>100</v>
      </c>
      <c r="AV122" s="181">
        <v>100</v>
      </c>
      <c r="AW122" s="181">
        <v>100</v>
      </c>
      <c r="AX122" s="181">
        <v>100</v>
      </c>
      <c r="AY122" s="181">
        <v>100</v>
      </c>
      <c r="AZ122" s="181">
        <v>100</v>
      </c>
      <c r="BA122" s="181">
        <v>100</v>
      </c>
      <c r="BB122" s="181">
        <v>100</v>
      </c>
      <c r="BC122" s="181">
        <v>100</v>
      </c>
      <c r="BD122" s="181">
        <v>100</v>
      </c>
      <c r="BE122" s="181">
        <v>100</v>
      </c>
      <c r="BF122" s="181">
        <v>100</v>
      </c>
      <c r="BG122" s="181">
        <v>100</v>
      </c>
      <c r="BH122" s="181">
        <v>100</v>
      </c>
      <c r="BI122" s="181">
        <v>100</v>
      </c>
      <c r="BJ122" s="181">
        <v>100</v>
      </c>
      <c r="BK122" s="181">
        <v>100</v>
      </c>
      <c r="BL122" s="181">
        <v>100</v>
      </c>
      <c r="BM122" s="181">
        <v>100</v>
      </c>
      <c r="BN122" s="181">
        <v>100</v>
      </c>
      <c r="BO122" s="181">
        <v>100</v>
      </c>
      <c r="BP122" s="181">
        <v>100</v>
      </c>
      <c r="BQ122" s="181">
        <v>100</v>
      </c>
      <c r="BR122" s="181">
        <v>100</v>
      </c>
      <c r="BS122" s="181">
        <v>100</v>
      </c>
      <c r="BT122" s="181">
        <v>100</v>
      </c>
      <c r="BU122" s="181">
        <v>100</v>
      </c>
      <c r="BV122" s="181">
        <v>100</v>
      </c>
      <c r="BW122" s="181">
        <v>100</v>
      </c>
    </row>
    <row r="123" spans="1:75" x14ac:dyDescent="0.25">
      <c r="A123" s="189" t="s">
        <v>83</v>
      </c>
      <c r="B123" s="188"/>
      <c r="C123" s="166">
        <v>47</v>
      </c>
      <c r="D123" s="172">
        <v>100</v>
      </c>
      <c r="E123" s="172">
        <v>100</v>
      </c>
      <c r="F123" s="172">
        <v>98.739007090337083</v>
      </c>
      <c r="G123" s="172">
        <v>97.635933806146568</v>
      </c>
      <c r="H123" s="172">
        <v>97.635933806146568</v>
      </c>
      <c r="I123" s="172">
        <v>97.63593380614661</v>
      </c>
      <c r="J123" s="172">
        <v>97.63593380614661</v>
      </c>
      <c r="K123" s="172">
        <v>97.635933806146568</v>
      </c>
      <c r="L123" s="172">
        <v>97.635933806146568</v>
      </c>
      <c r="M123" s="172">
        <v>97.635933806146568</v>
      </c>
      <c r="N123" s="172">
        <v>97.635933806146568</v>
      </c>
      <c r="O123" s="172">
        <v>97.635933806146568</v>
      </c>
      <c r="P123" s="172">
        <v>97.635933806146568</v>
      </c>
      <c r="Q123" s="172">
        <v>97.635933806146568</v>
      </c>
      <c r="R123" s="172">
        <v>96.060047279174782</v>
      </c>
      <c r="S123" s="172">
        <v>95.271867612293136</v>
      </c>
      <c r="T123" s="172">
        <v>95.271867612293136</v>
      </c>
      <c r="U123" s="172">
        <v>95.271867612293136</v>
      </c>
      <c r="V123" s="172">
        <v>95.271867612293136</v>
      </c>
      <c r="W123" s="172">
        <v>95.271867612293136</v>
      </c>
      <c r="X123" s="172">
        <v>95.271867612293136</v>
      </c>
      <c r="Y123" s="172">
        <v>95.271867612293136</v>
      </c>
      <c r="Z123" s="172">
        <v>95.271867612293136</v>
      </c>
      <c r="AA123" s="172">
        <v>95.271867612293136</v>
      </c>
      <c r="AB123" s="172">
        <v>95.014420803782514</v>
      </c>
      <c r="AC123" s="172">
        <v>95.014420803782514</v>
      </c>
      <c r="AD123" s="172">
        <v>92.965721037619545</v>
      </c>
      <c r="AE123" s="172">
        <v>92.650354609929082</v>
      </c>
      <c r="AF123" s="172">
        <v>92.650354609929082</v>
      </c>
      <c r="AG123" s="172">
        <v>92.650354609929082</v>
      </c>
      <c r="AH123" s="172">
        <v>92.650354609929082</v>
      </c>
      <c r="AI123" s="172">
        <v>92.650354609929082</v>
      </c>
      <c r="AJ123" s="172">
        <v>92.650354609929082</v>
      </c>
      <c r="AK123" s="172">
        <v>92.650354609929082</v>
      </c>
      <c r="AL123" s="172">
        <v>92.650354609929082</v>
      </c>
      <c r="AM123" s="172">
        <v>92.650354609929082</v>
      </c>
      <c r="AN123" s="172">
        <v>80.471631205673745</v>
      </c>
      <c r="AO123" s="172">
        <v>80.471631205673745</v>
      </c>
      <c r="AP123" s="172">
        <v>92.650354609929082</v>
      </c>
      <c r="AQ123" s="172">
        <v>92.650354609929082</v>
      </c>
      <c r="AR123" s="172">
        <v>92.650354609929082</v>
      </c>
      <c r="AS123" s="172">
        <v>92.650354609929082</v>
      </c>
      <c r="AT123" s="172">
        <v>92.650354609929082</v>
      </c>
      <c r="AU123" s="172">
        <v>92.650354609929082</v>
      </c>
      <c r="AV123" s="172">
        <v>92.650354609929082</v>
      </c>
      <c r="AW123" s="172">
        <v>88.948226950354609</v>
      </c>
      <c r="AX123" s="172">
        <v>88.948226950354609</v>
      </c>
      <c r="AY123" s="172">
        <v>88.948226950354609</v>
      </c>
      <c r="AZ123" s="172">
        <v>90.839479905437344</v>
      </c>
      <c r="BA123" s="172">
        <v>93.676359338061474</v>
      </c>
      <c r="BB123" s="172">
        <v>93.676359338061474</v>
      </c>
      <c r="BC123" s="172">
        <v>93.676359338061474</v>
      </c>
      <c r="BD123" s="172">
        <v>93.676359338061474</v>
      </c>
      <c r="BE123" s="172">
        <v>93.676359338061474</v>
      </c>
      <c r="BF123" s="172">
        <v>93.676359338061474</v>
      </c>
      <c r="BG123" s="172">
        <v>93.676359338061474</v>
      </c>
      <c r="BH123" s="172">
        <v>93.676359338061474</v>
      </c>
      <c r="BI123" s="172">
        <v>93.676359338061474</v>
      </c>
      <c r="BJ123" s="172">
        <v>104.28784869976357</v>
      </c>
      <c r="BK123" s="172">
        <v>104.28784869976357</v>
      </c>
      <c r="BL123" s="172">
        <v>104.28784869976357</v>
      </c>
      <c r="BM123" s="172">
        <v>104.28784869976357</v>
      </c>
      <c r="BN123" s="172">
        <v>104.28784869976357</v>
      </c>
      <c r="BO123" s="172">
        <v>104.28784869976357</v>
      </c>
      <c r="BP123" s="172">
        <v>104.28784869976357</v>
      </c>
      <c r="BQ123" s="172">
        <v>104.28784869976357</v>
      </c>
      <c r="BR123" s="172">
        <v>104.28784869976357</v>
      </c>
      <c r="BS123" s="172">
        <v>104.28784869976357</v>
      </c>
      <c r="BT123" s="172">
        <v>104.28784869976357</v>
      </c>
      <c r="BU123" s="172">
        <v>104.28784869976357</v>
      </c>
      <c r="BV123" s="172">
        <v>104.28784869976357</v>
      </c>
      <c r="BW123" s="172">
        <v>104.28784869976357</v>
      </c>
    </row>
    <row r="124" spans="1:75" x14ac:dyDescent="0.25">
      <c r="A124" s="173" t="s">
        <v>84</v>
      </c>
      <c r="B124" s="188"/>
      <c r="C124" s="166">
        <v>37</v>
      </c>
      <c r="D124" s="177">
        <v>100</v>
      </c>
      <c r="E124" s="177">
        <v>100</v>
      </c>
      <c r="F124" s="177">
        <v>100</v>
      </c>
      <c r="G124" s="177">
        <v>100</v>
      </c>
      <c r="H124" s="177">
        <v>100</v>
      </c>
      <c r="I124" s="177">
        <v>100.00000000000004</v>
      </c>
      <c r="J124" s="177">
        <v>100.00000000000004</v>
      </c>
      <c r="K124" s="177">
        <v>100</v>
      </c>
      <c r="L124" s="177">
        <v>100</v>
      </c>
      <c r="M124" s="177">
        <v>100</v>
      </c>
      <c r="N124" s="177">
        <v>100</v>
      </c>
      <c r="O124" s="177">
        <v>100</v>
      </c>
      <c r="P124" s="177">
        <v>100</v>
      </c>
      <c r="Q124" s="177">
        <v>100</v>
      </c>
      <c r="R124" s="177">
        <v>100</v>
      </c>
      <c r="S124" s="177">
        <v>100</v>
      </c>
      <c r="T124" s="177">
        <v>100</v>
      </c>
      <c r="U124" s="177">
        <v>100</v>
      </c>
      <c r="V124" s="177">
        <v>100</v>
      </c>
      <c r="W124" s="177">
        <v>100</v>
      </c>
      <c r="X124" s="177">
        <v>100</v>
      </c>
      <c r="Y124" s="177">
        <v>100</v>
      </c>
      <c r="Z124" s="177">
        <v>100</v>
      </c>
      <c r="AA124" s="177">
        <v>100</v>
      </c>
      <c r="AB124" s="177">
        <v>99.672972972972971</v>
      </c>
      <c r="AC124" s="177">
        <v>99.672972972972971</v>
      </c>
      <c r="AD124" s="177">
        <v>99.672972972972971</v>
      </c>
      <c r="AE124" s="177">
        <v>99.672972972972971</v>
      </c>
      <c r="AF124" s="177">
        <v>99.672972972972971</v>
      </c>
      <c r="AG124" s="177">
        <v>99.672972972972971</v>
      </c>
      <c r="AH124" s="177">
        <v>99.672972972972971</v>
      </c>
      <c r="AI124" s="177">
        <v>99.672972972972971</v>
      </c>
      <c r="AJ124" s="177">
        <v>99.672972972972971</v>
      </c>
      <c r="AK124" s="177">
        <v>99.672972972972971</v>
      </c>
      <c r="AL124" s="177">
        <v>99.672972972972971</v>
      </c>
      <c r="AM124" s="177">
        <v>99.672972972972971</v>
      </c>
      <c r="AN124" s="177">
        <v>84.202702702702695</v>
      </c>
      <c r="AO124" s="177">
        <v>84.202702702702695</v>
      </c>
      <c r="AP124" s="177">
        <v>99.672972972972971</v>
      </c>
      <c r="AQ124" s="177">
        <v>99.672972972972971</v>
      </c>
      <c r="AR124" s="177">
        <v>99.672972972972971</v>
      </c>
      <c r="AS124" s="177">
        <v>99.672972972972971</v>
      </c>
      <c r="AT124" s="177">
        <v>99.672972972972971</v>
      </c>
      <c r="AU124" s="177">
        <v>99.672972972972971</v>
      </c>
      <c r="AV124" s="177">
        <v>99.672972972972971</v>
      </c>
      <c r="AW124" s="177">
        <v>94.970270270270277</v>
      </c>
      <c r="AX124" s="177">
        <v>94.970270270270277</v>
      </c>
      <c r="AY124" s="177">
        <v>94.970270270270277</v>
      </c>
      <c r="AZ124" s="177">
        <v>94.970270270270277</v>
      </c>
      <c r="BA124" s="177">
        <v>94.970270270270277</v>
      </c>
      <c r="BB124" s="177">
        <v>94.970270270270277</v>
      </c>
      <c r="BC124" s="177">
        <v>94.970270270270277</v>
      </c>
      <c r="BD124" s="177">
        <v>94.970270270270277</v>
      </c>
      <c r="BE124" s="177">
        <v>94.970270270270277</v>
      </c>
      <c r="BF124" s="177">
        <v>94.970270270270277</v>
      </c>
      <c r="BG124" s="177">
        <v>94.970270270270277</v>
      </c>
      <c r="BH124" s="177">
        <v>94.970270270270277</v>
      </c>
      <c r="BI124" s="177">
        <v>94.970270270270277</v>
      </c>
      <c r="BJ124" s="177">
        <v>108.44972972972971</v>
      </c>
      <c r="BK124" s="177">
        <v>108.44972972972971</v>
      </c>
      <c r="BL124" s="177">
        <v>108.44972972972971</v>
      </c>
      <c r="BM124" s="177">
        <v>108.44972972972971</v>
      </c>
      <c r="BN124" s="177">
        <v>108.44972972972971</v>
      </c>
      <c r="BO124" s="177">
        <v>108.44972972972971</v>
      </c>
      <c r="BP124" s="177">
        <v>108.44972972972971</v>
      </c>
      <c r="BQ124" s="177">
        <v>108.44972972972971</v>
      </c>
      <c r="BR124" s="177">
        <v>108.44972972972971</v>
      </c>
      <c r="BS124" s="177">
        <v>108.44972972972971</v>
      </c>
      <c r="BT124" s="177">
        <v>108.44972972972971</v>
      </c>
      <c r="BU124" s="177">
        <v>108.44972972972971</v>
      </c>
      <c r="BV124" s="177">
        <v>108.44972972972971</v>
      </c>
      <c r="BW124" s="177">
        <v>108.44972972972971</v>
      </c>
    </row>
    <row r="125" spans="1:75" x14ac:dyDescent="0.25">
      <c r="B125" s="148" t="s">
        <v>528</v>
      </c>
      <c r="C125" s="166">
        <v>37</v>
      </c>
      <c r="D125" s="181">
        <v>100</v>
      </c>
      <c r="E125" s="181">
        <v>100</v>
      </c>
      <c r="F125" s="181">
        <v>100</v>
      </c>
      <c r="G125" s="181">
        <v>100</v>
      </c>
      <c r="H125" s="181">
        <v>100</v>
      </c>
      <c r="I125" s="181">
        <v>100.00000000000004</v>
      </c>
      <c r="J125" s="181">
        <v>100.00000000000004</v>
      </c>
      <c r="K125" s="181">
        <v>100</v>
      </c>
      <c r="L125" s="181">
        <v>100</v>
      </c>
      <c r="M125" s="181">
        <v>100</v>
      </c>
      <c r="N125" s="181">
        <v>100</v>
      </c>
      <c r="O125" s="181">
        <v>100</v>
      </c>
      <c r="P125" s="181">
        <v>100</v>
      </c>
      <c r="Q125" s="181">
        <v>100</v>
      </c>
      <c r="R125" s="181">
        <v>100</v>
      </c>
      <c r="S125" s="181">
        <v>100</v>
      </c>
      <c r="T125" s="181">
        <v>100</v>
      </c>
      <c r="U125" s="181">
        <v>100</v>
      </c>
      <c r="V125" s="181">
        <v>100</v>
      </c>
      <c r="W125" s="181">
        <v>100</v>
      </c>
      <c r="X125" s="181">
        <v>100</v>
      </c>
      <c r="Y125" s="181">
        <v>100</v>
      </c>
      <c r="Z125" s="181">
        <v>100</v>
      </c>
      <c r="AA125" s="181">
        <v>100</v>
      </c>
      <c r="AB125" s="181">
        <v>99.672972972972971</v>
      </c>
      <c r="AC125" s="181">
        <v>99.672972972972971</v>
      </c>
      <c r="AD125" s="181">
        <v>99.672972972972971</v>
      </c>
      <c r="AE125" s="181">
        <v>99.672972972972971</v>
      </c>
      <c r="AF125" s="181">
        <v>99.672972972972971</v>
      </c>
      <c r="AG125" s="181">
        <v>99.672972972972971</v>
      </c>
      <c r="AH125" s="181">
        <v>99.672972972972971</v>
      </c>
      <c r="AI125" s="181">
        <v>99.672972972972971</v>
      </c>
      <c r="AJ125" s="181">
        <v>99.672972972972971</v>
      </c>
      <c r="AK125" s="181">
        <v>99.672972972972971</v>
      </c>
      <c r="AL125" s="181">
        <v>99.672972972972971</v>
      </c>
      <c r="AM125" s="181">
        <v>99.672972972972971</v>
      </c>
      <c r="AN125" s="181">
        <v>84.202702702702695</v>
      </c>
      <c r="AO125" s="181">
        <v>84.202702702702695</v>
      </c>
      <c r="AP125" s="181">
        <v>99.672972972972971</v>
      </c>
      <c r="AQ125" s="181">
        <v>99.672972972972971</v>
      </c>
      <c r="AR125" s="181">
        <v>99.672972972972971</v>
      </c>
      <c r="AS125" s="181">
        <v>99.672972972972971</v>
      </c>
      <c r="AT125" s="181">
        <v>99.672972972972971</v>
      </c>
      <c r="AU125" s="181">
        <v>99.672972972972971</v>
      </c>
      <c r="AV125" s="181">
        <v>99.672972972972971</v>
      </c>
      <c r="AW125" s="181">
        <v>94.970270270270277</v>
      </c>
      <c r="AX125" s="181">
        <v>94.970270270270277</v>
      </c>
      <c r="AY125" s="181">
        <v>94.970270270270277</v>
      </c>
      <c r="AZ125" s="181">
        <v>94.970270270270277</v>
      </c>
      <c r="BA125" s="181">
        <v>94.970270270270277</v>
      </c>
      <c r="BB125" s="181">
        <v>94.970270270270277</v>
      </c>
      <c r="BC125" s="181">
        <v>94.970270270270277</v>
      </c>
      <c r="BD125" s="181">
        <v>94.970270270270277</v>
      </c>
      <c r="BE125" s="181">
        <v>94.970270270270277</v>
      </c>
      <c r="BF125" s="181">
        <v>94.970270270270277</v>
      </c>
      <c r="BG125" s="181">
        <v>94.970270270270277</v>
      </c>
      <c r="BH125" s="181">
        <v>94.970270270270277</v>
      </c>
      <c r="BI125" s="181">
        <v>94.970270270270277</v>
      </c>
      <c r="BJ125" s="181">
        <v>108.44972972972971</v>
      </c>
      <c r="BK125" s="181">
        <v>108.44972972972971</v>
      </c>
      <c r="BL125" s="181">
        <v>108.44972972972971</v>
      </c>
      <c r="BM125" s="181">
        <v>108.44972972972971</v>
      </c>
      <c r="BN125" s="181">
        <v>108.44972972972971</v>
      </c>
      <c r="BO125" s="181">
        <v>108.44972972972971</v>
      </c>
      <c r="BP125" s="181">
        <v>108.44972972972971</v>
      </c>
      <c r="BQ125" s="181">
        <v>108.44972972972971</v>
      </c>
      <c r="BR125" s="181">
        <v>108.44972972972971</v>
      </c>
      <c r="BS125" s="181">
        <v>108.44972972972971</v>
      </c>
      <c r="BT125" s="181">
        <v>108.44972972972971</v>
      </c>
      <c r="BU125" s="181">
        <v>108.44972972972971</v>
      </c>
      <c r="BV125" s="181">
        <v>108.44972972972971</v>
      </c>
      <c r="BW125" s="181">
        <v>108.44972972972971</v>
      </c>
    </row>
    <row r="126" spans="1:75" x14ac:dyDescent="0.25">
      <c r="A126" s="173" t="s">
        <v>85</v>
      </c>
      <c r="B126" s="188"/>
      <c r="C126" s="166">
        <v>10</v>
      </c>
      <c r="D126" s="177">
        <v>100</v>
      </c>
      <c r="E126" s="177">
        <v>100</v>
      </c>
      <c r="F126" s="177">
        <v>94.073333324584269</v>
      </c>
      <c r="G126" s="177">
        <v>88.888888888888886</v>
      </c>
      <c r="H126" s="177">
        <v>88.888888888888886</v>
      </c>
      <c r="I126" s="177">
        <v>88.8888888888889</v>
      </c>
      <c r="J126" s="177">
        <v>88.8888888888889</v>
      </c>
      <c r="K126" s="177">
        <v>88.888888888888886</v>
      </c>
      <c r="L126" s="177">
        <v>88.888888888888886</v>
      </c>
      <c r="M126" s="177">
        <v>88.888888888888886</v>
      </c>
      <c r="N126" s="177">
        <v>88.888888888888886</v>
      </c>
      <c r="O126" s="177">
        <v>88.888888888888886</v>
      </c>
      <c r="P126" s="177">
        <v>88.888888888888886</v>
      </c>
      <c r="Q126" s="177">
        <v>88.888888888888886</v>
      </c>
      <c r="R126" s="177">
        <v>81.482222212121428</v>
      </c>
      <c r="S126" s="177">
        <v>77.777777777777786</v>
      </c>
      <c r="T126" s="177">
        <v>77.777777777777786</v>
      </c>
      <c r="U126" s="177">
        <v>77.777777777777786</v>
      </c>
      <c r="V126" s="177">
        <v>77.777777777777786</v>
      </c>
      <c r="W126" s="177">
        <v>77.777777777777786</v>
      </c>
      <c r="X126" s="177">
        <v>77.777777777777786</v>
      </c>
      <c r="Y126" s="177">
        <v>77.777777777777786</v>
      </c>
      <c r="Z126" s="177">
        <v>77.777777777777786</v>
      </c>
      <c r="AA126" s="177">
        <v>77.777777777777786</v>
      </c>
      <c r="AB126" s="177">
        <v>77.777777777777786</v>
      </c>
      <c r="AC126" s="177">
        <v>77.777777777777786</v>
      </c>
      <c r="AD126" s="177">
        <v>68.14888887681191</v>
      </c>
      <c r="AE126" s="177">
        <v>66.666666666666657</v>
      </c>
      <c r="AF126" s="177">
        <v>66.666666666666657</v>
      </c>
      <c r="AG126" s="177">
        <v>66.666666666666657</v>
      </c>
      <c r="AH126" s="177">
        <v>66.666666666666657</v>
      </c>
      <c r="AI126" s="177">
        <v>66.666666666666657</v>
      </c>
      <c r="AJ126" s="177">
        <v>66.666666666666657</v>
      </c>
      <c r="AK126" s="177">
        <v>66.666666666666657</v>
      </c>
      <c r="AL126" s="177">
        <v>66.666666666666657</v>
      </c>
      <c r="AM126" s="177">
        <v>66.666666666666657</v>
      </c>
      <c r="AN126" s="177">
        <v>66.666666666666657</v>
      </c>
      <c r="AO126" s="177">
        <v>66.666666666666657</v>
      </c>
      <c r="AP126" s="177">
        <v>66.666666666666657</v>
      </c>
      <c r="AQ126" s="177">
        <v>66.666666666666657</v>
      </c>
      <c r="AR126" s="177">
        <v>66.666666666666657</v>
      </c>
      <c r="AS126" s="177">
        <v>66.666666666666657</v>
      </c>
      <c r="AT126" s="177">
        <v>66.666666666666657</v>
      </c>
      <c r="AU126" s="177">
        <v>66.666666666666657</v>
      </c>
      <c r="AV126" s="177">
        <v>66.666666666666657</v>
      </c>
      <c r="AW126" s="177">
        <v>66.666666666666657</v>
      </c>
      <c r="AX126" s="177">
        <v>66.666666666666657</v>
      </c>
      <c r="AY126" s="177">
        <v>66.666666666666657</v>
      </c>
      <c r="AZ126" s="177">
        <v>75.555555555555557</v>
      </c>
      <c r="BA126" s="177">
        <v>88.888888888888886</v>
      </c>
      <c r="BB126" s="177">
        <v>88.888888888888886</v>
      </c>
      <c r="BC126" s="177">
        <v>88.888888888888886</v>
      </c>
      <c r="BD126" s="177">
        <v>88.888888888888886</v>
      </c>
      <c r="BE126" s="177">
        <v>88.888888888888886</v>
      </c>
      <c r="BF126" s="177">
        <v>88.888888888888886</v>
      </c>
      <c r="BG126" s="177">
        <v>88.888888888888886</v>
      </c>
      <c r="BH126" s="177">
        <v>88.888888888888886</v>
      </c>
      <c r="BI126" s="177">
        <v>88.888888888888886</v>
      </c>
      <c r="BJ126" s="177">
        <v>88.888888888888886</v>
      </c>
      <c r="BK126" s="177">
        <v>88.888888888888886</v>
      </c>
      <c r="BL126" s="177">
        <v>88.888888888888886</v>
      </c>
      <c r="BM126" s="177">
        <v>88.888888888888886</v>
      </c>
      <c r="BN126" s="177">
        <v>88.888888888888886</v>
      </c>
      <c r="BO126" s="177">
        <v>88.888888888888886</v>
      </c>
      <c r="BP126" s="177">
        <v>88.888888888888886</v>
      </c>
      <c r="BQ126" s="177">
        <v>88.888888888888886</v>
      </c>
      <c r="BR126" s="177">
        <v>88.888888888888886</v>
      </c>
      <c r="BS126" s="177">
        <v>88.888888888888886</v>
      </c>
      <c r="BT126" s="177">
        <v>88.888888888888886</v>
      </c>
      <c r="BU126" s="177">
        <v>88.888888888888886</v>
      </c>
      <c r="BV126" s="177">
        <v>88.888888888888886</v>
      </c>
      <c r="BW126" s="177">
        <v>88.888888888888886</v>
      </c>
    </row>
    <row r="127" spans="1:75" x14ac:dyDescent="0.25">
      <c r="B127" s="148" t="s">
        <v>529</v>
      </c>
      <c r="C127" s="166">
        <v>10</v>
      </c>
      <c r="D127" s="181">
        <v>100</v>
      </c>
      <c r="E127" s="181">
        <v>100</v>
      </c>
      <c r="F127" s="181">
        <v>94.073333324584269</v>
      </c>
      <c r="G127" s="181">
        <v>88.888888888888886</v>
      </c>
      <c r="H127" s="181">
        <v>88.888888888888886</v>
      </c>
      <c r="I127" s="181">
        <v>88.8888888888889</v>
      </c>
      <c r="J127" s="181">
        <v>88.8888888888889</v>
      </c>
      <c r="K127" s="181">
        <v>88.888888888888886</v>
      </c>
      <c r="L127" s="181">
        <v>88.888888888888886</v>
      </c>
      <c r="M127" s="181">
        <v>88.888888888888886</v>
      </c>
      <c r="N127" s="181">
        <v>88.888888888888886</v>
      </c>
      <c r="O127" s="181">
        <v>88.888888888888886</v>
      </c>
      <c r="P127" s="181">
        <v>88.888888888888886</v>
      </c>
      <c r="Q127" s="181">
        <v>88.888888888888886</v>
      </c>
      <c r="R127" s="181">
        <v>81.482222212121428</v>
      </c>
      <c r="S127" s="181">
        <v>77.777777777777786</v>
      </c>
      <c r="T127" s="181">
        <v>77.777777777777786</v>
      </c>
      <c r="U127" s="181">
        <v>77.777777777777786</v>
      </c>
      <c r="V127" s="181">
        <v>77.777777777777786</v>
      </c>
      <c r="W127" s="181">
        <v>77.777777777777786</v>
      </c>
      <c r="X127" s="181">
        <v>77.777777777777786</v>
      </c>
      <c r="Y127" s="181">
        <v>77.777777777777786</v>
      </c>
      <c r="Z127" s="181">
        <v>77.777777777777786</v>
      </c>
      <c r="AA127" s="181">
        <v>77.777777777777786</v>
      </c>
      <c r="AB127" s="181">
        <v>77.777777777777786</v>
      </c>
      <c r="AC127" s="181">
        <v>77.777777777777786</v>
      </c>
      <c r="AD127" s="181">
        <v>68.14888887681191</v>
      </c>
      <c r="AE127" s="181">
        <v>66.666666666666657</v>
      </c>
      <c r="AF127" s="181">
        <v>66.666666666666657</v>
      </c>
      <c r="AG127" s="181">
        <v>66.666666666666657</v>
      </c>
      <c r="AH127" s="181">
        <v>66.666666666666657</v>
      </c>
      <c r="AI127" s="181">
        <v>66.666666666666657</v>
      </c>
      <c r="AJ127" s="181">
        <v>66.666666666666657</v>
      </c>
      <c r="AK127" s="181">
        <v>66.666666666666657</v>
      </c>
      <c r="AL127" s="181">
        <v>66.666666666666657</v>
      </c>
      <c r="AM127" s="181">
        <v>66.666666666666657</v>
      </c>
      <c r="AN127" s="181">
        <v>66.666666666666657</v>
      </c>
      <c r="AO127" s="181">
        <v>66.666666666666657</v>
      </c>
      <c r="AP127" s="181">
        <v>66.666666666666657</v>
      </c>
      <c r="AQ127" s="181">
        <v>66.666666666666657</v>
      </c>
      <c r="AR127" s="181">
        <v>66.666666666666657</v>
      </c>
      <c r="AS127" s="181">
        <v>66.666666666666657</v>
      </c>
      <c r="AT127" s="181">
        <v>66.666666666666657</v>
      </c>
      <c r="AU127" s="181">
        <v>66.666666666666657</v>
      </c>
      <c r="AV127" s="181">
        <v>66.666666666666657</v>
      </c>
      <c r="AW127" s="181">
        <v>66.666666666666657</v>
      </c>
      <c r="AX127" s="181">
        <v>66.666666666666657</v>
      </c>
      <c r="AY127" s="181">
        <v>66.666666666666657</v>
      </c>
      <c r="AZ127" s="181">
        <v>75.555555555555557</v>
      </c>
      <c r="BA127" s="181">
        <v>88.888888888888886</v>
      </c>
      <c r="BB127" s="181">
        <v>88.888888888888886</v>
      </c>
      <c r="BC127" s="181">
        <v>88.888888888888886</v>
      </c>
      <c r="BD127" s="181">
        <v>88.888888888888886</v>
      </c>
      <c r="BE127" s="181">
        <v>88.888888888888886</v>
      </c>
      <c r="BF127" s="181">
        <v>88.888888888888886</v>
      </c>
      <c r="BG127" s="181">
        <v>88.888888888888886</v>
      </c>
      <c r="BH127" s="181">
        <v>88.888888888888886</v>
      </c>
      <c r="BI127" s="181">
        <v>88.888888888888886</v>
      </c>
      <c r="BJ127" s="181">
        <v>88.888888888888886</v>
      </c>
      <c r="BK127" s="181">
        <v>88.888888888888886</v>
      </c>
      <c r="BL127" s="181">
        <v>88.888888888888886</v>
      </c>
      <c r="BM127" s="181">
        <v>88.888888888888886</v>
      </c>
      <c r="BN127" s="181">
        <v>88.888888888888886</v>
      </c>
      <c r="BO127" s="181">
        <v>88.888888888888886</v>
      </c>
      <c r="BP127" s="181">
        <v>88.888888888888886</v>
      </c>
      <c r="BQ127" s="181">
        <v>88.888888888888886</v>
      </c>
      <c r="BR127" s="181">
        <v>88.888888888888886</v>
      </c>
      <c r="BS127" s="181">
        <v>88.888888888888886</v>
      </c>
      <c r="BT127" s="181">
        <v>88.888888888888886</v>
      </c>
      <c r="BU127" s="181">
        <v>88.888888888888886</v>
      </c>
      <c r="BV127" s="181">
        <v>88.888888888888886</v>
      </c>
      <c r="BW127" s="181">
        <v>88.888888888888886</v>
      </c>
    </row>
    <row r="128" spans="1:75" x14ac:dyDescent="0.25">
      <c r="C128" s="166"/>
      <c r="D128" s="181"/>
      <c r="E128" s="181"/>
      <c r="F128" s="181"/>
      <c r="G128" s="181"/>
      <c r="H128" s="181"/>
      <c r="I128" s="181"/>
      <c r="J128" s="181"/>
      <c r="K128" s="181"/>
      <c r="L128" s="181"/>
      <c r="M128" s="181"/>
      <c r="N128" s="181"/>
      <c r="O128" s="181"/>
      <c r="P128" s="181"/>
      <c r="Q128" s="181"/>
      <c r="R128" s="181"/>
      <c r="S128" s="181"/>
      <c r="T128" s="181"/>
      <c r="U128" s="181"/>
      <c r="V128" s="181"/>
      <c r="W128" s="181"/>
      <c r="X128" s="181"/>
      <c r="Y128" s="181"/>
      <c r="Z128" s="181"/>
      <c r="AA128" s="181"/>
      <c r="AB128" s="181"/>
      <c r="AC128" s="181"/>
      <c r="AD128" s="181"/>
      <c r="AE128" s="181"/>
      <c r="AF128" s="181"/>
      <c r="AG128" s="181"/>
      <c r="AH128" s="181"/>
      <c r="AI128" s="181"/>
      <c r="AJ128" s="181"/>
      <c r="AK128" s="181"/>
      <c r="AL128" s="181"/>
      <c r="AM128" s="181"/>
      <c r="AN128" s="181"/>
      <c r="AO128" s="181"/>
      <c r="AP128" s="181"/>
      <c r="AQ128" s="181"/>
      <c r="AR128" s="181"/>
      <c r="AS128" s="181"/>
      <c r="AT128" s="181"/>
      <c r="AU128" s="181"/>
      <c r="AV128" s="181"/>
      <c r="AW128" s="181"/>
      <c r="AX128" s="181"/>
      <c r="AY128" s="181"/>
      <c r="AZ128" s="181"/>
      <c r="BA128" s="181"/>
      <c r="BB128" s="181"/>
      <c r="BC128" s="181"/>
      <c r="BD128" s="181"/>
      <c r="BE128" s="181"/>
      <c r="BF128" s="181"/>
      <c r="BG128" s="181"/>
      <c r="BH128" s="181"/>
      <c r="BI128" s="181"/>
      <c r="BJ128" s="181"/>
      <c r="BK128" s="181"/>
      <c r="BL128" s="181"/>
      <c r="BM128" s="181"/>
      <c r="BN128" s="181"/>
      <c r="BO128" s="181"/>
      <c r="BP128" s="181"/>
      <c r="BQ128" s="181"/>
      <c r="BR128" s="181"/>
      <c r="BS128" s="181"/>
      <c r="BT128" s="181"/>
      <c r="BU128" s="181"/>
      <c r="BV128" s="181"/>
      <c r="BW128" s="181"/>
    </row>
    <row r="129" spans="1:75" x14ac:dyDescent="0.25">
      <c r="C129" s="166"/>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c r="AB129" s="181"/>
      <c r="AC129" s="181"/>
      <c r="AD129" s="181"/>
      <c r="AE129" s="181"/>
      <c r="AF129" s="181"/>
      <c r="AG129" s="181"/>
      <c r="AH129" s="181"/>
      <c r="AI129" s="181"/>
      <c r="AJ129" s="181"/>
      <c r="AK129" s="181"/>
      <c r="AL129" s="181"/>
      <c r="AM129" s="181"/>
      <c r="AN129" s="181"/>
      <c r="AO129" s="181"/>
      <c r="AP129" s="181"/>
      <c r="AQ129" s="181"/>
      <c r="AR129" s="181"/>
      <c r="AS129" s="181"/>
      <c r="AT129" s="181"/>
      <c r="AU129" s="181"/>
      <c r="AV129" s="181"/>
      <c r="AW129" s="181"/>
      <c r="AX129" s="181"/>
      <c r="AY129" s="181"/>
      <c r="AZ129" s="181"/>
      <c r="BA129" s="181"/>
      <c r="BB129" s="181"/>
      <c r="BC129" s="181"/>
      <c r="BD129" s="181"/>
      <c r="BE129" s="181"/>
      <c r="BF129" s="181"/>
      <c r="BG129" s="181"/>
      <c r="BH129" s="181"/>
      <c r="BI129" s="181"/>
      <c r="BJ129" s="181"/>
      <c r="BK129" s="181"/>
      <c r="BL129" s="181"/>
      <c r="BM129" s="181"/>
      <c r="BN129" s="181"/>
      <c r="BO129" s="181"/>
      <c r="BP129" s="181"/>
      <c r="BQ129" s="181"/>
      <c r="BR129" s="181"/>
      <c r="BS129" s="181"/>
      <c r="BT129" s="181"/>
      <c r="BU129" s="181"/>
      <c r="BV129" s="181"/>
      <c r="BW129" s="181"/>
    </row>
    <row r="130" spans="1:75" ht="27" customHeight="1" x14ac:dyDescent="0.25">
      <c r="A130" s="411" t="s">
        <v>656</v>
      </c>
      <c r="B130" s="412"/>
      <c r="C130" s="166">
        <v>59</v>
      </c>
      <c r="D130" s="165">
        <v>102.24288422705406</v>
      </c>
      <c r="E130" s="165">
        <v>101.97297430222014</v>
      </c>
      <c r="F130" s="165">
        <v>102.34603629130547</v>
      </c>
      <c r="G130" s="165">
        <v>102.43881193457288</v>
      </c>
      <c r="H130" s="165">
        <v>101.83353657222034</v>
      </c>
      <c r="I130" s="165">
        <v>101.60477210694391</v>
      </c>
      <c r="J130" s="165">
        <v>102.40830189396419</v>
      </c>
      <c r="K130" s="165">
        <v>102.61135082585487</v>
      </c>
      <c r="L130" s="165">
        <v>100.85493509870513</v>
      </c>
      <c r="M130" s="165">
        <v>102.97325348776444</v>
      </c>
      <c r="N130" s="165">
        <v>103.56530307263823</v>
      </c>
      <c r="O130" s="165">
        <v>103.26751415658096</v>
      </c>
      <c r="P130" s="165">
        <v>103.10749822555725</v>
      </c>
      <c r="Q130" s="165">
        <v>103.4838880132961</v>
      </c>
      <c r="R130" s="165">
        <v>103.5950453730273</v>
      </c>
      <c r="S130" s="165">
        <v>104.11452537794877</v>
      </c>
      <c r="T130" s="165">
        <v>104.08038589029651</v>
      </c>
      <c r="U130" s="165">
        <v>104.45063119986801</v>
      </c>
      <c r="V130" s="165">
        <v>103.96388571814454</v>
      </c>
      <c r="W130" s="165">
        <v>104.55076931124538</v>
      </c>
      <c r="X130" s="165">
        <v>103.49828336982242</v>
      </c>
      <c r="Y130" s="165">
        <v>105.44558824751418</v>
      </c>
      <c r="Z130" s="165">
        <v>105.02522390318869</v>
      </c>
      <c r="AA130" s="165">
        <v>106.11330455850876</v>
      </c>
      <c r="AB130" s="165">
        <v>107.43911693216144</v>
      </c>
      <c r="AC130" s="165">
        <v>108.03746782530705</v>
      </c>
      <c r="AD130" s="165">
        <v>107.50985243494411</v>
      </c>
      <c r="AE130" s="165">
        <v>108.27352647483052</v>
      </c>
      <c r="AF130" s="165">
        <v>108.0317859297447</v>
      </c>
      <c r="AG130" s="165">
        <v>108.87246156218373</v>
      </c>
      <c r="AH130" s="165">
        <v>108.76686360177629</v>
      </c>
      <c r="AI130" s="165">
        <v>109.06928429800425</v>
      </c>
      <c r="AJ130" s="165">
        <v>108.14320792850368</v>
      </c>
      <c r="AK130" s="165">
        <v>109.54955115872977</v>
      </c>
      <c r="AL130" s="165">
        <v>111.47920075207364</v>
      </c>
      <c r="AM130" s="165">
        <v>111.85535037227015</v>
      </c>
      <c r="AN130" s="165">
        <v>112.43902840045716</v>
      </c>
      <c r="AO130" s="165">
        <v>112.52692619413571</v>
      </c>
      <c r="AP130" s="165">
        <v>113.35527891047769</v>
      </c>
      <c r="AQ130" s="165">
        <v>114.00554943413421</v>
      </c>
      <c r="AR130" s="165">
        <v>113.68075865917348</v>
      </c>
      <c r="AS130" s="165">
        <v>115.28436093953043</v>
      </c>
      <c r="AT130" s="165">
        <v>117.90558683062378</v>
      </c>
      <c r="AU130" s="165">
        <v>120.37170667283392</v>
      </c>
      <c r="AV130" s="165">
        <v>120.03613583178478</v>
      </c>
      <c r="AW130" s="165">
        <v>121.97764884385332</v>
      </c>
      <c r="AX130" s="165">
        <v>122.50449377997801</v>
      </c>
      <c r="AY130" s="165">
        <v>124.39899811056222</v>
      </c>
      <c r="AZ130" s="165">
        <v>124.99146513593855</v>
      </c>
      <c r="BA130" s="165">
        <v>126.24458897843982</v>
      </c>
      <c r="BB130" s="165">
        <v>127.21192905093959</v>
      </c>
      <c r="BC130" s="165">
        <v>127.27528325175129</v>
      </c>
      <c r="BD130" s="165">
        <v>127.88413814556675</v>
      </c>
      <c r="BE130" s="165">
        <v>129.27323142755566</v>
      </c>
      <c r="BF130" s="165">
        <v>128.75289631945171</v>
      </c>
      <c r="BG130" s="165">
        <v>130.35703666066223</v>
      </c>
      <c r="BH130" s="165">
        <v>129.72069720283557</v>
      </c>
      <c r="BI130" s="165">
        <v>132.95166146773175</v>
      </c>
      <c r="BJ130" s="165">
        <v>134.18858864168283</v>
      </c>
      <c r="BK130" s="165">
        <v>134.6774505381907</v>
      </c>
      <c r="BL130" s="165">
        <v>135.03167223198375</v>
      </c>
      <c r="BM130" s="165">
        <v>134.75788844042827</v>
      </c>
      <c r="BN130" s="165">
        <v>135.15737786219455</v>
      </c>
      <c r="BO130" s="165">
        <v>134.96345348303112</v>
      </c>
      <c r="BP130" s="165">
        <v>135.72207652776589</v>
      </c>
      <c r="BQ130" s="165">
        <v>135.35602453519786</v>
      </c>
      <c r="BR130" s="165">
        <v>134.55313987086322</v>
      </c>
      <c r="BS130" s="165">
        <v>135.87782435983854</v>
      </c>
      <c r="BT130" s="165">
        <v>134.81732767306656</v>
      </c>
      <c r="BU130" s="165">
        <v>138.58060735685456</v>
      </c>
      <c r="BV130" s="165">
        <v>139.51325515633394</v>
      </c>
      <c r="BW130" s="165">
        <v>139.60326703011665</v>
      </c>
    </row>
    <row r="131" spans="1:75" ht="15" customHeight="1" x14ac:dyDescent="0.25">
      <c r="A131" s="189" t="s">
        <v>86</v>
      </c>
      <c r="B131" s="188"/>
      <c r="C131" s="166">
        <v>14</v>
      </c>
      <c r="D131" s="172">
        <v>101.99624465468848</v>
      </c>
      <c r="E131" s="172">
        <v>98.398086409243447</v>
      </c>
      <c r="F131" s="172">
        <v>102.56930922413635</v>
      </c>
      <c r="G131" s="172">
        <v>103.04842286545315</v>
      </c>
      <c r="H131" s="172">
        <v>101.82641150664359</v>
      </c>
      <c r="I131" s="172">
        <v>99.541143133117586</v>
      </c>
      <c r="J131" s="172">
        <v>101.925840304076</v>
      </c>
      <c r="K131" s="172">
        <v>101.72488204338582</v>
      </c>
      <c r="L131" s="172">
        <v>99.356452318419642</v>
      </c>
      <c r="M131" s="172">
        <v>101.62527816600571</v>
      </c>
      <c r="N131" s="172">
        <v>101.62527816600571</v>
      </c>
      <c r="O131" s="172">
        <v>101.62527816600571</v>
      </c>
      <c r="P131" s="172">
        <v>101.18607904971836</v>
      </c>
      <c r="Q131" s="172">
        <v>101.62527816600571</v>
      </c>
      <c r="R131" s="172">
        <v>102.28054948080216</v>
      </c>
      <c r="S131" s="172">
        <v>101.89568804954544</v>
      </c>
      <c r="T131" s="172">
        <v>101.89568804954544</v>
      </c>
      <c r="U131" s="172">
        <v>101.89568804954544</v>
      </c>
      <c r="V131" s="172">
        <v>101.89568804954544</v>
      </c>
      <c r="W131" s="172">
        <v>101.25522211580316</v>
      </c>
      <c r="X131" s="172">
        <v>101.26652892259615</v>
      </c>
      <c r="Y131" s="172">
        <v>101.26652892259617</v>
      </c>
      <c r="Z131" s="172">
        <v>101.26652892259617</v>
      </c>
      <c r="AA131" s="172">
        <v>101.74559833936492</v>
      </c>
      <c r="AB131" s="172">
        <v>102.62710643447899</v>
      </c>
      <c r="AC131" s="172">
        <v>102.41315073699107</v>
      </c>
      <c r="AD131" s="172">
        <v>102.22662363959248</v>
      </c>
      <c r="AE131" s="172">
        <v>102.68556928189146</v>
      </c>
      <c r="AF131" s="172">
        <v>102.68556928189146</v>
      </c>
      <c r="AG131" s="172">
        <v>102.54437982921027</v>
      </c>
      <c r="AH131" s="172">
        <v>103.335579486901</v>
      </c>
      <c r="AI131" s="172">
        <v>103.51904789824393</v>
      </c>
      <c r="AJ131" s="172">
        <v>103.29725023051311</v>
      </c>
      <c r="AK131" s="172">
        <v>104.3545806065669</v>
      </c>
      <c r="AL131" s="172">
        <v>105.6599713234917</v>
      </c>
      <c r="AM131" s="172">
        <v>105.93052839733821</v>
      </c>
      <c r="AN131" s="172">
        <v>106.83844719116493</v>
      </c>
      <c r="AO131" s="172">
        <v>106.41518760829339</v>
      </c>
      <c r="AP131" s="172">
        <v>106.92483982351447</v>
      </c>
      <c r="AQ131" s="172">
        <v>108.11517840953071</v>
      </c>
      <c r="AR131" s="172">
        <v>108.11517840953071</v>
      </c>
      <c r="AS131" s="172">
        <v>108.7659592724664</v>
      </c>
      <c r="AT131" s="172">
        <v>111.8372863397889</v>
      </c>
      <c r="AU131" s="172">
        <v>113.18987881860804</v>
      </c>
      <c r="AV131" s="172">
        <v>114.99006921220632</v>
      </c>
      <c r="AW131" s="172">
        <v>115.12546134360812</v>
      </c>
      <c r="AX131" s="172">
        <v>115.12546134360812</v>
      </c>
      <c r="AY131" s="172">
        <v>118.77923566671632</v>
      </c>
      <c r="AZ131" s="172">
        <v>118.77923566671632</v>
      </c>
      <c r="BA131" s="172">
        <v>124.04330454607639</v>
      </c>
      <c r="BB131" s="172">
        <v>124.34163944471968</v>
      </c>
      <c r="BC131" s="172">
        <v>123.94862192304582</v>
      </c>
      <c r="BD131" s="172">
        <v>122.23987829319341</v>
      </c>
      <c r="BE131" s="172">
        <v>122.23987829319341</v>
      </c>
      <c r="BF131" s="172">
        <v>121.98341794984934</v>
      </c>
      <c r="BG131" s="172">
        <v>122.49164831577545</v>
      </c>
      <c r="BH131" s="172">
        <v>122.49164831577545</v>
      </c>
      <c r="BI131" s="172">
        <v>123.32326638756383</v>
      </c>
      <c r="BJ131" s="172">
        <v>127.31747056938163</v>
      </c>
      <c r="BK131" s="172">
        <v>127.31747056938163</v>
      </c>
      <c r="BL131" s="172">
        <v>127.09979882951031</v>
      </c>
      <c r="BM131" s="172">
        <v>128.73140954392295</v>
      </c>
      <c r="BN131" s="172">
        <v>129.18379719809118</v>
      </c>
      <c r="BO131" s="172">
        <v>129.75034807289097</v>
      </c>
      <c r="BP131" s="172">
        <v>129.75034807289097</v>
      </c>
      <c r="BQ131" s="172">
        <v>129.93146274563134</v>
      </c>
      <c r="BR131" s="172">
        <v>130.1562148014965</v>
      </c>
      <c r="BS131" s="172">
        <v>130.91937878786766</v>
      </c>
      <c r="BT131" s="172">
        <v>127.29861078303541</v>
      </c>
      <c r="BU131" s="172">
        <v>128.43476371957769</v>
      </c>
      <c r="BV131" s="172">
        <v>127.26960225531487</v>
      </c>
      <c r="BW131" s="172">
        <v>126.77902042783352</v>
      </c>
    </row>
    <row r="132" spans="1:75" ht="12" customHeight="1" x14ac:dyDescent="0.25">
      <c r="A132" s="173" t="s">
        <v>87</v>
      </c>
      <c r="B132" s="188"/>
      <c r="C132" s="166">
        <v>14</v>
      </c>
      <c r="D132" s="177">
        <v>101.99624465468848</v>
      </c>
      <c r="E132" s="177">
        <v>98.398086409243447</v>
      </c>
      <c r="F132" s="177">
        <v>102.56930922413635</v>
      </c>
      <c r="G132" s="177">
        <v>103.04842286545315</v>
      </c>
      <c r="H132" s="177">
        <v>101.82641150664359</v>
      </c>
      <c r="I132" s="177">
        <v>99.541143133117586</v>
      </c>
      <c r="J132" s="177">
        <v>101.925840304076</v>
      </c>
      <c r="K132" s="177">
        <v>101.72488204338582</v>
      </c>
      <c r="L132" s="177">
        <v>99.356452318419642</v>
      </c>
      <c r="M132" s="177">
        <v>101.62527816600571</v>
      </c>
      <c r="N132" s="177">
        <v>101.62527816600571</v>
      </c>
      <c r="O132" s="177">
        <v>101.62527816600571</v>
      </c>
      <c r="P132" s="177">
        <v>101.18607904971836</v>
      </c>
      <c r="Q132" s="177">
        <v>101.62527816600571</v>
      </c>
      <c r="R132" s="177">
        <v>102.28054948080216</v>
      </c>
      <c r="S132" s="177">
        <v>101.89568804954544</v>
      </c>
      <c r="T132" s="177">
        <v>101.89568804954544</v>
      </c>
      <c r="U132" s="177">
        <v>101.89568804954544</v>
      </c>
      <c r="V132" s="177">
        <v>101.89568804954544</v>
      </c>
      <c r="W132" s="177">
        <v>101.25522211580316</v>
      </c>
      <c r="X132" s="177">
        <v>101.26652892259615</v>
      </c>
      <c r="Y132" s="177">
        <v>101.26652892259617</v>
      </c>
      <c r="Z132" s="177">
        <v>101.26652892259617</v>
      </c>
      <c r="AA132" s="177">
        <v>101.74559833936492</v>
      </c>
      <c r="AB132" s="177">
        <v>102.62710643447899</v>
      </c>
      <c r="AC132" s="177">
        <v>102.41315073699107</v>
      </c>
      <c r="AD132" s="177">
        <v>102.22662363959248</v>
      </c>
      <c r="AE132" s="177">
        <v>102.68556928189146</v>
      </c>
      <c r="AF132" s="177">
        <v>102.68556928189146</v>
      </c>
      <c r="AG132" s="177">
        <v>102.54437982921027</v>
      </c>
      <c r="AH132" s="177">
        <v>103.335579486901</v>
      </c>
      <c r="AI132" s="177">
        <v>103.51904789824393</v>
      </c>
      <c r="AJ132" s="177">
        <v>103.29725023051311</v>
      </c>
      <c r="AK132" s="177">
        <v>104.3545806065669</v>
      </c>
      <c r="AL132" s="177">
        <v>105.6599713234917</v>
      </c>
      <c r="AM132" s="177">
        <v>105.93052839733821</v>
      </c>
      <c r="AN132" s="177">
        <v>106.83844719116493</v>
      </c>
      <c r="AO132" s="177">
        <v>106.41518760829339</v>
      </c>
      <c r="AP132" s="177">
        <v>106.92483982351447</v>
      </c>
      <c r="AQ132" s="177">
        <v>108.11517840953071</v>
      </c>
      <c r="AR132" s="177">
        <v>108.11517840953071</v>
      </c>
      <c r="AS132" s="177">
        <v>108.7659592724664</v>
      </c>
      <c r="AT132" s="177">
        <v>111.8372863397889</v>
      </c>
      <c r="AU132" s="177">
        <v>113.18987881860804</v>
      </c>
      <c r="AV132" s="177">
        <v>114.99006921220632</v>
      </c>
      <c r="AW132" s="177">
        <v>115.12546134360812</v>
      </c>
      <c r="AX132" s="177">
        <v>115.12546134360812</v>
      </c>
      <c r="AY132" s="177">
        <v>118.77923566671632</v>
      </c>
      <c r="AZ132" s="177">
        <v>118.77923566671632</v>
      </c>
      <c r="BA132" s="177">
        <v>124.04330454607639</v>
      </c>
      <c r="BB132" s="177">
        <v>124.34163944471968</v>
      </c>
      <c r="BC132" s="177">
        <v>123.94862192304582</v>
      </c>
      <c r="BD132" s="177">
        <v>122.23987829319341</v>
      </c>
      <c r="BE132" s="177">
        <v>122.23987829319341</v>
      </c>
      <c r="BF132" s="177">
        <v>121.98341794984934</v>
      </c>
      <c r="BG132" s="177">
        <v>122.49164831577545</v>
      </c>
      <c r="BH132" s="177">
        <v>122.49164831577545</v>
      </c>
      <c r="BI132" s="177">
        <v>123.32326638756383</v>
      </c>
      <c r="BJ132" s="177">
        <v>127.31747056938163</v>
      </c>
      <c r="BK132" s="177">
        <v>127.31747056938163</v>
      </c>
      <c r="BL132" s="177">
        <v>127.09979882951031</v>
      </c>
      <c r="BM132" s="177">
        <v>128.73140954392295</v>
      </c>
      <c r="BN132" s="177">
        <v>129.18379719809118</v>
      </c>
      <c r="BO132" s="177">
        <v>129.75034807289097</v>
      </c>
      <c r="BP132" s="177">
        <v>129.75034807289097</v>
      </c>
      <c r="BQ132" s="177">
        <v>129.93146274563134</v>
      </c>
      <c r="BR132" s="177">
        <v>130.1562148014965</v>
      </c>
      <c r="BS132" s="177">
        <v>130.91937878786766</v>
      </c>
      <c r="BT132" s="177">
        <v>127.29861078303541</v>
      </c>
      <c r="BU132" s="177">
        <v>128.43476371957769</v>
      </c>
      <c r="BV132" s="177">
        <v>127.26960225531487</v>
      </c>
      <c r="BW132" s="177">
        <v>126.77902042783352</v>
      </c>
    </row>
    <row r="133" spans="1:75" x14ac:dyDescent="0.25">
      <c r="B133" s="148" t="s">
        <v>532</v>
      </c>
      <c r="C133" s="166">
        <v>14</v>
      </c>
      <c r="D133" s="181">
        <v>101.99624465468848</v>
      </c>
      <c r="E133" s="181">
        <v>98.398086409243447</v>
      </c>
      <c r="F133" s="181">
        <v>102.56930922413635</v>
      </c>
      <c r="G133" s="181">
        <v>103.04842286545315</v>
      </c>
      <c r="H133" s="181">
        <v>101.82641150664359</v>
      </c>
      <c r="I133" s="181">
        <v>99.541143133117586</v>
      </c>
      <c r="J133" s="181">
        <v>101.925840304076</v>
      </c>
      <c r="K133" s="181">
        <v>101.72488204338582</v>
      </c>
      <c r="L133" s="181">
        <v>99.356452318419642</v>
      </c>
      <c r="M133" s="181">
        <v>101.62527816600571</v>
      </c>
      <c r="N133" s="181">
        <v>101.62527816600571</v>
      </c>
      <c r="O133" s="181">
        <v>101.62527816600571</v>
      </c>
      <c r="P133" s="181">
        <v>101.18607904971836</v>
      </c>
      <c r="Q133" s="181">
        <v>101.62527816600571</v>
      </c>
      <c r="R133" s="181">
        <v>102.28054948080216</v>
      </c>
      <c r="S133" s="181">
        <v>101.89568804954544</v>
      </c>
      <c r="T133" s="181">
        <v>101.89568804954544</v>
      </c>
      <c r="U133" s="181">
        <v>101.89568804954544</v>
      </c>
      <c r="V133" s="181">
        <v>101.89568804954544</v>
      </c>
      <c r="W133" s="181">
        <v>101.25522211580316</v>
      </c>
      <c r="X133" s="181">
        <v>101.26652892259615</v>
      </c>
      <c r="Y133" s="181">
        <v>101.26652892259617</v>
      </c>
      <c r="Z133" s="181">
        <v>101.26652892259617</v>
      </c>
      <c r="AA133" s="181">
        <v>101.74559833936492</v>
      </c>
      <c r="AB133" s="181">
        <v>102.62710643447899</v>
      </c>
      <c r="AC133" s="181">
        <v>102.41315073699107</v>
      </c>
      <c r="AD133" s="181">
        <v>102.22662363959248</v>
      </c>
      <c r="AE133" s="181">
        <v>102.68556928189146</v>
      </c>
      <c r="AF133" s="181">
        <v>102.68556928189146</v>
      </c>
      <c r="AG133" s="181">
        <v>102.54437982921027</v>
      </c>
      <c r="AH133" s="181">
        <v>103.335579486901</v>
      </c>
      <c r="AI133" s="181">
        <v>103.51904789824393</v>
      </c>
      <c r="AJ133" s="181">
        <v>103.29725023051311</v>
      </c>
      <c r="AK133" s="181">
        <v>104.3545806065669</v>
      </c>
      <c r="AL133" s="181">
        <v>105.6599713234917</v>
      </c>
      <c r="AM133" s="181">
        <v>105.93052839733821</v>
      </c>
      <c r="AN133" s="181">
        <v>106.83844719116493</v>
      </c>
      <c r="AO133" s="181">
        <v>106.41518760829339</v>
      </c>
      <c r="AP133" s="181">
        <v>106.92483982351447</v>
      </c>
      <c r="AQ133" s="181">
        <v>108.11517840953071</v>
      </c>
      <c r="AR133" s="181">
        <v>108.11517840953071</v>
      </c>
      <c r="AS133" s="181">
        <v>108.7659592724664</v>
      </c>
      <c r="AT133" s="181">
        <v>111.8372863397889</v>
      </c>
      <c r="AU133" s="181">
        <v>113.18987881860804</v>
      </c>
      <c r="AV133" s="181">
        <v>114.99006921220632</v>
      </c>
      <c r="AW133" s="181">
        <v>115.12546134360812</v>
      </c>
      <c r="AX133" s="181">
        <v>115.12546134360812</v>
      </c>
      <c r="AY133" s="181">
        <v>118.77923566671632</v>
      </c>
      <c r="AZ133" s="181">
        <v>118.77923566671632</v>
      </c>
      <c r="BA133" s="181">
        <v>124.04330454607639</v>
      </c>
      <c r="BB133" s="181">
        <v>124.34163944471968</v>
      </c>
      <c r="BC133" s="181">
        <v>123.94862192304582</v>
      </c>
      <c r="BD133" s="181">
        <v>122.23987829319341</v>
      </c>
      <c r="BE133" s="181">
        <v>122.23987829319341</v>
      </c>
      <c r="BF133" s="181">
        <v>121.98341794984934</v>
      </c>
      <c r="BG133" s="181">
        <v>122.49164831577545</v>
      </c>
      <c r="BH133" s="181">
        <v>122.49164831577545</v>
      </c>
      <c r="BI133" s="181">
        <v>123.32326638756383</v>
      </c>
      <c r="BJ133" s="181">
        <v>127.31747056938163</v>
      </c>
      <c r="BK133" s="181">
        <v>127.31747056938163</v>
      </c>
      <c r="BL133" s="181">
        <v>127.09979882951031</v>
      </c>
      <c r="BM133" s="181">
        <v>128.73140954392295</v>
      </c>
      <c r="BN133" s="181">
        <v>129.18379719809118</v>
      </c>
      <c r="BO133" s="181">
        <v>129.75034807289097</v>
      </c>
      <c r="BP133" s="181">
        <v>129.75034807289097</v>
      </c>
      <c r="BQ133" s="181">
        <v>129.93146274563134</v>
      </c>
      <c r="BR133" s="181">
        <v>130.1562148014965</v>
      </c>
      <c r="BS133" s="181">
        <v>130.91937878786766</v>
      </c>
      <c r="BT133" s="181">
        <v>127.29861078303541</v>
      </c>
      <c r="BU133" s="181">
        <v>128.43476371957769</v>
      </c>
      <c r="BV133" s="181">
        <v>127.26960225531487</v>
      </c>
      <c r="BW133" s="181">
        <v>126.77902042783352</v>
      </c>
    </row>
    <row r="134" spans="1:75" x14ac:dyDescent="0.25">
      <c r="A134" s="173" t="s">
        <v>176</v>
      </c>
      <c r="C134" s="166"/>
      <c r="D134" s="187"/>
      <c r="E134" s="187"/>
      <c r="F134" s="187"/>
      <c r="G134" s="187"/>
      <c r="H134" s="187"/>
      <c r="I134" s="187"/>
      <c r="J134" s="187"/>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87"/>
      <c r="BA134" s="187"/>
      <c r="BB134" s="187"/>
      <c r="BC134" s="187"/>
      <c r="BD134" s="187"/>
      <c r="BE134" s="187"/>
      <c r="BF134" s="187"/>
      <c r="BG134" s="187"/>
      <c r="BH134" s="187"/>
      <c r="BI134" s="187"/>
      <c r="BJ134" s="187"/>
      <c r="BK134" s="187"/>
      <c r="BL134" s="187"/>
      <c r="BM134" s="187"/>
      <c r="BN134" s="187"/>
      <c r="BO134" s="187"/>
      <c r="BP134" s="187"/>
      <c r="BQ134" s="187"/>
      <c r="BR134" s="187"/>
      <c r="BS134" s="187"/>
      <c r="BT134" s="187"/>
      <c r="BU134" s="187"/>
      <c r="BV134" s="187"/>
      <c r="BW134" s="187"/>
    </row>
    <row r="135" spans="1:75" x14ac:dyDescent="0.25">
      <c r="B135" s="148" t="s">
        <v>533</v>
      </c>
      <c r="C135" s="166"/>
      <c r="D135" s="187"/>
      <c r="E135" s="187"/>
      <c r="F135" s="187"/>
      <c r="G135" s="187"/>
      <c r="H135" s="187"/>
      <c r="I135" s="187"/>
      <c r="J135" s="187"/>
      <c r="K135" s="187"/>
      <c r="L135" s="187"/>
      <c r="M135" s="187"/>
      <c r="N135" s="187"/>
      <c r="O135" s="187"/>
      <c r="P135" s="187"/>
      <c r="Q135" s="187"/>
      <c r="R135" s="187"/>
      <c r="S135" s="187"/>
      <c r="T135" s="187"/>
      <c r="U135" s="187"/>
      <c r="V135" s="187"/>
      <c r="W135" s="187"/>
      <c r="X135" s="187"/>
      <c r="Y135" s="187"/>
      <c r="Z135" s="187"/>
      <c r="AA135" s="187"/>
      <c r="AB135" s="187"/>
      <c r="AC135" s="187"/>
      <c r="AD135" s="187"/>
      <c r="AE135" s="187"/>
      <c r="AF135" s="187"/>
      <c r="AG135" s="187"/>
      <c r="AH135" s="187"/>
      <c r="AI135" s="187"/>
      <c r="AJ135" s="187"/>
      <c r="AK135" s="187"/>
      <c r="AL135" s="187"/>
      <c r="AM135" s="187"/>
      <c r="AN135" s="187"/>
      <c r="AO135" s="187"/>
      <c r="AP135" s="187"/>
      <c r="AQ135" s="187"/>
      <c r="AR135" s="187"/>
      <c r="AS135" s="187"/>
      <c r="AT135" s="187"/>
      <c r="AU135" s="187"/>
      <c r="AV135" s="187"/>
      <c r="AW135" s="187"/>
      <c r="AX135" s="187"/>
      <c r="AY135" s="187"/>
      <c r="AZ135" s="187"/>
      <c r="BA135" s="187"/>
      <c r="BB135" s="187"/>
      <c r="BC135" s="187"/>
      <c r="BD135" s="187"/>
      <c r="BE135" s="187"/>
      <c r="BF135" s="187"/>
      <c r="BG135" s="187"/>
      <c r="BH135" s="187"/>
      <c r="BI135" s="187"/>
      <c r="BJ135" s="187"/>
      <c r="BK135" s="187"/>
      <c r="BL135" s="187"/>
      <c r="BM135" s="187"/>
      <c r="BN135" s="187"/>
      <c r="BO135" s="187"/>
      <c r="BP135" s="187"/>
      <c r="BQ135" s="187"/>
      <c r="BR135" s="187"/>
      <c r="BS135" s="187"/>
      <c r="BT135" s="187"/>
      <c r="BU135" s="187"/>
      <c r="BV135" s="187"/>
      <c r="BW135" s="187"/>
    </row>
    <row r="136" spans="1:75" x14ac:dyDescent="0.25">
      <c r="A136" s="189" t="s">
        <v>88</v>
      </c>
      <c r="B136" s="188"/>
      <c r="C136" s="166">
        <v>5</v>
      </c>
      <c r="D136" s="172">
        <v>101.98498791152875</v>
      </c>
      <c r="E136" s="172">
        <v>101.89359424823951</v>
      </c>
      <c r="F136" s="172">
        <v>102.3466157064161</v>
      </c>
      <c r="G136" s="172">
        <v>102.3466157064161</v>
      </c>
      <c r="H136" s="172">
        <v>102.3466157064161</v>
      </c>
      <c r="I136" s="172">
        <v>102.3466157064161</v>
      </c>
      <c r="J136" s="172">
        <v>102.34661570641609</v>
      </c>
      <c r="K136" s="172">
        <v>102.77220953434093</v>
      </c>
      <c r="L136" s="172">
        <v>101.60583151584835</v>
      </c>
      <c r="M136" s="172">
        <v>102.17082057304893</v>
      </c>
      <c r="N136" s="172">
        <v>102.48396231497854</v>
      </c>
      <c r="O136" s="172">
        <v>102.48396231497854</v>
      </c>
      <c r="P136" s="172">
        <v>102.48396231497854</v>
      </c>
      <c r="Q136" s="172">
        <v>103.08839458452405</v>
      </c>
      <c r="R136" s="172">
        <v>103.26824535395713</v>
      </c>
      <c r="S136" s="172">
        <v>103.13691701808598</v>
      </c>
      <c r="T136" s="172">
        <v>103.13691701808598</v>
      </c>
      <c r="U136" s="172">
        <v>103.13691701808598</v>
      </c>
      <c r="V136" s="172">
        <v>103.13691701808598</v>
      </c>
      <c r="W136" s="172">
        <v>103.13691701808598</v>
      </c>
      <c r="X136" s="172">
        <v>103.49077658890909</v>
      </c>
      <c r="Y136" s="172">
        <v>103.73549469326615</v>
      </c>
      <c r="Z136" s="172">
        <v>103.73549469326615</v>
      </c>
      <c r="AA136" s="172">
        <v>104.36782101840836</v>
      </c>
      <c r="AB136" s="172">
        <v>104.5351351688989</v>
      </c>
      <c r="AC136" s="172">
        <v>104.5351351688989</v>
      </c>
      <c r="AD136" s="172">
        <v>104.5351351688989</v>
      </c>
      <c r="AE136" s="172">
        <v>104.88014041689318</v>
      </c>
      <c r="AF136" s="172">
        <v>105.25911618838218</v>
      </c>
      <c r="AG136" s="172">
        <v>105.25911699460866</v>
      </c>
      <c r="AH136" s="172">
        <v>105.49844549883548</v>
      </c>
      <c r="AI136" s="172">
        <v>105.30859400945812</v>
      </c>
      <c r="AJ136" s="172">
        <v>105.66958690432701</v>
      </c>
      <c r="AK136" s="172">
        <v>105.92114620577195</v>
      </c>
      <c r="AL136" s="172">
        <v>106.44966336784314</v>
      </c>
      <c r="AM136" s="172">
        <v>106.44966336784314</v>
      </c>
      <c r="AN136" s="172">
        <v>106.55164907152384</v>
      </c>
      <c r="AO136" s="172">
        <v>106.91217027681928</v>
      </c>
      <c r="AP136" s="172">
        <v>107.39693570995362</v>
      </c>
      <c r="AQ136" s="172">
        <v>108.04197479996378</v>
      </c>
      <c r="AR136" s="172">
        <v>108.04197479996378</v>
      </c>
      <c r="AS136" s="172">
        <v>108.26680586188863</v>
      </c>
      <c r="AT136" s="172">
        <v>109.66427110697195</v>
      </c>
      <c r="AU136" s="172">
        <v>109.66427110697195</v>
      </c>
      <c r="AV136" s="172">
        <v>110.24618889734575</v>
      </c>
      <c r="AW136" s="172">
        <v>110.44599928630851</v>
      </c>
      <c r="AX136" s="172">
        <v>110.48702789678109</v>
      </c>
      <c r="AY136" s="172">
        <v>111.12283447516199</v>
      </c>
      <c r="AZ136" s="172">
        <v>111.2554572152761</v>
      </c>
      <c r="BA136" s="172">
        <v>112.27777027086657</v>
      </c>
      <c r="BB136" s="172">
        <v>115.08127869051989</v>
      </c>
      <c r="BC136" s="172">
        <v>115.70801189078641</v>
      </c>
      <c r="BD136" s="172">
        <v>116.10773505889867</v>
      </c>
      <c r="BE136" s="172">
        <v>116.10773505889867</v>
      </c>
      <c r="BF136" s="172">
        <v>116.31745035881985</v>
      </c>
      <c r="BG136" s="172">
        <v>118.89802249908828</v>
      </c>
      <c r="BH136" s="172">
        <v>118.89802249908828</v>
      </c>
      <c r="BI136" s="172">
        <v>119.0459679931098</v>
      </c>
      <c r="BJ136" s="172">
        <v>119.0459679931098</v>
      </c>
      <c r="BK136" s="172">
        <v>119.0459679931098</v>
      </c>
      <c r="BL136" s="172">
        <v>121.01604656536097</v>
      </c>
      <c r="BM136" s="172">
        <v>121.01604656536097</v>
      </c>
      <c r="BN136" s="172">
        <v>121.41219824259254</v>
      </c>
      <c r="BO136" s="172">
        <v>121.76051763856692</v>
      </c>
      <c r="BP136" s="172">
        <v>122.6090489064175</v>
      </c>
      <c r="BQ136" s="172">
        <v>122.52000957823034</v>
      </c>
      <c r="BR136" s="172">
        <v>122.46797991304587</v>
      </c>
      <c r="BS136" s="172">
        <v>122.65647082704766</v>
      </c>
      <c r="BT136" s="172">
        <v>123.02782093382646</v>
      </c>
      <c r="BU136" s="172">
        <v>123.4286747094056</v>
      </c>
      <c r="BV136" s="172">
        <v>123.6218259981252</v>
      </c>
      <c r="BW136" s="172">
        <v>124.50202808793838</v>
      </c>
    </row>
    <row r="137" spans="1:75" x14ac:dyDescent="0.25">
      <c r="A137" s="173" t="s">
        <v>89</v>
      </c>
      <c r="B137" s="188"/>
      <c r="C137" s="166">
        <v>5</v>
      </c>
      <c r="D137" s="177">
        <v>101.98498791152875</v>
      </c>
      <c r="E137" s="177">
        <v>101.89359424823951</v>
      </c>
      <c r="F137" s="177">
        <v>102.3466157064161</v>
      </c>
      <c r="G137" s="177">
        <v>102.3466157064161</v>
      </c>
      <c r="H137" s="177">
        <v>102.3466157064161</v>
      </c>
      <c r="I137" s="177">
        <v>102.3466157064161</v>
      </c>
      <c r="J137" s="177">
        <v>102.34661570641609</v>
      </c>
      <c r="K137" s="177">
        <v>102.77220953434093</v>
      </c>
      <c r="L137" s="177">
        <v>101.60583151584835</v>
      </c>
      <c r="M137" s="177">
        <v>102.17082057304893</v>
      </c>
      <c r="N137" s="177">
        <v>102.48396231497854</v>
      </c>
      <c r="O137" s="177">
        <v>102.48396231497854</v>
      </c>
      <c r="P137" s="177">
        <v>102.48396231497854</v>
      </c>
      <c r="Q137" s="177">
        <v>103.08839458452405</v>
      </c>
      <c r="R137" s="177">
        <v>103.26824535395713</v>
      </c>
      <c r="S137" s="177">
        <v>103.13691701808598</v>
      </c>
      <c r="T137" s="177">
        <v>103.13691701808598</v>
      </c>
      <c r="U137" s="177">
        <v>103.13691701808598</v>
      </c>
      <c r="V137" s="177">
        <v>103.13691701808598</v>
      </c>
      <c r="W137" s="177">
        <v>103.13691701808598</v>
      </c>
      <c r="X137" s="177">
        <v>103.49077658890909</v>
      </c>
      <c r="Y137" s="177">
        <v>103.73549469326615</v>
      </c>
      <c r="Z137" s="177">
        <v>103.73549469326615</v>
      </c>
      <c r="AA137" s="177">
        <v>104.36782101840836</v>
      </c>
      <c r="AB137" s="177">
        <v>104.5351351688989</v>
      </c>
      <c r="AC137" s="177">
        <v>104.5351351688989</v>
      </c>
      <c r="AD137" s="177">
        <v>104.5351351688989</v>
      </c>
      <c r="AE137" s="177">
        <v>104.88014041689318</v>
      </c>
      <c r="AF137" s="177">
        <v>105.25911618838218</v>
      </c>
      <c r="AG137" s="177">
        <v>105.25911699460866</v>
      </c>
      <c r="AH137" s="177">
        <v>105.49844549883548</v>
      </c>
      <c r="AI137" s="177">
        <v>105.30859400945812</v>
      </c>
      <c r="AJ137" s="177">
        <v>105.66958690432701</v>
      </c>
      <c r="AK137" s="177">
        <v>105.92114620577195</v>
      </c>
      <c r="AL137" s="177">
        <v>106.44966336784314</v>
      </c>
      <c r="AM137" s="177">
        <v>106.44966336784314</v>
      </c>
      <c r="AN137" s="177">
        <v>106.55164907152384</v>
      </c>
      <c r="AO137" s="177">
        <v>106.91217027681928</v>
      </c>
      <c r="AP137" s="177">
        <v>107.39693570995362</v>
      </c>
      <c r="AQ137" s="177">
        <v>108.04197479996378</v>
      </c>
      <c r="AR137" s="177">
        <v>108.04197479996378</v>
      </c>
      <c r="AS137" s="177">
        <v>108.26680586188863</v>
      </c>
      <c r="AT137" s="177">
        <v>109.66427110697195</v>
      </c>
      <c r="AU137" s="177">
        <v>109.66427110697195</v>
      </c>
      <c r="AV137" s="177">
        <v>110.24618889734575</v>
      </c>
      <c r="AW137" s="177">
        <v>110.44599928630851</v>
      </c>
      <c r="AX137" s="177">
        <v>110.48702789678109</v>
      </c>
      <c r="AY137" s="177">
        <v>111.12283447516199</v>
      </c>
      <c r="AZ137" s="177">
        <v>111.2554572152761</v>
      </c>
      <c r="BA137" s="177">
        <v>112.27777027086657</v>
      </c>
      <c r="BB137" s="177">
        <v>115.08127869051989</v>
      </c>
      <c r="BC137" s="177">
        <v>115.70801189078641</v>
      </c>
      <c r="BD137" s="177">
        <v>116.10773505889867</v>
      </c>
      <c r="BE137" s="177">
        <v>116.10773505889867</v>
      </c>
      <c r="BF137" s="177">
        <v>116.31745035881985</v>
      </c>
      <c r="BG137" s="177">
        <v>118.89802249908828</v>
      </c>
      <c r="BH137" s="177">
        <v>118.89802249908828</v>
      </c>
      <c r="BI137" s="177">
        <v>119.0459679931098</v>
      </c>
      <c r="BJ137" s="177">
        <v>119.0459679931098</v>
      </c>
      <c r="BK137" s="177">
        <v>119.0459679931098</v>
      </c>
      <c r="BL137" s="177">
        <v>121.01604656536097</v>
      </c>
      <c r="BM137" s="177">
        <v>121.01604656536097</v>
      </c>
      <c r="BN137" s="177">
        <v>121.41219824259254</v>
      </c>
      <c r="BO137" s="177">
        <v>121.76051763856692</v>
      </c>
      <c r="BP137" s="177">
        <v>122.6090489064175</v>
      </c>
      <c r="BQ137" s="177">
        <v>122.52000957823034</v>
      </c>
      <c r="BR137" s="177">
        <v>122.46797991304587</v>
      </c>
      <c r="BS137" s="177">
        <v>122.65647082704766</v>
      </c>
      <c r="BT137" s="177">
        <v>123.02782093382646</v>
      </c>
      <c r="BU137" s="177">
        <v>123.4286747094056</v>
      </c>
      <c r="BV137" s="177">
        <v>123.6218259981252</v>
      </c>
      <c r="BW137" s="177">
        <v>124.50202808793838</v>
      </c>
    </row>
    <row r="138" spans="1:75" x14ac:dyDescent="0.25">
      <c r="B138" s="148" t="s">
        <v>534</v>
      </c>
      <c r="C138" s="166">
        <v>5</v>
      </c>
      <c r="D138" s="181">
        <v>101.98498791152875</v>
      </c>
      <c r="E138" s="181">
        <v>101.89359424823951</v>
      </c>
      <c r="F138" s="181">
        <v>102.3466157064161</v>
      </c>
      <c r="G138" s="181">
        <v>102.3466157064161</v>
      </c>
      <c r="H138" s="181">
        <v>102.3466157064161</v>
      </c>
      <c r="I138" s="181">
        <v>102.3466157064161</v>
      </c>
      <c r="J138" s="181">
        <v>102.34661570641609</v>
      </c>
      <c r="K138" s="181">
        <v>102.77220953434093</v>
      </c>
      <c r="L138" s="181">
        <v>101.60583151584835</v>
      </c>
      <c r="M138" s="181">
        <v>102.17082057304893</v>
      </c>
      <c r="N138" s="181">
        <v>102.48396231497854</v>
      </c>
      <c r="O138" s="181">
        <v>102.48396231497854</v>
      </c>
      <c r="P138" s="181">
        <v>102.48396231497854</v>
      </c>
      <c r="Q138" s="181">
        <v>103.08839458452405</v>
      </c>
      <c r="R138" s="181">
        <v>103.26824535395713</v>
      </c>
      <c r="S138" s="181">
        <v>103.13691701808598</v>
      </c>
      <c r="T138" s="181">
        <v>103.13691701808598</v>
      </c>
      <c r="U138" s="181">
        <v>103.13691701808598</v>
      </c>
      <c r="V138" s="181">
        <v>103.13691701808598</v>
      </c>
      <c r="W138" s="181">
        <v>103.13691701808598</v>
      </c>
      <c r="X138" s="181">
        <v>103.49077658890909</v>
      </c>
      <c r="Y138" s="181">
        <v>103.73549469326615</v>
      </c>
      <c r="Z138" s="181">
        <v>103.73549469326615</v>
      </c>
      <c r="AA138" s="181">
        <v>104.36782101840836</v>
      </c>
      <c r="AB138" s="181">
        <v>104.5351351688989</v>
      </c>
      <c r="AC138" s="181">
        <v>104.5351351688989</v>
      </c>
      <c r="AD138" s="181">
        <v>104.5351351688989</v>
      </c>
      <c r="AE138" s="181">
        <v>104.88014041689318</v>
      </c>
      <c r="AF138" s="181">
        <v>105.25911618838218</v>
      </c>
      <c r="AG138" s="181">
        <v>105.25911699460866</v>
      </c>
      <c r="AH138" s="181">
        <v>105.49844549883548</v>
      </c>
      <c r="AI138" s="181">
        <v>105.30859400945812</v>
      </c>
      <c r="AJ138" s="181">
        <v>105.66958690432701</v>
      </c>
      <c r="AK138" s="181">
        <v>105.92114620577195</v>
      </c>
      <c r="AL138" s="181">
        <v>106.44966336784314</v>
      </c>
      <c r="AM138" s="181">
        <v>106.44966336784314</v>
      </c>
      <c r="AN138" s="181">
        <v>106.55164907152384</v>
      </c>
      <c r="AO138" s="181">
        <v>106.91217027681928</v>
      </c>
      <c r="AP138" s="181">
        <v>107.39693570995362</v>
      </c>
      <c r="AQ138" s="181">
        <v>108.04197479996378</v>
      </c>
      <c r="AR138" s="181">
        <v>108.04197479996378</v>
      </c>
      <c r="AS138" s="181">
        <v>108.26680586188863</v>
      </c>
      <c r="AT138" s="181">
        <v>109.66427110697195</v>
      </c>
      <c r="AU138" s="181">
        <v>109.66427110697195</v>
      </c>
      <c r="AV138" s="181">
        <v>110.24618889734575</v>
      </c>
      <c r="AW138" s="181">
        <v>110.44599928630851</v>
      </c>
      <c r="AX138" s="181">
        <v>110.48702789678109</v>
      </c>
      <c r="AY138" s="181">
        <v>111.12283447516199</v>
      </c>
      <c r="AZ138" s="181">
        <v>111.2554572152761</v>
      </c>
      <c r="BA138" s="181">
        <v>112.27777027086657</v>
      </c>
      <c r="BB138" s="181">
        <v>115.08127869051989</v>
      </c>
      <c r="BC138" s="181">
        <v>115.70801189078641</v>
      </c>
      <c r="BD138" s="181">
        <v>116.10773505889867</v>
      </c>
      <c r="BE138" s="181">
        <v>116.10773505889867</v>
      </c>
      <c r="BF138" s="181">
        <v>116.31745035881985</v>
      </c>
      <c r="BG138" s="181">
        <v>118.89802249908828</v>
      </c>
      <c r="BH138" s="181">
        <v>118.89802249908828</v>
      </c>
      <c r="BI138" s="181">
        <v>119.0459679931098</v>
      </c>
      <c r="BJ138" s="181">
        <v>119.0459679931098</v>
      </c>
      <c r="BK138" s="181">
        <v>119.0459679931098</v>
      </c>
      <c r="BL138" s="181">
        <v>121.01604656536097</v>
      </c>
      <c r="BM138" s="181">
        <v>121.01604656536097</v>
      </c>
      <c r="BN138" s="181">
        <v>121.41219824259254</v>
      </c>
      <c r="BO138" s="181">
        <v>121.76051763856692</v>
      </c>
      <c r="BP138" s="181">
        <v>122.6090489064175</v>
      </c>
      <c r="BQ138" s="181">
        <v>122.52000957823034</v>
      </c>
      <c r="BR138" s="181">
        <v>122.46797991304587</v>
      </c>
      <c r="BS138" s="181">
        <v>122.65647082704766</v>
      </c>
      <c r="BT138" s="181">
        <v>123.02782093382646</v>
      </c>
      <c r="BU138" s="181">
        <v>123.4286747094056</v>
      </c>
      <c r="BV138" s="181">
        <v>123.6218259981252</v>
      </c>
      <c r="BW138" s="181">
        <v>124.50202808793838</v>
      </c>
    </row>
    <row r="139" spans="1:75" x14ac:dyDescent="0.25">
      <c r="A139" s="189" t="s">
        <v>90</v>
      </c>
      <c r="B139" s="188"/>
      <c r="C139" s="166">
        <v>12</v>
      </c>
      <c r="D139" s="172">
        <v>101.18234345712943</v>
      </c>
      <c r="E139" s="172">
        <v>101.71692788155032</v>
      </c>
      <c r="F139" s="172">
        <v>99.900677941251942</v>
      </c>
      <c r="G139" s="172">
        <v>100.1530852470231</v>
      </c>
      <c r="H139" s="172">
        <v>99.108457688510228</v>
      </c>
      <c r="I139" s="172">
        <v>99.550755946134146</v>
      </c>
      <c r="J139" s="172">
        <v>99.600784774259139</v>
      </c>
      <c r="K139" s="172">
        <v>99.600784774259139</v>
      </c>
      <c r="L139" s="172">
        <v>98.471875551315861</v>
      </c>
      <c r="M139" s="172">
        <v>99.667299961144678</v>
      </c>
      <c r="N139" s="172">
        <v>101.31987931447829</v>
      </c>
      <c r="O139" s="172">
        <v>100.90102725028704</v>
      </c>
      <c r="P139" s="172">
        <v>100.77050374750597</v>
      </c>
      <c r="Q139" s="172">
        <v>101.4834589423178</v>
      </c>
      <c r="R139" s="172">
        <v>101.65444641295005</v>
      </c>
      <c r="S139" s="172">
        <v>101.136662537292</v>
      </c>
      <c r="T139" s="172">
        <v>101.46664968428485</v>
      </c>
      <c r="U139" s="172">
        <v>101.4181697490173</v>
      </c>
      <c r="V139" s="172">
        <v>102.53653300868579</v>
      </c>
      <c r="W139" s="172">
        <v>103.07524265896734</v>
      </c>
      <c r="X139" s="172">
        <v>102.7861469781264</v>
      </c>
      <c r="Y139" s="172">
        <v>103.50364814202963</v>
      </c>
      <c r="Z139" s="172">
        <v>103.50364814202963</v>
      </c>
      <c r="AA139" s="172">
        <v>103.40979638546382</v>
      </c>
      <c r="AB139" s="172">
        <v>103.98956696668675</v>
      </c>
      <c r="AC139" s="172">
        <v>104.24768342780574</v>
      </c>
      <c r="AD139" s="172">
        <v>105.25494749236803</v>
      </c>
      <c r="AE139" s="172">
        <v>106.39840388967217</v>
      </c>
      <c r="AF139" s="172">
        <v>106.8822192607618</v>
      </c>
      <c r="AG139" s="172">
        <v>107.24602625144274</v>
      </c>
      <c r="AH139" s="172">
        <v>108.35099014474491</v>
      </c>
      <c r="AI139" s="172">
        <v>108.30302756153679</v>
      </c>
      <c r="AJ139" s="172">
        <v>108.34834685651272</v>
      </c>
      <c r="AK139" s="172">
        <v>108.23612795552619</v>
      </c>
      <c r="AL139" s="172">
        <v>110.98758749233768</v>
      </c>
      <c r="AM139" s="172">
        <v>110.98758749233768</v>
      </c>
      <c r="AN139" s="172">
        <v>111.02759436071399</v>
      </c>
      <c r="AO139" s="172">
        <v>111.06848604660502</v>
      </c>
      <c r="AP139" s="172">
        <v>111.76535813505643</v>
      </c>
      <c r="AQ139" s="172">
        <v>111.75472038769981</v>
      </c>
      <c r="AR139" s="172">
        <v>111.65774909103051</v>
      </c>
      <c r="AS139" s="172">
        <v>114.3011220650542</v>
      </c>
      <c r="AT139" s="172">
        <v>116.48591287423966</v>
      </c>
      <c r="AU139" s="172">
        <v>117.46468204857125</v>
      </c>
      <c r="AV139" s="172">
        <v>117.13896051811629</v>
      </c>
      <c r="AW139" s="172">
        <v>120.84528364371106</v>
      </c>
      <c r="AX139" s="172">
        <v>121.69217157190936</v>
      </c>
      <c r="AY139" s="172">
        <v>122.47591635883629</v>
      </c>
      <c r="AZ139" s="172">
        <v>122.38470199005313</v>
      </c>
      <c r="BA139" s="172">
        <v>121.30838025975883</v>
      </c>
      <c r="BB139" s="172">
        <v>121.63161064878517</v>
      </c>
      <c r="BC139" s="172">
        <v>122.35016551885825</v>
      </c>
      <c r="BD139" s="172">
        <v>124.82333526828963</v>
      </c>
      <c r="BE139" s="172">
        <v>125.01098305772142</v>
      </c>
      <c r="BF139" s="172">
        <v>124.91075780801027</v>
      </c>
      <c r="BG139" s="172">
        <v>128.64996090680128</v>
      </c>
      <c r="BH139" s="172">
        <v>128.56454249918463</v>
      </c>
      <c r="BI139" s="172">
        <v>128.3542330218003</v>
      </c>
      <c r="BJ139" s="172">
        <v>129.2904684214358</v>
      </c>
      <c r="BK139" s="172">
        <v>130.17656278531936</v>
      </c>
      <c r="BL139" s="172">
        <v>131.82482504879789</v>
      </c>
      <c r="BM139" s="172">
        <v>130.08603262204028</v>
      </c>
      <c r="BN139" s="172">
        <v>130.46718971392167</v>
      </c>
      <c r="BO139" s="172">
        <v>127.74850582660618</v>
      </c>
      <c r="BP139" s="172">
        <v>128.00930020209657</v>
      </c>
      <c r="BQ139" s="172">
        <v>126.9785616607677</v>
      </c>
      <c r="BR139" s="172">
        <v>123.18127275019151</v>
      </c>
      <c r="BS139" s="172">
        <v>127.11130660595057</v>
      </c>
      <c r="BT139" s="172">
        <v>126.21910017627522</v>
      </c>
      <c r="BU139" s="172">
        <v>126.52058463616629</v>
      </c>
      <c r="BV139" s="172">
        <v>127.6873283570422</v>
      </c>
      <c r="BW139" s="172">
        <v>128.70696531629426</v>
      </c>
    </row>
    <row r="140" spans="1:75" x14ac:dyDescent="0.25">
      <c r="A140" s="173" t="s">
        <v>91</v>
      </c>
      <c r="B140" s="188"/>
      <c r="C140" s="166">
        <v>10.75</v>
      </c>
      <c r="D140" s="177">
        <v>101.53072951650303</v>
      </c>
      <c r="E140" s="177">
        <v>102.03191625629374</v>
      </c>
      <c r="F140" s="177">
        <v>100.14132202355428</v>
      </c>
      <c r="G140" s="177">
        <v>100.42307901604302</v>
      </c>
      <c r="H140" s="177">
        <v>99.321005979294355</v>
      </c>
      <c r="I140" s="177">
        <v>99.814734266874538</v>
      </c>
      <c r="J140" s="177">
        <v>99.767680521070957</v>
      </c>
      <c r="K140" s="177">
        <v>99.767680521070957</v>
      </c>
      <c r="L140" s="177">
        <v>98.310589821701925</v>
      </c>
      <c r="M140" s="177">
        <v>99.645017069882925</v>
      </c>
      <c r="N140" s="177">
        <v>101.49636467209619</v>
      </c>
      <c r="O140" s="177">
        <v>101.02880887951061</v>
      </c>
      <c r="P140" s="177">
        <v>100.79458455560619</v>
      </c>
      <c r="Q140" s="177">
        <v>101.63309333781086</v>
      </c>
      <c r="R140" s="177">
        <v>101.83313939801688</v>
      </c>
      <c r="S140" s="177">
        <v>101.10207989237789</v>
      </c>
      <c r="T140" s="177">
        <v>101.10660460929212</v>
      </c>
      <c r="U140" s="177">
        <v>100.98081125800526</v>
      </c>
      <c r="V140" s="177">
        <v>102.22921675717009</v>
      </c>
      <c r="W140" s="177">
        <v>102.92445315287287</v>
      </c>
      <c r="X140" s="177">
        <v>102.60174169518996</v>
      </c>
      <c r="Y140" s="177">
        <v>103.23668793617912</v>
      </c>
      <c r="Z140" s="177">
        <v>103.23668793617912</v>
      </c>
      <c r="AA140" s="177">
        <v>103.1057879096219</v>
      </c>
      <c r="AB140" s="177">
        <v>103.6643233105513</v>
      </c>
      <c r="AC140" s="177">
        <v>103.97199415620378</v>
      </c>
      <c r="AD140" s="177">
        <v>105.03014295727883</v>
      </c>
      <c r="AE140" s="177">
        <v>105.68180900746167</v>
      </c>
      <c r="AF140" s="177">
        <v>106.19480271825311</v>
      </c>
      <c r="AG140" s="177">
        <v>106.47887154232791</v>
      </c>
      <c r="AH140" s="177">
        <v>107.71231960926985</v>
      </c>
      <c r="AI140" s="177">
        <v>107.65877998150266</v>
      </c>
      <c r="AJ140" s="177">
        <v>107.78835405096994</v>
      </c>
      <c r="AK140" s="177">
        <v>107.72077080927397</v>
      </c>
      <c r="AL140" s="177">
        <v>109.98205231069375</v>
      </c>
      <c r="AM140" s="177">
        <v>109.98205231069375</v>
      </c>
      <c r="AN140" s="177">
        <v>110.02671114050918</v>
      </c>
      <c r="AO140" s="177">
        <v>110.07235767359683</v>
      </c>
      <c r="AP140" s="177">
        <v>110.85026140024027</v>
      </c>
      <c r="AQ140" s="177">
        <v>110.83838670551658</v>
      </c>
      <c r="AR140" s="177">
        <v>110.73013967667646</v>
      </c>
      <c r="AS140" s="177">
        <v>113.48234301077173</v>
      </c>
      <c r="AT140" s="177">
        <v>116.01887508988143</v>
      </c>
      <c r="AU140" s="177">
        <v>117.25380259134857</v>
      </c>
      <c r="AV140" s="177">
        <v>116.69257597456713</v>
      </c>
      <c r="AW140" s="177">
        <v>120.75256656216762</v>
      </c>
      <c r="AX140" s="177">
        <v>121.64602835846289</v>
      </c>
      <c r="AY140" s="177">
        <v>122.52090626014875</v>
      </c>
      <c r="AZ140" s="177">
        <v>122.41908556941407</v>
      </c>
      <c r="BA140" s="177">
        <v>121.05297811752015</v>
      </c>
      <c r="BB140" s="177">
        <v>121.34587652223074</v>
      </c>
      <c r="BC140" s="177">
        <v>122.2774066678743</v>
      </c>
      <c r="BD140" s="177">
        <v>125.03815429514655</v>
      </c>
      <c r="BE140" s="177">
        <v>125.11802808110154</v>
      </c>
      <c r="BF140" s="177">
        <v>124.09581046895732</v>
      </c>
      <c r="BG140" s="177">
        <v>127.94628120074277</v>
      </c>
      <c r="BH140" s="177">
        <v>127.85093042014741</v>
      </c>
      <c r="BI140" s="177">
        <v>127.56256538093662</v>
      </c>
      <c r="BJ140" s="177">
        <v>128.62952851797536</v>
      </c>
      <c r="BK140" s="177">
        <v>129.61865711021747</v>
      </c>
      <c r="BL140" s="177">
        <v>130.96507484291013</v>
      </c>
      <c r="BM140" s="177">
        <v>129.10387398397387</v>
      </c>
      <c r="BN140" s="177">
        <v>129.40242101892392</v>
      </c>
      <c r="BO140" s="177">
        <v>126.60426879256715</v>
      </c>
      <c r="BP140" s="177">
        <v>126.73826577910459</v>
      </c>
      <c r="BQ140" s="177">
        <v>125.71687402567511</v>
      </c>
      <c r="BR140" s="177">
        <v>121.28841884234203</v>
      </c>
      <c r="BS140" s="177">
        <v>125.69592247663198</v>
      </c>
      <c r="BT140" s="177">
        <v>124.62286490930904</v>
      </c>
      <c r="BU140" s="177">
        <v>124.88490475418028</v>
      </c>
      <c r="BV140" s="177">
        <v>126.18731634957666</v>
      </c>
      <c r="BW140" s="177">
        <v>127.23094480519467</v>
      </c>
    </row>
    <row r="141" spans="1:75" x14ac:dyDescent="0.25">
      <c r="B141" s="148" t="s">
        <v>535</v>
      </c>
      <c r="C141" s="166">
        <v>2</v>
      </c>
      <c r="D141" s="181">
        <v>101.104267576173</v>
      </c>
      <c r="E141" s="181">
        <v>101.50669485095555</v>
      </c>
      <c r="F141" s="181">
        <v>100.53268431598285</v>
      </c>
      <c r="G141" s="181">
        <v>102.04712815060984</v>
      </c>
      <c r="H141" s="181">
        <v>102.85322337739657</v>
      </c>
      <c r="I141" s="181">
        <v>102.85322337739657</v>
      </c>
      <c r="J141" s="181">
        <v>103.47453118024092</v>
      </c>
      <c r="K141" s="181">
        <v>103.47453118024093</v>
      </c>
      <c r="L141" s="181">
        <v>102.45639292914149</v>
      </c>
      <c r="M141" s="181">
        <v>102.45639292914149</v>
      </c>
      <c r="N141" s="181">
        <v>104.06718966303097</v>
      </c>
      <c r="O141" s="181">
        <v>103.5474608086806</v>
      </c>
      <c r="P141" s="181">
        <v>100.29512153689724</v>
      </c>
      <c r="Q141" s="181">
        <v>99.226563148638334</v>
      </c>
      <c r="R141" s="181">
        <v>99.226563148638334</v>
      </c>
      <c r="S141" s="181">
        <v>99.226550318487284</v>
      </c>
      <c r="T141" s="181">
        <v>99.749394646069817</v>
      </c>
      <c r="U141" s="181">
        <v>99.073255382902985</v>
      </c>
      <c r="V141" s="181">
        <v>100.6103909631572</v>
      </c>
      <c r="W141" s="181">
        <v>101.98152493948905</v>
      </c>
      <c r="X141" s="181">
        <v>103.46710742190379</v>
      </c>
      <c r="Y141" s="181">
        <v>103.46710742190375</v>
      </c>
      <c r="Z141" s="181">
        <v>103.46710742190375</v>
      </c>
      <c r="AA141" s="181">
        <v>103.46710742190375</v>
      </c>
      <c r="AB141" s="181">
        <v>105.07118440992902</v>
      </c>
      <c r="AC141" s="181">
        <v>106.05130073765102</v>
      </c>
      <c r="AD141" s="181">
        <v>106.95075294162275</v>
      </c>
      <c r="AE141" s="181">
        <v>108.55200924727586</v>
      </c>
      <c r="AF141" s="181">
        <v>109.97960789046003</v>
      </c>
      <c r="AG141" s="181">
        <v>109.97960789046003</v>
      </c>
      <c r="AH141" s="181">
        <v>112.57096590246401</v>
      </c>
      <c r="AI141" s="181">
        <v>112.00696411162724</v>
      </c>
      <c r="AJ141" s="181">
        <v>113.43584640147681</v>
      </c>
      <c r="AK141" s="181">
        <v>113.07258647736104</v>
      </c>
      <c r="AL141" s="181">
        <v>113.07259721690943</v>
      </c>
      <c r="AM141" s="181">
        <v>113.07259721690943</v>
      </c>
      <c r="AN141" s="181">
        <v>113.31263842716731</v>
      </c>
      <c r="AO141" s="181">
        <v>113.14097764137878</v>
      </c>
      <c r="AP141" s="181">
        <v>114.16109904390355</v>
      </c>
      <c r="AQ141" s="181">
        <v>114.39204749625227</v>
      </c>
      <c r="AR141" s="181">
        <v>113.36976505381197</v>
      </c>
      <c r="AS141" s="181">
        <v>116.6590340976464</v>
      </c>
      <c r="AT141" s="181">
        <v>117.35826236970175</v>
      </c>
      <c r="AU141" s="181">
        <v>117.35826236970175</v>
      </c>
      <c r="AV141" s="181">
        <v>120.06666086820812</v>
      </c>
      <c r="AW141" s="181">
        <v>120.24130764356356</v>
      </c>
      <c r="AX141" s="181">
        <v>124.48627469598776</v>
      </c>
      <c r="AY141" s="181">
        <v>124.02204990093126</v>
      </c>
      <c r="AZ141" s="181">
        <v>124.48033570596591</v>
      </c>
      <c r="BA141" s="181">
        <v>124.74526931912624</v>
      </c>
      <c r="BB141" s="181">
        <v>124.74526931912624</v>
      </c>
      <c r="BC141" s="181">
        <v>128.75386272720331</v>
      </c>
      <c r="BD141" s="181">
        <v>132.16311465996421</v>
      </c>
      <c r="BE141" s="181">
        <v>131.59405513471512</v>
      </c>
      <c r="BF141" s="181">
        <v>133.4291624481408</v>
      </c>
      <c r="BG141" s="181">
        <v>132.66408422031594</v>
      </c>
      <c r="BH141" s="181">
        <v>130.78055868580927</v>
      </c>
      <c r="BI141" s="181">
        <v>130.33695580802836</v>
      </c>
      <c r="BJ141" s="181">
        <v>132.58463227218161</v>
      </c>
      <c r="BK141" s="181">
        <v>132.58463227218161</v>
      </c>
      <c r="BL141" s="181">
        <v>133.20061304382384</v>
      </c>
      <c r="BM141" s="181">
        <v>130.34525963833562</v>
      </c>
      <c r="BN141" s="181">
        <v>133.31445443485333</v>
      </c>
      <c r="BO141" s="181">
        <v>129.81719222135783</v>
      </c>
      <c r="BP141" s="181">
        <v>131.57933329934903</v>
      </c>
      <c r="BQ141" s="181">
        <v>131.2439162492681</v>
      </c>
      <c r="BR141" s="181">
        <v>129.85886982203533</v>
      </c>
      <c r="BS141" s="181">
        <v>130.42780128429729</v>
      </c>
      <c r="BT141" s="181">
        <v>130.3515057137821</v>
      </c>
      <c r="BU141" s="181">
        <v>129.8315571860912</v>
      </c>
      <c r="BV141" s="181">
        <v>130.7919675387725</v>
      </c>
      <c r="BW141" s="181">
        <v>132.06210424993418</v>
      </c>
    </row>
    <row r="142" spans="1:75" x14ac:dyDescent="0.25">
      <c r="B142" s="148" t="s">
        <v>536</v>
      </c>
      <c r="C142" s="166">
        <v>4</v>
      </c>
      <c r="D142" s="181">
        <v>104.92824696726319</v>
      </c>
      <c r="E142" s="181">
        <v>102.59148321735532</v>
      </c>
      <c r="F142" s="181">
        <v>97.997516484354406</v>
      </c>
      <c r="G142" s="181">
        <v>97.997516484354406</v>
      </c>
      <c r="H142" s="181">
        <v>97.997516484354406</v>
      </c>
      <c r="I142" s="181">
        <v>98.757250438656513</v>
      </c>
      <c r="J142" s="181">
        <v>98.757250438656484</v>
      </c>
      <c r="K142" s="181">
        <v>98.757250438656513</v>
      </c>
      <c r="L142" s="181">
        <v>97.441501883786458</v>
      </c>
      <c r="M142" s="181">
        <v>98.259868637154938</v>
      </c>
      <c r="N142" s="181">
        <v>98.829126825157459</v>
      </c>
      <c r="O142" s="181">
        <v>97.832435059758907</v>
      </c>
      <c r="P142" s="181">
        <v>98.829126825157459</v>
      </c>
      <c r="Q142" s="181">
        <v>99.086190635989041</v>
      </c>
      <c r="R142" s="181">
        <v>99.086190635989041</v>
      </c>
      <c r="S142" s="181">
        <v>100.74987266190259</v>
      </c>
      <c r="T142" s="181">
        <v>99.508248238369049</v>
      </c>
      <c r="U142" s="181">
        <v>99.508248238369049</v>
      </c>
      <c r="V142" s="181">
        <v>99.508248238369049</v>
      </c>
      <c r="W142" s="181">
        <v>103.16609336295269</v>
      </c>
      <c r="X142" s="181">
        <v>102.01111580048297</v>
      </c>
      <c r="Y142" s="181">
        <v>103.13553145014467</v>
      </c>
      <c r="Z142" s="181">
        <v>103.13553145014467</v>
      </c>
      <c r="AA142" s="181">
        <v>103.13553145014467</v>
      </c>
      <c r="AB142" s="181">
        <v>103.13553145014467</v>
      </c>
      <c r="AC142" s="181">
        <v>104.02377983138138</v>
      </c>
      <c r="AD142" s="181">
        <v>104.02377983138138</v>
      </c>
      <c r="AE142" s="181">
        <v>104.29839550192713</v>
      </c>
      <c r="AF142" s="181">
        <v>105.06861324673707</v>
      </c>
      <c r="AG142" s="181">
        <v>105.06861324673707</v>
      </c>
      <c r="AH142" s="181">
        <v>105.06861324673707</v>
      </c>
      <c r="AI142" s="181">
        <v>105.06861324673707</v>
      </c>
      <c r="AJ142" s="181">
        <v>105.06861324673707</v>
      </c>
      <c r="AK142" s="181">
        <v>105.06861324673707</v>
      </c>
      <c r="AL142" s="181">
        <v>106.82574059991303</v>
      </c>
      <c r="AM142" s="181">
        <v>106.82574059991303</v>
      </c>
      <c r="AN142" s="181">
        <v>106.82574059991303</v>
      </c>
      <c r="AO142" s="181">
        <v>106.82574059991303</v>
      </c>
      <c r="AP142" s="181">
        <v>106.82574140263714</v>
      </c>
      <c r="AQ142" s="181">
        <v>106.82574140263714</v>
      </c>
      <c r="AR142" s="181">
        <v>106.82574140263714</v>
      </c>
      <c r="AS142" s="181">
        <v>106.82574292996439</v>
      </c>
      <c r="AT142" s="181">
        <v>113.29305875654407</v>
      </c>
      <c r="AU142" s="181">
        <v>113.29305875654407</v>
      </c>
      <c r="AV142" s="181">
        <v>109.93050368194167</v>
      </c>
      <c r="AW142" s="181">
        <v>118.26993760949085</v>
      </c>
      <c r="AX142" s="181">
        <v>118.26993760949085</v>
      </c>
      <c r="AY142" s="181">
        <v>119.85225080451224</v>
      </c>
      <c r="AZ142" s="181">
        <v>119.85225080451224</v>
      </c>
      <c r="BA142" s="181">
        <v>116.40115325722284</v>
      </c>
      <c r="BB142" s="181">
        <v>117.04224468021368</v>
      </c>
      <c r="BC142" s="181">
        <v>117.04224468021368</v>
      </c>
      <c r="BD142" s="181">
        <v>120.63143299515092</v>
      </c>
      <c r="BE142" s="181">
        <v>120.63143299515092</v>
      </c>
      <c r="BF142" s="181">
        <v>119.11126306690277</v>
      </c>
      <c r="BG142" s="181">
        <v>121.15427528443597</v>
      </c>
      <c r="BH142" s="181">
        <v>120.44988116308951</v>
      </c>
      <c r="BI142" s="181">
        <v>120.44988116308951</v>
      </c>
      <c r="BJ142" s="181">
        <v>120.9834698076972</v>
      </c>
      <c r="BK142" s="181">
        <v>120.9834698076972</v>
      </c>
      <c r="BL142" s="181">
        <v>122.87120346154052</v>
      </c>
      <c r="BM142" s="181">
        <v>122.87120346154052</v>
      </c>
      <c r="BN142" s="181">
        <v>122.52426288657887</v>
      </c>
      <c r="BO142" s="181">
        <v>118.98388454153958</v>
      </c>
      <c r="BP142" s="181">
        <v>117.8849301016741</v>
      </c>
      <c r="BQ142" s="181">
        <v>116.3639031291861</v>
      </c>
      <c r="BR142" s="181">
        <v>107.84002800072645</v>
      </c>
      <c r="BS142" s="181">
        <v>118.87055825067966</v>
      </c>
      <c r="BT142" s="181">
        <v>118.87055825067966</v>
      </c>
      <c r="BU142" s="181">
        <v>118.87055825067966</v>
      </c>
      <c r="BV142" s="181">
        <v>118.87055825067966</v>
      </c>
      <c r="BW142" s="181">
        <v>118.87055825067966</v>
      </c>
    </row>
    <row r="143" spans="1:75" x14ac:dyDescent="0.25">
      <c r="B143" s="148" t="s">
        <v>537</v>
      </c>
      <c r="C143" s="166">
        <v>2</v>
      </c>
      <c r="D143" s="181">
        <v>100.56642711121293</v>
      </c>
      <c r="E143" s="181">
        <v>99.79049896816322</v>
      </c>
      <c r="F143" s="181">
        <v>99.79049896816322</v>
      </c>
      <c r="G143" s="181">
        <v>99.79049896816322</v>
      </c>
      <c r="H143" s="181">
        <v>99.79049896816322</v>
      </c>
      <c r="I143" s="181">
        <v>100.92482060530243</v>
      </c>
      <c r="J143" s="181">
        <v>100.92482060530244</v>
      </c>
      <c r="K143" s="181">
        <v>100.92482060530243</v>
      </c>
      <c r="L143" s="181">
        <v>97.671702548981273</v>
      </c>
      <c r="M143" s="181">
        <v>98.397279949583208</v>
      </c>
      <c r="N143" s="181">
        <v>99.674500418542152</v>
      </c>
      <c r="O143" s="181">
        <v>99.674500418542152</v>
      </c>
      <c r="P143" s="181">
        <v>99.674500418542152</v>
      </c>
      <c r="Q143" s="181">
        <v>99.672764050457644</v>
      </c>
      <c r="R143" s="181">
        <v>99.672764050457644</v>
      </c>
      <c r="S143" s="181">
        <v>99.672764050457644</v>
      </c>
      <c r="T143" s="181">
        <v>99.672764050457644</v>
      </c>
      <c r="U143" s="181">
        <v>99.672764050457644</v>
      </c>
      <c r="V143" s="181">
        <v>100.90441481774454</v>
      </c>
      <c r="W143" s="181">
        <v>101.34053436994591</v>
      </c>
      <c r="X143" s="181">
        <v>100.6002938980148</v>
      </c>
      <c r="Y143" s="181">
        <v>101.48191820957265</v>
      </c>
      <c r="Z143" s="181">
        <v>101.48191820957265</v>
      </c>
      <c r="AA143" s="181">
        <v>101.48191820957265</v>
      </c>
      <c r="AB143" s="181">
        <v>101.48191820957265</v>
      </c>
      <c r="AC143" s="181">
        <v>101.48191820957265</v>
      </c>
      <c r="AD143" s="181">
        <v>106.73564828746314</v>
      </c>
      <c r="AE143" s="181">
        <v>107.80665037600704</v>
      </c>
      <c r="AF143" s="181">
        <v>109.66475737250033</v>
      </c>
      <c r="AG143" s="181">
        <v>110.76902045899293</v>
      </c>
      <c r="AH143" s="181">
        <v>114.80744580680198</v>
      </c>
      <c r="AI143" s="181">
        <v>114.80744580680198</v>
      </c>
      <c r="AJ143" s="181">
        <v>114.07502414033902</v>
      </c>
      <c r="AK143" s="181">
        <v>114.07502414033902</v>
      </c>
      <c r="AL143" s="181">
        <v>116.39840335990422</v>
      </c>
      <c r="AM143" s="181">
        <v>116.39840335990422</v>
      </c>
      <c r="AN143" s="181">
        <v>116.39840335990422</v>
      </c>
      <c r="AO143" s="181">
        <v>116.39840335990422</v>
      </c>
      <c r="AP143" s="181">
        <v>116.7771261869355</v>
      </c>
      <c r="AQ143" s="181">
        <v>116.7771261869355</v>
      </c>
      <c r="AR143" s="181">
        <v>116.77712497451708</v>
      </c>
      <c r="AS143" s="181">
        <v>118.44321085530864</v>
      </c>
      <c r="AT143" s="181">
        <v>118.44321085530864</v>
      </c>
      <c r="AU143" s="181">
        <v>120.16287716672544</v>
      </c>
      <c r="AV143" s="181">
        <v>121.42525455269632</v>
      </c>
      <c r="AW143" s="181">
        <v>125.46970170072383</v>
      </c>
      <c r="AX143" s="181">
        <v>125.02151978565314</v>
      </c>
      <c r="AY143" s="181">
        <v>127.0235869122284</v>
      </c>
      <c r="AZ143" s="181">
        <v>127.0235869122284</v>
      </c>
      <c r="BA143" s="181">
        <v>126.31802083971706</v>
      </c>
      <c r="BB143" s="181">
        <v>127.80291983739096</v>
      </c>
      <c r="BC143" s="181">
        <v>127.80291983739096</v>
      </c>
      <c r="BD143" s="181">
        <v>133.05269089610107</v>
      </c>
      <c r="BE143" s="181">
        <v>133.05269089610107</v>
      </c>
      <c r="BF143" s="181">
        <v>128.76350377389653</v>
      </c>
      <c r="BG143" s="181">
        <v>131.00296447190061</v>
      </c>
      <c r="BH143" s="181">
        <v>130.90034583753803</v>
      </c>
      <c r="BI143" s="181">
        <v>130.90034583753803</v>
      </c>
      <c r="BJ143" s="181">
        <v>132.51864083623974</v>
      </c>
      <c r="BK143" s="181">
        <v>132.51864083623974</v>
      </c>
      <c r="BL143" s="181">
        <v>132.51864083623974</v>
      </c>
      <c r="BM143" s="181">
        <v>131.51075534036144</v>
      </c>
      <c r="BN143" s="181">
        <v>129.66165579765175</v>
      </c>
      <c r="BO143" s="181">
        <v>129.48321837085427</v>
      </c>
      <c r="BP143" s="181">
        <v>129.48038221566787</v>
      </c>
      <c r="BQ143" s="181">
        <v>127.36787253604138</v>
      </c>
      <c r="BR143" s="181">
        <v>124.21701249899306</v>
      </c>
      <c r="BS143" s="181">
        <v>128.87451876453585</v>
      </c>
      <c r="BT143" s="181">
        <v>127.36787253604138</v>
      </c>
      <c r="BU143" s="181">
        <v>127.36787253604138</v>
      </c>
      <c r="BV143" s="181">
        <v>129.1026081423777</v>
      </c>
      <c r="BW143" s="181">
        <v>129.1026081423777</v>
      </c>
    </row>
    <row r="144" spans="1:75" x14ac:dyDescent="0.25">
      <c r="B144" s="148" t="s">
        <v>538</v>
      </c>
      <c r="C144" s="166">
        <v>2.75</v>
      </c>
      <c r="D144" s="181">
        <v>97.600350930393859</v>
      </c>
      <c r="E144" s="181">
        <v>103.23010154454504</v>
      </c>
      <c r="F144" s="181">
        <v>103.23010154454504</v>
      </c>
      <c r="G144" s="181">
        <v>103.23010154454504</v>
      </c>
      <c r="H144" s="181">
        <v>98.33574678140991</v>
      </c>
      <c r="I144" s="181">
        <v>98.33574678140991</v>
      </c>
      <c r="J144" s="181">
        <v>97.699949191199963</v>
      </c>
      <c r="K144" s="181">
        <v>97.699949191200005</v>
      </c>
      <c r="L144" s="181">
        <v>97.024233487965247</v>
      </c>
      <c r="M144" s="181">
        <v>100.52258661642628</v>
      </c>
      <c r="N144" s="181">
        <v>104.83128464045748</v>
      </c>
      <c r="O144" s="181">
        <v>104.83128464045748</v>
      </c>
      <c r="P144" s="181">
        <v>104.83128464045748</v>
      </c>
      <c r="Q144" s="181">
        <v>108.51357688702495</v>
      </c>
      <c r="R144" s="181">
        <v>109.29557512237574</v>
      </c>
      <c r="S144" s="181">
        <v>104.01790525729524</v>
      </c>
      <c r="T144" s="181">
        <v>105.46134152849422</v>
      </c>
      <c r="U144" s="181">
        <v>105.46134152849422</v>
      </c>
      <c r="V144" s="181">
        <v>108.32780931792682</v>
      </c>
      <c r="W144" s="181">
        <v>104.41068339007371</v>
      </c>
      <c r="X144" s="181">
        <v>104.28707541146292</v>
      </c>
      <c r="Y144" s="181">
        <v>104.49244300014333</v>
      </c>
      <c r="Z144" s="181">
        <v>104.49244300014333</v>
      </c>
      <c r="AA144" s="181">
        <v>103.98074289632868</v>
      </c>
      <c r="AB144" s="181">
        <v>104.99750710867069</v>
      </c>
      <c r="AC144" s="181">
        <v>104.19541089426097</v>
      </c>
      <c r="AD144" s="181">
        <v>103.85676909347285</v>
      </c>
      <c r="AE144" s="181">
        <v>104.0612893003413</v>
      </c>
      <c r="AF144" s="181">
        <v>102.55670753030982</v>
      </c>
      <c r="AG144" s="181">
        <v>102.86405796151658</v>
      </c>
      <c r="AH144" s="181">
        <v>102.86405796151658</v>
      </c>
      <c r="AI144" s="181">
        <v>103.06494980994435</v>
      </c>
      <c r="AJ144" s="181">
        <v>103.06494980994435</v>
      </c>
      <c r="AK144" s="181">
        <v>103.06494980994435</v>
      </c>
      <c r="AL144" s="181">
        <v>107.65894501333764</v>
      </c>
      <c r="AM144" s="181">
        <v>107.65894501333764</v>
      </c>
      <c r="AN144" s="181">
        <v>107.65894501333764</v>
      </c>
      <c r="AO144" s="181">
        <v>107.96222566870826</v>
      </c>
      <c r="AP144" s="181">
        <v>109.98577962922046</v>
      </c>
      <c r="AQ144" s="181">
        <v>109.77139785722885</v>
      </c>
      <c r="AR144" s="181">
        <v>110.09172940256919</v>
      </c>
      <c r="AS144" s="181">
        <v>117.24644572364672</v>
      </c>
      <c r="AT144" s="181">
        <v>117.24644572364672</v>
      </c>
      <c r="AU144" s="181">
        <v>120.82322318471508</v>
      </c>
      <c r="AV144" s="181">
        <v>120.63248951164404</v>
      </c>
      <c r="AW144" s="181">
        <v>121.30484415155038</v>
      </c>
      <c r="AX144" s="181">
        <v>122.03616925535663</v>
      </c>
      <c r="AY144" s="181">
        <v>122.03616925535663</v>
      </c>
      <c r="AZ144" s="181">
        <v>121.30484415155038</v>
      </c>
      <c r="BA144" s="181">
        <v>121.30484415155038</v>
      </c>
      <c r="BB144" s="181">
        <v>120.43738748366954</v>
      </c>
      <c r="BC144" s="181">
        <v>121.16348284712927</v>
      </c>
      <c r="BD144" s="181">
        <v>120.43738748366954</v>
      </c>
      <c r="BE144" s="181">
        <v>121.16348284712927</v>
      </c>
      <c r="BF144" s="181">
        <v>121.16348284712927</v>
      </c>
      <c r="BG144" s="181">
        <v>132.17139068574826</v>
      </c>
      <c r="BH144" s="181">
        <v>134.26769757001165</v>
      </c>
      <c r="BI144" s="181">
        <v>133.46307269148284</v>
      </c>
      <c r="BJ144" s="181">
        <v>134.04618404385585</v>
      </c>
      <c r="BK144" s="181">
        <v>137.91277763171144</v>
      </c>
      <c r="BL144" s="181">
        <v>139.98226652908886</v>
      </c>
      <c r="BM144" s="181">
        <v>135.51629146333198</v>
      </c>
      <c r="BN144" s="181">
        <v>136.37336506985693</v>
      </c>
      <c r="BO144" s="181">
        <v>133.25801097073247</v>
      </c>
      <c r="BP144" s="181">
        <v>134.10080206859783</v>
      </c>
      <c r="BQ144" s="181">
        <v>134.10080206859783</v>
      </c>
      <c r="BR144" s="181">
        <v>132.48677305825967</v>
      </c>
      <c r="BS144" s="181">
        <v>129.8706521903305</v>
      </c>
      <c r="BT144" s="181">
        <v>126.8272030082569</v>
      </c>
      <c r="BU144" s="181">
        <v>128.22968496743789</v>
      </c>
      <c r="BV144" s="181">
        <v>131.36082414288367</v>
      </c>
      <c r="BW144" s="181">
        <v>134.51672686127279</v>
      </c>
    </row>
    <row r="145" spans="1:75" x14ac:dyDescent="0.25">
      <c r="A145" s="173" t="s">
        <v>92</v>
      </c>
      <c r="B145" s="188"/>
      <c r="C145" s="166">
        <v>1</v>
      </c>
      <c r="D145" s="177">
        <v>97.274025322279911</v>
      </c>
      <c r="E145" s="177">
        <v>98.301280962580492</v>
      </c>
      <c r="F145" s="177">
        <v>96.830169680948913</v>
      </c>
      <c r="G145" s="177">
        <v>96.830169680948913</v>
      </c>
      <c r="H145" s="177">
        <v>96.141924123842742</v>
      </c>
      <c r="I145" s="177">
        <v>96.141924123842742</v>
      </c>
      <c r="J145" s="177">
        <v>97.248097828731247</v>
      </c>
      <c r="K145" s="177">
        <v>97.248097828731289</v>
      </c>
      <c r="L145" s="177">
        <v>97.607113334903687</v>
      </c>
      <c r="M145" s="177">
        <v>97.607113334903687</v>
      </c>
      <c r="N145" s="177">
        <v>97.536078851114453</v>
      </c>
      <c r="O145" s="177">
        <v>97.536078851114453</v>
      </c>
      <c r="P145" s="177">
        <v>98.487708299714086</v>
      </c>
      <c r="Q145" s="177">
        <v>98.02920122875598</v>
      </c>
      <c r="R145" s="177">
        <v>97.930555729128216</v>
      </c>
      <c r="S145" s="177">
        <v>99.576038906850783</v>
      </c>
      <c r="T145" s="177">
        <v>103.48724396393695</v>
      </c>
      <c r="U145" s="177">
        <v>104.25776326705991</v>
      </c>
      <c r="V145" s="177">
        <v>104.25776326705991</v>
      </c>
      <c r="W145" s="177">
        <v>103.24848781663385</v>
      </c>
      <c r="X145" s="177">
        <v>103.24848781663385</v>
      </c>
      <c r="Y145" s="177">
        <v>105.03282969283904</v>
      </c>
      <c r="Z145" s="177">
        <v>105.03282969283904</v>
      </c>
      <c r="AA145" s="177">
        <v>105.31378389953944</v>
      </c>
      <c r="AB145" s="177">
        <v>106.26677531422361</v>
      </c>
      <c r="AC145" s="177">
        <v>106.05671125688743</v>
      </c>
      <c r="AD145" s="177">
        <v>106.76878042007804</v>
      </c>
      <c r="AE145" s="177">
        <v>113.48484714826203</v>
      </c>
      <c r="AF145" s="177">
        <v>113.7759492103296</v>
      </c>
      <c r="AG145" s="177">
        <v>115.08789323969701</v>
      </c>
      <c r="AH145" s="177">
        <v>115.08789323969701</v>
      </c>
      <c r="AI145" s="177">
        <v>115.08789323969701</v>
      </c>
      <c r="AJ145" s="177">
        <v>114.23880353263495</v>
      </c>
      <c r="AK145" s="177">
        <v>113.61869656902806</v>
      </c>
      <c r="AL145" s="177">
        <v>116.7788973746021</v>
      </c>
      <c r="AM145" s="177">
        <v>116.7788973746021</v>
      </c>
      <c r="AN145" s="177">
        <v>116.7788973746021</v>
      </c>
      <c r="AO145" s="177">
        <v>116.7788973746021</v>
      </c>
      <c r="AP145" s="177">
        <v>116.7788973746021</v>
      </c>
      <c r="AQ145" s="177">
        <v>116.7788973746021</v>
      </c>
      <c r="AR145" s="177">
        <v>116.7788973746021</v>
      </c>
      <c r="AS145" s="177">
        <v>118.91318722136224</v>
      </c>
      <c r="AT145" s="177">
        <v>117.86295708115826</v>
      </c>
      <c r="AU145" s="177">
        <v>116.33271653236559</v>
      </c>
      <c r="AV145" s="177">
        <v>118.45724429730681</v>
      </c>
      <c r="AW145" s="177">
        <v>119.28822298773864</v>
      </c>
      <c r="AX145" s="177">
        <v>119.84616381594424</v>
      </c>
      <c r="AY145" s="177">
        <v>119.84616381594424</v>
      </c>
      <c r="AZ145" s="177">
        <v>119.84616381594424</v>
      </c>
      <c r="BA145" s="177">
        <v>121.6159581602722</v>
      </c>
      <c r="BB145" s="177">
        <v>122.34606497794954</v>
      </c>
      <c r="BC145" s="177">
        <v>120.95477435315803</v>
      </c>
      <c r="BD145" s="177">
        <v>120.95477435315803</v>
      </c>
      <c r="BE145" s="177">
        <v>122.34790462732329</v>
      </c>
      <c r="BF145" s="177">
        <v>132.13404096133982</v>
      </c>
      <c r="BG145" s="177">
        <v>135.61191778013864</v>
      </c>
      <c r="BH145" s="177">
        <v>135.61191778013864</v>
      </c>
      <c r="BI145" s="177">
        <v>136.18812822304258</v>
      </c>
      <c r="BJ145" s="177">
        <v>135.95309929550211</v>
      </c>
      <c r="BK145" s="177">
        <v>135.95309929550211</v>
      </c>
      <c r="BL145" s="177">
        <v>141.25825583079879</v>
      </c>
      <c r="BM145" s="177">
        <v>140.4006559432722</v>
      </c>
      <c r="BN145" s="177">
        <v>141.76516042013569</v>
      </c>
      <c r="BO145" s="177">
        <v>139.22109020568516</v>
      </c>
      <c r="BP145" s="177">
        <v>140.91015510629219</v>
      </c>
      <c r="BQ145" s="177">
        <v>139.52125395971268</v>
      </c>
      <c r="BR145" s="177">
        <v>141.5596802536293</v>
      </c>
      <c r="BS145" s="177">
        <v>141.33942245412101</v>
      </c>
      <c r="BT145" s="177">
        <v>142.16831414673845</v>
      </c>
      <c r="BU145" s="177">
        <v>142.96919933306515</v>
      </c>
      <c r="BV145" s="177">
        <v>142.96919933306515</v>
      </c>
      <c r="BW145" s="177">
        <v>143.98583694619626</v>
      </c>
    </row>
    <row r="146" spans="1:75" x14ac:dyDescent="0.25">
      <c r="B146" s="148" t="s">
        <v>539</v>
      </c>
      <c r="C146" s="166">
        <v>1</v>
      </c>
      <c r="D146" s="181">
        <v>97.274025322279911</v>
      </c>
      <c r="E146" s="181">
        <v>98.301280962580492</v>
      </c>
      <c r="F146" s="181">
        <v>96.830169680948913</v>
      </c>
      <c r="G146" s="181">
        <v>96.830169680948913</v>
      </c>
      <c r="H146" s="181">
        <v>96.141924123842742</v>
      </c>
      <c r="I146" s="181">
        <v>96.141924123842742</v>
      </c>
      <c r="J146" s="181">
        <v>97.248097828731247</v>
      </c>
      <c r="K146" s="181">
        <v>97.248097828731289</v>
      </c>
      <c r="L146" s="181">
        <v>97.607113334903687</v>
      </c>
      <c r="M146" s="181">
        <v>97.607113334903687</v>
      </c>
      <c r="N146" s="181">
        <v>97.536078851114453</v>
      </c>
      <c r="O146" s="181">
        <v>97.536078851114453</v>
      </c>
      <c r="P146" s="181">
        <v>98.487708299714086</v>
      </c>
      <c r="Q146" s="181">
        <v>98.02920122875598</v>
      </c>
      <c r="R146" s="181">
        <v>97.930555729128216</v>
      </c>
      <c r="S146" s="181">
        <v>99.576038906850783</v>
      </c>
      <c r="T146" s="181">
        <v>103.48724396393695</v>
      </c>
      <c r="U146" s="181">
        <v>104.25776326705991</v>
      </c>
      <c r="V146" s="181">
        <v>104.25776326705991</v>
      </c>
      <c r="W146" s="181">
        <v>103.24848781663385</v>
      </c>
      <c r="X146" s="181">
        <v>103.24848781663385</v>
      </c>
      <c r="Y146" s="181">
        <v>105.03282969283904</v>
      </c>
      <c r="Z146" s="181">
        <v>105.03282969283904</v>
      </c>
      <c r="AA146" s="181">
        <v>105.31378389953944</v>
      </c>
      <c r="AB146" s="181">
        <v>106.26677531422361</v>
      </c>
      <c r="AC146" s="181">
        <v>106.05671125688743</v>
      </c>
      <c r="AD146" s="181">
        <v>106.76878042007804</v>
      </c>
      <c r="AE146" s="181">
        <v>113.48484714826203</v>
      </c>
      <c r="AF146" s="181">
        <v>113.7759492103296</v>
      </c>
      <c r="AG146" s="181">
        <v>115.08789323969701</v>
      </c>
      <c r="AH146" s="181">
        <v>115.08789323969701</v>
      </c>
      <c r="AI146" s="181">
        <v>115.08789323969701</v>
      </c>
      <c r="AJ146" s="181">
        <v>114.23880353263495</v>
      </c>
      <c r="AK146" s="181">
        <v>113.61869656902806</v>
      </c>
      <c r="AL146" s="181">
        <v>116.7788973746021</v>
      </c>
      <c r="AM146" s="181">
        <v>116.7788973746021</v>
      </c>
      <c r="AN146" s="181">
        <v>116.7788973746021</v>
      </c>
      <c r="AO146" s="181">
        <v>116.7788973746021</v>
      </c>
      <c r="AP146" s="181">
        <v>116.7788973746021</v>
      </c>
      <c r="AQ146" s="181">
        <v>116.7788973746021</v>
      </c>
      <c r="AR146" s="181">
        <v>116.7788973746021</v>
      </c>
      <c r="AS146" s="181">
        <v>118.91318722136224</v>
      </c>
      <c r="AT146" s="181">
        <v>117.86295708115826</v>
      </c>
      <c r="AU146" s="181">
        <v>116.33271653236559</v>
      </c>
      <c r="AV146" s="181">
        <v>118.45724429730681</v>
      </c>
      <c r="AW146" s="181">
        <v>119.28822298773864</v>
      </c>
      <c r="AX146" s="181">
        <v>119.84616381594424</v>
      </c>
      <c r="AY146" s="181">
        <v>119.84616381594424</v>
      </c>
      <c r="AZ146" s="181">
        <v>119.84616381594424</v>
      </c>
      <c r="BA146" s="181">
        <v>121.6159581602722</v>
      </c>
      <c r="BB146" s="181">
        <v>122.34606497794954</v>
      </c>
      <c r="BC146" s="181">
        <v>120.95477435315803</v>
      </c>
      <c r="BD146" s="181">
        <v>120.95477435315803</v>
      </c>
      <c r="BE146" s="181">
        <v>122.34790462732329</v>
      </c>
      <c r="BF146" s="181">
        <v>132.13404096133982</v>
      </c>
      <c r="BG146" s="181">
        <v>135.61191778013864</v>
      </c>
      <c r="BH146" s="181">
        <v>135.61191778013864</v>
      </c>
      <c r="BI146" s="181">
        <v>136.18812822304258</v>
      </c>
      <c r="BJ146" s="181">
        <v>135.95309929550211</v>
      </c>
      <c r="BK146" s="181">
        <v>135.95309929550211</v>
      </c>
      <c r="BL146" s="181">
        <v>141.25825583079879</v>
      </c>
      <c r="BM146" s="181">
        <v>140.4006559432722</v>
      </c>
      <c r="BN146" s="181">
        <v>141.76516042013569</v>
      </c>
      <c r="BO146" s="181">
        <v>139.22109020568516</v>
      </c>
      <c r="BP146" s="181">
        <v>140.91015510629219</v>
      </c>
      <c r="BQ146" s="181">
        <v>139.52125395971268</v>
      </c>
      <c r="BR146" s="181">
        <v>141.5596802536293</v>
      </c>
      <c r="BS146" s="181">
        <v>141.33942245412101</v>
      </c>
      <c r="BT146" s="181">
        <v>142.16831414673845</v>
      </c>
      <c r="BU146" s="181">
        <v>142.96919933306515</v>
      </c>
      <c r="BV146" s="181">
        <v>142.96919933306515</v>
      </c>
      <c r="BW146" s="181">
        <v>143.98583694619626</v>
      </c>
    </row>
    <row r="147" spans="1:75" x14ac:dyDescent="0.25">
      <c r="A147" s="173" t="s">
        <v>93</v>
      </c>
      <c r="B147" s="188"/>
      <c r="C147" s="166">
        <v>0.25</v>
      </c>
      <c r="D147" s="177">
        <v>101.83501544346311</v>
      </c>
      <c r="E147" s="177">
        <v>101.83501544346311</v>
      </c>
      <c r="F147" s="177">
        <v>101.83501544346311</v>
      </c>
      <c r="G147" s="177">
        <v>101.83501544346311</v>
      </c>
      <c r="H147" s="177">
        <v>101.83501544346311</v>
      </c>
      <c r="I147" s="177">
        <v>101.83501544346311</v>
      </c>
      <c r="J147" s="177">
        <v>101.83501544346308</v>
      </c>
      <c r="K147" s="177">
        <v>101.83501544346311</v>
      </c>
      <c r="L147" s="177">
        <v>108.86621079036347</v>
      </c>
      <c r="M147" s="177">
        <v>108.86621079036347</v>
      </c>
      <c r="N147" s="177">
        <v>108.86621079036347</v>
      </c>
      <c r="O147" s="177">
        <v>108.86621079036347</v>
      </c>
      <c r="P147" s="177">
        <v>108.86621079036347</v>
      </c>
      <c r="Q147" s="177">
        <v>108.86621079036347</v>
      </c>
      <c r="R147" s="177">
        <v>108.86621079036347</v>
      </c>
      <c r="S147" s="177">
        <v>108.86621079036347</v>
      </c>
      <c r="T147" s="177">
        <v>108.86621079036347</v>
      </c>
      <c r="U147" s="177">
        <v>108.86621079036347</v>
      </c>
      <c r="V147" s="177">
        <v>108.86621079036347</v>
      </c>
      <c r="W147" s="177">
        <v>108.86621079036347</v>
      </c>
      <c r="X147" s="177">
        <v>108.86621079036344</v>
      </c>
      <c r="Y147" s="177">
        <v>108.86621079036347</v>
      </c>
      <c r="Z147" s="177">
        <v>108.86621079036347</v>
      </c>
      <c r="AA147" s="177">
        <v>108.86621079036347</v>
      </c>
      <c r="AB147" s="177">
        <v>108.86621079036347</v>
      </c>
      <c r="AC147" s="177">
        <v>108.86621079036347</v>
      </c>
      <c r="AD147" s="177">
        <v>108.86621079036347</v>
      </c>
      <c r="AE147" s="177">
        <v>108.86621079036347</v>
      </c>
      <c r="AF147" s="177">
        <v>108.86621079036347</v>
      </c>
      <c r="AG147" s="177">
        <v>108.86621079036347</v>
      </c>
      <c r="AH147" s="177">
        <v>108.86621079036347</v>
      </c>
      <c r="AI147" s="177">
        <v>108.86621079036347</v>
      </c>
      <c r="AJ147" s="177">
        <v>108.86621079036347</v>
      </c>
      <c r="AK147" s="177">
        <v>108.86621079036347</v>
      </c>
      <c r="AL147" s="177">
        <v>131.06036077396894</v>
      </c>
      <c r="AM147" s="177">
        <v>131.06036077396894</v>
      </c>
      <c r="AN147" s="177">
        <v>131.06036077396894</v>
      </c>
      <c r="AO147" s="177">
        <v>131.06036077396894</v>
      </c>
      <c r="AP147" s="177">
        <v>131.06036077396894</v>
      </c>
      <c r="AQ147" s="177">
        <v>131.06036077396894</v>
      </c>
      <c r="AR147" s="177">
        <v>131.06036077396894</v>
      </c>
      <c r="AS147" s="177">
        <v>131.06036077396894</v>
      </c>
      <c r="AT147" s="177">
        <v>131.06036077396894</v>
      </c>
      <c r="AU147" s="177">
        <v>131.06036077396894</v>
      </c>
      <c r="AV147" s="177">
        <v>131.06036077396894</v>
      </c>
      <c r="AW147" s="177">
        <v>131.06036077396894</v>
      </c>
      <c r="AX147" s="177">
        <v>131.06036077396894</v>
      </c>
      <c r="AY147" s="177">
        <v>131.06036077396894</v>
      </c>
      <c r="AZ147" s="177">
        <v>131.06036077396894</v>
      </c>
      <c r="BA147" s="177">
        <v>131.06036077396894</v>
      </c>
      <c r="BB147" s="177">
        <v>131.06036077396894</v>
      </c>
      <c r="BC147" s="177">
        <v>131.06036077396894</v>
      </c>
      <c r="BD147" s="177">
        <v>131.06036077396894</v>
      </c>
      <c r="BE147" s="177">
        <v>131.06036077396894</v>
      </c>
      <c r="BF147" s="177">
        <v>131.06036077396894</v>
      </c>
      <c r="BG147" s="177">
        <v>131.06036077396894</v>
      </c>
      <c r="BH147" s="177">
        <v>131.06036077396894</v>
      </c>
      <c r="BI147" s="177">
        <v>131.06036077396894</v>
      </c>
      <c r="BJ147" s="177">
        <v>131.06036077396894</v>
      </c>
      <c r="BK147" s="177">
        <v>131.06036077396894</v>
      </c>
      <c r="BL147" s="177">
        <v>131.06036077396894</v>
      </c>
      <c r="BM147" s="177">
        <v>131.06036077396894</v>
      </c>
      <c r="BN147" s="177">
        <v>131.06036077396894</v>
      </c>
      <c r="BO147" s="177">
        <v>131.06036077396894</v>
      </c>
      <c r="BP147" s="177">
        <v>131.06036077396894</v>
      </c>
      <c r="BQ147" s="177">
        <v>131.06036077396894</v>
      </c>
      <c r="BR147" s="177">
        <v>131.06036077396894</v>
      </c>
      <c r="BS147" s="177">
        <v>131.06036077396894</v>
      </c>
      <c r="BT147" s="177">
        <v>131.06036077396894</v>
      </c>
      <c r="BU147" s="177">
        <v>131.06036077396894</v>
      </c>
      <c r="BV147" s="177">
        <v>131.06036077396894</v>
      </c>
      <c r="BW147" s="177">
        <v>131.06036077396894</v>
      </c>
    </row>
    <row r="148" spans="1:75" x14ac:dyDescent="0.25">
      <c r="B148" s="148" t="s">
        <v>540</v>
      </c>
      <c r="C148" s="166">
        <v>0.25</v>
      </c>
      <c r="D148" s="181">
        <v>101.83501544346311</v>
      </c>
      <c r="E148" s="181">
        <v>101.83501544346311</v>
      </c>
      <c r="F148" s="181">
        <v>101.83501544346311</v>
      </c>
      <c r="G148" s="181">
        <v>101.83501544346311</v>
      </c>
      <c r="H148" s="181">
        <v>101.83501544346311</v>
      </c>
      <c r="I148" s="181">
        <v>101.83501544346311</v>
      </c>
      <c r="J148" s="181">
        <v>101.83501544346308</v>
      </c>
      <c r="K148" s="181">
        <v>101.83501544346311</v>
      </c>
      <c r="L148" s="181">
        <v>108.86621079036347</v>
      </c>
      <c r="M148" s="181">
        <v>108.86621079036347</v>
      </c>
      <c r="N148" s="181">
        <v>108.86621079036347</v>
      </c>
      <c r="O148" s="181">
        <v>108.86621079036347</v>
      </c>
      <c r="P148" s="181">
        <v>108.86621079036347</v>
      </c>
      <c r="Q148" s="181">
        <v>108.86621079036347</v>
      </c>
      <c r="R148" s="181">
        <v>108.86621079036347</v>
      </c>
      <c r="S148" s="181">
        <v>108.86621079036347</v>
      </c>
      <c r="T148" s="181">
        <v>108.86621079036347</v>
      </c>
      <c r="U148" s="181">
        <v>108.86621079036347</v>
      </c>
      <c r="V148" s="181">
        <v>108.86621079036347</v>
      </c>
      <c r="W148" s="181">
        <v>108.86621079036347</v>
      </c>
      <c r="X148" s="181">
        <v>108.86621079036344</v>
      </c>
      <c r="Y148" s="181">
        <v>108.86621079036347</v>
      </c>
      <c r="Z148" s="181">
        <v>108.86621079036347</v>
      </c>
      <c r="AA148" s="181">
        <v>108.86621079036347</v>
      </c>
      <c r="AB148" s="181">
        <v>108.86621079036347</v>
      </c>
      <c r="AC148" s="181">
        <v>108.86621079036347</v>
      </c>
      <c r="AD148" s="181">
        <v>108.86621079036347</v>
      </c>
      <c r="AE148" s="181">
        <v>108.86621079036347</v>
      </c>
      <c r="AF148" s="181">
        <v>108.86621079036347</v>
      </c>
      <c r="AG148" s="181">
        <v>108.86621079036347</v>
      </c>
      <c r="AH148" s="181">
        <v>108.86621079036347</v>
      </c>
      <c r="AI148" s="181">
        <v>108.86621079036347</v>
      </c>
      <c r="AJ148" s="181">
        <v>108.86621079036347</v>
      </c>
      <c r="AK148" s="181">
        <v>108.86621079036347</v>
      </c>
      <c r="AL148" s="181">
        <v>131.06036077396894</v>
      </c>
      <c r="AM148" s="181">
        <v>131.06036077396894</v>
      </c>
      <c r="AN148" s="181">
        <v>131.06036077396894</v>
      </c>
      <c r="AO148" s="181">
        <v>131.06036077396894</v>
      </c>
      <c r="AP148" s="181">
        <v>131.06036077396894</v>
      </c>
      <c r="AQ148" s="181">
        <v>131.06036077396894</v>
      </c>
      <c r="AR148" s="181">
        <v>131.06036077396894</v>
      </c>
      <c r="AS148" s="181">
        <v>131.06036077396894</v>
      </c>
      <c r="AT148" s="181">
        <v>131.06036077396894</v>
      </c>
      <c r="AU148" s="181">
        <v>131.06036077396894</v>
      </c>
      <c r="AV148" s="181">
        <v>131.06036077396894</v>
      </c>
      <c r="AW148" s="181">
        <v>131.06036077396894</v>
      </c>
      <c r="AX148" s="181">
        <v>131.06036077396894</v>
      </c>
      <c r="AY148" s="181">
        <v>131.06036077396894</v>
      </c>
      <c r="AZ148" s="181">
        <v>131.06036077396894</v>
      </c>
      <c r="BA148" s="181">
        <v>131.06036077396894</v>
      </c>
      <c r="BB148" s="181">
        <v>131.06036077396894</v>
      </c>
      <c r="BC148" s="181">
        <v>131.06036077396894</v>
      </c>
      <c r="BD148" s="181">
        <v>131.06036077396894</v>
      </c>
      <c r="BE148" s="181">
        <v>131.06036077396894</v>
      </c>
      <c r="BF148" s="181">
        <v>131.06036077396894</v>
      </c>
      <c r="BG148" s="181">
        <v>131.06036077396894</v>
      </c>
      <c r="BH148" s="181">
        <v>131.06036077396894</v>
      </c>
      <c r="BI148" s="181">
        <v>131.06036077396894</v>
      </c>
      <c r="BJ148" s="181">
        <v>131.06036077396894</v>
      </c>
      <c r="BK148" s="181">
        <v>131.06036077396894</v>
      </c>
      <c r="BL148" s="181">
        <v>131.06036077396894</v>
      </c>
      <c r="BM148" s="181">
        <v>131.06036077396894</v>
      </c>
      <c r="BN148" s="181">
        <v>131.06036077396894</v>
      </c>
      <c r="BO148" s="181">
        <v>131.06036077396894</v>
      </c>
      <c r="BP148" s="181">
        <v>131.06036077396894</v>
      </c>
      <c r="BQ148" s="181">
        <v>131.06036077396894</v>
      </c>
      <c r="BR148" s="181">
        <v>131.06036077396894</v>
      </c>
      <c r="BS148" s="181">
        <v>131.06036077396894</v>
      </c>
      <c r="BT148" s="181">
        <v>131.06036077396894</v>
      </c>
      <c r="BU148" s="181">
        <v>131.06036077396894</v>
      </c>
      <c r="BV148" s="181">
        <v>131.06036077396894</v>
      </c>
      <c r="BW148" s="181">
        <v>131.06036077396894</v>
      </c>
    </row>
    <row r="149" spans="1:75" x14ac:dyDescent="0.25">
      <c r="A149" s="189" t="s">
        <v>94</v>
      </c>
      <c r="B149" s="188"/>
      <c r="C149" s="166">
        <v>2</v>
      </c>
      <c r="D149" s="172">
        <v>99.228058502364917</v>
      </c>
      <c r="E149" s="172">
        <v>99.596228806300786</v>
      </c>
      <c r="F149" s="172">
        <v>99.920951282937793</v>
      </c>
      <c r="G149" s="172">
        <v>99.920951282937793</v>
      </c>
      <c r="H149" s="172">
        <v>100.00512764609692</v>
      </c>
      <c r="I149" s="172">
        <v>100.00512764609692</v>
      </c>
      <c r="J149" s="172">
        <v>100.00512764609697</v>
      </c>
      <c r="K149" s="172">
        <v>100.00512764609692</v>
      </c>
      <c r="L149" s="172">
        <v>100.00512764609692</v>
      </c>
      <c r="M149" s="172">
        <v>100.00512764609692</v>
      </c>
      <c r="N149" s="172">
        <v>100.00512764609692</v>
      </c>
      <c r="O149" s="172">
        <v>100.00512764609692</v>
      </c>
      <c r="P149" s="172">
        <v>100.00512764609692</v>
      </c>
      <c r="Q149" s="172">
        <v>99.474736097329497</v>
      </c>
      <c r="R149" s="172">
        <v>99.474736097329497</v>
      </c>
      <c r="S149" s="172">
        <v>99.706858152994556</v>
      </c>
      <c r="T149" s="172">
        <v>100.03473625961828</v>
      </c>
      <c r="U149" s="172">
        <v>100.03473625961828</v>
      </c>
      <c r="V149" s="172">
        <v>100.03473625961828</v>
      </c>
      <c r="W149" s="172">
        <v>100.41170049746442</v>
      </c>
      <c r="X149" s="172">
        <v>100.41170049746447</v>
      </c>
      <c r="Y149" s="172">
        <v>101.23676625694272</v>
      </c>
      <c r="Z149" s="172">
        <v>100.40157912975855</v>
      </c>
      <c r="AA149" s="172">
        <v>99.470486693968454</v>
      </c>
      <c r="AB149" s="172">
        <v>99.729355811490137</v>
      </c>
      <c r="AC149" s="172">
        <v>99.729355811490137</v>
      </c>
      <c r="AD149" s="172">
        <v>100.40832919664187</v>
      </c>
      <c r="AE149" s="172">
        <v>104.51010300285273</v>
      </c>
      <c r="AF149" s="172">
        <v>105.4620481402561</v>
      </c>
      <c r="AG149" s="172">
        <v>105.4620481402561</v>
      </c>
      <c r="AH149" s="172">
        <v>105.4620481402561</v>
      </c>
      <c r="AI149" s="172">
        <v>104.9835050060675</v>
      </c>
      <c r="AJ149" s="172">
        <v>104.9835050060675</v>
      </c>
      <c r="AK149" s="172">
        <v>104.56771791265513</v>
      </c>
      <c r="AL149" s="172">
        <v>105.45129718335488</v>
      </c>
      <c r="AM149" s="172">
        <v>105.45129718335488</v>
      </c>
      <c r="AN149" s="172">
        <v>105.45129718335488</v>
      </c>
      <c r="AO149" s="172">
        <v>105.896891897112</v>
      </c>
      <c r="AP149" s="172">
        <v>110.83055559275809</v>
      </c>
      <c r="AQ149" s="172">
        <v>107.67131428581447</v>
      </c>
      <c r="AR149" s="172">
        <v>107.67131428581447</v>
      </c>
      <c r="AS149" s="172">
        <v>111.18106880543365</v>
      </c>
      <c r="AT149" s="172">
        <v>116.67349537385272</v>
      </c>
      <c r="AU149" s="172">
        <v>117.29182863977617</v>
      </c>
      <c r="AV149" s="172">
        <v>118.59161372435923</v>
      </c>
      <c r="AW149" s="172">
        <v>116.16645386583093</v>
      </c>
      <c r="AX149" s="172">
        <v>116.42987475734787</v>
      </c>
      <c r="AY149" s="172">
        <v>118.00643366774509</v>
      </c>
      <c r="AZ149" s="172">
        <v>118.44889491643846</v>
      </c>
      <c r="BA149" s="172">
        <v>118.44889491643846</v>
      </c>
      <c r="BB149" s="172">
        <v>118.44889491643846</v>
      </c>
      <c r="BC149" s="172">
        <v>117.77297771904522</v>
      </c>
      <c r="BD149" s="172">
        <v>119.29849618304834</v>
      </c>
      <c r="BE149" s="172">
        <v>120.21503048971026</v>
      </c>
      <c r="BF149" s="172">
        <v>121.29953699679935</v>
      </c>
      <c r="BG149" s="172">
        <v>121.29953699679935</v>
      </c>
      <c r="BH149" s="172">
        <v>121.89004166397622</v>
      </c>
      <c r="BI149" s="172">
        <v>123.83399210432995</v>
      </c>
      <c r="BJ149" s="172">
        <v>123.83399210432995</v>
      </c>
      <c r="BK149" s="172">
        <v>123.83399210432995</v>
      </c>
      <c r="BL149" s="172">
        <v>123.83399210432995</v>
      </c>
      <c r="BM149" s="172">
        <v>123.21661934899024</v>
      </c>
      <c r="BN149" s="172">
        <v>123.76019445049357</v>
      </c>
      <c r="BO149" s="172">
        <v>125.79222787105785</v>
      </c>
      <c r="BP149" s="172">
        <v>125.79222787105785</v>
      </c>
      <c r="BQ149" s="172">
        <v>128.09530115366303</v>
      </c>
      <c r="BR149" s="172">
        <v>127.75281330261774</v>
      </c>
      <c r="BS149" s="172">
        <v>127.75281330261774</v>
      </c>
      <c r="BT149" s="172">
        <v>127.39695445088223</v>
      </c>
      <c r="BU149" s="172">
        <v>129.05710665382151</v>
      </c>
      <c r="BV149" s="172">
        <v>131.01146294851691</v>
      </c>
      <c r="BW149" s="172">
        <v>131.01146294851691</v>
      </c>
    </row>
    <row r="150" spans="1:75" x14ac:dyDescent="0.25">
      <c r="A150" s="173" t="s">
        <v>95</v>
      </c>
      <c r="B150" s="188"/>
      <c r="C150" s="166">
        <v>2</v>
      </c>
      <c r="D150" s="177">
        <v>99.228058502364917</v>
      </c>
      <c r="E150" s="177">
        <v>99.596228806300786</v>
      </c>
      <c r="F150" s="177">
        <v>99.920951282937793</v>
      </c>
      <c r="G150" s="177">
        <v>99.920951282937793</v>
      </c>
      <c r="H150" s="177">
        <v>100.00512764609692</v>
      </c>
      <c r="I150" s="177">
        <v>100.00512764609692</v>
      </c>
      <c r="J150" s="177">
        <v>100.00512764609697</v>
      </c>
      <c r="K150" s="177">
        <v>100.00512764609692</v>
      </c>
      <c r="L150" s="177">
        <v>100.00512764609692</v>
      </c>
      <c r="M150" s="177">
        <v>100.00512764609692</v>
      </c>
      <c r="N150" s="177">
        <v>100.00512764609692</v>
      </c>
      <c r="O150" s="177">
        <v>100.00512764609692</v>
      </c>
      <c r="P150" s="177">
        <v>100.00512764609692</v>
      </c>
      <c r="Q150" s="177">
        <v>99.474736097329497</v>
      </c>
      <c r="R150" s="177">
        <v>99.474736097329497</v>
      </c>
      <c r="S150" s="177">
        <v>99.706858152994556</v>
      </c>
      <c r="T150" s="177">
        <v>100.03473625961828</v>
      </c>
      <c r="U150" s="177">
        <v>100.03473625961828</v>
      </c>
      <c r="V150" s="177">
        <v>100.03473625961828</v>
      </c>
      <c r="W150" s="177">
        <v>100.41170049746442</v>
      </c>
      <c r="X150" s="177">
        <v>100.41170049746447</v>
      </c>
      <c r="Y150" s="177">
        <v>101.23676625694272</v>
      </c>
      <c r="Z150" s="177">
        <v>100.40157912975855</v>
      </c>
      <c r="AA150" s="177">
        <v>99.470486693968454</v>
      </c>
      <c r="AB150" s="177">
        <v>99.729355811490137</v>
      </c>
      <c r="AC150" s="177">
        <v>99.729355811490137</v>
      </c>
      <c r="AD150" s="177">
        <v>100.40832919664187</v>
      </c>
      <c r="AE150" s="177">
        <v>104.51010300285273</v>
      </c>
      <c r="AF150" s="177">
        <v>105.4620481402561</v>
      </c>
      <c r="AG150" s="177">
        <v>105.4620481402561</v>
      </c>
      <c r="AH150" s="177">
        <v>105.4620481402561</v>
      </c>
      <c r="AI150" s="177">
        <v>104.9835050060675</v>
      </c>
      <c r="AJ150" s="177">
        <v>104.9835050060675</v>
      </c>
      <c r="AK150" s="177">
        <v>104.56771791265513</v>
      </c>
      <c r="AL150" s="177">
        <v>105.45129718335488</v>
      </c>
      <c r="AM150" s="177">
        <v>105.45129718335488</v>
      </c>
      <c r="AN150" s="177">
        <v>105.45129718335488</v>
      </c>
      <c r="AO150" s="177">
        <v>105.896891897112</v>
      </c>
      <c r="AP150" s="177">
        <v>110.83055559275809</v>
      </c>
      <c r="AQ150" s="177">
        <v>107.67131428581447</v>
      </c>
      <c r="AR150" s="177">
        <v>107.67131428581447</v>
      </c>
      <c r="AS150" s="177">
        <v>111.18106880543365</v>
      </c>
      <c r="AT150" s="177">
        <v>116.67349537385272</v>
      </c>
      <c r="AU150" s="177">
        <v>117.29182863977617</v>
      </c>
      <c r="AV150" s="177">
        <v>118.59161372435923</v>
      </c>
      <c r="AW150" s="177">
        <v>116.16645386583093</v>
      </c>
      <c r="AX150" s="177">
        <v>116.42987475734787</v>
      </c>
      <c r="AY150" s="177">
        <v>118.00643366774509</v>
      </c>
      <c r="AZ150" s="177">
        <v>118.44889491643846</v>
      </c>
      <c r="BA150" s="177">
        <v>118.44889491643846</v>
      </c>
      <c r="BB150" s="177">
        <v>118.44889491643846</v>
      </c>
      <c r="BC150" s="177">
        <v>117.77297771904522</v>
      </c>
      <c r="BD150" s="177">
        <v>119.29849618304834</v>
      </c>
      <c r="BE150" s="177">
        <v>120.21503048971026</v>
      </c>
      <c r="BF150" s="177">
        <v>121.29953699679935</v>
      </c>
      <c r="BG150" s="177">
        <v>121.29953699679935</v>
      </c>
      <c r="BH150" s="177">
        <v>121.89004166397622</v>
      </c>
      <c r="BI150" s="177">
        <v>123.83399210432995</v>
      </c>
      <c r="BJ150" s="177">
        <v>123.83399210432995</v>
      </c>
      <c r="BK150" s="177">
        <v>123.83399210432995</v>
      </c>
      <c r="BL150" s="177">
        <v>123.83399210432995</v>
      </c>
      <c r="BM150" s="177">
        <v>123.21661934899024</v>
      </c>
      <c r="BN150" s="177">
        <v>123.76019445049357</v>
      </c>
      <c r="BO150" s="177">
        <v>125.79222787105785</v>
      </c>
      <c r="BP150" s="177">
        <v>125.79222787105785</v>
      </c>
      <c r="BQ150" s="177">
        <v>128.09530115366303</v>
      </c>
      <c r="BR150" s="177">
        <v>127.75281330261774</v>
      </c>
      <c r="BS150" s="177">
        <v>127.75281330261774</v>
      </c>
      <c r="BT150" s="177">
        <v>127.39695445088223</v>
      </c>
      <c r="BU150" s="177">
        <v>129.05710665382151</v>
      </c>
      <c r="BV150" s="177">
        <v>131.01146294851691</v>
      </c>
      <c r="BW150" s="177">
        <v>131.01146294851691</v>
      </c>
    </row>
    <row r="151" spans="1:75" x14ac:dyDescent="0.25">
      <c r="B151" s="148" t="s">
        <v>541</v>
      </c>
      <c r="C151" s="166">
        <v>1</v>
      </c>
      <c r="D151" s="181">
        <v>99.234443763319121</v>
      </c>
      <c r="E151" s="181">
        <v>99.234443763319121</v>
      </c>
      <c r="F151" s="181">
        <v>99.234443763319121</v>
      </c>
      <c r="G151" s="181">
        <v>99.234443763319121</v>
      </c>
      <c r="H151" s="181">
        <v>99.402796489637396</v>
      </c>
      <c r="I151" s="181">
        <v>99.402796489637396</v>
      </c>
      <c r="J151" s="181">
        <v>99.402796489637439</v>
      </c>
      <c r="K151" s="181">
        <v>99.402796489637396</v>
      </c>
      <c r="L151" s="181">
        <v>99.402796489637396</v>
      </c>
      <c r="M151" s="181">
        <v>99.402796489637396</v>
      </c>
      <c r="N151" s="181">
        <v>99.402796489637396</v>
      </c>
      <c r="O151" s="181">
        <v>99.402796489637396</v>
      </c>
      <c r="P151" s="181">
        <v>99.402796489637396</v>
      </c>
      <c r="Q151" s="181">
        <v>99.402796489637396</v>
      </c>
      <c r="R151" s="181">
        <v>99.402796489637396</v>
      </c>
      <c r="S151" s="181">
        <v>99.766337702884229</v>
      </c>
      <c r="T151" s="181">
        <v>100.42209391613169</v>
      </c>
      <c r="U151" s="181">
        <v>100.42209391613169</v>
      </c>
      <c r="V151" s="181">
        <v>100.42209391613169</v>
      </c>
      <c r="W151" s="181">
        <v>101.84312185168186</v>
      </c>
      <c r="X151" s="181">
        <v>101.84312185168189</v>
      </c>
      <c r="Y151" s="181">
        <v>101.84312185168186</v>
      </c>
      <c r="Z151" s="181">
        <v>102.05021039409554</v>
      </c>
      <c r="AA151" s="181">
        <v>102.05021039409554</v>
      </c>
      <c r="AB151" s="181">
        <v>102.05021039409554</v>
      </c>
      <c r="AC151" s="181">
        <v>102.05021039409554</v>
      </c>
      <c r="AD151" s="181">
        <v>102.05021039409554</v>
      </c>
      <c r="AE151" s="181">
        <v>101.10697286623711</v>
      </c>
      <c r="AF151" s="181">
        <v>101.24370459964433</v>
      </c>
      <c r="AG151" s="181">
        <v>101.24370459964433</v>
      </c>
      <c r="AH151" s="181">
        <v>101.24370459964433</v>
      </c>
      <c r="AI151" s="181">
        <v>100.28661833126714</v>
      </c>
      <c r="AJ151" s="181">
        <v>100.28661833126714</v>
      </c>
      <c r="AK151" s="181">
        <v>101.22220268584191</v>
      </c>
      <c r="AL151" s="181">
        <v>101.22220268584191</v>
      </c>
      <c r="AM151" s="181">
        <v>101.22220268584191</v>
      </c>
      <c r="AN151" s="181">
        <v>101.22220268584191</v>
      </c>
      <c r="AO151" s="181">
        <v>101.48213687743672</v>
      </c>
      <c r="AP151" s="181">
        <v>101.48213687743672</v>
      </c>
      <c r="AQ151" s="181">
        <v>101.48213687743672</v>
      </c>
      <c r="AR151" s="181">
        <v>101.48213687743672</v>
      </c>
      <c r="AS151" s="181">
        <v>102.45963418578056</v>
      </c>
      <c r="AT151" s="181">
        <v>102.45963418578056</v>
      </c>
      <c r="AU151" s="181">
        <v>103.69630071762748</v>
      </c>
      <c r="AV151" s="181">
        <v>104.26402732171086</v>
      </c>
      <c r="AW151" s="181">
        <v>104.26402732171086</v>
      </c>
      <c r="AX151" s="181">
        <v>104.79086910474471</v>
      </c>
      <c r="AY151" s="181">
        <v>105.5025857197752</v>
      </c>
      <c r="AZ151" s="181">
        <v>106.38750821716195</v>
      </c>
      <c r="BA151" s="181">
        <v>106.38750821716195</v>
      </c>
      <c r="BB151" s="181">
        <v>106.38750821716195</v>
      </c>
      <c r="BC151" s="181">
        <v>106.38750821716195</v>
      </c>
      <c r="BD151" s="181">
        <v>108.74903548969648</v>
      </c>
      <c r="BE151" s="181">
        <v>110.02883625782715</v>
      </c>
      <c r="BF151" s="181">
        <v>110.02883625782715</v>
      </c>
      <c r="BG151" s="181">
        <v>110.02883625782715</v>
      </c>
      <c r="BH151" s="181">
        <v>110.02883625782715</v>
      </c>
      <c r="BI151" s="181">
        <v>111.26332140030472</v>
      </c>
      <c r="BJ151" s="181">
        <v>111.26332140030472</v>
      </c>
      <c r="BK151" s="181">
        <v>111.26332140030472</v>
      </c>
      <c r="BL151" s="181">
        <v>111.26332140030472</v>
      </c>
      <c r="BM151" s="181">
        <v>111.26332140030472</v>
      </c>
      <c r="BN151" s="181">
        <v>111.26332140030472</v>
      </c>
      <c r="BO151" s="181">
        <v>115.32738824143328</v>
      </c>
      <c r="BP151" s="181">
        <v>115.32738824143328</v>
      </c>
      <c r="BQ151" s="181">
        <v>119.93353480664365</v>
      </c>
      <c r="BR151" s="181">
        <v>119.93353480664365</v>
      </c>
      <c r="BS151" s="181">
        <v>119.93353480664365</v>
      </c>
      <c r="BT151" s="181">
        <v>119.93353480664365</v>
      </c>
      <c r="BU151" s="181">
        <v>123.25383921252219</v>
      </c>
      <c r="BV151" s="181">
        <v>123.25383921252219</v>
      </c>
      <c r="BW151" s="181">
        <v>123.25383921252219</v>
      </c>
    </row>
    <row r="152" spans="1:75" x14ac:dyDescent="0.25">
      <c r="B152" s="148" t="s">
        <v>542</v>
      </c>
      <c r="C152" s="166"/>
      <c r="D152" s="181"/>
      <c r="E152" s="181"/>
      <c r="F152" s="181"/>
      <c r="G152" s="181"/>
      <c r="H152" s="181"/>
      <c r="I152" s="181"/>
      <c r="J152" s="181"/>
      <c r="K152" s="181"/>
      <c r="L152" s="181"/>
      <c r="M152" s="181"/>
      <c r="N152" s="181"/>
      <c r="O152" s="181"/>
      <c r="P152" s="181"/>
      <c r="Q152" s="181"/>
      <c r="R152" s="181"/>
      <c r="S152" s="181"/>
      <c r="T152" s="181"/>
      <c r="U152" s="181"/>
      <c r="V152" s="181"/>
      <c r="W152" s="181"/>
      <c r="X152" s="181"/>
      <c r="Y152" s="181"/>
      <c r="Z152" s="181"/>
      <c r="AA152" s="181"/>
      <c r="AB152" s="181"/>
      <c r="AC152" s="181"/>
      <c r="AD152" s="181"/>
      <c r="AE152" s="181"/>
      <c r="AF152" s="181"/>
      <c r="AG152" s="181"/>
      <c r="AH152" s="181"/>
      <c r="AI152" s="181"/>
      <c r="AJ152" s="181"/>
      <c r="AK152" s="181"/>
      <c r="AL152" s="181"/>
      <c r="AM152" s="181"/>
      <c r="AN152" s="181"/>
      <c r="AO152" s="181"/>
      <c r="AP152" s="181"/>
      <c r="AQ152" s="181"/>
      <c r="AR152" s="181"/>
      <c r="AS152" s="181"/>
      <c r="AT152" s="181"/>
      <c r="AU152" s="181"/>
      <c r="AV152" s="181"/>
      <c r="AW152" s="181"/>
      <c r="AX152" s="181"/>
      <c r="AY152" s="181"/>
      <c r="AZ152" s="181"/>
      <c r="BA152" s="181"/>
      <c r="BB152" s="181"/>
      <c r="BC152" s="181"/>
      <c r="BD152" s="181"/>
      <c r="BE152" s="181"/>
      <c r="BF152" s="181"/>
      <c r="BG152" s="181"/>
      <c r="BH152" s="181"/>
      <c r="BI152" s="181"/>
      <c r="BJ152" s="181"/>
      <c r="BK152" s="181"/>
      <c r="BL152" s="181"/>
      <c r="BM152" s="181"/>
      <c r="BN152" s="181"/>
      <c r="BO152" s="181"/>
      <c r="BP152" s="181"/>
      <c r="BQ152" s="181"/>
      <c r="BR152" s="181"/>
      <c r="BS152" s="181"/>
      <c r="BT152" s="181"/>
      <c r="BU152" s="181"/>
      <c r="BV152" s="181"/>
      <c r="BW152" s="181"/>
    </row>
    <row r="153" spans="1:75" x14ac:dyDescent="0.25">
      <c r="B153" s="148" t="s">
        <v>543</v>
      </c>
      <c r="C153" s="166">
        <v>1</v>
      </c>
      <c r="D153" s="181">
        <v>99.221673241410713</v>
      </c>
      <c r="E153" s="181">
        <v>99.958013849282452</v>
      </c>
      <c r="F153" s="181">
        <v>100.60745880255647</v>
      </c>
      <c r="G153" s="181">
        <v>100.60745880255647</v>
      </c>
      <c r="H153" s="181">
        <v>100.60745880255647</v>
      </c>
      <c r="I153" s="181">
        <v>100.60745880255647</v>
      </c>
      <c r="J153" s="181">
        <v>100.60745880255649</v>
      </c>
      <c r="K153" s="181">
        <v>100.60745880255647</v>
      </c>
      <c r="L153" s="181">
        <v>100.60745880255647</v>
      </c>
      <c r="M153" s="181">
        <v>100.60745880255647</v>
      </c>
      <c r="N153" s="181">
        <v>100.60745880255647</v>
      </c>
      <c r="O153" s="181">
        <v>100.60745880255647</v>
      </c>
      <c r="P153" s="181">
        <v>100.60745880255647</v>
      </c>
      <c r="Q153" s="181">
        <v>99.546675705021585</v>
      </c>
      <c r="R153" s="181">
        <v>99.546675705021585</v>
      </c>
      <c r="S153" s="181">
        <v>99.647378603104883</v>
      </c>
      <c r="T153" s="181">
        <v>99.647378603104883</v>
      </c>
      <c r="U153" s="181">
        <v>99.647378603104883</v>
      </c>
      <c r="V153" s="181">
        <v>99.647378603104883</v>
      </c>
      <c r="W153" s="181">
        <v>98.980279143246989</v>
      </c>
      <c r="X153" s="181">
        <v>98.980279143247046</v>
      </c>
      <c r="Y153" s="181">
        <v>100.63041066220357</v>
      </c>
      <c r="Z153" s="181">
        <v>98.752947865421547</v>
      </c>
      <c r="AA153" s="181">
        <v>96.890762993841363</v>
      </c>
      <c r="AB153" s="181">
        <v>97.408501228884745</v>
      </c>
      <c r="AC153" s="181">
        <v>97.408501228884745</v>
      </c>
      <c r="AD153" s="181">
        <v>98.766447999188202</v>
      </c>
      <c r="AE153" s="181">
        <v>107.91323313946836</v>
      </c>
      <c r="AF153" s="181">
        <v>109.68039168086787</v>
      </c>
      <c r="AG153" s="181">
        <v>109.68039168086787</v>
      </c>
      <c r="AH153" s="181">
        <v>109.68039168086787</v>
      </c>
      <c r="AI153" s="181">
        <v>109.68039168086787</v>
      </c>
      <c r="AJ153" s="181">
        <v>109.68039168086787</v>
      </c>
      <c r="AK153" s="181">
        <v>107.91323313946836</v>
      </c>
      <c r="AL153" s="181">
        <v>109.68039168086787</v>
      </c>
      <c r="AM153" s="181">
        <v>109.68039168086787</v>
      </c>
      <c r="AN153" s="181">
        <v>109.68039168086787</v>
      </c>
      <c r="AO153" s="181">
        <v>110.3116469167873</v>
      </c>
      <c r="AP153" s="181">
        <v>120.17897430807945</v>
      </c>
      <c r="AQ153" s="181">
        <v>113.86049169419223</v>
      </c>
      <c r="AR153" s="181">
        <v>113.86049169419223</v>
      </c>
      <c r="AS153" s="181">
        <v>119.90250342508676</v>
      </c>
      <c r="AT153" s="181">
        <v>130.88735656192486</v>
      </c>
      <c r="AU153" s="181">
        <v>130.88735656192486</v>
      </c>
      <c r="AV153" s="181">
        <v>132.9192001270076</v>
      </c>
      <c r="AW153" s="181">
        <v>128.06888040995102</v>
      </c>
      <c r="AX153" s="181">
        <v>128.06888040995102</v>
      </c>
      <c r="AY153" s="181">
        <v>130.51028161571497</v>
      </c>
      <c r="AZ153" s="181">
        <v>130.51028161571497</v>
      </c>
      <c r="BA153" s="181">
        <v>130.51028161571497</v>
      </c>
      <c r="BB153" s="181">
        <v>130.51028161571497</v>
      </c>
      <c r="BC153" s="181">
        <v>129.15844722092848</v>
      </c>
      <c r="BD153" s="181">
        <v>129.84795687640019</v>
      </c>
      <c r="BE153" s="181">
        <v>130.40122472159337</v>
      </c>
      <c r="BF153" s="181">
        <v>132.57023773577154</v>
      </c>
      <c r="BG153" s="181">
        <v>132.57023773577154</v>
      </c>
      <c r="BH153" s="181">
        <v>133.75124707012529</v>
      </c>
      <c r="BI153" s="181">
        <v>136.40466280835517</v>
      </c>
      <c r="BJ153" s="181">
        <v>136.40466280835517</v>
      </c>
      <c r="BK153" s="181">
        <v>136.40466280835517</v>
      </c>
      <c r="BL153" s="181">
        <v>136.40466280835517</v>
      </c>
      <c r="BM153" s="181">
        <v>135.16991729767577</v>
      </c>
      <c r="BN153" s="181">
        <v>136.25706750068241</v>
      </c>
      <c r="BO153" s="181">
        <v>136.25706750068241</v>
      </c>
      <c r="BP153" s="181">
        <v>136.25706750068241</v>
      </c>
      <c r="BQ153" s="181">
        <v>136.25706750068241</v>
      </c>
      <c r="BR153" s="181">
        <v>135.57209179859183</v>
      </c>
      <c r="BS153" s="181">
        <v>135.57209179859183</v>
      </c>
      <c r="BT153" s="181">
        <v>134.86037409512082</v>
      </c>
      <c r="BU153" s="181">
        <v>134.86037409512082</v>
      </c>
      <c r="BV153" s="181">
        <v>138.76908668451162</v>
      </c>
      <c r="BW153" s="181">
        <v>138.76908668451162</v>
      </c>
    </row>
    <row r="154" spans="1:75" x14ac:dyDescent="0.25">
      <c r="A154" s="189" t="s">
        <v>96</v>
      </c>
      <c r="B154" s="188"/>
      <c r="C154" s="166">
        <v>2</v>
      </c>
      <c r="D154" s="172">
        <v>101.62420166085408</v>
      </c>
      <c r="E154" s="172">
        <v>101.90016940437638</v>
      </c>
      <c r="F154" s="172">
        <v>101.2081921001467</v>
      </c>
      <c r="G154" s="172">
        <v>101.2081921001467</v>
      </c>
      <c r="H154" s="172">
        <v>101.56359597871312</v>
      </c>
      <c r="I154" s="172">
        <v>101.67677914483428</v>
      </c>
      <c r="J154" s="172">
        <v>103.03122815776547</v>
      </c>
      <c r="K154" s="172">
        <v>103.0312281577655</v>
      </c>
      <c r="L154" s="172">
        <v>103.0312281577655</v>
      </c>
      <c r="M154" s="172">
        <v>103.0312281577655</v>
      </c>
      <c r="N154" s="172">
        <v>103.0312281577655</v>
      </c>
      <c r="O154" s="172">
        <v>103.0312281577655</v>
      </c>
      <c r="P154" s="172">
        <v>103.35167590327173</v>
      </c>
      <c r="Q154" s="172">
        <v>103.35167590327173</v>
      </c>
      <c r="R154" s="172">
        <v>103.35167590327173</v>
      </c>
      <c r="S154" s="172">
        <v>103.23778998825776</v>
      </c>
      <c r="T154" s="172">
        <v>103.23778998825776</v>
      </c>
      <c r="U154" s="172">
        <v>103.51514479225156</v>
      </c>
      <c r="V154" s="172">
        <v>103.03975317300808</v>
      </c>
      <c r="W154" s="172">
        <v>103.38127525846122</v>
      </c>
      <c r="X154" s="172">
        <v>103.38127525846116</v>
      </c>
      <c r="Y154" s="172">
        <v>103.21196306795848</v>
      </c>
      <c r="Z154" s="172">
        <v>103.07693964981303</v>
      </c>
      <c r="AA154" s="172">
        <v>103.38127525846122</v>
      </c>
      <c r="AB154" s="172">
        <v>103.38127525846122</v>
      </c>
      <c r="AC154" s="172">
        <v>103.72087623413046</v>
      </c>
      <c r="AD154" s="172">
        <v>104.28754571760518</v>
      </c>
      <c r="AE154" s="172">
        <v>105.10388225934551</v>
      </c>
      <c r="AF154" s="172">
        <v>107.04032475174907</v>
      </c>
      <c r="AG154" s="172">
        <v>106.9831827207193</v>
      </c>
      <c r="AH154" s="172">
        <v>107.58571290825029</v>
      </c>
      <c r="AI154" s="172">
        <v>107.41167053202959</v>
      </c>
      <c r="AJ154" s="172">
        <v>107.43459850655893</v>
      </c>
      <c r="AK154" s="172">
        <v>107.36288058554486</v>
      </c>
      <c r="AL154" s="172">
        <v>108.86064967745705</v>
      </c>
      <c r="AM154" s="172">
        <v>108.86064967745705</v>
      </c>
      <c r="AN154" s="172">
        <v>108.86064967745705</v>
      </c>
      <c r="AO154" s="172">
        <v>108.97075893011402</v>
      </c>
      <c r="AP154" s="172">
        <v>109.21563384197478</v>
      </c>
      <c r="AQ154" s="172">
        <v>109.34331950918838</v>
      </c>
      <c r="AR154" s="172">
        <v>110.15661846733516</v>
      </c>
      <c r="AS154" s="172">
        <v>110.15661846733516</v>
      </c>
      <c r="AT154" s="172">
        <v>110.15661846733516</v>
      </c>
      <c r="AU154" s="172">
        <v>110.15661846733516</v>
      </c>
      <c r="AV154" s="172">
        <v>110.15661846733516</v>
      </c>
      <c r="AW154" s="172">
        <v>111.03621024713787</v>
      </c>
      <c r="AX154" s="172">
        <v>111.37792342671179</v>
      </c>
      <c r="AY154" s="172">
        <v>111.65717432714823</v>
      </c>
      <c r="AZ154" s="172">
        <v>111.83598532333377</v>
      </c>
      <c r="BA154" s="172">
        <v>111.69006762549253</v>
      </c>
      <c r="BB154" s="172">
        <v>112.82367258899029</v>
      </c>
      <c r="BC154" s="172">
        <v>112.82367258899029</v>
      </c>
      <c r="BD154" s="172">
        <v>113.20741707754857</v>
      </c>
      <c r="BE154" s="172">
        <v>114.83212758901466</v>
      </c>
      <c r="BF154" s="172">
        <v>114.83212758901466</v>
      </c>
      <c r="BG154" s="172">
        <v>115.16800841378981</v>
      </c>
      <c r="BH154" s="172">
        <v>116.69141329592597</v>
      </c>
      <c r="BI154" s="172">
        <v>116.45169265328562</v>
      </c>
      <c r="BJ154" s="172">
        <v>116.84442848108151</v>
      </c>
      <c r="BK154" s="172">
        <v>116.85717030541414</v>
      </c>
      <c r="BL154" s="172">
        <v>117.45281034746949</v>
      </c>
      <c r="BM154" s="172">
        <v>117.41011684223518</v>
      </c>
      <c r="BN154" s="172">
        <v>117.41011684223518</v>
      </c>
      <c r="BO154" s="172">
        <v>122.36469931884545</v>
      </c>
      <c r="BP154" s="172">
        <v>122.36469931884545</v>
      </c>
      <c r="BQ154" s="172">
        <v>122.36469931884545</v>
      </c>
      <c r="BR154" s="172">
        <v>122.36469931884545</v>
      </c>
      <c r="BS154" s="172">
        <v>122.36469931884545</v>
      </c>
      <c r="BT154" s="172">
        <v>123.12221806979419</v>
      </c>
      <c r="BU154" s="172">
        <v>123.12221806979419</v>
      </c>
      <c r="BV154" s="172">
        <v>123.13586213395629</v>
      </c>
      <c r="BW154" s="172">
        <v>121.56518241389637</v>
      </c>
    </row>
    <row r="155" spans="1:75" x14ac:dyDescent="0.25">
      <c r="A155" s="173" t="s">
        <v>97</v>
      </c>
      <c r="B155" s="188"/>
      <c r="C155" s="166">
        <v>1</v>
      </c>
      <c r="D155" s="177">
        <v>100.13236282822263</v>
      </c>
      <c r="E155" s="177">
        <v>100.13236282822263</v>
      </c>
      <c r="F155" s="177">
        <v>100.13236282822263</v>
      </c>
      <c r="G155" s="177">
        <v>100.13236282822263</v>
      </c>
      <c r="H155" s="177">
        <v>100.13236282822263</v>
      </c>
      <c r="I155" s="177">
        <v>100.13236282822263</v>
      </c>
      <c r="J155" s="177">
        <v>102.84126085408501</v>
      </c>
      <c r="K155" s="177">
        <v>102.84126085408506</v>
      </c>
      <c r="L155" s="177">
        <v>102.84126085408506</v>
      </c>
      <c r="M155" s="177">
        <v>102.84126085408506</v>
      </c>
      <c r="N155" s="177">
        <v>102.84126085408506</v>
      </c>
      <c r="O155" s="177">
        <v>102.84126085408506</v>
      </c>
      <c r="P155" s="177">
        <v>102.84126085408506</v>
      </c>
      <c r="Q155" s="177">
        <v>102.84126085408506</v>
      </c>
      <c r="R155" s="177">
        <v>102.84126085408506</v>
      </c>
      <c r="S155" s="177">
        <v>102.84126085408506</v>
      </c>
      <c r="T155" s="177">
        <v>102.84126085408506</v>
      </c>
      <c r="U155" s="177">
        <v>102.84126085408506</v>
      </c>
      <c r="V155" s="177">
        <v>102.84126085408506</v>
      </c>
      <c r="W155" s="177">
        <v>102.84126085408506</v>
      </c>
      <c r="X155" s="177">
        <v>102.84126085408501</v>
      </c>
      <c r="Y155" s="177">
        <v>102.84126085408506</v>
      </c>
      <c r="Z155" s="177">
        <v>102.84126085408506</v>
      </c>
      <c r="AA155" s="177">
        <v>102.84126085408506</v>
      </c>
      <c r="AB155" s="177">
        <v>102.84126085408506</v>
      </c>
      <c r="AC155" s="177">
        <v>102.84126085408506</v>
      </c>
      <c r="AD155" s="177">
        <v>102.84126085408506</v>
      </c>
      <c r="AE155" s="177">
        <v>104.47393393756573</v>
      </c>
      <c r="AF155" s="177">
        <v>108.34681892237285</v>
      </c>
      <c r="AG155" s="177">
        <v>108.34681892237285</v>
      </c>
      <c r="AH155" s="177">
        <v>108.34681892237285</v>
      </c>
      <c r="AI155" s="177">
        <v>108.34681892237285</v>
      </c>
      <c r="AJ155" s="177">
        <v>108.34681892237285</v>
      </c>
      <c r="AK155" s="177">
        <v>108.34681892237285</v>
      </c>
      <c r="AL155" s="177">
        <v>108.34681892237285</v>
      </c>
      <c r="AM155" s="177">
        <v>108.34681892237285</v>
      </c>
      <c r="AN155" s="177">
        <v>108.34681892237285</v>
      </c>
      <c r="AO155" s="177">
        <v>108.34681892237285</v>
      </c>
      <c r="AP155" s="177">
        <v>108.34681892237285</v>
      </c>
      <c r="AQ155" s="177">
        <v>108.34681892237285</v>
      </c>
      <c r="AR155" s="177">
        <v>108.34681892237285</v>
      </c>
      <c r="AS155" s="177">
        <v>108.34681892237285</v>
      </c>
      <c r="AT155" s="177">
        <v>108.34681892237285</v>
      </c>
      <c r="AU155" s="177">
        <v>108.34681892237285</v>
      </c>
      <c r="AV155" s="177">
        <v>108.34681892237285</v>
      </c>
      <c r="AW155" s="177">
        <v>110.10600248197827</v>
      </c>
      <c r="AX155" s="177">
        <v>110.10600248197827</v>
      </c>
      <c r="AY155" s="177">
        <v>110.10600248197827</v>
      </c>
      <c r="AZ155" s="177">
        <v>110.10600248197827</v>
      </c>
      <c r="BA155" s="177">
        <v>110.10600248197827</v>
      </c>
      <c r="BB155" s="177">
        <v>112.37321240897379</v>
      </c>
      <c r="BC155" s="177">
        <v>112.37321240897379</v>
      </c>
      <c r="BD155" s="177">
        <v>112.37321240897379</v>
      </c>
      <c r="BE155" s="177">
        <v>112.37321240897379</v>
      </c>
      <c r="BF155" s="177">
        <v>112.37321240897379</v>
      </c>
      <c r="BG155" s="177">
        <v>112.37321240897379</v>
      </c>
      <c r="BH155" s="177">
        <v>114.5990008091788</v>
      </c>
      <c r="BI155" s="177">
        <v>114.5990008091788</v>
      </c>
      <c r="BJ155" s="177">
        <v>114.5990008091788</v>
      </c>
      <c r="BK155" s="177">
        <v>114.5990008091788</v>
      </c>
      <c r="BL155" s="177">
        <v>114.5990008091788</v>
      </c>
      <c r="BM155" s="177">
        <v>114.5990008091788</v>
      </c>
      <c r="BN155" s="177">
        <v>114.5990008091788</v>
      </c>
      <c r="BO155" s="177">
        <v>123.91212610128265</v>
      </c>
      <c r="BP155" s="177">
        <v>123.91212610128265</v>
      </c>
      <c r="BQ155" s="177">
        <v>123.91212610128265</v>
      </c>
      <c r="BR155" s="177">
        <v>123.91212610128265</v>
      </c>
      <c r="BS155" s="177">
        <v>123.91212610128265</v>
      </c>
      <c r="BT155" s="177">
        <v>123.91212610128265</v>
      </c>
      <c r="BU155" s="177">
        <v>123.91212610128265</v>
      </c>
      <c r="BV155" s="177">
        <v>123.91212610128265</v>
      </c>
      <c r="BW155" s="177">
        <v>120.77076666116281</v>
      </c>
    </row>
    <row r="156" spans="1:75" x14ac:dyDescent="0.25">
      <c r="B156" s="148" t="s">
        <v>544</v>
      </c>
      <c r="C156" s="166">
        <v>1</v>
      </c>
      <c r="D156" s="181">
        <v>100.13236282822263</v>
      </c>
      <c r="E156" s="181">
        <v>100.13236282822263</v>
      </c>
      <c r="F156" s="181">
        <v>100.13236282822263</v>
      </c>
      <c r="G156" s="181">
        <v>100.13236282822263</v>
      </c>
      <c r="H156" s="181">
        <v>100.13236282822263</v>
      </c>
      <c r="I156" s="181">
        <v>100.13236282822263</v>
      </c>
      <c r="J156" s="181">
        <v>102.84126085408501</v>
      </c>
      <c r="K156" s="181">
        <v>102.84126085408506</v>
      </c>
      <c r="L156" s="181">
        <v>102.84126085408506</v>
      </c>
      <c r="M156" s="181">
        <v>102.84126085408506</v>
      </c>
      <c r="N156" s="181">
        <v>102.84126085408506</v>
      </c>
      <c r="O156" s="181">
        <v>102.84126085408506</v>
      </c>
      <c r="P156" s="181">
        <v>102.84126085408506</v>
      </c>
      <c r="Q156" s="181">
        <v>102.84126085408506</v>
      </c>
      <c r="R156" s="181">
        <v>102.84126085408506</v>
      </c>
      <c r="S156" s="181">
        <v>102.84126085408506</v>
      </c>
      <c r="T156" s="181">
        <v>102.84126085408506</v>
      </c>
      <c r="U156" s="181">
        <v>102.84126085408506</v>
      </c>
      <c r="V156" s="181">
        <v>102.84126085408506</v>
      </c>
      <c r="W156" s="181">
        <v>102.84126085408506</v>
      </c>
      <c r="X156" s="181">
        <v>102.84126085408501</v>
      </c>
      <c r="Y156" s="181">
        <v>102.84126085408506</v>
      </c>
      <c r="Z156" s="181">
        <v>102.84126085408506</v>
      </c>
      <c r="AA156" s="181">
        <v>102.84126085408506</v>
      </c>
      <c r="AB156" s="181">
        <v>102.84126085408506</v>
      </c>
      <c r="AC156" s="181">
        <v>102.84126085408506</v>
      </c>
      <c r="AD156" s="181">
        <v>102.84126085408506</v>
      </c>
      <c r="AE156" s="181">
        <v>104.47393393756573</v>
      </c>
      <c r="AF156" s="181">
        <v>108.34681892237285</v>
      </c>
      <c r="AG156" s="181">
        <v>108.34681892237285</v>
      </c>
      <c r="AH156" s="181">
        <v>108.34681892237285</v>
      </c>
      <c r="AI156" s="181">
        <v>108.34681892237285</v>
      </c>
      <c r="AJ156" s="181">
        <v>108.34681892237285</v>
      </c>
      <c r="AK156" s="181">
        <v>108.34681892237285</v>
      </c>
      <c r="AL156" s="181">
        <v>108.34681892237285</v>
      </c>
      <c r="AM156" s="181">
        <v>108.34681892237285</v>
      </c>
      <c r="AN156" s="181">
        <v>108.34681892237285</v>
      </c>
      <c r="AO156" s="181">
        <v>108.34681892237285</v>
      </c>
      <c r="AP156" s="181">
        <v>108.34681892237285</v>
      </c>
      <c r="AQ156" s="181">
        <v>108.34681892237285</v>
      </c>
      <c r="AR156" s="181">
        <v>108.34681892237285</v>
      </c>
      <c r="AS156" s="181">
        <v>108.34681892237285</v>
      </c>
      <c r="AT156" s="181">
        <v>108.34681892237285</v>
      </c>
      <c r="AU156" s="181">
        <v>108.34681892237285</v>
      </c>
      <c r="AV156" s="181">
        <v>108.34681892237285</v>
      </c>
      <c r="AW156" s="181">
        <v>110.10600248197827</v>
      </c>
      <c r="AX156" s="181">
        <v>110.10600248197827</v>
      </c>
      <c r="AY156" s="181">
        <v>110.10600248197827</v>
      </c>
      <c r="AZ156" s="181">
        <v>110.10600248197827</v>
      </c>
      <c r="BA156" s="181">
        <v>110.10600248197827</v>
      </c>
      <c r="BB156" s="181">
        <v>112.37321240897379</v>
      </c>
      <c r="BC156" s="181">
        <v>112.37321240897379</v>
      </c>
      <c r="BD156" s="181">
        <v>112.37321240897379</v>
      </c>
      <c r="BE156" s="181">
        <v>112.37321240897379</v>
      </c>
      <c r="BF156" s="181">
        <v>112.37321240897379</v>
      </c>
      <c r="BG156" s="181">
        <v>112.37321240897379</v>
      </c>
      <c r="BH156" s="181">
        <v>114.5990008091788</v>
      </c>
      <c r="BI156" s="181">
        <v>114.5990008091788</v>
      </c>
      <c r="BJ156" s="181">
        <v>114.5990008091788</v>
      </c>
      <c r="BK156" s="181">
        <v>114.5990008091788</v>
      </c>
      <c r="BL156" s="181">
        <v>114.5990008091788</v>
      </c>
      <c r="BM156" s="181">
        <v>114.5990008091788</v>
      </c>
      <c r="BN156" s="181">
        <v>114.5990008091788</v>
      </c>
      <c r="BO156" s="181">
        <v>123.91212610128265</v>
      </c>
      <c r="BP156" s="181">
        <v>123.91212610128265</v>
      </c>
      <c r="BQ156" s="181">
        <v>123.91212610128265</v>
      </c>
      <c r="BR156" s="181">
        <v>123.91212610128265</v>
      </c>
      <c r="BS156" s="181">
        <v>123.91212610128265</v>
      </c>
      <c r="BT156" s="181">
        <v>123.91212610128265</v>
      </c>
      <c r="BU156" s="181">
        <v>123.91212610128265</v>
      </c>
      <c r="BV156" s="181">
        <v>123.91212610128265</v>
      </c>
      <c r="BW156" s="181">
        <v>120.77076666116281</v>
      </c>
    </row>
    <row r="157" spans="1:75" x14ac:dyDescent="0.25">
      <c r="A157" s="173" t="s">
        <v>98</v>
      </c>
      <c r="B157" s="188"/>
      <c r="C157" s="166">
        <v>1</v>
      </c>
      <c r="D157" s="177">
        <v>103.11604049348553</v>
      </c>
      <c r="E157" s="177">
        <v>103.66797598053014</v>
      </c>
      <c r="F157" s="177">
        <v>102.28402137207078</v>
      </c>
      <c r="G157" s="177">
        <v>102.28402137207078</v>
      </c>
      <c r="H157" s="177">
        <v>102.99482912920364</v>
      </c>
      <c r="I157" s="177">
        <v>103.22119546144593</v>
      </c>
      <c r="J157" s="177">
        <v>103.22119546144593</v>
      </c>
      <c r="K157" s="177">
        <v>103.22119546144593</v>
      </c>
      <c r="L157" s="177">
        <v>103.22119546144593</v>
      </c>
      <c r="M157" s="177">
        <v>103.22119546144593</v>
      </c>
      <c r="N157" s="177">
        <v>103.22119546144593</v>
      </c>
      <c r="O157" s="177">
        <v>103.22119546144593</v>
      </c>
      <c r="P157" s="177">
        <v>103.86209095245839</v>
      </c>
      <c r="Q157" s="177">
        <v>103.86209095245839</v>
      </c>
      <c r="R157" s="177">
        <v>103.86209095245839</v>
      </c>
      <c r="S157" s="177">
        <v>103.63431912243047</v>
      </c>
      <c r="T157" s="177">
        <v>103.63431912243047</v>
      </c>
      <c r="U157" s="177">
        <v>104.18902873041807</v>
      </c>
      <c r="V157" s="177">
        <v>103.2382454919311</v>
      </c>
      <c r="W157" s="177">
        <v>103.92128966283735</v>
      </c>
      <c r="X157" s="177">
        <v>103.92128966283731</v>
      </c>
      <c r="Y157" s="177">
        <v>103.58266528183189</v>
      </c>
      <c r="Z157" s="177">
        <v>103.31261844554098</v>
      </c>
      <c r="AA157" s="177">
        <v>103.92128966283735</v>
      </c>
      <c r="AB157" s="177">
        <v>103.92128966283735</v>
      </c>
      <c r="AC157" s="177">
        <v>104.60049161417585</v>
      </c>
      <c r="AD157" s="177">
        <v>105.73383058112529</v>
      </c>
      <c r="AE157" s="177">
        <v>105.73383058112529</v>
      </c>
      <c r="AF157" s="177">
        <v>105.73383058112529</v>
      </c>
      <c r="AG157" s="177">
        <v>105.61954651906576</v>
      </c>
      <c r="AH157" s="177">
        <v>106.82460689412771</v>
      </c>
      <c r="AI157" s="177">
        <v>106.47652214168633</v>
      </c>
      <c r="AJ157" s="177">
        <v>106.52237809074499</v>
      </c>
      <c r="AK157" s="177">
        <v>106.37894224871687</v>
      </c>
      <c r="AL157" s="177">
        <v>109.37448043254126</v>
      </c>
      <c r="AM157" s="177">
        <v>109.37448043254126</v>
      </c>
      <c r="AN157" s="177">
        <v>109.37448043254126</v>
      </c>
      <c r="AO157" s="177">
        <v>109.59469893785518</v>
      </c>
      <c r="AP157" s="177">
        <v>110.08444876157671</v>
      </c>
      <c r="AQ157" s="177">
        <v>110.33982009600389</v>
      </c>
      <c r="AR157" s="177">
        <v>111.96641801229748</v>
      </c>
      <c r="AS157" s="177">
        <v>111.96641801229748</v>
      </c>
      <c r="AT157" s="177">
        <v>111.96641801229748</v>
      </c>
      <c r="AU157" s="177">
        <v>111.96641801229748</v>
      </c>
      <c r="AV157" s="177">
        <v>111.96641801229748</v>
      </c>
      <c r="AW157" s="177">
        <v>111.96641801229748</v>
      </c>
      <c r="AX157" s="177">
        <v>112.64984437144533</v>
      </c>
      <c r="AY157" s="177">
        <v>113.20834617231817</v>
      </c>
      <c r="AZ157" s="177">
        <v>113.56596816468929</v>
      </c>
      <c r="BA157" s="177">
        <v>113.27413276900681</v>
      </c>
      <c r="BB157" s="177">
        <v>113.27413276900681</v>
      </c>
      <c r="BC157" s="177">
        <v>113.27413276900681</v>
      </c>
      <c r="BD157" s="177">
        <v>114.04162174612337</v>
      </c>
      <c r="BE157" s="177">
        <v>117.29104276905554</v>
      </c>
      <c r="BF157" s="177">
        <v>117.29104276905554</v>
      </c>
      <c r="BG157" s="177">
        <v>117.96280441860583</v>
      </c>
      <c r="BH157" s="177">
        <v>118.78382578267313</v>
      </c>
      <c r="BI157" s="177">
        <v>118.30438449739245</v>
      </c>
      <c r="BJ157" s="177">
        <v>119.08985615298423</v>
      </c>
      <c r="BK157" s="177">
        <v>119.1153398016495</v>
      </c>
      <c r="BL157" s="177">
        <v>120.30661988576017</v>
      </c>
      <c r="BM157" s="177">
        <v>120.22123287529156</v>
      </c>
      <c r="BN157" s="177">
        <v>120.22123287529156</v>
      </c>
      <c r="BO157" s="177">
        <v>120.81727253640825</v>
      </c>
      <c r="BP157" s="177">
        <v>120.81727253640825</v>
      </c>
      <c r="BQ157" s="177">
        <v>120.81727253640825</v>
      </c>
      <c r="BR157" s="177">
        <v>120.81727253640825</v>
      </c>
      <c r="BS157" s="177">
        <v>120.81727253640825</v>
      </c>
      <c r="BT157" s="177">
        <v>122.33231003830572</v>
      </c>
      <c r="BU157" s="177">
        <v>122.33231003830572</v>
      </c>
      <c r="BV157" s="177">
        <v>122.35959816662994</v>
      </c>
      <c r="BW157" s="177">
        <v>122.35959816662994</v>
      </c>
    </row>
    <row r="158" spans="1:75" x14ac:dyDescent="0.25">
      <c r="B158" s="148" t="s">
        <v>545</v>
      </c>
      <c r="C158" s="166">
        <v>1</v>
      </c>
      <c r="D158" s="181">
        <v>103.11604049348553</v>
      </c>
      <c r="E158" s="181">
        <v>103.66797598053014</v>
      </c>
      <c r="F158" s="181">
        <v>102.28402137207078</v>
      </c>
      <c r="G158" s="181">
        <v>102.28402137207078</v>
      </c>
      <c r="H158" s="181">
        <v>102.99482912920364</v>
      </c>
      <c r="I158" s="181">
        <v>103.22119546144593</v>
      </c>
      <c r="J158" s="181">
        <v>103.22119546144593</v>
      </c>
      <c r="K158" s="181">
        <v>103.22119546144593</v>
      </c>
      <c r="L158" s="181">
        <v>103.22119546144593</v>
      </c>
      <c r="M158" s="181">
        <v>103.22119546144593</v>
      </c>
      <c r="N158" s="181">
        <v>103.22119546144593</v>
      </c>
      <c r="O158" s="181">
        <v>103.22119546144593</v>
      </c>
      <c r="P158" s="181">
        <v>103.86209095245839</v>
      </c>
      <c r="Q158" s="181">
        <v>103.86209095245839</v>
      </c>
      <c r="R158" s="181">
        <v>103.86209095245839</v>
      </c>
      <c r="S158" s="181">
        <v>103.63431912243047</v>
      </c>
      <c r="T158" s="181">
        <v>103.63431912243047</v>
      </c>
      <c r="U158" s="181">
        <v>104.18902873041807</v>
      </c>
      <c r="V158" s="181">
        <v>103.2382454919311</v>
      </c>
      <c r="W158" s="181">
        <v>103.92128966283735</v>
      </c>
      <c r="X158" s="181">
        <v>103.92128966283731</v>
      </c>
      <c r="Y158" s="181">
        <v>103.58266528183189</v>
      </c>
      <c r="Z158" s="181">
        <v>103.31261844554098</v>
      </c>
      <c r="AA158" s="181">
        <v>103.92128966283735</v>
      </c>
      <c r="AB158" s="181">
        <v>103.92128966283735</v>
      </c>
      <c r="AC158" s="181">
        <v>104.60049161417585</v>
      </c>
      <c r="AD158" s="181">
        <v>105.73383058112529</v>
      </c>
      <c r="AE158" s="181">
        <v>105.73383058112529</v>
      </c>
      <c r="AF158" s="181">
        <v>105.73383058112529</v>
      </c>
      <c r="AG158" s="181">
        <v>105.61954651906576</v>
      </c>
      <c r="AH158" s="181">
        <v>106.82460689412771</v>
      </c>
      <c r="AI158" s="181">
        <v>106.47652214168633</v>
      </c>
      <c r="AJ158" s="181">
        <v>106.52237809074499</v>
      </c>
      <c r="AK158" s="181">
        <v>106.37894224871687</v>
      </c>
      <c r="AL158" s="181">
        <v>109.37448043254126</v>
      </c>
      <c r="AM158" s="181">
        <v>109.37448043254126</v>
      </c>
      <c r="AN158" s="181">
        <v>109.37448043254126</v>
      </c>
      <c r="AO158" s="181">
        <v>109.59469893785518</v>
      </c>
      <c r="AP158" s="181">
        <v>110.08444876157671</v>
      </c>
      <c r="AQ158" s="181">
        <v>110.33982009600389</v>
      </c>
      <c r="AR158" s="181">
        <v>111.96641801229748</v>
      </c>
      <c r="AS158" s="181">
        <v>111.96641801229748</v>
      </c>
      <c r="AT158" s="181">
        <v>111.96641801229748</v>
      </c>
      <c r="AU158" s="181">
        <v>111.96641801229748</v>
      </c>
      <c r="AV158" s="181">
        <v>111.96641801229748</v>
      </c>
      <c r="AW158" s="181">
        <v>111.96641801229748</v>
      </c>
      <c r="AX158" s="181">
        <v>112.64984437144533</v>
      </c>
      <c r="AY158" s="181">
        <v>113.20834617231817</v>
      </c>
      <c r="AZ158" s="181">
        <v>113.56596816468929</v>
      </c>
      <c r="BA158" s="181">
        <v>113.27413276900681</v>
      </c>
      <c r="BB158" s="181">
        <v>113.27413276900681</v>
      </c>
      <c r="BC158" s="181">
        <v>113.27413276900681</v>
      </c>
      <c r="BD158" s="181">
        <v>114.04162174612337</v>
      </c>
      <c r="BE158" s="181">
        <v>117.29104276905554</v>
      </c>
      <c r="BF158" s="181">
        <v>117.29104276905554</v>
      </c>
      <c r="BG158" s="181">
        <v>117.96280441860583</v>
      </c>
      <c r="BH158" s="181">
        <v>118.78382578267313</v>
      </c>
      <c r="BI158" s="181">
        <v>118.30438449739245</v>
      </c>
      <c r="BJ158" s="181">
        <v>119.08985615298423</v>
      </c>
      <c r="BK158" s="181">
        <v>119.1153398016495</v>
      </c>
      <c r="BL158" s="181">
        <v>120.30661988576017</v>
      </c>
      <c r="BM158" s="181">
        <v>120.22123287529156</v>
      </c>
      <c r="BN158" s="181">
        <v>120.22123287529156</v>
      </c>
      <c r="BO158" s="181">
        <v>120.81727253640825</v>
      </c>
      <c r="BP158" s="181">
        <v>120.81727253640825</v>
      </c>
      <c r="BQ158" s="181">
        <v>120.81727253640825</v>
      </c>
      <c r="BR158" s="181">
        <v>120.81727253640825</v>
      </c>
      <c r="BS158" s="181">
        <v>120.81727253640825</v>
      </c>
      <c r="BT158" s="181">
        <v>122.33231003830572</v>
      </c>
      <c r="BU158" s="181">
        <v>122.33231003830572</v>
      </c>
      <c r="BV158" s="181">
        <v>122.35959816662994</v>
      </c>
      <c r="BW158" s="181">
        <v>122.35959816662994</v>
      </c>
    </row>
    <row r="159" spans="1:75" x14ac:dyDescent="0.25">
      <c r="A159" s="189" t="s">
        <v>99</v>
      </c>
      <c r="B159" s="188"/>
      <c r="C159" s="166">
        <v>24</v>
      </c>
      <c r="D159" s="172">
        <v>103.27354845253812</v>
      </c>
      <c r="E159" s="172">
        <v>104.40701549418435</v>
      </c>
      <c r="F159" s="172">
        <v>103.73526297732668</v>
      </c>
      <c r="G159" s="172">
        <v>103.55764982337207</v>
      </c>
      <c r="H159" s="172">
        <v>103.26820327600693</v>
      </c>
      <c r="I159" s="172">
        <v>103.80831612410383</v>
      </c>
      <c r="J159" s="172">
        <v>104.25470166899618</v>
      </c>
      <c r="K159" s="172">
        <v>104.78242389781236</v>
      </c>
      <c r="L159" s="172">
        <v>102.65360260679044</v>
      </c>
      <c r="M159" s="172">
        <v>105.82223531030481</v>
      </c>
      <c r="N159" s="172">
        <v>106.38616300021744</v>
      </c>
      <c r="O159" s="172">
        <v>105.86352461367227</v>
      </c>
      <c r="P159" s="172">
        <v>105.76490937367164</v>
      </c>
      <c r="Q159" s="172">
        <v>105.99579975953139</v>
      </c>
      <c r="R159" s="172">
        <v>105.76385735629134</v>
      </c>
      <c r="S159" s="172">
        <v>107.54181386603757</v>
      </c>
      <c r="T159" s="172">
        <v>107.26557087651072</v>
      </c>
      <c r="U159" s="172">
        <v>108.17688432984164</v>
      </c>
      <c r="V159" s="172">
        <v>106.46073602570748</v>
      </c>
      <c r="W159" s="172">
        <v>107.94786796801431</v>
      </c>
      <c r="X159" s="172">
        <v>105.42473815455264</v>
      </c>
      <c r="Y159" s="172">
        <v>109.74748299443756</v>
      </c>
      <c r="Z159" s="172">
        <v>108.79493819341489</v>
      </c>
      <c r="AA159" s="172">
        <v>111.15776694076835</v>
      </c>
      <c r="AB159" s="172">
        <v>113.55652780542418</v>
      </c>
      <c r="AC159" s="172">
        <v>114.99492292940984</v>
      </c>
      <c r="AD159" s="172">
        <v>113.19924029691678</v>
      </c>
      <c r="AE159" s="172">
        <v>113.75544053264964</v>
      </c>
      <c r="AF159" s="172">
        <v>112.59960175222477</v>
      </c>
      <c r="AG159" s="172">
        <v>114.57148136864957</v>
      </c>
      <c r="AH159" s="172">
        <v>113.19780034833578</v>
      </c>
      <c r="AI159" s="172">
        <v>113.95214379770455</v>
      </c>
      <c r="AJ159" s="172">
        <v>111.70514419706221</v>
      </c>
      <c r="AK159" s="172">
        <v>114.5899552658977</v>
      </c>
      <c r="AL159" s="172">
        <v>116.88791605727369</v>
      </c>
      <c r="AM159" s="172">
        <v>117.65479224717966</v>
      </c>
      <c r="AN159" s="172">
        <v>118.51879764761883</v>
      </c>
      <c r="AO159" s="172">
        <v>118.83991805583713</v>
      </c>
      <c r="AP159" s="172">
        <v>119.69801429787793</v>
      </c>
      <c r="AQ159" s="172">
        <v>120.72579719326107</v>
      </c>
      <c r="AR159" s="172">
        <v>119.90806393997168</v>
      </c>
      <c r="AS159" s="172">
        <v>121.80962487425559</v>
      </c>
      <c r="AT159" s="172">
        <v>124.62062818923526</v>
      </c>
      <c r="AU159" s="172">
        <v>129.35324816269801</v>
      </c>
      <c r="AV159" s="172">
        <v>127.4115045840375</v>
      </c>
      <c r="AW159" s="172">
        <v>130.33942060811748</v>
      </c>
      <c r="AX159" s="172">
        <v>131.15216164555216</v>
      </c>
      <c r="AY159" s="172">
        <v>132.99913352156292</v>
      </c>
      <c r="AZ159" s="172">
        <v>134.42181971874098</v>
      </c>
      <c r="BA159" s="172">
        <v>134.76904777198249</v>
      </c>
      <c r="BB159" s="172">
        <v>136.13291689710343</v>
      </c>
      <c r="BC159" s="172">
        <v>136.08440244309929</v>
      </c>
      <c r="BD159" s="172">
        <v>137.098972060357</v>
      </c>
      <c r="BE159" s="172">
        <v>140.20823208235319</v>
      </c>
      <c r="BF159" s="172">
        <v>138.99472320366286</v>
      </c>
      <c r="BG159" s="172">
        <v>140.2065563483325</v>
      </c>
      <c r="BH159" s="172">
        <v>138.50877192254086</v>
      </c>
      <c r="BI159" s="172">
        <v>145.89876214282899</v>
      </c>
      <c r="BJ159" s="172">
        <v>146.1087433205976</v>
      </c>
      <c r="BK159" s="172">
        <v>146.86641981554337</v>
      </c>
      <c r="BL159" s="172">
        <v>146.57998915657996</v>
      </c>
      <c r="BM159" s="172">
        <v>145.87956615402535</v>
      </c>
      <c r="BN159" s="172">
        <v>146.27934344711335</v>
      </c>
      <c r="BO159" s="172">
        <v>146.17668208276862</v>
      </c>
      <c r="BP159" s="172">
        <v>147.73445586586089</v>
      </c>
      <c r="BQ159" s="172">
        <v>147.07092418218562</v>
      </c>
      <c r="BR159" s="172">
        <v>146.9040853062302</v>
      </c>
      <c r="BS159" s="172">
        <v>147.71113648128144</v>
      </c>
      <c r="BT159" s="172">
        <v>147.55146374677688</v>
      </c>
      <c r="BU159" s="172">
        <v>155.76750430633646</v>
      </c>
      <c r="BV159" s="172">
        <v>157.9523292587173</v>
      </c>
      <c r="BW159" s="172">
        <v>157.89747724279849</v>
      </c>
    </row>
    <row r="160" spans="1:75" x14ac:dyDescent="0.25">
      <c r="A160" s="173" t="s">
        <v>100</v>
      </c>
      <c r="B160" s="188"/>
      <c r="C160" s="166">
        <v>16</v>
      </c>
      <c r="D160" s="177">
        <v>101.30486309946224</v>
      </c>
      <c r="E160" s="177">
        <v>103.00506366193159</v>
      </c>
      <c r="F160" s="177">
        <v>101.9974348866451</v>
      </c>
      <c r="G160" s="177">
        <v>101.73101515571319</v>
      </c>
      <c r="H160" s="177">
        <v>101.29684533466545</v>
      </c>
      <c r="I160" s="177">
        <v>102.10701460681079</v>
      </c>
      <c r="J160" s="177">
        <v>102.77659292414933</v>
      </c>
      <c r="K160" s="177">
        <v>103.56817626737362</v>
      </c>
      <c r="L160" s="177">
        <v>100.37494433084072</v>
      </c>
      <c r="M160" s="177">
        <v>103.51079194547859</v>
      </c>
      <c r="N160" s="177">
        <v>104.35668348034753</v>
      </c>
      <c r="O160" s="177">
        <v>103.57272590052979</v>
      </c>
      <c r="P160" s="177">
        <v>103.42480304052884</v>
      </c>
      <c r="Q160" s="177">
        <v>103.77113861931848</v>
      </c>
      <c r="R160" s="177">
        <v>103.42322501445838</v>
      </c>
      <c r="S160" s="177">
        <v>106.09015977907775</v>
      </c>
      <c r="T160" s="177">
        <v>105.67579529478746</v>
      </c>
      <c r="U160" s="177">
        <v>107.04276547478383</v>
      </c>
      <c r="V160" s="177">
        <v>104.46854301858258</v>
      </c>
      <c r="W160" s="177">
        <v>106.69924093204284</v>
      </c>
      <c r="X160" s="177">
        <v>102.91454621185035</v>
      </c>
      <c r="Y160" s="177">
        <v>106.32568041321758</v>
      </c>
      <c r="Z160" s="177">
        <v>104.89686321168358</v>
      </c>
      <c r="AA160" s="177">
        <v>108.4411063327138</v>
      </c>
      <c r="AB160" s="177">
        <v>112.03924762969754</v>
      </c>
      <c r="AC160" s="177">
        <v>114.19684031567601</v>
      </c>
      <c r="AD160" s="177">
        <v>111.50331636693643</v>
      </c>
      <c r="AE160" s="177">
        <v>112.33761672053572</v>
      </c>
      <c r="AF160" s="177">
        <v>110.6038585498984</v>
      </c>
      <c r="AG160" s="177">
        <v>113.5616779745356</v>
      </c>
      <c r="AH160" s="177">
        <v>111.50115644406492</v>
      </c>
      <c r="AI160" s="177">
        <v>112.63267161811811</v>
      </c>
      <c r="AJ160" s="177">
        <v>109.26217221715459</v>
      </c>
      <c r="AK160" s="177">
        <v>110.66693202797846</v>
      </c>
      <c r="AL160" s="177">
        <v>114.11387321504245</v>
      </c>
      <c r="AM160" s="177">
        <v>115.2641874999014</v>
      </c>
      <c r="AN160" s="177">
        <v>116.56019560056015</v>
      </c>
      <c r="AO160" s="177">
        <v>117.04187621288762</v>
      </c>
      <c r="AP160" s="177">
        <v>118.3290205759488</v>
      </c>
      <c r="AQ160" s="177">
        <v>119.87069491902351</v>
      </c>
      <c r="AR160" s="177">
        <v>118.64409503908944</v>
      </c>
      <c r="AS160" s="177">
        <v>121.49643644051531</v>
      </c>
      <c r="AT160" s="177">
        <v>125.7129414129848</v>
      </c>
      <c r="AU160" s="177">
        <v>132.81187137317892</v>
      </c>
      <c r="AV160" s="177">
        <v>129.89925600518816</v>
      </c>
      <c r="AW160" s="177">
        <v>131.6348038832825</v>
      </c>
      <c r="AX160" s="177">
        <v>132.8539154394345</v>
      </c>
      <c r="AY160" s="177">
        <v>135.62437325345064</v>
      </c>
      <c r="AZ160" s="177">
        <v>137.75840254921772</v>
      </c>
      <c r="BA160" s="177">
        <v>138.27924462907998</v>
      </c>
      <c r="BB160" s="177">
        <v>140.32504831676141</v>
      </c>
      <c r="BC160" s="177">
        <v>140.25227663575521</v>
      </c>
      <c r="BD160" s="177">
        <v>141.77413106164175</v>
      </c>
      <c r="BE160" s="177">
        <v>146.43802109463604</v>
      </c>
      <c r="BF160" s="177">
        <v>144.61775777660057</v>
      </c>
      <c r="BG160" s="177">
        <v>146.43550749360503</v>
      </c>
      <c r="BH160" s="177">
        <v>143.88883085491756</v>
      </c>
      <c r="BI160" s="177">
        <v>145.18892506983727</v>
      </c>
      <c r="BJ160" s="177">
        <v>145.50389683649024</v>
      </c>
      <c r="BK160" s="177">
        <v>146.64041157890884</v>
      </c>
      <c r="BL160" s="177">
        <v>146.21076559046375</v>
      </c>
      <c r="BM160" s="177">
        <v>145.16013108663185</v>
      </c>
      <c r="BN160" s="177">
        <v>145.75979702626387</v>
      </c>
      <c r="BO160" s="177">
        <v>145.60580497974675</v>
      </c>
      <c r="BP160" s="177">
        <v>147.94246565438513</v>
      </c>
      <c r="BQ160" s="177">
        <v>146.94716812887222</v>
      </c>
      <c r="BR160" s="177">
        <v>146.69690981493915</v>
      </c>
      <c r="BS160" s="177">
        <v>147.90748657751601</v>
      </c>
      <c r="BT160" s="177">
        <v>147.66797747575913</v>
      </c>
      <c r="BU160" s="177">
        <v>147.81482295948524</v>
      </c>
      <c r="BV160" s="177">
        <v>151.0920603880565</v>
      </c>
      <c r="BW160" s="177">
        <v>151.00978236417825</v>
      </c>
    </row>
    <row r="161" spans="1:75" x14ac:dyDescent="0.25">
      <c r="B161" s="148" t="s">
        <v>546</v>
      </c>
      <c r="C161" s="166">
        <v>1</v>
      </c>
      <c r="D161" s="181">
        <v>102.32586612576915</v>
      </c>
      <c r="E161" s="181">
        <v>107.81915200062357</v>
      </c>
      <c r="F161" s="181">
        <v>102.40116720589617</v>
      </c>
      <c r="G161" s="181">
        <v>99.736759451776607</v>
      </c>
      <c r="H161" s="181">
        <v>99.054667372346756</v>
      </c>
      <c r="I161" s="181">
        <v>103.39791281777903</v>
      </c>
      <c r="J161" s="181">
        <v>103.97344511082048</v>
      </c>
      <c r="K161" s="181">
        <v>102.59156885569168</v>
      </c>
      <c r="L161" s="181">
        <v>98.16748257119545</v>
      </c>
      <c r="M161" s="181">
        <v>104.58723113169822</v>
      </c>
      <c r="N161" s="181">
        <v>107.0269117026381</v>
      </c>
      <c r="O161" s="181">
        <v>104.4279912343554</v>
      </c>
      <c r="P161" s="181">
        <v>103.01827632158013</v>
      </c>
      <c r="Q161" s="181">
        <v>107.04178621762259</v>
      </c>
      <c r="R161" s="181">
        <v>104.24521422591155</v>
      </c>
      <c r="S161" s="181">
        <v>107.52935722547565</v>
      </c>
      <c r="T161" s="181">
        <v>108.09471223161543</v>
      </c>
      <c r="U161" s="181">
        <v>108.87783633533869</v>
      </c>
      <c r="V161" s="181">
        <v>106.19890452605583</v>
      </c>
      <c r="W161" s="181">
        <v>111.56249085026536</v>
      </c>
      <c r="X161" s="181">
        <v>105.09839475726382</v>
      </c>
      <c r="Y161" s="181">
        <v>106.52355870615199</v>
      </c>
      <c r="Z161" s="181">
        <v>110.80450592073751</v>
      </c>
      <c r="AA161" s="181">
        <v>114.07395525341215</v>
      </c>
      <c r="AB161" s="181">
        <v>114.07395525341215</v>
      </c>
      <c r="AC161" s="181">
        <v>119.65832499510316</v>
      </c>
      <c r="AD161" s="181">
        <v>116.30346370881874</v>
      </c>
      <c r="AE161" s="181">
        <v>114.85858275166569</v>
      </c>
      <c r="AF161" s="181">
        <v>115.60969515734911</v>
      </c>
      <c r="AG161" s="181">
        <v>116.25743769548919</v>
      </c>
      <c r="AH161" s="181">
        <v>113.32903392764882</v>
      </c>
      <c r="AI161" s="181">
        <v>112.91339675161834</v>
      </c>
      <c r="AJ161" s="181">
        <v>106.68994378800141</v>
      </c>
      <c r="AK161" s="181">
        <v>111.79605095856773</v>
      </c>
      <c r="AL161" s="181">
        <v>111.59239416597157</v>
      </c>
      <c r="AM161" s="181">
        <v>111.14178509147246</v>
      </c>
      <c r="AN161" s="181">
        <v>115.44482564574508</v>
      </c>
      <c r="AO161" s="181">
        <v>125.59930246743851</v>
      </c>
      <c r="AP161" s="181">
        <v>128.96487301775778</v>
      </c>
      <c r="AQ161" s="181">
        <v>127.15556505959708</v>
      </c>
      <c r="AR161" s="181">
        <v>123.72794415923119</v>
      </c>
      <c r="AS161" s="181">
        <v>124.74244526277351</v>
      </c>
      <c r="AT161" s="181">
        <v>117.09656460737082</v>
      </c>
      <c r="AU161" s="181">
        <v>126.65081009800653</v>
      </c>
      <c r="AV161" s="181">
        <v>119.64933260996386</v>
      </c>
      <c r="AW161" s="181">
        <v>127.29511652124049</v>
      </c>
      <c r="AX161" s="181">
        <v>126.16580681942767</v>
      </c>
      <c r="AY161" s="181">
        <v>128.9204150816106</v>
      </c>
      <c r="AZ161" s="181">
        <v>149.77387328079689</v>
      </c>
      <c r="BA161" s="181">
        <v>149.66719987219054</v>
      </c>
      <c r="BB161" s="181">
        <v>164.28943623494578</v>
      </c>
      <c r="BC161" s="181">
        <v>183.5802726389104</v>
      </c>
      <c r="BD161" s="181">
        <v>182.03726995109358</v>
      </c>
      <c r="BE161" s="181">
        <v>194.14868388545415</v>
      </c>
      <c r="BF161" s="181">
        <v>195.36944111689959</v>
      </c>
      <c r="BG161" s="181">
        <v>194.99647256191221</v>
      </c>
      <c r="BH161" s="181">
        <v>192.57031653437204</v>
      </c>
      <c r="BI161" s="181">
        <v>200.93542657757268</v>
      </c>
      <c r="BJ161" s="181">
        <v>200.06959908314712</v>
      </c>
      <c r="BK161" s="181">
        <v>202.14195903742322</v>
      </c>
      <c r="BL161" s="181">
        <v>204.59704698709578</v>
      </c>
      <c r="BM161" s="181">
        <v>178.73896177631761</v>
      </c>
      <c r="BN161" s="181">
        <v>187.1028374262047</v>
      </c>
      <c r="BO161" s="181">
        <v>199.57577374451358</v>
      </c>
      <c r="BP161" s="181">
        <v>203.06674547296564</v>
      </c>
      <c r="BQ161" s="181">
        <v>201.95503328302215</v>
      </c>
      <c r="BR161" s="181">
        <v>183.98522396227656</v>
      </c>
      <c r="BS161" s="181">
        <v>181.91097022211301</v>
      </c>
      <c r="BT161" s="181">
        <v>182.65044014148327</v>
      </c>
      <c r="BU161" s="181">
        <v>192.66415717196267</v>
      </c>
      <c r="BV161" s="181">
        <v>184.05442274197185</v>
      </c>
      <c r="BW161" s="181">
        <v>190.34796249187787</v>
      </c>
    </row>
    <row r="162" spans="1:75" x14ac:dyDescent="0.25">
      <c r="B162" s="148" t="s">
        <v>547</v>
      </c>
      <c r="C162" s="166">
        <v>6</v>
      </c>
      <c r="D162" s="181">
        <v>100.44243286669784</v>
      </c>
      <c r="E162" s="181">
        <v>102.44492835436436</v>
      </c>
      <c r="F162" s="181">
        <v>102.09191140499847</v>
      </c>
      <c r="G162" s="181">
        <v>101.13295144847098</v>
      </c>
      <c r="H162" s="181">
        <v>99.771028899751343</v>
      </c>
      <c r="I162" s="181">
        <v>99.705711093456713</v>
      </c>
      <c r="J162" s="181">
        <v>101.97733995966185</v>
      </c>
      <c r="K162" s="181">
        <v>102.71834390505342</v>
      </c>
      <c r="L162" s="181">
        <v>97.028268874912541</v>
      </c>
      <c r="M162" s="181">
        <v>99.866968485491455</v>
      </c>
      <c r="N162" s="181">
        <v>100.76334501778406</v>
      </c>
      <c r="O162" s="181">
        <v>99.108678128434448</v>
      </c>
      <c r="P162" s="181">
        <v>98.175734516698739</v>
      </c>
      <c r="Q162" s="181">
        <v>98.870314246944659</v>
      </c>
      <c r="R162" s="181">
        <v>98.275761144950707</v>
      </c>
      <c r="S162" s="181">
        <v>100.92848269909523</v>
      </c>
      <c r="T162" s="181">
        <v>100.51792774432992</v>
      </c>
      <c r="U162" s="181">
        <v>103.45090283318643</v>
      </c>
      <c r="V162" s="181">
        <v>100.61527977327837</v>
      </c>
      <c r="W162" s="181">
        <v>102.36790066152537</v>
      </c>
      <c r="X162" s="181">
        <v>96.835418311296394</v>
      </c>
      <c r="Y162" s="181">
        <v>103.96955802438806</v>
      </c>
      <c r="Z162" s="181">
        <v>99.265590182190067</v>
      </c>
      <c r="AA162" s="181">
        <v>105.84913450204044</v>
      </c>
      <c r="AB162" s="181">
        <v>112.29338535463147</v>
      </c>
      <c r="AC162" s="181">
        <v>113.8061720438709</v>
      </c>
      <c r="AD162" s="181">
        <v>109.82089311485923</v>
      </c>
      <c r="AE162" s="181">
        <v>111.23720324512259</v>
      </c>
      <c r="AF162" s="181">
        <v>105.31798351201029</v>
      </c>
      <c r="AG162" s="181">
        <v>111.12699406995243</v>
      </c>
      <c r="AH162" s="181">
        <v>109.03123063397094</v>
      </c>
      <c r="AI162" s="181">
        <v>109.47995883900654</v>
      </c>
      <c r="AJ162" s="181">
        <v>105.93521452536989</v>
      </c>
      <c r="AK162" s="181">
        <v>107.4054430402972</v>
      </c>
      <c r="AL162" s="181">
        <v>114.37048235374522</v>
      </c>
      <c r="AM162" s="181">
        <v>116.57139707421685</v>
      </c>
      <c r="AN162" s="181">
        <v>118.86631953421413</v>
      </c>
      <c r="AO162" s="181">
        <v>116.94642526384926</v>
      </c>
      <c r="AP162" s="181">
        <v>116.30818326518556</v>
      </c>
      <c r="AQ162" s="181">
        <v>118.10013896280095</v>
      </c>
      <c r="AR162" s="181">
        <v>113.45420136418477</v>
      </c>
      <c r="AS162" s="181">
        <v>115.10650142400446</v>
      </c>
      <c r="AT162" s="181">
        <v>115.76482074160452</v>
      </c>
      <c r="AU162" s="181">
        <v>123.69637668682742</v>
      </c>
      <c r="AV162" s="181">
        <v>117.4241602199766</v>
      </c>
      <c r="AW162" s="181">
        <v>117.01563635423986</v>
      </c>
      <c r="AX162" s="181">
        <v>118.24034552336282</v>
      </c>
      <c r="AY162" s="181">
        <v>122.51014231035298</v>
      </c>
      <c r="AZ162" s="181">
        <v>123.22138275455897</v>
      </c>
      <c r="BA162" s="181">
        <v>125.4509086978873</v>
      </c>
      <c r="BB162" s="181">
        <v>128.59746850360312</v>
      </c>
      <c r="BC162" s="181">
        <v>129.67046773632543</v>
      </c>
      <c r="BD162" s="181">
        <v>132.73762747383671</v>
      </c>
      <c r="BE162" s="181">
        <v>139.01701971877935</v>
      </c>
      <c r="BF162" s="181">
        <v>136.93981215888047</v>
      </c>
      <c r="BG162" s="181">
        <v>139.08187303513921</v>
      </c>
      <c r="BH162" s="181">
        <v>137.9310891356611</v>
      </c>
      <c r="BI162" s="181">
        <v>139.14196566591312</v>
      </c>
      <c r="BJ162" s="181">
        <v>139.83225525787512</v>
      </c>
      <c r="BK162" s="181">
        <v>139.4190694883429</v>
      </c>
      <c r="BL162" s="181">
        <v>139.67394495471549</v>
      </c>
      <c r="BM162" s="181">
        <v>140.81184030318104</v>
      </c>
      <c r="BN162" s="181">
        <v>140.50591121683522</v>
      </c>
      <c r="BO162" s="181">
        <v>138.40670143687092</v>
      </c>
      <c r="BP162" s="181">
        <v>139.7984543990971</v>
      </c>
      <c r="BQ162" s="181">
        <v>141.51789103521594</v>
      </c>
      <c r="BR162" s="181">
        <v>141.56203143608101</v>
      </c>
      <c r="BS162" s="181">
        <v>143.02648145719238</v>
      </c>
      <c r="BT162" s="181">
        <v>142.49323102709056</v>
      </c>
      <c r="BU162" s="181">
        <v>141.2679283234144</v>
      </c>
      <c r="BV162" s="181">
        <v>145.84695604843969</v>
      </c>
      <c r="BW162" s="181">
        <v>145.01677864846536</v>
      </c>
    </row>
    <row r="163" spans="1:75" x14ac:dyDescent="0.25">
      <c r="B163" s="148" t="s">
        <v>548</v>
      </c>
      <c r="C163" s="166"/>
      <c r="D163" s="181"/>
      <c r="E163" s="181"/>
      <c r="F163" s="181"/>
      <c r="G163" s="181"/>
      <c r="H163" s="181"/>
      <c r="I163" s="181"/>
      <c r="J163" s="181"/>
      <c r="K163" s="181"/>
      <c r="L163" s="181"/>
      <c r="M163" s="181"/>
      <c r="N163" s="181"/>
      <c r="O163" s="181"/>
      <c r="P163" s="181"/>
      <c r="Q163" s="181"/>
      <c r="R163" s="181"/>
      <c r="S163" s="181"/>
      <c r="T163" s="181"/>
      <c r="U163" s="181"/>
      <c r="V163" s="181"/>
      <c r="W163" s="181"/>
      <c r="X163" s="181"/>
      <c r="Y163" s="181"/>
      <c r="Z163" s="181"/>
      <c r="AA163" s="181"/>
      <c r="AB163" s="181"/>
      <c r="AC163" s="181"/>
      <c r="AD163" s="181"/>
      <c r="AE163" s="181"/>
      <c r="AF163" s="181"/>
      <c r="AG163" s="181"/>
      <c r="AH163" s="181"/>
      <c r="AI163" s="181"/>
      <c r="AJ163" s="181"/>
      <c r="AK163" s="181"/>
      <c r="AL163" s="181"/>
      <c r="AM163" s="181"/>
      <c r="AN163" s="181"/>
      <c r="AO163" s="181"/>
      <c r="AP163" s="181"/>
      <c r="AQ163" s="181"/>
      <c r="AR163" s="181"/>
      <c r="AS163" s="181"/>
      <c r="AT163" s="181"/>
      <c r="AU163" s="181"/>
      <c r="AV163" s="181"/>
      <c r="AW163" s="181"/>
      <c r="AX163" s="181"/>
      <c r="AY163" s="181"/>
      <c r="AZ163" s="181"/>
      <c r="BA163" s="181"/>
      <c r="BB163" s="181"/>
      <c r="BC163" s="181"/>
      <c r="BD163" s="181"/>
      <c r="BE163" s="181"/>
      <c r="BF163" s="181"/>
      <c r="BG163" s="181"/>
      <c r="BH163" s="181"/>
      <c r="BI163" s="181"/>
      <c r="BJ163" s="181"/>
      <c r="BK163" s="181"/>
      <c r="BL163" s="181"/>
      <c r="BM163" s="181"/>
      <c r="BN163" s="181"/>
      <c r="BO163" s="181"/>
      <c r="BP163" s="181"/>
      <c r="BQ163" s="181"/>
      <c r="BR163" s="181"/>
      <c r="BS163" s="181"/>
      <c r="BT163" s="181"/>
      <c r="BU163" s="181"/>
      <c r="BV163" s="181"/>
      <c r="BW163" s="181"/>
    </row>
    <row r="164" spans="1:75" x14ac:dyDescent="0.25">
      <c r="B164" s="148" t="s">
        <v>549</v>
      </c>
      <c r="C164" s="166">
        <v>5</v>
      </c>
      <c r="D164" s="181">
        <v>101.01443099996079</v>
      </c>
      <c r="E164" s="181">
        <v>102.53678521860476</v>
      </c>
      <c r="F164" s="181">
        <v>101.59127780425688</v>
      </c>
      <c r="G164" s="181">
        <v>101.90973145951409</v>
      </c>
      <c r="H164" s="181">
        <v>102.56903200147283</v>
      </c>
      <c r="I164" s="181">
        <v>104.52602695832324</v>
      </c>
      <c r="J164" s="181">
        <v>103.34861186995906</v>
      </c>
      <c r="K164" s="181">
        <v>105.79766733765116</v>
      </c>
      <c r="L164" s="181">
        <v>102.05772320941598</v>
      </c>
      <c r="M164" s="181">
        <v>106.35132754765746</v>
      </c>
      <c r="N164" s="181">
        <v>106.66255312716505</v>
      </c>
      <c r="O164" s="181">
        <v>105.94184532042706</v>
      </c>
      <c r="P164" s="181">
        <v>106.30219420075971</v>
      </c>
      <c r="Q164" s="181">
        <v>104.83175138246611</v>
      </c>
      <c r="R164" s="181">
        <v>104.6738580458431</v>
      </c>
      <c r="S164" s="181">
        <v>106.89125906227032</v>
      </c>
      <c r="T164" s="181">
        <v>106.80954939309413</v>
      </c>
      <c r="U164" s="181">
        <v>107.20575460016418</v>
      </c>
      <c r="V164" s="181">
        <v>104.11260834505966</v>
      </c>
      <c r="W164" s="181">
        <v>106.60988537933925</v>
      </c>
      <c r="X164" s="181">
        <v>104.23326653447805</v>
      </c>
      <c r="Y164" s="181">
        <v>104.60773757881402</v>
      </c>
      <c r="Z164" s="181">
        <v>105.53312404777171</v>
      </c>
      <c r="AA164" s="181">
        <v>107.25075320300793</v>
      </c>
      <c r="AB164" s="181">
        <v>110.80060571470649</v>
      </c>
      <c r="AC164" s="181">
        <v>113.50055853529292</v>
      </c>
      <c r="AD164" s="181">
        <v>110.11866817615979</v>
      </c>
      <c r="AE164" s="181">
        <v>110.19083378143944</v>
      </c>
      <c r="AF164" s="181">
        <v>110.08601767215607</v>
      </c>
      <c r="AG164" s="181">
        <v>111.14474379376868</v>
      </c>
      <c r="AH164" s="181">
        <v>108.01345174361049</v>
      </c>
      <c r="AI164" s="181">
        <v>111.07412377410523</v>
      </c>
      <c r="AJ164" s="181">
        <v>106.99294502179582</v>
      </c>
      <c r="AK164" s="181">
        <v>107.68057074454396</v>
      </c>
      <c r="AL164" s="181">
        <v>109.76632324790737</v>
      </c>
      <c r="AM164" s="181">
        <v>110.79839953551968</v>
      </c>
      <c r="AN164" s="181">
        <v>110.93245489252153</v>
      </c>
      <c r="AO164" s="181">
        <v>113.38742783083936</v>
      </c>
      <c r="AP164" s="181">
        <v>115.15636814735758</v>
      </c>
      <c r="AQ164" s="181">
        <v>115.83428010915895</v>
      </c>
      <c r="AR164" s="181">
        <v>117.657542807849</v>
      </c>
      <c r="AS164" s="181">
        <v>117.59481656323563</v>
      </c>
      <c r="AT164" s="181">
        <v>119.38950160386105</v>
      </c>
      <c r="AU164" s="181">
        <v>122.10408183227318</v>
      </c>
      <c r="AV164" s="181">
        <v>120.22355733625247</v>
      </c>
      <c r="AW164" s="181">
        <v>124.10938426878833</v>
      </c>
      <c r="AX164" s="181">
        <v>125.53202095497474</v>
      </c>
      <c r="AY164" s="181">
        <v>127.74135309681712</v>
      </c>
      <c r="AZ164" s="181">
        <v>130.30785700078115</v>
      </c>
      <c r="BA164" s="181">
        <v>130.47091641170533</v>
      </c>
      <c r="BB164" s="181">
        <v>135.17765107528055</v>
      </c>
      <c r="BC164" s="181">
        <v>133.52966386643499</v>
      </c>
      <c r="BD164" s="181">
        <v>135.33922909220902</v>
      </c>
      <c r="BE164" s="181">
        <v>138.14921242588747</v>
      </c>
      <c r="BF164" s="181">
        <v>134.43110470554132</v>
      </c>
      <c r="BG164" s="181">
        <v>137.81747101698613</v>
      </c>
      <c r="BH164" s="181">
        <v>134.37187714205328</v>
      </c>
      <c r="BI164" s="181">
        <v>135.31814878761517</v>
      </c>
      <c r="BJ164" s="181">
        <v>138.19548207974725</v>
      </c>
      <c r="BK164" s="181">
        <v>138.83921013480148</v>
      </c>
      <c r="BL164" s="181">
        <v>137.02607161201439</v>
      </c>
      <c r="BM164" s="181">
        <v>136.89538372284545</v>
      </c>
      <c r="BN164" s="181">
        <v>138.43229025545998</v>
      </c>
      <c r="BO164" s="181">
        <v>138.78917740354046</v>
      </c>
      <c r="BP164" s="181">
        <v>139.96043179035925</v>
      </c>
      <c r="BQ164" s="181">
        <v>138.23640413368022</v>
      </c>
      <c r="BR164" s="181">
        <v>140.58986380176981</v>
      </c>
      <c r="BS164" s="181">
        <v>139.32910904542263</v>
      </c>
      <c r="BT164" s="181">
        <v>141.03036606165205</v>
      </c>
      <c r="BU164" s="181">
        <v>144.62970553098123</v>
      </c>
      <c r="BV164" s="181">
        <v>145.46191920252355</v>
      </c>
      <c r="BW164" s="181">
        <v>145.62787140448495</v>
      </c>
    </row>
    <row r="165" spans="1:75" x14ac:dyDescent="0.25">
      <c r="B165" s="148" t="s">
        <v>550</v>
      </c>
      <c r="C165" s="166">
        <v>4</v>
      </c>
      <c r="D165" s="181">
        <v>102.70629781640892</v>
      </c>
      <c r="E165" s="181">
        <v>103.22709259276795</v>
      </c>
      <c r="F165" s="181">
        <v>102.26248338228754</v>
      </c>
      <c r="G165" s="181">
        <v>102.90327926280958</v>
      </c>
      <c r="H165" s="181">
        <v>102.55588114410705</v>
      </c>
      <c r="I165" s="181">
        <v>102.36247988470929</v>
      </c>
      <c r="J165" s="181">
        <v>102.96123564195057</v>
      </c>
      <c r="K165" s="181">
        <v>102.30021282592745</v>
      </c>
      <c r="L165" s="181">
        <v>103.84334935642524</v>
      </c>
      <c r="M165" s="181">
        <v>105.15674783618077</v>
      </c>
      <c r="N165" s="181">
        <v>106.19679706009819</v>
      </c>
      <c r="O165" s="181">
        <v>107.0935819503448</v>
      </c>
      <c r="P165" s="181">
        <v>107.80329855572258</v>
      </c>
      <c r="Q165" s="181">
        <v>108.9789473243686</v>
      </c>
      <c r="R165" s="181">
        <v>109.37563222662575</v>
      </c>
      <c r="S165" s="181">
        <v>112.47150193346135</v>
      </c>
      <c r="T165" s="181">
        <v>111.39067476338349</v>
      </c>
      <c r="U165" s="181">
        <v>111.76805531531582</v>
      </c>
      <c r="V165" s="181">
        <v>110.26076585157423</v>
      </c>
      <c r="W165" s="181">
        <v>112.09213329914293</v>
      </c>
      <c r="X165" s="181">
        <v>109.83887552304333</v>
      </c>
      <c r="Y165" s="181">
        <v>111.95782296623273</v>
      </c>
      <c r="Z165" s="181">
        <v>111.07153603355019</v>
      </c>
      <c r="AA165" s="181">
        <v>112.40879326068158</v>
      </c>
      <c r="AB165" s="181">
        <v>112.69766653010683</v>
      </c>
      <c r="AC165" s="181">
        <v>114.28782377900573</v>
      </c>
      <c r="AD165" s="181">
        <v>114.55772464805243</v>
      </c>
      <c r="AE165" s="181">
        <v>116.04147409974325</v>
      </c>
      <c r="AF165" s="181">
        <v>117.9285130520458</v>
      </c>
      <c r="AG165" s="181">
        <v>119.56093162713054</v>
      </c>
      <c r="AH165" s="181">
        <v>119.10870666387794</v>
      </c>
      <c r="AI165" s="181">
        <v>119.23974430842652</v>
      </c>
      <c r="AJ165" s="181">
        <v>117.73219985631843</v>
      </c>
      <c r="AK165" s="181">
        <v>119.00983738114617</v>
      </c>
      <c r="AL165" s="181">
        <v>119.79376672817492</v>
      </c>
      <c r="AM165" s="181">
        <v>119.91620869601265</v>
      </c>
      <c r="AN165" s="181">
        <v>120.41452807383121</v>
      </c>
      <c r="AO165" s="181">
        <v>119.61375655036775</v>
      </c>
      <c r="AP165" s="181">
        <v>122.66712896738044</v>
      </c>
      <c r="AQ165" s="181">
        <v>125.75082983054465</v>
      </c>
      <c r="AR165" s="181">
        <v>126.39116356046155</v>
      </c>
      <c r="AS165" s="181">
        <v>135.14686160631663</v>
      </c>
      <c r="AT165" s="181">
        <v>150.69351638286341</v>
      </c>
      <c r="AU165" s="181">
        <v>161.41011564763141</v>
      </c>
      <c r="AV165" s="181">
        <v>163.26900386798121</v>
      </c>
      <c r="AW165" s="181">
        <v>164.05525153547464</v>
      </c>
      <c r="AX165" s="181">
        <v>165.59866557411834</v>
      </c>
      <c r="AY165" s="181">
        <v>166.82548440684911</v>
      </c>
      <c r="AZ165" s="181">
        <v>165.87324649385678</v>
      </c>
      <c r="BA165" s="181">
        <v>164.43516998680971</v>
      </c>
      <c r="BB165" s="181">
        <v>158.35956760880384</v>
      </c>
      <c r="BC165" s="181">
        <v>153.69625694576132</v>
      </c>
      <c r="BD165" s="181">
        <v>153.30672918277727</v>
      </c>
      <c r="BE165" s="181">
        <v>156.00286829665228</v>
      </c>
      <c r="BF165" s="181">
        <v>156.18007170692999</v>
      </c>
      <c r="BG165" s="181">
        <v>156.09826351000055</v>
      </c>
      <c r="BH165" s="181">
        <v>152.55126415501906</v>
      </c>
      <c r="BI165" s="181">
        <v>152.66120915156731</v>
      </c>
      <c r="BJ165" s="181">
        <v>149.50545208867743</v>
      </c>
      <c r="BK165" s="181">
        <v>153.34853965526332</v>
      </c>
      <c r="BL165" s="181">
        <v>152.90029366798981</v>
      </c>
      <c r="BM165" s="181">
        <v>153.6187937941196</v>
      </c>
      <c r="BN165" s="181">
        <v>152.46424910392645</v>
      </c>
      <c r="BO165" s="181">
        <v>151.43275257312669</v>
      </c>
      <c r="BP165" s="181">
        <v>156.35495491270441</v>
      </c>
      <c r="BQ165" s="181">
        <v>152.22757247480908</v>
      </c>
      <c r="BR165" s="181">
        <v>152.71095636285361</v>
      </c>
      <c r="BS165" s="181">
        <v>157.45109526196899</v>
      </c>
      <c r="BT165" s="181">
        <v>154.98149574996481</v>
      </c>
      <c r="BU165" s="181">
        <v>150.40422814610216</v>
      </c>
      <c r="BV165" s="181">
        <v>157.75680279091904</v>
      </c>
      <c r="BW165" s="181">
        <v>156.89213160543929</v>
      </c>
    </row>
    <row r="166" spans="1:75" x14ac:dyDescent="0.25">
      <c r="A166" s="173" t="s">
        <v>101</v>
      </c>
      <c r="B166" s="188"/>
      <c r="C166" s="166">
        <v>8</v>
      </c>
      <c r="D166" s="177">
        <v>107.21091915868988</v>
      </c>
      <c r="E166" s="177">
        <v>107.21091915868988</v>
      </c>
      <c r="F166" s="177">
        <v>107.21091915868988</v>
      </c>
      <c r="G166" s="177">
        <v>107.21091915868988</v>
      </c>
      <c r="H166" s="177">
        <v>107.21091915868988</v>
      </c>
      <c r="I166" s="177">
        <v>107.21091915868988</v>
      </c>
      <c r="J166" s="177">
        <v>107.21091915868989</v>
      </c>
      <c r="K166" s="177">
        <v>107.21091915868988</v>
      </c>
      <c r="L166" s="177">
        <v>107.21091915868988</v>
      </c>
      <c r="M166" s="177">
        <v>110.44512203995724</v>
      </c>
      <c r="N166" s="177">
        <v>110.44512203995724</v>
      </c>
      <c r="O166" s="177">
        <v>110.44512203995724</v>
      </c>
      <c r="P166" s="177">
        <v>110.44512203995724</v>
      </c>
      <c r="Q166" s="177">
        <v>110.44512203995724</v>
      </c>
      <c r="R166" s="177">
        <v>110.44512203995724</v>
      </c>
      <c r="S166" s="177">
        <v>110.44512203995724</v>
      </c>
      <c r="T166" s="177">
        <v>110.44512203995724</v>
      </c>
      <c r="U166" s="177">
        <v>110.44512203995724</v>
      </c>
      <c r="V166" s="177">
        <v>110.44512203995724</v>
      </c>
      <c r="W166" s="177">
        <v>110.44512203995724</v>
      </c>
      <c r="X166" s="177">
        <v>110.44512203995724</v>
      </c>
      <c r="Y166" s="177">
        <v>116.59108815687748</v>
      </c>
      <c r="Z166" s="177">
        <v>116.59108815687748</v>
      </c>
      <c r="AA166" s="177">
        <v>116.59108815687748</v>
      </c>
      <c r="AB166" s="177">
        <v>116.59108815687748</v>
      </c>
      <c r="AC166" s="177">
        <v>116.59108815687748</v>
      </c>
      <c r="AD166" s="177">
        <v>116.59108815687748</v>
      </c>
      <c r="AE166" s="177">
        <v>116.59108815687748</v>
      </c>
      <c r="AF166" s="177">
        <v>116.59108815687748</v>
      </c>
      <c r="AG166" s="177">
        <v>116.59108815687748</v>
      </c>
      <c r="AH166" s="177">
        <v>116.59108815687748</v>
      </c>
      <c r="AI166" s="177">
        <v>116.59108815687748</v>
      </c>
      <c r="AJ166" s="177">
        <v>116.59108815687748</v>
      </c>
      <c r="AK166" s="177">
        <v>122.43600174173618</v>
      </c>
      <c r="AL166" s="177">
        <v>122.43600174173618</v>
      </c>
      <c r="AM166" s="177">
        <v>122.43600174173618</v>
      </c>
      <c r="AN166" s="177">
        <v>122.43600174173618</v>
      </c>
      <c r="AO166" s="177">
        <v>122.43600174173618</v>
      </c>
      <c r="AP166" s="177">
        <v>122.43600174173618</v>
      </c>
      <c r="AQ166" s="177">
        <v>122.43600174173618</v>
      </c>
      <c r="AR166" s="177">
        <v>122.43600174173618</v>
      </c>
      <c r="AS166" s="177">
        <v>122.43600174173618</v>
      </c>
      <c r="AT166" s="177">
        <v>122.43600174173618</v>
      </c>
      <c r="AU166" s="177">
        <v>122.43600174173618</v>
      </c>
      <c r="AV166" s="177">
        <v>122.43600174173618</v>
      </c>
      <c r="AW166" s="177">
        <v>127.74865405778746</v>
      </c>
      <c r="AX166" s="177">
        <v>127.74865405778746</v>
      </c>
      <c r="AY166" s="177">
        <v>127.74865405778746</v>
      </c>
      <c r="AZ166" s="177">
        <v>127.74865405778746</v>
      </c>
      <c r="BA166" s="177">
        <v>127.74865405778746</v>
      </c>
      <c r="BB166" s="177">
        <v>127.74865405778746</v>
      </c>
      <c r="BC166" s="177">
        <v>127.74865405778746</v>
      </c>
      <c r="BD166" s="177">
        <v>127.74865405778746</v>
      </c>
      <c r="BE166" s="177">
        <v>127.74865405778746</v>
      </c>
      <c r="BF166" s="177">
        <v>127.74865405778746</v>
      </c>
      <c r="BG166" s="177">
        <v>127.74865405778746</v>
      </c>
      <c r="BH166" s="177">
        <v>127.74865405778746</v>
      </c>
      <c r="BI166" s="177">
        <v>147.31843628881236</v>
      </c>
      <c r="BJ166" s="177">
        <v>147.31843628881236</v>
      </c>
      <c r="BK166" s="177">
        <v>147.31843628881236</v>
      </c>
      <c r="BL166" s="177">
        <v>147.31843628881236</v>
      </c>
      <c r="BM166" s="177">
        <v>147.31843628881236</v>
      </c>
      <c r="BN166" s="177">
        <v>147.31843628881236</v>
      </c>
      <c r="BO166" s="177">
        <v>147.31843628881236</v>
      </c>
      <c r="BP166" s="177">
        <v>147.31843628881236</v>
      </c>
      <c r="BQ166" s="177">
        <v>147.31843628881236</v>
      </c>
      <c r="BR166" s="177">
        <v>147.31843628881236</v>
      </c>
      <c r="BS166" s="177">
        <v>147.31843628881236</v>
      </c>
      <c r="BT166" s="177">
        <v>147.31843628881236</v>
      </c>
      <c r="BU166" s="177">
        <v>171.67286700003893</v>
      </c>
      <c r="BV166" s="177">
        <v>171.67286700003893</v>
      </c>
      <c r="BW166" s="177">
        <v>171.67286700003893</v>
      </c>
    </row>
    <row r="167" spans="1:75" x14ac:dyDescent="0.25">
      <c r="B167" s="148" t="s">
        <v>551</v>
      </c>
      <c r="C167" s="166">
        <v>8</v>
      </c>
      <c r="D167" s="181">
        <v>107.21091915868988</v>
      </c>
      <c r="E167" s="181">
        <v>107.21091915868988</v>
      </c>
      <c r="F167" s="181">
        <v>107.21091915868988</v>
      </c>
      <c r="G167" s="181">
        <v>107.21091915868988</v>
      </c>
      <c r="H167" s="181">
        <v>107.21091915868988</v>
      </c>
      <c r="I167" s="181">
        <v>107.21091915868988</v>
      </c>
      <c r="J167" s="181">
        <v>107.21091915868989</v>
      </c>
      <c r="K167" s="181">
        <v>107.21091915868988</v>
      </c>
      <c r="L167" s="181">
        <v>107.21091915868988</v>
      </c>
      <c r="M167" s="181">
        <v>110.44512203995724</v>
      </c>
      <c r="N167" s="181">
        <v>110.44512203995724</v>
      </c>
      <c r="O167" s="181">
        <v>110.44512203995724</v>
      </c>
      <c r="P167" s="181">
        <v>110.44512203995724</v>
      </c>
      <c r="Q167" s="181">
        <v>110.44512203995724</v>
      </c>
      <c r="R167" s="181">
        <v>110.44512203995724</v>
      </c>
      <c r="S167" s="181">
        <v>110.44512203995724</v>
      </c>
      <c r="T167" s="181">
        <v>110.44512203995724</v>
      </c>
      <c r="U167" s="181">
        <v>110.44512203995724</v>
      </c>
      <c r="V167" s="181">
        <v>110.44512203995724</v>
      </c>
      <c r="W167" s="181">
        <v>110.44512203995724</v>
      </c>
      <c r="X167" s="181">
        <v>110.44512203995724</v>
      </c>
      <c r="Y167" s="181">
        <v>116.59108815687748</v>
      </c>
      <c r="Z167" s="181">
        <v>116.59108815687748</v>
      </c>
      <c r="AA167" s="181">
        <v>116.59108815687748</v>
      </c>
      <c r="AB167" s="181">
        <v>116.59108815687748</v>
      </c>
      <c r="AC167" s="181">
        <v>116.59108815687748</v>
      </c>
      <c r="AD167" s="181">
        <v>116.59108815687748</v>
      </c>
      <c r="AE167" s="181">
        <v>116.59108815687748</v>
      </c>
      <c r="AF167" s="181">
        <v>116.59108815687748</v>
      </c>
      <c r="AG167" s="181">
        <v>116.59108815687748</v>
      </c>
      <c r="AH167" s="181">
        <v>116.59108815687748</v>
      </c>
      <c r="AI167" s="181">
        <v>116.59108815687748</v>
      </c>
      <c r="AJ167" s="181">
        <v>116.59108815687748</v>
      </c>
      <c r="AK167" s="181">
        <v>122.43600174173618</v>
      </c>
      <c r="AL167" s="181">
        <v>122.43600174173618</v>
      </c>
      <c r="AM167" s="181">
        <v>122.43600174173618</v>
      </c>
      <c r="AN167" s="181">
        <v>122.43600174173618</v>
      </c>
      <c r="AO167" s="181">
        <v>122.43600174173618</v>
      </c>
      <c r="AP167" s="181">
        <v>122.43600174173618</v>
      </c>
      <c r="AQ167" s="181">
        <v>122.43600174173618</v>
      </c>
      <c r="AR167" s="181">
        <v>122.43600174173618</v>
      </c>
      <c r="AS167" s="181">
        <v>122.43600174173618</v>
      </c>
      <c r="AT167" s="181">
        <v>122.43600174173618</v>
      </c>
      <c r="AU167" s="181">
        <v>122.43600174173618</v>
      </c>
      <c r="AV167" s="181">
        <v>122.43600174173618</v>
      </c>
      <c r="AW167" s="181">
        <v>127.74865405778746</v>
      </c>
      <c r="AX167" s="181">
        <v>127.74865405778746</v>
      </c>
      <c r="AY167" s="181">
        <v>127.74865405778746</v>
      </c>
      <c r="AZ167" s="181">
        <v>127.74865405778746</v>
      </c>
      <c r="BA167" s="181">
        <v>127.74865405778746</v>
      </c>
      <c r="BB167" s="181">
        <v>127.74865405778746</v>
      </c>
      <c r="BC167" s="181">
        <v>127.74865405778746</v>
      </c>
      <c r="BD167" s="181">
        <v>127.74865405778746</v>
      </c>
      <c r="BE167" s="181">
        <v>127.74865405778746</v>
      </c>
      <c r="BF167" s="181">
        <v>127.74865405778746</v>
      </c>
      <c r="BG167" s="181">
        <v>127.74865405778746</v>
      </c>
      <c r="BH167" s="181">
        <v>127.74865405778746</v>
      </c>
      <c r="BI167" s="181">
        <v>147.31843628881236</v>
      </c>
      <c r="BJ167" s="181">
        <v>147.31843628881236</v>
      </c>
      <c r="BK167" s="181">
        <v>147.31843628881236</v>
      </c>
      <c r="BL167" s="181">
        <v>147.31843628881236</v>
      </c>
      <c r="BM167" s="181">
        <v>147.31843628881236</v>
      </c>
      <c r="BN167" s="181">
        <v>147.31843628881236</v>
      </c>
      <c r="BO167" s="181">
        <v>147.31843628881236</v>
      </c>
      <c r="BP167" s="181">
        <v>147.31843628881236</v>
      </c>
      <c r="BQ167" s="181">
        <v>147.31843628881236</v>
      </c>
      <c r="BR167" s="181">
        <v>147.31843628881236</v>
      </c>
      <c r="BS167" s="181">
        <v>147.31843628881236</v>
      </c>
      <c r="BT167" s="181">
        <v>147.31843628881236</v>
      </c>
      <c r="BU167" s="181">
        <v>171.67286700003893</v>
      </c>
      <c r="BV167" s="181">
        <v>171.67286700003893</v>
      </c>
      <c r="BW167" s="181">
        <v>171.67286700003893</v>
      </c>
    </row>
    <row r="168" spans="1:75" x14ac:dyDescent="0.25">
      <c r="C168" s="166"/>
    </row>
    <row r="169" spans="1:75" x14ac:dyDescent="0.25">
      <c r="A169" s="159" t="s">
        <v>102</v>
      </c>
      <c r="B169" s="192"/>
      <c r="C169" s="166">
        <v>38</v>
      </c>
      <c r="D169" s="165">
        <v>102.77199081325826</v>
      </c>
      <c r="E169" s="165">
        <v>102.88925384009215</v>
      </c>
      <c r="F169" s="165">
        <v>103.02724126598257</v>
      </c>
      <c r="G169" s="165">
        <v>103.20896860191525</v>
      </c>
      <c r="H169" s="165">
        <v>103.35638545848457</v>
      </c>
      <c r="I169" s="165">
        <v>103.29571545661658</v>
      </c>
      <c r="J169" s="165">
        <v>103.28450419036992</v>
      </c>
      <c r="K169" s="165">
        <v>103.31355716006806</v>
      </c>
      <c r="L169" s="165">
        <v>103.22763670323816</v>
      </c>
      <c r="M169" s="165">
        <v>105.23351882255736</v>
      </c>
      <c r="N169" s="165">
        <v>105.31441847721534</v>
      </c>
      <c r="O169" s="165">
        <v>105.31669746187924</v>
      </c>
      <c r="P169" s="165">
        <v>105.22375404077241</v>
      </c>
      <c r="Q169" s="165">
        <v>104.98005405204665</v>
      </c>
      <c r="R169" s="165">
        <v>105.00055670164132</v>
      </c>
      <c r="S169" s="165">
        <v>105.05474647971049</v>
      </c>
      <c r="T169" s="165">
        <v>105.09795981941912</v>
      </c>
      <c r="U169" s="165">
        <v>105.17563936200571</v>
      </c>
      <c r="V169" s="165">
        <v>105.13308500715473</v>
      </c>
      <c r="W169" s="165">
        <v>105.18700959094733</v>
      </c>
      <c r="X169" s="165">
        <v>105.23387098618704</v>
      </c>
      <c r="Y169" s="165">
        <v>106.68773643244236</v>
      </c>
      <c r="Z169" s="165">
        <v>106.69376100467643</v>
      </c>
      <c r="AA169" s="165">
        <v>106.71887999663232</v>
      </c>
      <c r="AB169" s="165">
        <v>107.22205661565543</v>
      </c>
      <c r="AC169" s="165">
        <v>107.81239350779617</v>
      </c>
      <c r="AD169" s="165">
        <v>107.96073909590474</v>
      </c>
      <c r="AE169" s="165">
        <v>108.05048735752102</v>
      </c>
      <c r="AF169" s="165">
        <v>108.67369812373612</v>
      </c>
      <c r="AG169" s="165">
        <v>109.67508704865647</v>
      </c>
      <c r="AH169" s="165">
        <v>109.91748158817637</v>
      </c>
      <c r="AI169" s="165">
        <v>110.0409689674424</v>
      </c>
      <c r="AJ169" s="165">
        <v>110.2032346034061</v>
      </c>
      <c r="AK169" s="165">
        <v>112.71465550716466</v>
      </c>
      <c r="AL169" s="165">
        <v>113.07435566971463</v>
      </c>
      <c r="AM169" s="165">
        <v>113.1552263539447</v>
      </c>
      <c r="AN169" s="165">
        <v>113.31786068808123</v>
      </c>
      <c r="AO169" s="165">
        <v>113.73992258883204</v>
      </c>
      <c r="AP169" s="165">
        <v>114.33479380711196</v>
      </c>
      <c r="AQ169" s="165">
        <v>114.39567173216959</v>
      </c>
      <c r="AR169" s="165">
        <v>114.63378896064678</v>
      </c>
      <c r="AS169" s="165">
        <v>115.06304871815662</v>
      </c>
      <c r="AT169" s="165">
        <v>115.42476358896955</v>
      </c>
      <c r="AU169" s="165">
        <v>115.72852267941988</v>
      </c>
      <c r="AV169" s="165">
        <v>115.9525402739548</v>
      </c>
      <c r="AW169" s="165">
        <v>122.18019020804786</v>
      </c>
      <c r="AX169" s="165">
        <v>122.5690263318363</v>
      </c>
      <c r="AY169" s="165">
        <v>122.69632494438038</v>
      </c>
      <c r="AZ169" s="165">
        <v>122.90705909176499</v>
      </c>
      <c r="BA169" s="165">
        <v>122.94581201563631</v>
      </c>
      <c r="BB169" s="165">
        <v>123.07449689291559</v>
      </c>
      <c r="BC169" s="165">
        <v>123.74437894494469</v>
      </c>
      <c r="BD169" s="165">
        <v>123.86287219457958</v>
      </c>
      <c r="BE169" s="165">
        <v>123.87185039717318</v>
      </c>
      <c r="BF169" s="165">
        <v>123.79814132029986</v>
      </c>
      <c r="BG169" s="165">
        <v>123.78589600722307</v>
      </c>
      <c r="BH169" s="165">
        <v>123.87640755217262</v>
      </c>
      <c r="BI169" s="165">
        <v>130.82192121726342</v>
      </c>
      <c r="BJ169" s="165">
        <v>130.74541892761323</v>
      </c>
      <c r="BK169" s="165">
        <v>130.78615020595115</v>
      </c>
      <c r="BL169" s="165">
        <v>130.89422168051087</v>
      </c>
      <c r="BM169" s="165">
        <v>130.98756154582279</v>
      </c>
      <c r="BN169" s="165">
        <v>131.25291166854998</v>
      </c>
      <c r="BO169" s="165">
        <v>131.73567551164516</v>
      </c>
      <c r="BP169" s="165">
        <v>131.9515722236296</v>
      </c>
      <c r="BQ169" s="165">
        <v>131.94203884526209</v>
      </c>
      <c r="BR169" s="165">
        <v>131.93043054604891</v>
      </c>
      <c r="BS169" s="165">
        <v>131.93566888122149</v>
      </c>
      <c r="BT169" s="165">
        <v>132.10046633902834</v>
      </c>
      <c r="BU169" s="165">
        <v>138.16129253387555</v>
      </c>
      <c r="BV169" s="165">
        <v>138.11735256917177</v>
      </c>
      <c r="BW169" s="165">
        <v>138.09300416052164</v>
      </c>
    </row>
    <row r="170" spans="1:75" x14ac:dyDescent="0.25">
      <c r="A170" s="189" t="s">
        <v>103</v>
      </c>
      <c r="B170" s="188"/>
      <c r="C170" s="166">
        <v>14</v>
      </c>
      <c r="D170" s="172">
        <v>100.3872358133063</v>
      </c>
      <c r="E170" s="172">
        <v>99.930015108635288</v>
      </c>
      <c r="F170" s="172">
        <v>100.30455240748074</v>
      </c>
      <c r="G170" s="172">
        <v>100.79781231929799</v>
      </c>
      <c r="H170" s="172">
        <v>101.19794378712903</v>
      </c>
      <c r="I170" s="172">
        <v>101.03326806777302</v>
      </c>
      <c r="J170" s="172">
        <v>101.0028374879607</v>
      </c>
      <c r="K170" s="172">
        <v>101.08169554856991</v>
      </c>
      <c r="L170" s="172">
        <v>100.84848288003164</v>
      </c>
      <c r="M170" s="172">
        <v>100.94317833575475</v>
      </c>
      <c r="N170" s="172">
        <v>101.16276311268355</v>
      </c>
      <c r="O170" s="172">
        <v>101.16894892819987</v>
      </c>
      <c r="P170" s="172">
        <v>100.91667392805273</v>
      </c>
      <c r="Q170" s="172">
        <v>100.25520253008281</v>
      </c>
      <c r="R170" s="172">
        <v>100.31085257898262</v>
      </c>
      <c r="S170" s="172">
        <v>100.45793911945609</v>
      </c>
      <c r="T170" s="172">
        <v>100.57523247009378</v>
      </c>
      <c r="U170" s="172">
        <v>100.78607694282881</v>
      </c>
      <c r="V170" s="172">
        <v>100.67057226537615</v>
      </c>
      <c r="W170" s="172">
        <v>100.81693899281322</v>
      </c>
      <c r="X170" s="172">
        <v>100.94413420846384</v>
      </c>
      <c r="Y170" s="172">
        <v>101.28905122885878</v>
      </c>
      <c r="Z170" s="172">
        <v>101.30540363920841</v>
      </c>
      <c r="AA170" s="172">
        <v>101.37358376023154</v>
      </c>
      <c r="AB170" s="172">
        <v>102.12035991529527</v>
      </c>
      <c r="AC170" s="172">
        <v>103.53292412579211</v>
      </c>
      <c r="AD170" s="172">
        <v>103.93557643637246</v>
      </c>
      <c r="AE170" s="172">
        <v>104.17917886075956</v>
      </c>
      <c r="AF170" s="172">
        <v>105.68342040535489</v>
      </c>
      <c r="AG170" s="172">
        <v>106.61849707144813</v>
      </c>
      <c r="AH170" s="172">
        <v>107.27642510728788</v>
      </c>
      <c r="AI170" s="172">
        <v>107.61160513672428</v>
      </c>
      <c r="AJ170" s="172">
        <v>108.05204043434</v>
      </c>
      <c r="AK170" s="172">
        <v>108.56357523644837</v>
      </c>
      <c r="AL170" s="172">
        <v>109.53990424908399</v>
      </c>
      <c r="AM170" s="172">
        <v>109.75941039199414</v>
      </c>
      <c r="AN170" s="172">
        <v>110.20084644179327</v>
      </c>
      <c r="AO170" s="172">
        <v>111.3464430295455</v>
      </c>
      <c r="AP170" s="172">
        <v>112.20714162377365</v>
      </c>
      <c r="AQ170" s="172">
        <v>112.37238170607296</v>
      </c>
      <c r="AR170" s="172">
        <v>113.01869989765393</v>
      </c>
      <c r="AS170" s="172">
        <v>114.18383352518063</v>
      </c>
      <c r="AT170" s="172">
        <v>115.16563103167286</v>
      </c>
      <c r="AU170" s="172">
        <v>115.9901199914666</v>
      </c>
      <c r="AV170" s="172">
        <v>116.59816774806139</v>
      </c>
      <c r="AW170" s="172">
        <v>116.92220291773106</v>
      </c>
      <c r="AX170" s="172">
        <v>117.39951802356099</v>
      </c>
      <c r="AY170" s="172">
        <v>117.64984491365271</v>
      </c>
      <c r="AZ170" s="172">
        <v>118.22183759941095</v>
      </c>
      <c r="BA170" s="172">
        <v>118.32702410706166</v>
      </c>
      <c r="BB170" s="172">
        <v>118.67631163110539</v>
      </c>
      <c r="BC170" s="172">
        <v>119.2734212765573</v>
      </c>
      <c r="BD170" s="172">
        <v>119.59504581128057</v>
      </c>
      <c r="BE170" s="172">
        <v>119.61941521832027</v>
      </c>
      <c r="BF170" s="172">
        <v>119.41934772394985</v>
      </c>
      <c r="BG170" s="172">
        <v>119.38611044559862</v>
      </c>
      <c r="BH170" s="172">
        <v>119.63178463903311</v>
      </c>
      <c r="BI170" s="172">
        <v>119.66765973542759</v>
      </c>
      <c r="BJ170" s="172">
        <v>119.46001066351995</v>
      </c>
      <c r="BK170" s="172">
        <v>119.57056699043717</v>
      </c>
      <c r="BL170" s="172">
        <v>119.86390384995646</v>
      </c>
      <c r="BM170" s="172">
        <v>120.11725491294585</v>
      </c>
      <c r="BN170" s="172">
        <v>120.8374909603483</v>
      </c>
      <c r="BO170" s="172">
        <v>122.14784996303517</v>
      </c>
      <c r="BP170" s="172">
        <v>122.73385532413577</v>
      </c>
      <c r="BQ170" s="172">
        <v>122.70797901142399</v>
      </c>
      <c r="BR170" s="172">
        <v>122.67647077070251</v>
      </c>
      <c r="BS170" s="172">
        <v>122.69068910902807</v>
      </c>
      <c r="BT170" s="172">
        <v>123.1379964945038</v>
      </c>
      <c r="BU170" s="172">
        <v>123.59498141983012</v>
      </c>
      <c r="BV170" s="172">
        <v>123.4757158013484</v>
      </c>
      <c r="BW170" s="172">
        <v>123.40962726358391</v>
      </c>
    </row>
    <row r="171" spans="1:75" x14ac:dyDescent="0.25">
      <c r="A171" s="173" t="s">
        <v>104</v>
      </c>
      <c r="B171" s="188"/>
      <c r="C171" s="166">
        <v>11</v>
      </c>
      <c r="D171" s="177">
        <v>100.40080013062362</v>
      </c>
      <c r="E171" s="177">
        <v>99.724973499916899</v>
      </c>
      <c r="F171" s="177">
        <v>100.20165733481109</v>
      </c>
      <c r="G171" s="177">
        <v>100.82944267712396</v>
      </c>
      <c r="H171" s="177">
        <v>101.33870090890895</v>
      </c>
      <c r="I171" s="177">
        <v>101.25447519613</v>
      </c>
      <c r="J171" s="177">
        <v>101.21574536727795</v>
      </c>
      <c r="K171" s="177">
        <v>101.3161101716897</v>
      </c>
      <c r="L171" s="177">
        <v>101.01929404809553</v>
      </c>
      <c r="M171" s="177">
        <v>101.13981553719768</v>
      </c>
      <c r="N171" s="177">
        <v>101.41928707147068</v>
      </c>
      <c r="O171" s="177">
        <v>101.42715992758237</v>
      </c>
      <c r="P171" s="177">
        <v>101.10608265466782</v>
      </c>
      <c r="Q171" s="177">
        <v>100.26420996634248</v>
      </c>
      <c r="R171" s="177">
        <v>100.33503730130587</v>
      </c>
      <c r="S171" s="177">
        <v>100.52223835281755</v>
      </c>
      <c r="T171" s="177">
        <v>100.66850125910941</v>
      </c>
      <c r="U171" s="177">
        <v>100.93684876986308</v>
      </c>
      <c r="V171" s="177">
        <v>100.66750079031435</v>
      </c>
      <c r="W171" s="177">
        <v>100.85378571614334</v>
      </c>
      <c r="X171" s="177">
        <v>101.0156705360623</v>
      </c>
      <c r="Y171" s="177">
        <v>101.45465583474679</v>
      </c>
      <c r="Z171" s="177">
        <v>101.47546799337357</v>
      </c>
      <c r="AA171" s="177">
        <v>101.56224269285757</v>
      </c>
      <c r="AB171" s="177">
        <v>102.51268507202958</v>
      </c>
      <c r="AC171" s="177">
        <v>104.31049406720739</v>
      </c>
      <c r="AD171" s="177">
        <v>104.82296064430965</v>
      </c>
      <c r="AE171" s="177">
        <v>105.01450120172991</v>
      </c>
      <c r="AF171" s="177">
        <v>105.50583306147642</v>
      </c>
      <c r="AG171" s="177">
        <v>106.69593063650419</v>
      </c>
      <c r="AH171" s="177">
        <v>107.53329359120931</v>
      </c>
      <c r="AI171" s="177">
        <v>107.95988635594655</v>
      </c>
      <c r="AJ171" s="177">
        <v>108.52044037109384</v>
      </c>
      <c r="AK171" s="177">
        <v>109.1714846646863</v>
      </c>
      <c r="AL171" s="177">
        <v>110.41408522622255</v>
      </c>
      <c r="AM171" s="177">
        <v>110.69345668083547</v>
      </c>
      <c r="AN171" s="177">
        <v>111.18365381289536</v>
      </c>
      <c r="AO171" s="177">
        <v>112.64168583367091</v>
      </c>
      <c r="AP171" s="177">
        <v>113.53935068577526</v>
      </c>
      <c r="AQ171" s="177">
        <v>113.65869256305642</v>
      </c>
      <c r="AR171" s="177">
        <v>114.48127935234129</v>
      </c>
      <c r="AS171" s="177">
        <v>115.9641766964662</v>
      </c>
      <c r="AT171" s="177">
        <v>117.14149088049668</v>
      </c>
      <c r="AU171" s="177">
        <v>118.19084046568872</v>
      </c>
      <c r="AV171" s="177">
        <v>118.87476837024464</v>
      </c>
      <c r="AW171" s="177">
        <v>119.28717676800603</v>
      </c>
      <c r="AX171" s="177">
        <v>119.89466872088047</v>
      </c>
      <c r="AY171" s="177">
        <v>120.12430222739046</v>
      </c>
      <c r="AZ171" s="177">
        <v>120.8522929183555</v>
      </c>
      <c r="BA171" s="177">
        <v>120.98616665536551</v>
      </c>
      <c r="BB171" s="177">
        <v>121.43071441323933</v>
      </c>
      <c r="BC171" s="177">
        <v>121.44452059255264</v>
      </c>
      <c r="BD171" s="177">
        <v>121.85386090947317</v>
      </c>
      <c r="BE171" s="177">
        <v>121.88487651843279</v>
      </c>
      <c r="BF171" s="177">
        <v>121.63024516196134</v>
      </c>
      <c r="BG171" s="177">
        <v>121.67066708355905</v>
      </c>
      <c r="BH171" s="177">
        <v>121.98334332974842</v>
      </c>
      <c r="BI171" s="177">
        <v>122.02900254334139</v>
      </c>
      <c r="BJ171" s="177">
        <v>121.6742379924145</v>
      </c>
      <c r="BK171" s="177">
        <v>121.75764342203547</v>
      </c>
      <c r="BL171" s="177">
        <v>122.13098124324183</v>
      </c>
      <c r="BM171" s="177">
        <v>122.45342805068289</v>
      </c>
      <c r="BN171" s="177">
        <v>123.37009211101328</v>
      </c>
      <c r="BO171" s="177">
        <v>125.00989191189859</v>
      </c>
      <c r="BP171" s="177">
        <v>125.75571691693573</v>
      </c>
      <c r="BQ171" s="177">
        <v>125.7227834280298</v>
      </c>
      <c r="BR171" s="177">
        <v>125.68268203074791</v>
      </c>
      <c r="BS171" s="177">
        <v>125.70077809770773</v>
      </c>
      <c r="BT171" s="177">
        <v>125.93531742209566</v>
      </c>
      <c r="BU171" s="177">
        <v>126.51693459978372</v>
      </c>
      <c r="BV171" s="177">
        <v>126.36514199444333</v>
      </c>
      <c r="BW171" s="177">
        <v>126.2704187410292</v>
      </c>
    </row>
    <row r="172" spans="1:75" x14ac:dyDescent="0.25">
      <c r="B172" s="148" t="s">
        <v>552</v>
      </c>
      <c r="C172" s="166">
        <v>2</v>
      </c>
      <c r="D172" s="181">
        <v>99.337905549531428</v>
      </c>
      <c r="E172" s="181">
        <v>103.92321316301293</v>
      </c>
      <c r="F172" s="181">
        <v>105.22465183685173</v>
      </c>
      <c r="G172" s="181">
        <v>108.74004461588652</v>
      </c>
      <c r="H172" s="181">
        <v>108.95091405362324</v>
      </c>
      <c r="I172" s="181">
        <v>108.93712455818965</v>
      </c>
      <c r="J172" s="181">
        <v>108.86640528862722</v>
      </c>
      <c r="K172" s="181">
        <v>108.73928912700111</v>
      </c>
      <c r="L172" s="181">
        <v>107.8867738283864</v>
      </c>
      <c r="M172" s="181">
        <v>107.77818657414485</v>
      </c>
      <c r="N172" s="181">
        <v>107.92034471650118</v>
      </c>
      <c r="O172" s="181">
        <v>107.77807641735598</v>
      </c>
      <c r="P172" s="181">
        <v>107.25025218432194</v>
      </c>
      <c r="Q172" s="181">
        <v>107.04349199779895</v>
      </c>
      <c r="R172" s="181">
        <v>106.70380510134538</v>
      </c>
      <c r="S172" s="181">
        <v>107.15092066668447</v>
      </c>
      <c r="T172" s="181">
        <v>107.51277502859318</v>
      </c>
      <c r="U172" s="181">
        <v>107.56094276903104</v>
      </c>
      <c r="V172" s="181">
        <v>107.8876469986638</v>
      </c>
      <c r="W172" s="181">
        <v>108.37910923895478</v>
      </c>
      <c r="X172" s="181">
        <v>108.71487545511616</v>
      </c>
      <c r="Y172" s="181">
        <v>109.13326026797688</v>
      </c>
      <c r="Z172" s="181">
        <v>109.28978655696773</v>
      </c>
      <c r="AA172" s="181">
        <v>109.46566964266606</v>
      </c>
      <c r="AB172" s="181">
        <v>109.57784035535764</v>
      </c>
      <c r="AC172" s="181">
        <v>110.8340977490829</v>
      </c>
      <c r="AD172" s="181">
        <v>111.38099312359719</v>
      </c>
      <c r="AE172" s="181">
        <v>111.64862175888524</v>
      </c>
      <c r="AF172" s="181">
        <v>112.52517830930816</v>
      </c>
      <c r="AG172" s="181">
        <v>112.82009291212884</v>
      </c>
      <c r="AH172" s="181">
        <v>112.63568847419486</v>
      </c>
      <c r="AI172" s="181">
        <v>113.57653896600522</v>
      </c>
      <c r="AJ172" s="181">
        <v>113.5821093756808</v>
      </c>
      <c r="AK172" s="181">
        <v>114.96730701632401</v>
      </c>
      <c r="AL172" s="181">
        <v>119.60831578466778</v>
      </c>
      <c r="AM172" s="181">
        <v>119.67935637281752</v>
      </c>
      <c r="AN172" s="181">
        <v>119.70382260388575</v>
      </c>
      <c r="AO172" s="181">
        <v>122.57567981334046</v>
      </c>
      <c r="AP172" s="181">
        <v>123.21092759108456</v>
      </c>
      <c r="AQ172" s="181">
        <v>123.31194325769164</v>
      </c>
      <c r="AR172" s="181">
        <v>123.27640977889453</v>
      </c>
      <c r="AS172" s="181">
        <v>123.27655608745926</v>
      </c>
      <c r="AT172" s="181">
        <v>124.69024608153259</v>
      </c>
      <c r="AU172" s="181">
        <v>125.50053869807721</v>
      </c>
      <c r="AV172" s="181">
        <v>126.06005028391772</v>
      </c>
      <c r="AW172" s="181">
        <v>127.33467413771277</v>
      </c>
      <c r="AX172" s="181">
        <v>128.6250652186327</v>
      </c>
      <c r="AY172" s="181">
        <v>129.11913270156813</v>
      </c>
      <c r="AZ172" s="181">
        <v>129.90583688495821</v>
      </c>
      <c r="BA172" s="181">
        <v>130.1879635633602</v>
      </c>
      <c r="BB172" s="181">
        <v>130.08553057949533</v>
      </c>
      <c r="BC172" s="181">
        <v>130.07033249580635</v>
      </c>
      <c r="BD172" s="181">
        <v>130.02575901316501</v>
      </c>
      <c r="BE172" s="181">
        <v>130.26160537198126</v>
      </c>
      <c r="BF172" s="181">
        <v>131.37895171616282</v>
      </c>
      <c r="BG172" s="181">
        <v>131.62678534126727</v>
      </c>
      <c r="BH172" s="181">
        <v>131.71261353525554</v>
      </c>
      <c r="BI172" s="181">
        <v>132.26037135050288</v>
      </c>
      <c r="BJ172" s="181">
        <v>132.2184566950649</v>
      </c>
      <c r="BK172" s="181">
        <v>132.16324741468884</v>
      </c>
      <c r="BL172" s="181">
        <v>131.55805947924242</v>
      </c>
      <c r="BM172" s="181">
        <v>131.96610144516904</v>
      </c>
      <c r="BN172" s="181">
        <v>132.76764002248342</v>
      </c>
      <c r="BO172" s="181">
        <v>132.59697957032449</v>
      </c>
      <c r="BP172" s="181">
        <v>132.64062327582437</v>
      </c>
      <c r="BQ172" s="181">
        <v>132.32055591854208</v>
      </c>
      <c r="BR172" s="181">
        <v>132.48839209026283</v>
      </c>
      <c r="BS172" s="181">
        <v>132.14175807186058</v>
      </c>
      <c r="BT172" s="181">
        <v>132.27732855551869</v>
      </c>
      <c r="BU172" s="181">
        <v>132.66497216622093</v>
      </c>
      <c r="BV172" s="181">
        <v>132.32435596469082</v>
      </c>
      <c r="BW172" s="181">
        <v>132.32125635854871</v>
      </c>
    </row>
    <row r="173" spans="1:75" x14ac:dyDescent="0.25">
      <c r="B173" s="148" t="s">
        <v>553</v>
      </c>
      <c r="C173" s="166">
        <v>1</v>
      </c>
      <c r="D173" s="181">
        <v>100.62155743790827</v>
      </c>
      <c r="E173" s="181">
        <v>101.42072541248824</v>
      </c>
      <c r="F173" s="181">
        <v>100.62155743790827</v>
      </c>
      <c r="G173" s="181">
        <v>100.52424215007386</v>
      </c>
      <c r="H173" s="181">
        <v>101.00890883521542</v>
      </c>
      <c r="I173" s="181">
        <v>101.47793041345726</v>
      </c>
      <c r="J173" s="181">
        <v>102.04133808966264</v>
      </c>
      <c r="K173" s="181">
        <v>102.06479542214298</v>
      </c>
      <c r="L173" s="181">
        <v>101.96492803637631</v>
      </c>
      <c r="M173" s="181">
        <v>104.29569798083783</v>
      </c>
      <c r="N173" s="181">
        <v>103.98901421850373</v>
      </c>
      <c r="O173" s="181">
        <v>104.06062280007437</v>
      </c>
      <c r="P173" s="181">
        <v>104.61353313142766</v>
      </c>
      <c r="Q173" s="181">
        <v>105.03271270517963</v>
      </c>
      <c r="R173" s="181">
        <v>105.5090517634375</v>
      </c>
      <c r="S173" s="181">
        <v>104.6051736135789</v>
      </c>
      <c r="T173" s="181">
        <v>104.6051736135789</v>
      </c>
      <c r="U173" s="181">
        <v>104.6051736135789</v>
      </c>
      <c r="V173" s="181">
        <v>104.09205447679658</v>
      </c>
      <c r="W173" s="181">
        <v>104.09260287956195</v>
      </c>
      <c r="X173" s="181">
        <v>104.09260287956194</v>
      </c>
      <c r="Y173" s="181">
        <v>104.09260287956195</v>
      </c>
      <c r="Z173" s="181">
        <v>104.1640921726077</v>
      </c>
      <c r="AA173" s="181">
        <v>104.1640921726077</v>
      </c>
      <c r="AB173" s="181">
        <v>103.67537547098628</v>
      </c>
      <c r="AC173" s="181">
        <v>103.39073116205279</v>
      </c>
      <c r="AD173" s="181">
        <v>103.94530294579201</v>
      </c>
      <c r="AE173" s="181">
        <v>103.93791752088441</v>
      </c>
      <c r="AF173" s="181">
        <v>104.64759923727306</v>
      </c>
      <c r="AG173" s="181">
        <v>105.5779362734018</v>
      </c>
      <c r="AH173" s="181">
        <v>106.81878751122525</v>
      </c>
      <c r="AI173" s="181">
        <v>107.20150915689462</v>
      </c>
      <c r="AJ173" s="181">
        <v>106.03866115601971</v>
      </c>
      <c r="AK173" s="181">
        <v>105.5699816470492</v>
      </c>
      <c r="AL173" s="181">
        <v>106.49122935204176</v>
      </c>
      <c r="AM173" s="181">
        <v>106.49122935204176</v>
      </c>
      <c r="AN173" s="181">
        <v>106.49122935204176</v>
      </c>
      <c r="AO173" s="181">
        <v>108.67400444324032</v>
      </c>
      <c r="AP173" s="181">
        <v>108.82344413242599</v>
      </c>
      <c r="AQ173" s="181">
        <v>109.11276574451418</v>
      </c>
      <c r="AR173" s="181">
        <v>109.11276574451418</v>
      </c>
      <c r="AS173" s="181">
        <v>109.11276574451418</v>
      </c>
      <c r="AT173" s="181">
        <v>110.21508610586939</v>
      </c>
      <c r="AU173" s="181">
        <v>110.36200164171886</v>
      </c>
      <c r="AV173" s="181">
        <v>110.40395685795531</v>
      </c>
      <c r="AW173" s="181">
        <v>110.24793159602902</v>
      </c>
      <c r="AX173" s="181">
        <v>110.78558492732621</v>
      </c>
      <c r="AY173" s="181">
        <v>111.52186787871459</v>
      </c>
      <c r="AZ173" s="181">
        <v>111.86038808856043</v>
      </c>
      <c r="BA173" s="181">
        <v>111.97563368030728</v>
      </c>
      <c r="BB173" s="181">
        <v>112.34769017895808</v>
      </c>
      <c r="BC173" s="181">
        <v>112.5510214835583</v>
      </c>
      <c r="BD173" s="181">
        <v>112.89111157891881</v>
      </c>
      <c r="BE173" s="181">
        <v>112.90889610103706</v>
      </c>
      <c r="BF173" s="181">
        <v>112.887898670868</v>
      </c>
      <c r="BG173" s="181">
        <v>113.12220244938214</v>
      </c>
      <c r="BH173" s="181">
        <v>114.15198997751153</v>
      </c>
      <c r="BI173" s="181">
        <v>115.31295939390995</v>
      </c>
      <c r="BJ173" s="181">
        <v>115.31295939390995</v>
      </c>
      <c r="BK173" s="181">
        <v>115.66765578266956</v>
      </c>
      <c r="BL173" s="181">
        <v>116.01235526235222</v>
      </c>
      <c r="BM173" s="181">
        <v>118.27529583384279</v>
      </c>
      <c r="BN173" s="181">
        <v>119.72234039445496</v>
      </c>
      <c r="BO173" s="181">
        <v>128.37876913988356</v>
      </c>
      <c r="BP173" s="181">
        <v>130.80821236039668</v>
      </c>
      <c r="BQ173" s="181">
        <v>133.11825364383367</v>
      </c>
      <c r="BR173" s="181">
        <v>133.52734579480176</v>
      </c>
      <c r="BS173" s="181">
        <v>134.9674855112664</v>
      </c>
      <c r="BT173" s="181">
        <v>137.00215153521847</v>
      </c>
      <c r="BU173" s="181">
        <v>137.00215153521847</v>
      </c>
      <c r="BV173" s="181">
        <v>137.00215153521847</v>
      </c>
      <c r="BW173" s="181">
        <v>137.00215153521847</v>
      </c>
    </row>
    <row r="174" spans="1:75" x14ac:dyDescent="0.25">
      <c r="B174" s="148" t="s">
        <v>554</v>
      </c>
      <c r="C174" s="166">
        <v>1</v>
      </c>
      <c r="D174" s="181">
        <v>112.65793974167953</v>
      </c>
      <c r="E174" s="181">
        <v>97.005883252788649</v>
      </c>
      <c r="F174" s="181">
        <v>97.430939783449901</v>
      </c>
      <c r="G174" s="181">
        <v>96.99808732538736</v>
      </c>
      <c r="H174" s="181">
        <v>97.721653285030797</v>
      </c>
      <c r="I174" s="181">
        <v>97.094372952526797</v>
      </c>
      <c r="J174" s="181">
        <v>97.106742456997893</v>
      </c>
      <c r="K174" s="181">
        <v>97.673139305006373</v>
      </c>
      <c r="L174" s="181">
        <v>97.257687993050652</v>
      </c>
      <c r="M174" s="181">
        <v>97.547176565042065</v>
      </c>
      <c r="N174" s="181">
        <v>97.602755642995604</v>
      </c>
      <c r="O174" s="181">
        <v>96.178309272597744</v>
      </c>
      <c r="P174" s="181">
        <v>94.680042613903026</v>
      </c>
      <c r="Q174" s="181">
        <v>94.627287885480968</v>
      </c>
      <c r="R174" s="181">
        <v>94.61457570609241</v>
      </c>
      <c r="S174" s="181">
        <v>96.216248025233128</v>
      </c>
      <c r="T174" s="181">
        <v>96.907391606182699</v>
      </c>
      <c r="U174" s="181">
        <v>97.195184749109956</v>
      </c>
      <c r="V174" s="181">
        <v>96.857639479801918</v>
      </c>
      <c r="W174" s="181">
        <v>97.177544513991066</v>
      </c>
      <c r="X174" s="181">
        <v>97.177544513991108</v>
      </c>
      <c r="Y174" s="181">
        <v>97.236480867184824</v>
      </c>
      <c r="Z174" s="181">
        <v>97.236480867184824</v>
      </c>
      <c r="AA174" s="181">
        <v>97.449903445036142</v>
      </c>
      <c r="AB174" s="181">
        <v>97.20711491859835</v>
      </c>
      <c r="AC174" s="181">
        <v>97.603031923302765</v>
      </c>
      <c r="AD174" s="181">
        <v>99.931518105525882</v>
      </c>
      <c r="AE174" s="181">
        <v>99.121368497894821</v>
      </c>
      <c r="AF174" s="181">
        <v>100.15592810790129</v>
      </c>
      <c r="AG174" s="181">
        <v>100.39907259843038</v>
      </c>
      <c r="AH174" s="181">
        <v>100.68911512936474</v>
      </c>
      <c r="AI174" s="181">
        <v>100.47699170388319</v>
      </c>
      <c r="AJ174" s="181">
        <v>101.08919436196678</v>
      </c>
      <c r="AK174" s="181">
        <v>100.28813264098439</v>
      </c>
      <c r="AL174" s="181">
        <v>101.00035564702947</v>
      </c>
      <c r="AM174" s="181">
        <v>101.00035564702947</v>
      </c>
      <c r="AN174" s="181">
        <v>102.01077927092248</v>
      </c>
      <c r="AO174" s="181">
        <v>102.4500283022479</v>
      </c>
      <c r="AP174" s="181">
        <v>110.29619892587323</v>
      </c>
      <c r="AQ174" s="181">
        <v>110.30706998017712</v>
      </c>
      <c r="AR174" s="181">
        <v>110.02916325618611</v>
      </c>
      <c r="AS174" s="181">
        <v>110.02916325618611</v>
      </c>
      <c r="AT174" s="181">
        <v>110.70352817602793</v>
      </c>
      <c r="AU174" s="181">
        <v>110.627356072005</v>
      </c>
      <c r="AV174" s="181">
        <v>110.62861976604299</v>
      </c>
      <c r="AW174" s="181">
        <v>111.22055634008207</v>
      </c>
      <c r="AX174" s="181">
        <v>111.22055634008207</v>
      </c>
      <c r="AY174" s="181">
        <v>112.0151895565045</v>
      </c>
      <c r="AZ174" s="181">
        <v>112.0151895565045</v>
      </c>
      <c r="BA174" s="181">
        <v>111.71822547857155</v>
      </c>
      <c r="BB174" s="181">
        <v>111.76145671519004</v>
      </c>
      <c r="BC174" s="181">
        <v>111.45867067595702</v>
      </c>
      <c r="BD174" s="181">
        <v>112.2622299665145</v>
      </c>
      <c r="BE174" s="181">
        <v>112.08068830751087</v>
      </c>
      <c r="BF174" s="181">
        <v>112.08068830751087</v>
      </c>
      <c r="BG174" s="181">
        <v>112.08068830751087</v>
      </c>
      <c r="BH174" s="181">
        <v>112.08068830751087</v>
      </c>
      <c r="BI174" s="181">
        <v>111.79742666872977</v>
      </c>
      <c r="BJ174" s="181">
        <v>111.79742666872977</v>
      </c>
      <c r="BK174" s="181">
        <v>111.79742666872977</v>
      </c>
      <c r="BL174" s="181">
        <v>112.06551773163127</v>
      </c>
      <c r="BM174" s="181">
        <v>112.06551773163127</v>
      </c>
      <c r="BN174" s="181">
        <v>112.06551773163127</v>
      </c>
      <c r="BO174" s="181">
        <v>112.06551773163127</v>
      </c>
      <c r="BP174" s="181">
        <v>112.06551773163127</v>
      </c>
      <c r="BQ174" s="181">
        <v>112.06551773163127</v>
      </c>
      <c r="BR174" s="181">
        <v>112.06551773163127</v>
      </c>
      <c r="BS174" s="181">
        <v>112.06551773163127</v>
      </c>
      <c r="BT174" s="181">
        <v>112.06551773163127</v>
      </c>
      <c r="BU174" s="181">
        <v>112.06551773163127</v>
      </c>
      <c r="BV174" s="181">
        <v>112.06551773163127</v>
      </c>
      <c r="BW174" s="181">
        <v>112.23291702323252</v>
      </c>
    </row>
    <row r="175" spans="1:75" x14ac:dyDescent="0.25">
      <c r="B175" s="148" t="s">
        <v>555</v>
      </c>
      <c r="C175" s="166">
        <v>1</v>
      </c>
      <c r="D175" s="181">
        <v>95.124652185263585</v>
      </c>
      <c r="E175" s="181">
        <v>95.176468483750767</v>
      </c>
      <c r="F175" s="181">
        <v>94.990563692194939</v>
      </c>
      <c r="G175" s="181">
        <v>95.131091159360324</v>
      </c>
      <c r="H175" s="181">
        <v>95.631340722885838</v>
      </c>
      <c r="I175" s="181">
        <v>94.673752978187281</v>
      </c>
      <c r="J175" s="181">
        <v>94.687757824355984</v>
      </c>
      <c r="K175" s="181">
        <v>94.384284945205664</v>
      </c>
      <c r="L175" s="181">
        <v>94.448623802290925</v>
      </c>
      <c r="M175" s="181">
        <v>95.998629819710231</v>
      </c>
      <c r="N175" s="181">
        <v>97.750136795799463</v>
      </c>
      <c r="O175" s="181">
        <v>97.411471616147963</v>
      </c>
      <c r="P175" s="181">
        <v>98.319535106778318</v>
      </c>
      <c r="Q175" s="181">
        <v>97.550842407955443</v>
      </c>
      <c r="R175" s="181">
        <v>97.214029605443059</v>
      </c>
      <c r="S175" s="181">
        <v>97.218169859921545</v>
      </c>
      <c r="T175" s="181">
        <v>97.135486830368521</v>
      </c>
      <c r="U175" s="181">
        <v>99.095497562454042</v>
      </c>
      <c r="V175" s="181">
        <v>97.687459918144143</v>
      </c>
      <c r="W175" s="181">
        <v>98.701508314244435</v>
      </c>
      <c r="X175" s="181">
        <v>99.201688843561712</v>
      </c>
      <c r="Y175" s="181">
        <v>100.29771313453158</v>
      </c>
      <c r="Z175" s="181">
        <v>101.1133033402332</v>
      </c>
      <c r="AA175" s="181">
        <v>101.47210454246003</v>
      </c>
      <c r="AB175" s="181">
        <v>101.47210454246003</v>
      </c>
      <c r="AC175" s="181">
        <v>104.57824687534988</v>
      </c>
      <c r="AD175" s="181">
        <v>103.29075814425495</v>
      </c>
      <c r="AE175" s="181">
        <v>98.662643239400737</v>
      </c>
      <c r="AF175" s="181">
        <v>101.84672053904848</v>
      </c>
      <c r="AG175" s="181">
        <v>103.47109586110106</v>
      </c>
      <c r="AH175" s="181">
        <v>104.8276518426435</v>
      </c>
      <c r="AI175" s="181">
        <v>108.70473084527623</v>
      </c>
      <c r="AJ175" s="181">
        <v>109.3217883830097</v>
      </c>
      <c r="AK175" s="181">
        <v>109.70371731170431</v>
      </c>
      <c r="AL175" s="181">
        <v>109.73966224523076</v>
      </c>
      <c r="AM175" s="181">
        <v>110.46361905398977</v>
      </c>
      <c r="AN175" s="181">
        <v>111.12738884056986</v>
      </c>
      <c r="AO175" s="181">
        <v>113.14903170102752</v>
      </c>
      <c r="AP175" s="181">
        <v>113.74198907349312</v>
      </c>
      <c r="AQ175" s="181">
        <v>113.81338548201254</v>
      </c>
      <c r="AR175" s="181">
        <v>115.81002469771252</v>
      </c>
      <c r="AS175" s="181">
        <v>120.78735120298111</v>
      </c>
      <c r="AT175" s="181">
        <v>119.81163224684069</v>
      </c>
      <c r="AU175" s="181">
        <v>120.33597828837279</v>
      </c>
      <c r="AV175" s="181">
        <v>123.13166563160621</v>
      </c>
      <c r="AW175" s="181">
        <v>122.71260593327466</v>
      </c>
      <c r="AX175" s="181">
        <v>123.92193147787572</v>
      </c>
      <c r="AY175" s="181">
        <v>123.55142088258265</v>
      </c>
      <c r="AZ175" s="181">
        <v>125.85067168833926</v>
      </c>
      <c r="BA175" s="181">
        <v>125.90295713789769</v>
      </c>
      <c r="BB175" s="181">
        <v>125.42937911602958</v>
      </c>
      <c r="BC175" s="181">
        <v>125.60295013559077</v>
      </c>
      <c r="BD175" s="181">
        <v>125.46092642618497</v>
      </c>
      <c r="BE175" s="181">
        <v>124.78238800807658</v>
      </c>
      <c r="BF175" s="181">
        <v>124.23550742668851</v>
      </c>
      <c r="BG175" s="181">
        <v>124.27376912282514</v>
      </c>
      <c r="BH175" s="181">
        <v>123.4481593772085</v>
      </c>
      <c r="BI175" s="181">
        <v>122.83842260577121</v>
      </c>
      <c r="BJ175" s="181">
        <v>120.89523084369212</v>
      </c>
      <c r="BK175" s="181">
        <v>120.89523084369212</v>
      </c>
      <c r="BL175" s="181">
        <v>121.91718933636729</v>
      </c>
      <c r="BM175" s="181">
        <v>121.07196943359055</v>
      </c>
      <c r="BN175" s="181">
        <v>121.4420293819971</v>
      </c>
      <c r="BO175" s="181">
        <v>121.5848439950781</v>
      </c>
      <c r="BP175" s="181">
        <v>121.28762389542604</v>
      </c>
      <c r="BQ175" s="181">
        <v>121.13443003621039</v>
      </c>
      <c r="BR175" s="181">
        <v>121.25110773044851</v>
      </c>
      <c r="BS175" s="181">
        <v>119.7479539852128</v>
      </c>
      <c r="BT175" s="181">
        <v>117.63200265325429</v>
      </c>
      <c r="BU175" s="181">
        <v>118.26649755688418</v>
      </c>
      <c r="BV175" s="181">
        <v>117.87716752742936</v>
      </c>
      <c r="BW175" s="181">
        <v>117.4301077161176</v>
      </c>
    </row>
    <row r="176" spans="1:75" x14ac:dyDescent="0.25">
      <c r="B176" s="148" t="s">
        <v>556</v>
      </c>
      <c r="C176" s="166">
        <v>1</v>
      </c>
      <c r="D176" s="181">
        <v>99.426360303095024</v>
      </c>
      <c r="E176" s="181">
        <v>99.426360303095024</v>
      </c>
      <c r="F176" s="181">
        <v>99.400134131463673</v>
      </c>
      <c r="G176" s="181">
        <v>98.760011006202475</v>
      </c>
      <c r="H176" s="181">
        <v>99.298892138090764</v>
      </c>
      <c r="I176" s="181">
        <v>99.298892138090764</v>
      </c>
      <c r="J176" s="181">
        <v>99.298892138090736</v>
      </c>
      <c r="K176" s="181">
        <v>101.47567561497145</v>
      </c>
      <c r="L176" s="181">
        <v>101.10047325767164</v>
      </c>
      <c r="M176" s="181">
        <v>97.80129634322293</v>
      </c>
      <c r="N176" s="181">
        <v>97.80129634322293</v>
      </c>
      <c r="O176" s="181">
        <v>98.164254851255123</v>
      </c>
      <c r="P176" s="181">
        <v>98.159547692880167</v>
      </c>
      <c r="Q176" s="181">
        <v>93.483431355843919</v>
      </c>
      <c r="R176" s="181">
        <v>93.483431355843919</v>
      </c>
      <c r="S176" s="181">
        <v>93.483431355843919</v>
      </c>
      <c r="T176" s="181">
        <v>93.483431355843919</v>
      </c>
      <c r="U176" s="181">
        <v>93.483431355843919</v>
      </c>
      <c r="V176" s="181">
        <v>93.44281278460079</v>
      </c>
      <c r="W176" s="181">
        <v>93.75341389341942</v>
      </c>
      <c r="X176" s="181">
        <v>93.753413893419449</v>
      </c>
      <c r="Y176" s="181">
        <v>93.75341389341942</v>
      </c>
      <c r="Z176" s="181">
        <v>93.75341389341942</v>
      </c>
      <c r="AA176" s="181">
        <v>93.75341389341942</v>
      </c>
      <c r="AB176" s="181">
        <v>93.75341389341942</v>
      </c>
      <c r="AC176" s="181">
        <v>104.22074279634079</v>
      </c>
      <c r="AD176" s="181">
        <v>104.86087352986674</v>
      </c>
      <c r="AE176" s="181">
        <v>105.83732658608221</v>
      </c>
      <c r="AF176" s="181">
        <v>105.19123502474616</v>
      </c>
      <c r="AG176" s="181">
        <v>106.13127992866879</v>
      </c>
      <c r="AH176" s="181">
        <v>106.13127992866879</v>
      </c>
      <c r="AI176" s="181">
        <v>106.13127992866879</v>
      </c>
      <c r="AJ176" s="181">
        <v>106.13127992866879</v>
      </c>
      <c r="AK176" s="181">
        <v>106.08386803124505</v>
      </c>
      <c r="AL176" s="181">
        <v>106.08386803124505</v>
      </c>
      <c r="AM176" s="181">
        <v>106.08386803124505</v>
      </c>
      <c r="AN176" s="181">
        <v>106.08386803124505</v>
      </c>
      <c r="AO176" s="181">
        <v>106.08386803124505</v>
      </c>
      <c r="AP176" s="181">
        <v>106.51109282486684</v>
      </c>
      <c r="AQ176" s="181">
        <v>105.49414666672018</v>
      </c>
      <c r="AR176" s="181">
        <v>105.49414666672018</v>
      </c>
      <c r="AS176" s="181">
        <v>105.65860060171077</v>
      </c>
      <c r="AT176" s="181">
        <v>106.11192498133926</v>
      </c>
      <c r="AU176" s="181">
        <v>106.11192498133926</v>
      </c>
      <c r="AV176" s="181">
        <v>106.11192498133926</v>
      </c>
      <c r="AW176" s="181">
        <v>106.11192498133926</v>
      </c>
      <c r="AX176" s="181">
        <v>106.11192498133926</v>
      </c>
      <c r="AY176" s="181">
        <v>106.11192498133926</v>
      </c>
      <c r="AZ176" s="181">
        <v>106.11192498133926</v>
      </c>
      <c r="BA176" s="181">
        <v>106.11192498133926</v>
      </c>
      <c r="BB176" s="181">
        <v>106.93767035824747</v>
      </c>
      <c r="BC176" s="181">
        <v>106.93767035824747</v>
      </c>
      <c r="BD176" s="181">
        <v>107.09276876150203</v>
      </c>
      <c r="BE176" s="181">
        <v>107.09276876150203</v>
      </c>
      <c r="BF176" s="181">
        <v>107.09276876150203</v>
      </c>
      <c r="BG176" s="181">
        <v>107.09276876150203</v>
      </c>
      <c r="BH176" s="181">
        <v>107.09276876150203</v>
      </c>
      <c r="BI176" s="181">
        <v>107.09276876150203</v>
      </c>
      <c r="BJ176" s="181">
        <v>107.09276876150203</v>
      </c>
      <c r="BK176" s="181">
        <v>107.09276876150203</v>
      </c>
      <c r="BL176" s="181">
        <v>107.09276876150203</v>
      </c>
      <c r="BM176" s="181">
        <v>107.09276876150203</v>
      </c>
      <c r="BN176" s="181">
        <v>107.09276876150203</v>
      </c>
      <c r="BO176" s="181">
        <v>107.09276876150203</v>
      </c>
      <c r="BP176" s="181">
        <v>107.09276876150203</v>
      </c>
      <c r="BQ176" s="181">
        <v>107.09271343603028</v>
      </c>
      <c r="BR176" s="181">
        <v>107.09271343603028</v>
      </c>
      <c r="BS176" s="181">
        <v>107.09271343603028</v>
      </c>
      <c r="BT176" s="181">
        <v>110.6972092727293</v>
      </c>
      <c r="BU176" s="181">
        <v>116.40262948731555</v>
      </c>
      <c r="BV176" s="181">
        <v>116.40262948731555</v>
      </c>
      <c r="BW176" s="181">
        <v>116.40262948731555</v>
      </c>
    </row>
    <row r="177" spans="1:75" x14ac:dyDescent="0.25">
      <c r="B177" s="148" t="s">
        <v>557</v>
      </c>
      <c r="C177" s="166">
        <v>1</v>
      </c>
      <c r="D177" s="181">
        <v>100.00598325204301</v>
      </c>
      <c r="E177" s="181">
        <v>101.1886925296246</v>
      </c>
      <c r="F177" s="181">
        <v>101.78339520706594</v>
      </c>
      <c r="G177" s="181">
        <v>100.2239145621916</v>
      </c>
      <c r="H177" s="181">
        <v>101.8391002862185</v>
      </c>
      <c r="I177" s="181">
        <v>101.69912367332583</v>
      </c>
      <c r="J177" s="181">
        <v>101.84133287023529</v>
      </c>
      <c r="K177" s="181">
        <v>98.842597678044427</v>
      </c>
      <c r="L177" s="181">
        <v>98.785148481862521</v>
      </c>
      <c r="M177" s="181">
        <v>100.47420255746886</v>
      </c>
      <c r="N177" s="181">
        <v>100.73290163773511</v>
      </c>
      <c r="O177" s="181">
        <v>101.3214020356385</v>
      </c>
      <c r="P177" s="181">
        <v>100.98908279045322</v>
      </c>
      <c r="Q177" s="181">
        <v>100.50065980465587</v>
      </c>
      <c r="R177" s="181">
        <v>101.79991942792373</v>
      </c>
      <c r="S177" s="181">
        <v>101.37834338713628</v>
      </c>
      <c r="T177" s="181">
        <v>101.98102776910707</v>
      </c>
      <c r="U177" s="181">
        <v>103.10663968422804</v>
      </c>
      <c r="V177" s="181">
        <v>103.17940593352138</v>
      </c>
      <c r="W177" s="181">
        <v>101.84159385850533</v>
      </c>
      <c r="X177" s="181">
        <v>102.18658194442052</v>
      </c>
      <c r="Y177" s="181">
        <v>101.49412372155251</v>
      </c>
      <c r="Z177" s="181">
        <v>102.09587526789784</v>
      </c>
      <c r="AA177" s="181">
        <v>102.59913602046274</v>
      </c>
      <c r="AB177" s="181">
        <v>112.30384181729212</v>
      </c>
      <c r="AC177" s="181">
        <v>112.96163838007291</v>
      </c>
      <c r="AD177" s="181">
        <v>113.43956021639148</v>
      </c>
      <c r="AE177" s="181">
        <v>114.47517272403172</v>
      </c>
      <c r="AF177" s="181">
        <v>112.69763482230682</v>
      </c>
      <c r="AG177" s="181">
        <v>113.63481314139879</v>
      </c>
      <c r="AH177" s="181">
        <v>112.78176473599709</v>
      </c>
      <c r="AI177" s="181">
        <v>110.82542715180139</v>
      </c>
      <c r="AJ177" s="181">
        <v>115.79400792280707</v>
      </c>
      <c r="AK177" s="181">
        <v>116.42469129492252</v>
      </c>
      <c r="AL177" s="181">
        <v>116.42469129492252</v>
      </c>
      <c r="AM177" s="181">
        <v>116.42469129492252</v>
      </c>
      <c r="AN177" s="181">
        <v>117.70570127195967</v>
      </c>
      <c r="AO177" s="181">
        <v>118.56969137647359</v>
      </c>
      <c r="AP177" s="181">
        <v>119.25067142649544</v>
      </c>
      <c r="AQ177" s="181">
        <v>119.19227313063671</v>
      </c>
      <c r="AR177" s="181">
        <v>119.19227313063671</v>
      </c>
      <c r="AS177" s="181">
        <v>120.31361344775206</v>
      </c>
      <c r="AT177" s="181">
        <v>124.77225659070014</v>
      </c>
      <c r="AU177" s="181">
        <v>127.01891046797775</v>
      </c>
      <c r="AV177" s="181">
        <v>132.15146099370224</v>
      </c>
      <c r="AW177" s="181">
        <v>133.39898994108103</v>
      </c>
      <c r="AX177" s="181">
        <v>135.24837341496311</v>
      </c>
      <c r="AY177" s="181">
        <v>135.95932304646249</v>
      </c>
      <c r="AZ177" s="181">
        <v>135.68927285141015</v>
      </c>
      <c r="BA177" s="181">
        <v>135.64728537936168</v>
      </c>
      <c r="BB177" s="181">
        <v>136.01919594001814</v>
      </c>
      <c r="BC177" s="181">
        <v>136.03125562715519</v>
      </c>
      <c r="BD177" s="181">
        <v>136.51923792071523</v>
      </c>
      <c r="BE177" s="181">
        <v>136.51923792071523</v>
      </c>
      <c r="BF177" s="181">
        <v>136.11704709425089</v>
      </c>
      <c r="BG177" s="181">
        <v>137.09383587127374</v>
      </c>
      <c r="BH177" s="181">
        <v>138.09406957127774</v>
      </c>
      <c r="BI177" s="181">
        <v>138.47813880148956</v>
      </c>
      <c r="BJ177" s="181">
        <v>137.44962207648351</v>
      </c>
      <c r="BK177" s="181">
        <v>140.1277752805095</v>
      </c>
      <c r="BL177" s="181">
        <v>139.31043092926137</v>
      </c>
      <c r="BM177" s="181">
        <v>140.35241496792972</v>
      </c>
      <c r="BN177" s="181">
        <v>144.32132423984692</v>
      </c>
      <c r="BO177" s="181">
        <v>151.17112771468544</v>
      </c>
      <c r="BP177" s="181">
        <v>155.78971340481513</v>
      </c>
      <c r="BQ177" s="181">
        <v>155.81387489886777</v>
      </c>
      <c r="BR177" s="181">
        <v>155.4330184485149</v>
      </c>
      <c r="BS177" s="181">
        <v>158.66787652103673</v>
      </c>
      <c r="BT177" s="181">
        <v>156.82607614924666</v>
      </c>
      <c r="BU177" s="181">
        <v>156.78439634374627</v>
      </c>
      <c r="BV177" s="181">
        <v>155.27445563321464</v>
      </c>
      <c r="BW177" s="181">
        <v>155.14044405063166</v>
      </c>
    </row>
    <row r="178" spans="1:75" x14ac:dyDescent="0.25">
      <c r="B178" s="148" t="s">
        <v>558</v>
      </c>
      <c r="C178" s="166">
        <v>3</v>
      </c>
      <c r="D178" s="181">
        <v>98.65699401913048</v>
      </c>
      <c r="E178" s="181">
        <v>97.348733182509022</v>
      </c>
      <c r="F178" s="181">
        <v>98.557121188736915</v>
      </c>
      <c r="G178" s="181">
        <v>99.177258308960518</v>
      </c>
      <c r="H178" s="181">
        <v>99.461968381678275</v>
      </c>
      <c r="I178" s="181">
        <v>99.507862151720815</v>
      </c>
      <c r="J178" s="181">
        <v>99.507862151720815</v>
      </c>
      <c r="K178" s="181">
        <v>99.698724343478375</v>
      </c>
      <c r="L178" s="181">
        <v>99.7467274955806</v>
      </c>
      <c r="M178" s="181">
        <v>99.978773844889062</v>
      </c>
      <c r="N178" s="181">
        <v>100.10989126595558</v>
      </c>
      <c r="O178" s="181">
        <v>100.24968241550009</v>
      </c>
      <c r="P178" s="181">
        <v>99.311484117174572</v>
      </c>
      <c r="Q178" s="181">
        <v>98.41137243410769</v>
      </c>
      <c r="R178" s="181">
        <v>98.441201671307056</v>
      </c>
      <c r="S178" s="181">
        <v>98.466948870542979</v>
      </c>
      <c r="T178" s="181">
        <v>98.415015778673421</v>
      </c>
      <c r="U178" s="181">
        <v>98.016583038834497</v>
      </c>
      <c r="V178" s="181">
        <v>98.016583038834497</v>
      </c>
      <c r="W178" s="181">
        <v>97.944481831720097</v>
      </c>
      <c r="X178" s="181">
        <v>97.978270140768373</v>
      </c>
      <c r="Y178" s="181">
        <v>98.889195028504489</v>
      </c>
      <c r="Z178" s="181">
        <v>98.973881899696224</v>
      </c>
      <c r="AA178" s="181">
        <v>98.973881899696224</v>
      </c>
      <c r="AB178" s="181">
        <v>98.734141281835875</v>
      </c>
      <c r="AC178" s="181">
        <v>98.940490030050952</v>
      </c>
      <c r="AD178" s="181">
        <v>98.926554750834683</v>
      </c>
      <c r="AE178" s="181">
        <v>100.10860716952828</v>
      </c>
      <c r="AF178" s="181">
        <v>100.5266156842318</v>
      </c>
      <c r="AG178" s="181">
        <v>104.05432286042384</v>
      </c>
      <c r="AH178" s="181">
        <v>104.72508450480397</v>
      </c>
      <c r="AI178" s="181">
        <v>104.71190928968178</v>
      </c>
      <c r="AJ178" s="181">
        <v>105.53109174853874</v>
      </c>
      <c r="AK178" s="181">
        <v>106.622229515195</v>
      </c>
      <c r="AL178" s="181">
        <v>107.49901374703234</v>
      </c>
      <c r="AM178" s="181">
        <v>107.49901374703234</v>
      </c>
      <c r="AN178" s="181">
        <v>107.56629892933968</v>
      </c>
      <c r="AO178" s="181">
        <v>108.75698615293908</v>
      </c>
      <c r="AP178" s="181">
        <v>108.2448399228507</v>
      </c>
      <c r="AQ178" s="181">
        <v>108.77620725148556</v>
      </c>
      <c r="AR178" s="181">
        <v>110.54448281349771</v>
      </c>
      <c r="AS178" s="181">
        <v>112.73527291239259</v>
      </c>
      <c r="AT178" s="181">
        <v>113.15774216853045</v>
      </c>
      <c r="AU178" s="181">
        <v>115.21259234182061</v>
      </c>
      <c r="AV178" s="181">
        <v>114.25357862142469</v>
      </c>
      <c r="AW178" s="181">
        <v>114.39072530726264</v>
      </c>
      <c r="AX178" s="181">
        <v>114.31355787985309</v>
      </c>
      <c r="AY178" s="181">
        <v>114.71744181716394</v>
      </c>
      <c r="AZ178" s="181">
        <v>115.66938797971291</v>
      </c>
      <c r="BA178" s="181">
        <v>116.06887563186244</v>
      </c>
      <c r="BB178" s="181">
        <v>116.58492222092099</v>
      </c>
      <c r="BC178" s="181">
        <v>116.63669963218035</v>
      </c>
      <c r="BD178" s="181">
        <v>117.23329433714859</v>
      </c>
      <c r="BE178" s="181">
        <v>117.23329433714859</v>
      </c>
      <c r="BF178" s="181">
        <v>117.23329433714859</v>
      </c>
      <c r="BG178" s="181">
        <v>117.21595441915009</v>
      </c>
      <c r="BH178" s="181">
        <v>118.16113830951038</v>
      </c>
      <c r="BI178" s="181">
        <v>118.24815553371538</v>
      </c>
      <c r="BJ178" s="181">
        <v>118.0430153898596</v>
      </c>
      <c r="BK178" s="181">
        <v>117.59851614130334</v>
      </c>
      <c r="BL178" s="181">
        <v>118.86574030374668</v>
      </c>
      <c r="BM178" s="181">
        <v>119.01715553258161</v>
      </c>
      <c r="BN178" s="181">
        <v>119.57685191119947</v>
      </c>
      <c r="BO178" s="181">
        <v>121.03380028909247</v>
      </c>
      <c r="BP178" s="181">
        <v>121.48148094306957</v>
      </c>
      <c r="BQ178" s="181">
        <v>121.20462022668103</v>
      </c>
      <c r="BR178" s="181">
        <v>120.97354389311859</v>
      </c>
      <c r="BS178" s="181">
        <v>120.87928089403</v>
      </c>
      <c r="BT178" s="181">
        <v>121.41272364310362</v>
      </c>
      <c r="BU178" s="181">
        <v>121.5530713227905</v>
      </c>
      <c r="BV178" s="181">
        <v>121.93202949085891</v>
      </c>
      <c r="BW178" s="181">
        <v>121.67785403461899</v>
      </c>
    </row>
    <row r="179" spans="1:75" x14ac:dyDescent="0.25">
      <c r="B179" s="148" t="s">
        <v>559</v>
      </c>
      <c r="C179" s="166">
        <v>0.5</v>
      </c>
      <c r="D179" s="181">
        <v>107.5904444935024</v>
      </c>
      <c r="E179" s="181">
        <v>107.5904444935024</v>
      </c>
      <c r="F179" s="181">
        <v>106.80745610322548</v>
      </c>
      <c r="G179" s="181">
        <v>107.16192669458738</v>
      </c>
      <c r="H179" s="181">
        <v>107.16192669458738</v>
      </c>
      <c r="I179" s="181">
        <v>107.16192669458738</v>
      </c>
      <c r="J179" s="181">
        <v>107.16192669458741</v>
      </c>
      <c r="K179" s="181">
        <v>107.77122311154363</v>
      </c>
      <c r="L179" s="181">
        <v>107.27315666191438</v>
      </c>
      <c r="M179" s="181">
        <v>106.78262169587947</v>
      </c>
      <c r="N179" s="181">
        <v>106.78262169587947</v>
      </c>
      <c r="O179" s="181">
        <v>106.78262169587947</v>
      </c>
      <c r="P179" s="181">
        <v>106.98660386482311</v>
      </c>
      <c r="Q179" s="181">
        <v>107.06036217583656</v>
      </c>
      <c r="R179" s="181">
        <v>107.06036217583656</v>
      </c>
      <c r="S179" s="181">
        <v>107.06036217583656</v>
      </c>
      <c r="T179" s="181">
        <v>106.76029918421119</v>
      </c>
      <c r="U179" s="181">
        <v>106.75058354478575</v>
      </c>
      <c r="V179" s="181">
        <v>106.40950954164687</v>
      </c>
      <c r="W179" s="181">
        <v>106.41919131934675</v>
      </c>
      <c r="X179" s="181">
        <v>107.2498040092101</v>
      </c>
      <c r="Y179" s="181">
        <v>107.24980400921008</v>
      </c>
      <c r="Z179" s="181">
        <v>107.24980400921008</v>
      </c>
      <c r="AA179" s="181">
        <v>107.24980400921008</v>
      </c>
      <c r="AB179" s="181">
        <v>107.24980400921008</v>
      </c>
      <c r="AC179" s="181">
        <v>107.24980400921008</v>
      </c>
      <c r="AD179" s="181">
        <v>107.93634133643818</v>
      </c>
      <c r="AE179" s="181">
        <v>107.93634133643818</v>
      </c>
      <c r="AF179" s="181">
        <v>107.93634133643818</v>
      </c>
      <c r="AG179" s="181">
        <v>108.34779124304342</v>
      </c>
      <c r="AH179" s="181">
        <v>110.2823415820759</v>
      </c>
      <c r="AI179" s="181">
        <v>111.80035245253717</v>
      </c>
      <c r="AJ179" s="181">
        <v>113.14804666044269</v>
      </c>
      <c r="AK179" s="181">
        <v>113.14804666044269</v>
      </c>
      <c r="AL179" s="181">
        <v>113.14804666044269</v>
      </c>
      <c r="AM179" s="181">
        <v>115.88183103580519</v>
      </c>
      <c r="AN179" s="181">
        <v>119.48311126554131</v>
      </c>
      <c r="AO179" s="181">
        <v>116.78203533320878</v>
      </c>
      <c r="AP179" s="181">
        <v>117.31980156320292</v>
      </c>
      <c r="AQ179" s="181">
        <v>118.6112649380136</v>
      </c>
      <c r="AR179" s="181">
        <v>118.6112649380136</v>
      </c>
      <c r="AS179" s="181">
        <v>119.1633989892231</v>
      </c>
      <c r="AT179" s="181">
        <v>119.1633989892231</v>
      </c>
      <c r="AU179" s="181">
        <v>119.60037707029169</v>
      </c>
      <c r="AV179" s="181">
        <v>119.9983791847993</v>
      </c>
      <c r="AW179" s="181">
        <v>120.58886024471741</v>
      </c>
      <c r="AX179" s="181">
        <v>122.06239874917209</v>
      </c>
      <c r="AY179" s="181">
        <v>121.17008293722628</v>
      </c>
      <c r="AZ179" s="181">
        <v>121.17008293722628</v>
      </c>
      <c r="BA179" s="181">
        <v>123.81380274807627</v>
      </c>
      <c r="BB179" s="181">
        <v>123.81380274807627</v>
      </c>
      <c r="BC179" s="181">
        <v>121.70542020713327</v>
      </c>
      <c r="BD179" s="181">
        <v>123.19260254314761</v>
      </c>
      <c r="BE179" s="181">
        <v>123.19260254314761</v>
      </c>
      <c r="BF179" s="181">
        <v>123.19260254314761</v>
      </c>
      <c r="BG179" s="181">
        <v>123.19260254314761</v>
      </c>
      <c r="BH179" s="181">
        <v>123.19260254314761</v>
      </c>
      <c r="BI179" s="181">
        <v>122.43836223189787</v>
      </c>
      <c r="BJ179" s="181">
        <v>122.43836223189787</v>
      </c>
      <c r="BK179" s="181">
        <v>122.43836223189787</v>
      </c>
      <c r="BL179" s="181">
        <v>123.83439169754081</v>
      </c>
      <c r="BM179" s="181">
        <v>123.83439169754081</v>
      </c>
      <c r="BN179" s="181">
        <v>125.47608549545892</v>
      </c>
      <c r="BO179" s="181">
        <v>125.47608549545892</v>
      </c>
      <c r="BP179" s="181">
        <v>128.30035576544043</v>
      </c>
      <c r="BQ179" s="181">
        <v>127.83348298221142</v>
      </c>
      <c r="BR179" s="181">
        <v>127.83348298221142</v>
      </c>
      <c r="BS179" s="181">
        <v>127.83348298221142</v>
      </c>
      <c r="BT179" s="181">
        <v>127.83348298221142</v>
      </c>
      <c r="BU179" s="181">
        <v>127.83348298221142</v>
      </c>
      <c r="BV179" s="181">
        <v>127.40599951107028</v>
      </c>
      <c r="BW179" s="181">
        <v>128.72186829991534</v>
      </c>
    </row>
    <row r="180" spans="1:75" x14ac:dyDescent="0.25">
      <c r="B180" s="148" t="s">
        <v>560</v>
      </c>
      <c r="C180" s="166">
        <v>0.5</v>
      </c>
      <c r="D180" s="181">
        <v>96.260586227329924</v>
      </c>
      <c r="E180" s="181">
        <v>98.137460794068701</v>
      </c>
      <c r="F180" s="181">
        <v>96.934490278624622</v>
      </c>
      <c r="G180" s="181">
        <v>97.787391478399599</v>
      </c>
      <c r="H180" s="181">
        <v>98.714236261964103</v>
      </c>
      <c r="I180" s="181">
        <v>99.152712166013288</v>
      </c>
      <c r="J180" s="181">
        <v>97.11955056200857</v>
      </c>
      <c r="K180" s="181">
        <v>99.152712166013288</v>
      </c>
      <c r="L180" s="181">
        <v>98.01012896665415</v>
      </c>
      <c r="M180" s="181">
        <v>95.073924223991412</v>
      </c>
      <c r="N180" s="181">
        <v>96.348758138223687</v>
      </c>
      <c r="O180" s="181">
        <v>97.732375397080816</v>
      </c>
      <c r="P180" s="181">
        <v>98.953818426648766</v>
      </c>
      <c r="Q180" s="181">
        <v>97.720186169624668</v>
      </c>
      <c r="R180" s="181">
        <v>97.606012302187636</v>
      </c>
      <c r="S180" s="181">
        <v>99.220773212726073</v>
      </c>
      <c r="T180" s="181">
        <v>99.180511379619887</v>
      </c>
      <c r="U180" s="181">
        <v>100.54496615264098</v>
      </c>
      <c r="V180" s="181">
        <v>98.106676431877233</v>
      </c>
      <c r="W180" s="181">
        <v>100.04743957022262</v>
      </c>
      <c r="X180" s="181">
        <v>99.542160969176095</v>
      </c>
      <c r="Y180" s="181">
        <v>101.13574411978419</v>
      </c>
      <c r="Z180" s="181">
        <v>97.481723136274638</v>
      </c>
      <c r="AA180" s="181">
        <v>96.536265116842685</v>
      </c>
      <c r="AB180" s="181">
        <v>100.48935717748303</v>
      </c>
      <c r="AC180" s="181">
        <v>105.09295201847618</v>
      </c>
      <c r="AD180" s="181">
        <v>108.14946595531492</v>
      </c>
      <c r="AE180" s="181">
        <v>111.067697912322</v>
      </c>
      <c r="AF180" s="181">
        <v>110.85334321086852</v>
      </c>
      <c r="AG180" s="181">
        <v>104.92797834298858</v>
      </c>
      <c r="AH180" s="181">
        <v>114.05965820312727</v>
      </c>
      <c r="AI180" s="181">
        <v>114.05965820312727</v>
      </c>
      <c r="AJ180" s="181">
        <v>110.03679000472236</v>
      </c>
      <c r="AK180" s="181">
        <v>112.88122895437952</v>
      </c>
      <c r="AL180" s="181">
        <v>113.0548695546496</v>
      </c>
      <c r="AM180" s="181">
        <v>114.73518121065415</v>
      </c>
      <c r="AN180" s="181">
        <v>115.50625509309764</v>
      </c>
      <c r="AO180" s="181">
        <v>120.6371691280863</v>
      </c>
      <c r="AP180" s="181">
        <v>120.98637085610116</v>
      </c>
      <c r="AQ180" s="181">
        <v>120.13567290142666</v>
      </c>
      <c r="AR180" s="181">
        <v>124.32759782539088</v>
      </c>
      <c r="AS180" s="181">
        <v>130.72763800255203</v>
      </c>
      <c r="AT180" s="181">
        <v>137.01310684283609</v>
      </c>
      <c r="AU180" s="181">
        <v>138.40806142880001</v>
      </c>
      <c r="AV180" s="181">
        <v>140.62959563507135</v>
      </c>
      <c r="AW180" s="181">
        <v>140.66196267337625</v>
      </c>
      <c r="AX180" s="181">
        <v>140.66196267337625</v>
      </c>
      <c r="AY180" s="181">
        <v>138.46393166490083</v>
      </c>
      <c r="AZ180" s="181">
        <v>140.88579151617802</v>
      </c>
      <c r="BA180" s="181">
        <v>138.00470231039441</v>
      </c>
      <c r="BB180" s="181">
        <v>142.81947408279518</v>
      </c>
      <c r="BC180" s="181">
        <v>144.80936849169976</v>
      </c>
      <c r="BD180" s="181">
        <v>145.63698608203975</v>
      </c>
      <c r="BE180" s="181">
        <v>147.06053515387404</v>
      </c>
      <c r="BF180" s="181">
        <v>138.92939761081877</v>
      </c>
      <c r="BG180" s="181">
        <v>136.43267639019416</v>
      </c>
      <c r="BH180" s="181">
        <v>134.88831472321166</v>
      </c>
      <c r="BI180" s="181">
        <v>132.62984265450422</v>
      </c>
      <c r="BJ180" s="181">
        <v>132.16693899316877</v>
      </c>
      <c r="BK180" s="181">
        <v>130.82399187210126</v>
      </c>
      <c r="BL180" s="181">
        <v>130.82399187210126</v>
      </c>
      <c r="BM180" s="181">
        <v>130.4577529843242</v>
      </c>
      <c r="BN180" s="181">
        <v>130.84630837083773</v>
      </c>
      <c r="BO180" s="181">
        <v>127.56476186489644</v>
      </c>
      <c r="BP180" s="181">
        <v>124.78636533788844</v>
      </c>
      <c r="BQ180" s="181">
        <v>123.1082279070428</v>
      </c>
      <c r="BR180" s="181">
        <v>122.65128369162633</v>
      </c>
      <c r="BS180" s="181">
        <v>118.65782314538082</v>
      </c>
      <c r="BT180" s="181">
        <v>116.71192953903656</v>
      </c>
      <c r="BU180" s="181">
        <v>114.51837630181214</v>
      </c>
      <c r="BV180" s="181">
        <v>114.49367973314791</v>
      </c>
      <c r="BW180" s="181">
        <v>113.45869473578617</v>
      </c>
    </row>
    <row r="181" spans="1:75" x14ac:dyDescent="0.25">
      <c r="A181" s="173" t="s">
        <v>105</v>
      </c>
      <c r="B181" s="208"/>
      <c r="C181" s="166">
        <v>3</v>
      </c>
      <c r="D181" s="177">
        <v>100.33749998314273</v>
      </c>
      <c r="E181" s="177">
        <v>100.68183434060275</v>
      </c>
      <c r="F181" s="177">
        <v>100.68183434060275</v>
      </c>
      <c r="G181" s="177">
        <v>100.68183434060275</v>
      </c>
      <c r="H181" s="177">
        <v>100.68183434060275</v>
      </c>
      <c r="I181" s="177">
        <v>100.2221752637974</v>
      </c>
      <c r="J181" s="177">
        <v>100.22217526379744</v>
      </c>
      <c r="K181" s="177">
        <v>100.2221752637974</v>
      </c>
      <c r="L181" s="177">
        <v>100.2221752637974</v>
      </c>
      <c r="M181" s="177">
        <v>100.2221752637974</v>
      </c>
      <c r="N181" s="177">
        <v>100.2221752637974</v>
      </c>
      <c r="O181" s="177">
        <v>100.2221752637974</v>
      </c>
      <c r="P181" s="177">
        <v>100.2221752637974</v>
      </c>
      <c r="Q181" s="177">
        <v>100.2221752637974</v>
      </c>
      <c r="R181" s="177">
        <v>100.2221752637974</v>
      </c>
      <c r="S181" s="177">
        <v>100.2221752637974</v>
      </c>
      <c r="T181" s="177">
        <v>100.23324691036991</v>
      </c>
      <c r="U181" s="177">
        <v>100.23324691036991</v>
      </c>
      <c r="V181" s="177">
        <v>100.68183434060275</v>
      </c>
      <c r="W181" s="177">
        <v>100.68183434060275</v>
      </c>
      <c r="X181" s="177">
        <v>100.68183434060278</v>
      </c>
      <c r="Y181" s="177">
        <v>100.68183434060275</v>
      </c>
      <c r="Z181" s="177">
        <v>100.68183434060275</v>
      </c>
      <c r="AA181" s="177">
        <v>100.68183434060275</v>
      </c>
      <c r="AB181" s="177">
        <v>100.68183434060275</v>
      </c>
      <c r="AC181" s="177">
        <v>100.68183434060275</v>
      </c>
      <c r="AD181" s="177">
        <v>100.68183434060275</v>
      </c>
      <c r="AE181" s="177">
        <v>101.11633027720161</v>
      </c>
      <c r="AF181" s="177">
        <v>106.33457399957592</v>
      </c>
      <c r="AG181" s="177">
        <v>106.33457399957592</v>
      </c>
      <c r="AH181" s="177">
        <v>106.33457399957592</v>
      </c>
      <c r="AI181" s="177">
        <v>106.33457399957592</v>
      </c>
      <c r="AJ181" s="177">
        <v>106.33457399957592</v>
      </c>
      <c r="AK181" s="177">
        <v>106.33457399957592</v>
      </c>
      <c r="AL181" s="177">
        <v>106.33457399957592</v>
      </c>
      <c r="AM181" s="177">
        <v>106.33457399957592</v>
      </c>
      <c r="AN181" s="177">
        <v>106.59721941441894</v>
      </c>
      <c r="AO181" s="177">
        <v>106.59721941441894</v>
      </c>
      <c r="AP181" s="177">
        <v>107.32237506310106</v>
      </c>
      <c r="AQ181" s="177">
        <v>107.65590856380028</v>
      </c>
      <c r="AR181" s="177">
        <v>107.65590856380028</v>
      </c>
      <c r="AS181" s="177">
        <v>107.65590856380028</v>
      </c>
      <c r="AT181" s="177">
        <v>107.9208115859855</v>
      </c>
      <c r="AU181" s="177">
        <v>107.9208115859855</v>
      </c>
      <c r="AV181" s="177">
        <v>108.25063213338949</v>
      </c>
      <c r="AW181" s="177">
        <v>108.25063213338949</v>
      </c>
      <c r="AX181" s="177">
        <v>108.25063213338949</v>
      </c>
      <c r="AY181" s="177">
        <v>108.57683476328093</v>
      </c>
      <c r="AZ181" s="177">
        <v>108.57683476328093</v>
      </c>
      <c r="BA181" s="177">
        <v>108.57683476328093</v>
      </c>
      <c r="BB181" s="177">
        <v>108.57683476328093</v>
      </c>
      <c r="BC181" s="177">
        <v>111.31272378457442</v>
      </c>
      <c r="BD181" s="177">
        <v>111.31272378457442</v>
      </c>
      <c r="BE181" s="177">
        <v>111.31272378457442</v>
      </c>
      <c r="BF181" s="177">
        <v>111.31272378457442</v>
      </c>
      <c r="BG181" s="177">
        <v>111.009402773077</v>
      </c>
      <c r="BH181" s="177">
        <v>111.009402773077</v>
      </c>
      <c r="BI181" s="177">
        <v>111.009402773077</v>
      </c>
      <c r="BJ181" s="177">
        <v>111.34117712423999</v>
      </c>
      <c r="BK181" s="177">
        <v>111.55128674124342</v>
      </c>
      <c r="BL181" s="177">
        <v>111.55128674124342</v>
      </c>
      <c r="BM181" s="177">
        <v>111.55128674124342</v>
      </c>
      <c r="BN181" s="177">
        <v>111.55128674124342</v>
      </c>
      <c r="BO181" s="177">
        <v>111.65369615053596</v>
      </c>
      <c r="BP181" s="177">
        <v>111.65369615053596</v>
      </c>
      <c r="BQ181" s="177">
        <v>111.65369615053596</v>
      </c>
      <c r="BR181" s="177">
        <v>111.65369615053596</v>
      </c>
      <c r="BS181" s="177">
        <v>111.65369615053596</v>
      </c>
      <c r="BT181" s="177">
        <v>112.88115309333359</v>
      </c>
      <c r="BU181" s="177">
        <v>112.88115309333359</v>
      </c>
      <c r="BV181" s="177">
        <v>112.88115309333359</v>
      </c>
      <c r="BW181" s="177">
        <v>112.92005851295117</v>
      </c>
    </row>
    <row r="182" spans="1:75" x14ac:dyDescent="0.25">
      <c r="B182" s="148" t="s">
        <v>561</v>
      </c>
      <c r="C182" s="166">
        <v>2.5</v>
      </c>
      <c r="D182" s="181">
        <v>100</v>
      </c>
      <c r="E182" s="181">
        <v>100</v>
      </c>
      <c r="F182" s="181">
        <v>100</v>
      </c>
      <c r="G182" s="181">
        <v>100</v>
      </c>
      <c r="H182" s="181">
        <v>100</v>
      </c>
      <c r="I182" s="181">
        <v>100</v>
      </c>
      <c r="J182" s="181">
        <v>100.00000000000004</v>
      </c>
      <c r="K182" s="181">
        <v>100</v>
      </c>
      <c r="L182" s="181">
        <v>100</v>
      </c>
      <c r="M182" s="181">
        <v>100</v>
      </c>
      <c r="N182" s="181">
        <v>100</v>
      </c>
      <c r="O182" s="181">
        <v>100</v>
      </c>
      <c r="P182" s="181">
        <v>100</v>
      </c>
      <c r="Q182" s="181">
        <v>100</v>
      </c>
      <c r="R182" s="181">
        <v>100</v>
      </c>
      <c r="S182" s="181">
        <v>100</v>
      </c>
      <c r="T182" s="181">
        <v>100</v>
      </c>
      <c r="U182" s="181">
        <v>100</v>
      </c>
      <c r="V182" s="181">
        <v>100</v>
      </c>
      <c r="W182" s="181">
        <v>100</v>
      </c>
      <c r="X182" s="181">
        <v>100.00000000000004</v>
      </c>
      <c r="Y182" s="181">
        <v>100</v>
      </c>
      <c r="Z182" s="181">
        <v>100</v>
      </c>
      <c r="AA182" s="181">
        <v>100</v>
      </c>
      <c r="AB182" s="181">
        <v>100</v>
      </c>
      <c r="AC182" s="181">
        <v>100</v>
      </c>
      <c r="AD182" s="181">
        <v>100</v>
      </c>
      <c r="AE182" s="181">
        <v>100</v>
      </c>
      <c r="AF182" s="181">
        <v>106.26189246684916</v>
      </c>
      <c r="AG182" s="181">
        <v>106.26189246684916</v>
      </c>
      <c r="AH182" s="181">
        <v>106.26189246684916</v>
      </c>
      <c r="AI182" s="181">
        <v>106.26189246684916</v>
      </c>
      <c r="AJ182" s="181">
        <v>106.26189246684916</v>
      </c>
      <c r="AK182" s="181">
        <v>106.26189246684916</v>
      </c>
      <c r="AL182" s="181">
        <v>106.26189246684916</v>
      </c>
      <c r="AM182" s="181">
        <v>106.26189246684916</v>
      </c>
      <c r="AN182" s="181">
        <v>106.26189246684916</v>
      </c>
      <c r="AO182" s="181">
        <v>106.26189246684916</v>
      </c>
      <c r="AP182" s="181">
        <v>106.26189246684916</v>
      </c>
      <c r="AQ182" s="181">
        <v>106.66213266768823</v>
      </c>
      <c r="AR182" s="181">
        <v>106.66213266768823</v>
      </c>
      <c r="AS182" s="181">
        <v>106.66213266768823</v>
      </c>
      <c r="AT182" s="181">
        <v>106.66213266768823</v>
      </c>
      <c r="AU182" s="181">
        <v>106.66213266768823</v>
      </c>
      <c r="AV182" s="181">
        <v>107.05791732457303</v>
      </c>
      <c r="AW182" s="181">
        <v>107.05791732457303</v>
      </c>
      <c r="AX182" s="181">
        <v>107.05791732457303</v>
      </c>
      <c r="AY182" s="181">
        <v>107.44936048044276</v>
      </c>
      <c r="AZ182" s="181">
        <v>107.44936048044276</v>
      </c>
      <c r="BA182" s="181">
        <v>107.44936048044276</v>
      </c>
      <c r="BB182" s="181">
        <v>107.44936048044276</v>
      </c>
      <c r="BC182" s="181">
        <v>110.47906876357631</v>
      </c>
      <c r="BD182" s="181">
        <v>110.47906876357631</v>
      </c>
      <c r="BE182" s="181">
        <v>110.47906876357631</v>
      </c>
      <c r="BF182" s="181">
        <v>110.47906876357631</v>
      </c>
      <c r="BG182" s="181">
        <v>110.47906876357631</v>
      </c>
      <c r="BH182" s="181">
        <v>110.47906876357631</v>
      </c>
      <c r="BI182" s="181">
        <v>110.47906876357631</v>
      </c>
      <c r="BJ182" s="181">
        <v>110.8771979849719</v>
      </c>
      <c r="BK182" s="181">
        <v>110.8771979849719</v>
      </c>
      <c r="BL182" s="181">
        <v>110.8771979849719</v>
      </c>
      <c r="BM182" s="181">
        <v>110.8771979849719</v>
      </c>
      <c r="BN182" s="181">
        <v>110.8771979849719</v>
      </c>
      <c r="BO182" s="181">
        <v>110.8771979849719</v>
      </c>
      <c r="BP182" s="181">
        <v>110.8771979849719</v>
      </c>
      <c r="BQ182" s="181">
        <v>110.8771979849719</v>
      </c>
      <c r="BR182" s="181">
        <v>110.8771979849719</v>
      </c>
      <c r="BS182" s="181">
        <v>110.8771979849719</v>
      </c>
      <c r="BT182" s="181">
        <v>110.8771979849719</v>
      </c>
      <c r="BU182" s="181">
        <v>110.8771979849719</v>
      </c>
      <c r="BV182" s="181">
        <v>110.8771979849719</v>
      </c>
      <c r="BW182" s="181">
        <v>110.8771979849719</v>
      </c>
    </row>
    <row r="183" spans="1:75" x14ac:dyDescent="0.25">
      <c r="B183" s="148" t="s">
        <v>562</v>
      </c>
      <c r="C183" s="166">
        <v>0.5</v>
      </c>
      <c r="D183" s="181">
        <v>102.02499989885639</v>
      </c>
      <c r="E183" s="181">
        <v>104.09100604361647</v>
      </c>
      <c r="F183" s="181">
        <v>104.09100604361647</v>
      </c>
      <c r="G183" s="181">
        <v>104.09100604361647</v>
      </c>
      <c r="H183" s="181">
        <v>104.09100604361647</v>
      </c>
      <c r="I183" s="181">
        <v>101.33305158278438</v>
      </c>
      <c r="J183" s="181">
        <v>101.33305158278435</v>
      </c>
      <c r="K183" s="181">
        <v>101.33305158278438</v>
      </c>
      <c r="L183" s="181">
        <v>101.33305158278438</v>
      </c>
      <c r="M183" s="181">
        <v>101.33305158278438</v>
      </c>
      <c r="N183" s="181">
        <v>101.33305158278438</v>
      </c>
      <c r="O183" s="181">
        <v>101.33305158278438</v>
      </c>
      <c r="P183" s="181">
        <v>101.33305158278438</v>
      </c>
      <c r="Q183" s="181">
        <v>101.33305158278438</v>
      </c>
      <c r="R183" s="181">
        <v>101.33305158278438</v>
      </c>
      <c r="S183" s="181">
        <v>101.33305158278438</v>
      </c>
      <c r="T183" s="181">
        <v>101.39948146221951</v>
      </c>
      <c r="U183" s="181">
        <v>101.39948146221951</v>
      </c>
      <c r="V183" s="181">
        <v>104.09100604361647</v>
      </c>
      <c r="W183" s="181">
        <v>104.09100604361647</v>
      </c>
      <c r="X183" s="181">
        <v>104.09100604361639</v>
      </c>
      <c r="Y183" s="181">
        <v>104.09100604361647</v>
      </c>
      <c r="Z183" s="181">
        <v>104.09100604361647</v>
      </c>
      <c r="AA183" s="181">
        <v>104.09100604361647</v>
      </c>
      <c r="AB183" s="181">
        <v>104.09100604361647</v>
      </c>
      <c r="AC183" s="181">
        <v>104.09100604361647</v>
      </c>
      <c r="AD183" s="181">
        <v>104.09100604361647</v>
      </c>
      <c r="AE183" s="181">
        <v>106.69798166320967</v>
      </c>
      <c r="AF183" s="181">
        <v>106.69798166320967</v>
      </c>
      <c r="AG183" s="181">
        <v>106.69798166320967</v>
      </c>
      <c r="AH183" s="181">
        <v>106.69798166320967</v>
      </c>
      <c r="AI183" s="181">
        <v>106.69798166320967</v>
      </c>
      <c r="AJ183" s="181">
        <v>106.69798166320967</v>
      </c>
      <c r="AK183" s="181">
        <v>106.69798166320967</v>
      </c>
      <c r="AL183" s="181">
        <v>106.69798166320967</v>
      </c>
      <c r="AM183" s="181">
        <v>106.69798166320967</v>
      </c>
      <c r="AN183" s="181">
        <v>108.27385415226783</v>
      </c>
      <c r="AO183" s="181">
        <v>108.27385415226783</v>
      </c>
      <c r="AP183" s="181">
        <v>112.62478804436061</v>
      </c>
      <c r="AQ183" s="181">
        <v>112.62478804436061</v>
      </c>
      <c r="AR183" s="181">
        <v>112.62478804436061</v>
      </c>
      <c r="AS183" s="181">
        <v>112.62478804436061</v>
      </c>
      <c r="AT183" s="181">
        <v>114.21420617747179</v>
      </c>
      <c r="AU183" s="181">
        <v>114.21420617747179</v>
      </c>
      <c r="AV183" s="181">
        <v>114.21420617747179</v>
      </c>
      <c r="AW183" s="181">
        <v>114.21420617747179</v>
      </c>
      <c r="AX183" s="181">
        <v>114.21420617747179</v>
      </c>
      <c r="AY183" s="181">
        <v>114.21420617747179</v>
      </c>
      <c r="AZ183" s="181">
        <v>114.21420617747179</v>
      </c>
      <c r="BA183" s="181">
        <v>114.21420617747179</v>
      </c>
      <c r="BB183" s="181">
        <v>114.21420617747179</v>
      </c>
      <c r="BC183" s="181">
        <v>115.48099888956493</v>
      </c>
      <c r="BD183" s="181">
        <v>115.48099888956493</v>
      </c>
      <c r="BE183" s="181">
        <v>115.48099888956493</v>
      </c>
      <c r="BF183" s="181">
        <v>115.48099888956493</v>
      </c>
      <c r="BG183" s="181">
        <v>113.66107282058043</v>
      </c>
      <c r="BH183" s="181">
        <v>113.66107282058043</v>
      </c>
      <c r="BI183" s="181">
        <v>113.66107282058043</v>
      </c>
      <c r="BJ183" s="181">
        <v>113.66107282058043</v>
      </c>
      <c r="BK183" s="181">
        <v>114.92173052260102</v>
      </c>
      <c r="BL183" s="181">
        <v>114.92173052260102</v>
      </c>
      <c r="BM183" s="181">
        <v>114.92173052260102</v>
      </c>
      <c r="BN183" s="181">
        <v>114.92173052260102</v>
      </c>
      <c r="BO183" s="181">
        <v>115.53618697835637</v>
      </c>
      <c r="BP183" s="181">
        <v>115.53618697835637</v>
      </c>
      <c r="BQ183" s="181">
        <v>115.53618697835637</v>
      </c>
      <c r="BR183" s="181">
        <v>115.53618697835637</v>
      </c>
      <c r="BS183" s="181">
        <v>115.53618697835637</v>
      </c>
      <c r="BT183" s="181">
        <v>122.90092863514208</v>
      </c>
      <c r="BU183" s="181">
        <v>122.90092863514208</v>
      </c>
      <c r="BV183" s="181">
        <v>122.90092863514208</v>
      </c>
      <c r="BW183" s="181">
        <v>123.13436115284753</v>
      </c>
    </row>
    <row r="184" spans="1:75" x14ac:dyDescent="0.25">
      <c r="A184" s="189" t="s">
        <v>106</v>
      </c>
      <c r="C184" s="166">
        <v>15</v>
      </c>
      <c r="D184" s="172">
        <v>104.91307621946275</v>
      </c>
      <c r="E184" s="172">
        <v>104.91307621946275</v>
      </c>
      <c r="F184" s="172">
        <v>104.91307621946275</v>
      </c>
      <c r="G184" s="172">
        <v>104.91307621946275</v>
      </c>
      <c r="H184" s="172">
        <v>104.91307621946275</v>
      </c>
      <c r="I184" s="172">
        <v>104.91307621946275</v>
      </c>
      <c r="J184" s="172">
        <v>104.91307621946275</v>
      </c>
      <c r="K184" s="172">
        <v>104.91307621946275</v>
      </c>
      <c r="L184" s="172">
        <v>104.91307621946275</v>
      </c>
      <c r="M184" s="172">
        <v>107.4408049372657</v>
      </c>
      <c r="N184" s="172">
        <v>107.4408049372657</v>
      </c>
      <c r="O184" s="172">
        <v>107.4408049372657</v>
      </c>
      <c r="P184" s="172">
        <v>107.4408049372657</v>
      </c>
      <c r="Q184" s="172">
        <v>107.4408049372657</v>
      </c>
      <c r="R184" s="172">
        <v>107.4408049372657</v>
      </c>
      <c r="S184" s="172">
        <v>107.4408049372657</v>
      </c>
      <c r="T184" s="172">
        <v>107.4408049372657</v>
      </c>
      <c r="U184" s="172">
        <v>107.4408049372657</v>
      </c>
      <c r="V184" s="172">
        <v>107.4408049372657</v>
      </c>
      <c r="W184" s="172">
        <v>107.4408049372657</v>
      </c>
      <c r="X184" s="172">
        <v>107.4408049372657</v>
      </c>
      <c r="Y184" s="172">
        <v>110.40242953557018</v>
      </c>
      <c r="Z184" s="172">
        <v>110.40242953557018</v>
      </c>
      <c r="AA184" s="172">
        <v>110.40242953557018</v>
      </c>
      <c r="AB184" s="172">
        <v>110.40242953557018</v>
      </c>
      <c r="AC184" s="172">
        <v>110.57955639919632</v>
      </c>
      <c r="AD184" s="172">
        <v>110.57955639919632</v>
      </c>
      <c r="AE184" s="172">
        <v>110.57955639919632</v>
      </c>
      <c r="AF184" s="172">
        <v>110.57955639919632</v>
      </c>
      <c r="AG184" s="172">
        <v>110.57955639919632</v>
      </c>
      <c r="AH184" s="172">
        <v>110.57955639919632</v>
      </c>
      <c r="AI184" s="172">
        <v>110.57955639919632</v>
      </c>
      <c r="AJ184" s="172">
        <v>110.57955639919632</v>
      </c>
      <c r="AK184" s="172">
        <v>115.97445289635647</v>
      </c>
      <c r="AL184" s="172">
        <v>115.97445289635647</v>
      </c>
      <c r="AM184" s="172">
        <v>115.97445289635647</v>
      </c>
      <c r="AN184" s="172">
        <v>115.97445289635647</v>
      </c>
      <c r="AO184" s="172">
        <v>115.97445289635647</v>
      </c>
      <c r="AP184" s="172">
        <v>115.97445289635647</v>
      </c>
      <c r="AQ184" s="172">
        <v>115.97445289635647</v>
      </c>
      <c r="AR184" s="172">
        <v>115.97445289635647</v>
      </c>
      <c r="AS184" s="172">
        <v>115.97445289635647</v>
      </c>
      <c r="AT184" s="172">
        <v>115.97445289635647</v>
      </c>
      <c r="AU184" s="172">
        <v>115.97445289635647</v>
      </c>
      <c r="AV184" s="172">
        <v>115.97445289635647</v>
      </c>
      <c r="AW184" s="172">
        <v>131.44873323770054</v>
      </c>
      <c r="AX184" s="172">
        <v>131.44873323770054</v>
      </c>
      <c r="AY184" s="172">
        <v>131.53758462539324</v>
      </c>
      <c r="AZ184" s="172">
        <v>131.53758462539324</v>
      </c>
      <c r="BA184" s="172">
        <v>131.53758462539324</v>
      </c>
      <c r="BB184" s="172">
        <v>131.53758462539324</v>
      </c>
      <c r="BC184" s="172">
        <v>131.53758462539324</v>
      </c>
      <c r="BD184" s="172">
        <v>131.53758462539324</v>
      </c>
      <c r="BE184" s="172">
        <v>131.53758462539324</v>
      </c>
      <c r="BF184" s="172">
        <v>131.53758462539324</v>
      </c>
      <c r="BG184" s="172">
        <v>131.53758462539324</v>
      </c>
      <c r="BH184" s="172">
        <v>131.53758462539324</v>
      </c>
      <c r="BI184" s="172">
        <v>146.36145121400006</v>
      </c>
      <c r="BJ184" s="172">
        <v>146.36145121400006</v>
      </c>
      <c r="BK184" s="172">
        <v>146.36145121400006</v>
      </c>
      <c r="BL184" s="172">
        <v>146.36145121400006</v>
      </c>
      <c r="BM184" s="172">
        <v>146.36145121400006</v>
      </c>
      <c r="BN184" s="172">
        <v>146.36145121400006</v>
      </c>
      <c r="BO184" s="172">
        <v>146.36145121400006</v>
      </c>
      <c r="BP184" s="172">
        <v>146.36145121400006</v>
      </c>
      <c r="BQ184" s="172">
        <v>146.36145121400006</v>
      </c>
      <c r="BR184" s="172">
        <v>146.36145121400006</v>
      </c>
      <c r="BS184" s="172">
        <v>146.36145121400006</v>
      </c>
      <c r="BT184" s="172">
        <v>146.36145121400006</v>
      </c>
      <c r="BU184" s="172">
        <v>157.99035020666253</v>
      </c>
      <c r="BV184" s="172">
        <v>157.99035020666253</v>
      </c>
      <c r="BW184" s="172">
        <v>157.99035020666253</v>
      </c>
    </row>
    <row r="185" spans="1:75" x14ac:dyDescent="0.25">
      <c r="A185" s="173" t="s">
        <v>107</v>
      </c>
      <c r="B185" s="188"/>
      <c r="C185" s="166">
        <v>11</v>
      </c>
      <c r="D185" s="177">
        <v>106.0370821426539</v>
      </c>
      <c r="E185" s="177">
        <v>106.0370821426539</v>
      </c>
      <c r="F185" s="177">
        <v>106.0370821426539</v>
      </c>
      <c r="G185" s="177">
        <v>106.0370821426539</v>
      </c>
      <c r="H185" s="177">
        <v>106.0370821426539</v>
      </c>
      <c r="I185" s="177">
        <v>106.0370821426539</v>
      </c>
      <c r="J185" s="177">
        <v>106.03708214265393</v>
      </c>
      <c r="K185" s="177">
        <v>106.0370821426539</v>
      </c>
      <c r="L185" s="177">
        <v>106.0370821426539</v>
      </c>
      <c r="M185" s="177">
        <v>107.51698143012597</v>
      </c>
      <c r="N185" s="177">
        <v>107.51698143012597</v>
      </c>
      <c r="O185" s="177">
        <v>107.51698143012597</v>
      </c>
      <c r="P185" s="177">
        <v>107.51698143012597</v>
      </c>
      <c r="Q185" s="177">
        <v>107.51698143012597</v>
      </c>
      <c r="R185" s="177">
        <v>107.51698143012597</v>
      </c>
      <c r="S185" s="177">
        <v>107.51698143012597</v>
      </c>
      <c r="T185" s="177">
        <v>107.51698143012597</v>
      </c>
      <c r="U185" s="177">
        <v>107.51698143012597</v>
      </c>
      <c r="V185" s="177">
        <v>107.51698143012597</v>
      </c>
      <c r="W185" s="177">
        <v>107.51698143012597</v>
      </c>
      <c r="X185" s="177">
        <v>107.51698143012601</v>
      </c>
      <c r="Y185" s="177">
        <v>110.89640697900823</v>
      </c>
      <c r="Z185" s="177">
        <v>110.89640697900823</v>
      </c>
      <c r="AA185" s="177">
        <v>110.89640697900823</v>
      </c>
      <c r="AB185" s="177">
        <v>110.89640697900823</v>
      </c>
      <c r="AC185" s="177">
        <v>110.89640697900823</v>
      </c>
      <c r="AD185" s="177">
        <v>110.89640697900823</v>
      </c>
      <c r="AE185" s="177">
        <v>110.89640697900823</v>
      </c>
      <c r="AF185" s="177">
        <v>110.89640697900823</v>
      </c>
      <c r="AG185" s="177">
        <v>110.89640697900823</v>
      </c>
      <c r="AH185" s="177">
        <v>110.89640697900823</v>
      </c>
      <c r="AI185" s="177">
        <v>110.89640697900823</v>
      </c>
      <c r="AJ185" s="177">
        <v>110.89640697900823</v>
      </c>
      <c r="AK185" s="177">
        <v>115.09901262238149</v>
      </c>
      <c r="AL185" s="177">
        <v>115.09901262238149</v>
      </c>
      <c r="AM185" s="177">
        <v>115.09901262238149</v>
      </c>
      <c r="AN185" s="177">
        <v>115.09901262238149</v>
      </c>
      <c r="AO185" s="177">
        <v>115.09901262238149</v>
      </c>
      <c r="AP185" s="177">
        <v>115.09901262238149</v>
      </c>
      <c r="AQ185" s="177">
        <v>115.09901262238149</v>
      </c>
      <c r="AR185" s="177">
        <v>115.09901262238149</v>
      </c>
      <c r="AS185" s="177">
        <v>115.09901262238149</v>
      </c>
      <c r="AT185" s="177">
        <v>115.09901262238149</v>
      </c>
      <c r="AU185" s="177">
        <v>115.09901262238149</v>
      </c>
      <c r="AV185" s="177">
        <v>115.09901262238149</v>
      </c>
      <c r="AW185" s="177">
        <v>135.21181154084937</v>
      </c>
      <c r="AX185" s="177">
        <v>135.21181154084937</v>
      </c>
      <c r="AY185" s="177">
        <v>135.21181154084937</v>
      </c>
      <c r="AZ185" s="177">
        <v>135.21181154084937</v>
      </c>
      <c r="BA185" s="177">
        <v>135.21181154084937</v>
      </c>
      <c r="BB185" s="177">
        <v>135.21181154084937</v>
      </c>
      <c r="BC185" s="177">
        <v>135.21181154084937</v>
      </c>
      <c r="BD185" s="177">
        <v>135.21181154084937</v>
      </c>
      <c r="BE185" s="177">
        <v>135.21181154084937</v>
      </c>
      <c r="BF185" s="177">
        <v>135.21181154084937</v>
      </c>
      <c r="BG185" s="177">
        <v>135.21181154084937</v>
      </c>
      <c r="BH185" s="177">
        <v>135.21181154084937</v>
      </c>
      <c r="BI185" s="177">
        <v>150.92941999771546</v>
      </c>
      <c r="BJ185" s="177">
        <v>150.92941999771546</v>
      </c>
      <c r="BK185" s="177">
        <v>150.92941999771546</v>
      </c>
      <c r="BL185" s="177">
        <v>150.92941999771546</v>
      </c>
      <c r="BM185" s="177">
        <v>150.92941999771546</v>
      </c>
      <c r="BN185" s="177">
        <v>150.92941999771546</v>
      </c>
      <c r="BO185" s="177">
        <v>150.92941999771546</v>
      </c>
      <c r="BP185" s="177">
        <v>150.92941999771546</v>
      </c>
      <c r="BQ185" s="177">
        <v>150.92941999771546</v>
      </c>
      <c r="BR185" s="177">
        <v>150.92941999771546</v>
      </c>
      <c r="BS185" s="177">
        <v>150.92941999771546</v>
      </c>
      <c r="BT185" s="177">
        <v>150.92941999771546</v>
      </c>
      <c r="BU185" s="177">
        <v>164.78472255611041</v>
      </c>
      <c r="BV185" s="177">
        <v>164.78472255611041</v>
      </c>
      <c r="BW185" s="177">
        <v>164.78472255611041</v>
      </c>
    </row>
    <row r="186" spans="1:75" x14ac:dyDescent="0.25">
      <c r="B186" s="148" t="s">
        <v>563</v>
      </c>
      <c r="C186" s="166">
        <v>11</v>
      </c>
      <c r="D186" s="181">
        <v>106.0370821426539</v>
      </c>
      <c r="E186" s="181">
        <v>106.0370821426539</v>
      </c>
      <c r="F186" s="181">
        <v>106.0370821426539</v>
      </c>
      <c r="G186" s="181">
        <v>106.0370821426539</v>
      </c>
      <c r="H186" s="181">
        <v>106.0370821426539</v>
      </c>
      <c r="I186" s="181">
        <v>106.0370821426539</v>
      </c>
      <c r="J186" s="181">
        <v>106.03708214265393</v>
      </c>
      <c r="K186" s="181">
        <v>106.0370821426539</v>
      </c>
      <c r="L186" s="181">
        <v>106.0370821426539</v>
      </c>
      <c r="M186" s="181">
        <v>107.51698143012597</v>
      </c>
      <c r="N186" s="181">
        <v>107.51698143012597</v>
      </c>
      <c r="O186" s="181">
        <v>107.51698143012597</v>
      </c>
      <c r="P186" s="181">
        <v>107.51698143012597</v>
      </c>
      <c r="Q186" s="181">
        <v>107.51698143012597</v>
      </c>
      <c r="R186" s="181">
        <v>107.51698143012597</v>
      </c>
      <c r="S186" s="181">
        <v>107.51698143012597</v>
      </c>
      <c r="T186" s="181">
        <v>107.51698143012597</v>
      </c>
      <c r="U186" s="181">
        <v>107.51698143012597</v>
      </c>
      <c r="V186" s="181">
        <v>107.51698143012597</v>
      </c>
      <c r="W186" s="181">
        <v>107.51698143012597</v>
      </c>
      <c r="X186" s="181">
        <v>107.51698143012601</v>
      </c>
      <c r="Y186" s="181">
        <v>110.89640697900823</v>
      </c>
      <c r="Z186" s="181">
        <v>110.89640697900823</v>
      </c>
      <c r="AA186" s="181">
        <v>110.89640697900823</v>
      </c>
      <c r="AB186" s="181">
        <v>110.89640697900823</v>
      </c>
      <c r="AC186" s="181">
        <v>110.89640697900823</v>
      </c>
      <c r="AD186" s="181">
        <v>110.89640697900823</v>
      </c>
      <c r="AE186" s="181">
        <v>110.89640697900823</v>
      </c>
      <c r="AF186" s="181">
        <v>110.89640697900823</v>
      </c>
      <c r="AG186" s="181">
        <v>110.89640697900823</v>
      </c>
      <c r="AH186" s="181">
        <v>110.89640697900823</v>
      </c>
      <c r="AI186" s="181">
        <v>110.89640697900823</v>
      </c>
      <c r="AJ186" s="181">
        <v>110.89640697900823</v>
      </c>
      <c r="AK186" s="181">
        <v>115.09901262238149</v>
      </c>
      <c r="AL186" s="181">
        <v>115.09901262238149</v>
      </c>
      <c r="AM186" s="181">
        <v>115.09901262238149</v>
      </c>
      <c r="AN186" s="181">
        <v>115.09901262238149</v>
      </c>
      <c r="AO186" s="181">
        <v>115.09901262238149</v>
      </c>
      <c r="AP186" s="181">
        <v>115.09901262238149</v>
      </c>
      <c r="AQ186" s="181">
        <v>115.09901262238149</v>
      </c>
      <c r="AR186" s="181">
        <v>115.09901262238149</v>
      </c>
      <c r="AS186" s="181">
        <v>115.09901262238149</v>
      </c>
      <c r="AT186" s="181">
        <v>115.09901262238149</v>
      </c>
      <c r="AU186" s="181">
        <v>115.09901262238149</v>
      </c>
      <c r="AV186" s="181">
        <v>115.09901262238149</v>
      </c>
      <c r="AW186" s="181">
        <v>135.21181154084937</v>
      </c>
      <c r="AX186" s="181">
        <v>135.21181154084937</v>
      </c>
      <c r="AY186" s="181">
        <v>135.21181154084937</v>
      </c>
      <c r="AZ186" s="181">
        <v>135.21181154084937</v>
      </c>
      <c r="BA186" s="181">
        <v>135.21181154084937</v>
      </c>
      <c r="BB186" s="181">
        <v>135.21181154084937</v>
      </c>
      <c r="BC186" s="181">
        <v>135.21181154084937</v>
      </c>
      <c r="BD186" s="181">
        <v>135.21181154084937</v>
      </c>
      <c r="BE186" s="181">
        <v>135.21181154084937</v>
      </c>
      <c r="BF186" s="181">
        <v>135.21181154084937</v>
      </c>
      <c r="BG186" s="181">
        <v>135.21181154084937</v>
      </c>
      <c r="BH186" s="181">
        <v>135.21181154084937</v>
      </c>
      <c r="BI186" s="181">
        <v>150.92941999771546</v>
      </c>
      <c r="BJ186" s="181">
        <v>150.92941999771546</v>
      </c>
      <c r="BK186" s="181">
        <v>150.92941999771546</v>
      </c>
      <c r="BL186" s="181">
        <v>150.92941999771546</v>
      </c>
      <c r="BM186" s="181">
        <v>150.92941999771546</v>
      </c>
      <c r="BN186" s="181">
        <v>150.92941999771546</v>
      </c>
      <c r="BO186" s="181">
        <v>150.92941999771546</v>
      </c>
      <c r="BP186" s="181">
        <v>150.92941999771546</v>
      </c>
      <c r="BQ186" s="181">
        <v>150.92941999771546</v>
      </c>
      <c r="BR186" s="181">
        <v>150.92941999771546</v>
      </c>
      <c r="BS186" s="181">
        <v>150.92941999771546</v>
      </c>
      <c r="BT186" s="181">
        <v>150.92941999771546</v>
      </c>
      <c r="BU186" s="181">
        <v>164.78472255611041</v>
      </c>
      <c r="BV186" s="181">
        <v>164.78472255611041</v>
      </c>
      <c r="BW186" s="181">
        <v>164.78472255611041</v>
      </c>
    </row>
    <row r="187" spans="1:75" x14ac:dyDescent="0.25">
      <c r="A187" s="173" t="s">
        <v>108</v>
      </c>
      <c r="B187" s="188"/>
      <c r="C187" s="166">
        <v>2</v>
      </c>
      <c r="D187" s="177">
        <v>102.11637098909785</v>
      </c>
      <c r="E187" s="177">
        <v>102.11637098909785</v>
      </c>
      <c r="F187" s="177">
        <v>102.11637098909785</v>
      </c>
      <c r="G187" s="177">
        <v>102.11637098909785</v>
      </c>
      <c r="H187" s="177">
        <v>102.11637098909785</v>
      </c>
      <c r="I187" s="177">
        <v>102.11637098909785</v>
      </c>
      <c r="J187" s="177">
        <v>102.11637098909777</v>
      </c>
      <c r="K187" s="177">
        <v>102.11637098909785</v>
      </c>
      <c r="L187" s="177">
        <v>102.11637098909785</v>
      </c>
      <c r="M187" s="177">
        <v>105.83676109496776</v>
      </c>
      <c r="N187" s="177">
        <v>105.83676109496776</v>
      </c>
      <c r="O187" s="177">
        <v>105.83676109496776</v>
      </c>
      <c r="P187" s="177">
        <v>105.83676109496776</v>
      </c>
      <c r="Q187" s="177">
        <v>105.83676109496776</v>
      </c>
      <c r="R187" s="177">
        <v>105.83676109496776</v>
      </c>
      <c r="S187" s="177">
        <v>105.83676109496776</v>
      </c>
      <c r="T187" s="177">
        <v>105.83676109496776</v>
      </c>
      <c r="U187" s="177">
        <v>105.83676109496776</v>
      </c>
      <c r="V187" s="177">
        <v>105.83676109496776</v>
      </c>
      <c r="W187" s="177">
        <v>105.83676109496776</v>
      </c>
      <c r="X187" s="177">
        <v>105.83676109496768</v>
      </c>
      <c r="Y187" s="177">
        <v>108.53743495677175</v>
      </c>
      <c r="Z187" s="177">
        <v>108.53743495677175</v>
      </c>
      <c r="AA187" s="177">
        <v>108.53743495677175</v>
      </c>
      <c r="AB187" s="177">
        <v>108.53743495677175</v>
      </c>
      <c r="AC187" s="177">
        <v>108.53743495677175</v>
      </c>
      <c r="AD187" s="177">
        <v>108.53743495677175</v>
      </c>
      <c r="AE187" s="177">
        <v>108.53743495677175</v>
      </c>
      <c r="AF187" s="177">
        <v>108.53743495677175</v>
      </c>
      <c r="AG187" s="177">
        <v>108.53743495677175</v>
      </c>
      <c r="AH187" s="177">
        <v>108.53743495677175</v>
      </c>
      <c r="AI187" s="177">
        <v>108.53743495677175</v>
      </c>
      <c r="AJ187" s="177">
        <v>108.53743495677175</v>
      </c>
      <c r="AK187" s="177">
        <v>123.15648243692864</v>
      </c>
      <c r="AL187" s="177">
        <v>123.15648243692864</v>
      </c>
      <c r="AM187" s="177">
        <v>123.15648243692864</v>
      </c>
      <c r="AN187" s="177">
        <v>123.15648243692864</v>
      </c>
      <c r="AO187" s="177">
        <v>123.15648243692864</v>
      </c>
      <c r="AP187" s="177">
        <v>123.15648243692864</v>
      </c>
      <c r="AQ187" s="177">
        <v>123.15648243692864</v>
      </c>
      <c r="AR187" s="177">
        <v>123.15648243692864</v>
      </c>
      <c r="AS187" s="177">
        <v>123.15648243692864</v>
      </c>
      <c r="AT187" s="177">
        <v>123.15648243692864</v>
      </c>
      <c r="AU187" s="177">
        <v>123.15648243692864</v>
      </c>
      <c r="AV187" s="177">
        <v>123.15648243692864</v>
      </c>
      <c r="AW187" s="177">
        <v>128.59319094543571</v>
      </c>
      <c r="AX187" s="177">
        <v>128.59319094543571</v>
      </c>
      <c r="AY187" s="177">
        <v>128.59319094543571</v>
      </c>
      <c r="AZ187" s="177">
        <v>128.59319094543571</v>
      </c>
      <c r="BA187" s="177">
        <v>128.59319094543571</v>
      </c>
      <c r="BB187" s="177">
        <v>128.59319094543571</v>
      </c>
      <c r="BC187" s="177">
        <v>128.59319094543571</v>
      </c>
      <c r="BD187" s="177">
        <v>128.59319094543571</v>
      </c>
      <c r="BE187" s="177">
        <v>128.59319094543571</v>
      </c>
      <c r="BF187" s="177">
        <v>128.59319094543571</v>
      </c>
      <c r="BG187" s="177">
        <v>128.59319094543571</v>
      </c>
      <c r="BH187" s="177">
        <v>128.59319094543571</v>
      </c>
      <c r="BI187" s="177">
        <v>151.70549467138454</v>
      </c>
      <c r="BJ187" s="177">
        <v>151.70549467138454</v>
      </c>
      <c r="BK187" s="177">
        <v>151.70549467138454</v>
      </c>
      <c r="BL187" s="177">
        <v>151.70549467138454</v>
      </c>
      <c r="BM187" s="177">
        <v>151.70549467138454</v>
      </c>
      <c r="BN187" s="177">
        <v>151.70549467138454</v>
      </c>
      <c r="BO187" s="177">
        <v>151.70549467138454</v>
      </c>
      <c r="BP187" s="177">
        <v>151.70549467138454</v>
      </c>
      <c r="BQ187" s="177">
        <v>151.70549467138454</v>
      </c>
      <c r="BR187" s="177">
        <v>151.70549467138454</v>
      </c>
      <c r="BS187" s="177">
        <v>151.70549467138454</v>
      </c>
      <c r="BT187" s="177">
        <v>151.70549467138454</v>
      </c>
      <c r="BU187" s="177">
        <v>160.51320915489987</v>
      </c>
      <c r="BV187" s="177">
        <v>160.51320915489987</v>
      </c>
      <c r="BW187" s="177">
        <v>160.51320915489987</v>
      </c>
    </row>
    <row r="188" spans="1:75" x14ac:dyDescent="0.25">
      <c r="B188" s="148" t="s">
        <v>564</v>
      </c>
      <c r="C188" s="166">
        <v>2</v>
      </c>
      <c r="D188" s="181">
        <v>102.11637098909785</v>
      </c>
      <c r="E188" s="181">
        <v>102.11637098909785</v>
      </c>
      <c r="F188" s="181">
        <v>102.11637098909785</v>
      </c>
      <c r="G188" s="181">
        <v>102.11637098909785</v>
      </c>
      <c r="H188" s="181">
        <v>102.11637098909785</v>
      </c>
      <c r="I188" s="181">
        <v>102.11637098909785</v>
      </c>
      <c r="J188" s="181">
        <v>102.11637098909777</v>
      </c>
      <c r="K188" s="181">
        <v>102.11637098909785</v>
      </c>
      <c r="L188" s="181">
        <v>102.11637098909785</v>
      </c>
      <c r="M188" s="181">
        <v>105.83676109496776</v>
      </c>
      <c r="N188" s="181">
        <v>105.83676109496776</v>
      </c>
      <c r="O188" s="181">
        <v>105.83676109496776</v>
      </c>
      <c r="P188" s="181">
        <v>105.83676109496776</v>
      </c>
      <c r="Q188" s="181">
        <v>105.83676109496776</v>
      </c>
      <c r="R188" s="181">
        <v>105.83676109496776</v>
      </c>
      <c r="S188" s="181">
        <v>105.83676109496776</v>
      </c>
      <c r="T188" s="181">
        <v>105.83676109496776</v>
      </c>
      <c r="U188" s="181">
        <v>105.83676109496776</v>
      </c>
      <c r="V188" s="181">
        <v>105.83676109496776</v>
      </c>
      <c r="W188" s="181">
        <v>105.83676109496776</v>
      </c>
      <c r="X188" s="181">
        <v>105.83676109496768</v>
      </c>
      <c r="Y188" s="181">
        <v>108.53743495677175</v>
      </c>
      <c r="Z188" s="181">
        <v>108.53743495677175</v>
      </c>
      <c r="AA188" s="181">
        <v>108.53743495677175</v>
      </c>
      <c r="AB188" s="181">
        <v>108.53743495677175</v>
      </c>
      <c r="AC188" s="181">
        <v>108.53743495677175</v>
      </c>
      <c r="AD188" s="181">
        <v>108.53743495677175</v>
      </c>
      <c r="AE188" s="181">
        <v>108.53743495677175</v>
      </c>
      <c r="AF188" s="181">
        <v>108.53743495677175</v>
      </c>
      <c r="AG188" s="181">
        <v>108.53743495677175</v>
      </c>
      <c r="AH188" s="181">
        <v>108.53743495677175</v>
      </c>
      <c r="AI188" s="181">
        <v>108.53743495677175</v>
      </c>
      <c r="AJ188" s="181">
        <v>108.53743495677175</v>
      </c>
      <c r="AK188" s="181">
        <v>123.15648243692864</v>
      </c>
      <c r="AL188" s="181">
        <v>123.15648243692864</v>
      </c>
      <c r="AM188" s="181">
        <v>123.15648243692864</v>
      </c>
      <c r="AN188" s="181">
        <v>123.15648243692864</v>
      </c>
      <c r="AO188" s="181">
        <v>123.15648243692864</v>
      </c>
      <c r="AP188" s="181">
        <v>123.15648243692864</v>
      </c>
      <c r="AQ188" s="181">
        <v>123.15648243692864</v>
      </c>
      <c r="AR188" s="181">
        <v>123.15648243692864</v>
      </c>
      <c r="AS188" s="181">
        <v>123.15648243692864</v>
      </c>
      <c r="AT188" s="181">
        <v>123.15648243692864</v>
      </c>
      <c r="AU188" s="181">
        <v>123.15648243692864</v>
      </c>
      <c r="AV188" s="181">
        <v>123.15648243692864</v>
      </c>
      <c r="AW188" s="181">
        <v>128.59319094543571</v>
      </c>
      <c r="AX188" s="181">
        <v>128.59319094543571</v>
      </c>
      <c r="AY188" s="181">
        <v>128.59319094543571</v>
      </c>
      <c r="AZ188" s="181">
        <v>128.59319094543571</v>
      </c>
      <c r="BA188" s="181">
        <v>128.59319094543571</v>
      </c>
      <c r="BB188" s="181">
        <v>128.59319094543571</v>
      </c>
      <c r="BC188" s="181">
        <v>128.59319094543571</v>
      </c>
      <c r="BD188" s="181">
        <v>128.59319094543571</v>
      </c>
      <c r="BE188" s="181">
        <v>128.59319094543571</v>
      </c>
      <c r="BF188" s="181">
        <v>128.59319094543571</v>
      </c>
      <c r="BG188" s="181">
        <v>128.59319094543571</v>
      </c>
      <c r="BH188" s="181">
        <v>128.59319094543571</v>
      </c>
      <c r="BI188" s="181">
        <v>151.70549467138454</v>
      </c>
      <c r="BJ188" s="181">
        <v>151.70549467138454</v>
      </c>
      <c r="BK188" s="181">
        <v>151.70549467138454</v>
      </c>
      <c r="BL188" s="181">
        <v>151.70549467138454</v>
      </c>
      <c r="BM188" s="181">
        <v>151.70549467138454</v>
      </c>
      <c r="BN188" s="181">
        <v>151.70549467138454</v>
      </c>
      <c r="BO188" s="181">
        <v>151.70549467138454</v>
      </c>
      <c r="BP188" s="181">
        <v>151.70549467138454</v>
      </c>
      <c r="BQ188" s="181">
        <v>151.70549467138454</v>
      </c>
      <c r="BR188" s="181">
        <v>151.70549467138454</v>
      </c>
      <c r="BS188" s="181">
        <v>151.70549467138454</v>
      </c>
      <c r="BT188" s="181">
        <v>151.70549467138454</v>
      </c>
      <c r="BU188" s="181">
        <v>160.51320915489987</v>
      </c>
      <c r="BV188" s="181">
        <v>160.51320915489987</v>
      </c>
      <c r="BW188" s="181">
        <v>160.51320915489987</v>
      </c>
    </row>
    <row r="189" spans="1:75" x14ac:dyDescent="0.25">
      <c r="A189" s="173" t="s">
        <v>109</v>
      </c>
      <c r="B189" s="188"/>
      <c r="C189" s="166">
        <v>2</v>
      </c>
      <c r="D189" s="204">
        <v>101.52774887227636</v>
      </c>
      <c r="E189" s="204">
        <v>101.52774887227636</v>
      </c>
      <c r="F189" s="204">
        <v>101.52774887227636</v>
      </c>
      <c r="G189" s="204">
        <v>101.52774887227636</v>
      </c>
      <c r="H189" s="204">
        <v>101.52774887227636</v>
      </c>
      <c r="I189" s="204">
        <v>101.52774887227636</v>
      </c>
      <c r="J189" s="204">
        <v>101.52774887227632</v>
      </c>
      <c r="K189" s="204">
        <v>101.52774887227636</v>
      </c>
      <c r="L189" s="204">
        <v>101.52774887227636</v>
      </c>
      <c r="M189" s="204">
        <v>108.62587806883204</v>
      </c>
      <c r="N189" s="204">
        <v>108.62587806883204</v>
      </c>
      <c r="O189" s="204">
        <v>108.62587806883204</v>
      </c>
      <c r="P189" s="204">
        <v>108.62587806883204</v>
      </c>
      <c r="Q189" s="204">
        <v>108.62587806883204</v>
      </c>
      <c r="R189" s="204">
        <v>108.62587806883204</v>
      </c>
      <c r="S189" s="204">
        <v>108.62587806883204</v>
      </c>
      <c r="T189" s="204">
        <v>108.62587806883204</v>
      </c>
      <c r="U189" s="204">
        <v>108.62587806883204</v>
      </c>
      <c r="V189" s="204">
        <v>108.62587806883204</v>
      </c>
      <c r="W189" s="204">
        <v>108.62587806883204</v>
      </c>
      <c r="X189" s="204">
        <v>108.62587806883202</v>
      </c>
      <c r="Y189" s="204">
        <v>109.55054817545921</v>
      </c>
      <c r="Z189" s="204">
        <v>109.55054817545921</v>
      </c>
      <c r="AA189" s="204">
        <v>109.55054817545921</v>
      </c>
      <c r="AB189" s="204">
        <v>109.55054817545921</v>
      </c>
      <c r="AC189" s="204">
        <v>110.87899965265537</v>
      </c>
      <c r="AD189" s="204">
        <v>110.87899965265537</v>
      </c>
      <c r="AE189" s="204">
        <v>110.87899965265537</v>
      </c>
      <c r="AF189" s="204">
        <v>110.87899965265537</v>
      </c>
      <c r="AG189" s="204">
        <v>110.87899965265537</v>
      </c>
      <c r="AH189" s="204">
        <v>110.87899965265537</v>
      </c>
      <c r="AI189" s="204">
        <v>110.87899965265537</v>
      </c>
      <c r="AJ189" s="204">
        <v>110.87899965265537</v>
      </c>
      <c r="AK189" s="204">
        <v>113.60734486264666</v>
      </c>
      <c r="AL189" s="204">
        <v>113.60734486264666</v>
      </c>
      <c r="AM189" s="204">
        <v>113.60734486264666</v>
      </c>
      <c r="AN189" s="204">
        <v>113.60734486264666</v>
      </c>
      <c r="AO189" s="204">
        <v>113.60734486264666</v>
      </c>
      <c r="AP189" s="204">
        <v>113.60734486264666</v>
      </c>
      <c r="AQ189" s="204">
        <v>113.60734486264666</v>
      </c>
      <c r="AR189" s="204">
        <v>113.60734486264666</v>
      </c>
      <c r="AS189" s="204">
        <v>113.60734486264666</v>
      </c>
      <c r="AT189" s="204">
        <v>113.60734486264666</v>
      </c>
      <c r="AU189" s="204">
        <v>113.60734486264666</v>
      </c>
      <c r="AV189" s="204">
        <v>113.60734486264666</v>
      </c>
      <c r="AW189" s="204">
        <v>113.60734486264666</v>
      </c>
      <c r="AX189" s="204">
        <v>113.60734486264666</v>
      </c>
      <c r="AY189" s="204">
        <v>114.27373027034201</v>
      </c>
      <c r="AZ189" s="204">
        <v>114.27373027034201</v>
      </c>
      <c r="BA189" s="204">
        <v>114.27373027034201</v>
      </c>
      <c r="BB189" s="204">
        <v>114.27373027034201</v>
      </c>
      <c r="BC189" s="204">
        <v>114.27373027034201</v>
      </c>
      <c r="BD189" s="204">
        <v>114.27373027034201</v>
      </c>
      <c r="BE189" s="204">
        <v>114.27373027034201</v>
      </c>
      <c r="BF189" s="204">
        <v>114.27373027034201</v>
      </c>
      <c r="BG189" s="204">
        <v>114.27373027034201</v>
      </c>
      <c r="BH189" s="204">
        <v>114.27373027034201</v>
      </c>
      <c r="BI189" s="204">
        <v>115.89357944618092</v>
      </c>
      <c r="BJ189" s="204">
        <v>115.89357944618092</v>
      </c>
      <c r="BK189" s="204">
        <v>115.89357944618092</v>
      </c>
      <c r="BL189" s="204">
        <v>115.89357944618092</v>
      </c>
      <c r="BM189" s="204">
        <v>115.89357944618092</v>
      </c>
      <c r="BN189" s="204">
        <v>115.89357944618092</v>
      </c>
      <c r="BO189" s="204">
        <v>115.89357944618092</v>
      </c>
      <c r="BP189" s="204">
        <v>115.89357944618092</v>
      </c>
      <c r="BQ189" s="204">
        <v>115.89357944618092</v>
      </c>
      <c r="BR189" s="204">
        <v>115.89357944618092</v>
      </c>
      <c r="BS189" s="204">
        <v>115.89357944618092</v>
      </c>
      <c r="BT189" s="204">
        <v>115.89357944618092</v>
      </c>
      <c r="BU189" s="204">
        <v>118.09844333646163</v>
      </c>
      <c r="BV189" s="204">
        <v>118.09844333646163</v>
      </c>
      <c r="BW189" s="204">
        <v>118.09844333646163</v>
      </c>
    </row>
    <row r="190" spans="1:75" x14ac:dyDescent="0.25">
      <c r="B190" s="148" t="s">
        <v>565</v>
      </c>
      <c r="C190" s="166">
        <v>2</v>
      </c>
      <c r="D190" s="181">
        <v>101.52774887227636</v>
      </c>
      <c r="E190" s="181">
        <v>101.52774887227636</v>
      </c>
      <c r="F190" s="181">
        <v>101.52774887227636</v>
      </c>
      <c r="G190" s="181">
        <v>101.52774887227636</v>
      </c>
      <c r="H190" s="181">
        <v>101.52774887227636</v>
      </c>
      <c r="I190" s="181">
        <v>101.52774887227636</v>
      </c>
      <c r="J190" s="181">
        <v>101.52774887227632</v>
      </c>
      <c r="K190" s="181">
        <v>101.52774887227636</v>
      </c>
      <c r="L190" s="181">
        <v>101.52774887227636</v>
      </c>
      <c r="M190" s="181">
        <v>108.62587806883204</v>
      </c>
      <c r="N190" s="181">
        <v>108.62587806883204</v>
      </c>
      <c r="O190" s="181">
        <v>108.62587806883204</v>
      </c>
      <c r="P190" s="181">
        <v>108.62587806883204</v>
      </c>
      <c r="Q190" s="181">
        <v>108.62587806883204</v>
      </c>
      <c r="R190" s="181">
        <v>108.62587806883204</v>
      </c>
      <c r="S190" s="181">
        <v>108.62587806883204</v>
      </c>
      <c r="T190" s="181">
        <v>108.62587806883204</v>
      </c>
      <c r="U190" s="181">
        <v>108.62587806883204</v>
      </c>
      <c r="V190" s="181">
        <v>108.62587806883204</v>
      </c>
      <c r="W190" s="181">
        <v>108.62587806883204</v>
      </c>
      <c r="X190" s="181">
        <v>108.62587806883202</v>
      </c>
      <c r="Y190" s="181">
        <v>109.55054817545921</v>
      </c>
      <c r="Z190" s="181">
        <v>109.55054817545921</v>
      </c>
      <c r="AA190" s="181">
        <v>109.55054817545921</v>
      </c>
      <c r="AB190" s="181">
        <v>109.55054817545921</v>
      </c>
      <c r="AC190" s="181">
        <v>110.87899965265537</v>
      </c>
      <c r="AD190" s="181">
        <v>110.87899965265537</v>
      </c>
      <c r="AE190" s="181">
        <v>110.87899965265537</v>
      </c>
      <c r="AF190" s="181">
        <v>110.87899965265537</v>
      </c>
      <c r="AG190" s="181">
        <v>110.87899965265537</v>
      </c>
      <c r="AH190" s="181">
        <v>110.87899965265537</v>
      </c>
      <c r="AI190" s="181">
        <v>110.87899965265537</v>
      </c>
      <c r="AJ190" s="181">
        <v>110.87899965265537</v>
      </c>
      <c r="AK190" s="181">
        <v>113.60734486264666</v>
      </c>
      <c r="AL190" s="181">
        <v>113.60734486264666</v>
      </c>
      <c r="AM190" s="181">
        <v>113.60734486264666</v>
      </c>
      <c r="AN190" s="181">
        <v>113.60734486264666</v>
      </c>
      <c r="AO190" s="181">
        <v>113.60734486264666</v>
      </c>
      <c r="AP190" s="181">
        <v>113.60734486264666</v>
      </c>
      <c r="AQ190" s="181">
        <v>113.60734486264666</v>
      </c>
      <c r="AR190" s="181">
        <v>113.60734486264666</v>
      </c>
      <c r="AS190" s="181">
        <v>113.60734486264666</v>
      </c>
      <c r="AT190" s="181">
        <v>113.60734486264666</v>
      </c>
      <c r="AU190" s="181">
        <v>113.60734486264666</v>
      </c>
      <c r="AV190" s="181">
        <v>113.60734486264666</v>
      </c>
      <c r="AW190" s="181">
        <v>113.60734486264666</v>
      </c>
      <c r="AX190" s="181">
        <v>113.60734486264666</v>
      </c>
      <c r="AY190" s="181">
        <v>114.27373027034201</v>
      </c>
      <c r="AZ190" s="181">
        <v>114.27373027034201</v>
      </c>
      <c r="BA190" s="181">
        <v>114.27373027034201</v>
      </c>
      <c r="BB190" s="181">
        <v>114.27373027034201</v>
      </c>
      <c r="BC190" s="181">
        <v>114.27373027034201</v>
      </c>
      <c r="BD190" s="181">
        <v>114.27373027034201</v>
      </c>
      <c r="BE190" s="181">
        <v>114.27373027034201</v>
      </c>
      <c r="BF190" s="181">
        <v>114.27373027034201</v>
      </c>
      <c r="BG190" s="181">
        <v>114.27373027034201</v>
      </c>
      <c r="BH190" s="181">
        <v>114.27373027034201</v>
      </c>
      <c r="BI190" s="181">
        <v>115.89357944618092</v>
      </c>
      <c r="BJ190" s="181">
        <v>115.89357944618092</v>
      </c>
      <c r="BK190" s="181">
        <v>115.89357944618092</v>
      </c>
      <c r="BL190" s="181">
        <v>115.89357944618092</v>
      </c>
      <c r="BM190" s="181">
        <v>115.89357944618092</v>
      </c>
      <c r="BN190" s="181">
        <v>115.89357944618092</v>
      </c>
      <c r="BO190" s="181">
        <v>115.89357944618092</v>
      </c>
      <c r="BP190" s="181">
        <v>115.89357944618092</v>
      </c>
      <c r="BQ190" s="181">
        <v>115.89357944618092</v>
      </c>
      <c r="BR190" s="181">
        <v>115.89357944618092</v>
      </c>
      <c r="BS190" s="181">
        <v>115.89357944618092</v>
      </c>
      <c r="BT190" s="181">
        <v>115.89357944618092</v>
      </c>
      <c r="BU190" s="181">
        <v>118.09844333646163</v>
      </c>
      <c r="BV190" s="181">
        <v>118.09844333646163</v>
      </c>
      <c r="BW190" s="181">
        <v>118.09844333646163</v>
      </c>
    </row>
    <row r="191" spans="1:75" x14ac:dyDescent="0.25">
      <c r="A191" s="189" t="s">
        <v>110</v>
      </c>
      <c r="B191" s="188"/>
      <c r="C191" s="166">
        <v>9</v>
      </c>
      <c r="D191" s="172">
        <v>102.91313402506488</v>
      </c>
      <c r="E191" s="172">
        <v>104.119476790074</v>
      </c>
      <c r="F191" s="172">
        <v>104.119476790074</v>
      </c>
      <c r="G191" s="172">
        <v>104.119476790074</v>
      </c>
      <c r="H191" s="172">
        <v>104.119476790074</v>
      </c>
      <c r="I191" s="172">
        <v>104.119476790074</v>
      </c>
      <c r="J191" s="172">
        <v>104.119476790074</v>
      </c>
      <c r="K191" s="172">
        <v>104.119476790074</v>
      </c>
      <c r="L191" s="172">
        <v>104.119476790074</v>
      </c>
      <c r="M191" s="172">
        <v>108.22857161084755</v>
      </c>
      <c r="N191" s="172">
        <v>108.22857161084755</v>
      </c>
      <c r="O191" s="172">
        <v>108.22857161084755</v>
      </c>
      <c r="P191" s="172">
        <v>108.22857161084755</v>
      </c>
      <c r="Q191" s="172">
        <v>108.22857161084755</v>
      </c>
      <c r="R191" s="172">
        <v>108.22857161084755</v>
      </c>
      <c r="S191" s="172">
        <v>108.22857161084755</v>
      </c>
      <c r="T191" s="172">
        <v>108.22857161084755</v>
      </c>
      <c r="U191" s="172">
        <v>108.22857161084755</v>
      </c>
      <c r="V191" s="172">
        <v>108.22857161084755</v>
      </c>
      <c r="W191" s="172">
        <v>108.22857161084755</v>
      </c>
      <c r="X191" s="172">
        <v>108.22857161084761</v>
      </c>
      <c r="Y191" s="172">
        <v>108.89453602169269</v>
      </c>
      <c r="Z191" s="172">
        <v>108.89453602169269</v>
      </c>
      <c r="AA191" s="172">
        <v>108.89453602169269</v>
      </c>
      <c r="AB191" s="172">
        <v>109.85740772746892</v>
      </c>
      <c r="AC191" s="172">
        <v>109.85740772746892</v>
      </c>
      <c r="AD191" s="172">
        <v>109.85740772746892</v>
      </c>
      <c r="AE191" s="172">
        <v>109.85740772746892</v>
      </c>
      <c r="AF191" s="172">
        <v>110.14881078211769</v>
      </c>
      <c r="AG191" s="172">
        <v>112.92233365119185</v>
      </c>
      <c r="AH191" s="172">
        <v>112.92233365119185</v>
      </c>
      <c r="AI191" s="172">
        <v>112.92233365119185</v>
      </c>
      <c r="AJ191" s="172">
        <v>112.92233365119185</v>
      </c>
      <c r="AK191" s="172">
        <v>113.73889583518148</v>
      </c>
      <c r="AL191" s="172">
        <v>113.73889583518148</v>
      </c>
      <c r="AM191" s="172">
        <v>113.73889583518148</v>
      </c>
      <c r="AN191" s="172">
        <v>113.73889583518148</v>
      </c>
      <c r="AO191" s="172">
        <v>113.73889583518148</v>
      </c>
      <c r="AP191" s="172">
        <v>114.91170983245291</v>
      </c>
      <c r="AQ191" s="172">
        <v>114.91170983245291</v>
      </c>
      <c r="AR191" s="172">
        <v>114.91170983245291</v>
      </c>
      <c r="AS191" s="172">
        <v>114.91170983245291</v>
      </c>
      <c r="AT191" s="172">
        <v>114.91170983245291</v>
      </c>
      <c r="AU191" s="172">
        <v>114.91170983245291</v>
      </c>
      <c r="AV191" s="172">
        <v>114.91170983245291</v>
      </c>
      <c r="AW191" s="172">
        <v>114.91170983245291</v>
      </c>
      <c r="AX191" s="172">
        <v>115.81097219049087</v>
      </c>
      <c r="AY191" s="172">
        <v>115.81097219049087</v>
      </c>
      <c r="AZ191" s="172">
        <v>115.81097219049087</v>
      </c>
      <c r="BA191" s="172">
        <v>115.81097219049087</v>
      </c>
      <c r="BB191" s="172">
        <v>115.81097219049087</v>
      </c>
      <c r="BC191" s="172">
        <v>117.71052585057753</v>
      </c>
      <c r="BD191" s="172">
        <v>117.71052585057753</v>
      </c>
      <c r="BE191" s="172">
        <v>117.71052585057753</v>
      </c>
      <c r="BF191" s="172">
        <v>117.71052585057753</v>
      </c>
      <c r="BG191" s="172">
        <v>117.71052585057753</v>
      </c>
      <c r="BH191" s="172">
        <v>117.71052585057753</v>
      </c>
      <c r="BI191" s="172">
        <v>122.27377797222476</v>
      </c>
      <c r="BJ191" s="172">
        <v>122.27377797222476</v>
      </c>
      <c r="BK191" s="172">
        <v>122.27377797222476</v>
      </c>
      <c r="BL191" s="172">
        <v>122.27377797222476</v>
      </c>
      <c r="BM191" s="172">
        <v>122.27377797222476</v>
      </c>
      <c r="BN191" s="172">
        <v>122.27377797222476</v>
      </c>
      <c r="BO191" s="172">
        <v>122.27377797222476</v>
      </c>
      <c r="BP191" s="172">
        <v>122.27377797222476</v>
      </c>
      <c r="BQ191" s="172">
        <v>122.27377797222476</v>
      </c>
      <c r="BR191" s="172">
        <v>122.27377797222476</v>
      </c>
      <c r="BS191" s="172">
        <v>122.27377797222476</v>
      </c>
      <c r="BT191" s="172">
        <v>122.27377797222476</v>
      </c>
      <c r="BU191" s="172">
        <v>127.77156925663455</v>
      </c>
      <c r="BV191" s="172">
        <v>127.77156925663455</v>
      </c>
      <c r="BW191" s="172">
        <v>127.77156925663455</v>
      </c>
    </row>
    <row r="192" spans="1:75" x14ac:dyDescent="0.25">
      <c r="A192" s="173" t="s">
        <v>111</v>
      </c>
      <c r="B192" s="188"/>
      <c r="C192" s="166">
        <v>9</v>
      </c>
      <c r="D192" s="177">
        <v>102.91313402506488</v>
      </c>
      <c r="E192" s="177">
        <v>104.119476790074</v>
      </c>
      <c r="F192" s="177">
        <v>104.119476790074</v>
      </c>
      <c r="G192" s="177">
        <v>104.119476790074</v>
      </c>
      <c r="H192" s="177">
        <v>104.119476790074</v>
      </c>
      <c r="I192" s="177">
        <v>104.119476790074</v>
      </c>
      <c r="J192" s="177">
        <v>104.119476790074</v>
      </c>
      <c r="K192" s="177">
        <v>104.119476790074</v>
      </c>
      <c r="L192" s="177">
        <v>104.119476790074</v>
      </c>
      <c r="M192" s="177">
        <v>108.22857161084755</v>
      </c>
      <c r="N192" s="177">
        <v>108.22857161084755</v>
      </c>
      <c r="O192" s="177">
        <v>108.22857161084755</v>
      </c>
      <c r="P192" s="177">
        <v>108.22857161084755</v>
      </c>
      <c r="Q192" s="177">
        <v>108.22857161084755</v>
      </c>
      <c r="R192" s="177">
        <v>108.22857161084755</v>
      </c>
      <c r="S192" s="177">
        <v>108.22857161084755</v>
      </c>
      <c r="T192" s="177">
        <v>108.22857161084755</v>
      </c>
      <c r="U192" s="177">
        <v>108.22857161084755</v>
      </c>
      <c r="V192" s="177">
        <v>108.22857161084755</v>
      </c>
      <c r="W192" s="177">
        <v>108.22857161084755</v>
      </c>
      <c r="X192" s="177">
        <v>108.22857161084761</v>
      </c>
      <c r="Y192" s="177">
        <v>108.89453602169269</v>
      </c>
      <c r="Z192" s="177">
        <v>108.89453602169269</v>
      </c>
      <c r="AA192" s="177">
        <v>108.89453602169269</v>
      </c>
      <c r="AB192" s="177">
        <v>109.85740772746892</v>
      </c>
      <c r="AC192" s="177">
        <v>109.85740772746892</v>
      </c>
      <c r="AD192" s="177">
        <v>109.85740772746892</v>
      </c>
      <c r="AE192" s="177">
        <v>109.85740772746892</v>
      </c>
      <c r="AF192" s="177">
        <v>110.14881078211769</v>
      </c>
      <c r="AG192" s="177">
        <v>112.92233365119185</v>
      </c>
      <c r="AH192" s="177">
        <v>112.92233365119185</v>
      </c>
      <c r="AI192" s="177">
        <v>112.92233365119185</v>
      </c>
      <c r="AJ192" s="177">
        <v>112.92233365119185</v>
      </c>
      <c r="AK192" s="177">
        <v>113.73889583518148</v>
      </c>
      <c r="AL192" s="177">
        <v>113.73889583518148</v>
      </c>
      <c r="AM192" s="177">
        <v>113.73889583518148</v>
      </c>
      <c r="AN192" s="177">
        <v>113.73889583518148</v>
      </c>
      <c r="AO192" s="177">
        <v>113.73889583518148</v>
      </c>
      <c r="AP192" s="177">
        <v>114.91170983245291</v>
      </c>
      <c r="AQ192" s="177">
        <v>114.91170983245291</v>
      </c>
      <c r="AR192" s="177">
        <v>114.91170983245291</v>
      </c>
      <c r="AS192" s="177">
        <v>114.91170983245291</v>
      </c>
      <c r="AT192" s="177">
        <v>114.91170983245291</v>
      </c>
      <c r="AU192" s="177">
        <v>114.91170983245291</v>
      </c>
      <c r="AV192" s="177">
        <v>114.91170983245291</v>
      </c>
      <c r="AW192" s="177">
        <v>114.91170983245291</v>
      </c>
      <c r="AX192" s="177">
        <v>115.81097219049087</v>
      </c>
      <c r="AY192" s="177">
        <v>115.81097219049087</v>
      </c>
      <c r="AZ192" s="177">
        <v>115.81097219049087</v>
      </c>
      <c r="BA192" s="177">
        <v>115.81097219049087</v>
      </c>
      <c r="BB192" s="177">
        <v>115.81097219049087</v>
      </c>
      <c r="BC192" s="177">
        <v>117.71052585057753</v>
      </c>
      <c r="BD192" s="177">
        <v>117.71052585057753</v>
      </c>
      <c r="BE192" s="177">
        <v>117.71052585057753</v>
      </c>
      <c r="BF192" s="177">
        <v>117.71052585057753</v>
      </c>
      <c r="BG192" s="177">
        <v>117.71052585057753</v>
      </c>
      <c r="BH192" s="177">
        <v>117.71052585057753</v>
      </c>
      <c r="BI192" s="177">
        <v>122.27377797222476</v>
      </c>
      <c r="BJ192" s="177">
        <v>122.27377797222476</v>
      </c>
      <c r="BK192" s="177">
        <v>122.27377797222476</v>
      </c>
      <c r="BL192" s="177">
        <v>122.27377797222476</v>
      </c>
      <c r="BM192" s="177">
        <v>122.27377797222476</v>
      </c>
      <c r="BN192" s="177">
        <v>122.27377797222476</v>
      </c>
      <c r="BO192" s="177">
        <v>122.27377797222476</v>
      </c>
      <c r="BP192" s="177">
        <v>122.27377797222476</v>
      </c>
      <c r="BQ192" s="177">
        <v>122.27377797222476</v>
      </c>
      <c r="BR192" s="177">
        <v>122.27377797222476</v>
      </c>
      <c r="BS192" s="177">
        <v>122.27377797222476</v>
      </c>
      <c r="BT192" s="177">
        <v>122.27377797222476</v>
      </c>
      <c r="BU192" s="177">
        <v>127.77156925663455</v>
      </c>
      <c r="BV192" s="177">
        <v>127.77156925663455</v>
      </c>
      <c r="BW192" s="177">
        <v>127.77156925663455</v>
      </c>
    </row>
    <row r="193" spans="1:75" x14ac:dyDescent="0.25">
      <c r="B193" s="148" t="s">
        <v>566</v>
      </c>
      <c r="C193" s="166">
        <v>9</v>
      </c>
      <c r="D193" s="181">
        <v>102.91313402506488</v>
      </c>
      <c r="E193" s="181">
        <v>104.119476790074</v>
      </c>
      <c r="F193" s="181">
        <v>104.119476790074</v>
      </c>
      <c r="G193" s="181">
        <v>104.119476790074</v>
      </c>
      <c r="H193" s="181">
        <v>104.119476790074</v>
      </c>
      <c r="I193" s="181">
        <v>104.119476790074</v>
      </c>
      <c r="J193" s="181">
        <v>104.119476790074</v>
      </c>
      <c r="K193" s="181">
        <v>104.119476790074</v>
      </c>
      <c r="L193" s="181">
        <v>104.119476790074</v>
      </c>
      <c r="M193" s="181">
        <v>108.22857161084755</v>
      </c>
      <c r="N193" s="181">
        <v>108.22857161084755</v>
      </c>
      <c r="O193" s="181">
        <v>108.22857161084755</v>
      </c>
      <c r="P193" s="181">
        <v>108.22857161084755</v>
      </c>
      <c r="Q193" s="181">
        <v>108.22857161084755</v>
      </c>
      <c r="R193" s="181">
        <v>108.22857161084755</v>
      </c>
      <c r="S193" s="181">
        <v>108.22857161084755</v>
      </c>
      <c r="T193" s="181">
        <v>108.22857161084755</v>
      </c>
      <c r="U193" s="181">
        <v>108.22857161084755</v>
      </c>
      <c r="V193" s="181">
        <v>108.22857161084755</v>
      </c>
      <c r="W193" s="181">
        <v>108.22857161084755</v>
      </c>
      <c r="X193" s="181">
        <v>108.22857161084761</v>
      </c>
      <c r="Y193" s="181">
        <v>108.89453602169269</v>
      </c>
      <c r="Z193" s="181">
        <v>108.89453602169269</v>
      </c>
      <c r="AA193" s="181">
        <v>108.89453602169269</v>
      </c>
      <c r="AB193" s="181">
        <v>109.85740772746892</v>
      </c>
      <c r="AC193" s="181">
        <v>109.85740772746892</v>
      </c>
      <c r="AD193" s="181">
        <v>109.85740772746892</v>
      </c>
      <c r="AE193" s="181">
        <v>109.85740772746892</v>
      </c>
      <c r="AF193" s="181">
        <v>110.14881078211769</v>
      </c>
      <c r="AG193" s="181">
        <v>112.92233365119185</v>
      </c>
      <c r="AH193" s="181">
        <v>112.92233365119185</v>
      </c>
      <c r="AI193" s="181">
        <v>112.92233365119185</v>
      </c>
      <c r="AJ193" s="181">
        <v>112.92233365119185</v>
      </c>
      <c r="AK193" s="181">
        <v>113.73889583518148</v>
      </c>
      <c r="AL193" s="181">
        <v>113.73889583518148</v>
      </c>
      <c r="AM193" s="181">
        <v>113.73889583518148</v>
      </c>
      <c r="AN193" s="181">
        <v>113.73889583518148</v>
      </c>
      <c r="AO193" s="181">
        <v>113.73889583518148</v>
      </c>
      <c r="AP193" s="181">
        <v>114.91170983245291</v>
      </c>
      <c r="AQ193" s="181">
        <v>114.91170983245291</v>
      </c>
      <c r="AR193" s="181">
        <v>114.91170983245291</v>
      </c>
      <c r="AS193" s="181">
        <v>114.91170983245291</v>
      </c>
      <c r="AT193" s="181">
        <v>114.91170983245291</v>
      </c>
      <c r="AU193" s="181">
        <v>114.91170983245291</v>
      </c>
      <c r="AV193" s="181">
        <v>114.91170983245291</v>
      </c>
      <c r="AW193" s="181">
        <v>114.91170983245291</v>
      </c>
      <c r="AX193" s="181">
        <v>115.81097219049087</v>
      </c>
      <c r="AY193" s="181">
        <v>115.81097219049087</v>
      </c>
      <c r="AZ193" s="181">
        <v>115.81097219049087</v>
      </c>
      <c r="BA193" s="181">
        <v>115.81097219049087</v>
      </c>
      <c r="BB193" s="181">
        <v>115.81097219049087</v>
      </c>
      <c r="BC193" s="181">
        <v>117.71052585057753</v>
      </c>
      <c r="BD193" s="181">
        <v>117.71052585057753</v>
      </c>
      <c r="BE193" s="181">
        <v>117.71052585057753</v>
      </c>
      <c r="BF193" s="181">
        <v>117.71052585057753</v>
      </c>
      <c r="BG193" s="181">
        <v>117.71052585057753</v>
      </c>
      <c r="BH193" s="181">
        <v>117.71052585057753</v>
      </c>
      <c r="BI193" s="181">
        <v>122.27377797222476</v>
      </c>
      <c r="BJ193" s="181">
        <v>122.27377797222476</v>
      </c>
      <c r="BK193" s="181">
        <v>122.27377797222476</v>
      </c>
      <c r="BL193" s="181">
        <v>122.27377797222476</v>
      </c>
      <c r="BM193" s="181">
        <v>122.27377797222476</v>
      </c>
      <c r="BN193" s="181">
        <v>122.27377797222476</v>
      </c>
      <c r="BO193" s="181">
        <v>122.27377797222476</v>
      </c>
      <c r="BP193" s="181">
        <v>122.27377797222476</v>
      </c>
      <c r="BQ193" s="181">
        <v>122.27377797222476</v>
      </c>
      <c r="BR193" s="181">
        <v>122.27377797222476</v>
      </c>
      <c r="BS193" s="181">
        <v>122.27377797222476</v>
      </c>
      <c r="BT193" s="181">
        <v>122.27377797222476</v>
      </c>
      <c r="BU193" s="181">
        <v>127.77156925663455</v>
      </c>
      <c r="BV193" s="181">
        <v>127.77156925663455</v>
      </c>
      <c r="BW193" s="181">
        <v>127.77156925663455</v>
      </c>
    </row>
    <row r="194" spans="1:75" x14ac:dyDescent="0.25">
      <c r="C194" s="166"/>
    </row>
    <row r="195" spans="1:75" x14ac:dyDescent="0.25">
      <c r="A195" s="159" t="s">
        <v>112</v>
      </c>
      <c r="B195" s="192"/>
      <c r="C195" s="166">
        <v>147</v>
      </c>
      <c r="D195" s="165">
        <v>103.17345372243084</v>
      </c>
      <c r="E195" s="165">
        <v>105.04295208535126</v>
      </c>
      <c r="F195" s="165">
        <v>106.51374089069421</v>
      </c>
      <c r="G195" s="165">
        <v>106.83479246499968</v>
      </c>
      <c r="H195" s="165">
        <v>105.289504196648</v>
      </c>
      <c r="I195" s="165">
        <v>105.05706545235984</v>
      </c>
      <c r="J195" s="165">
        <v>105.71884076561628</v>
      </c>
      <c r="K195" s="165">
        <v>106.88038324172041</v>
      </c>
      <c r="L195" s="165">
        <v>107.0449978025417</v>
      </c>
      <c r="M195" s="165">
        <v>105.35198808719494</v>
      </c>
      <c r="N195" s="165">
        <v>103.61977315076427</v>
      </c>
      <c r="O195" s="165">
        <v>103.14304588006684</v>
      </c>
      <c r="P195" s="165">
        <v>104.03561828795451</v>
      </c>
      <c r="Q195" s="165">
        <v>104.43755559481166</v>
      </c>
      <c r="R195" s="165">
        <v>103.04486126658377</v>
      </c>
      <c r="S195" s="165">
        <v>103.82701388424161</v>
      </c>
      <c r="T195" s="165">
        <v>104.03137484506018</v>
      </c>
      <c r="U195" s="165">
        <v>103.74010692589475</v>
      </c>
      <c r="V195" s="165">
        <v>104.03007476740662</v>
      </c>
      <c r="W195" s="165">
        <v>104.79928635043713</v>
      </c>
      <c r="X195" s="165">
        <v>105.15918854197815</v>
      </c>
      <c r="Y195" s="165">
        <v>105.05967132830975</v>
      </c>
      <c r="Z195" s="165">
        <v>104.53877633895631</v>
      </c>
      <c r="AA195" s="165">
        <v>104.53877633895631</v>
      </c>
      <c r="AB195" s="165">
        <v>105.10209873007838</v>
      </c>
      <c r="AC195" s="165">
        <v>105.5763538451036</v>
      </c>
      <c r="AD195" s="165">
        <v>104.65681302041857</v>
      </c>
      <c r="AE195" s="165">
        <v>104.21680722644035</v>
      </c>
      <c r="AF195" s="165">
        <v>105.83763576846658</v>
      </c>
      <c r="AG195" s="165">
        <v>106.27311030956626</v>
      </c>
      <c r="AH195" s="165">
        <v>106.78055031549108</v>
      </c>
      <c r="AI195" s="165">
        <v>106.39543217942344</v>
      </c>
      <c r="AJ195" s="165">
        <v>106.92888322137767</v>
      </c>
      <c r="AK195" s="165">
        <v>107.31760152780758</v>
      </c>
      <c r="AL195" s="165">
        <v>107.52094965576524</v>
      </c>
      <c r="AM195" s="165">
        <v>107.52094965576524</v>
      </c>
      <c r="AN195" s="165">
        <v>111.06408023748548</v>
      </c>
      <c r="AO195" s="165">
        <v>110.8969181901288</v>
      </c>
      <c r="AP195" s="165">
        <v>110.69743461193082</v>
      </c>
      <c r="AQ195" s="165">
        <v>113.24584534626106</v>
      </c>
      <c r="AR195" s="165">
        <v>113.45800681448624</v>
      </c>
      <c r="AS195" s="165">
        <v>113.53565295185815</v>
      </c>
      <c r="AT195" s="165">
        <v>113.75176822639557</v>
      </c>
      <c r="AU195" s="165">
        <v>114.59399533678011</v>
      </c>
      <c r="AV195" s="165">
        <v>114.5960823192836</v>
      </c>
      <c r="AW195" s="165">
        <v>118.90101681295513</v>
      </c>
      <c r="AX195" s="165">
        <v>119.77073079770534</v>
      </c>
      <c r="AY195" s="165">
        <v>125.01105491301826</v>
      </c>
      <c r="AZ195" s="165">
        <v>128.51114094859989</v>
      </c>
      <c r="BA195" s="165">
        <v>137.67622775215648</v>
      </c>
      <c r="BB195" s="165">
        <v>140.97826180111713</v>
      </c>
      <c r="BC195" s="165">
        <v>140.63736600343796</v>
      </c>
      <c r="BD195" s="165">
        <v>140.76312882508682</v>
      </c>
      <c r="BE195" s="165">
        <v>140.69878550119353</v>
      </c>
      <c r="BF195" s="165">
        <v>141.11825731243059</v>
      </c>
      <c r="BG195" s="165">
        <v>141.25631278062113</v>
      </c>
      <c r="BH195" s="165">
        <v>141.49903085111117</v>
      </c>
      <c r="BI195" s="165">
        <v>141.57566664227676</v>
      </c>
      <c r="BJ195" s="165">
        <v>141.64891146091438</v>
      </c>
      <c r="BK195" s="165">
        <v>142.0827260662314</v>
      </c>
      <c r="BL195" s="165">
        <v>142.64093492359672</v>
      </c>
      <c r="BM195" s="165">
        <v>143.06257928249906</v>
      </c>
      <c r="BN195" s="165">
        <v>138.80525921497323</v>
      </c>
      <c r="BO195" s="165">
        <v>139.20989610817924</v>
      </c>
      <c r="BP195" s="165">
        <v>139.26242128310835</v>
      </c>
      <c r="BQ195" s="165">
        <v>139.30607100723284</v>
      </c>
      <c r="BR195" s="165">
        <v>140.55744438312195</v>
      </c>
      <c r="BS195" s="165">
        <v>140.40223795485468</v>
      </c>
      <c r="BT195" s="165">
        <v>140.3996643702894</v>
      </c>
      <c r="BU195" s="165">
        <v>140.74263125907672</v>
      </c>
      <c r="BV195" s="165">
        <v>138.89022400760194</v>
      </c>
      <c r="BW195" s="165">
        <v>138.90399673830842</v>
      </c>
    </row>
    <row r="196" spans="1:75" x14ac:dyDescent="0.25">
      <c r="A196" s="189" t="s">
        <v>113</v>
      </c>
      <c r="B196" s="188"/>
      <c r="C196" s="166">
        <v>50</v>
      </c>
      <c r="D196" s="172">
        <v>99.079510105770538</v>
      </c>
      <c r="E196" s="172">
        <v>97.633983287861724</v>
      </c>
      <c r="F196" s="172">
        <v>98.810799822528864</v>
      </c>
      <c r="G196" s="172">
        <v>99.041297045073577</v>
      </c>
      <c r="H196" s="172">
        <v>98.315543204750355</v>
      </c>
      <c r="I196" s="172">
        <v>98.36723073513582</v>
      </c>
      <c r="J196" s="172">
        <v>98.476766438219158</v>
      </c>
      <c r="K196" s="172">
        <v>98.624820238231862</v>
      </c>
      <c r="L196" s="172">
        <v>99.510433070039966</v>
      </c>
      <c r="M196" s="172">
        <v>99.834697330642086</v>
      </c>
      <c r="N196" s="172">
        <v>99.804456492219984</v>
      </c>
      <c r="O196" s="172">
        <v>99.85333180279649</v>
      </c>
      <c r="P196" s="172">
        <v>101.21451429977019</v>
      </c>
      <c r="Q196" s="172">
        <v>100.3575735378825</v>
      </c>
      <c r="R196" s="172">
        <v>100.3575735378825</v>
      </c>
      <c r="S196" s="172">
        <v>100.67298873078872</v>
      </c>
      <c r="T196" s="172">
        <v>100.71126889082842</v>
      </c>
      <c r="U196" s="172">
        <v>100.76644446437651</v>
      </c>
      <c r="V196" s="172">
        <v>101.38027425551105</v>
      </c>
      <c r="W196" s="172">
        <v>103.81282861100043</v>
      </c>
      <c r="X196" s="172">
        <v>103.81282861100043</v>
      </c>
      <c r="Y196" s="172">
        <v>104.15805204967781</v>
      </c>
      <c r="Z196" s="172">
        <v>104.19051975013095</v>
      </c>
      <c r="AA196" s="172">
        <v>104.19051975013095</v>
      </c>
      <c r="AB196" s="172">
        <v>105.60751307794278</v>
      </c>
      <c r="AC196" s="172">
        <v>107.00070446476316</v>
      </c>
      <c r="AD196" s="172">
        <v>104.46881996659788</v>
      </c>
      <c r="AE196" s="172">
        <v>102.6535913017524</v>
      </c>
      <c r="AF196" s="172">
        <v>107.02740985664398</v>
      </c>
      <c r="AG196" s="172">
        <v>107.54106666464148</v>
      </c>
      <c r="AH196" s="172">
        <v>108.05772369015367</v>
      </c>
      <c r="AI196" s="172">
        <v>106.87939382643032</v>
      </c>
      <c r="AJ196" s="172">
        <v>107.69697504634146</v>
      </c>
      <c r="AK196" s="172">
        <v>109.12010259420889</v>
      </c>
      <c r="AL196" s="172">
        <v>109.09528063087491</v>
      </c>
      <c r="AM196" s="172">
        <v>109.09528063087491</v>
      </c>
      <c r="AN196" s="172">
        <v>109.8256415971974</v>
      </c>
      <c r="AO196" s="172">
        <v>109.67456429131217</v>
      </c>
      <c r="AP196" s="172">
        <v>109.02349345198596</v>
      </c>
      <c r="AQ196" s="172">
        <v>110.74638530026623</v>
      </c>
      <c r="AR196" s="172">
        <v>111.10450231275836</v>
      </c>
      <c r="AS196" s="172">
        <v>112.0617735166945</v>
      </c>
      <c r="AT196" s="172">
        <v>112.8526810347107</v>
      </c>
      <c r="AU196" s="172">
        <v>113.20147062504736</v>
      </c>
      <c r="AV196" s="172">
        <v>113.13937061680477</v>
      </c>
      <c r="AW196" s="172">
        <v>115.473018092692</v>
      </c>
      <c r="AX196" s="172">
        <v>116.54248882604196</v>
      </c>
      <c r="AY196" s="172">
        <v>119.43572812184783</v>
      </c>
      <c r="AZ196" s="172">
        <v>120.96723567493351</v>
      </c>
      <c r="BA196" s="172">
        <v>127.16656054710808</v>
      </c>
      <c r="BB196" s="172">
        <v>128.17067061633441</v>
      </c>
      <c r="BC196" s="172">
        <v>126.59139375852395</v>
      </c>
      <c r="BD196" s="172">
        <v>126.86021418225708</v>
      </c>
      <c r="BE196" s="172">
        <v>127.2147215030041</v>
      </c>
      <c r="BF196" s="172">
        <v>128.29506184183185</v>
      </c>
      <c r="BG196" s="172">
        <v>128.69430298210784</v>
      </c>
      <c r="BH196" s="172">
        <v>129.40789410934846</v>
      </c>
      <c r="BI196" s="172">
        <v>129.80094813460337</v>
      </c>
      <c r="BJ196" s="172">
        <v>130.27995532607346</v>
      </c>
      <c r="BK196" s="172">
        <v>130.79893939037629</v>
      </c>
      <c r="BL196" s="172">
        <v>132.21995840221251</v>
      </c>
      <c r="BM196" s="172">
        <v>133.09978266287715</v>
      </c>
      <c r="BN196" s="172">
        <v>131.43357982729304</v>
      </c>
      <c r="BO196" s="172">
        <v>133.00610709078745</v>
      </c>
      <c r="BP196" s="172">
        <v>133.01280576837641</v>
      </c>
      <c r="BQ196" s="172">
        <v>133.01280576837641</v>
      </c>
      <c r="BR196" s="172">
        <v>133.02593793453514</v>
      </c>
      <c r="BS196" s="172">
        <v>133.44769135242942</v>
      </c>
      <c r="BT196" s="172">
        <v>133.44769135242942</v>
      </c>
      <c r="BU196" s="172">
        <v>135.09448343682206</v>
      </c>
      <c r="BV196" s="172">
        <v>134.63452333676597</v>
      </c>
      <c r="BW196" s="172">
        <v>135.05686642449803</v>
      </c>
    </row>
    <row r="197" spans="1:75" x14ac:dyDescent="0.25">
      <c r="B197" s="148" t="s">
        <v>567</v>
      </c>
      <c r="C197" s="166">
        <v>50</v>
      </c>
      <c r="D197" s="181">
        <v>99.079510105770538</v>
      </c>
      <c r="E197" s="181">
        <v>97.633983287861724</v>
      </c>
      <c r="F197" s="181">
        <v>98.810799822528864</v>
      </c>
      <c r="G197" s="181">
        <v>99.041297045073577</v>
      </c>
      <c r="H197" s="181">
        <v>98.315543204750355</v>
      </c>
      <c r="I197" s="181">
        <v>98.36723073513582</v>
      </c>
      <c r="J197" s="181">
        <v>98.476766438219158</v>
      </c>
      <c r="K197" s="181">
        <v>98.624820238231862</v>
      </c>
      <c r="L197" s="181">
        <v>99.510433070039966</v>
      </c>
      <c r="M197" s="181">
        <v>99.834697330642086</v>
      </c>
      <c r="N197" s="181">
        <v>99.804456492219984</v>
      </c>
      <c r="O197" s="181">
        <v>99.85333180279649</v>
      </c>
      <c r="P197" s="181">
        <v>101.21451429977019</v>
      </c>
      <c r="Q197" s="181">
        <v>100.3575735378825</v>
      </c>
      <c r="R197" s="181">
        <v>100.3575735378825</v>
      </c>
      <c r="S197" s="181">
        <v>100.67298873078872</v>
      </c>
      <c r="T197" s="181">
        <v>100.71126889082842</v>
      </c>
      <c r="U197" s="181">
        <v>100.76644446437651</v>
      </c>
      <c r="V197" s="181">
        <v>101.38027425551105</v>
      </c>
      <c r="W197" s="181">
        <v>103.81282861100043</v>
      </c>
      <c r="X197" s="181">
        <v>103.81282861100043</v>
      </c>
      <c r="Y197" s="181">
        <v>104.15805204967781</v>
      </c>
      <c r="Z197" s="181">
        <v>104.19051975013095</v>
      </c>
      <c r="AA197" s="181">
        <v>104.19051975013095</v>
      </c>
      <c r="AB197" s="181">
        <v>105.60751307794278</v>
      </c>
      <c r="AC197" s="181">
        <v>107.00070446476316</v>
      </c>
      <c r="AD197" s="181">
        <v>104.46881996659788</v>
      </c>
      <c r="AE197" s="181">
        <v>102.6535913017524</v>
      </c>
      <c r="AF197" s="181">
        <v>107.02740985664398</v>
      </c>
      <c r="AG197" s="181">
        <v>107.54106666464148</v>
      </c>
      <c r="AH197" s="181">
        <v>108.05772369015367</v>
      </c>
      <c r="AI197" s="181">
        <v>106.87939382643032</v>
      </c>
      <c r="AJ197" s="181">
        <v>107.69697504634146</v>
      </c>
      <c r="AK197" s="181">
        <v>109.12010259420889</v>
      </c>
      <c r="AL197" s="181">
        <v>109.09528063087491</v>
      </c>
      <c r="AM197" s="181">
        <v>109.09528063087491</v>
      </c>
      <c r="AN197" s="181">
        <v>109.8256415971974</v>
      </c>
      <c r="AO197" s="181">
        <v>109.67456429131217</v>
      </c>
      <c r="AP197" s="181">
        <v>109.02349345198596</v>
      </c>
      <c r="AQ197" s="181">
        <v>110.74638530026623</v>
      </c>
      <c r="AR197" s="181">
        <v>111.10450231275836</v>
      </c>
      <c r="AS197" s="181">
        <v>112.0617735166945</v>
      </c>
      <c r="AT197" s="181">
        <v>112.8526810347107</v>
      </c>
      <c r="AU197" s="181">
        <v>113.20147062504736</v>
      </c>
      <c r="AV197" s="181">
        <v>113.13937061680477</v>
      </c>
      <c r="AW197" s="181">
        <v>115.473018092692</v>
      </c>
      <c r="AX197" s="181">
        <v>116.54248882604196</v>
      </c>
      <c r="AY197" s="181">
        <v>119.43572812184783</v>
      </c>
      <c r="AZ197" s="181">
        <v>120.96723567493351</v>
      </c>
      <c r="BA197" s="181">
        <v>127.16656054710808</v>
      </c>
      <c r="BB197" s="181">
        <v>128.17067061633441</v>
      </c>
      <c r="BC197" s="181">
        <v>126.59139375852395</v>
      </c>
      <c r="BD197" s="181">
        <v>126.86021418225708</v>
      </c>
      <c r="BE197" s="181">
        <v>127.2147215030041</v>
      </c>
      <c r="BF197" s="181">
        <v>128.29506184183185</v>
      </c>
      <c r="BG197" s="181">
        <v>128.69430298210784</v>
      </c>
      <c r="BH197" s="181">
        <v>129.40789410934846</v>
      </c>
      <c r="BI197" s="181">
        <v>129.80094813460337</v>
      </c>
      <c r="BJ197" s="181">
        <v>130.27995532607346</v>
      </c>
      <c r="BK197" s="181">
        <v>130.79893939037629</v>
      </c>
      <c r="BL197" s="181">
        <v>132.21995840221251</v>
      </c>
      <c r="BM197" s="181">
        <v>133.09978266287715</v>
      </c>
      <c r="BN197" s="181">
        <v>131.43357982729304</v>
      </c>
      <c r="BO197" s="181">
        <v>133.00610709078745</v>
      </c>
      <c r="BP197" s="181">
        <v>133.01280576837641</v>
      </c>
      <c r="BQ197" s="181">
        <v>133.01280576837641</v>
      </c>
      <c r="BR197" s="181">
        <v>133.02593793453514</v>
      </c>
      <c r="BS197" s="181">
        <v>133.44769135242942</v>
      </c>
      <c r="BT197" s="181">
        <v>133.44769135242942</v>
      </c>
      <c r="BU197" s="181">
        <v>135.09448343682206</v>
      </c>
      <c r="BV197" s="181">
        <v>134.63452333676597</v>
      </c>
      <c r="BW197" s="181">
        <v>135.05686642449803</v>
      </c>
    </row>
    <row r="198" spans="1:75" x14ac:dyDescent="0.25">
      <c r="A198" s="189" t="s">
        <v>114</v>
      </c>
      <c r="B198" s="188"/>
      <c r="C198" s="166">
        <v>64</v>
      </c>
      <c r="D198" s="172">
        <v>107.60652858146305</v>
      </c>
      <c r="E198" s="172">
        <v>112.06229219357178</v>
      </c>
      <c r="F198" s="172">
        <v>113.93776576739103</v>
      </c>
      <c r="G198" s="172">
        <v>111.95488328621779</v>
      </c>
      <c r="H198" s="172">
        <v>111.95488328621782</v>
      </c>
      <c r="I198" s="172">
        <v>112.22523812089169</v>
      </c>
      <c r="J198" s="172">
        <v>112.47548519171532</v>
      </c>
      <c r="K198" s="172">
        <v>112.47534391982951</v>
      </c>
      <c r="L198" s="172">
        <v>112.46167240511697</v>
      </c>
      <c r="M198" s="172">
        <v>109.50974788096093</v>
      </c>
      <c r="N198" s="172">
        <v>107.82467554643854</v>
      </c>
      <c r="O198" s="172">
        <v>107.82597706331394</v>
      </c>
      <c r="P198" s="172">
        <v>107.82597706331394</v>
      </c>
      <c r="Q198" s="172">
        <v>107.79436884498094</v>
      </c>
      <c r="R198" s="172">
        <v>104.11818969317753</v>
      </c>
      <c r="S198" s="172">
        <v>102.28010011727584</v>
      </c>
      <c r="T198" s="172">
        <v>102.31145674659464</v>
      </c>
      <c r="U198" s="172">
        <v>102.25963884200961</v>
      </c>
      <c r="V198" s="172">
        <v>102.27141169050822</v>
      </c>
      <c r="W198" s="172">
        <v>102.30311052119121</v>
      </c>
      <c r="X198" s="172">
        <v>102.30311052119121</v>
      </c>
      <c r="Y198" s="172">
        <v>102.31522820383157</v>
      </c>
      <c r="Z198" s="172">
        <v>102.31522820383157</v>
      </c>
      <c r="AA198" s="172">
        <v>102.31522820383157</v>
      </c>
      <c r="AB198" s="172">
        <v>102.50208328358706</v>
      </c>
      <c r="AC198" s="172">
        <v>102.50295722995722</v>
      </c>
      <c r="AD198" s="172">
        <v>102.36892166245039</v>
      </c>
      <c r="AE198" s="172">
        <v>102.77643074881722</v>
      </c>
      <c r="AF198" s="172">
        <v>102.85821095463032</v>
      </c>
      <c r="AG198" s="172">
        <v>103.42070291074332</v>
      </c>
      <c r="AH198" s="172">
        <v>103.6965885022623</v>
      </c>
      <c r="AI198" s="172">
        <v>103.6965885022623</v>
      </c>
      <c r="AJ198" s="172">
        <v>103.6965885022623</v>
      </c>
      <c r="AK198" s="172">
        <v>103.72121101520899</v>
      </c>
      <c r="AL198" s="172">
        <v>103.86673947778839</v>
      </c>
      <c r="AM198" s="172">
        <v>103.86673947778839</v>
      </c>
      <c r="AN198" s="172">
        <v>111.43427302773759</v>
      </c>
      <c r="AO198" s="172">
        <v>111.16835184543811</v>
      </c>
      <c r="AP198" s="172">
        <v>111.21881209498821</v>
      </c>
      <c r="AQ198" s="172">
        <v>115.65549108045226</v>
      </c>
      <c r="AR198" s="172">
        <v>115.65549108045226</v>
      </c>
      <c r="AS198" s="172">
        <v>115.87038014715171</v>
      </c>
      <c r="AT198" s="172">
        <v>115.99093775068506</v>
      </c>
      <c r="AU198" s="172">
        <v>115.99093775068506</v>
      </c>
      <c r="AV198" s="172">
        <v>116.86744884858437</v>
      </c>
      <c r="AW198" s="172">
        <v>125.17270409804968</v>
      </c>
      <c r="AX198" s="172">
        <v>126.03467431384144</v>
      </c>
      <c r="AY198" s="172">
        <v>135.25187605779703</v>
      </c>
      <c r="AZ198" s="172">
        <v>139.42463669015314</v>
      </c>
      <c r="BA198" s="172">
        <v>152.5123233479967</v>
      </c>
      <c r="BB198" s="172">
        <v>159.47298525842081</v>
      </c>
      <c r="BC198" s="172">
        <v>159.47298525842081</v>
      </c>
      <c r="BD198" s="172">
        <v>159.47298525842081</v>
      </c>
      <c r="BE198" s="172">
        <v>159.47298525842081</v>
      </c>
      <c r="BF198" s="172">
        <v>159.47298525842081</v>
      </c>
      <c r="BG198" s="172">
        <v>159.47298525842081</v>
      </c>
      <c r="BH198" s="172">
        <v>159.47298525842081</v>
      </c>
      <c r="BI198" s="172">
        <v>159.46283516886567</v>
      </c>
      <c r="BJ198" s="172">
        <v>159.67652686935969</v>
      </c>
      <c r="BK198" s="172">
        <v>159.61265371810876</v>
      </c>
      <c r="BL198" s="172">
        <v>159.54558231336802</v>
      </c>
      <c r="BM198" s="172">
        <v>159.54558231336802</v>
      </c>
      <c r="BN198" s="172">
        <v>151.118858175437</v>
      </c>
      <c r="BO198" s="172">
        <v>151.32284206497218</v>
      </c>
      <c r="BP198" s="172">
        <v>151.32284206497218</v>
      </c>
      <c r="BQ198" s="172">
        <v>151.32284206497218</v>
      </c>
      <c r="BR198" s="172">
        <v>153.91945324214223</v>
      </c>
      <c r="BS198" s="172">
        <v>153.06927488304592</v>
      </c>
      <c r="BT198" s="172">
        <v>153.06927488304592</v>
      </c>
      <c r="BU198" s="172">
        <v>152.52166072767298</v>
      </c>
      <c r="BV198" s="172">
        <v>148.54746527723907</v>
      </c>
      <c r="BW198" s="172">
        <v>148.54746527723907</v>
      </c>
    </row>
    <row r="199" spans="1:75" x14ac:dyDescent="0.25">
      <c r="A199" s="173" t="s">
        <v>115</v>
      </c>
      <c r="B199" s="188"/>
      <c r="C199" s="166">
        <v>4</v>
      </c>
      <c r="D199" s="177">
        <v>101.69051388244878</v>
      </c>
      <c r="E199" s="177">
        <v>102.91495521958893</v>
      </c>
      <c r="F199" s="177">
        <v>103.48971432697546</v>
      </c>
      <c r="G199" s="177">
        <v>103.48971432697545</v>
      </c>
      <c r="H199" s="177">
        <v>103.48971432697546</v>
      </c>
      <c r="I199" s="177">
        <v>104.16154552791103</v>
      </c>
      <c r="J199" s="177">
        <v>104.04849478693268</v>
      </c>
      <c r="K199" s="177">
        <v>104.04623443675919</v>
      </c>
      <c r="L199" s="177">
        <v>103.8274902013587</v>
      </c>
      <c r="M199" s="177">
        <v>105.63831493733534</v>
      </c>
      <c r="N199" s="177">
        <v>105.63831493733534</v>
      </c>
      <c r="O199" s="177">
        <v>105.65913920734167</v>
      </c>
      <c r="P199" s="177">
        <v>105.65913920734167</v>
      </c>
      <c r="Q199" s="177">
        <v>105.15340771401353</v>
      </c>
      <c r="R199" s="177">
        <v>105.15340771401353</v>
      </c>
      <c r="S199" s="177">
        <v>105.15340771401353</v>
      </c>
      <c r="T199" s="177">
        <v>105.65511378311464</v>
      </c>
      <c r="U199" s="177">
        <v>104.82602730975401</v>
      </c>
      <c r="V199" s="177">
        <v>105.01439288573177</v>
      </c>
      <c r="W199" s="177">
        <v>105.52157417665968</v>
      </c>
      <c r="X199" s="177">
        <v>105.52157417665968</v>
      </c>
      <c r="Y199" s="177">
        <v>105.52157417665968</v>
      </c>
      <c r="Z199" s="177">
        <v>105.52157417665968</v>
      </c>
      <c r="AA199" s="177">
        <v>105.52157417665968</v>
      </c>
      <c r="AB199" s="177">
        <v>106.95717607831108</v>
      </c>
      <c r="AC199" s="177">
        <v>106.72481907889403</v>
      </c>
      <c r="AD199" s="177">
        <v>105.5215741766597</v>
      </c>
      <c r="AE199" s="177">
        <v>112.04171955852871</v>
      </c>
      <c r="AF199" s="177">
        <v>113.35020285153827</v>
      </c>
      <c r="AG199" s="177">
        <v>113.35020285153827</v>
      </c>
      <c r="AH199" s="177">
        <v>113.35020285153827</v>
      </c>
      <c r="AI199" s="177">
        <v>113.35020285153827</v>
      </c>
      <c r="AJ199" s="177">
        <v>113.35020285153827</v>
      </c>
      <c r="AK199" s="177">
        <v>113.7441630586854</v>
      </c>
      <c r="AL199" s="177">
        <v>116.07261845995581</v>
      </c>
      <c r="AM199" s="177">
        <v>116.07261845995581</v>
      </c>
      <c r="AN199" s="177">
        <v>117.83131617868334</v>
      </c>
      <c r="AO199" s="177">
        <v>116.57657726189188</v>
      </c>
      <c r="AP199" s="177">
        <v>117.38394125469327</v>
      </c>
      <c r="AQ199" s="177">
        <v>120.72910862893545</v>
      </c>
      <c r="AR199" s="177">
        <v>120.72910862893545</v>
      </c>
      <c r="AS199" s="177">
        <v>124.16733369612649</v>
      </c>
      <c r="AT199" s="177">
        <v>126.09625535266011</v>
      </c>
      <c r="AU199" s="177">
        <v>126.09625535266011</v>
      </c>
      <c r="AV199" s="177">
        <v>126.09625535266011</v>
      </c>
      <c r="AW199" s="177">
        <v>126.09625535266011</v>
      </c>
      <c r="AX199" s="177">
        <v>128.45099719613282</v>
      </c>
      <c r="AY199" s="177">
        <v>128.45099719613282</v>
      </c>
      <c r="AZ199" s="177">
        <v>131.09190136059993</v>
      </c>
      <c r="BA199" s="177">
        <v>135.85158062842891</v>
      </c>
      <c r="BB199" s="177">
        <v>135.85158062842891</v>
      </c>
      <c r="BC199" s="177">
        <v>135.85158062842891</v>
      </c>
      <c r="BD199" s="177">
        <v>135.85158062842891</v>
      </c>
      <c r="BE199" s="177">
        <v>135.85158062842891</v>
      </c>
      <c r="BF199" s="177">
        <v>135.85158062842891</v>
      </c>
      <c r="BG199" s="177">
        <v>135.85158062842891</v>
      </c>
      <c r="BH199" s="177">
        <v>135.85158062842891</v>
      </c>
      <c r="BI199" s="177">
        <v>135.68917919554661</v>
      </c>
      <c r="BJ199" s="177">
        <v>136.5119498954904</v>
      </c>
      <c r="BK199" s="177">
        <v>134.97675495602266</v>
      </c>
      <c r="BL199" s="177">
        <v>133.90361248017055</v>
      </c>
      <c r="BM199" s="177">
        <v>133.90361248017055</v>
      </c>
      <c r="BN199" s="177">
        <v>133.90361248017055</v>
      </c>
      <c r="BO199" s="177">
        <v>137.16735471273384</v>
      </c>
      <c r="BP199" s="177">
        <v>137.16735471273384</v>
      </c>
      <c r="BQ199" s="177">
        <v>137.16735471273384</v>
      </c>
      <c r="BR199" s="177">
        <v>137.16735471273384</v>
      </c>
      <c r="BS199" s="177">
        <v>137.16735471273384</v>
      </c>
      <c r="BT199" s="177">
        <v>137.16735471273384</v>
      </c>
      <c r="BU199" s="177">
        <v>137.16735471273384</v>
      </c>
      <c r="BV199" s="177">
        <v>137.16735471273384</v>
      </c>
      <c r="BW199" s="177">
        <v>137.16735471273384</v>
      </c>
    </row>
    <row r="200" spans="1:75" x14ac:dyDescent="0.25">
      <c r="B200" s="148" t="s">
        <v>568</v>
      </c>
      <c r="C200" s="166">
        <v>4</v>
      </c>
      <c r="D200" s="181">
        <v>101.69051388244878</v>
      </c>
      <c r="E200" s="181">
        <v>102.91495521958893</v>
      </c>
      <c r="F200" s="181">
        <v>103.48971432697546</v>
      </c>
      <c r="G200" s="181">
        <v>103.48971432697545</v>
      </c>
      <c r="H200" s="181">
        <v>103.48971432697546</v>
      </c>
      <c r="I200" s="181">
        <v>104.16154552791103</v>
      </c>
      <c r="J200" s="181">
        <v>104.04849478693268</v>
      </c>
      <c r="K200" s="181">
        <v>104.04623443675919</v>
      </c>
      <c r="L200" s="181">
        <v>103.8274902013587</v>
      </c>
      <c r="M200" s="181">
        <v>105.63831493733534</v>
      </c>
      <c r="N200" s="181">
        <v>105.63831493733534</v>
      </c>
      <c r="O200" s="181">
        <v>105.65913920734167</v>
      </c>
      <c r="P200" s="181">
        <v>105.65913920734167</v>
      </c>
      <c r="Q200" s="181">
        <v>105.15340771401353</v>
      </c>
      <c r="R200" s="181">
        <v>105.15340771401353</v>
      </c>
      <c r="S200" s="181">
        <v>105.15340771401353</v>
      </c>
      <c r="T200" s="181">
        <v>105.65511378311464</v>
      </c>
      <c r="U200" s="181">
        <v>104.82602730975401</v>
      </c>
      <c r="V200" s="181">
        <v>105.01439288573177</v>
      </c>
      <c r="W200" s="181">
        <v>105.52157417665968</v>
      </c>
      <c r="X200" s="181">
        <v>105.52157417665968</v>
      </c>
      <c r="Y200" s="181">
        <v>105.52157417665968</v>
      </c>
      <c r="Z200" s="181">
        <v>105.52157417665968</v>
      </c>
      <c r="AA200" s="181">
        <v>105.52157417665968</v>
      </c>
      <c r="AB200" s="181">
        <v>106.95717607831108</v>
      </c>
      <c r="AC200" s="181">
        <v>106.72481907889403</v>
      </c>
      <c r="AD200" s="181">
        <v>105.5215741766597</v>
      </c>
      <c r="AE200" s="181">
        <v>112.04171955852871</v>
      </c>
      <c r="AF200" s="181">
        <v>113.35020285153827</v>
      </c>
      <c r="AG200" s="181">
        <v>113.35020285153827</v>
      </c>
      <c r="AH200" s="181">
        <v>113.35020285153827</v>
      </c>
      <c r="AI200" s="181">
        <v>113.35020285153827</v>
      </c>
      <c r="AJ200" s="181">
        <v>113.35020285153827</v>
      </c>
      <c r="AK200" s="181">
        <v>113.7441630586854</v>
      </c>
      <c r="AL200" s="181">
        <v>116.07261845995581</v>
      </c>
      <c r="AM200" s="181">
        <v>116.07261845995581</v>
      </c>
      <c r="AN200" s="181">
        <v>117.83131617868334</v>
      </c>
      <c r="AO200" s="181">
        <v>116.57657726189188</v>
      </c>
      <c r="AP200" s="181">
        <v>117.38394125469327</v>
      </c>
      <c r="AQ200" s="181">
        <v>120.72910862893545</v>
      </c>
      <c r="AR200" s="181">
        <v>120.72910862893545</v>
      </c>
      <c r="AS200" s="181">
        <v>124.16733369612649</v>
      </c>
      <c r="AT200" s="181">
        <v>126.09625535266011</v>
      </c>
      <c r="AU200" s="181">
        <v>126.09625535266011</v>
      </c>
      <c r="AV200" s="181">
        <v>126.09625535266011</v>
      </c>
      <c r="AW200" s="181">
        <v>126.09625535266011</v>
      </c>
      <c r="AX200" s="181">
        <v>128.45099719613282</v>
      </c>
      <c r="AY200" s="181">
        <v>128.45099719613282</v>
      </c>
      <c r="AZ200" s="181">
        <v>131.09190136059993</v>
      </c>
      <c r="BA200" s="181">
        <v>135.85158062842891</v>
      </c>
      <c r="BB200" s="181">
        <v>135.85158062842891</v>
      </c>
      <c r="BC200" s="181">
        <v>135.85158062842891</v>
      </c>
      <c r="BD200" s="181">
        <v>135.85158062842891</v>
      </c>
      <c r="BE200" s="181">
        <v>135.85158062842891</v>
      </c>
      <c r="BF200" s="181">
        <v>135.85158062842891</v>
      </c>
      <c r="BG200" s="181">
        <v>135.85158062842891</v>
      </c>
      <c r="BH200" s="181">
        <v>135.85158062842891</v>
      </c>
      <c r="BI200" s="181">
        <v>135.68917919554661</v>
      </c>
      <c r="BJ200" s="181">
        <v>136.5119498954904</v>
      </c>
      <c r="BK200" s="181">
        <v>134.97675495602266</v>
      </c>
      <c r="BL200" s="181">
        <v>133.90361248017055</v>
      </c>
      <c r="BM200" s="181">
        <v>133.90361248017055</v>
      </c>
      <c r="BN200" s="181">
        <v>133.90361248017055</v>
      </c>
      <c r="BO200" s="181">
        <v>137.16735471273384</v>
      </c>
      <c r="BP200" s="181">
        <v>137.16735471273384</v>
      </c>
      <c r="BQ200" s="181">
        <v>137.16735471273384</v>
      </c>
      <c r="BR200" s="181">
        <v>137.16735471273384</v>
      </c>
      <c r="BS200" s="181">
        <v>137.16735471273384</v>
      </c>
      <c r="BT200" s="181">
        <v>137.16735471273384</v>
      </c>
      <c r="BU200" s="181">
        <v>137.16735471273384</v>
      </c>
      <c r="BV200" s="181">
        <v>137.16735471273384</v>
      </c>
      <c r="BW200" s="181">
        <v>137.16735471273384</v>
      </c>
    </row>
    <row r="201" spans="1:75" x14ac:dyDescent="0.25">
      <c r="A201" s="173" t="s">
        <v>116</v>
      </c>
      <c r="B201" s="188"/>
      <c r="C201" s="166">
        <v>50</v>
      </c>
      <c r="D201" s="177">
        <v>109.09742370194213</v>
      </c>
      <c r="E201" s="177">
        <v>114.70284581847008</v>
      </c>
      <c r="F201" s="177">
        <v>117.05747126436782</v>
      </c>
      <c r="G201" s="177">
        <v>114.51938168846607</v>
      </c>
      <c r="H201" s="177">
        <v>114.51938168846611</v>
      </c>
      <c r="I201" s="177">
        <v>114.51938168846611</v>
      </c>
      <c r="J201" s="177">
        <v>114.51938168846607</v>
      </c>
      <c r="K201" s="177">
        <v>114.51938168846611</v>
      </c>
      <c r="L201" s="177">
        <v>114.51938168846611</v>
      </c>
      <c r="M201" s="177">
        <v>110.59605231866824</v>
      </c>
      <c r="N201" s="177">
        <v>108.43915973047959</v>
      </c>
      <c r="O201" s="177">
        <v>108.43915973047959</v>
      </c>
      <c r="P201" s="177">
        <v>108.43915973047959</v>
      </c>
      <c r="Q201" s="177">
        <v>108.43915973047959</v>
      </c>
      <c r="R201" s="177">
        <v>103.73365041617122</v>
      </c>
      <c r="S201" s="177">
        <v>101.38089575901705</v>
      </c>
      <c r="T201" s="177">
        <v>101.38089575901705</v>
      </c>
      <c r="U201" s="177">
        <v>101.38089575901705</v>
      </c>
      <c r="V201" s="177">
        <v>101.38089575901705</v>
      </c>
      <c r="W201" s="177">
        <v>101.38089575901705</v>
      </c>
      <c r="X201" s="177">
        <v>101.38089575901705</v>
      </c>
      <c r="Y201" s="177">
        <v>101.38089575901705</v>
      </c>
      <c r="Z201" s="177">
        <v>101.38089575901705</v>
      </c>
      <c r="AA201" s="177">
        <v>101.38089575901705</v>
      </c>
      <c r="AB201" s="177">
        <v>101.38089575901705</v>
      </c>
      <c r="AC201" s="177">
        <v>101.38089575901705</v>
      </c>
      <c r="AD201" s="177">
        <v>101.38089575901704</v>
      </c>
      <c r="AE201" s="177">
        <v>101.38089575901705</v>
      </c>
      <c r="AF201" s="177">
        <v>101.38089575901705</v>
      </c>
      <c r="AG201" s="177">
        <v>101.38089575901705</v>
      </c>
      <c r="AH201" s="177">
        <v>101.38089575901705</v>
      </c>
      <c r="AI201" s="177">
        <v>101.38089575901705</v>
      </c>
      <c r="AJ201" s="177">
        <v>101.38089575901705</v>
      </c>
      <c r="AK201" s="177">
        <v>101.38089575901705</v>
      </c>
      <c r="AL201" s="177">
        <v>101.38089575901705</v>
      </c>
      <c r="AM201" s="177">
        <v>101.38089575901705</v>
      </c>
      <c r="AN201" s="177">
        <v>110.68664288545382</v>
      </c>
      <c r="AO201" s="177">
        <v>110.68664288545382</v>
      </c>
      <c r="AP201" s="177">
        <v>110.68664288545382</v>
      </c>
      <c r="AQ201" s="177">
        <v>116.09797859690845</v>
      </c>
      <c r="AR201" s="177">
        <v>116.09797859690845</v>
      </c>
      <c r="AS201" s="177">
        <v>116.09797859690845</v>
      </c>
      <c r="AT201" s="177">
        <v>116.09797859690845</v>
      </c>
      <c r="AU201" s="177">
        <v>116.09797859690845</v>
      </c>
      <c r="AV201" s="177">
        <v>117.21991280221957</v>
      </c>
      <c r="AW201" s="177">
        <v>127.65834324217201</v>
      </c>
      <c r="AX201" s="177">
        <v>128.57328577090763</v>
      </c>
      <c r="AY201" s="177">
        <v>140.37130400317082</v>
      </c>
      <c r="AZ201" s="177">
        <v>145.50116527942924</v>
      </c>
      <c r="BA201" s="177">
        <v>160.78024573919936</v>
      </c>
      <c r="BB201" s="177">
        <v>169.68989298454221</v>
      </c>
      <c r="BC201" s="177">
        <v>169.68989298454221</v>
      </c>
      <c r="BD201" s="177">
        <v>169.68989298454221</v>
      </c>
      <c r="BE201" s="177">
        <v>169.68989298454221</v>
      </c>
      <c r="BF201" s="177">
        <v>169.68989298454221</v>
      </c>
      <c r="BG201" s="177">
        <v>169.68989298454221</v>
      </c>
      <c r="BH201" s="177">
        <v>169.68989298454221</v>
      </c>
      <c r="BI201" s="177">
        <v>169.68989298454221</v>
      </c>
      <c r="BJ201" s="177">
        <v>169.68989298454221</v>
      </c>
      <c r="BK201" s="177">
        <v>169.68989298454221</v>
      </c>
      <c r="BL201" s="177">
        <v>169.68989298454221</v>
      </c>
      <c r="BM201" s="177">
        <v>169.68989298454221</v>
      </c>
      <c r="BN201" s="177">
        <v>158.90368608799048</v>
      </c>
      <c r="BO201" s="177">
        <v>158.90368608799048</v>
      </c>
      <c r="BP201" s="177">
        <v>158.90368608799048</v>
      </c>
      <c r="BQ201" s="177">
        <v>158.90368608799048</v>
      </c>
      <c r="BR201" s="177">
        <v>162.22734839476811</v>
      </c>
      <c r="BS201" s="177">
        <v>161.13912009512487</v>
      </c>
      <c r="BT201" s="177">
        <v>161.13912009512487</v>
      </c>
      <c r="BU201" s="177">
        <v>160.37774078478003</v>
      </c>
      <c r="BV201" s="177">
        <v>155.21728101466508</v>
      </c>
      <c r="BW201" s="177">
        <v>155.21728101466508</v>
      </c>
    </row>
    <row r="202" spans="1:75" x14ac:dyDescent="0.25">
      <c r="B202" s="148" t="s">
        <v>569</v>
      </c>
      <c r="C202" s="166">
        <v>46</v>
      </c>
      <c r="D202" s="181">
        <v>108.73563218390805</v>
      </c>
      <c r="E202" s="181">
        <v>114.32183908045978</v>
      </c>
      <c r="F202" s="181">
        <v>116.66666666666667</v>
      </c>
      <c r="G202" s="181">
        <v>114.1379310344827</v>
      </c>
      <c r="H202" s="181">
        <v>114.13793103448275</v>
      </c>
      <c r="I202" s="181">
        <v>114.13793103448275</v>
      </c>
      <c r="J202" s="181">
        <v>114.1379310344827</v>
      </c>
      <c r="K202" s="181">
        <v>114.13793103448275</v>
      </c>
      <c r="L202" s="181">
        <v>114.13793103448275</v>
      </c>
      <c r="M202" s="181">
        <v>110.20689655172413</v>
      </c>
      <c r="N202" s="181">
        <v>108.04597701149426</v>
      </c>
      <c r="O202" s="181">
        <v>108.04597701149426</v>
      </c>
      <c r="P202" s="181">
        <v>108.04597701149426</v>
      </c>
      <c r="Q202" s="181">
        <v>108.04597701149426</v>
      </c>
      <c r="R202" s="181">
        <v>103.44827586206895</v>
      </c>
      <c r="S202" s="181">
        <v>101.14942528735634</v>
      </c>
      <c r="T202" s="181">
        <v>101.14942528735634</v>
      </c>
      <c r="U202" s="181">
        <v>101.14942528735634</v>
      </c>
      <c r="V202" s="181">
        <v>101.14942528735634</v>
      </c>
      <c r="W202" s="181">
        <v>101.14942528735634</v>
      </c>
      <c r="X202" s="181">
        <v>101.14942528735634</v>
      </c>
      <c r="Y202" s="181">
        <v>101.14942528735634</v>
      </c>
      <c r="Z202" s="181">
        <v>101.14942528735634</v>
      </c>
      <c r="AA202" s="181">
        <v>101.14942528735634</v>
      </c>
      <c r="AB202" s="181">
        <v>101.14942528735634</v>
      </c>
      <c r="AC202" s="181">
        <v>101.14942528735634</v>
      </c>
      <c r="AD202" s="181">
        <v>101.14942528735632</v>
      </c>
      <c r="AE202" s="181">
        <v>101.14942528735634</v>
      </c>
      <c r="AF202" s="181">
        <v>101.14942528735634</v>
      </c>
      <c r="AG202" s="181">
        <v>101.14942528735634</v>
      </c>
      <c r="AH202" s="181">
        <v>101.14942528735634</v>
      </c>
      <c r="AI202" s="181">
        <v>101.14942528735634</v>
      </c>
      <c r="AJ202" s="181">
        <v>101.14942528735634</v>
      </c>
      <c r="AK202" s="181">
        <v>101.14942528735634</v>
      </c>
      <c r="AL202" s="181">
        <v>101.14942528735634</v>
      </c>
      <c r="AM202" s="181">
        <v>101.14942528735634</v>
      </c>
      <c r="AN202" s="181">
        <v>111.26436781609195</v>
      </c>
      <c r="AO202" s="181">
        <v>111.26436781609195</v>
      </c>
      <c r="AP202" s="181">
        <v>111.26436781609195</v>
      </c>
      <c r="AQ202" s="181">
        <v>116.55172413793105</v>
      </c>
      <c r="AR202" s="181">
        <v>116.55172413793105</v>
      </c>
      <c r="AS202" s="181">
        <v>116.55172413793105</v>
      </c>
      <c r="AT202" s="181">
        <v>116.55172413793105</v>
      </c>
      <c r="AU202" s="181">
        <v>116.55172413793105</v>
      </c>
      <c r="AV202" s="181">
        <v>117.67816091954022</v>
      </c>
      <c r="AW202" s="181">
        <v>128.16091954022988</v>
      </c>
      <c r="AX202" s="181">
        <v>129.08045977011494</v>
      </c>
      <c r="AY202" s="181">
        <v>140.91954022988503</v>
      </c>
      <c r="AZ202" s="181">
        <v>146.06896551724137</v>
      </c>
      <c r="BA202" s="181">
        <v>161.40229885057468</v>
      </c>
      <c r="BB202" s="181">
        <v>170.34482758620689</v>
      </c>
      <c r="BC202" s="181">
        <v>170.34482758620689</v>
      </c>
      <c r="BD202" s="181">
        <v>170.34482758620689</v>
      </c>
      <c r="BE202" s="181">
        <v>170.34482758620689</v>
      </c>
      <c r="BF202" s="181">
        <v>170.34482758620689</v>
      </c>
      <c r="BG202" s="181">
        <v>170.34482758620689</v>
      </c>
      <c r="BH202" s="181">
        <v>170.34482758620689</v>
      </c>
      <c r="BI202" s="181">
        <v>170.34482758620689</v>
      </c>
      <c r="BJ202" s="181">
        <v>170.34482758620689</v>
      </c>
      <c r="BK202" s="181">
        <v>170.34482758620689</v>
      </c>
      <c r="BL202" s="181">
        <v>170.34482758620689</v>
      </c>
      <c r="BM202" s="181">
        <v>170.34482758620689</v>
      </c>
      <c r="BN202" s="181">
        <v>158.62068965517241</v>
      </c>
      <c r="BO202" s="181">
        <v>158.62068965517241</v>
      </c>
      <c r="BP202" s="181">
        <v>158.62068965517241</v>
      </c>
      <c r="BQ202" s="181">
        <v>158.62068965517241</v>
      </c>
      <c r="BR202" s="181">
        <v>160</v>
      </c>
      <c r="BS202" s="181">
        <v>158.62068965517241</v>
      </c>
      <c r="BT202" s="181">
        <v>158.62068965517241</v>
      </c>
      <c r="BU202" s="181">
        <v>157.79310344827587</v>
      </c>
      <c r="BV202" s="181">
        <v>152.18390804597701</v>
      </c>
      <c r="BW202" s="181">
        <v>152.18390804597701</v>
      </c>
    </row>
    <row r="203" spans="1:75" x14ac:dyDescent="0.25">
      <c r="B203" s="148" t="s">
        <v>570</v>
      </c>
      <c r="C203" s="166">
        <v>4</v>
      </c>
      <c r="D203" s="181">
        <v>113.25802615933414</v>
      </c>
      <c r="E203" s="181">
        <v>119.08442330558859</v>
      </c>
      <c r="F203" s="181">
        <v>121.55172413793103</v>
      </c>
      <c r="G203" s="181">
        <v>118.90606420927467</v>
      </c>
      <c r="H203" s="181">
        <v>118.90606420927467</v>
      </c>
      <c r="I203" s="181">
        <v>118.90606420927467</v>
      </c>
      <c r="J203" s="181">
        <v>118.90606420927467</v>
      </c>
      <c r="K203" s="181">
        <v>118.90606420927467</v>
      </c>
      <c r="L203" s="181">
        <v>118.90606420927467</v>
      </c>
      <c r="M203" s="181">
        <v>115.07134363852556</v>
      </c>
      <c r="N203" s="181">
        <v>112.96076099881094</v>
      </c>
      <c r="O203" s="181">
        <v>112.96076099881094</v>
      </c>
      <c r="P203" s="181">
        <v>112.96076099881094</v>
      </c>
      <c r="Q203" s="181">
        <v>112.96076099881094</v>
      </c>
      <c r="R203" s="181">
        <v>107.01545778834721</v>
      </c>
      <c r="S203" s="181">
        <v>104.04280618311535</v>
      </c>
      <c r="T203" s="181">
        <v>104.04280618311535</v>
      </c>
      <c r="U203" s="181">
        <v>104.04280618311535</v>
      </c>
      <c r="V203" s="181">
        <v>104.04280618311535</v>
      </c>
      <c r="W203" s="181">
        <v>104.04280618311535</v>
      </c>
      <c r="X203" s="181">
        <v>104.04280618311535</v>
      </c>
      <c r="Y203" s="181">
        <v>104.04280618311535</v>
      </c>
      <c r="Z203" s="181">
        <v>104.04280618311535</v>
      </c>
      <c r="AA203" s="181">
        <v>104.04280618311535</v>
      </c>
      <c r="AB203" s="181">
        <v>104.04280618311535</v>
      </c>
      <c r="AC203" s="181">
        <v>104.04280618311535</v>
      </c>
      <c r="AD203" s="181">
        <v>104.04280618311532</v>
      </c>
      <c r="AE203" s="181">
        <v>104.04280618311535</v>
      </c>
      <c r="AF203" s="181">
        <v>104.04280618311535</v>
      </c>
      <c r="AG203" s="181">
        <v>104.04280618311535</v>
      </c>
      <c r="AH203" s="181">
        <v>104.04280618311535</v>
      </c>
      <c r="AI203" s="181">
        <v>104.04280618311535</v>
      </c>
      <c r="AJ203" s="181">
        <v>104.04280618311535</v>
      </c>
      <c r="AK203" s="181">
        <v>104.04280618311535</v>
      </c>
      <c r="AL203" s="181">
        <v>104.04280618311535</v>
      </c>
      <c r="AM203" s="181">
        <v>104.04280618311535</v>
      </c>
      <c r="AN203" s="181">
        <v>104.04280618311535</v>
      </c>
      <c r="AO203" s="181">
        <v>104.04280618311535</v>
      </c>
      <c r="AP203" s="181">
        <v>104.04280618311535</v>
      </c>
      <c r="AQ203" s="181">
        <v>110.87990487514863</v>
      </c>
      <c r="AR203" s="181">
        <v>110.87990487514863</v>
      </c>
      <c r="AS203" s="181">
        <v>110.87990487514863</v>
      </c>
      <c r="AT203" s="181">
        <v>110.87990487514863</v>
      </c>
      <c r="AU203" s="181">
        <v>110.87990487514863</v>
      </c>
      <c r="AV203" s="181">
        <v>111.9500594530321</v>
      </c>
      <c r="AW203" s="181">
        <v>121.87871581450653</v>
      </c>
      <c r="AX203" s="181">
        <v>122.74078478002377</v>
      </c>
      <c r="AY203" s="181">
        <v>134.06658739595721</v>
      </c>
      <c r="AZ203" s="181">
        <v>138.97146254458977</v>
      </c>
      <c r="BA203" s="181">
        <v>153.62663495838288</v>
      </c>
      <c r="BB203" s="181">
        <v>162.15814506539832</v>
      </c>
      <c r="BC203" s="181">
        <v>162.15814506539832</v>
      </c>
      <c r="BD203" s="181">
        <v>162.15814506539832</v>
      </c>
      <c r="BE203" s="181">
        <v>162.15814506539832</v>
      </c>
      <c r="BF203" s="181">
        <v>162.15814506539832</v>
      </c>
      <c r="BG203" s="181">
        <v>162.15814506539832</v>
      </c>
      <c r="BH203" s="181">
        <v>162.15814506539832</v>
      </c>
      <c r="BI203" s="181">
        <v>162.15814506539832</v>
      </c>
      <c r="BJ203" s="181">
        <v>162.15814506539832</v>
      </c>
      <c r="BK203" s="181">
        <v>162.15814506539832</v>
      </c>
      <c r="BL203" s="181">
        <v>162.15814506539832</v>
      </c>
      <c r="BM203" s="181">
        <v>162.15814506539832</v>
      </c>
      <c r="BN203" s="181">
        <v>162.15814506539832</v>
      </c>
      <c r="BO203" s="181">
        <v>162.15814506539832</v>
      </c>
      <c r="BP203" s="181">
        <v>162.15814506539832</v>
      </c>
      <c r="BQ203" s="181">
        <v>162.15814506539832</v>
      </c>
      <c r="BR203" s="181">
        <v>187.84185493460166</v>
      </c>
      <c r="BS203" s="181">
        <v>190.10107015457788</v>
      </c>
      <c r="BT203" s="181">
        <v>190.10107015457788</v>
      </c>
      <c r="BU203" s="181">
        <v>190.10107015457788</v>
      </c>
      <c r="BV203" s="181">
        <v>190.10107015457788</v>
      </c>
      <c r="BW203" s="181">
        <v>190.10107015457788</v>
      </c>
    </row>
    <row r="204" spans="1:75" x14ac:dyDescent="0.25">
      <c r="B204" s="148" t="s">
        <v>571</v>
      </c>
      <c r="C204" s="166"/>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c r="AB204" s="181"/>
      <c r="AC204" s="181"/>
      <c r="AD204" s="181"/>
      <c r="AE204" s="181"/>
      <c r="AF204" s="181"/>
      <c r="AG204" s="181"/>
      <c r="AH204" s="181"/>
      <c r="AI204" s="181"/>
      <c r="AJ204" s="181"/>
      <c r="AK204" s="181"/>
      <c r="AL204" s="181"/>
      <c r="AM204" s="181"/>
      <c r="AN204" s="181"/>
      <c r="AO204" s="181"/>
      <c r="AP204" s="181"/>
      <c r="AQ204" s="181"/>
      <c r="AR204" s="181"/>
      <c r="AS204" s="181"/>
      <c r="AT204" s="181"/>
      <c r="AU204" s="181"/>
      <c r="AV204" s="181"/>
      <c r="AW204" s="181"/>
      <c r="AX204" s="181"/>
      <c r="AY204" s="181"/>
      <c r="AZ204" s="181"/>
      <c r="BA204" s="181"/>
      <c r="BB204" s="181"/>
      <c r="BC204" s="181"/>
      <c r="BD204" s="181"/>
      <c r="BE204" s="181"/>
      <c r="BF204" s="181"/>
      <c r="BG204" s="181"/>
      <c r="BH204" s="181"/>
      <c r="BI204" s="181"/>
      <c r="BJ204" s="181"/>
      <c r="BK204" s="181"/>
      <c r="BL204" s="181"/>
      <c r="BM204" s="181"/>
      <c r="BN204" s="181"/>
      <c r="BO204" s="181"/>
      <c r="BP204" s="181"/>
      <c r="BQ204" s="181"/>
      <c r="BR204" s="181"/>
      <c r="BS204" s="181"/>
      <c r="BT204" s="181"/>
      <c r="BU204" s="181"/>
      <c r="BV204" s="181"/>
      <c r="BW204" s="181"/>
    </row>
    <row r="205" spans="1:75" x14ac:dyDescent="0.25">
      <c r="B205" s="148" t="s">
        <v>572</v>
      </c>
      <c r="C205" s="166"/>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c r="AB205" s="181"/>
      <c r="AC205" s="181"/>
      <c r="AD205" s="181"/>
      <c r="AE205" s="181"/>
      <c r="AF205" s="181"/>
      <c r="AG205" s="181"/>
      <c r="AH205" s="181"/>
      <c r="AI205" s="181"/>
      <c r="AJ205" s="181"/>
      <c r="AK205" s="181"/>
      <c r="AL205" s="181"/>
      <c r="AM205" s="181"/>
      <c r="AN205" s="181"/>
      <c r="AO205" s="181"/>
      <c r="AP205" s="181"/>
      <c r="AQ205" s="181"/>
      <c r="AR205" s="181"/>
      <c r="AS205" s="181"/>
      <c r="AT205" s="181"/>
      <c r="AU205" s="181"/>
      <c r="AV205" s="181"/>
      <c r="AW205" s="181"/>
      <c r="AX205" s="181"/>
      <c r="AY205" s="181"/>
      <c r="AZ205" s="181"/>
      <c r="BA205" s="181"/>
      <c r="BB205" s="181"/>
      <c r="BC205" s="181"/>
      <c r="BD205" s="181"/>
      <c r="BE205" s="181"/>
      <c r="BF205" s="181"/>
      <c r="BG205" s="181"/>
      <c r="BH205" s="181"/>
      <c r="BI205" s="181"/>
      <c r="BJ205" s="181"/>
      <c r="BK205" s="181"/>
      <c r="BL205" s="181"/>
      <c r="BM205" s="181"/>
      <c r="BN205" s="181"/>
      <c r="BO205" s="181"/>
      <c r="BP205" s="181"/>
      <c r="BQ205" s="181"/>
      <c r="BR205" s="181"/>
      <c r="BS205" s="181"/>
      <c r="BT205" s="181"/>
      <c r="BU205" s="181"/>
      <c r="BV205" s="181"/>
      <c r="BW205" s="181"/>
    </row>
    <row r="206" spans="1:75" x14ac:dyDescent="0.25">
      <c r="A206" s="173" t="s">
        <v>117</v>
      </c>
      <c r="B206" s="188"/>
      <c r="C206" s="166">
        <v>4</v>
      </c>
      <c r="D206" s="177">
        <v>106.29614714668342</v>
      </c>
      <c r="E206" s="177">
        <v>106.29614714668342</v>
      </c>
      <c r="F206" s="177">
        <v>106.29614714668342</v>
      </c>
      <c r="G206" s="177">
        <v>106.29614714668342</v>
      </c>
      <c r="H206" s="177">
        <v>106.29614714668342</v>
      </c>
      <c r="I206" s="177">
        <v>109.94999330052957</v>
      </c>
      <c r="J206" s="177">
        <v>114.06699717468656</v>
      </c>
      <c r="K206" s="177">
        <v>114.06699717468659</v>
      </c>
      <c r="L206" s="177">
        <v>114.06699717468659</v>
      </c>
      <c r="M206" s="177">
        <v>114.06699717468659</v>
      </c>
      <c r="N206" s="177">
        <v>114.06699717468659</v>
      </c>
      <c r="O206" s="177">
        <v>114.06699717468659</v>
      </c>
      <c r="P206" s="177">
        <v>114.06699717468659</v>
      </c>
      <c r="Q206" s="177">
        <v>114.06699717468659</v>
      </c>
      <c r="R206" s="177">
        <v>114.06699717468659</v>
      </c>
      <c r="S206" s="177">
        <v>114.06699717468659</v>
      </c>
      <c r="T206" s="177">
        <v>114.06699717468659</v>
      </c>
      <c r="U206" s="177">
        <v>114.06699717468659</v>
      </c>
      <c r="V206" s="177">
        <v>114.06699717468659</v>
      </c>
      <c r="W206" s="177">
        <v>114.06699717468659</v>
      </c>
      <c r="X206" s="177">
        <v>114.06699717468659</v>
      </c>
      <c r="Y206" s="177">
        <v>114.2608800969321</v>
      </c>
      <c r="Z206" s="177">
        <v>114.2608800969321</v>
      </c>
      <c r="AA206" s="177">
        <v>114.2608800969321</v>
      </c>
      <c r="AB206" s="177">
        <v>115.81495947136855</v>
      </c>
      <c r="AC206" s="177">
        <v>116.0612996127083</v>
      </c>
      <c r="AD206" s="177">
        <v>115.11997543483352</v>
      </c>
      <c r="AE206" s="177">
        <v>115.11997543483355</v>
      </c>
      <c r="AF206" s="177">
        <v>115.11997543483355</v>
      </c>
      <c r="AG206" s="177">
        <v>119.11984673264139</v>
      </c>
      <c r="AH206" s="177">
        <v>123.53401619694527</v>
      </c>
      <c r="AI206" s="177">
        <v>123.53401619694527</v>
      </c>
      <c r="AJ206" s="177">
        <v>123.53401619694527</v>
      </c>
      <c r="AK206" s="177">
        <v>123.53401619694527</v>
      </c>
      <c r="AL206" s="177">
        <v>123.53401619694527</v>
      </c>
      <c r="AM206" s="177">
        <v>123.53401619694527</v>
      </c>
      <c r="AN206" s="177">
        <v>123.53401619694527</v>
      </c>
      <c r="AO206" s="177">
        <v>123.53401619694527</v>
      </c>
      <c r="AP206" s="177">
        <v>123.53401619694527</v>
      </c>
      <c r="AQ206" s="177">
        <v>123.53401619694527</v>
      </c>
      <c r="AR206" s="177">
        <v>123.53401619694527</v>
      </c>
      <c r="AS206" s="177">
        <v>123.53401619694527</v>
      </c>
      <c r="AT206" s="177">
        <v>123.53401619694527</v>
      </c>
      <c r="AU206" s="177">
        <v>123.53401619694527</v>
      </c>
      <c r="AV206" s="177">
        <v>123.53401619694527</v>
      </c>
      <c r="AW206" s="177">
        <v>123.53401619694527</v>
      </c>
      <c r="AX206" s="177">
        <v>123.53401619694527</v>
      </c>
      <c r="AY206" s="177">
        <v>123.53401619694527</v>
      </c>
      <c r="AZ206" s="177">
        <v>123.53401619694527</v>
      </c>
      <c r="BA206" s="177">
        <v>137.18881770748706</v>
      </c>
      <c r="BB206" s="177">
        <v>137.18881770748706</v>
      </c>
      <c r="BC206" s="177">
        <v>137.18881770748706</v>
      </c>
      <c r="BD206" s="177">
        <v>137.18881770748706</v>
      </c>
      <c r="BE206" s="177">
        <v>137.18881770748706</v>
      </c>
      <c r="BF206" s="177">
        <v>137.18881770748706</v>
      </c>
      <c r="BG206" s="177">
        <v>137.18881770748706</v>
      </c>
      <c r="BH206" s="177">
        <v>137.18881770748706</v>
      </c>
      <c r="BI206" s="177">
        <v>137.18881770748706</v>
      </c>
      <c r="BJ206" s="177">
        <v>137.18881770748706</v>
      </c>
      <c r="BK206" s="177">
        <v>137.70204222694011</v>
      </c>
      <c r="BL206" s="177">
        <v>137.70204222694011</v>
      </c>
      <c r="BM206" s="177">
        <v>137.70204222694011</v>
      </c>
      <c r="BN206" s="177">
        <v>137.70204222694011</v>
      </c>
      <c r="BO206" s="177">
        <v>137.70204222694011</v>
      </c>
      <c r="BP206" s="177">
        <v>137.70204222694011</v>
      </c>
      <c r="BQ206" s="177">
        <v>137.70204222694011</v>
      </c>
      <c r="BR206" s="177">
        <v>137.70204222694011</v>
      </c>
      <c r="BS206" s="177">
        <v>137.70204222694011</v>
      </c>
      <c r="BT206" s="177">
        <v>137.70204222694011</v>
      </c>
      <c r="BU206" s="177">
        <v>138.45745712028346</v>
      </c>
      <c r="BV206" s="177">
        <v>139.37607703977807</v>
      </c>
      <c r="BW206" s="177">
        <v>139.37607703977807</v>
      </c>
    </row>
    <row r="207" spans="1:75" x14ac:dyDescent="0.25">
      <c r="B207" s="148" t="s">
        <v>573</v>
      </c>
      <c r="C207" s="166">
        <v>4</v>
      </c>
      <c r="D207" s="181">
        <v>106.29614714668342</v>
      </c>
      <c r="E207" s="181">
        <v>106.29614714668342</v>
      </c>
      <c r="F207" s="181">
        <v>106.29614714668342</v>
      </c>
      <c r="G207" s="181">
        <v>106.29614714668342</v>
      </c>
      <c r="H207" s="181">
        <v>106.29614714668342</v>
      </c>
      <c r="I207" s="181">
        <v>109.94999330052957</v>
      </c>
      <c r="J207" s="181">
        <v>114.06699717468656</v>
      </c>
      <c r="K207" s="181">
        <v>114.06699717468659</v>
      </c>
      <c r="L207" s="181">
        <v>114.06699717468659</v>
      </c>
      <c r="M207" s="181">
        <v>114.06699717468659</v>
      </c>
      <c r="N207" s="181">
        <v>114.06699717468659</v>
      </c>
      <c r="O207" s="181">
        <v>114.06699717468659</v>
      </c>
      <c r="P207" s="181">
        <v>114.06699717468659</v>
      </c>
      <c r="Q207" s="181">
        <v>114.06699717468659</v>
      </c>
      <c r="R207" s="181">
        <v>114.06699717468659</v>
      </c>
      <c r="S207" s="181">
        <v>114.06699717468659</v>
      </c>
      <c r="T207" s="181">
        <v>114.06699717468659</v>
      </c>
      <c r="U207" s="181">
        <v>114.06699717468659</v>
      </c>
      <c r="V207" s="181">
        <v>114.06699717468659</v>
      </c>
      <c r="W207" s="181">
        <v>114.06699717468659</v>
      </c>
      <c r="X207" s="181">
        <v>114.06699717468659</v>
      </c>
      <c r="Y207" s="181">
        <v>114.2608800969321</v>
      </c>
      <c r="Z207" s="181">
        <v>114.2608800969321</v>
      </c>
      <c r="AA207" s="181">
        <v>114.2608800969321</v>
      </c>
      <c r="AB207" s="181">
        <v>115.81495947136855</v>
      </c>
      <c r="AC207" s="181">
        <v>116.0612996127083</v>
      </c>
      <c r="AD207" s="181">
        <v>115.11997543483352</v>
      </c>
      <c r="AE207" s="181">
        <v>115.11997543483355</v>
      </c>
      <c r="AF207" s="181">
        <v>115.11997543483355</v>
      </c>
      <c r="AG207" s="181">
        <v>119.11984673264139</v>
      </c>
      <c r="AH207" s="181">
        <v>123.53401619694527</v>
      </c>
      <c r="AI207" s="181">
        <v>123.53401619694527</v>
      </c>
      <c r="AJ207" s="181">
        <v>123.53401619694527</v>
      </c>
      <c r="AK207" s="181">
        <v>123.53401619694527</v>
      </c>
      <c r="AL207" s="181">
        <v>123.53401619694527</v>
      </c>
      <c r="AM207" s="181">
        <v>123.53401619694527</v>
      </c>
      <c r="AN207" s="181">
        <v>123.53401619694527</v>
      </c>
      <c r="AO207" s="181">
        <v>123.53401619694527</v>
      </c>
      <c r="AP207" s="181">
        <v>123.53401619694527</v>
      </c>
      <c r="AQ207" s="181">
        <v>123.53401619694527</v>
      </c>
      <c r="AR207" s="181">
        <v>123.53401619694527</v>
      </c>
      <c r="AS207" s="181">
        <v>123.53401619694527</v>
      </c>
      <c r="AT207" s="181">
        <v>123.53401619694527</v>
      </c>
      <c r="AU207" s="181">
        <v>123.53401619694527</v>
      </c>
      <c r="AV207" s="181">
        <v>123.53401619694527</v>
      </c>
      <c r="AW207" s="181">
        <v>123.53401619694527</v>
      </c>
      <c r="AX207" s="181">
        <v>123.53401619694527</v>
      </c>
      <c r="AY207" s="181">
        <v>123.53401619694527</v>
      </c>
      <c r="AZ207" s="181">
        <v>123.53401619694527</v>
      </c>
      <c r="BA207" s="181">
        <v>137.18881770748706</v>
      </c>
      <c r="BB207" s="181">
        <v>137.18881770748706</v>
      </c>
      <c r="BC207" s="181">
        <v>137.18881770748706</v>
      </c>
      <c r="BD207" s="181">
        <v>137.18881770748706</v>
      </c>
      <c r="BE207" s="181">
        <v>137.18881770748706</v>
      </c>
      <c r="BF207" s="181">
        <v>137.18881770748706</v>
      </c>
      <c r="BG207" s="181">
        <v>137.18881770748706</v>
      </c>
      <c r="BH207" s="181">
        <v>137.18881770748706</v>
      </c>
      <c r="BI207" s="181">
        <v>137.18881770748706</v>
      </c>
      <c r="BJ207" s="181">
        <v>137.18881770748706</v>
      </c>
      <c r="BK207" s="181">
        <v>137.70204222694011</v>
      </c>
      <c r="BL207" s="181">
        <v>137.70204222694011</v>
      </c>
      <c r="BM207" s="181">
        <v>137.70204222694011</v>
      </c>
      <c r="BN207" s="181">
        <v>137.70204222694011</v>
      </c>
      <c r="BO207" s="181">
        <v>137.70204222694011</v>
      </c>
      <c r="BP207" s="181">
        <v>137.70204222694011</v>
      </c>
      <c r="BQ207" s="181">
        <v>137.70204222694011</v>
      </c>
      <c r="BR207" s="181">
        <v>137.70204222694011</v>
      </c>
      <c r="BS207" s="181">
        <v>137.70204222694011</v>
      </c>
      <c r="BT207" s="181">
        <v>137.70204222694011</v>
      </c>
      <c r="BU207" s="181">
        <v>138.45745712028346</v>
      </c>
      <c r="BV207" s="181">
        <v>139.37607703977807</v>
      </c>
      <c r="BW207" s="181">
        <v>139.37607703977807</v>
      </c>
    </row>
    <row r="208" spans="1:75" x14ac:dyDescent="0.25">
      <c r="A208" s="173" t="s">
        <v>118</v>
      </c>
      <c r="B208" s="188"/>
      <c r="C208" s="166">
        <v>6</v>
      </c>
      <c r="D208" s="177">
        <v>100</v>
      </c>
      <c r="E208" s="177">
        <v>100</v>
      </c>
      <c r="F208" s="177">
        <v>100</v>
      </c>
      <c r="G208" s="177">
        <v>100.00000000000004</v>
      </c>
      <c r="H208" s="177">
        <v>100</v>
      </c>
      <c r="I208" s="177">
        <v>100</v>
      </c>
      <c r="J208" s="177">
        <v>100.00000000000004</v>
      </c>
      <c r="K208" s="177">
        <v>100</v>
      </c>
      <c r="L208" s="177">
        <v>100</v>
      </c>
      <c r="M208" s="177">
        <v>100</v>
      </c>
      <c r="N208" s="177">
        <v>100</v>
      </c>
      <c r="O208" s="177">
        <v>100</v>
      </c>
      <c r="P208" s="177">
        <v>100</v>
      </c>
      <c r="Q208" s="177">
        <v>100</v>
      </c>
      <c r="R208" s="177">
        <v>100</v>
      </c>
      <c r="S208" s="177">
        <v>100</v>
      </c>
      <c r="T208" s="177">
        <v>100</v>
      </c>
      <c r="U208" s="177">
        <v>100</v>
      </c>
      <c r="V208" s="177">
        <v>100</v>
      </c>
      <c r="W208" s="177">
        <v>100</v>
      </c>
      <c r="X208" s="177">
        <v>100</v>
      </c>
      <c r="Y208" s="177">
        <v>100</v>
      </c>
      <c r="Z208" s="177">
        <v>100</v>
      </c>
      <c r="AA208" s="177">
        <v>100</v>
      </c>
      <c r="AB208" s="177">
        <v>100</v>
      </c>
      <c r="AC208" s="177">
        <v>100</v>
      </c>
      <c r="AD208" s="177">
        <v>100.00000000000004</v>
      </c>
      <c r="AE208" s="177">
        <v>100</v>
      </c>
      <c r="AF208" s="177">
        <v>100</v>
      </c>
      <c r="AG208" s="177">
        <v>103.33333333333333</v>
      </c>
      <c r="AH208" s="177">
        <v>103.33333333333333</v>
      </c>
      <c r="AI208" s="177">
        <v>103.33333333333333</v>
      </c>
      <c r="AJ208" s="177">
        <v>103.33333333333333</v>
      </c>
      <c r="AK208" s="177">
        <v>103.33333333333333</v>
      </c>
      <c r="AL208" s="177">
        <v>103.33333333333333</v>
      </c>
      <c r="AM208" s="177">
        <v>103.33333333333333</v>
      </c>
      <c r="AN208" s="177">
        <v>105.33333333333333</v>
      </c>
      <c r="AO208" s="177">
        <v>103.33333333333333</v>
      </c>
      <c r="AP208" s="177">
        <v>103.33333333333333</v>
      </c>
      <c r="AQ208" s="177">
        <v>103.33333333333333</v>
      </c>
      <c r="AR208" s="177">
        <v>103.33333333333333</v>
      </c>
      <c r="AS208" s="177">
        <v>103.33333333333333</v>
      </c>
      <c r="AT208" s="177">
        <v>103.33333333333333</v>
      </c>
      <c r="AU208" s="177">
        <v>103.33333333333333</v>
      </c>
      <c r="AV208" s="177">
        <v>103.33333333333333</v>
      </c>
      <c r="AW208" s="177">
        <v>104.93580232802621</v>
      </c>
      <c r="AX208" s="177">
        <v>104.93580232802621</v>
      </c>
      <c r="AY208" s="177">
        <v>104.93580232802621</v>
      </c>
      <c r="AZ208" s="177">
        <v>104.93580232802621</v>
      </c>
      <c r="BA208" s="177">
        <v>104.93580232802621</v>
      </c>
      <c r="BB208" s="177">
        <v>104.93580232802621</v>
      </c>
      <c r="BC208" s="177">
        <v>104.93580232802621</v>
      </c>
      <c r="BD208" s="177">
        <v>104.93580232802621</v>
      </c>
      <c r="BE208" s="177">
        <v>104.93580232802621</v>
      </c>
      <c r="BF208" s="177">
        <v>104.93580232802621</v>
      </c>
      <c r="BG208" s="177">
        <v>104.93580232802621</v>
      </c>
      <c r="BH208" s="177">
        <v>104.93580232802621</v>
      </c>
      <c r="BI208" s="177">
        <v>104.93580232802621</v>
      </c>
      <c r="BJ208" s="177">
        <v>106.66666666666667</v>
      </c>
      <c r="BK208" s="177">
        <v>106.66666666666667</v>
      </c>
      <c r="BL208" s="177">
        <v>106.66666666666667</v>
      </c>
      <c r="BM208" s="177">
        <v>106.66666666666667</v>
      </c>
      <c r="BN208" s="177">
        <v>106.66666666666667</v>
      </c>
      <c r="BO208" s="177">
        <v>106.66666666666667</v>
      </c>
      <c r="BP208" s="177">
        <v>106.66666666666667</v>
      </c>
      <c r="BQ208" s="177">
        <v>106.66666666666667</v>
      </c>
      <c r="BR208" s="177">
        <v>106.66666666666667</v>
      </c>
      <c r="BS208" s="177">
        <v>106.66666666666667</v>
      </c>
      <c r="BT208" s="177">
        <v>106.66666666666667</v>
      </c>
      <c r="BU208" s="177">
        <v>106.66666666666667</v>
      </c>
      <c r="BV208" s="177">
        <v>106.66666666666667</v>
      </c>
      <c r="BW208" s="177">
        <v>106.66666666666667</v>
      </c>
    </row>
    <row r="209" spans="1:75" x14ac:dyDescent="0.25">
      <c r="B209" s="148" t="s">
        <v>574</v>
      </c>
      <c r="C209" s="166">
        <v>5</v>
      </c>
      <c r="D209" s="181">
        <v>100</v>
      </c>
      <c r="E209" s="181">
        <v>100</v>
      </c>
      <c r="F209" s="181">
        <v>100</v>
      </c>
      <c r="G209" s="181">
        <v>100.00000000000003</v>
      </c>
      <c r="H209" s="181">
        <v>100</v>
      </c>
      <c r="I209" s="181">
        <v>100</v>
      </c>
      <c r="J209" s="181">
        <v>100.00000000000003</v>
      </c>
      <c r="K209" s="181">
        <v>100</v>
      </c>
      <c r="L209" s="181">
        <v>100</v>
      </c>
      <c r="M209" s="181">
        <v>100</v>
      </c>
      <c r="N209" s="181">
        <v>100</v>
      </c>
      <c r="O209" s="181">
        <v>100</v>
      </c>
      <c r="P209" s="181">
        <v>100</v>
      </c>
      <c r="Q209" s="181">
        <v>100</v>
      </c>
      <c r="R209" s="181">
        <v>100</v>
      </c>
      <c r="S209" s="181">
        <v>100</v>
      </c>
      <c r="T209" s="181">
        <v>100</v>
      </c>
      <c r="U209" s="181">
        <v>100</v>
      </c>
      <c r="V209" s="181">
        <v>100</v>
      </c>
      <c r="W209" s="181">
        <v>100</v>
      </c>
      <c r="X209" s="181">
        <v>100</v>
      </c>
      <c r="Y209" s="181">
        <v>100</v>
      </c>
      <c r="Z209" s="181">
        <v>100</v>
      </c>
      <c r="AA209" s="181">
        <v>100</v>
      </c>
      <c r="AB209" s="181">
        <v>100</v>
      </c>
      <c r="AC209" s="181">
        <v>100</v>
      </c>
      <c r="AD209" s="181">
        <v>100.00000000000003</v>
      </c>
      <c r="AE209" s="181">
        <v>100</v>
      </c>
      <c r="AF209" s="181">
        <v>100</v>
      </c>
      <c r="AG209" s="181">
        <v>100</v>
      </c>
      <c r="AH209" s="181">
        <v>100</v>
      </c>
      <c r="AI209" s="181">
        <v>100</v>
      </c>
      <c r="AJ209" s="181">
        <v>100</v>
      </c>
      <c r="AK209" s="181">
        <v>100</v>
      </c>
      <c r="AL209" s="181">
        <v>100</v>
      </c>
      <c r="AM209" s="181">
        <v>100</v>
      </c>
      <c r="AN209" s="181">
        <v>100</v>
      </c>
      <c r="AO209" s="181">
        <v>100</v>
      </c>
      <c r="AP209" s="181">
        <v>100</v>
      </c>
      <c r="AQ209" s="181">
        <v>100</v>
      </c>
      <c r="AR209" s="181">
        <v>100</v>
      </c>
      <c r="AS209" s="181">
        <v>100</v>
      </c>
      <c r="AT209" s="181">
        <v>100</v>
      </c>
      <c r="AU209" s="181">
        <v>100</v>
      </c>
      <c r="AV209" s="181">
        <v>100</v>
      </c>
      <c r="AW209" s="181">
        <v>100</v>
      </c>
      <c r="AX209" s="181">
        <v>100</v>
      </c>
      <c r="AY209" s="181">
        <v>100</v>
      </c>
      <c r="AZ209" s="181">
        <v>100</v>
      </c>
      <c r="BA209" s="181">
        <v>100</v>
      </c>
      <c r="BB209" s="181">
        <v>100</v>
      </c>
      <c r="BC209" s="181">
        <v>100</v>
      </c>
      <c r="BD209" s="181">
        <v>100</v>
      </c>
      <c r="BE209" s="181">
        <v>100</v>
      </c>
      <c r="BF209" s="181">
        <v>100</v>
      </c>
      <c r="BG209" s="181">
        <v>100</v>
      </c>
      <c r="BH209" s="181">
        <v>100</v>
      </c>
      <c r="BI209" s="181">
        <v>100</v>
      </c>
      <c r="BJ209" s="181">
        <v>100</v>
      </c>
      <c r="BK209" s="181">
        <v>100</v>
      </c>
      <c r="BL209" s="181">
        <v>100</v>
      </c>
      <c r="BM209" s="181">
        <v>100</v>
      </c>
      <c r="BN209" s="181">
        <v>100</v>
      </c>
      <c r="BO209" s="181">
        <v>100</v>
      </c>
      <c r="BP209" s="181">
        <v>100</v>
      </c>
      <c r="BQ209" s="181">
        <v>100</v>
      </c>
      <c r="BR209" s="181">
        <v>100</v>
      </c>
      <c r="BS209" s="181">
        <v>100</v>
      </c>
      <c r="BT209" s="181">
        <v>100</v>
      </c>
      <c r="BU209" s="181">
        <v>100</v>
      </c>
      <c r="BV209" s="181">
        <v>100</v>
      </c>
      <c r="BW209" s="181">
        <v>100</v>
      </c>
    </row>
    <row r="210" spans="1:75" x14ac:dyDescent="0.25">
      <c r="B210" s="148" t="s">
        <v>575</v>
      </c>
      <c r="C210" s="166">
        <v>1</v>
      </c>
      <c r="D210" s="181">
        <v>100</v>
      </c>
      <c r="E210" s="181">
        <v>100</v>
      </c>
      <c r="F210" s="181">
        <v>100</v>
      </c>
      <c r="G210" s="181">
        <v>100.00000000000004</v>
      </c>
      <c r="H210" s="181">
        <v>100</v>
      </c>
      <c r="I210" s="181">
        <v>100</v>
      </c>
      <c r="J210" s="181">
        <v>100.00000000000004</v>
      </c>
      <c r="K210" s="181">
        <v>100</v>
      </c>
      <c r="L210" s="181">
        <v>100</v>
      </c>
      <c r="M210" s="181">
        <v>100</v>
      </c>
      <c r="N210" s="181">
        <v>100</v>
      </c>
      <c r="O210" s="181">
        <v>100</v>
      </c>
      <c r="P210" s="181">
        <v>100</v>
      </c>
      <c r="Q210" s="181">
        <v>100</v>
      </c>
      <c r="R210" s="181">
        <v>100</v>
      </c>
      <c r="S210" s="181">
        <v>100</v>
      </c>
      <c r="T210" s="181">
        <v>100</v>
      </c>
      <c r="U210" s="181">
        <v>100</v>
      </c>
      <c r="V210" s="181">
        <v>100</v>
      </c>
      <c r="W210" s="181">
        <v>100</v>
      </c>
      <c r="X210" s="181">
        <v>100</v>
      </c>
      <c r="Y210" s="181">
        <v>100</v>
      </c>
      <c r="Z210" s="181">
        <v>100</v>
      </c>
      <c r="AA210" s="181">
        <v>100</v>
      </c>
      <c r="AB210" s="181">
        <v>100</v>
      </c>
      <c r="AC210" s="181">
        <v>100</v>
      </c>
      <c r="AD210" s="181">
        <v>100.00000000000004</v>
      </c>
      <c r="AE210" s="181">
        <v>100</v>
      </c>
      <c r="AF210" s="181">
        <v>100</v>
      </c>
      <c r="AG210" s="181">
        <v>120</v>
      </c>
      <c r="AH210" s="181">
        <v>120</v>
      </c>
      <c r="AI210" s="181">
        <v>120</v>
      </c>
      <c r="AJ210" s="181">
        <v>120</v>
      </c>
      <c r="AK210" s="181">
        <v>120</v>
      </c>
      <c r="AL210" s="181">
        <v>120</v>
      </c>
      <c r="AM210" s="181">
        <v>120</v>
      </c>
      <c r="AN210" s="181">
        <v>132</v>
      </c>
      <c r="AO210" s="181">
        <v>120</v>
      </c>
      <c r="AP210" s="181">
        <v>120</v>
      </c>
      <c r="AQ210" s="181">
        <v>120</v>
      </c>
      <c r="AR210" s="181">
        <v>120</v>
      </c>
      <c r="AS210" s="181">
        <v>120</v>
      </c>
      <c r="AT210" s="181">
        <v>120</v>
      </c>
      <c r="AU210" s="181">
        <v>120</v>
      </c>
      <c r="AV210" s="181">
        <v>120</v>
      </c>
      <c r="AW210" s="181">
        <v>129.61481396815719</v>
      </c>
      <c r="AX210" s="181">
        <v>129.61481396815719</v>
      </c>
      <c r="AY210" s="181">
        <v>129.61481396815719</v>
      </c>
      <c r="AZ210" s="181">
        <v>129.61481396815719</v>
      </c>
      <c r="BA210" s="181">
        <v>129.61481396815719</v>
      </c>
      <c r="BB210" s="181">
        <v>129.61481396815719</v>
      </c>
      <c r="BC210" s="181">
        <v>129.61481396815719</v>
      </c>
      <c r="BD210" s="181">
        <v>129.61481396815719</v>
      </c>
      <c r="BE210" s="181">
        <v>129.61481396815719</v>
      </c>
      <c r="BF210" s="181">
        <v>129.61481396815719</v>
      </c>
      <c r="BG210" s="181">
        <v>129.61481396815719</v>
      </c>
      <c r="BH210" s="181">
        <v>129.61481396815719</v>
      </c>
      <c r="BI210" s="181">
        <v>129.61481396815719</v>
      </c>
      <c r="BJ210" s="181">
        <v>140</v>
      </c>
      <c r="BK210" s="181">
        <v>140</v>
      </c>
      <c r="BL210" s="181">
        <v>140</v>
      </c>
      <c r="BM210" s="181">
        <v>140</v>
      </c>
      <c r="BN210" s="181">
        <v>140</v>
      </c>
      <c r="BO210" s="181">
        <v>140</v>
      </c>
      <c r="BP210" s="181">
        <v>140</v>
      </c>
      <c r="BQ210" s="181">
        <v>140</v>
      </c>
      <c r="BR210" s="181">
        <v>140</v>
      </c>
      <c r="BS210" s="181">
        <v>140</v>
      </c>
      <c r="BT210" s="181">
        <v>140</v>
      </c>
      <c r="BU210" s="181">
        <v>140</v>
      </c>
      <c r="BV210" s="181">
        <v>140</v>
      </c>
      <c r="BW210" s="181">
        <v>140</v>
      </c>
    </row>
    <row r="211" spans="1:75" x14ac:dyDescent="0.25">
      <c r="A211" s="189" t="s">
        <v>119</v>
      </c>
      <c r="B211" s="188"/>
      <c r="C211" s="166">
        <v>33</v>
      </c>
      <c r="D211" s="172">
        <v>100.77892008167184</v>
      </c>
      <c r="E211" s="172">
        <v>102.65539672015012</v>
      </c>
      <c r="F211" s="172">
        <v>103.78675486947211</v>
      </c>
      <c r="G211" s="172">
        <v>108.71324575101021</v>
      </c>
      <c r="H211" s="172">
        <v>102.92931595005449</v>
      </c>
      <c r="I211" s="172">
        <v>101.29126803039505</v>
      </c>
      <c r="J211" s="172">
        <v>103.58788540499562</v>
      </c>
      <c r="K211" s="172">
        <v>108.53797920461268</v>
      </c>
      <c r="L211" s="172">
        <v>107.95593907709529</v>
      </c>
      <c r="M211" s="172">
        <v>105.64798539103192</v>
      </c>
      <c r="N211" s="172">
        <v>101.24559374482675</v>
      </c>
      <c r="O211" s="172">
        <v>99.045412793269904</v>
      </c>
      <c r="P211" s="172">
        <v>100.95901943299128</v>
      </c>
      <c r="Q211" s="172">
        <v>104.10916331710327</v>
      </c>
      <c r="R211" s="172">
        <v>105.03490269485836</v>
      </c>
      <c r="S211" s="172">
        <v>111.60591505874025</v>
      </c>
      <c r="T211" s="172">
        <v>112.39743714849605</v>
      </c>
      <c r="U211" s="172">
        <v>111.11686693936636</v>
      </c>
      <c r="V211" s="172">
        <v>111.45566454062713</v>
      </c>
      <c r="W211" s="172">
        <v>111.13498756387878</v>
      </c>
      <c r="X211" s="172">
        <v>112.7381882352888</v>
      </c>
      <c r="Y211" s="172">
        <v>111.74831750704311</v>
      </c>
      <c r="Z211" s="172">
        <v>109.37877361438818</v>
      </c>
      <c r="AA211" s="172">
        <v>109.37877361438818</v>
      </c>
      <c r="AB211" s="172">
        <v>109.37877361438818</v>
      </c>
      <c r="AC211" s="172">
        <v>109.37877361438818</v>
      </c>
      <c r="AD211" s="172">
        <v>109.37877361438819</v>
      </c>
      <c r="AE211" s="172">
        <v>109.37877361438818</v>
      </c>
      <c r="AF211" s="172">
        <v>109.8132261829106</v>
      </c>
      <c r="AG211" s="172">
        <v>109.88390593898765</v>
      </c>
      <c r="AH211" s="172">
        <v>110.82645599165809</v>
      </c>
      <c r="AI211" s="172">
        <v>110.89627802754366</v>
      </c>
      <c r="AJ211" s="172">
        <v>112.03380051759565</v>
      </c>
      <c r="AK211" s="172">
        <v>111.56135726981503</v>
      </c>
      <c r="AL211" s="172">
        <v>112.2225527659178</v>
      </c>
      <c r="AM211" s="172">
        <v>112.2225527659178</v>
      </c>
      <c r="AN211" s="172">
        <v>112.2225527659178</v>
      </c>
      <c r="AO211" s="172">
        <v>112.2225527659178</v>
      </c>
      <c r="AP211" s="172">
        <v>112.2225527659178</v>
      </c>
      <c r="AQ211" s="172">
        <v>112.35965368903392</v>
      </c>
      <c r="AR211" s="172">
        <v>112.76213505886707</v>
      </c>
      <c r="AS211" s="172">
        <v>111.24084783850641</v>
      </c>
      <c r="AT211" s="172">
        <v>110.7713897424476</v>
      </c>
      <c r="AU211" s="172">
        <v>113.99465961243831</v>
      </c>
      <c r="AV211" s="172">
        <v>112.39814678136521</v>
      </c>
      <c r="AW211" s="172">
        <v>111.93168195741298</v>
      </c>
      <c r="AX211" s="172">
        <v>112.51375242044654</v>
      </c>
      <c r="AY211" s="172">
        <v>113.59753328552374</v>
      </c>
      <c r="AZ211" s="172">
        <v>118.77573295538514</v>
      </c>
      <c r="BA211" s="172">
        <v>124.82693205878205</v>
      </c>
      <c r="BB211" s="172">
        <v>124.51514840632009</v>
      </c>
      <c r="BC211" s="172">
        <v>125.38945630425006</v>
      </c>
      <c r="BD211" s="172">
        <v>125.54236883745381</v>
      </c>
      <c r="BE211" s="172">
        <v>124.71861627231247</v>
      </c>
      <c r="BF211" s="172">
        <v>124.95029322111429</v>
      </c>
      <c r="BG211" s="172">
        <v>124.96035676081767</v>
      </c>
      <c r="BH211" s="172">
        <v>124.96035676081767</v>
      </c>
      <c r="BI211" s="172">
        <v>124.72588299627624</v>
      </c>
      <c r="BJ211" s="172">
        <v>123.91195450944603</v>
      </c>
      <c r="BK211" s="172">
        <v>125.18193709873468</v>
      </c>
      <c r="BL211" s="172">
        <v>125.64552259401637</v>
      </c>
      <c r="BM211" s="172">
        <v>126.19068949478641</v>
      </c>
      <c r="BN211" s="172">
        <v>126.09355121237715</v>
      </c>
      <c r="BO211" s="172">
        <v>125.11780246075021</v>
      </c>
      <c r="BP211" s="172">
        <v>125.34162872848138</v>
      </c>
      <c r="BQ211" s="172">
        <v>125.53606840867239</v>
      </c>
      <c r="BR211" s="172">
        <v>126.05461879075965</v>
      </c>
      <c r="BS211" s="172">
        <v>126.37305512809775</v>
      </c>
      <c r="BT211" s="172">
        <v>126.36159097867063</v>
      </c>
      <c r="BU211" s="172">
        <v>126.45625262642739</v>
      </c>
      <c r="BV211" s="172">
        <v>126.60906013745112</v>
      </c>
      <c r="BW211" s="172">
        <v>126.03049762312526</v>
      </c>
    </row>
    <row r="212" spans="1:75" x14ac:dyDescent="0.25">
      <c r="A212" s="173" t="s">
        <v>120</v>
      </c>
      <c r="B212" s="188"/>
      <c r="C212" s="166">
        <v>15</v>
      </c>
      <c r="D212" s="177">
        <v>101.15088869738173</v>
      </c>
      <c r="E212" s="177">
        <v>101.15088869738173</v>
      </c>
      <c r="F212" s="177">
        <v>101.15088869738173</v>
      </c>
      <c r="G212" s="177">
        <v>101.15088869738176</v>
      </c>
      <c r="H212" s="177">
        <v>101.15088869738173</v>
      </c>
      <c r="I212" s="177">
        <v>101.15088869738173</v>
      </c>
      <c r="J212" s="177">
        <v>101.15088869738176</v>
      </c>
      <c r="K212" s="177">
        <v>101.15088869738173</v>
      </c>
      <c r="L212" s="177">
        <v>101.15088869738173</v>
      </c>
      <c r="M212" s="177">
        <v>103.82288869738173</v>
      </c>
      <c r="N212" s="177">
        <v>103.82288869738173</v>
      </c>
      <c r="O212" s="177">
        <v>103.82288869738173</v>
      </c>
      <c r="P212" s="177">
        <v>103.82288869738173</v>
      </c>
      <c r="Q212" s="177">
        <v>103.82288869738173</v>
      </c>
      <c r="R212" s="177">
        <v>103.82288869738173</v>
      </c>
      <c r="S212" s="177">
        <v>103.82288869738173</v>
      </c>
      <c r="T212" s="177">
        <v>103.82288869738173</v>
      </c>
      <c r="U212" s="177">
        <v>103.82288869738173</v>
      </c>
      <c r="V212" s="177">
        <v>103.82288869738173</v>
      </c>
      <c r="W212" s="177">
        <v>103.82288869738173</v>
      </c>
      <c r="X212" s="177">
        <v>103.82288869738173</v>
      </c>
      <c r="Y212" s="177">
        <v>103.82288869738173</v>
      </c>
      <c r="Z212" s="177">
        <v>103.82288869738173</v>
      </c>
      <c r="AA212" s="177">
        <v>103.82288869738173</v>
      </c>
      <c r="AB212" s="177">
        <v>103.82288869738173</v>
      </c>
      <c r="AC212" s="177">
        <v>103.82288869738173</v>
      </c>
      <c r="AD212" s="177">
        <v>103.82288869738174</v>
      </c>
      <c r="AE212" s="177">
        <v>103.82288869738173</v>
      </c>
      <c r="AF212" s="177">
        <v>103.82288869738173</v>
      </c>
      <c r="AG212" s="177">
        <v>103.82288869738173</v>
      </c>
      <c r="AH212" s="177">
        <v>103.82288869738173</v>
      </c>
      <c r="AI212" s="177">
        <v>103.82288869738173</v>
      </c>
      <c r="AJ212" s="177">
        <v>103.82288869738173</v>
      </c>
      <c r="AK212" s="177">
        <v>103.82288869738173</v>
      </c>
      <c r="AL212" s="177">
        <v>103.82288869738173</v>
      </c>
      <c r="AM212" s="177">
        <v>103.82288869738173</v>
      </c>
      <c r="AN212" s="177">
        <v>103.82288869738173</v>
      </c>
      <c r="AO212" s="177">
        <v>103.82288869738173</v>
      </c>
      <c r="AP212" s="177">
        <v>103.82288869738173</v>
      </c>
      <c r="AQ212" s="177">
        <v>103.82288869738173</v>
      </c>
      <c r="AR212" s="177">
        <v>103.82288869738173</v>
      </c>
      <c r="AS212" s="177">
        <v>103.82288869738173</v>
      </c>
      <c r="AT212" s="177">
        <v>103.82288869738173</v>
      </c>
      <c r="AU212" s="177">
        <v>103.82288869738173</v>
      </c>
      <c r="AV212" s="177">
        <v>103.82288869738173</v>
      </c>
      <c r="AW212" s="177">
        <v>103.82288869738173</v>
      </c>
      <c r="AX212" s="177">
        <v>103.82288869738173</v>
      </c>
      <c r="AY212" s="177">
        <v>103.82288869738173</v>
      </c>
      <c r="AZ212" s="177">
        <v>111.85088869738173</v>
      </c>
      <c r="BA212" s="177">
        <v>126.72069251463812</v>
      </c>
      <c r="BB212" s="177">
        <v>127.36537110802868</v>
      </c>
      <c r="BC212" s="177">
        <v>127.36537110802868</v>
      </c>
      <c r="BD212" s="177">
        <v>127.36537110802868</v>
      </c>
      <c r="BE212" s="177">
        <v>127.36537110802868</v>
      </c>
      <c r="BF212" s="177">
        <v>127.36537110802868</v>
      </c>
      <c r="BG212" s="177">
        <v>127.36537110802868</v>
      </c>
      <c r="BH212" s="177">
        <v>127.36537110802868</v>
      </c>
      <c r="BI212" s="177">
        <v>127.36537110802868</v>
      </c>
      <c r="BJ212" s="177">
        <v>127.36537110802868</v>
      </c>
      <c r="BK212" s="177">
        <v>127.36537110802868</v>
      </c>
      <c r="BL212" s="177">
        <v>127.36537110802868</v>
      </c>
      <c r="BM212" s="177">
        <v>127.36537110802868</v>
      </c>
      <c r="BN212" s="177">
        <v>127.36537110802868</v>
      </c>
      <c r="BO212" s="177">
        <v>127.36537110802868</v>
      </c>
      <c r="BP212" s="177">
        <v>127.36537110802868</v>
      </c>
      <c r="BQ212" s="177">
        <v>127.36537110802868</v>
      </c>
      <c r="BR212" s="177">
        <v>127.36537110802868</v>
      </c>
      <c r="BS212" s="177">
        <v>127.36537110802868</v>
      </c>
      <c r="BT212" s="177">
        <v>127.36537110802868</v>
      </c>
      <c r="BU212" s="177">
        <v>127.36537110802868</v>
      </c>
      <c r="BV212" s="177">
        <v>127.36537110802868</v>
      </c>
      <c r="BW212" s="177">
        <v>127.36537110802868</v>
      </c>
    </row>
    <row r="213" spans="1:75" x14ac:dyDescent="0.25">
      <c r="B213" s="148" t="s">
        <v>576</v>
      </c>
      <c r="C213" s="166">
        <v>9</v>
      </c>
      <c r="D213" s="181">
        <v>101.91814782896955</v>
      </c>
      <c r="E213" s="181">
        <v>101.91814782896955</v>
      </c>
      <c r="F213" s="181">
        <v>101.91814782896955</v>
      </c>
      <c r="G213" s="181">
        <v>101.91814782896957</v>
      </c>
      <c r="H213" s="181">
        <v>101.91814782896955</v>
      </c>
      <c r="I213" s="181">
        <v>101.91814782896955</v>
      </c>
      <c r="J213" s="181">
        <v>101.91814782896957</v>
      </c>
      <c r="K213" s="181">
        <v>101.91814782896955</v>
      </c>
      <c r="L213" s="181">
        <v>101.91814782896955</v>
      </c>
      <c r="M213" s="181">
        <v>101.91814782896955</v>
      </c>
      <c r="N213" s="181">
        <v>101.91814782896955</v>
      </c>
      <c r="O213" s="181">
        <v>101.91814782896955</v>
      </c>
      <c r="P213" s="181">
        <v>101.91814782896955</v>
      </c>
      <c r="Q213" s="181">
        <v>101.91814782896955</v>
      </c>
      <c r="R213" s="181">
        <v>101.91814782896955</v>
      </c>
      <c r="S213" s="181">
        <v>101.91814782896955</v>
      </c>
      <c r="T213" s="181">
        <v>101.91814782896955</v>
      </c>
      <c r="U213" s="181">
        <v>101.91814782896955</v>
      </c>
      <c r="V213" s="181">
        <v>101.91814782896955</v>
      </c>
      <c r="W213" s="181">
        <v>101.91814782896955</v>
      </c>
      <c r="X213" s="181">
        <v>101.91814782896955</v>
      </c>
      <c r="Y213" s="181">
        <v>101.91814782896955</v>
      </c>
      <c r="Z213" s="181">
        <v>101.91814782896955</v>
      </c>
      <c r="AA213" s="181">
        <v>101.91814782896955</v>
      </c>
      <c r="AB213" s="181">
        <v>101.91814782896955</v>
      </c>
      <c r="AC213" s="181">
        <v>101.91814782896955</v>
      </c>
      <c r="AD213" s="181">
        <v>101.91814782896957</v>
      </c>
      <c r="AE213" s="181">
        <v>101.91814782896955</v>
      </c>
      <c r="AF213" s="181">
        <v>101.91814782896955</v>
      </c>
      <c r="AG213" s="181">
        <v>101.91814782896955</v>
      </c>
      <c r="AH213" s="181">
        <v>101.91814782896955</v>
      </c>
      <c r="AI213" s="181">
        <v>101.91814782896955</v>
      </c>
      <c r="AJ213" s="181">
        <v>101.91814782896955</v>
      </c>
      <c r="AK213" s="181">
        <v>101.91814782896955</v>
      </c>
      <c r="AL213" s="181">
        <v>101.91814782896955</v>
      </c>
      <c r="AM213" s="181">
        <v>101.91814782896955</v>
      </c>
      <c r="AN213" s="181">
        <v>101.91814782896955</v>
      </c>
      <c r="AO213" s="181">
        <v>101.91814782896955</v>
      </c>
      <c r="AP213" s="181">
        <v>101.91814782896955</v>
      </c>
      <c r="AQ213" s="181">
        <v>101.91814782896955</v>
      </c>
      <c r="AR213" s="181">
        <v>101.91814782896955</v>
      </c>
      <c r="AS213" s="181">
        <v>101.91814782896955</v>
      </c>
      <c r="AT213" s="181">
        <v>101.91814782896955</v>
      </c>
      <c r="AU213" s="181">
        <v>101.91814782896955</v>
      </c>
      <c r="AV213" s="181">
        <v>101.91814782896955</v>
      </c>
      <c r="AW213" s="181">
        <v>101.91814782896955</v>
      </c>
      <c r="AX213" s="181">
        <v>101.91814782896955</v>
      </c>
      <c r="AY213" s="181">
        <v>101.91814782896955</v>
      </c>
      <c r="AZ213" s="181">
        <v>101.91814782896955</v>
      </c>
      <c r="BA213" s="181">
        <v>126.70115419106352</v>
      </c>
      <c r="BB213" s="181">
        <v>127.77561851338113</v>
      </c>
      <c r="BC213" s="181">
        <v>127.77561851338113</v>
      </c>
      <c r="BD213" s="181">
        <v>127.77561851338113</v>
      </c>
      <c r="BE213" s="181">
        <v>127.77561851338113</v>
      </c>
      <c r="BF213" s="181">
        <v>127.77561851338113</v>
      </c>
      <c r="BG213" s="181">
        <v>127.77561851338113</v>
      </c>
      <c r="BH213" s="181">
        <v>127.77561851338113</v>
      </c>
      <c r="BI213" s="181">
        <v>127.77561851338113</v>
      </c>
      <c r="BJ213" s="181">
        <v>127.77561851338113</v>
      </c>
      <c r="BK213" s="181">
        <v>127.77561851338113</v>
      </c>
      <c r="BL213" s="181">
        <v>127.77561851338113</v>
      </c>
      <c r="BM213" s="181">
        <v>127.77561851338113</v>
      </c>
      <c r="BN213" s="181">
        <v>127.77561851338113</v>
      </c>
      <c r="BO213" s="181">
        <v>127.77561851338113</v>
      </c>
      <c r="BP213" s="181">
        <v>127.77561851338113</v>
      </c>
      <c r="BQ213" s="181">
        <v>127.77561851338113</v>
      </c>
      <c r="BR213" s="181">
        <v>127.77561851338113</v>
      </c>
      <c r="BS213" s="181">
        <v>127.77561851338113</v>
      </c>
      <c r="BT213" s="181">
        <v>127.77561851338113</v>
      </c>
      <c r="BU213" s="181">
        <v>127.77561851338113</v>
      </c>
      <c r="BV213" s="181">
        <v>127.77561851338113</v>
      </c>
      <c r="BW213" s="181">
        <v>127.77561851338113</v>
      </c>
    </row>
    <row r="214" spans="1:75" x14ac:dyDescent="0.25">
      <c r="B214" s="148" t="s">
        <v>577</v>
      </c>
      <c r="C214" s="166">
        <v>6</v>
      </c>
      <c r="D214" s="181">
        <v>100</v>
      </c>
      <c r="E214" s="181">
        <v>100</v>
      </c>
      <c r="F214" s="181">
        <v>100</v>
      </c>
      <c r="G214" s="181">
        <v>100.00000000000004</v>
      </c>
      <c r="H214" s="181">
        <v>100</v>
      </c>
      <c r="I214" s="181">
        <v>100</v>
      </c>
      <c r="J214" s="181">
        <v>100.00000000000004</v>
      </c>
      <c r="K214" s="181">
        <v>100</v>
      </c>
      <c r="L214" s="181">
        <v>100</v>
      </c>
      <c r="M214" s="181">
        <v>106.67999999999999</v>
      </c>
      <c r="N214" s="181">
        <v>106.67999999999999</v>
      </c>
      <c r="O214" s="181">
        <v>106.67999999999999</v>
      </c>
      <c r="P214" s="181">
        <v>106.67999999999999</v>
      </c>
      <c r="Q214" s="181">
        <v>106.67999999999999</v>
      </c>
      <c r="R214" s="181">
        <v>106.67999999999999</v>
      </c>
      <c r="S214" s="181">
        <v>106.67999999999999</v>
      </c>
      <c r="T214" s="181">
        <v>106.67999999999999</v>
      </c>
      <c r="U214" s="181">
        <v>106.67999999999999</v>
      </c>
      <c r="V214" s="181">
        <v>106.67999999999999</v>
      </c>
      <c r="W214" s="181">
        <v>106.67999999999999</v>
      </c>
      <c r="X214" s="181">
        <v>106.67999999999999</v>
      </c>
      <c r="Y214" s="181">
        <v>106.67999999999999</v>
      </c>
      <c r="Z214" s="181">
        <v>106.67999999999999</v>
      </c>
      <c r="AA214" s="181">
        <v>106.67999999999999</v>
      </c>
      <c r="AB214" s="181">
        <v>106.67999999999999</v>
      </c>
      <c r="AC214" s="181">
        <v>106.67999999999999</v>
      </c>
      <c r="AD214" s="181">
        <v>106.68</v>
      </c>
      <c r="AE214" s="181">
        <v>106.67999999999999</v>
      </c>
      <c r="AF214" s="181">
        <v>106.67999999999999</v>
      </c>
      <c r="AG214" s="181">
        <v>106.67999999999999</v>
      </c>
      <c r="AH214" s="181">
        <v>106.67999999999999</v>
      </c>
      <c r="AI214" s="181">
        <v>106.67999999999999</v>
      </c>
      <c r="AJ214" s="181">
        <v>106.67999999999999</v>
      </c>
      <c r="AK214" s="181">
        <v>106.67999999999999</v>
      </c>
      <c r="AL214" s="181">
        <v>106.67999999999999</v>
      </c>
      <c r="AM214" s="181">
        <v>106.67999999999999</v>
      </c>
      <c r="AN214" s="181">
        <v>106.67999999999999</v>
      </c>
      <c r="AO214" s="181">
        <v>106.67999999999999</v>
      </c>
      <c r="AP214" s="181">
        <v>106.67999999999999</v>
      </c>
      <c r="AQ214" s="181">
        <v>106.67999999999999</v>
      </c>
      <c r="AR214" s="181">
        <v>106.67999999999999</v>
      </c>
      <c r="AS214" s="181">
        <v>106.67999999999999</v>
      </c>
      <c r="AT214" s="181">
        <v>106.67999999999999</v>
      </c>
      <c r="AU214" s="181">
        <v>106.67999999999999</v>
      </c>
      <c r="AV214" s="181">
        <v>106.67999999999999</v>
      </c>
      <c r="AW214" s="181">
        <v>106.67999999999999</v>
      </c>
      <c r="AX214" s="181">
        <v>106.67999999999999</v>
      </c>
      <c r="AY214" s="181">
        <v>106.67999999999999</v>
      </c>
      <c r="AZ214" s="181">
        <v>126.75</v>
      </c>
      <c r="BA214" s="181">
        <v>126.75</v>
      </c>
      <c r="BB214" s="181">
        <v>126.75</v>
      </c>
      <c r="BC214" s="181">
        <v>126.75</v>
      </c>
      <c r="BD214" s="181">
        <v>126.75</v>
      </c>
      <c r="BE214" s="181">
        <v>126.75</v>
      </c>
      <c r="BF214" s="181">
        <v>126.75</v>
      </c>
      <c r="BG214" s="181">
        <v>126.75</v>
      </c>
      <c r="BH214" s="181">
        <v>126.75</v>
      </c>
      <c r="BI214" s="181">
        <v>126.75</v>
      </c>
      <c r="BJ214" s="181">
        <v>126.75</v>
      </c>
      <c r="BK214" s="181">
        <v>126.75</v>
      </c>
      <c r="BL214" s="181">
        <v>126.75</v>
      </c>
      <c r="BM214" s="181">
        <v>126.75</v>
      </c>
      <c r="BN214" s="181">
        <v>126.75</v>
      </c>
      <c r="BO214" s="181">
        <v>126.75</v>
      </c>
      <c r="BP214" s="181">
        <v>126.75</v>
      </c>
      <c r="BQ214" s="181">
        <v>126.75</v>
      </c>
      <c r="BR214" s="181">
        <v>126.75</v>
      </c>
      <c r="BS214" s="181">
        <v>126.75</v>
      </c>
      <c r="BT214" s="181">
        <v>126.75</v>
      </c>
      <c r="BU214" s="181">
        <v>126.75</v>
      </c>
      <c r="BV214" s="181">
        <v>126.75</v>
      </c>
      <c r="BW214" s="181">
        <v>126.75</v>
      </c>
    </row>
    <row r="215" spans="1:75" x14ac:dyDescent="0.25">
      <c r="A215" s="173" t="s">
        <v>121</v>
      </c>
      <c r="B215" s="188"/>
      <c r="C215" s="166">
        <v>18</v>
      </c>
      <c r="D215" s="177">
        <v>100.46894623524695</v>
      </c>
      <c r="E215" s="177">
        <v>103.90915340579046</v>
      </c>
      <c r="F215" s="177">
        <v>105.98331001288075</v>
      </c>
      <c r="G215" s="177">
        <v>115.01520996236725</v>
      </c>
      <c r="H215" s="177">
        <v>104.41133866061512</v>
      </c>
      <c r="I215" s="177">
        <v>101.40825080790616</v>
      </c>
      <c r="J215" s="177">
        <v>105.61871599467385</v>
      </c>
      <c r="K215" s="177">
        <v>114.69388796063848</v>
      </c>
      <c r="L215" s="177">
        <v>113.62681439352325</v>
      </c>
      <c r="M215" s="177">
        <v>107.16889930240707</v>
      </c>
      <c r="N215" s="177">
        <v>99.097847951030943</v>
      </c>
      <c r="O215" s="177">
        <v>95.064182873176719</v>
      </c>
      <c r="P215" s="177">
        <v>98.572461712665913</v>
      </c>
      <c r="Q215" s="177">
        <v>104.34772550020453</v>
      </c>
      <c r="R215" s="177">
        <v>106.04491435942224</v>
      </c>
      <c r="S215" s="177">
        <v>118.09177035987234</v>
      </c>
      <c r="T215" s="177">
        <v>119.54289419109131</v>
      </c>
      <c r="U215" s="177">
        <v>117.19518214102021</v>
      </c>
      <c r="V215" s="177">
        <v>117.81631107666496</v>
      </c>
      <c r="W215" s="177">
        <v>117.22840328595966</v>
      </c>
      <c r="X215" s="177">
        <v>120.16760451687803</v>
      </c>
      <c r="Y215" s="177">
        <v>118.35284151509424</v>
      </c>
      <c r="Z215" s="177">
        <v>114.00867771189357</v>
      </c>
      <c r="AA215" s="177">
        <v>114.00867771189357</v>
      </c>
      <c r="AB215" s="177">
        <v>114.00867771189357</v>
      </c>
      <c r="AC215" s="177">
        <v>114.00867771189357</v>
      </c>
      <c r="AD215" s="177">
        <v>114.00867771189357</v>
      </c>
      <c r="AE215" s="177">
        <v>114.00867771189357</v>
      </c>
      <c r="AF215" s="177">
        <v>114.805174087518</v>
      </c>
      <c r="AG215" s="177">
        <v>114.93475364032594</v>
      </c>
      <c r="AH215" s="177">
        <v>116.66276207022172</v>
      </c>
      <c r="AI215" s="177">
        <v>116.79076913601193</v>
      </c>
      <c r="AJ215" s="177">
        <v>118.87622703444059</v>
      </c>
      <c r="AK215" s="177">
        <v>118.01008108017611</v>
      </c>
      <c r="AL215" s="177">
        <v>119.22227282303122</v>
      </c>
      <c r="AM215" s="177">
        <v>119.22227282303122</v>
      </c>
      <c r="AN215" s="177">
        <v>119.22227282303122</v>
      </c>
      <c r="AO215" s="177">
        <v>119.22227282303122</v>
      </c>
      <c r="AP215" s="177">
        <v>119.22227282303122</v>
      </c>
      <c r="AQ215" s="177">
        <v>119.47362451541078</v>
      </c>
      <c r="AR215" s="177">
        <v>120.21150702677151</v>
      </c>
      <c r="AS215" s="177">
        <v>117.42248045611034</v>
      </c>
      <c r="AT215" s="177">
        <v>116.56180728000248</v>
      </c>
      <c r="AU215" s="177">
        <v>122.47113537498545</v>
      </c>
      <c r="AV215" s="177">
        <v>119.54419518468477</v>
      </c>
      <c r="AW215" s="177">
        <v>118.68900967410566</v>
      </c>
      <c r="AX215" s="177">
        <v>119.75613885633389</v>
      </c>
      <c r="AY215" s="177">
        <v>121.74307044230876</v>
      </c>
      <c r="AZ215" s="177">
        <v>124.54643650372132</v>
      </c>
      <c r="BA215" s="177">
        <v>123.24879834556866</v>
      </c>
      <c r="BB215" s="177">
        <v>122.1399628215629</v>
      </c>
      <c r="BC215" s="177">
        <v>123.74286063443454</v>
      </c>
      <c r="BD215" s="177">
        <v>124.02320027864143</v>
      </c>
      <c r="BE215" s="177">
        <v>122.51298724254895</v>
      </c>
      <c r="BF215" s="177">
        <v>122.93772831535232</v>
      </c>
      <c r="BG215" s="177">
        <v>122.95617813814185</v>
      </c>
      <c r="BH215" s="177">
        <v>122.95617813814185</v>
      </c>
      <c r="BI215" s="177">
        <v>122.52630956981585</v>
      </c>
      <c r="BJ215" s="177">
        <v>121.03410734396049</v>
      </c>
      <c r="BK215" s="177">
        <v>123.36240875765634</v>
      </c>
      <c r="BL215" s="177">
        <v>124.21231549900611</v>
      </c>
      <c r="BM215" s="177">
        <v>125.21178815041786</v>
      </c>
      <c r="BN215" s="177">
        <v>125.03370129933417</v>
      </c>
      <c r="BO215" s="177">
        <v>123.24482858801815</v>
      </c>
      <c r="BP215" s="177">
        <v>123.6551767455253</v>
      </c>
      <c r="BQ215" s="177">
        <v>124.01164949254212</v>
      </c>
      <c r="BR215" s="177">
        <v>124.96232519303547</v>
      </c>
      <c r="BS215" s="177">
        <v>125.54612514482197</v>
      </c>
      <c r="BT215" s="177">
        <v>125.52510753753894</v>
      </c>
      <c r="BU215" s="177">
        <v>125.69865389175965</v>
      </c>
      <c r="BV215" s="177">
        <v>125.97880099530317</v>
      </c>
      <c r="BW215" s="177">
        <v>124.91810305237239</v>
      </c>
    </row>
    <row r="216" spans="1:75" x14ac:dyDescent="0.25">
      <c r="B216" s="148" t="s">
        <v>578</v>
      </c>
      <c r="C216" s="166">
        <v>18</v>
      </c>
      <c r="D216" s="181">
        <v>100.46894623524695</v>
      </c>
      <c r="E216" s="181">
        <v>103.90915340579046</v>
      </c>
      <c r="F216" s="181">
        <v>105.98331001288075</v>
      </c>
      <c r="G216" s="181">
        <v>115.01520996236725</v>
      </c>
      <c r="H216" s="181">
        <v>104.41133866061512</v>
      </c>
      <c r="I216" s="181">
        <v>101.40825080790616</v>
      </c>
      <c r="J216" s="181">
        <v>105.61871599467385</v>
      </c>
      <c r="K216" s="181">
        <v>114.69388796063848</v>
      </c>
      <c r="L216" s="181">
        <v>113.62681439352325</v>
      </c>
      <c r="M216" s="181">
        <v>107.16889930240707</v>
      </c>
      <c r="N216" s="181">
        <v>99.097847951030943</v>
      </c>
      <c r="O216" s="181">
        <v>95.064182873176719</v>
      </c>
      <c r="P216" s="181">
        <v>98.572461712665913</v>
      </c>
      <c r="Q216" s="181">
        <v>104.34772550020453</v>
      </c>
      <c r="R216" s="181">
        <v>106.04491435942224</v>
      </c>
      <c r="S216" s="181">
        <v>118.09177035987234</v>
      </c>
      <c r="T216" s="181">
        <v>119.54289419109131</v>
      </c>
      <c r="U216" s="181">
        <v>117.19518214102021</v>
      </c>
      <c r="V216" s="181">
        <v>117.81631107666496</v>
      </c>
      <c r="W216" s="181">
        <v>117.22840328595966</v>
      </c>
      <c r="X216" s="181">
        <v>120.16760451687803</v>
      </c>
      <c r="Y216" s="181">
        <v>118.35284151509424</v>
      </c>
      <c r="Z216" s="181">
        <v>114.00867771189357</v>
      </c>
      <c r="AA216" s="181">
        <v>114.00867771189357</v>
      </c>
      <c r="AB216" s="181">
        <v>114.00867771189357</v>
      </c>
      <c r="AC216" s="181">
        <v>114.00867771189357</v>
      </c>
      <c r="AD216" s="181">
        <v>114.00867771189357</v>
      </c>
      <c r="AE216" s="181">
        <v>114.00867771189357</v>
      </c>
      <c r="AF216" s="181">
        <v>114.805174087518</v>
      </c>
      <c r="AG216" s="181">
        <v>114.93475364032594</v>
      </c>
      <c r="AH216" s="181">
        <v>116.66276207022172</v>
      </c>
      <c r="AI216" s="181">
        <v>116.79076913601193</v>
      </c>
      <c r="AJ216" s="181">
        <v>118.87622703444059</v>
      </c>
      <c r="AK216" s="181">
        <v>118.01008108017611</v>
      </c>
      <c r="AL216" s="181">
        <v>119.22227282303122</v>
      </c>
      <c r="AM216" s="181">
        <v>119.22227282303122</v>
      </c>
      <c r="AN216" s="181">
        <v>119.22227282303122</v>
      </c>
      <c r="AO216" s="181">
        <v>119.22227282303122</v>
      </c>
      <c r="AP216" s="181">
        <v>119.22227282303122</v>
      </c>
      <c r="AQ216" s="181">
        <v>119.47362451541078</v>
      </c>
      <c r="AR216" s="181">
        <v>120.21150702677151</v>
      </c>
      <c r="AS216" s="181">
        <v>117.42248045611034</v>
      </c>
      <c r="AT216" s="181">
        <v>116.56180728000248</v>
      </c>
      <c r="AU216" s="181">
        <v>122.47113537498545</v>
      </c>
      <c r="AV216" s="181">
        <v>119.54419518468477</v>
      </c>
      <c r="AW216" s="181">
        <v>118.68900967410566</v>
      </c>
      <c r="AX216" s="181">
        <v>119.75613885633389</v>
      </c>
      <c r="AY216" s="181">
        <v>121.74307044230876</v>
      </c>
      <c r="AZ216" s="181">
        <v>124.54643650372132</v>
      </c>
      <c r="BA216" s="181">
        <v>123.24879834556866</v>
      </c>
      <c r="BB216" s="181">
        <v>122.1399628215629</v>
      </c>
      <c r="BC216" s="181">
        <v>123.74286063443454</v>
      </c>
      <c r="BD216" s="181">
        <v>124.02320027864143</v>
      </c>
      <c r="BE216" s="181">
        <v>122.51298724254895</v>
      </c>
      <c r="BF216" s="181">
        <v>122.93772831535232</v>
      </c>
      <c r="BG216" s="181">
        <v>122.95617813814185</v>
      </c>
      <c r="BH216" s="181">
        <v>122.95617813814185</v>
      </c>
      <c r="BI216" s="181">
        <v>122.52630956981585</v>
      </c>
      <c r="BJ216" s="181">
        <v>121.03410734396049</v>
      </c>
      <c r="BK216" s="181">
        <v>123.36240875765634</v>
      </c>
      <c r="BL216" s="181">
        <v>124.21231549900611</v>
      </c>
      <c r="BM216" s="181">
        <v>125.21178815041786</v>
      </c>
      <c r="BN216" s="181">
        <v>125.03370129933417</v>
      </c>
      <c r="BO216" s="181">
        <v>123.24482858801815</v>
      </c>
      <c r="BP216" s="181">
        <v>123.6551767455253</v>
      </c>
      <c r="BQ216" s="181">
        <v>124.01164949254212</v>
      </c>
      <c r="BR216" s="181">
        <v>124.96232519303547</v>
      </c>
      <c r="BS216" s="181">
        <v>125.54612514482197</v>
      </c>
      <c r="BT216" s="181">
        <v>125.52510753753894</v>
      </c>
      <c r="BU216" s="181">
        <v>125.69865389175965</v>
      </c>
      <c r="BV216" s="181">
        <v>125.97880099530317</v>
      </c>
      <c r="BW216" s="181">
        <v>124.91810305237239</v>
      </c>
    </row>
    <row r="217" spans="1:75" x14ac:dyDescent="0.25">
      <c r="A217" s="173" t="s">
        <v>177</v>
      </c>
      <c r="B217" s="188"/>
      <c r="C217" s="166"/>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c r="AA217" s="187"/>
      <c r="AB217" s="187"/>
      <c r="AC217" s="187"/>
      <c r="AD217" s="187"/>
      <c r="AE217" s="187"/>
      <c r="AF217" s="187"/>
      <c r="AG217" s="187"/>
      <c r="AH217" s="187"/>
      <c r="AI217" s="187"/>
      <c r="AJ217" s="187"/>
      <c r="AK217" s="187"/>
      <c r="AL217" s="187"/>
      <c r="AM217" s="187"/>
      <c r="AN217" s="187"/>
      <c r="AO217" s="187"/>
      <c r="AP217" s="187"/>
      <c r="AQ217" s="187"/>
      <c r="AR217" s="187"/>
      <c r="AS217" s="187"/>
      <c r="AT217" s="187"/>
      <c r="AU217" s="187"/>
      <c r="AV217" s="187"/>
      <c r="AW217" s="187"/>
      <c r="AX217" s="187"/>
      <c r="AY217" s="187"/>
      <c r="AZ217" s="187"/>
      <c r="BA217" s="187"/>
      <c r="BB217" s="187"/>
      <c r="BC217" s="187"/>
      <c r="BD217" s="187"/>
      <c r="BE217" s="187"/>
      <c r="BF217" s="187"/>
      <c r="BG217" s="187"/>
      <c r="BH217" s="187"/>
      <c r="BI217" s="187"/>
      <c r="BJ217" s="187"/>
      <c r="BK217" s="187"/>
      <c r="BL217" s="187"/>
      <c r="BM217" s="187"/>
      <c r="BN217" s="187"/>
      <c r="BO217" s="187"/>
      <c r="BP217" s="187"/>
      <c r="BQ217" s="187"/>
      <c r="BR217" s="187"/>
      <c r="BS217" s="187"/>
      <c r="BT217" s="187"/>
      <c r="BU217" s="187"/>
      <c r="BV217" s="187"/>
      <c r="BW217" s="187"/>
    </row>
    <row r="218" spans="1:75" x14ac:dyDescent="0.25">
      <c r="B218" s="148" t="s">
        <v>579</v>
      </c>
      <c r="C218" s="166"/>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c r="AC218" s="187"/>
      <c r="AD218" s="187"/>
      <c r="AE218" s="187"/>
      <c r="AF218" s="187"/>
      <c r="AG218" s="187"/>
      <c r="AH218" s="187"/>
      <c r="AI218" s="187"/>
      <c r="AJ218" s="187"/>
      <c r="AK218" s="187"/>
      <c r="AL218" s="187"/>
      <c r="AM218" s="187"/>
      <c r="AN218" s="187"/>
      <c r="AO218" s="187"/>
      <c r="AP218" s="187"/>
      <c r="AQ218" s="187"/>
      <c r="AR218" s="187"/>
      <c r="AS218" s="187"/>
      <c r="AT218" s="187"/>
      <c r="AU218" s="187"/>
      <c r="AV218" s="187"/>
      <c r="AW218" s="187"/>
      <c r="AX218" s="187"/>
      <c r="AY218" s="187"/>
      <c r="AZ218" s="187"/>
      <c r="BA218" s="187"/>
      <c r="BB218" s="187"/>
      <c r="BC218" s="187"/>
      <c r="BD218" s="187"/>
      <c r="BE218" s="187"/>
      <c r="BF218" s="187"/>
      <c r="BG218" s="187"/>
      <c r="BH218" s="187"/>
      <c r="BI218" s="187"/>
      <c r="BJ218" s="187"/>
      <c r="BK218" s="187"/>
      <c r="BL218" s="187"/>
      <c r="BM218" s="187"/>
      <c r="BN218" s="187"/>
      <c r="BO218" s="187"/>
      <c r="BP218" s="187"/>
      <c r="BQ218" s="187"/>
      <c r="BR218" s="187"/>
      <c r="BS218" s="187"/>
      <c r="BT218" s="187"/>
      <c r="BU218" s="187"/>
      <c r="BV218" s="187"/>
      <c r="BW218" s="187"/>
    </row>
    <row r="219" spans="1:75" x14ac:dyDescent="0.25">
      <c r="C219" s="166"/>
    </row>
    <row r="220" spans="1:75" x14ac:dyDescent="0.25">
      <c r="A220" s="159" t="s">
        <v>122</v>
      </c>
      <c r="B220" s="192"/>
      <c r="C220" s="166">
        <v>44</v>
      </c>
      <c r="D220" s="165">
        <v>102.61458490491523</v>
      </c>
      <c r="E220" s="165">
        <v>99.124703640184421</v>
      </c>
      <c r="F220" s="165">
        <v>99.124703640184393</v>
      </c>
      <c r="G220" s="165">
        <v>99.124703640184393</v>
      </c>
      <c r="H220" s="165">
        <v>99.124703640184393</v>
      </c>
      <c r="I220" s="165">
        <v>99.124703640184393</v>
      </c>
      <c r="J220" s="165">
        <v>99.148919995675655</v>
      </c>
      <c r="K220" s="165">
        <v>99.011724308320424</v>
      </c>
      <c r="L220" s="165">
        <v>99.011724308320424</v>
      </c>
      <c r="M220" s="165">
        <v>99.483744102907849</v>
      </c>
      <c r="N220" s="165">
        <v>99.483744102907849</v>
      </c>
      <c r="O220" s="165">
        <v>99.523003741281258</v>
      </c>
      <c r="P220" s="165">
        <v>99.182008794384288</v>
      </c>
      <c r="Q220" s="165">
        <v>99.182020573063426</v>
      </c>
      <c r="R220" s="165">
        <v>99.182020573063426</v>
      </c>
      <c r="S220" s="165">
        <v>99.025044821322638</v>
      </c>
      <c r="T220" s="165">
        <v>99.025044821322638</v>
      </c>
      <c r="U220" s="165">
        <v>98.714253272868575</v>
      </c>
      <c r="V220" s="165">
        <v>98.714253272868575</v>
      </c>
      <c r="W220" s="165">
        <v>98.714253272868575</v>
      </c>
      <c r="X220" s="165">
        <v>98.704404601024947</v>
      </c>
      <c r="Y220" s="165">
        <v>98.704404601024947</v>
      </c>
      <c r="Z220" s="165">
        <v>98.704404601024947</v>
      </c>
      <c r="AA220" s="165">
        <v>98.633497141316283</v>
      </c>
      <c r="AB220" s="165">
        <v>98.633497141316283</v>
      </c>
      <c r="AC220" s="165">
        <v>98.633497141316283</v>
      </c>
      <c r="AD220" s="165">
        <v>98.719801072750812</v>
      </c>
      <c r="AE220" s="165">
        <v>98.717229046731958</v>
      </c>
      <c r="AF220" s="165">
        <v>98.717229046731958</v>
      </c>
      <c r="AG220" s="165">
        <v>98.717229046731958</v>
      </c>
      <c r="AH220" s="165">
        <v>98.635258084216062</v>
      </c>
      <c r="AI220" s="165">
        <v>98.635258084216062</v>
      </c>
      <c r="AJ220" s="165">
        <v>98.620526204985879</v>
      </c>
      <c r="AK220" s="165">
        <v>98.523118903603873</v>
      </c>
      <c r="AL220" s="165">
        <v>98.768734155719173</v>
      </c>
      <c r="AM220" s="165">
        <v>98.768734155719173</v>
      </c>
      <c r="AN220" s="165">
        <v>98.768734155719173</v>
      </c>
      <c r="AO220" s="165">
        <v>98.796329940794578</v>
      </c>
      <c r="AP220" s="165">
        <v>98.796329940794578</v>
      </c>
      <c r="AQ220" s="165">
        <v>98.796329940794578</v>
      </c>
      <c r="AR220" s="165">
        <v>98.796329940794578</v>
      </c>
      <c r="AS220" s="165">
        <v>98.796329940794578</v>
      </c>
      <c r="AT220" s="165">
        <v>98.796329940794578</v>
      </c>
      <c r="AU220" s="165">
        <v>98.796329940794578</v>
      </c>
      <c r="AV220" s="165">
        <v>98.796329940794578</v>
      </c>
      <c r="AW220" s="165">
        <v>98.796329940794578</v>
      </c>
      <c r="AX220" s="165">
        <v>98.796329940794578</v>
      </c>
      <c r="AY220" s="165">
        <v>98.796329940794578</v>
      </c>
      <c r="AZ220" s="165">
        <v>98.796329940794578</v>
      </c>
      <c r="BA220" s="165">
        <v>98.796329879920236</v>
      </c>
      <c r="BB220" s="165">
        <v>98.796329879920236</v>
      </c>
      <c r="BC220" s="165">
        <v>98.796329879920236</v>
      </c>
      <c r="BD220" s="165">
        <v>98.867113623915643</v>
      </c>
      <c r="BE220" s="165">
        <v>99.140897042818494</v>
      </c>
      <c r="BF220" s="165">
        <v>99.140897042818494</v>
      </c>
      <c r="BG220" s="165">
        <v>99.140897042818494</v>
      </c>
      <c r="BH220" s="165">
        <v>99.026001141728514</v>
      </c>
      <c r="BI220" s="165">
        <v>99.026001141728514</v>
      </c>
      <c r="BJ220" s="165">
        <v>98.818040717867333</v>
      </c>
      <c r="BK220" s="165">
        <v>98.818040717867333</v>
      </c>
      <c r="BL220" s="165">
        <v>98.818040717867333</v>
      </c>
      <c r="BM220" s="165">
        <v>98.940036084635025</v>
      </c>
      <c r="BN220" s="165">
        <v>98.940036084635025</v>
      </c>
      <c r="BO220" s="165">
        <v>98.940036084635025</v>
      </c>
      <c r="BP220" s="165">
        <v>98.774988581883974</v>
      </c>
      <c r="BQ220" s="165">
        <v>98.774988581883974</v>
      </c>
      <c r="BR220" s="165">
        <v>98.774988581883974</v>
      </c>
      <c r="BS220" s="165">
        <v>98.774988534884372</v>
      </c>
      <c r="BT220" s="165">
        <v>98.701652606167258</v>
      </c>
      <c r="BU220" s="165">
        <v>98.701652606167258</v>
      </c>
      <c r="BV220" s="165">
        <v>98.701652606167258</v>
      </c>
      <c r="BW220" s="165">
        <v>98.701652606167258</v>
      </c>
    </row>
    <row r="221" spans="1:75" x14ac:dyDescent="0.25">
      <c r="A221" s="189" t="s">
        <v>178</v>
      </c>
      <c r="B221" s="188"/>
      <c r="C221" s="166"/>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187"/>
      <c r="AV221" s="187"/>
      <c r="AW221" s="187"/>
      <c r="AX221" s="187"/>
      <c r="AY221" s="187"/>
      <c r="AZ221" s="187"/>
      <c r="BA221" s="187"/>
      <c r="BB221" s="187"/>
      <c r="BC221" s="187"/>
      <c r="BD221" s="187"/>
      <c r="BE221" s="187"/>
      <c r="BF221" s="187"/>
      <c r="BG221" s="187"/>
      <c r="BH221" s="187"/>
      <c r="BI221" s="187"/>
      <c r="BJ221" s="187"/>
      <c r="BK221" s="187"/>
      <c r="BL221" s="187"/>
      <c r="BM221" s="187"/>
      <c r="BN221" s="187"/>
      <c r="BO221" s="187"/>
      <c r="BP221" s="187"/>
      <c r="BQ221" s="187"/>
      <c r="BR221" s="187"/>
      <c r="BS221" s="187"/>
      <c r="BT221" s="187"/>
      <c r="BU221" s="187"/>
      <c r="BV221" s="187"/>
      <c r="BW221" s="187"/>
    </row>
    <row r="222" spans="1:75" x14ac:dyDescent="0.25">
      <c r="A222" s="173" t="s">
        <v>179</v>
      </c>
      <c r="B222" s="188"/>
      <c r="C222" s="166"/>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c r="AC222" s="187"/>
      <c r="AD222" s="187"/>
      <c r="AE222" s="187"/>
      <c r="AF222" s="187"/>
      <c r="AG222" s="187"/>
      <c r="AH222" s="187"/>
      <c r="AI222" s="187"/>
      <c r="AJ222" s="187"/>
      <c r="AK222" s="187"/>
      <c r="AL222" s="187"/>
      <c r="AM222" s="187"/>
      <c r="AN222" s="187"/>
      <c r="AO222" s="187"/>
      <c r="AP222" s="187"/>
      <c r="AQ222" s="187"/>
      <c r="AR222" s="187"/>
      <c r="AS222" s="187"/>
      <c r="AT222" s="187"/>
      <c r="AU222" s="187"/>
      <c r="AV222" s="187"/>
      <c r="AW222" s="187"/>
      <c r="AX222" s="187"/>
      <c r="AY222" s="187"/>
      <c r="AZ222" s="187"/>
      <c r="BA222" s="187"/>
      <c r="BB222" s="187"/>
      <c r="BC222" s="187"/>
      <c r="BD222" s="187"/>
      <c r="BE222" s="187"/>
      <c r="BF222" s="187"/>
      <c r="BG222" s="187"/>
      <c r="BH222" s="187"/>
      <c r="BI222" s="187"/>
      <c r="BJ222" s="187"/>
      <c r="BK222" s="187"/>
      <c r="BL222" s="187"/>
      <c r="BM222" s="187"/>
      <c r="BN222" s="187"/>
      <c r="BO222" s="187"/>
      <c r="BP222" s="187"/>
      <c r="BQ222" s="187"/>
      <c r="BR222" s="187"/>
      <c r="BS222" s="187"/>
      <c r="BT222" s="187"/>
      <c r="BU222" s="187"/>
      <c r="BV222" s="187"/>
      <c r="BW222" s="187"/>
    </row>
    <row r="223" spans="1:75" x14ac:dyDescent="0.25">
      <c r="B223" s="148" t="s">
        <v>580</v>
      </c>
      <c r="C223" s="166"/>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c r="AC223" s="187"/>
      <c r="AD223" s="187"/>
      <c r="AE223" s="187"/>
      <c r="AF223" s="187"/>
      <c r="AG223" s="187"/>
      <c r="AH223" s="187"/>
      <c r="AI223" s="187"/>
      <c r="AJ223" s="187"/>
      <c r="AK223" s="187"/>
      <c r="AL223" s="187"/>
      <c r="AM223" s="187"/>
      <c r="AN223" s="187"/>
      <c r="AO223" s="187"/>
      <c r="AP223" s="187"/>
      <c r="AQ223" s="187"/>
      <c r="AR223" s="187"/>
      <c r="AS223" s="187"/>
      <c r="AT223" s="187"/>
      <c r="AU223" s="187"/>
      <c r="AV223" s="187"/>
      <c r="AW223" s="187"/>
      <c r="AX223" s="187"/>
      <c r="AY223" s="187"/>
      <c r="AZ223" s="187"/>
      <c r="BA223" s="187"/>
      <c r="BB223" s="187"/>
      <c r="BC223" s="187"/>
      <c r="BD223" s="187"/>
      <c r="BE223" s="187"/>
      <c r="BF223" s="187"/>
      <c r="BG223" s="187"/>
      <c r="BH223" s="187"/>
      <c r="BI223" s="187"/>
      <c r="BJ223" s="187"/>
      <c r="BK223" s="187"/>
      <c r="BL223" s="187"/>
      <c r="BM223" s="187"/>
      <c r="BN223" s="187"/>
      <c r="BO223" s="187"/>
      <c r="BP223" s="187"/>
      <c r="BQ223" s="187"/>
      <c r="BR223" s="187"/>
      <c r="BS223" s="187"/>
      <c r="BT223" s="187"/>
      <c r="BU223" s="187"/>
      <c r="BV223" s="187"/>
      <c r="BW223" s="187"/>
    </row>
    <row r="224" spans="1:75" x14ac:dyDescent="0.25">
      <c r="A224" s="189" t="s">
        <v>123</v>
      </c>
      <c r="B224" s="188"/>
      <c r="C224" s="166">
        <v>5</v>
      </c>
      <c r="D224" s="172">
        <v>122.69825355025883</v>
      </c>
      <c r="E224" s="172">
        <v>91.987298420627624</v>
      </c>
      <c r="F224" s="172">
        <v>91.987298420627582</v>
      </c>
      <c r="G224" s="172">
        <v>91.987298420627582</v>
      </c>
      <c r="H224" s="172">
        <v>91.987298420627582</v>
      </c>
      <c r="I224" s="172">
        <v>91.987298420627582</v>
      </c>
      <c r="J224" s="172">
        <v>92.200402348950561</v>
      </c>
      <c r="K224" s="172">
        <v>90.993080300224563</v>
      </c>
      <c r="L224" s="172">
        <v>90.993080300224563</v>
      </c>
      <c r="M224" s="172">
        <v>95.146854492594002</v>
      </c>
      <c r="N224" s="172">
        <v>95.146854492594002</v>
      </c>
      <c r="O224" s="172">
        <v>95.492339310280002</v>
      </c>
      <c r="P224" s="172">
        <v>92.491583777586669</v>
      </c>
      <c r="Q224" s="172">
        <v>92.491583777586669</v>
      </c>
      <c r="R224" s="172">
        <v>92.491583777586669</v>
      </c>
      <c r="S224" s="172">
        <v>91.110197162267923</v>
      </c>
      <c r="T224" s="172">
        <v>91.110197162267923</v>
      </c>
      <c r="U224" s="172">
        <v>88.375231535872047</v>
      </c>
      <c r="V224" s="172">
        <v>88.375231535872047</v>
      </c>
      <c r="W224" s="172">
        <v>88.375231535872047</v>
      </c>
      <c r="X224" s="172">
        <v>88.288563223648111</v>
      </c>
      <c r="Y224" s="172">
        <v>88.288563223648111</v>
      </c>
      <c r="Z224" s="172">
        <v>88.288563223648111</v>
      </c>
      <c r="AA224" s="172">
        <v>87.664577578211961</v>
      </c>
      <c r="AB224" s="172">
        <v>87.664577578211961</v>
      </c>
      <c r="AC224" s="172">
        <v>87.664577578211961</v>
      </c>
      <c r="AD224" s="172">
        <v>88.424052174835666</v>
      </c>
      <c r="AE224" s="172">
        <v>88.4014183458698</v>
      </c>
      <c r="AF224" s="172">
        <v>88.4014183458698</v>
      </c>
      <c r="AG224" s="172">
        <v>88.4014183458698</v>
      </c>
      <c r="AH224" s="172">
        <v>87.680073875729889</v>
      </c>
      <c r="AI224" s="172">
        <v>87.680073875729889</v>
      </c>
      <c r="AJ224" s="172">
        <v>87.550433338504291</v>
      </c>
      <c r="AK224" s="172">
        <v>86.693249086342661</v>
      </c>
      <c r="AL224" s="172">
        <v>88.854663304957242</v>
      </c>
      <c r="AM224" s="172">
        <v>88.854663304957242</v>
      </c>
      <c r="AN224" s="172">
        <v>88.854663304957242</v>
      </c>
      <c r="AO224" s="172">
        <v>89.097506213620889</v>
      </c>
      <c r="AP224" s="172">
        <v>89.097506213620889</v>
      </c>
      <c r="AQ224" s="172">
        <v>89.097506213620889</v>
      </c>
      <c r="AR224" s="172">
        <v>89.097506213620889</v>
      </c>
      <c r="AS224" s="172">
        <v>89.097506213620889</v>
      </c>
      <c r="AT224" s="172">
        <v>89.097506213620889</v>
      </c>
      <c r="AU224" s="172">
        <v>89.097506213620889</v>
      </c>
      <c r="AV224" s="172">
        <v>89.097506213620889</v>
      </c>
      <c r="AW224" s="172">
        <v>89.097506213620889</v>
      </c>
      <c r="AX224" s="172">
        <v>89.097506213620889</v>
      </c>
      <c r="AY224" s="172">
        <v>89.097506213620889</v>
      </c>
      <c r="AZ224" s="172">
        <v>89.097506213620889</v>
      </c>
      <c r="BA224" s="172">
        <v>89.097505677926748</v>
      </c>
      <c r="BB224" s="172">
        <v>89.097505677926748</v>
      </c>
      <c r="BC224" s="172">
        <v>89.097505677926748</v>
      </c>
      <c r="BD224" s="172">
        <v>89.720402625086265</v>
      </c>
      <c r="BE224" s="172">
        <v>92.129696711431251</v>
      </c>
      <c r="BF224" s="172">
        <v>92.129696711431251</v>
      </c>
      <c r="BG224" s="172">
        <v>92.129696711431251</v>
      </c>
      <c r="BH224" s="172">
        <v>91.118612781839502</v>
      </c>
      <c r="BI224" s="172">
        <v>91.118612781839502</v>
      </c>
      <c r="BJ224" s="172">
        <v>89.28856105186108</v>
      </c>
      <c r="BK224" s="172">
        <v>89.28856105186108</v>
      </c>
      <c r="BL224" s="172">
        <v>89.28856105186108</v>
      </c>
      <c r="BM224" s="172">
        <v>90.362120279416786</v>
      </c>
      <c r="BN224" s="172">
        <v>90.362120279416786</v>
      </c>
      <c r="BO224" s="172">
        <v>90.362120279416786</v>
      </c>
      <c r="BP224" s="172">
        <v>88.909702255207577</v>
      </c>
      <c r="BQ224" s="172">
        <v>88.909702255207577</v>
      </c>
      <c r="BR224" s="172">
        <v>88.909702255207577</v>
      </c>
      <c r="BS224" s="172">
        <v>88.909701841611067</v>
      </c>
      <c r="BT224" s="172">
        <v>88.264345668900461</v>
      </c>
      <c r="BU224" s="172">
        <v>88.264345668900461</v>
      </c>
      <c r="BV224" s="172">
        <v>88.264345668900461</v>
      </c>
      <c r="BW224" s="172">
        <v>88.264345668900461</v>
      </c>
    </row>
    <row r="225" spans="1:75" x14ac:dyDescent="0.25">
      <c r="A225" s="173" t="s">
        <v>124</v>
      </c>
      <c r="B225" s="188"/>
      <c r="C225" s="166">
        <v>5</v>
      </c>
      <c r="D225" s="177">
        <v>122.69825355025883</v>
      </c>
      <c r="E225" s="177">
        <v>91.987298420627624</v>
      </c>
      <c r="F225" s="177">
        <v>91.987298420627582</v>
      </c>
      <c r="G225" s="177">
        <v>91.987298420627582</v>
      </c>
      <c r="H225" s="177">
        <v>91.987298420627582</v>
      </c>
      <c r="I225" s="177">
        <v>91.987298420627582</v>
      </c>
      <c r="J225" s="177">
        <v>92.200402348950561</v>
      </c>
      <c r="K225" s="177">
        <v>90.993080300224563</v>
      </c>
      <c r="L225" s="177">
        <v>90.993080300224563</v>
      </c>
      <c r="M225" s="177">
        <v>95.146854492594002</v>
      </c>
      <c r="N225" s="177">
        <v>95.146854492594002</v>
      </c>
      <c r="O225" s="177">
        <v>95.492339310280002</v>
      </c>
      <c r="P225" s="177">
        <v>92.491583777586669</v>
      </c>
      <c r="Q225" s="177">
        <v>92.491583777586669</v>
      </c>
      <c r="R225" s="177">
        <v>92.491583777586669</v>
      </c>
      <c r="S225" s="177">
        <v>91.110197162267923</v>
      </c>
      <c r="T225" s="177">
        <v>91.110197162267923</v>
      </c>
      <c r="U225" s="177">
        <v>88.375231535872047</v>
      </c>
      <c r="V225" s="177">
        <v>88.375231535872047</v>
      </c>
      <c r="W225" s="177">
        <v>88.375231535872047</v>
      </c>
      <c r="X225" s="177">
        <v>88.288563223648111</v>
      </c>
      <c r="Y225" s="177">
        <v>88.288563223648111</v>
      </c>
      <c r="Z225" s="177">
        <v>88.288563223648111</v>
      </c>
      <c r="AA225" s="177">
        <v>87.664577578211961</v>
      </c>
      <c r="AB225" s="177">
        <v>87.664577578211961</v>
      </c>
      <c r="AC225" s="177">
        <v>87.664577578211961</v>
      </c>
      <c r="AD225" s="177">
        <v>88.424052174835666</v>
      </c>
      <c r="AE225" s="177">
        <v>88.4014183458698</v>
      </c>
      <c r="AF225" s="177">
        <v>88.4014183458698</v>
      </c>
      <c r="AG225" s="177">
        <v>88.4014183458698</v>
      </c>
      <c r="AH225" s="177">
        <v>87.680073875729889</v>
      </c>
      <c r="AI225" s="177">
        <v>87.680073875729889</v>
      </c>
      <c r="AJ225" s="177">
        <v>87.550433338504291</v>
      </c>
      <c r="AK225" s="177">
        <v>86.693249086342661</v>
      </c>
      <c r="AL225" s="177">
        <v>88.854663304957242</v>
      </c>
      <c r="AM225" s="177">
        <v>88.854663304957242</v>
      </c>
      <c r="AN225" s="177">
        <v>88.854663304957242</v>
      </c>
      <c r="AO225" s="177">
        <v>89.097506213620889</v>
      </c>
      <c r="AP225" s="177">
        <v>89.097506213620889</v>
      </c>
      <c r="AQ225" s="177">
        <v>89.097506213620889</v>
      </c>
      <c r="AR225" s="177">
        <v>89.097506213620889</v>
      </c>
      <c r="AS225" s="177">
        <v>89.097506213620889</v>
      </c>
      <c r="AT225" s="177">
        <v>89.097506213620889</v>
      </c>
      <c r="AU225" s="177">
        <v>89.097506213620889</v>
      </c>
      <c r="AV225" s="177">
        <v>89.097506213620889</v>
      </c>
      <c r="AW225" s="177">
        <v>89.097506213620889</v>
      </c>
      <c r="AX225" s="177">
        <v>89.097506213620889</v>
      </c>
      <c r="AY225" s="177">
        <v>89.097506213620889</v>
      </c>
      <c r="AZ225" s="177">
        <v>89.097506213620889</v>
      </c>
      <c r="BA225" s="177">
        <v>89.097505677926748</v>
      </c>
      <c r="BB225" s="177">
        <v>89.097505677926748</v>
      </c>
      <c r="BC225" s="177">
        <v>89.097505677926748</v>
      </c>
      <c r="BD225" s="177">
        <v>89.720402625086265</v>
      </c>
      <c r="BE225" s="177">
        <v>92.129696711431251</v>
      </c>
      <c r="BF225" s="177">
        <v>92.129696711431251</v>
      </c>
      <c r="BG225" s="177">
        <v>92.129696711431251</v>
      </c>
      <c r="BH225" s="177">
        <v>91.118612781839502</v>
      </c>
      <c r="BI225" s="177">
        <v>91.118612781839502</v>
      </c>
      <c r="BJ225" s="177">
        <v>89.28856105186108</v>
      </c>
      <c r="BK225" s="177">
        <v>89.28856105186108</v>
      </c>
      <c r="BL225" s="177">
        <v>89.28856105186108</v>
      </c>
      <c r="BM225" s="177">
        <v>90.362120279416786</v>
      </c>
      <c r="BN225" s="177">
        <v>90.362120279416786</v>
      </c>
      <c r="BO225" s="177">
        <v>90.362120279416786</v>
      </c>
      <c r="BP225" s="177">
        <v>88.909702255207577</v>
      </c>
      <c r="BQ225" s="177">
        <v>88.909702255207577</v>
      </c>
      <c r="BR225" s="177">
        <v>88.909702255207577</v>
      </c>
      <c r="BS225" s="177">
        <v>88.909701841611067</v>
      </c>
      <c r="BT225" s="177">
        <v>88.264345668900461</v>
      </c>
      <c r="BU225" s="177">
        <v>88.264345668900461</v>
      </c>
      <c r="BV225" s="177">
        <v>88.264345668900461</v>
      </c>
      <c r="BW225" s="177">
        <v>88.264345668900461</v>
      </c>
    </row>
    <row r="226" spans="1:75" x14ac:dyDescent="0.25">
      <c r="B226" s="148" t="s">
        <v>581</v>
      </c>
      <c r="C226" s="166">
        <v>5</v>
      </c>
      <c r="D226" s="181">
        <v>122.69825355025883</v>
      </c>
      <c r="E226" s="181">
        <v>91.987298420627624</v>
      </c>
      <c r="F226" s="181">
        <v>91.987298420627582</v>
      </c>
      <c r="G226" s="181">
        <v>91.987298420627582</v>
      </c>
      <c r="H226" s="181">
        <v>91.987298420627582</v>
      </c>
      <c r="I226" s="181">
        <v>91.987298420627582</v>
      </c>
      <c r="J226" s="181">
        <v>92.200402348950561</v>
      </c>
      <c r="K226" s="181">
        <v>90.993080300224563</v>
      </c>
      <c r="L226" s="181">
        <v>90.993080300224563</v>
      </c>
      <c r="M226" s="181">
        <v>95.146854492594002</v>
      </c>
      <c r="N226" s="181">
        <v>95.146854492594002</v>
      </c>
      <c r="O226" s="181">
        <v>95.492339310280002</v>
      </c>
      <c r="P226" s="181">
        <v>92.491583777586669</v>
      </c>
      <c r="Q226" s="181">
        <v>92.491583777586669</v>
      </c>
      <c r="R226" s="181">
        <v>92.491583777586669</v>
      </c>
      <c r="S226" s="181">
        <v>91.110197162267923</v>
      </c>
      <c r="T226" s="181">
        <v>91.110197162267923</v>
      </c>
      <c r="U226" s="181">
        <v>88.375231535872047</v>
      </c>
      <c r="V226" s="181">
        <v>88.375231535872047</v>
      </c>
      <c r="W226" s="181">
        <v>88.375231535872047</v>
      </c>
      <c r="X226" s="181">
        <v>88.288563223648111</v>
      </c>
      <c r="Y226" s="181">
        <v>88.288563223648111</v>
      </c>
      <c r="Z226" s="181">
        <v>88.288563223648111</v>
      </c>
      <c r="AA226" s="181">
        <v>87.664577578211961</v>
      </c>
      <c r="AB226" s="181">
        <v>87.664577578211961</v>
      </c>
      <c r="AC226" s="181">
        <v>87.664577578211961</v>
      </c>
      <c r="AD226" s="181">
        <v>88.424052174835666</v>
      </c>
      <c r="AE226" s="181">
        <v>88.4014183458698</v>
      </c>
      <c r="AF226" s="181">
        <v>88.4014183458698</v>
      </c>
      <c r="AG226" s="181">
        <v>88.4014183458698</v>
      </c>
      <c r="AH226" s="181">
        <v>87.680073875729889</v>
      </c>
      <c r="AI226" s="181">
        <v>87.680073875729889</v>
      </c>
      <c r="AJ226" s="181">
        <v>87.550433338504291</v>
      </c>
      <c r="AK226" s="181">
        <v>86.693249086342661</v>
      </c>
      <c r="AL226" s="181">
        <v>88.854663304957242</v>
      </c>
      <c r="AM226" s="181">
        <v>88.854663304957242</v>
      </c>
      <c r="AN226" s="181">
        <v>88.854663304957242</v>
      </c>
      <c r="AO226" s="181">
        <v>89.097506213620889</v>
      </c>
      <c r="AP226" s="181">
        <v>89.097506213620889</v>
      </c>
      <c r="AQ226" s="181">
        <v>89.097506213620889</v>
      </c>
      <c r="AR226" s="181">
        <v>89.097506213620889</v>
      </c>
      <c r="AS226" s="181">
        <v>89.097506213620889</v>
      </c>
      <c r="AT226" s="181">
        <v>89.097506213620889</v>
      </c>
      <c r="AU226" s="181">
        <v>89.097506213620889</v>
      </c>
      <c r="AV226" s="181">
        <v>89.097506213620889</v>
      </c>
      <c r="AW226" s="181">
        <v>89.097506213620889</v>
      </c>
      <c r="AX226" s="181">
        <v>89.097506213620889</v>
      </c>
      <c r="AY226" s="181">
        <v>89.097506213620889</v>
      </c>
      <c r="AZ226" s="181">
        <v>89.097506213620889</v>
      </c>
      <c r="BA226" s="181">
        <v>89.097505677926748</v>
      </c>
      <c r="BB226" s="181">
        <v>89.097505677926748</v>
      </c>
      <c r="BC226" s="181">
        <v>89.097505677926748</v>
      </c>
      <c r="BD226" s="181">
        <v>89.720402625086265</v>
      </c>
      <c r="BE226" s="181">
        <v>92.129696711431251</v>
      </c>
      <c r="BF226" s="181">
        <v>92.129696711431251</v>
      </c>
      <c r="BG226" s="181">
        <v>92.129696711431251</v>
      </c>
      <c r="BH226" s="181">
        <v>91.118612781839502</v>
      </c>
      <c r="BI226" s="181">
        <v>91.118612781839502</v>
      </c>
      <c r="BJ226" s="181">
        <v>89.28856105186108</v>
      </c>
      <c r="BK226" s="181">
        <v>89.28856105186108</v>
      </c>
      <c r="BL226" s="181">
        <v>89.28856105186108</v>
      </c>
      <c r="BM226" s="181">
        <v>90.362120279416786</v>
      </c>
      <c r="BN226" s="181">
        <v>90.362120279416786</v>
      </c>
      <c r="BO226" s="181">
        <v>90.362120279416786</v>
      </c>
      <c r="BP226" s="181">
        <v>88.909702255207577</v>
      </c>
      <c r="BQ226" s="181">
        <v>88.909702255207577</v>
      </c>
      <c r="BR226" s="181">
        <v>88.909702255207577</v>
      </c>
      <c r="BS226" s="181">
        <v>88.909701841611067</v>
      </c>
      <c r="BT226" s="181">
        <v>88.264345668900461</v>
      </c>
      <c r="BU226" s="181">
        <v>88.264345668900461</v>
      </c>
      <c r="BV226" s="181">
        <v>88.264345668900461</v>
      </c>
      <c r="BW226" s="181">
        <v>88.264345668900461</v>
      </c>
    </row>
    <row r="227" spans="1:75" x14ac:dyDescent="0.25">
      <c r="A227" s="189" t="s">
        <v>125</v>
      </c>
      <c r="B227" s="188"/>
      <c r="C227" s="166">
        <v>39</v>
      </c>
      <c r="D227" s="172">
        <v>100.03975559140966</v>
      </c>
      <c r="E227" s="172">
        <v>100.03975559140966</v>
      </c>
      <c r="F227" s="172">
        <v>100.03975559140963</v>
      </c>
      <c r="G227" s="172">
        <v>100.03975559140963</v>
      </c>
      <c r="H227" s="172">
        <v>100.03975559140963</v>
      </c>
      <c r="I227" s="172">
        <v>100.03975559140963</v>
      </c>
      <c r="J227" s="172">
        <v>100.03975559140963</v>
      </c>
      <c r="K227" s="172">
        <v>100.03975559140963</v>
      </c>
      <c r="L227" s="172">
        <v>100.03975559140963</v>
      </c>
      <c r="M227" s="172">
        <v>100.03975559140963</v>
      </c>
      <c r="N227" s="172">
        <v>100.03975559140963</v>
      </c>
      <c r="O227" s="172">
        <v>100.03975559140963</v>
      </c>
      <c r="P227" s="172">
        <v>100.03975559140963</v>
      </c>
      <c r="Q227" s="172">
        <v>100.03976888017583</v>
      </c>
      <c r="R227" s="172">
        <v>100.03976888017583</v>
      </c>
      <c r="S227" s="172">
        <v>100.03976888017583</v>
      </c>
      <c r="T227" s="172">
        <v>100.03976888017583</v>
      </c>
      <c r="U227" s="172">
        <v>100.03976888017583</v>
      </c>
      <c r="V227" s="172">
        <v>100.03976888017583</v>
      </c>
      <c r="W227" s="172">
        <v>100.03976888017583</v>
      </c>
      <c r="X227" s="172">
        <v>100.03976888017583</v>
      </c>
      <c r="Y227" s="172">
        <v>100.03976888017583</v>
      </c>
      <c r="Z227" s="172">
        <v>100.03976888017583</v>
      </c>
      <c r="AA227" s="172">
        <v>100.03976888017583</v>
      </c>
      <c r="AB227" s="172">
        <v>100.03976888017583</v>
      </c>
      <c r="AC227" s="172">
        <v>100.03976888017583</v>
      </c>
      <c r="AD227" s="172">
        <v>100.03976888017583</v>
      </c>
      <c r="AE227" s="172">
        <v>100.03976888017583</v>
      </c>
      <c r="AF227" s="172">
        <v>100.03976888017583</v>
      </c>
      <c r="AG227" s="172">
        <v>100.03976888017583</v>
      </c>
      <c r="AH227" s="172">
        <v>100.03976888017583</v>
      </c>
      <c r="AI227" s="172">
        <v>100.03976888017583</v>
      </c>
      <c r="AJ227" s="172">
        <v>100.03976888017583</v>
      </c>
      <c r="AK227" s="172">
        <v>100.03976888017583</v>
      </c>
      <c r="AL227" s="172">
        <v>100.03976888017583</v>
      </c>
      <c r="AM227" s="172">
        <v>100.03976888017583</v>
      </c>
      <c r="AN227" s="172">
        <v>100.03976888017583</v>
      </c>
      <c r="AO227" s="172">
        <v>100.03976888017583</v>
      </c>
      <c r="AP227" s="172">
        <v>100.03976888017583</v>
      </c>
      <c r="AQ227" s="172">
        <v>100.03976888017583</v>
      </c>
      <c r="AR227" s="172">
        <v>100.03976888017583</v>
      </c>
      <c r="AS227" s="172">
        <v>100.03976888017583</v>
      </c>
      <c r="AT227" s="172">
        <v>100.03976888017583</v>
      </c>
      <c r="AU227" s="172">
        <v>100.03976888017583</v>
      </c>
      <c r="AV227" s="172">
        <v>100.03976888017583</v>
      </c>
      <c r="AW227" s="172">
        <v>100.03976888017583</v>
      </c>
      <c r="AX227" s="172">
        <v>100.03976888017583</v>
      </c>
      <c r="AY227" s="172">
        <v>100.03976888017583</v>
      </c>
      <c r="AZ227" s="172">
        <v>100.03976888017583</v>
      </c>
      <c r="BA227" s="172">
        <v>100.03976888017583</v>
      </c>
      <c r="BB227" s="172">
        <v>100.03976888017583</v>
      </c>
      <c r="BC227" s="172">
        <v>100.03976888017583</v>
      </c>
      <c r="BD227" s="172">
        <v>100.03976888017583</v>
      </c>
      <c r="BE227" s="172">
        <v>100.03976888017583</v>
      </c>
      <c r="BF227" s="172">
        <v>100.03976888017583</v>
      </c>
      <c r="BG227" s="172">
        <v>100.03976888017583</v>
      </c>
      <c r="BH227" s="172">
        <v>100.03976888017583</v>
      </c>
      <c r="BI227" s="172">
        <v>100.03976888017583</v>
      </c>
      <c r="BJ227" s="172">
        <v>100.03976888017583</v>
      </c>
      <c r="BK227" s="172">
        <v>100.03976888017583</v>
      </c>
      <c r="BL227" s="172">
        <v>100.03976888017583</v>
      </c>
      <c r="BM227" s="172">
        <v>100.03976888017583</v>
      </c>
      <c r="BN227" s="172">
        <v>100.03976888017583</v>
      </c>
      <c r="BO227" s="172">
        <v>100.03976888017583</v>
      </c>
      <c r="BP227" s="172">
        <v>100.03976888017583</v>
      </c>
      <c r="BQ227" s="172">
        <v>100.03976888017583</v>
      </c>
      <c r="BR227" s="172">
        <v>100.03976888017583</v>
      </c>
      <c r="BS227" s="172">
        <v>100.03976888017583</v>
      </c>
      <c r="BT227" s="172">
        <v>100.03976888017583</v>
      </c>
      <c r="BU227" s="172">
        <v>100.03976888017583</v>
      </c>
      <c r="BV227" s="172">
        <v>100.03976888017583</v>
      </c>
      <c r="BW227" s="172">
        <v>100.03976888017583</v>
      </c>
    </row>
    <row r="228" spans="1:75" x14ac:dyDescent="0.25">
      <c r="A228" s="173" t="s">
        <v>126</v>
      </c>
      <c r="B228" s="188"/>
      <c r="C228" s="166">
        <v>39</v>
      </c>
      <c r="D228" s="177">
        <v>100.03975559140966</v>
      </c>
      <c r="E228" s="177">
        <v>100.03975559140966</v>
      </c>
      <c r="F228" s="177">
        <v>100.03975559140963</v>
      </c>
      <c r="G228" s="177">
        <v>100.03975559140963</v>
      </c>
      <c r="H228" s="177">
        <v>100.03975559140963</v>
      </c>
      <c r="I228" s="177">
        <v>100.03975559140963</v>
      </c>
      <c r="J228" s="177">
        <v>100.03975559140963</v>
      </c>
      <c r="K228" s="177">
        <v>100.03975559140963</v>
      </c>
      <c r="L228" s="177">
        <v>100.03975559140963</v>
      </c>
      <c r="M228" s="177">
        <v>100.03975559140963</v>
      </c>
      <c r="N228" s="177">
        <v>100.03975559140963</v>
      </c>
      <c r="O228" s="177">
        <v>100.03975559140963</v>
      </c>
      <c r="P228" s="177">
        <v>100.03975559140963</v>
      </c>
      <c r="Q228" s="177">
        <v>100.03976888017583</v>
      </c>
      <c r="R228" s="177">
        <v>100.03976888017583</v>
      </c>
      <c r="S228" s="177">
        <v>100.03976888017583</v>
      </c>
      <c r="T228" s="177">
        <v>100.03976888017583</v>
      </c>
      <c r="U228" s="177">
        <v>100.03976888017583</v>
      </c>
      <c r="V228" s="177">
        <v>100.03976888017583</v>
      </c>
      <c r="W228" s="177">
        <v>100.03976888017583</v>
      </c>
      <c r="X228" s="177">
        <v>100.03976888017583</v>
      </c>
      <c r="Y228" s="177">
        <v>100.03976888017583</v>
      </c>
      <c r="Z228" s="177">
        <v>100.03976888017583</v>
      </c>
      <c r="AA228" s="177">
        <v>100.03976888017583</v>
      </c>
      <c r="AB228" s="177">
        <v>100.03976888017583</v>
      </c>
      <c r="AC228" s="177">
        <v>100.03976888017583</v>
      </c>
      <c r="AD228" s="177">
        <v>100.03976888017583</v>
      </c>
      <c r="AE228" s="177">
        <v>100.03976888017583</v>
      </c>
      <c r="AF228" s="177">
        <v>100.03976888017583</v>
      </c>
      <c r="AG228" s="177">
        <v>100.03976888017583</v>
      </c>
      <c r="AH228" s="177">
        <v>100.03976888017583</v>
      </c>
      <c r="AI228" s="177">
        <v>100.03976888017583</v>
      </c>
      <c r="AJ228" s="177">
        <v>100.03976888017583</v>
      </c>
      <c r="AK228" s="177">
        <v>100.03976888017583</v>
      </c>
      <c r="AL228" s="177">
        <v>100.03976888017583</v>
      </c>
      <c r="AM228" s="177">
        <v>100.03976888017583</v>
      </c>
      <c r="AN228" s="177">
        <v>100.03976888017583</v>
      </c>
      <c r="AO228" s="177">
        <v>100.03976888017583</v>
      </c>
      <c r="AP228" s="177">
        <v>100.03976888017583</v>
      </c>
      <c r="AQ228" s="177">
        <v>100.03976888017583</v>
      </c>
      <c r="AR228" s="177">
        <v>100.03976888017583</v>
      </c>
      <c r="AS228" s="177">
        <v>100.03976888017583</v>
      </c>
      <c r="AT228" s="177">
        <v>100.03976888017583</v>
      </c>
      <c r="AU228" s="177">
        <v>100.03976888017583</v>
      </c>
      <c r="AV228" s="177">
        <v>100.03976888017583</v>
      </c>
      <c r="AW228" s="177">
        <v>100.03976888017583</v>
      </c>
      <c r="AX228" s="177">
        <v>100.03976888017583</v>
      </c>
      <c r="AY228" s="177">
        <v>100.03976888017583</v>
      </c>
      <c r="AZ228" s="177">
        <v>100.03976888017583</v>
      </c>
      <c r="BA228" s="177">
        <v>100.03976888017583</v>
      </c>
      <c r="BB228" s="177">
        <v>100.03976888017583</v>
      </c>
      <c r="BC228" s="177">
        <v>100.03976888017583</v>
      </c>
      <c r="BD228" s="177">
        <v>100.03976888017583</v>
      </c>
      <c r="BE228" s="177">
        <v>100.03976888017583</v>
      </c>
      <c r="BF228" s="177">
        <v>100.03976888017583</v>
      </c>
      <c r="BG228" s="177">
        <v>100.03976888017583</v>
      </c>
      <c r="BH228" s="177">
        <v>100.03976888017583</v>
      </c>
      <c r="BI228" s="177">
        <v>100.03976888017583</v>
      </c>
      <c r="BJ228" s="177">
        <v>100.03976888017583</v>
      </c>
      <c r="BK228" s="177">
        <v>100.03976888017583</v>
      </c>
      <c r="BL228" s="177">
        <v>100.03976888017583</v>
      </c>
      <c r="BM228" s="177">
        <v>100.03976888017583</v>
      </c>
      <c r="BN228" s="177">
        <v>100.03976888017583</v>
      </c>
      <c r="BO228" s="177">
        <v>100.03976888017583</v>
      </c>
      <c r="BP228" s="177">
        <v>100.03976888017583</v>
      </c>
      <c r="BQ228" s="177">
        <v>100.03976888017583</v>
      </c>
      <c r="BR228" s="177">
        <v>100.03976888017583</v>
      </c>
      <c r="BS228" s="177">
        <v>100.03976888017583</v>
      </c>
      <c r="BT228" s="177">
        <v>100.03976888017583</v>
      </c>
      <c r="BU228" s="177">
        <v>100.03976888017583</v>
      </c>
      <c r="BV228" s="177">
        <v>100.03976888017583</v>
      </c>
      <c r="BW228" s="177">
        <v>100.03976888017583</v>
      </c>
    </row>
    <row r="229" spans="1:75" x14ac:dyDescent="0.25">
      <c r="B229" s="148" t="s">
        <v>582</v>
      </c>
      <c r="C229" s="214">
        <v>39</v>
      </c>
      <c r="D229" s="181">
        <v>100.03975559140966</v>
      </c>
      <c r="E229" s="181">
        <v>100.03975559140966</v>
      </c>
      <c r="F229" s="181">
        <v>100.03975559140963</v>
      </c>
      <c r="G229" s="181">
        <v>100.03975559140963</v>
      </c>
      <c r="H229" s="181">
        <v>100.03975559140963</v>
      </c>
      <c r="I229" s="181">
        <v>100.03975559140963</v>
      </c>
      <c r="J229" s="181">
        <v>100.03975559140963</v>
      </c>
      <c r="K229" s="181">
        <v>100.03975559140963</v>
      </c>
      <c r="L229" s="181">
        <v>100.03975559140963</v>
      </c>
      <c r="M229" s="181">
        <v>100.03975559140963</v>
      </c>
      <c r="N229" s="181">
        <v>100.03975559140963</v>
      </c>
      <c r="O229" s="181">
        <v>100.03975559140963</v>
      </c>
      <c r="P229" s="181">
        <v>100.03975559140963</v>
      </c>
      <c r="Q229" s="181">
        <v>100.03976888017583</v>
      </c>
      <c r="R229" s="181">
        <v>100.03976888017583</v>
      </c>
      <c r="S229" s="181">
        <v>100.03976888017583</v>
      </c>
      <c r="T229" s="181">
        <v>100.03976888017583</v>
      </c>
      <c r="U229" s="181">
        <v>100.03976888017583</v>
      </c>
      <c r="V229" s="181">
        <v>100.03976888017583</v>
      </c>
      <c r="W229" s="181">
        <v>100.03976888017583</v>
      </c>
      <c r="X229" s="181">
        <v>100.03976888017583</v>
      </c>
      <c r="Y229" s="181">
        <v>100.03976888017583</v>
      </c>
      <c r="Z229" s="181">
        <v>100.03976888017583</v>
      </c>
      <c r="AA229" s="181">
        <v>100.03976888017583</v>
      </c>
      <c r="AB229" s="181">
        <v>100.03976888017583</v>
      </c>
      <c r="AC229" s="181">
        <v>100.03976888017583</v>
      </c>
      <c r="AD229" s="181">
        <v>100.03976888017583</v>
      </c>
      <c r="AE229" s="181">
        <v>100.03976888017583</v>
      </c>
      <c r="AF229" s="181">
        <v>100.03976888017583</v>
      </c>
      <c r="AG229" s="181">
        <v>100.03976888017583</v>
      </c>
      <c r="AH229" s="181">
        <v>100.03976888017583</v>
      </c>
      <c r="AI229" s="181">
        <v>100.03976888017583</v>
      </c>
      <c r="AJ229" s="181">
        <v>100.03976888017583</v>
      </c>
      <c r="AK229" s="181">
        <v>100.03976888017583</v>
      </c>
      <c r="AL229" s="181">
        <v>100.03976888017583</v>
      </c>
      <c r="AM229" s="181">
        <v>100.03976888017583</v>
      </c>
      <c r="AN229" s="181">
        <v>100.03976888017583</v>
      </c>
      <c r="AO229" s="181">
        <v>100.03976888017583</v>
      </c>
      <c r="AP229" s="181">
        <v>100.03976888017583</v>
      </c>
      <c r="AQ229" s="181">
        <v>100.03976888017583</v>
      </c>
      <c r="AR229" s="181">
        <v>100.03976888017583</v>
      </c>
      <c r="AS229" s="181">
        <v>100.03976888017583</v>
      </c>
      <c r="AT229" s="181">
        <v>100.03976888017583</v>
      </c>
      <c r="AU229" s="181">
        <v>100.03976888017583</v>
      </c>
      <c r="AV229" s="181">
        <v>100.03976888017583</v>
      </c>
      <c r="AW229" s="181">
        <v>100.03976888017583</v>
      </c>
      <c r="AX229" s="181">
        <v>100.03976888017583</v>
      </c>
      <c r="AY229" s="181">
        <v>100.03976888017583</v>
      </c>
      <c r="AZ229" s="181">
        <v>100.03976888017583</v>
      </c>
      <c r="BA229" s="181">
        <v>100.03976888017583</v>
      </c>
      <c r="BB229" s="181">
        <v>100.03976888017583</v>
      </c>
      <c r="BC229" s="181">
        <v>100.03976888017583</v>
      </c>
      <c r="BD229" s="181">
        <v>100.03976888017583</v>
      </c>
      <c r="BE229" s="181">
        <v>100.03976888017583</v>
      </c>
      <c r="BF229" s="181">
        <v>100.03976888017583</v>
      </c>
      <c r="BG229" s="181">
        <v>100.03976888017583</v>
      </c>
      <c r="BH229" s="181">
        <v>100.03976888017583</v>
      </c>
      <c r="BI229" s="181">
        <v>100.03976888017583</v>
      </c>
      <c r="BJ229" s="181">
        <v>100.03976888017583</v>
      </c>
      <c r="BK229" s="181">
        <v>100.03976888017583</v>
      </c>
      <c r="BL229" s="181">
        <v>100.03976888017583</v>
      </c>
      <c r="BM229" s="181">
        <v>100.03976888017583</v>
      </c>
      <c r="BN229" s="181">
        <v>100.03976888017583</v>
      </c>
      <c r="BO229" s="181">
        <v>100.03976888017583</v>
      </c>
      <c r="BP229" s="181">
        <v>100.03976888017583</v>
      </c>
      <c r="BQ229" s="181">
        <v>100.03976888017583</v>
      </c>
      <c r="BR229" s="181">
        <v>100.03976888017583</v>
      </c>
      <c r="BS229" s="181">
        <v>100.03976888017583</v>
      </c>
      <c r="BT229" s="181">
        <v>100.03976888017583</v>
      </c>
      <c r="BU229" s="181">
        <v>100.03976888017583</v>
      </c>
      <c r="BV229" s="181">
        <v>100.03976888017583</v>
      </c>
      <c r="BW229" s="181">
        <v>100.03976888017583</v>
      </c>
    </row>
    <row r="230" spans="1:75" x14ac:dyDescent="0.25">
      <c r="C230" s="166"/>
    </row>
    <row r="231" spans="1:75" x14ac:dyDescent="0.25">
      <c r="A231" s="159" t="s">
        <v>127</v>
      </c>
      <c r="B231" s="192"/>
      <c r="C231" s="166">
        <v>42</v>
      </c>
      <c r="D231" s="165">
        <v>100.93549565890341</v>
      </c>
      <c r="E231" s="165">
        <v>100.60387314015277</v>
      </c>
      <c r="F231" s="165">
        <v>100.56862964549713</v>
      </c>
      <c r="G231" s="165">
        <v>100.57039900706211</v>
      </c>
      <c r="H231" s="165">
        <v>100.89173408975269</v>
      </c>
      <c r="I231" s="165">
        <v>100.9631354258596</v>
      </c>
      <c r="J231" s="165">
        <v>100.99515460483265</v>
      </c>
      <c r="K231" s="165">
        <v>101.01818378387486</v>
      </c>
      <c r="L231" s="165">
        <v>100.92522375300054</v>
      </c>
      <c r="M231" s="165">
        <v>101.10470297214319</v>
      </c>
      <c r="N231" s="165">
        <v>101.82176108775586</v>
      </c>
      <c r="O231" s="165">
        <v>101.2856545236468</v>
      </c>
      <c r="P231" s="165">
        <v>101.7913041071272</v>
      </c>
      <c r="Q231" s="165">
        <v>101.41328521782147</v>
      </c>
      <c r="R231" s="165">
        <v>101.74051467663304</v>
      </c>
      <c r="S231" s="165">
        <v>102.0855490710159</v>
      </c>
      <c r="T231" s="165">
        <v>102.234014073053</v>
      </c>
      <c r="U231" s="165">
        <v>102.39118102640411</v>
      </c>
      <c r="V231" s="165">
        <v>102.38040843447379</v>
      </c>
      <c r="W231" s="165">
        <v>102.68412069674503</v>
      </c>
      <c r="X231" s="165">
        <v>102.81280855112531</v>
      </c>
      <c r="Y231" s="165">
        <v>103.26288640455134</v>
      </c>
      <c r="Z231" s="165">
        <v>102.95486318583835</v>
      </c>
      <c r="AA231" s="165">
        <v>103.64575054501533</v>
      </c>
      <c r="AB231" s="165">
        <v>103.64575054501533</v>
      </c>
      <c r="AC231" s="165">
        <v>103.22834269035505</v>
      </c>
      <c r="AD231" s="165">
        <v>103.97348751857342</v>
      </c>
      <c r="AE231" s="165">
        <v>104.03677120784187</v>
      </c>
      <c r="AF231" s="165">
        <v>104.49443132681223</v>
      </c>
      <c r="AG231" s="165">
        <v>104.728509946093</v>
      </c>
      <c r="AH231" s="165">
        <v>105.03860895050299</v>
      </c>
      <c r="AI231" s="165">
        <v>105.0158891974492</v>
      </c>
      <c r="AJ231" s="165">
        <v>104.72848790278911</v>
      </c>
      <c r="AK231" s="165">
        <v>105.88859293881417</v>
      </c>
      <c r="AL231" s="165">
        <v>106.35766387880886</v>
      </c>
      <c r="AM231" s="165">
        <v>106.33968858155441</v>
      </c>
      <c r="AN231" s="165">
        <v>107.24500852505324</v>
      </c>
      <c r="AO231" s="165">
        <v>107.9327168907776</v>
      </c>
      <c r="AP231" s="165">
        <v>108.42231875659238</v>
      </c>
      <c r="AQ231" s="165">
        <v>108.8940994938652</v>
      </c>
      <c r="AR231" s="165">
        <v>109.65015585507834</v>
      </c>
      <c r="AS231" s="165">
        <v>110.35342657101884</v>
      </c>
      <c r="AT231" s="165">
        <v>110.92696502518422</v>
      </c>
      <c r="AU231" s="165">
        <v>111.47977399869899</v>
      </c>
      <c r="AV231" s="165">
        <v>112.13073448715663</v>
      </c>
      <c r="AW231" s="165">
        <v>112.56851672719209</v>
      </c>
      <c r="AX231" s="165">
        <v>112.70647177042467</v>
      </c>
      <c r="AY231" s="165">
        <v>112.9892148640044</v>
      </c>
      <c r="AZ231" s="165">
        <v>113.29458567102976</v>
      </c>
      <c r="BA231" s="165">
        <v>113.69357025405081</v>
      </c>
      <c r="BB231" s="165">
        <v>114.44902904377525</v>
      </c>
      <c r="BC231" s="165">
        <v>115.04708082860733</v>
      </c>
      <c r="BD231" s="165">
        <v>115.45969190468016</v>
      </c>
      <c r="BE231" s="165">
        <v>115.48165554542703</v>
      </c>
      <c r="BF231" s="165">
        <v>114.75737301656211</v>
      </c>
      <c r="BG231" s="165">
        <v>114.62064525848109</v>
      </c>
      <c r="BH231" s="165">
        <v>115.51176994636907</v>
      </c>
      <c r="BI231" s="165">
        <v>115.27686719097871</v>
      </c>
      <c r="BJ231" s="165">
        <v>115.64237426607789</v>
      </c>
      <c r="BK231" s="165">
        <v>116.06826549794808</v>
      </c>
      <c r="BL231" s="165">
        <v>117.00576628634867</v>
      </c>
      <c r="BM231" s="165">
        <v>116.6932591056521</v>
      </c>
      <c r="BN231" s="165">
        <v>117.35392635054124</v>
      </c>
      <c r="BO231" s="165">
        <v>117.7311683062279</v>
      </c>
      <c r="BP231" s="165">
        <v>117.97891719220003</v>
      </c>
      <c r="BQ231" s="165">
        <v>118.74816668044147</v>
      </c>
      <c r="BR231" s="165">
        <v>116.65258028334223</v>
      </c>
      <c r="BS231" s="165">
        <v>118.55037568417434</v>
      </c>
      <c r="BT231" s="165">
        <v>119.62472035745438</v>
      </c>
      <c r="BU231" s="165">
        <v>119.67964410039059</v>
      </c>
      <c r="BV231" s="165">
        <v>119.9835784136051</v>
      </c>
      <c r="BW231" s="165">
        <v>120.2497133006304</v>
      </c>
    </row>
    <row r="232" spans="1:75" s="147" customFormat="1" x14ac:dyDescent="0.25">
      <c r="A232" s="189" t="s">
        <v>128</v>
      </c>
      <c r="B232" s="215"/>
      <c r="C232" s="166">
        <v>9</v>
      </c>
      <c r="D232" s="172">
        <v>99.733729841959672</v>
      </c>
      <c r="E232" s="172">
        <v>98.029746860794589</v>
      </c>
      <c r="F232" s="172">
        <v>98.012646245055322</v>
      </c>
      <c r="G232" s="172">
        <v>98.012646245055322</v>
      </c>
      <c r="H232" s="172">
        <v>99.653303850024329</v>
      </c>
      <c r="I232" s="172">
        <v>99.653303850024329</v>
      </c>
      <c r="J232" s="172">
        <v>99.653303850024329</v>
      </c>
      <c r="K232" s="172">
        <v>99.653303850024329</v>
      </c>
      <c r="L232" s="172">
        <v>95.074386717580779</v>
      </c>
      <c r="M232" s="172">
        <v>95.288652660879478</v>
      </c>
      <c r="N232" s="172">
        <v>96.130328971398981</v>
      </c>
      <c r="O232" s="172">
        <v>94.300983791236561</v>
      </c>
      <c r="P232" s="172">
        <v>96.270382329894403</v>
      </c>
      <c r="Q232" s="172">
        <v>94.065058972209201</v>
      </c>
      <c r="R232" s="172">
        <v>95.325577080686188</v>
      </c>
      <c r="S232" s="172">
        <v>95.391786451694571</v>
      </c>
      <c r="T232" s="172">
        <v>95.391786451694571</v>
      </c>
      <c r="U232" s="172">
        <v>95.652630622482263</v>
      </c>
      <c r="V232" s="172">
        <v>95.652631027428043</v>
      </c>
      <c r="W232" s="172">
        <v>95.960902296300844</v>
      </c>
      <c r="X232" s="172">
        <v>96.31046925221132</v>
      </c>
      <c r="Y232" s="172">
        <v>97.301122974274421</v>
      </c>
      <c r="Z232" s="172">
        <v>96.131391689608407</v>
      </c>
      <c r="AA232" s="172">
        <v>98.55698115405545</v>
      </c>
      <c r="AB232" s="172">
        <v>98.55698115405545</v>
      </c>
      <c r="AC232" s="172">
        <v>96.609077832307491</v>
      </c>
      <c r="AD232" s="172">
        <v>97.024192753805821</v>
      </c>
      <c r="AE232" s="172">
        <v>97.140121492138377</v>
      </c>
      <c r="AF232" s="172">
        <v>98.422600616158732</v>
      </c>
      <c r="AG232" s="172">
        <v>99.145832708703665</v>
      </c>
      <c r="AH232" s="172">
        <v>98.04126153390024</v>
      </c>
      <c r="AI232" s="172">
        <v>98.158692241078299</v>
      </c>
      <c r="AJ232" s="172">
        <v>95.569029655851409</v>
      </c>
      <c r="AK232" s="172">
        <v>98.667432827666303</v>
      </c>
      <c r="AL232" s="172">
        <v>100.71373395302196</v>
      </c>
      <c r="AM232" s="172">
        <v>100.71373395302196</v>
      </c>
      <c r="AN232" s="172">
        <v>103.75336634187326</v>
      </c>
      <c r="AO232" s="172">
        <v>104.44848875395013</v>
      </c>
      <c r="AP232" s="172">
        <v>105.38393020791371</v>
      </c>
      <c r="AQ232" s="172">
        <v>106.03603974201853</v>
      </c>
      <c r="AR232" s="172">
        <v>106.45078791847006</v>
      </c>
      <c r="AS232" s="172">
        <v>106.85788860135597</v>
      </c>
      <c r="AT232" s="172">
        <v>107.76091075082402</v>
      </c>
      <c r="AU232" s="172">
        <v>107.73034786341638</v>
      </c>
      <c r="AV232" s="172">
        <v>108.48748505519531</v>
      </c>
      <c r="AW232" s="172">
        <v>109.37170552426895</v>
      </c>
      <c r="AX232" s="172">
        <v>109.37170552426895</v>
      </c>
      <c r="AY232" s="172">
        <v>109.37170552426895</v>
      </c>
      <c r="AZ232" s="172">
        <v>109.37170552426895</v>
      </c>
      <c r="BA232" s="172">
        <v>108.80053857523464</v>
      </c>
      <c r="BB232" s="172">
        <v>109.37170552426895</v>
      </c>
      <c r="BC232" s="172">
        <v>109.75699611834631</v>
      </c>
      <c r="BD232" s="172">
        <v>111.57785678358204</v>
      </c>
      <c r="BE232" s="172">
        <v>111.62068991503699</v>
      </c>
      <c r="BF232" s="172">
        <v>107.71122746382117</v>
      </c>
      <c r="BG232" s="172">
        <v>105.48023114038163</v>
      </c>
      <c r="BH232" s="172">
        <v>106.44678921623215</v>
      </c>
      <c r="BI232" s="172">
        <v>106.45164222518002</v>
      </c>
      <c r="BJ232" s="172">
        <v>108.06150475713274</v>
      </c>
      <c r="BK232" s="172">
        <v>108.06150475713274</v>
      </c>
      <c r="BL232" s="172">
        <v>108.75954149491633</v>
      </c>
      <c r="BM232" s="172">
        <v>108.15330736386221</v>
      </c>
      <c r="BN232" s="172">
        <v>109.9486193859904</v>
      </c>
      <c r="BO232" s="172">
        <v>109.98007999743166</v>
      </c>
      <c r="BP232" s="172">
        <v>110.167881790509</v>
      </c>
      <c r="BQ232" s="172">
        <v>114.15570531078659</v>
      </c>
      <c r="BR232" s="172">
        <v>105.25236647811033</v>
      </c>
      <c r="BS232" s="172">
        <v>114.00654697812658</v>
      </c>
      <c r="BT232" s="172">
        <v>113.97130736422575</v>
      </c>
      <c r="BU232" s="172">
        <v>113.97130736422575</v>
      </c>
      <c r="BV232" s="172">
        <v>113.97130736422575</v>
      </c>
      <c r="BW232" s="172">
        <v>113.97130736422575</v>
      </c>
    </row>
    <row r="233" spans="1:75" x14ac:dyDescent="0.25">
      <c r="A233" s="173" t="s">
        <v>583</v>
      </c>
      <c r="B233" s="216"/>
      <c r="C233" s="166">
        <v>4.75</v>
      </c>
      <c r="D233" s="177">
        <v>95.312670941937014</v>
      </c>
      <c r="E233" s="177">
        <v>92.084071609203178</v>
      </c>
      <c r="F233" s="177">
        <v>92.051670442539304</v>
      </c>
      <c r="G233" s="177">
        <v>92.051670442539304</v>
      </c>
      <c r="H233" s="177">
        <v>95.160284851954287</v>
      </c>
      <c r="I233" s="177">
        <v>95.160284851954287</v>
      </c>
      <c r="J233" s="177">
        <v>95.160284851954287</v>
      </c>
      <c r="K233" s="177">
        <v>95.160284851954287</v>
      </c>
      <c r="L233" s="177">
        <v>86.484441864166484</v>
      </c>
      <c r="M233" s="177">
        <v>86.890419440942978</v>
      </c>
      <c r="N233" s="177">
        <v>88.485174555611493</v>
      </c>
      <c r="O233" s="177">
        <v>85.019046845830076</v>
      </c>
      <c r="P233" s="177">
        <v>88.750538813813336</v>
      </c>
      <c r="Q233" s="177">
        <v>84.572031399251912</v>
      </c>
      <c r="R233" s="177">
        <v>86.960381499524104</v>
      </c>
      <c r="S233" s="177">
        <v>87.085826675787956</v>
      </c>
      <c r="T233" s="177">
        <v>87.085826675787956</v>
      </c>
      <c r="U233" s="177">
        <v>87.202449990405043</v>
      </c>
      <c r="V233" s="177">
        <v>87.20245075767069</v>
      </c>
      <c r="W233" s="177">
        <v>87.78654368816656</v>
      </c>
      <c r="X233" s="177">
        <v>86.550114113968434</v>
      </c>
      <c r="Y233" s="177">
        <v>88.427142218930115</v>
      </c>
      <c r="Z233" s="177">
        <v>86.210809258510338</v>
      </c>
      <c r="AA233" s="177">
        <v>89.405312171472474</v>
      </c>
      <c r="AB233" s="177">
        <v>89.405312171472474</v>
      </c>
      <c r="AC233" s="177">
        <v>85.714547982897372</v>
      </c>
      <c r="AD233" s="177">
        <v>86.501081518367869</v>
      </c>
      <c r="AE233" s="177">
        <v>86.720735969945366</v>
      </c>
      <c r="AF233" s="177">
        <v>89.150696415457617</v>
      </c>
      <c r="AG233" s="177">
        <v>90.521030906595399</v>
      </c>
      <c r="AH233" s="177">
        <v>89.506280235375272</v>
      </c>
      <c r="AI233" s="177">
        <v>89.728780522659989</v>
      </c>
      <c r="AJ233" s="177">
        <v>84.822051413809035</v>
      </c>
      <c r="AK233" s="177">
        <v>87.895860377683789</v>
      </c>
      <c r="AL233" s="177">
        <v>89.053599906431188</v>
      </c>
      <c r="AM233" s="177">
        <v>89.053599906431188</v>
      </c>
      <c r="AN233" s="177">
        <v>94.81290338004419</v>
      </c>
      <c r="AO233" s="177">
        <v>94.812903448894119</v>
      </c>
      <c r="AP233" s="177">
        <v>94.513997544500697</v>
      </c>
      <c r="AQ233" s="177">
        <v>94.513997544500697</v>
      </c>
      <c r="AR233" s="177">
        <v>95.299836194619388</v>
      </c>
      <c r="AS233" s="177">
        <v>96.071184856929534</v>
      </c>
      <c r="AT233" s="177">
        <v>97.782174192763748</v>
      </c>
      <c r="AU233" s="177">
        <v>97.724265563991381</v>
      </c>
      <c r="AV233" s="177">
        <v>96.408911971457243</v>
      </c>
      <c r="AW233" s="177">
        <v>99.450580901719846</v>
      </c>
      <c r="AX233" s="177">
        <v>99.450580901719846</v>
      </c>
      <c r="AY233" s="177">
        <v>99.450580901719846</v>
      </c>
      <c r="AZ233" s="177">
        <v>99.450580901719846</v>
      </c>
      <c r="BA233" s="177">
        <v>98.368369840391722</v>
      </c>
      <c r="BB233" s="177">
        <v>99.450580901719846</v>
      </c>
      <c r="BC233" s="177">
        <v>99.450580901719846</v>
      </c>
      <c r="BD233" s="177">
        <v>99.908539938138659</v>
      </c>
      <c r="BE233" s="177">
        <v>99.989697450369135</v>
      </c>
      <c r="BF233" s="177">
        <v>95.510433733209823</v>
      </c>
      <c r="BG233" s="177">
        <v>91.283282804587543</v>
      </c>
      <c r="BH233" s="177">
        <v>93.114656000935881</v>
      </c>
      <c r="BI233" s="177">
        <v>93.123851175784509</v>
      </c>
      <c r="BJ233" s="177">
        <v>95.465105982827922</v>
      </c>
      <c r="BK233" s="177">
        <v>95.465105982827922</v>
      </c>
      <c r="BL233" s="177">
        <v>97.496712950021717</v>
      </c>
      <c r="BM233" s="177">
        <v>97.496712950021717</v>
      </c>
      <c r="BN233" s="177">
        <v>98.317415112903149</v>
      </c>
      <c r="BO233" s="177">
        <v>98.37702469247607</v>
      </c>
      <c r="BP233" s="177">
        <v>98.732859668833115</v>
      </c>
      <c r="BQ233" s="177">
        <v>106.28873581251699</v>
      </c>
      <c r="BR233" s="177">
        <v>89.419251708498805</v>
      </c>
      <c r="BS233" s="177">
        <v>106.00612002431906</v>
      </c>
      <c r="BT233" s="177">
        <v>105.93935022955961</v>
      </c>
      <c r="BU233" s="177">
        <v>105.93935022955961</v>
      </c>
      <c r="BV233" s="177">
        <v>105.93935022955961</v>
      </c>
      <c r="BW233" s="177">
        <v>105.93935022955961</v>
      </c>
    </row>
    <row r="234" spans="1:75" x14ac:dyDescent="0.25">
      <c r="B234" s="148" t="s">
        <v>584</v>
      </c>
      <c r="C234" s="166">
        <v>4</v>
      </c>
      <c r="D234" s="181">
        <v>93.410245855074919</v>
      </c>
      <c r="E234" s="181">
        <v>89.717306716124028</v>
      </c>
      <c r="F234" s="181">
        <v>89.664178459456821</v>
      </c>
      <c r="G234" s="181">
        <v>89.664178459456821</v>
      </c>
      <c r="H234" s="181">
        <v>93.355658070637105</v>
      </c>
      <c r="I234" s="181">
        <v>93.355658070637105</v>
      </c>
      <c r="J234" s="181">
        <v>93.355658070637105</v>
      </c>
      <c r="K234" s="181">
        <v>93.355658070637105</v>
      </c>
      <c r="L234" s="181">
        <v>83.667964438372209</v>
      </c>
      <c r="M234" s="181">
        <v>83.667964438372209</v>
      </c>
      <c r="N234" s="181">
        <v>85.56173613704108</v>
      </c>
      <c r="O234" s="181">
        <v>81.550207678134399</v>
      </c>
      <c r="P234" s="181">
        <v>86.463452762536605</v>
      </c>
      <c r="Q234" s="181">
        <v>81.268755464844162</v>
      </c>
      <c r="R234" s="181">
        <v>84.104921208917389</v>
      </c>
      <c r="S234" s="181">
        <v>84.104921208917389</v>
      </c>
      <c r="T234" s="181">
        <v>84.104921208917389</v>
      </c>
      <c r="U234" s="181">
        <v>84.855702263072573</v>
      </c>
      <c r="V234" s="181">
        <v>84.855703174200528</v>
      </c>
      <c r="W234" s="181">
        <v>84.855703174200528</v>
      </c>
      <c r="X234" s="181">
        <v>83.523015224189436</v>
      </c>
      <c r="Y234" s="181">
        <v>85.751986098831424</v>
      </c>
      <c r="Z234" s="181">
        <v>83.437955686794197</v>
      </c>
      <c r="AA234" s="181">
        <v>87.356956712733961</v>
      </c>
      <c r="AB234" s="181">
        <v>87.356956712733961</v>
      </c>
      <c r="AC234" s="181">
        <v>83.437955686794226</v>
      </c>
      <c r="AD234" s="181">
        <v>83.437955686794226</v>
      </c>
      <c r="AE234" s="181">
        <v>83.437955686794226</v>
      </c>
      <c r="AF234" s="181">
        <v>86.200041851252934</v>
      </c>
      <c r="AG234" s="181">
        <v>87.82731405947905</v>
      </c>
      <c r="AH234" s="181">
        <v>86.746428979162559</v>
      </c>
      <c r="AI234" s="181">
        <v>86.746428979162559</v>
      </c>
      <c r="AJ234" s="181">
        <v>81.26102567138868</v>
      </c>
      <c r="AK234" s="181">
        <v>85.485883096581944</v>
      </c>
      <c r="AL234" s="181">
        <v>86.505748025502299</v>
      </c>
      <c r="AM234" s="181">
        <v>86.505748025502299</v>
      </c>
      <c r="AN234" s="181">
        <v>93.344920900417748</v>
      </c>
      <c r="AO234" s="181">
        <v>93.34492098217703</v>
      </c>
      <c r="AP234" s="181">
        <v>93.34492098217703</v>
      </c>
      <c r="AQ234" s="181">
        <v>93.34492098217703</v>
      </c>
      <c r="AR234" s="181">
        <v>94.278104379192968</v>
      </c>
      <c r="AS234" s="181">
        <v>95.194080915686271</v>
      </c>
      <c r="AT234" s="181">
        <v>97.225880751989394</v>
      </c>
      <c r="AU234" s="181">
        <v>97.225880751989394</v>
      </c>
      <c r="AV234" s="181">
        <v>95.785938038502479</v>
      </c>
      <c r="AW234" s="181">
        <v>99.054257163997917</v>
      </c>
      <c r="AX234" s="181">
        <v>99.054257163997917</v>
      </c>
      <c r="AY234" s="181">
        <v>99.054257163997917</v>
      </c>
      <c r="AZ234" s="181">
        <v>99.054257163997917</v>
      </c>
      <c r="BA234" s="181">
        <v>97.769131528670755</v>
      </c>
      <c r="BB234" s="181">
        <v>99.054257163997917</v>
      </c>
      <c r="BC234" s="181">
        <v>99.054257163997917</v>
      </c>
      <c r="BD234" s="181">
        <v>100.21467376409714</v>
      </c>
      <c r="BE234" s="181">
        <v>100.21467376409714</v>
      </c>
      <c r="BF234" s="181">
        <v>94.826331973730532</v>
      </c>
      <c r="BG234" s="181">
        <v>89.806590245991572</v>
      </c>
      <c r="BH234" s="181">
        <v>91.981345916655201</v>
      </c>
      <c r="BI234" s="181">
        <v>91.981345916655201</v>
      </c>
      <c r="BJ234" s="181">
        <v>94.761586000019264</v>
      </c>
      <c r="BK234" s="181">
        <v>94.761586000019264</v>
      </c>
      <c r="BL234" s="181">
        <v>97.300744170099676</v>
      </c>
      <c r="BM234" s="181">
        <v>97.300744170099676</v>
      </c>
      <c r="BN234" s="181">
        <v>98.380423452879114</v>
      </c>
      <c r="BO234" s="181">
        <v>98.380421808352835</v>
      </c>
      <c r="BP234" s="181">
        <v>98.380421808352835</v>
      </c>
      <c r="BQ234" s="181">
        <v>107.35302472897743</v>
      </c>
      <c r="BR234" s="181">
        <v>87.656118603940882</v>
      </c>
      <c r="BS234" s="181">
        <v>107.35302472897743</v>
      </c>
      <c r="BT234" s="181">
        <v>107.35302472897743</v>
      </c>
      <c r="BU234" s="181">
        <v>107.35302472897743</v>
      </c>
      <c r="BV234" s="181">
        <v>107.35302472897743</v>
      </c>
      <c r="BW234" s="181">
        <v>107.35302472897743</v>
      </c>
    </row>
    <row r="235" spans="1:75" x14ac:dyDescent="0.25">
      <c r="B235" s="148" t="s">
        <v>585</v>
      </c>
      <c r="C235" s="166">
        <v>0.75</v>
      </c>
      <c r="D235" s="181">
        <v>105.45893807186822</v>
      </c>
      <c r="E235" s="181">
        <v>104.70681770562531</v>
      </c>
      <c r="F235" s="181">
        <v>104.78496101897925</v>
      </c>
      <c r="G235" s="181">
        <v>104.78496101897925</v>
      </c>
      <c r="H235" s="181">
        <v>104.78496101897925</v>
      </c>
      <c r="I235" s="181">
        <v>104.78496101897925</v>
      </c>
      <c r="J235" s="181">
        <v>104.78496101897925</v>
      </c>
      <c r="K235" s="181">
        <v>104.78496101897925</v>
      </c>
      <c r="L235" s="181">
        <v>101.50565480173596</v>
      </c>
      <c r="M235" s="181">
        <v>104.0768461213204</v>
      </c>
      <c r="N235" s="181">
        <v>104.0768461213204</v>
      </c>
      <c r="O235" s="181">
        <v>103.5195224068737</v>
      </c>
      <c r="P235" s="181">
        <v>100.94833108728928</v>
      </c>
      <c r="Q235" s="181">
        <v>102.18950304942659</v>
      </c>
      <c r="R235" s="181">
        <v>102.18950304942659</v>
      </c>
      <c r="S235" s="181">
        <v>102.98398916576436</v>
      </c>
      <c r="T235" s="181">
        <v>102.98398916576436</v>
      </c>
      <c r="U235" s="181">
        <v>99.718437869511561</v>
      </c>
      <c r="V235" s="181">
        <v>99.718437869511561</v>
      </c>
      <c r="W235" s="181">
        <v>103.4176930959854</v>
      </c>
      <c r="X235" s="181">
        <v>102.69464152612308</v>
      </c>
      <c r="Y235" s="181">
        <v>102.69464152612308</v>
      </c>
      <c r="Z235" s="181">
        <v>100.99936164099638</v>
      </c>
      <c r="AA235" s="181">
        <v>100.32987461807782</v>
      </c>
      <c r="AB235" s="181">
        <v>100.32987461807782</v>
      </c>
      <c r="AC235" s="181">
        <v>97.856373562114143</v>
      </c>
      <c r="AD235" s="181">
        <v>102.83775262009398</v>
      </c>
      <c r="AE235" s="181">
        <v>104.2288974800848</v>
      </c>
      <c r="AF235" s="181">
        <v>104.88752075788257</v>
      </c>
      <c r="AG235" s="181">
        <v>104.88752075788257</v>
      </c>
      <c r="AH235" s="181">
        <v>104.22548693517639</v>
      </c>
      <c r="AI235" s="181">
        <v>105.63465542131297</v>
      </c>
      <c r="AJ235" s="181">
        <v>103.81418870671764</v>
      </c>
      <c r="AK235" s="181">
        <v>100.74907254356026</v>
      </c>
      <c r="AL235" s="181">
        <v>102.64214327138519</v>
      </c>
      <c r="AM235" s="181">
        <v>102.64214327138519</v>
      </c>
      <c r="AN235" s="181">
        <v>102.64214327138519</v>
      </c>
      <c r="AO235" s="181">
        <v>102.64214327138519</v>
      </c>
      <c r="AP235" s="181">
        <v>100.74907254356026</v>
      </c>
      <c r="AQ235" s="181">
        <v>100.74907254356026</v>
      </c>
      <c r="AR235" s="181">
        <v>100.74907254356026</v>
      </c>
      <c r="AS235" s="181">
        <v>100.74907254356026</v>
      </c>
      <c r="AT235" s="181">
        <v>100.74907254356026</v>
      </c>
      <c r="AU235" s="181">
        <v>100.38231789466859</v>
      </c>
      <c r="AV235" s="181">
        <v>99.731439613882728</v>
      </c>
      <c r="AW235" s="181">
        <v>101.56430750290349</v>
      </c>
      <c r="AX235" s="181">
        <v>101.56430750290349</v>
      </c>
      <c r="AY235" s="181">
        <v>101.56430750290349</v>
      </c>
      <c r="AZ235" s="181">
        <v>101.56430750290349</v>
      </c>
      <c r="BA235" s="181">
        <v>101.56430750290349</v>
      </c>
      <c r="BB235" s="181">
        <v>101.56430750290349</v>
      </c>
      <c r="BC235" s="181">
        <v>101.56430750290349</v>
      </c>
      <c r="BD235" s="181">
        <v>98.275826199693441</v>
      </c>
      <c r="BE235" s="181">
        <v>98.789823777153046</v>
      </c>
      <c r="BF235" s="181">
        <v>99.15897645043276</v>
      </c>
      <c r="BG235" s="181">
        <v>99.15897645043276</v>
      </c>
      <c r="BH235" s="181">
        <v>99.15897645043276</v>
      </c>
      <c r="BI235" s="181">
        <v>99.217212557807429</v>
      </c>
      <c r="BJ235" s="181">
        <v>99.217212557807429</v>
      </c>
      <c r="BK235" s="181">
        <v>99.217212557807429</v>
      </c>
      <c r="BL235" s="181">
        <v>98.541879776272594</v>
      </c>
      <c r="BM235" s="181">
        <v>98.541879776272594</v>
      </c>
      <c r="BN235" s="181">
        <v>97.981370633031361</v>
      </c>
      <c r="BO235" s="181">
        <v>98.358906741133296</v>
      </c>
      <c r="BP235" s="181">
        <v>100.61252825806127</v>
      </c>
      <c r="BQ235" s="181">
        <v>100.61252825806127</v>
      </c>
      <c r="BR235" s="181">
        <v>98.822628266141109</v>
      </c>
      <c r="BS235" s="181">
        <v>98.822628266141109</v>
      </c>
      <c r="BT235" s="181">
        <v>98.399752899331233</v>
      </c>
      <c r="BU235" s="181">
        <v>98.399752899331233</v>
      </c>
      <c r="BV235" s="181">
        <v>98.399752899331233</v>
      </c>
      <c r="BW235" s="181">
        <v>98.399752899331233</v>
      </c>
    </row>
    <row r="236" spans="1:75" x14ac:dyDescent="0.25">
      <c r="A236" s="173" t="s">
        <v>129</v>
      </c>
      <c r="B236" s="188"/>
      <c r="C236" s="166">
        <v>3.75</v>
      </c>
      <c r="D236" s="177">
        <v>105.29823509424965</v>
      </c>
      <c r="E236" s="177">
        <v>105.29823509424965</v>
      </c>
      <c r="F236" s="177">
        <v>105.29823509424965</v>
      </c>
      <c r="G236" s="177">
        <v>105.29823509424965</v>
      </c>
      <c r="H236" s="177">
        <v>105.29823509424965</v>
      </c>
      <c r="I236" s="177">
        <v>105.29823509424965</v>
      </c>
      <c r="J236" s="177">
        <v>105.29823509424965</v>
      </c>
      <c r="K236" s="177">
        <v>105.29823509424965</v>
      </c>
      <c r="L236" s="177">
        <v>105.29823509424965</v>
      </c>
      <c r="M236" s="177">
        <v>105.29823509424965</v>
      </c>
      <c r="N236" s="177">
        <v>105.29823509424965</v>
      </c>
      <c r="O236" s="177">
        <v>105.29823509424965</v>
      </c>
      <c r="P236" s="177">
        <v>105.29823509424965</v>
      </c>
      <c r="Q236" s="177">
        <v>105.29823509424965</v>
      </c>
      <c r="R236" s="177">
        <v>105.29823509424965</v>
      </c>
      <c r="S236" s="177">
        <v>105.29824036140219</v>
      </c>
      <c r="T236" s="177">
        <v>105.29824036140219</v>
      </c>
      <c r="U236" s="177">
        <v>105.77654350611107</v>
      </c>
      <c r="V236" s="177">
        <v>105.77654350611107</v>
      </c>
      <c r="W236" s="177">
        <v>105.77654350611107</v>
      </c>
      <c r="X236" s="177">
        <v>108.18164832761381</v>
      </c>
      <c r="Y236" s="177">
        <v>108.18164832761381</v>
      </c>
      <c r="Z236" s="177">
        <v>108.18164832761379</v>
      </c>
      <c r="AA236" s="177">
        <v>109.95669268586796</v>
      </c>
      <c r="AB236" s="177">
        <v>109.95669268586796</v>
      </c>
      <c r="AC236" s="177">
        <v>109.95669268586796</v>
      </c>
      <c r="AD236" s="177">
        <v>109.95669268586796</v>
      </c>
      <c r="AE236" s="177">
        <v>109.95669268586796</v>
      </c>
      <c r="AF236" s="177">
        <v>109.95669268586796</v>
      </c>
      <c r="AG236" s="177">
        <v>109.95669268586796</v>
      </c>
      <c r="AH236" s="177">
        <v>108.59107271655192</v>
      </c>
      <c r="AI236" s="177">
        <v>108.59107271655192</v>
      </c>
      <c r="AJ236" s="177">
        <v>108.59107271655192</v>
      </c>
      <c r="AK236" s="177">
        <v>112.13374897466633</v>
      </c>
      <c r="AL236" s="177">
        <v>115.57840160577321</v>
      </c>
      <c r="AM236" s="177">
        <v>115.57840160577321</v>
      </c>
      <c r="AN236" s="177">
        <v>115.57840160577321</v>
      </c>
      <c r="AO236" s="177">
        <v>117.24669530754775</v>
      </c>
      <c r="AP236" s="177">
        <v>119.87036894262536</v>
      </c>
      <c r="AQ236" s="177">
        <v>121.43543182447691</v>
      </c>
      <c r="AR236" s="177">
        <v>121.43543182447691</v>
      </c>
      <c r="AS236" s="177">
        <v>121.43543182447691</v>
      </c>
      <c r="AT236" s="177">
        <v>121.43543182447691</v>
      </c>
      <c r="AU236" s="177">
        <v>121.43543182447691</v>
      </c>
      <c r="AV236" s="177">
        <v>124.91867563528955</v>
      </c>
      <c r="AW236" s="177">
        <v>123.18802411606698</v>
      </c>
      <c r="AX236" s="177">
        <v>123.18802411606698</v>
      </c>
      <c r="AY236" s="177">
        <v>123.18802411606698</v>
      </c>
      <c r="AZ236" s="177">
        <v>123.18802411606698</v>
      </c>
      <c r="BA236" s="177">
        <v>123.18802411606698</v>
      </c>
      <c r="BB236" s="177">
        <v>123.18802411606698</v>
      </c>
      <c r="BC236" s="177">
        <v>124.11272154185266</v>
      </c>
      <c r="BD236" s="177">
        <v>127.90270569228792</v>
      </c>
      <c r="BE236" s="177">
        <v>127.90270569228792</v>
      </c>
      <c r="BF236" s="177">
        <v>124.19372985110503</v>
      </c>
      <c r="BG236" s="177">
        <v>124.19372985110503</v>
      </c>
      <c r="BH236" s="177">
        <v>124.19372985110503</v>
      </c>
      <c r="BI236" s="177">
        <v>124.19372985110503</v>
      </c>
      <c r="BJ236" s="177">
        <v>125.09181050553654</v>
      </c>
      <c r="BK236" s="177">
        <v>125.09181050553654</v>
      </c>
      <c r="BL236" s="177">
        <v>124.19372985110503</v>
      </c>
      <c r="BM236" s="177">
        <v>122.73876793657516</v>
      </c>
      <c r="BN236" s="177">
        <v>126.00796071669964</v>
      </c>
      <c r="BO236" s="177">
        <v>126.00796071669964</v>
      </c>
      <c r="BP236" s="177">
        <v>126.00796071669964</v>
      </c>
      <c r="BQ236" s="177">
        <v>126.00796071669964</v>
      </c>
      <c r="BR236" s="177">
        <v>126.00796071669964</v>
      </c>
      <c r="BS236" s="177">
        <v>126.00796071669964</v>
      </c>
      <c r="BT236" s="177">
        <v>126.00796071669964</v>
      </c>
      <c r="BU236" s="177">
        <v>126.00796071669964</v>
      </c>
      <c r="BV236" s="177">
        <v>126.00796071669964</v>
      </c>
      <c r="BW236" s="177">
        <v>126.00796071669964</v>
      </c>
    </row>
    <row r="237" spans="1:75" x14ac:dyDescent="0.25">
      <c r="B237" s="148" t="s">
        <v>586</v>
      </c>
      <c r="C237" s="166">
        <v>3.75</v>
      </c>
      <c r="D237" s="181">
        <v>105.29823509424965</v>
      </c>
      <c r="E237" s="181">
        <v>105.29823509424965</v>
      </c>
      <c r="F237" s="181">
        <v>105.29823509424965</v>
      </c>
      <c r="G237" s="181">
        <v>105.29823509424965</v>
      </c>
      <c r="H237" s="181">
        <v>105.29823509424965</v>
      </c>
      <c r="I237" s="181">
        <v>105.29823509424965</v>
      </c>
      <c r="J237" s="181">
        <v>105.29823509424965</v>
      </c>
      <c r="K237" s="181">
        <v>105.29823509424965</v>
      </c>
      <c r="L237" s="181">
        <v>105.29823509424965</v>
      </c>
      <c r="M237" s="181">
        <v>105.29823509424965</v>
      </c>
      <c r="N237" s="181">
        <v>105.29823509424965</v>
      </c>
      <c r="O237" s="181">
        <v>105.29823509424965</v>
      </c>
      <c r="P237" s="181">
        <v>105.29823509424965</v>
      </c>
      <c r="Q237" s="181">
        <v>105.29823509424965</v>
      </c>
      <c r="R237" s="181">
        <v>105.29823509424965</v>
      </c>
      <c r="S237" s="181">
        <v>105.29824036140219</v>
      </c>
      <c r="T237" s="181">
        <v>105.29824036140219</v>
      </c>
      <c r="U237" s="181">
        <v>105.77654350611107</v>
      </c>
      <c r="V237" s="181">
        <v>105.77654350611107</v>
      </c>
      <c r="W237" s="181">
        <v>105.77654350611107</v>
      </c>
      <c r="X237" s="181">
        <v>108.18164832761381</v>
      </c>
      <c r="Y237" s="181">
        <v>108.18164832761381</v>
      </c>
      <c r="Z237" s="181">
        <v>108.18164832761379</v>
      </c>
      <c r="AA237" s="181">
        <v>109.95669268586796</v>
      </c>
      <c r="AB237" s="181">
        <v>109.95669268586796</v>
      </c>
      <c r="AC237" s="181">
        <v>109.95669268586796</v>
      </c>
      <c r="AD237" s="181">
        <v>109.95669268586796</v>
      </c>
      <c r="AE237" s="181">
        <v>109.95669268586796</v>
      </c>
      <c r="AF237" s="181">
        <v>109.95669268586796</v>
      </c>
      <c r="AG237" s="181">
        <v>109.95669268586796</v>
      </c>
      <c r="AH237" s="181">
        <v>108.59107271655192</v>
      </c>
      <c r="AI237" s="181">
        <v>108.59107271655192</v>
      </c>
      <c r="AJ237" s="181">
        <v>108.59107271655192</v>
      </c>
      <c r="AK237" s="181">
        <v>112.13374897466633</v>
      </c>
      <c r="AL237" s="181">
        <v>115.57840160577321</v>
      </c>
      <c r="AM237" s="181">
        <v>115.57840160577321</v>
      </c>
      <c r="AN237" s="181">
        <v>115.57840160577321</v>
      </c>
      <c r="AO237" s="181">
        <v>117.24669530754775</v>
      </c>
      <c r="AP237" s="181">
        <v>119.87036894262536</v>
      </c>
      <c r="AQ237" s="181">
        <v>121.43543182447691</v>
      </c>
      <c r="AR237" s="181">
        <v>121.43543182447691</v>
      </c>
      <c r="AS237" s="181">
        <v>121.43543182447691</v>
      </c>
      <c r="AT237" s="181">
        <v>121.43543182447691</v>
      </c>
      <c r="AU237" s="181">
        <v>121.43543182447691</v>
      </c>
      <c r="AV237" s="181">
        <v>124.91867563528955</v>
      </c>
      <c r="AW237" s="181">
        <v>123.18802411606698</v>
      </c>
      <c r="AX237" s="181">
        <v>123.18802411606698</v>
      </c>
      <c r="AY237" s="181">
        <v>123.18802411606698</v>
      </c>
      <c r="AZ237" s="181">
        <v>123.18802411606698</v>
      </c>
      <c r="BA237" s="181">
        <v>123.18802411606698</v>
      </c>
      <c r="BB237" s="181">
        <v>123.18802411606698</v>
      </c>
      <c r="BC237" s="181">
        <v>124.11272154185266</v>
      </c>
      <c r="BD237" s="181">
        <v>127.90270569228792</v>
      </c>
      <c r="BE237" s="181">
        <v>127.90270569228792</v>
      </c>
      <c r="BF237" s="181">
        <v>124.19372985110503</v>
      </c>
      <c r="BG237" s="181">
        <v>124.19372985110503</v>
      </c>
      <c r="BH237" s="181">
        <v>124.19372985110503</v>
      </c>
      <c r="BI237" s="181">
        <v>124.19372985110503</v>
      </c>
      <c r="BJ237" s="181">
        <v>125.09181050553654</v>
      </c>
      <c r="BK237" s="181">
        <v>125.09181050553654</v>
      </c>
      <c r="BL237" s="181">
        <v>124.19372985110503</v>
      </c>
      <c r="BM237" s="181">
        <v>122.73876793657516</v>
      </c>
      <c r="BN237" s="181">
        <v>126.00796071669964</v>
      </c>
      <c r="BO237" s="181">
        <v>126.00796071669964</v>
      </c>
      <c r="BP237" s="181">
        <v>126.00796071669964</v>
      </c>
      <c r="BQ237" s="181">
        <v>126.00796071669964</v>
      </c>
      <c r="BR237" s="181">
        <v>126.00796071669964</v>
      </c>
      <c r="BS237" s="181">
        <v>126.00796071669964</v>
      </c>
      <c r="BT237" s="181">
        <v>126.00796071669964</v>
      </c>
      <c r="BU237" s="181">
        <v>126.00796071669964</v>
      </c>
      <c r="BV237" s="181">
        <v>126.00796071669964</v>
      </c>
      <c r="BW237" s="181">
        <v>126.00796071669964</v>
      </c>
    </row>
    <row r="238" spans="1:75" x14ac:dyDescent="0.25">
      <c r="A238" s="173" t="s">
        <v>180</v>
      </c>
      <c r="B238" s="188"/>
      <c r="C238" s="166"/>
      <c r="D238" s="187"/>
      <c r="E238" s="187"/>
      <c r="F238" s="187"/>
      <c r="G238" s="187"/>
      <c r="H238" s="187"/>
      <c r="I238" s="187"/>
      <c r="J238" s="187"/>
      <c r="K238" s="187"/>
      <c r="L238" s="187"/>
      <c r="M238" s="187"/>
      <c r="N238" s="187"/>
      <c r="O238" s="187"/>
      <c r="P238" s="187"/>
      <c r="Q238" s="187"/>
      <c r="R238" s="187"/>
      <c r="S238" s="187"/>
      <c r="T238" s="187"/>
      <c r="U238" s="187"/>
      <c r="V238" s="187"/>
      <c r="W238" s="187"/>
      <c r="X238" s="187"/>
      <c r="Y238" s="187"/>
      <c r="Z238" s="187"/>
      <c r="AA238" s="187"/>
      <c r="AB238" s="187"/>
      <c r="AC238" s="187"/>
      <c r="AD238" s="187"/>
      <c r="AE238" s="187"/>
      <c r="AF238" s="187"/>
      <c r="AG238" s="187"/>
      <c r="AH238" s="187"/>
      <c r="AI238" s="187"/>
      <c r="AJ238" s="187"/>
      <c r="AK238" s="187"/>
      <c r="AL238" s="187"/>
      <c r="AM238" s="187"/>
      <c r="AN238" s="187"/>
      <c r="AO238" s="187"/>
      <c r="AP238" s="187"/>
      <c r="AQ238" s="187"/>
      <c r="AR238" s="187"/>
      <c r="AS238" s="187"/>
      <c r="AT238" s="187"/>
      <c r="AU238" s="187"/>
      <c r="AV238" s="187"/>
      <c r="AW238" s="187"/>
      <c r="AX238" s="187"/>
      <c r="AY238" s="187"/>
      <c r="AZ238" s="187"/>
      <c r="BA238" s="187"/>
      <c r="BB238" s="187"/>
      <c r="BC238" s="187"/>
      <c r="BD238" s="187"/>
      <c r="BE238" s="187"/>
      <c r="BF238" s="187"/>
      <c r="BG238" s="187"/>
      <c r="BH238" s="187"/>
      <c r="BI238" s="187"/>
      <c r="BJ238" s="187"/>
      <c r="BK238" s="187"/>
      <c r="BL238" s="187"/>
      <c r="BM238" s="187"/>
      <c r="BN238" s="187"/>
      <c r="BO238" s="187"/>
      <c r="BP238" s="187"/>
      <c r="BQ238" s="187"/>
      <c r="BR238" s="187"/>
      <c r="BS238" s="187"/>
      <c r="BT238" s="187"/>
      <c r="BU238" s="187"/>
      <c r="BV238" s="187"/>
      <c r="BW238" s="187"/>
    </row>
    <row r="239" spans="1:75" x14ac:dyDescent="0.25">
      <c r="B239" s="148" t="s">
        <v>587</v>
      </c>
      <c r="C239" s="166"/>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c r="AA239" s="187"/>
      <c r="AB239" s="187"/>
      <c r="AC239" s="187"/>
      <c r="AD239" s="187"/>
      <c r="AE239" s="187"/>
      <c r="AF239" s="187"/>
      <c r="AG239" s="187"/>
      <c r="AH239" s="187"/>
      <c r="AI239" s="187"/>
      <c r="AJ239" s="187"/>
      <c r="AK239" s="187"/>
      <c r="AL239" s="187"/>
      <c r="AM239" s="187"/>
      <c r="AN239" s="187"/>
      <c r="AO239" s="187"/>
      <c r="AP239" s="187"/>
      <c r="AQ239" s="187"/>
      <c r="AR239" s="187"/>
      <c r="AS239" s="187"/>
      <c r="AT239" s="187"/>
      <c r="AU239" s="187"/>
      <c r="AV239" s="187"/>
      <c r="AW239" s="187"/>
      <c r="AX239" s="187"/>
      <c r="AY239" s="187"/>
      <c r="AZ239" s="187"/>
      <c r="BA239" s="187"/>
      <c r="BB239" s="187"/>
      <c r="BC239" s="187"/>
      <c r="BD239" s="187"/>
      <c r="BE239" s="187"/>
      <c r="BF239" s="187"/>
      <c r="BG239" s="187"/>
      <c r="BH239" s="187"/>
      <c r="BI239" s="187"/>
      <c r="BJ239" s="187"/>
      <c r="BK239" s="187"/>
      <c r="BL239" s="187"/>
      <c r="BM239" s="187"/>
      <c r="BN239" s="187"/>
      <c r="BO239" s="187"/>
      <c r="BP239" s="187"/>
      <c r="BQ239" s="187"/>
      <c r="BR239" s="187"/>
      <c r="BS239" s="187"/>
      <c r="BT239" s="187"/>
      <c r="BU239" s="187"/>
      <c r="BV239" s="187"/>
      <c r="BW239" s="187"/>
    </row>
    <row r="240" spans="1:75" x14ac:dyDescent="0.25">
      <c r="A240" s="173" t="s">
        <v>588</v>
      </c>
      <c r="B240" s="217"/>
      <c r="C240" s="166">
        <v>0.5</v>
      </c>
      <c r="D240" s="187">
        <v>100</v>
      </c>
      <c r="E240" s="187">
        <v>100</v>
      </c>
      <c r="F240" s="187">
        <v>100</v>
      </c>
      <c r="G240" s="187">
        <v>100</v>
      </c>
      <c r="H240" s="187">
        <v>100</v>
      </c>
      <c r="I240" s="187">
        <v>100</v>
      </c>
      <c r="J240" s="187">
        <v>100</v>
      </c>
      <c r="K240" s="187">
        <v>100</v>
      </c>
      <c r="L240" s="187">
        <v>100</v>
      </c>
      <c r="M240" s="187">
        <v>100</v>
      </c>
      <c r="N240" s="187">
        <v>100</v>
      </c>
      <c r="O240" s="187">
        <v>100</v>
      </c>
      <c r="P240" s="187">
        <v>100</v>
      </c>
      <c r="Q240" s="187">
        <v>100</v>
      </c>
      <c r="R240" s="187">
        <v>100</v>
      </c>
      <c r="S240" s="187">
        <v>100</v>
      </c>
      <c r="T240" s="187">
        <v>100</v>
      </c>
      <c r="U240" s="187">
        <v>100</v>
      </c>
      <c r="V240" s="187">
        <v>100</v>
      </c>
      <c r="W240" s="187">
        <v>100</v>
      </c>
      <c r="X240" s="187">
        <v>100</v>
      </c>
      <c r="Y240" s="187">
        <v>100</v>
      </c>
      <c r="Z240" s="187">
        <v>100.00000000000004</v>
      </c>
      <c r="AA240" s="187">
        <v>100</v>
      </c>
      <c r="AB240" s="187">
        <v>100</v>
      </c>
      <c r="AC240" s="187">
        <v>100</v>
      </c>
      <c r="AD240" s="187">
        <v>100</v>
      </c>
      <c r="AE240" s="187">
        <v>100</v>
      </c>
      <c r="AF240" s="187">
        <v>100</v>
      </c>
      <c r="AG240" s="187">
        <v>100</v>
      </c>
      <c r="AH240" s="187">
        <v>100</v>
      </c>
      <c r="AI240" s="187">
        <v>100</v>
      </c>
      <c r="AJ240" s="187">
        <v>100</v>
      </c>
      <c r="AK240" s="187">
        <v>100</v>
      </c>
      <c r="AL240" s="187">
        <v>100</v>
      </c>
      <c r="AM240" s="187">
        <v>100</v>
      </c>
      <c r="AN240" s="187">
        <v>100</v>
      </c>
      <c r="AO240" s="187">
        <v>100</v>
      </c>
      <c r="AP240" s="187">
        <v>100</v>
      </c>
      <c r="AQ240" s="187">
        <v>100</v>
      </c>
      <c r="AR240" s="187">
        <v>100</v>
      </c>
      <c r="AS240" s="187">
        <v>100</v>
      </c>
      <c r="AT240" s="187">
        <v>100</v>
      </c>
      <c r="AU240" s="187">
        <v>100</v>
      </c>
      <c r="AV240" s="187">
        <v>100</v>
      </c>
      <c r="AW240" s="187">
        <v>100</v>
      </c>
      <c r="AX240" s="187">
        <v>100</v>
      </c>
      <c r="AY240" s="187">
        <v>100</v>
      </c>
      <c r="AZ240" s="187">
        <v>100</v>
      </c>
      <c r="BA240" s="187">
        <v>100</v>
      </c>
      <c r="BB240" s="187">
        <v>100</v>
      </c>
      <c r="BC240" s="187">
        <v>100</v>
      </c>
      <c r="BD240" s="187">
        <v>100</v>
      </c>
      <c r="BE240" s="187">
        <v>100</v>
      </c>
      <c r="BF240" s="187">
        <v>100</v>
      </c>
      <c r="BG240" s="187">
        <v>100</v>
      </c>
      <c r="BH240" s="187">
        <v>100</v>
      </c>
      <c r="BI240" s="187">
        <v>100</v>
      </c>
      <c r="BJ240" s="187">
        <v>100</v>
      </c>
      <c r="BK240" s="187">
        <v>100</v>
      </c>
      <c r="BL240" s="187">
        <v>100</v>
      </c>
      <c r="BM240" s="187">
        <v>100</v>
      </c>
      <c r="BN240" s="187">
        <v>100</v>
      </c>
      <c r="BO240" s="187">
        <v>100</v>
      </c>
      <c r="BP240" s="187">
        <v>100</v>
      </c>
      <c r="BQ240" s="187">
        <v>100</v>
      </c>
      <c r="BR240" s="187">
        <v>100</v>
      </c>
      <c r="BS240" s="187">
        <v>100</v>
      </c>
      <c r="BT240" s="187">
        <v>100</v>
      </c>
      <c r="BU240" s="187">
        <v>100</v>
      </c>
      <c r="BV240" s="187">
        <v>100</v>
      </c>
      <c r="BW240" s="187">
        <v>100</v>
      </c>
    </row>
    <row r="241" spans="1:75" x14ac:dyDescent="0.25">
      <c r="B241" s="148" t="s">
        <v>589</v>
      </c>
      <c r="C241" s="166">
        <v>0.5</v>
      </c>
      <c r="D241" s="187">
        <v>100</v>
      </c>
      <c r="E241" s="187">
        <v>100</v>
      </c>
      <c r="F241" s="187">
        <v>100</v>
      </c>
      <c r="G241" s="187">
        <v>100</v>
      </c>
      <c r="H241" s="187">
        <v>100</v>
      </c>
      <c r="I241" s="187">
        <v>100</v>
      </c>
      <c r="J241" s="187">
        <v>100</v>
      </c>
      <c r="K241" s="187">
        <v>100</v>
      </c>
      <c r="L241" s="187">
        <v>100</v>
      </c>
      <c r="M241" s="187">
        <v>100</v>
      </c>
      <c r="N241" s="187">
        <v>100</v>
      </c>
      <c r="O241" s="187">
        <v>100</v>
      </c>
      <c r="P241" s="187">
        <v>100</v>
      </c>
      <c r="Q241" s="187">
        <v>100</v>
      </c>
      <c r="R241" s="187">
        <v>100</v>
      </c>
      <c r="S241" s="187">
        <v>100</v>
      </c>
      <c r="T241" s="187">
        <v>100</v>
      </c>
      <c r="U241" s="187">
        <v>100</v>
      </c>
      <c r="V241" s="187">
        <v>100</v>
      </c>
      <c r="W241" s="187">
        <v>100</v>
      </c>
      <c r="X241" s="187">
        <v>100</v>
      </c>
      <c r="Y241" s="187">
        <v>100</v>
      </c>
      <c r="Z241" s="187">
        <v>100.00000000000004</v>
      </c>
      <c r="AA241" s="187">
        <v>100</v>
      </c>
      <c r="AB241" s="187">
        <v>100</v>
      </c>
      <c r="AC241" s="187">
        <v>100</v>
      </c>
      <c r="AD241" s="187">
        <v>100</v>
      </c>
      <c r="AE241" s="187">
        <v>100</v>
      </c>
      <c r="AF241" s="187">
        <v>100</v>
      </c>
      <c r="AG241" s="187">
        <v>100</v>
      </c>
      <c r="AH241" s="187">
        <v>100</v>
      </c>
      <c r="AI241" s="187">
        <v>100</v>
      </c>
      <c r="AJ241" s="187">
        <v>100</v>
      </c>
      <c r="AK241" s="187">
        <v>100</v>
      </c>
      <c r="AL241" s="187">
        <v>100</v>
      </c>
      <c r="AM241" s="187">
        <v>100</v>
      </c>
      <c r="AN241" s="187">
        <v>100</v>
      </c>
      <c r="AO241" s="187">
        <v>100</v>
      </c>
      <c r="AP241" s="187">
        <v>100</v>
      </c>
      <c r="AQ241" s="187">
        <v>100</v>
      </c>
      <c r="AR241" s="187">
        <v>100</v>
      </c>
      <c r="AS241" s="187">
        <v>100</v>
      </c>
      <c r="AT241" s="187">
        <v>100</v>
      </c>
      <c r="AU241" s="187">
        <v>100</v>
      </c>
      <c r="AV241" s="187">
        <v>100</v>
      </c>
      <c r="AW241" s="187">
        <v>100</v>
      </c>
      <c r="AX241" s="187">
        <v>100</v>
      </c>
      <c r="AY241" s="187">
        <v>100</v>
      </c>
      <c r="AZ241" s="187">
        <v>100</v>
      </c>
      <c r="BA241" s="187">
        <v>100</v>
      </c>
      <c r="BB241" s="187">
        <v>100</v>
      </c>
      <c r="BC241" s="187">
        <v>100</v>
      </c>
      <c r="BD241" s="187">
        <v>100</v>
      </c>
      <c r="BE241" s="187">
        <v>100</v>
      </c>
      <c r="BF241" s="187">
        <v>100</v>
      </c>
      <c r="BG241" s="187">
        <v>100</v>
      </c>
      <c r="BH241" s="187">
        <v>100</v>
      </c>
      <c r="BI241" s="187">
        <v>100</v>
      </c>
      <c r="BJ241" s="187">
        <v>100</v>
      </c>
      <c r="BK241" s="187">
        <v>100</v>
      </c>
      <c r="BL241" s="187">
        <v>100</v>
      </c>
      <c r="BM241" s="187">
        <v>100</v>
      </c>
      <c r="BN241" s="187">
        <v>100</v>
      </c>
      <c r="BO241" s="187">
        <v>100</v>
      </c>
      <c r="BP241" s="187">
        <v>100</v>
      </c>
      <c r="BQ241" s="187">
        <v>100</v>
      </c>
      <c r="BR241" s="187">
        <v>100</v>
      </c>
      <c r="BS241" s="187">
        <v>100</v>
      </c>
      <c r="BT241" s="187">
        <v>100</v>
      </c>
      <c r="BU241" s="187">
        <v>100</v>
      </c>
      <c r="BV241" s="187">
        <v>100</v>
      </c>
      <c r="BW241" s="187">
        <v>100</v>
      </c>
    </row>
    <row r="242" spans="1:75" x14ac:dyDescent="0.25">
      <c r="A242" s="189" t="s">
        <v>130</v>
      </c>
      <c r="B242" s="188"/>
      <c r="C242" s="166">
        <v>6</v>
      </c>
      <c r="D242" s="172">
        <v>101.99234783635399</v>
      </c>
      <c r="E242" s="172">
        <v>101.99234783635399</v>
      </c>
      <c r="F242" s="172">
        <v>101.99234783635399</v>
      </c>
      <c r="G242" s="172">
        <v>101.99234783635399</v>
      </c>
      <c r="H242" s="172">
        <v>102.14005620523643</v>
      </c>
      <c r="I242" s="172">
        <v>102.30427302575903</v>
      </c>
      <c r="J242" s="172">
        <v>102.21629878244163</v>
      </c>
      <c r="K242" s="172">
        <v>102.38031862258379</v>
      </c>
      <c r="L242" s="172">
        <v>102.46344471124975</v>
      </c>
      <c r="M242" s="172">
        <v>102.62413479594214</v>
      </c>
      <c r="N242" s="172">
        <v>102.70923970525568</v>
      </c>
      <c r="O242" s="172">
        <v>101.85400975652171</v>
      </c>
      <c r="P242" s="172">
        <v>102.00852104905914</v>
      </c>
      <c r="Q242" s="172">
        <v>102.38038849286136</v>
      </c>
      <c r="R242" s="172">
        <v>102.70923970525568</v>
      </c>
      <c r="S242" s="172">
        <v>102.6980565731803</v>
      </c>
      <c r="T242" s="172">
        <v>103.23163054252643</v>
      </c>
      <c r="U242" s="172">
        <v>103.11960292195836</v>
      </c>
      <c r="V242" s="172">
        <v>102.89169258404758</v>
      </c>
      <c r="W242" s="172">
        <v>103.61484360684376</v>
      </c>
      <c r="X242" s="172">
        <v>102.94508079883938</v>
      </c>
      <c r="Y242" s="172">
        <v>103.46165695302879</v>
      </c>
      <c r="Z242" s="172">
        <v>102.57428381591149</v>
      </c>
      <c r="AA242" s="172">
        <v>103.61484360684376</v>
      </c>
      <c r="AB242" s="172">
        <v>103.61484360684376</v>
      </c>
      <c r="AC242" s="172">
        <v>103.61484360684376</v>
      </c>
      <c r="AD242" s="172">
        <v>103.75104366661357</v>
      </c>
      <c r="AE242" s="172">
        <v>103.75104366661357</v>
      </c>
      <c r="AF242" s="172">
        <v>103.75104366661357</v>
      </c>
      <c r="AG242" s="172">
        <v>103.75104366661357</v>
      </c>
      <c r="AH242" s="172">
        <v>103.25082541355449</v>
      </c>
      <c r="AI242" s="172">
        <v>103.06252156407022</v>
      </c>
      <c r="AJ242" s="172">
        <v>104.67088507262012</v>
      </c>
      <c r="AK242" s="172">
        <v>104.84934880727815</v>
      </c>
      <c r="AL242" s="172">
        <v>105.01219674336919</v>
      </c>
      <c r="AM242" s="172">
        <v>104.78873470346836</v>
      </c>
      <c r="AN242" s="172">
        <v>105.98640959257658</v>
      </c>
      <c r="AO242" s="172">
        <v>108.23559506031258</v>
      </c>
      <c r="AP242" s="172">
        <v>108.9222806303369</v>
      </c>
      <c r="AQ242" s="172">
        <v>109.74535850731191</v>
      </c>
      <c r="AR242" s="172">
        <v>110.13789485265687</v>
      </c>
      <c r="AS242" s="172">
        <v>112.3050014834695</v>
      </c>
      <c r="AT242" s="172">
        <v>113.05412533149335</v>
      </c>
      <c r="AU242" s="172">
        <v>114.13701936292948</v>
      </c>
      <c r="AV242" s="172">
        <v>116.36371475484498</v>
      </c>
      <c r="AW242" s="172">
        <v>117.61698664376844</v>
      </c>
      <c r="AX242" s="172">
        <v>116.78085889187088</v>
      </c>
      <c r="AY242" s="172">
        <v>118.27215615882052</v>
      </c>
      <c r="AZ242" s="172">
        <v>118.78847487415584</v>
      </c>
      <c r="BA242" s="172">
        <v>119.10213087292051</v>
      </c>
      <c r="BB242" s="172">
        <v>122.63158594193249</v>
      </c>
      <c r="BC242" s="172">
        <v>122.49629869516939</v>
      </c>
      <c r="BD242" s="172">
        <v>122.72318279233154</v>
      </c>
      <c r="BE242" s="172">
        <v>122.68931690361323</v>
      </c>
      <c r="BF242" s="172">
        <v>123.12616743050118</v>
      </c>
      <c r="BG242" s="172">
        <v>125.04613553902381</v>
      </c>
      <c r="BH242" s="172">
        <v>124.31654871906159</v>
      </c>
      <c r="BI242" s="172">
        <v>123.05222168870337</v>
      </c>
      <c r="BJ242" s="172">
        <v>122.95040998467515</v>
      </c>
      <c r="BK242" s="172">
        <v>123.76150590984257</v>
      </c>
      <c r="BL242" s="172">
        <v>125.47048266778602</v>
      </c>
      <c r="BM242" s="172">
        <v>122.32432101470346</v>
      </c>
      <c r="BN242" s="172">
        <v>124.50323534525926</v>
      </c>
      <c r="BO242" s="172">
        <v>125.65727933971182</v>
      </c>
      <c r="BP242" s="172">
        <v>127.08913074071764</v>
      </c>
      <c r="BQ242" s="172">
        <v>126.96118368341679</v>
      </c>
      <c r="BR242" s="172">
        <v>126.06372381541939</v>
      </c>
      <c r="BS242" s="172">
        <v>126.06372381541939</v>
      </c>
      <c r="BT242" s="172">
        <v>126.06372381541939</v>
      </c>
      <c r="BU242" s="172">
        <v>126.34150778285282</v>
      </c>
      <c r="BV242" s="172">
        <v>126.03241061715386</v>
      </c>
      <c r="BW242" s="172">
        <v>127.73729216817459</v>
      </c>
    </row>
    <row r="243" spans="1:75" x14ac:dyDescent="0.25">
      <c r="A243" s="173" t="s">
        <v>131</v>
      </c>
      <c r="B243" s="188"/>
      <c r="C243" s="166">
        <v>2</v>
      </c>
      <c r="D243" s="177">
        <v>101.96121426819208</v>
      </c>
      <c r="E243" s="177">
        <v>101.96121426819208</v>
      </c>
      <c r="F243" s="177">
        <v>101.96121426819208</v>
      </c>
      <c r="G243" s="177">
        <v>101.96121426819208</v>
      </c>
      <c r="H243" s="177">
        <v>103.28002102114201</v>
      </c>
      <c r="I243" s="177">
        <v>103.28002102114201</v>
      </c>
      <c r="J243" s="177">
        <v>103.28002102114201</v>
      </c>
      <c r="K243" s="177">
        <v>103.28002102114201</v>
      </c>
      <c r="L243" s="177">
        <v>103.28002102114201</v>
      </c>
      <c r="M243" s="177">
        <v>103.28002102114201</v>
      </c>
      <c r="N243" s="177">
        <v>103.28002102114201</v>
      </c>
      <c r="O243" s="177">
        <v>103.28002102114201</v>
      </c>
      <c r="P243" s="177">
        <v>103.28002102114201</v>
      </c>
      <c r="Q243" s="177">
        <v>103.28002102114201</v>
      </c>
      <c r="R243" s="177">
        <v>103.28002102114201</v>
      </c>
      <c r="S243" s="177">
        <v>103.28002102114201</v>
      </c>
      <c r="T243" s="177">
        <v>105.84321923699383</v>
      </c>
      <c r="U243" s="177">
        <v>105.84321923699383</v>
      </c>
      <c r="V243" s="177">
        <v>105.84321923699383</v>
      </c>
      <c r="W243" s="177">
        <v>105.84321923699383</v>
      </c>
      <c r="X243" s="177">
        <v>105.84321923699383</v>
      </c>
      <c r="Y243" s="177">
        <v>105.84321923699383</v>
      </c>
      <c r="Z243" s="177">
        <v>105.84321923699386</v>
      </c>
      <c r="AA243" s="177">
        <v>105.84321923699383</v>
      </c>
      <c r="AB243" s="177">
        <v>105.84321923699383</v>
      </c>
      <c r="AC243" s="177">
        <v>105.84321923699383</v>
      </c>
      <c r="AD243" s="177">
        <v>105.84321923699383</v>
      </c>
      <c r="AE243" s="177">
        <v>105.84321923699383</v>
      </c>
      <c r="AF243" s="177">
        <v>105.84321923699383</v>
      </c>
      <c r="AG243" s="177">
        <v>105.84321923699383</v>
      </c>
      <c r="AH243" s="177">
        <v>105.84321923699383</v>
      </c>
      <c r="AI243" s="177">
        <v>106.58928276807252</v>
      </c>
      <c r="AJ243" s="177">
        <v>110.68303291084948</v>
      </c>
      <c r="AK243" s="177">
        <v>110.68303291084948</v>
      </c>
      <c r="AL243" s="177">
        <v>110.68303291084948</v>
      </c>
      <c r="AM243" s="177">
        <v>110.68303291084948</v>
      </c>
      <c r="AN243" s="177">
        <v>110.68303291084948</v>
      </c>
      <c r="AO243" s="177">
        <v>110.68303291084948</v>
      </c>
      <c r="AP243" s="177">
        <v>110.68303291084948</v>
      </c>
      <c r="AQ243" s="177">
        <v>110.68303291084948</v>
      </c>
      <c r="AR243" s="177">
        <v>110.68303291084948</v>
      </c>
      <c r="AS243" s="177">
        <v>110.68303291084948</v>
      </c>
      <c r="AT243" s="177">
        <v>110.68303291084948</v>
      </c>
      <c r="AU243" s="177">
        <v>109.8499464530759</v>
      </c>
      <c r="AV243" s="177">
        <v>109.8499464530759</v>
      </c>
      <c r="AW243" s="177">
        <v>109.8499464530759</v>
      </c>
      <c r="AX243" s="177">
        <v>109.8499464530759</v>
      </c>
      <c r="AY243" s="177">
        <v>109.8499464530759</v>
      </c>
      <c r="AZ243" s="177">
        <v>109.8499464530759</v>
      </c>
      <c r="BA243" s="177">
        <v>109.8499464530759</v>
      </c>
      <c r="BB243" s="177">
        <v>109.8499464530759</v>
      </c>
      <c r="BC243" s="177">
        <v>109.8499464530759</v>
      </c>
      <c r="BD243" s="177">
        <v>109.8499464530759</v>
      </c>
      <c r="BE243" s="177">
        <v>110.71280049173019</v>
      </c>
      <c r="BF243" s="177">
        <v>110.71280049173019</v>
      </c>
      <c r="BG243" s="177">
        <v>113.85545686513365</v>
      </c>
      <c r="BH243" s="177">
        <v>113.85545686513365</v>
      </c>
      <c r="BI243" s="177">
        <v>113.85545686513365</v>
      </c>
      <c r="BJ243" s="177">
        <v>113.85545686513365</v>
      </c>
      <c r="BK243" s="177">
        <v>113.85545686513365</v>
      </c>
      <c r="BL243" s="177">
        <v>113.85545686513365</v>
      </c>
      <c r="BM243" s="177">
        <v>113.85545686513365</v>
      </c>
      <c r="BN243" s="177">
        <v>113.85545686513365</v>
      </c>
      <c r="BO243" s="177">
        <v>114.71892054737116</v>
      </c>
      <c r="BP243" s="177">
        <v>114.71892054737116</v>
      </c>
      <c r="BQ243" s="177">
        <v>115.52754677361497</v>
      </c>
      <c r="BR243" s="177">
        <v>114.65799674245146</v>
      </c>
      <c r="BS243" s="177">
        <v>114.65799674245146</v>
      </c>
      <c r="BT243" s="177">
        <v>114.65799674245146</v>
      </c>
      <c r="BU243" s="177">
        <v>114.65799674245146</v>
      </c>
      <c r="BV243" s="177">
        <v>114.65799674245146</v>
      </c>
      <c r="BW243" s="177">
        <v>116.06014249077818</v>
      </c>
    </row>
    <row r="244" spans="1:75" x14ac:dyDescent="0.25">
      <c r="B244" s="148" t="s">
        <v>590</v>
      </c>
      <c r="C244" s="166">
        <v>2</v>
      </c>
      <c r="D244" s="181">
        <v>101.96121426819208</v>
      </c>
      <c r="E244" s="181">
        <v>101.96121426819208</v>
      </c>
      <c r="F244" s="181">
        <v>101.96121426819208</v>
      </c>
      <c r="G244" s="181">
        <v>101.96121426819208</v>
      </c>
      <c r="H244" s="181">
        <v>103.28002102114201</v>
      </c>
      <c r="I244" s="181">
        <v>103.28002102114201</v>
      </c>
      <c r="J244" s="181">
        <v>103.28002102114201</v>
      </c>
      <c r="K244" s="181">
        <v>103.28002102114201</v>
      </c>
      <c r="L244" s="181">
        <v>103.28002102114201</v>
      </c>
      <c r="M244" s="181">
        <v>103.28002102114201</v>
      </c>
      <c r="N244" s="181">
        <v>103.28002102114201</v>
      </c>
      <c r="O244" s="181">
        <v>103.28002102114201</v>
      </c>
      <c r="P244" s="181">
        <v>103.28002102114201</v>
      </c>
      <c r="Q244" s="181">
        <v>103.28002102114201</v>
      </c>
      <c r="R244" s="181">
        <v>103.28002102114201</v>
      </c>
      <c r="S244" s="181">
        <v>103.28002102114201</v>
      </c>
      <c r="T244" s="181">
        <v>105.84321923699383</v>
      </c>
      <c r="U244" s="181">
        <v>105.84321923699383</v>
      </c>
      <c r="V244" s="181">
        <v>105.84321923699383</v>
      </c>
      <c r="W244" s="181">
        <v>105.84321923699383</v>
      </c>
      <c r="X244" s="181">
        <v>105.84321923699383</v>
      </c>
      <c r="Y244" s="181">
        <v>105.84321923699383</v>
      </c>
      <c r="Z244" s="181">
        <v>105.84321923699386</v>
      </c>
      <c r="AA244" s="181">
        <v>105.84321923699383</v>
      </c>
      <c r="AB244" s="181">
        <v>105.84321923699383</v>
      </c>
      <c r="AC244" s="181">
        <v>105.84321923699383</v>
      </c>
      <c r="AD244" s="181">
        <v>105.84321923699383</v>
      </c>
      <c r="AE244" s="181">
        <v>105.84321923699383</v>
      </c>
      <c r="AF244" s="181">
        <v>105.84321923699383</v>
      </c>
      <c r="AG244" s="181">
        <v>105.84321923699383</v>
      </c>
      <c r="AH244" s="181">
        <v>105.84321923699383</v>
      </c>
      <c r="AI244" s="181">
        <v>106.58928276807252</v>
      </c>
      <c r="AJ244" s="181">
        <v>110.68303291084948</v>
      </c>
      <c r="AK244" s="181">
        <v>110.68303291084948</v>
      </c>
      <c r="AL244" s="181">
        <v>110.68303291084948</v>
      </c>
      <c r="AM244" s="181">
        <v>110.68303291084948</v>
      </c>
      <c r="AN244" s="181">
        <v>110.68303291084948</v>
      </c>
      <c r="AO244" s="181">
        <v>110.68303291084948</v>
      </c>
      <c r="AP244" s="181">
        <v>110.68303291084948</v>
      </c>
      <c r="AQ244" s="181">
        <v>110.68303291084948</v>
      </c>
      <c r="AR244" s="181">
        <v>110.68303291084948</v>
      </c>
      <c r="AS244" s="181">
        <v>110.68303291084948</v>
      </c>
      <c r="AT244" s="181">
        <v>110.68303291084948</v>
      </c>
      <c r="AU244" s="181">
        <v>109.8499464530759</v>
      </c>
      <c r="AV244" s="181">
        <v>109.8499464530759</v>
      </c>
      <c r="AW244" s="181">
        <v>109.8499464530759</v>
      </c>
      <c r="AX244" s="181">
        <v>109.8499464530759</v>
      </c>
      <c r="AY244" s="181">
        <v>109.8499464530759</v>
      </c>
      <c r="AZ244" s="181">
        <v>109.8499464530759</v>
      </c>
      <c r="BA244" s="181">
        <v>109.8499464530759</v>
      </c>
      <c r="BB244" s="181">
        <v>109.8499464530759</v>
      </c>
      <c r="BC244" s="181">
        <v>109.8499464530759</v>
      </c>
      <c r="BD244" s="181">
        <v>109.8499464530759</v>
      </c>
      <c r="BE244" s="181">
        <v>110.71280049173019</v>
      </c>
      <c r="BF244" s="181">
        <v>110.71280049173019</v>
      </c>
      <c r="BG244" s="181">
        <v>113.85545686513365</v>
      </c>
      <c r="BH244" s="181">
        <v>113.85545686513365</v>
      </c>
      <c r="BI244" s="181">
        <v>113.85545686513365</v>
      </c>
      <c r="BJ244" s="181">
        <v>113.85545686513365</v>
      </c>
      <c r="BK244" s="181">
        <v>113.85545686513365</v>
      </c>
      <c r="BL244" s="181">
        <v>113.85545686513365</v>
      </c>
      <c r="BM244" s="181">
        <v>113.85545686513365</v>
      </c>
      <c r="BN244" s="181">
        <v>113.85545686513365</v>
      </c>
      <c r="BO244" s="181">
        <v>114.71892054737116</v>
      </c>
      <c r="BP244" s="181">
        <v>114.71892054737116</v>
      </c>
      <c r="BQ244" s="181">
        <v>115.52754677361497</v>
      </c>
      <c r="BR244" s="181">
        <v>114.65799674245146</v>
      </c>
      <c r="BS244" s="181">
        <v>114.65799674245146</v>
      </c>
      <c r="BT244" s="181">
        <v>114.65799674245146</v>
      </c>
      <c r="BU244" s="181">
        <v>114.65799674245146</v>
      </c>
      <c r="BV244" s="181">
        <v>114.65799674245146</v>
      </c>
      <c r="BW244" s="181">
        <v>116.06014249077818</v>
      </c>
    </row>
    <row r="245" spans="1:75" x14ac:dyDescent="0.25">
      <c r="A245" s="173" t="s">
        <v>132</v>
      </c>
      <c r="B245" s="188"/>
      <c r="C245" s="166">
        <v>1</v>
      </c>
      <c r="D245" s="177">
        <v>103.18661720625569</v>
      </c>
      <c r="E245" s="177">
        <v>103.18661720625569</v>
      </c>
      <c r="F245" s="177">
        <v>103.18661720625569</v>
      </c>
      <c r="G245" s="177">
        <v>103.18661720625569</v>
      </c>
      <c r="H245" s="177">
        <v>104.40370806269097</v>
      </c>
      <c r="I245" s="177">
        <v>104.78506616400047</v>
      </c>
      <c r="J245" s="177">
        <v>104.78506616400047</v>
      </c>
      <c r="K245" s="177">
        <v>105.241339744949</v>
      </c>
      <c r="L245" s="177">
        <v>105.241339744949</v>
      </c>
      <c r="M245" s="177">
        <v>105.241339744949</v>
      </c>
      <c r="N245" s="177">
        <v>105.241339744949</v>
      </c>
      <c r="O245" s="177">
        <v>105.241339744949</v>
      </c>
      <c r="P245" s="177">
        <v>105.241339744949</v>
      </c>
      <c r="Q245" s="177">
        <v>105.241339744949</v>
      </c>
      <c r="R245" s="177">
        <v>105.241339744949</v>
      </c>
      <c r="S245" s="177">
        <v>105.241339744949</v>
      </c>
      <c r="T245" s="177">
        <v>105.241339744949</v>
      </c>
      <c r="U245" s="177">
        <v>105.241339744949</v>
      </c>
      <c r="V245" s="177">
        <v>105.241339744949</v>
      </c>
      <c r="W245" s="177">
        <v>105.241339744949</v>
      </c>
      <c r="X245" s="177">
        <v>105.241339744949</v>
      </c>
      <c r="Y245" s="177">
        <v>105.241339744949</v>
      </c>
      <c r="Z245" s="177">
        <v>105.24133974494904</v>
      </c>
      <c r="AA245" s="177">
        <v>105.241339744949</v>
      </c>
      <c r="AB245" s="177">
        <v>105.241339744949</v>
      </c>
      <c r="AC245" s="177">
        <v>105.241339744949</v>
      </c>
      <c r="AD245" s="177">
        <v>105.241339744949</v>
      </c>
      <c r="AE245" s="177">
        <v>105.241339744949</v>
      </c>
      <c r="AF245" s="177">
        <v>105.241339744949</v>
      </c>
      <c r="AG245" s="177">
        <v>105.241339744949</v>
      </c>
      <c r="AH245" s="177">
        <v>105.241339744949</v>
      </c>
      <c r="AI245" s="177">
        <v>105.241339744949</v>
      </c>
      <c r="AJ245" s="177">
        <v>105.241339744949</v>
      </c>
      <c r="AK245" s="177">
        <v>105.241339744949</v>
      </c>
      <c r="AL245" s="177">
        <v>107.10794393282985</v>
      </c>
      <c r="AM245" s="177">
        <v>107.10794393282985</v>
      </c>
      <c r="AN245" s="177">
        <v>107.10794393282985</v>
      </c>
      <c r="AO245" s="177">
        <v>110.7731450130381</v>
      </c>
      <c r="AP245" s="177">
        <v>110.7731450130381</v>
      </c>
      <c r="AQ245" s="177">
        <v>110.7731450130381</v>
      </c>
      <c r="AR245" s="177">
        <v>113.81511562518719</v>
      </c>
      <c r="AS245" s="177">
        <v>113.81511562518719</v>
      </c>
      <c r="AT245" s="177">
        <v>114.96108963183654</v>
      </c>
      <c r="AU245" s="177">
        <v>114.96108963183654</v>
      </c>
      <c r="AV245" s="177">
        <v>116.37794882334174</v>
      </c>
      <c r="AW245" s="177">
        <v>116.37794882334174</v>
      </c>
      <c r="AX245" s="177">
        <v>116.37794882334174</v>
      </c>
      <c r="AY245" s="177">
        <v>116.37794882334174</v>
      </c>
      <c r="AZ245" s="177">
        <v>116.37794882334174</v>
      </c>
      <c r="BA245" s="177">
        <v>116.37794882334174</v>
      </c>
      <c r="BB245" s="177">
        <v>116.37794882334174</v>
      </c>
      <c r="BC245" s="177">
        <v>116.37794882334174</v>
      </c>
      <c r="BD245" s="177">
        <v>116.37794882334174</v>
      </c>
      <c r="BE245" s="177">
        <v>116.37794882334174</v>
      </c>
      <c r="BF245" s="177">
        <v>116.37794882334174</v>
      </c>
      <c r="BG245" s="177">
        <v>116.37794882334174</v>
      </c>
      <c r="BH245" s="177">
        <v>116.37794882334174</v>
      </c>
      <c r="BI245" s="177">
        <v>116.37794882334174</v>
      </c>
      <c r="BJ245" s="177">
        <v>116.37794882334174</v>
      </c>
      <c r="BK245" s="177">
        <v>116.37794882334174</v>
      </c>
      <c r="BL245" s="177">
        <v>116.37794882334174</v>
      </c>
      <c r="BM245" s="177">
        <v>116.37794882334174</v>
      </c>
      <c r="BN245" s="177">
        <v>116.37794882334174</v>
      </c>
      <c r="BO245" s="177">
        <v>116.37794882334174</v>
      </c>
      <c r="BP245" s="177">
        <v>116.37794882334174</v>
      </c>
      <c r="BQ245" s="177">
        <v>116.37794882334174</v>
      </c>
      <c r="BR245" s="177">
        <v>116.37794882334174</v>
      </c>
      <c r="BS245" s="177">
        <v>116.37794882334174</v>
      </c>
      <c r="BT245" s="177">
        <v>116.37794882334174</v>
      </c>
      <c r="BU245" s="177">
        <v>116.37794882334174</v>
      </c>
      <c r="BV245" s="177">
        <v>116.37794882334174</v>
      </c>
      <c r="BW245" s="177">
        <v>116.37794882334174</v>
      </c>
    </row>
    <row r="246" spans="1:75" x14ac:dyDescent="0.25">
      <c r="B246" s="148" t="s">
        <v>591</v>
      </c>
      <c r="C246" s="166">
        <v>1</v>
      </c>
      <c r="D246" s="181">
        <v>103.18661720625569</v>
      </c>
      <c r="E246" s="181">
        <v>103.18661720625569</v>
      </c>
      <c r="F246" s="181">
        <v>103.18661720625569</v>
      </c>
      <c r="G246" s="181">
        <v>103.18661720625569</v>
      </c>
      <c r="H246" s="181">
        <v>104.40370806269097</v>
      </c>
      <c r="I246" s="181">
        <v>104.78506616400047</v>
      </c>
      <c r="J246" s="181">
        <v>104.78506616400047</v>
      </c>
      <c r="K246" s="181">
        <v>105.241339744949</v>
      </c>
      <c r="L246" s="181">
        <v>105.241339744949</v>
      </c>
      <c r="M246" s="181">
        <v>105.241339744949</v>
      </c>
      <c r="N246" s="181">
        <v>105.241339744949</v>
      </c>
      <c r="O246" s="181">
        <v>105.241339744949</v>
      </c>
      <c r="P246" s="181">
        <v>105.241339744949</v>
      </c>
      <c r="Q246" s="181">
        <v>105.241339744949</v>
      </c>
      <c r="R246" s="181">
        <v>105.241339744949</v>
      </c>
      <c r="S246" s="181">
        <v>105.241339744949</v>
      </c>
      <c r="T246" s="181">
        <v>105.241339744949</v>
      </c>
      <c r="U246" s="181">
        <v>105.241339744949</v>
      </c>
      <c r="V246" s="181">
        <v>105.241339744949</v>
      </c>
      <c r="W246" s="181">
        <v>105.241339744949</v>
      </c>
      <c r="X246" s="181">
        <v>105.241339744949</v>
      </c>
      <c r="Y246" s="181">
        <v>105.241339744949</v>
      </c>
      <c r="Z246" s="181">
        <v>105.24133974494904</v>
      </c>
      <c r="AA246" s="181">
        <v>105.241339744949</v>
      </c>
      <c r="AB246" s="181">
        <v>105.241339744949</v>
      </c>
      <c r="AC246" s="181">
        <v>105.241339744949</v>
      </c>
      <c r="AD246" s="181">
        <v>105.241339744949</v>
      </c>
      <c r="AE246" s="181">
        <v>105.241339744949</v>
      </c>
      <c r="AF246" s="181">
        <v>105.241339744949</v>
      </c>
      <c r="AG246" s="181">
        <v>105.241339744949</v>
      </c>
      <c r="AH246" s="181">
        <v>105.241339744949</v>
      </c>
      <c r="AI246" s="181">
        <v>105.241339744949</v>
      </c>
      <c r="AJ246" s="181">
        <v>105.241339744949</v>
      </c>
      <c r="AK246" s="181">
        <v>105.241339744949</v>
      </c>
      <c r="AL246" s="181">
        <v>107.10794393282985</v>
      </c>
      <c r="AM246" s="181">
        <v>107.10794393282985</v>
      </c>
      <c r="AN246" s="181">
        <v>107.10794393282985</v>
      </c>
      <c r="AO246" s="181">
        <v>110.7731450130381</v>
      </c>
      <c r="AP246" s="181">
        <v>110.7731450130381</v>
      </c>
      <c r="AQ246" s="181">
        <v>110.7731450130381</v>
      </c>
      <c r="AR246" s="181">
        <v>113.81511562518719</v>
      </c>
      <c r="AS246" s="181">
        <v>113.81511562518719</v>
      </c>
      <c r="AT246" s="181">
        <v>114.96108963183654</v>
      </c>
      <c r="AU246" s="181">
        <v>114.96108963183654</v>
      </c>
      <c r="AV246" s="181">
        <v>116.37794882334174</v>
      </c>
      <c r="AW246" s="181">
        <v>116.37794882334174</v>
      </c>
      <c r="AX246" s="181">
        <v>116.37794882334174</v>
      </c>
      <c r="AY246" s="181">
        <v>116.37794882334174</v>
      </c>
      <c r="AZ246" s="181">
        <v>116.37794882334174</v>
      </c>
      <c r="BA246" s="181">
        <v>116.37794882334174</v>
      </c>
      <c r="BB246" s="181">
        <v>116.37794882334174</v>
      </c>
      <c r="BC246" s="181">
        <v>116.37794882334174</v>
      </c>
      <c r="BD246" s="181">
        <v>116.37794882334174</v>
      </c>
      <c r="BE246" s="181">
        <v>116.37794882334174</v>
      </c>
      <c r="BF246" s="181">
        <v>116.37794882334174</v>
      </c>
      <c r="BG246" s="181">
        <v>116.37794882334174</v>
      </c>
      <c r="BH246" s="181">
        <v>116.37794882334174</v>
      </c>
      <c r="BI246" s="181">
        <v>116.37794882334174</v>
      </c>
      <c r="BJ246" s="181">
        <v>116.37794882334174</v>
      </c>
      <c r="BK246" s="181">
        <v>116.37794882334174</v>
      </c>
      <c r="BL246" s="181">
        <v>116.37794882334174</v>
      </c>
      <c r="BM246" s="181">
        <v>116.37794882334174</v>
      </c>
      <c r="BN246" s="181">
        <v>116.37794882334174</v>
      </c>
      <c r="BO246" s="181">
        <v>116.37794882334174</v>
      </c>
      <c r="BP246" s="181">
        <v>116.37794882334174</v>
      </c>
      <c r="BQ246" s="181">
        <v>116.37794882334174</v>
      </c>
      <c r="BR246" s="181">
        <v>116.37794882334174</v>
      </c>
      <c r="BS246" s="181">
        <v>116.37794882334174</v>
      </c>
      <c r="BT246" s="181">
        <v>116.37794882334174</v>
      </c>
      <c r="BU246" s="181">
        <v>116.37794882334174</v>
      </c>
      <c r="BV246" s="181">
        <v>116.37794882334174</v>
      </c>
      <c r="BW246" s="181">
        <v>116.37794882334174</v>
      </c>
    </row>
    <row r="247" spans="1:75" x14ac:dyDescent="0.25">
      <c r="A247" s="173" t="s">
        <v>133</v>
      </c>
      <c r="B247" s="188"/>
      <c r="C247" s="166">
        <v>1</v>
      </c>
      <c r="D247" s="177">
        <v>100</v>
      </c>
      <c r="E247" s="177">
        <v>100</v>
      </c>
      <c r="F247" s="177">
        <v>100</v>
      </c>
      <c r="G247" s="177">
        <v>100</v>
      </c>
      <c r="H247" s="177">
        <v>100</v>
      </c>
      <c r="I247" s="177">
        <v>100</v>
      </c>
      <c r="J247" s="177">
        <v>100</v>
      </c>
      <c r="K247" s="177">
        <v>100</v>
      </c>
      <c r="L247" s="177">
        <v>100</v>
      </c>
      <c r="M247" s="177">
        <v>100</v>
      </c>
      <c r="N247" s="177">
        <v>100</v>
      </c>
      <c r="O247" s="177">
        <v>100</v>
      </c>
      <c r="P247" s="177">
        <v>100</v>
      </c>
      <c r="Q247" s="177">
        <v>100</v>
      </c>
      <c r="R247" s="177">
        <v>100</v>
      </c>
      <c r="S247" s="177">
        <v>100</v>
      </c>
      <c r="T247" s="177">
        <v>100</v>
      </c>
      <c r="U247" s="177">
        <v>100</v>
      </c>
      <c r="V247" s="177">
        <v>100</v>
      </c>
      <c r="W247" s="177">
        <v>100</v>
      </c>
      <c r="X247" s="177">
        <v>100</v>
      </c>
      <c r="Y247" s="177">
        <v>100</v>
      </c>
      <c r="Z247" s="177">
        <v>100.00000000000004</v>
      </c>
      <c r="AA247" s="177">
        <v>100</v>
      </c>
      <c r="AB247" s="177">
        <v>100</v>
      </c>
      <c r="AC247" s="177">
        <v>100</v>
      </c>
      <c r="AD247" s="177">
        <v>100</v>
      </c>
      <c r="AE247" s="177">
        <v>100</v>
      </c>
      <c r="AF247" s="177">
        <v>100</v>
      </c>
      <c r="AG247" s="177">
        <v>100</v>
      </c>
      <c r="AH247" s="177">
        <v>100</v>
      </c>
      <c r="AI247" s="177">
        <v>100</v>
      </c>
      <c r="AJ247" s="177">
        <v>100</v>
      </c>
      <c r="AK247" s="177">
        <v>100</v>
      </c>
      <c r="AL247" s="177">
        <v>100</v>
      </c>
      <c r="AM247" s="177">
        <v>100</v>
      </c>
      <c r="AN247" s="177">
        <v>100</v>
      </c>
      <c r="AO247" s="177">
        <v>100</v>
      </c>
      <c r="AP247" s="177">
        <v>100</v>
      </c>
      <c r="AQ247" s="177">
        <v>100</v>
      </c>
      <c r="AR247" s="177">
        <v>100</v>
      </c>
      <c r="AS247" s="177">
        <v>100</v>
      </c>
      <c r="AT247" s="177">
        <v>100</v>
      </c>
      <c r="AU247" s="177">
        <v>100</v>
      </c>
      <c r="AV247" s="177">
        <v>100</v>
      </c>
      <c r="AW247" s="177">
        <v>100</v>
      </c>
      <c r="AX247" s="177">
        <v>100</v>
      </c>
      <c r="AY247" s="177">
        <v>103.24471804789654</v>
      </c>
      <c r="AZ247" s="177">
        <v>103.24471804789654</v>
      </c>
      <c r="BA247" s="177">
        <v>103.24471804789654</v>
      </c>
      <c r="BB247" s="177">
        <v>115.74471804789654</v>
      </c>
      <c r="BC247" s="177">
        <v>115.74471804789654</v>
      </c>
      <c r="BD247" s="177">
        <v>115.74471804789654</v>
      </c>
      <c r="BE247" s="177">
        <v>115.74471804789654</v>
      </c>
      <c r="BF247" s="177">
        <v>115.74471804789654</v>
      </c>
      <c r="BG247" s="177">
        <v>115.74471804789654</v>
      </c>
      <c r="BH247" s="177">
        <v>115.74471804789654</v>
      </c>
      <c r="BI247" s="177">
        <v>115.74471804789654</v>
      </c>
      <c r="BJ247" s="177">
        <v>115.74471804789654</v>
      </c>
      <c r="BK247" s="177">
        <v>115.74471804789654</v>
      </c>
      <c r="BL247" s="177">
        <v>115.74471804789654</v>
      </c>
      <c r="BM247" s="177">
        <v>115.74471804789654</v>
      </c>
      <c r="BN247" s="177">
        <v>115.74471804789654</v>
      </c>
      <c r="BO247" s="177">
        <v>115.74471804789654</v>
      </c>
      <c r="BP247" s="177">
        <v>115.74471804789654</v>
      </c>
      <c r="BQ247" s="177">
        <v>115.74471804789654</v>
      </c>
      <c r="BR247" s="177">
        <v>115.74471804789654</v>
      </c>
      <c r="BS247" s="177">
        <v>115.74471804789654</v>
      </c>
      <c r="BT247" s="177">
        <v>115.74471804789654</v>
      </c>
      <c r="BU247" s="177">
        <v>115.74471804789654</v>
      </c>
      <c r="BV247" s="177">
        <v>115.74471804789654</v>
      </c>
      <c r="BW247" s="177">
        <v>115.74471804789654</v>
      </c>
    </row>
    <row r="248" spans="1:75" x14ac:dyDescent="0.25">
      <c r="B248" s="148" t="s">
        <v>592</v>
      </c>
      <c r="C248" s="166">
        <v>1</v>
      </c>
      <c r="D248" s="181">
        <v>100</v>
      </c>
      <c r="E248" s="181">
        <v>100</v>
      </c>
      <c r="F248" s="181">
        <v>100</v>
      </c>
      <c r="G248" s="181">
        <v>100</v>
      </c>
      <c r="H248" s="181">
        <v>100</v>
      </c>
      <c r="I248" s="181">
        <v>100</v>
      </c>
      <c r="J248" s="181">
        <v>100</v>
      </c>
      <c r="K248" s="181">
        <v>100</v>
      </c>
      <c r="L248" s="181">
        <v>100</v>
      </c>
      <c r="M248" s="181">
        <v>100</v>
      </c>
      <c r="N248" s="181">
        <v>100</v>
      </c>
      <c r="O248" s="181">
        <v>100</v>
      </c>
      <c r="P248" s="181">
        <v>100</v>
      </c>
      <c r="Q248" s="181">
        <v>100</v>
      </c>
      <c r="R248" s="181">
        <v>100</v>
      </c>
      <c r="S248" s="181">
        <v>100</v>
      </c>
      <c r="T248" s="181">
        <v>100</v>
      </c>
      <c r="U248" s="181">
        <v>100</v>
      </c>
      <c r="V248" s="181">
        <v>100</v>
      </c>
      <c r="W248" s="181">
        <v>100</v>
      </c>
      <c r="X248" s="181">
        <v>100</v>
      </c>
      <c r="Y248" s="181">
        <v>100</v>
      </c>
      <c r="Z248" s="181">
        <v>100.00000000000004</v>
      </c>
      <c r="AA248" s="181">
        <v>100</v>
      </c>
      <c r="AB248" s="181">
        <v>100</v>
      </c>
      <c r="AC248" s="181">
        <v>100</v>
      </c>
      <c r="AD248" s="181">
        <v>100</v>
      </c>
      <c r="AE248" s="181">
        <v>100</v>
      </c>
      <c r="AF248" s="181">
        <v>100</v>
      </c>
      <c r="AG248" s="181">
        <v>100</v>
      </c>
      <c r="AH248" s="181">
        <v>100</v>
      </c>
      <c r="AI248" s="181">
        <v>100</v>
      </c>
      <c r="AJ248" s="181">
        <v>100</v>
      </c>
      <c r="AK248" s="181">
        <v>100</v>
      </c>
      <c r="AL248" s="181">
        <v>100</v>
      </c>
      <c r="AM248" s="181">
        <v>100</v>
      </c>
      <c r="AN248" s="181">
        <v>100</v>
      </c>
      <c r="AO248" s="181">
        <v>100</v>
      </c>
      <c r="AP248" s="181">
        <v>100</v>
      </c>
      <c r="AQ248" s="181">
        <v>100</v>
      </c>
      <c r="AR248" s="181">
        <v>100</v>
      </c>
      <c r="AS248" s="181">
        <v>100</v>
      </c>
      <c r="AT248" s="181">
        <v>100</v>
      </c>
      <c r="AU248" s="181">
        <v>100</v>
      </c>
      <c r="AV248" s="181">
        <v>100</v>
      </c>
      <c r="AW248" s="181">
        <v>100</v>
      </c>
      <c r="AX248" s="181">
        <v>100</v>
      </c>
      <c r="AY248" s="181">
        <v>103.24471804789654</v>
      </c>
      <c r="AZ248" s="181">
        <v>103.24471804789654</v>
      </c>
      <c r="BA248" s="181">
        <v>103.24471804789654</v>
      </c>
      <c r="BB248" s="181">
        <v>115.74471804789654</v>
      </c>
      <c r="BC248" s="181">
        <v>115.74471804789654</v>
      </c>
      <c r="BD248" s="181">
        <v>115.74471804789654</v>
      </c>
      <c r="BE248" s="181">
        <v>115.74471804789654</v>
      </c>
      <c r="BF248" s="181">
        <v>115.74471804789654</v>
      </c>
      <c r="BG248" s="181">
        <v>115.74471804789654</v>
      </c>
      <c r="BH248" s="181">
        <v>115.74471804789654</v>
      </c>
      <c r="BI248" s="181">
        <v>115.74471804789654</v>
      </c>
      <c r="BJ248" s="181">
        <v>115.74471804789654</v>
      </c>
      <c r="BK248" s="181">
        <v>115.74471804789654</v>
      </c>
      <c r="BL248" s="181">
        <v>115.74471804789654</v>
      </c>
      <c r="BM248" s="181">
        <v>115.74471804789654</v>
      </c>
      <c r="BN248" s="181">
        <v>115.74471804789654</v>
      </c>
      <c r="BO248" s="181">
        <v>115.74471804789654</v>
      </c>
      <c r="BP248" s="181">
        <v>115.74471804789654</v>
      </c>
      <c r="BQ248" s="181">
        <v>115.74471804789654</v>
      </c>
      <c r="BR248" s="181">
        <v>115.74471804789654</v>
      </c>
      <c r="BS248" s="181">
        <v>115.74471804789654</v>
      </c>
      <c r="BT248" s="181">
        <v>115.74471804789654</v>
      </c>
      <c r="BU248" s="181">
        <v>115.74471804789654</v>
      </c>
      <c r="BV248" s="181">
        <v>115.74471804789654</v>
      </c>
      <c r="BW248" s="181">
        <v>115.74471804789654</v>
      </c>
    </row>
    <row r="249" spans="1:75" x14ac:dyDescent="0.25">
      <c r="A249" s="173" t="s">
        <v>134</v>
      </c>
      <c r="B249" s="188"/>
      <c r="C249" s="166">
        <v>2</v>
      </c>
      <c r="D249" s="177">
        <v>102.42252063774201</v>
      </c>
      <c r="E249" s="177">
        <v>102.42252063774201</v>
      </c>
      <c r="F249" s="177">
        <v>102.42252063774201</v>
      </c>
      <c r="G249" s="177">
        <v>102.42252063774201</v>
      </c>
      <c r="H249" s="177">
        <v>100.93829356322183</v>
      </c>
      <c r="I249" s="177">
        <v>101.24026497413486</v>
      </c>
      <c r="J249" s="177">
        <v>100.97634224418263</v>
      </c>
      <c r="K249" s="177">
        <v>101.24026497413486</v>
      </c>
      <c r="L249" s="177">
        <v>101.48964324013275</v>
      </c>
      <c r="M249" s="177">
        <v>101.97171349420991</v>
      </c>
      <c r="N249" s="177">
        <v>102.22702822215049</v>
      </c>
      <c r="O249" s="177">
        <v>99.661338375948617</v>
      </c>
      <c r="P249" s="177">
        <v>100.12487225356088</v>
      </c>
      <c r="Q249" s="177">
        <v>101.24047458496753</v>
      </c>
      <c r="R249" s="177">
        <v>102.22702822215049</v>
      </c>
      <c r="S249" s="177">
        <v>102.19347882592442</v>
      </c>
      <c r="T249" s="177">
        <v>101.23100251811097</v>
      </c>
      <c r="U249" s="177">
        <v>100.89491965640677</v>
      </c>
      <c r="V249" s="177">
        <v>100.2111886426744</v>
      </c>
      <c r="W249" s="177">
        <v>102.38064171106295</v>
      </c>
      <c r="X249" s="177">
        <v>100.37135328704979</v>
      </c>
      <c r="Y249" s="177">
        <v>101.92108174961803</v>
      </c>
      <c r="Z249" s="177">
        <v>99.258962338266073</v>
      </c>
      <c r="AA249" s="177">
        <v>102.38064171106295</v>
      </c>
      <c r="AB249" s="177">
        <v>102.38064171106295</v>
      </c>
      <c r="AC249" s="177">
        <v>102.38064171106295</v>
      </c>
      <c r="AD249" s="177">
        <v>102.78924189037237</v>
      </c>
      <c r="AE249" s="177">
        <v>102.78924189037237</v>
      </c>
      <c r="AF249" s="177">
        <v>102.78924189037237</v>
      </c>
      <c r="AG249" s="177">
        <v>102.78924189037237</v>
      </c>
      <c r="AH249" s="177">
        <v>101.28858713119514</v>
      </c>
      <c r="AI249" s="177">
        <v>99.977612051663641</v>
      </c>
      <c r="AJ249" s="177">
        <v>100.70895243453639</v>
      </c>
      <c r="AK249" s="177">
        <v>101.24434363851043</v>
      </c>
      <c r="AL249" s="177">
        <v>100.79958535284312</v>
      </c>
      <c r="AM249" s="177">
        <v>100.12919923314068</v>
      </c>
      <c r="AN249" s="177">
        <v>103.72222390046531</v>
      </c>
      <c r="AO249" s="177">
        <v>108.63717976356921</v>
      </c>
      <c r="AP249" s="177">
        <v>110.69723647364214</v>
      </c>
      <c r="AQ249" s="177">
        <v>113.16647010456722</v>
      </c>
      <c r="AR249" s="177">
        <v>112.82309383452751</v>
      </c>
      <c r="AS249" s="177">
        <v>119.32441372696543</v>
      </c>
      <c r="AT249" s="177">
        <v>120.9987982677123</v>
      </c>
      <c r="AU249" s="177">
        <v>125.08056681979424</v>
      </c>
      <c r="AV249" s="177">
        <v>131.05222339978815</v>
      </c>
      <c r="AW249" s="177">
        <v>134.81203906655855</v>
      </c>
      <c r="AX249" s="177">
        <v>132.30365581086585</v>
      </c>
      <c r="AY249" s="177">
        <v>135.15518858776653</v>
      </c>
      <c r="AZ249" s="177">
        <v>136.70414473377247</v>
      </c>
      <c r="BA249" s="177">
        <v>137.6451127300665</v>
      </c>
      <c r="BB249" s="177">
        <v>141.98347793710238</v>
      </c>
      <c r="BC249" s="177">
        <v>141.5776161968131</v>
      </c>
      <c r="BD249" s="177">
        <v>142.25826848829954</v>
      </c>
      <c r="BE249" s="177">
        <v>141.29381678349037</v>
      </c>
      <c r="BF249" s="177">
        <v>142.60436836415423</v>
      </c>
      <c r="BG249" s="177">
        <v>145.22161631631866</v>
      </c>
      <c r="BH249" s="177">
        <v>143.03285585643198</v>
      </c>
      <c r="BI249" s="177">
        <v>139.23987476535731</v>
      </c>
      <c r="BJ249" s="177">
        <v>138.93443965327265</v>
      </c>
      <c r="BK249" s="177">
        <v>141.36772742877494</v>
      </c>
      <c r="BL249" s="177">
        <v>146.49465770260522</v>
      </c>
      <c r="BM249" s="177">
        <v>137.05617274335759</v>
      </c>
      <c r="BN249" s="177">
        <v>143.59291573502495</v>
      </c>
      <c r="BO249" s="177">
        <v>146.1915840361452</v>
      </c>
      <c r="BP249" s="177">
        <v>150.48713823916265</v>
      </c>
      <c r="BQ249" s="177">
        <v>149.29467084101628</v>
      </c>
      <c r="BR249" s="177">
        <v>147.47184126818757</v>
      </c>
      <c r="BS249" s="177">
        <v>147.47184126818757</v>
      </c>
      <c r="BT249" s="177">
        <v>147.47184126818757</v>
      </c>
      <c r="BU249" s="177">
        <v>148.3051931704878</v>
      </c>
      <c r="BV249" s="177">
        <v>147.37790167339097</v>
      </c>
      <c r="BW249" s="177">
        <v>151.09040057812649</v>
      </c>
    </row>
    <row r="250" spans="1:75" x14ac:dyDescent="0.25">
      <c r="B250" s="148" t="s">
        <v>593</v>
      </c>
      <c r="C250" s="166">
        <v>2</v>
      </c>
      <c r="D250" s="181">
        <v>102.42252063774201</v>
      </c>
      <c r="E250" s="181">
        <v>102.42252063774201</v>
      </c>
      <c r="F250" s="181">
        <v>102.42252063774201</v>
      </c>
      <c r="G250" s="181">
        <v>102.42252063774201</v>
      </c>
      <c r="H250" s="181">
        <v>100.93829356322183</v>
      </c>
      <c r="I250" s="181">
        <v>101.24026497413486</v>
      </c>
      <c r="J250" s="181">
        <v>100.97634224418263</v>
      </c>
      <c r="K250" s="181">
        <v>101.24026497413486</v>
      </c>
      <c r="L250" s="181">
        <v>101.48964324013275</v>
      </c>
      <c r="M250" s="181">
        <v>101.97171349420991</v>
      </c>
      <c r="N250" s="181">
        <v>102.22702822215049</v>
      </c>
      <c r="O250" s="181">
        <v>99.661338375948617</v>
      </c>
      <c r="P250" s="181">
        <v>100.12487225356088</v>
      </c>
      <c r="Q250" s="181">
        <v>101.24047458496753</v>
      </c>
      <c r="R250" s="181">
        <v>102.22702822215049</v>
      </c>
      <c r="S250" s="181">
        <v>102.19347882592442</v>
      </c>
      <c r="T250" s="181">
        <v>101.23100251811097</v>
      </c>
      <c r="U250" s="181">
        <v>100.89491965640677</v>
      </c>
      <c r="V250" s="181">
        <v>100.2111886426744</v>
      </c>
      <c r="W250" s="181">
        <v>102.38064171106295</v>
      </c>
      <c r="X250" s="181">
        <v>100.37135328704979</v>
      </c>
      <c r="Y250" s="181">
        <v>101.92108174961803</v>
      </c>
      <c r="Z250" s="181">
        <v>99.258962338266073</v>
      </c>
      <c r="AA250" s="181">
        <v>102.38064171106295</v>
      </c>
      <c r="AB250" s="181">
        <v>102.38064171106295</v>
      </c>
      <c r="AC250" s="181">
        <v>102.38064171106295</v>
      </c>
      <c r="AD250" s="181">
        <v>102.78924189037237</v>
      </c>
      <c r="AE250" s="181">
        <v>102.78924189037237</v>
      </c>
      <c r="AF250" s="181">
        <v>102.78924189037237</v>
      </c>
      <c r="AG250" s="181">
        <v>102.78924189037237</v>
      </c>
      <c r="AH250" s="181">
        <v>101.28858713119514</v>
      </c>
      <c r="AI250" s="181">
        <v>99.977612051663641</v>
      </c>
      <c r="AJ250" s="181">
        <v>100.70895243453639</v>
      </c>
      <c r="AK250" s="181">
        <v>101.24434363851043</v>
      </c>
      <c r="AL250" s="181">
        <v>100.79958535284312</v>
      </c>
      <c r="AM250" s="181">
        <v>100.12919923314068</v>
      </c>
      <c r="AN250" s="181">
        <v>103.72222390046531</v>
      </c>
      <c r="AO250" s="181">
        <v>108.63717976356921</v>
      </c>
      <c r="AP250" s="181">
        <v>110.69723647364214</v>
      </c>
      <c r="AQ250" s="181">
        <v>113.16647010456722</v>
      </c>
      <c r="AR250" s="181">
        <v>112.82309383452751</v>
      </c>
      <c r="AS250" s="181">
        <v>119.32441372696543</v>
      </c>
      <c r="AT250" s="181">
        <v>120.9987982677123</v>
      </c>
      <c r="AU250" s="181">
        <v>125.08056681979424</v>
      </c>
      <c r="AV250" s="181">
        <v>131.05222339978815</v>
      </c>
      <c r="AW250" s="181">
        <v>134.81203906655855</v>
      </c>
      <c r="AX250" s="181">
        <v>132.30365581086585</v>
      </c>
      <c r="AY250" s="181">
        <v>135.15518858776653</v>
      </c>
      <c r="AZ250" s="181">
        <v>136.70414473377247</v>
      </c>
      <c r="BA250" s="181">
        <v>137.6451127300665</v>
      </c>
      <c r="BB250" s="181">
        <v>141.98347793710238</v>
      </c>
      <c r="BC250" s="181">
        <v>141.5776161968131</v>
      </c>
      <c r="BD250" s="181">
        <v>142.25826848829954</v>
      </c>
      <c r="BE250" s="181">
        <v>141.29381678349037</v>
      </c>
      <c r="BF250" s="181">
        <v>142.60436836415423</v>
      </c>
      <c r="BG250" s="181">
        <v>145.22161631631866</v>
      </c>
      <c r="BH250" s="181">
        <v>143.03285585643198</v>
      </c>
      <c r="BI250" s="181">
        <v>139.23987476535731</v>
      </c>
      <c r="BJ250" s="181">
        <v>138.93443965327265</v>
      </c>
      <c r="BK250" s="181">
        <v>141.36772742877494</v>
      </c>
      <c r="BL250" s="181">
        <v>146.49465770260522</v>
      </c>
      <c r="BM250" s="181">
        <v>137.05617274335759</v>
      </c>
      <c r="BN250" s="181">
        <v>143.59291573502495</v>
      </c>
      <c r="BO250" s="181">
        <v>146.1915840361452</v>
      </c>
      <c r="BP250" s="181">
        <v>150.48713823916265</v>
      </c>
      <c r="BQ250" s="181">
        <v>149.29467084101628</v>
      </c>
      <c r="BR250" s="181">
        <v>147.47184126818757</v>
      </c>
      <c r="BS250" s="181">
        <v>147.47184126818757</v>
      </c>
      <c r="BT250" s="181">
        <v>147.47184126818757</v>
      </c>
      <c r="BU250" s="181">
        <v>148.3051931704878</v>
      </c>
      <c r="BV250" s="181">
        <v>147.37790167339097</v>
      </c>
      <c r="BW250" s="181">
        <v>151.09040057812649</v>
      </c>
    </row>
    <row r="251" spans="1:75" x14ac:dyDescent="0.25">
      <c r="A251" s="189" t="s">
        <v>135</v>
      </c>
      <c r="B251" s="188"/>
      <c r="C251" s="166">
        <v>15</v>
      </c>
      <c r="D251" s="172">
        <v>100.39125614582038</v>
      </c>
      <c r="E251" s="172">
        <v>100.39125614582038</v>
      </c>
      <c r="F251" s="172">
        <v>100.39125614582038</v>
      </c>
      <c r="G251" s="172">
        <v>100.39125614582038</v>
      </c>
      <c r="H251" s="172">
        <v>100.39125614582038</v>
      </c>
      <c r="I251" s="172">
        <v>100.39125614582038</v>
      </c>
      <c r="J251" s="172">
        <v>100.39125614582038</v>
      </c>
      <c r="K251" s="172">
        <v>100.39125614582038</v>
      </c>
      <c r="L251" s="172">
        <v>100.39125614582038</v>
      </c>
      <c r="M251" s="172">
        <v>100.39125614582038</v>
      </c>
      <c r="N251" s="172">
        <v>100.8278504906713</v>
      </c>
      <c r="O251" s="172">
        <v>100.8278504906713</v>
      </c>
      <c r="P251" s="172">
        <v>100.8278504906713</v>
      </c>
      <c r="Q251" s="172">
        <v>100.8278504906713</v>
      </c>
      <c r="R251" s="172">
        <v>100.8278504906713</v>
      </c>
      <c r="S251" s="172">
        <v>101.87555762415023</v>
      </c>
      <c r="T251" s="172">
        <v>101.87555762415023</v>
      </c>
      <c r="U251" s="172">
        <v>101.87555762415023</v>
      </c>
      <c r="V251" s="172">
        <v>101.87555762415023</v>
      </c>
      <c r="W251" s="172">
        <v>102.00395109699811</v>
      </c>
      <c r="X251" s="172">
        <v>102.13481730242646</v>
      </c>
      <c r="Y251" s="172">
        <v>102.13481730242646</v>
      </c>
      <c r="Z251" s="172">
        <v>102.13481730242646</v>
      </c>
      <c r="AA251" s="172">
        <v>102.13481730242646</v>
      </c>
      <c r="AB251" s="172">
        <v>102.13481730242646</v>
      </c>
      <c r="AC251" s="172">
        <v>102.13481730242646</v>
      </c>
      <c r="AD251" s="172">
        <v>103.49471613135024</v>
      </c>
      <c r="AE251" s="172">
        <v>103.49471613135024</v>
      </c>
      <c r="AF251" s="172">
        <v>103.49471613135024</v>
      </c>
      <c r="AG251" s="172">
        <v>103.49471613135024</v>
      </c>
      <c r="AH251" s="172">
        <v>103.49471613135024</v>
      </c>
      <c r="AI251" s="172">
        <v>103.49471613135024</v>
      </c>
      <c r="AJ251" s="172">
        <v>103.49471613135024</v>
      </c>
      <c r="AK251" s="172">
        <v>104.84963612928203</v>
      </c>
      <c r="AL251" s="172">
        <v>104.84963612928203</v>
      </c>
      <c r="AM251" s="172">
        <v>104.84963612928203</v>
      </c>
      <c r="AN251" s="172">
        <v>104.84963612928203</v>
      </c>
      <c r="AO251" s="172">
        <v>104.84963612928203</v>
      </c>
      <c r="AP251" s="172">
        <v>104.84963612928203</v>
      </c>
      <c r="AQ251" s="172">
        <v>104.84963612928203</v>
      </c>
      <c r="AR251" s="172">
        <v>104.84963612928203</v>
      </c>
      <c r="AS251" s="172">
        <v>105.74610615511196</v>
      </c>
      <c r="AT251" s="172">
        <v>105.74610615511196</v>
      </c>
      <c r="AU251" s="172">
        <v>105.74610615511196</v>
      </c>
      <c r="AV251" s="172">
        <v>105.74610615511196</v>
      </c>
      <c r="AW251" s="172">
        <v>105.74610615511196</v>
      </c>
      <c r="AX251" s="172">
        <v>105.74610615511196</v>
      </c>
      <c r="AY251" s="172">
        <v>105.74610615511196</v>
      </c>
      <c r="AZ251" s="172">
        <v>105.74610615511196</v>
      </c>
      <c r="BA251" s="172">
        <v>105.74610615511196</v>
      </c>
      <c r="BB251" s="172">
        <v>105.74610615511196</v>
      </c>
      <c r="BC251" s="172">
        <v>106.59323251634092</v>
      </c>
      <c r="BD251" s="172">
        <v>106.59323251634092</v>
      </c>
      <c r="BE251" s="172">
        <v>106.59323251634092</v>
      </c>
      <c r="BF251" s="172">
        <v>106.59323251634092</v>
      </c>
      <c r="BG251" s="172">
        <v>106.59323251634092</v>
      </c>
      <c r="BH251" s="172">
        <v>106.59323251634092</v>
      </c>
      <c r="BI251" s="172">
        <v>106.59323251634092</v>
      </c>
      <c r="BJ251" s="172">
        <v>106.59323251634092</v>
      </c>
      <c r="BK251" s="172">
        <v>106.59323251634092</v>
      </c>
      <c r="BL251" s="172">
        <v>108.01464334248298</v>
      </c>
      <c r="BM251" s="172">
        <v>108.01464334248298</v>
      </c>
      <c r="BN251" s="172">
        <v>108.01464334248298</v>
      </c>
      <c r="BO251" s="172">
        <v>108.7951019699873</v>
      </c>
      <c r="BP251" s="172">
        <v>108.7951019699873</v>
      </c>
      <c r="BQ251" s="172">
        <v>108.7951019699873</v>
      </c>
      <c r="BR251" s="172">
        <v>108.7951019699873</v>
      </c>
      <c r="BS251" s="172">
        <v>108.7951019699873</v>
      </c>
      <c r="BT251" s="172">
        <v>108.7951019699873</v>
      </c>
      <c r="BU251" s="172">
        <v>109.56767087109057</v>
      </c>
      <c r="BV251" s="172">
        <v>109.56767087109057</v>
      </c>
      <c r="BW251" s="172">
        <v>109.56767087109057</v>
      </c>
    </row>
    <row r="252" spans="1:75" x14ac:dyDescent="0.25">
      <c r="A252" s="173" t="s">
        <v>136</v>
      </c>
      <c r="B252" s="188"/>
      <c r="C252" s="166">
        <v>1</v>
      </c>
      <c r="D252" s="177">
        <v>105.86884218730572</v>
      </c>
      <c r="E252" s="177">
        <v>105.86884218730572</v>
      </c>
      <c r="F252" s="177">
        <v>105.86884218730572</v>
      </c>
      <c r="G252" s="177">
        <v>105.86884218730572</v>
      </c>
      <c r="H252" s="177">
        <v>105.86884218730572</v>
      </c>
      <c r="I252" s="177">
        <v>105.86884218730572</v>
      </c>
      <c r="J252" s="177">
        <v>105.86884218730572</v>
      </c>
      <c r="K252" s="177">
        <v>105.86884218730572</v>
      </c>
      <c r="L252" s="177">
        <v>105.86884218730572</v>
      </c>
      <c r="M252" s="177">
        <v>105.86884218730572</v>
      </c>
      <c r="N252" s="177">
        <v>112.41775736006925</v>
      </c>
      <c r="O252" s="177">
        <v>112.41775736006925</v>
      </c>
      <c r="P252" s="177">
        <v>112.41775736006925</v>
      </c>
      <c r="Q252" s="177">
        <v>112.41775736006925</v>
      </c>
      <c r="R252" s="177">
        <v>112.41775736006925</v>
      </c>
      <c r="S252" s="177">
        <v>112.41775736006925</v>
      </c>
      <c r="T252" s="177">
        <v>112.41775736006925</v>
      </c>
      <c r="U252" s="177">
        <v>112.41775736006925</v>
      </c>
      <c r="V252" s="177">
        <v>112.41775736006925</v>
      </c>
      <c r="W252" s="177">
        <v>112.41775736006925</v>
      </c>
      <c r="X252" s="177">
        <v>112.41775736006925</v>
      </c>
      <c r="Y252" s="177">
        <v>112.41775736006925</v>
      </c>
      <c r="Z252" s="177">
        <v>112.4177573600693</v>
      </c>
      <c r="AA252" s="177">
        <v>112.41775736006925</v>
      </c>
      <c r="AB252" s="177">
        <v>112.41775736006925</v>
      </c>
      <c r="AC252" s="177">
        <v>112.41775736006925</v>
      </c>
      <c r="AD252" s="177">
        <v>112.41775736006925</v>
      </c>
      <c r="AE252" s="177">
        <v>112.41775736006925</v>
      </c>
      <c r="AF252" s="177">
        <v>112.41775736006925</v>
      </c>
      <c r="AG252" s="177">
        <v>112.41775736006925</v>
      </c>
      <c r="AH252" s="177">
        <v>112.41775736006925</v>
      </c>
      <c r="AI252" s="177">
        <v>112.41775736006925</v>
      </c>
      <c r="AJ252" s="177">
        <v>112.41775736006925</v>
      </c>
      <c r="AK252" s="177">
        <v>112.41775736006925</v>
      </c>
      <c r="AL252" s="177">
        <v>112.41775736006925</v>
      </c>
      <c r="AM252" s="177">
        <v>112.41775736006925</v>
      </c>
      <c r="AN252" s="177">
        <v>112.41775736006925</v>
      </c>
      <c r="AO252" s="177">
        <v>112.41775736006925</v>
      </c>
      <c r="AP252" s="177">
        <v>112.41775736006925</v>
      </c>
      <c r="AQ252" s="177">
        <v>112.41775736006925</v>
      </c>
      <c r="AR252" s="177">
        <v>112.41775736006925</v>
      </c>
      <c r="AS252" s="177">
        <v>112.41775736006925</v>
      </c>
      <c r="AT252" s="177">
        <v>112.41775736006925</v>
      </c>
      <c r="AU252" s="177">
        <v>112.41775736006925</v>
      </c>
      <c r="AV252" s="177">
        <v>112.41775736006925</v>
      </c>
      <c r="AW252" s="177">
        <v>112.41775736006925</v>
      </c>
      <c r="AX252" s="177">
        <v>112.41775736006925</v>
      </c>
      <c r="AY252" s="177">
        <v>112.41775736006925</v>
      </c>
      <c r="AZ252" s="177">
        <v>112.41775736006925</v>
      </c>
      <c r="BA252" s="177">
        <v>112.41775736006925</v>
      </c>
      <c r="BB252" s="177">
        <v>112.41775736006925</v>
      </c>
      <c r="BC252" s="177">
        <v>112.41775736006925</v>
      </c>
      <c r="BD252" s="177">
        <v>112.41775736006925</v>
      </c>
      <c r="BE252" s="177">
        <v>112.41775736006925</v>
      </c>
      <c r="BF252" s="177">
        <v>112.41775736006925</v>
      </c>
      <c r="BG252" s="177">
        <v>112.41775736006925</v>
      </c>
      <c r="BH252" s="177">
        <v>112.41775736006925</v>
      </c>
      <c r="BI252" s="177">
        <v>112.41775736006925</v>
      </c>
      <c r="BJ252" s="177">
        <v>112.41775736006925</v>
      </c>
      <c r="BK252" s="177">
        <v>112.41775736006925</v>
      </c>
      <c r="BL252" s="177">
        <v>112.41775736006925</v>
      </c>
      <c r="BM252" s="177">
        <v>112.41775736006925</v>
      </c>
      <c r="BN252" s="177">
        <v>112.41775736006925</v>
      </c>
      <c r="BO252" s="177">
        <v>124.12463677263398</v>
      </c>
      <c r="BP252" s="177">
        <v>124.12463677263398</v>
      </c>
      <c r="BQ252" s="177">
        <v>124.12463677263398</v>
      </c>
      <c r="BR252" s="177">
        <v>124.12463677263398</v>
      </c>
      <c r="BS252" s="177">
        <v>124.12463677263398</v>
      </c>
      <c r="BT252" s="177">
        <v>124.12463677263398</v>
      </c>
      <c r="BU252" s="177">
        <v>135.71317028918315</v>
      </c>
      <c r="BV252" s="177">
        <v>135.71317028918315</v>
      </c>
      <c r="BW252" s="177">
        <v>135.71317028918315</v>
      </c>
    </row>
    <row r="253" spans="1:75" x14ac:dyDescent="0.25">
      <c r="B253" s="148" t="s">
        <v>594</v>
      </c>
      <c r="C253" s="166"/>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187"/>
      <c r="AA253" s="187"/>
      <c r="AB253" s="187"/>
      <c r="AC253" s="187"/>
      <c r="AD253" s="187"/>
      <c r="AE253" s="187"/>
      <c r="AF253" s="187"/>
      <c r="AG253" s="187"/>
      <c r="AH253" s="187"/>
      <c r="AI253" s="187"/>
      <c r="AJ253" s="187"/>
      <c r="AK253" s="187"/>
      <c r="AL253" s="187"/>
      <c r="AM253" s="187"/>
      <c r="AN253" s="187"/>
      <c r="AO253" s="187"/>
      <c r="AP253" s="187"/>
      <c r="AQ253" s="187"/>
      <c r="AR253" s="187"/>
      <c r="AS253" s="187"/>
      <c r="AT253" s="187"/>
      <c r="AU253" s="187"/>
      <c r="AV253" s="187"/>
      <c r="AW253" s="187"/>
      <c r="AX253" s="187"/>
      <c r="AY253" s="187"/>
      <c r="AZ253" s="187"/>
      <c r="BA253" s="187"/>
      <c r="BB253" s="187"/>
      <c r="BC253" s="187"/>
      <c r="BD253" s="187"/>
      <c r="BE253" s="187"/>
      <c r="BF253" s="187"/>
      <c r="BG253" s="187"/>
      <c r="BH253" s="187"/>
      <c r="BI253" s="187"/>
      <c r="BJ253" s="187"/>
      <c r="BK253" s="187"/>
      <c r="BL253" s="187"/>
      <c r="BM253" s="187"/>
      <c r="BN253" s="187"/>
      <c r="BO253" s="187"/>
      <c r="BP253" s="187"/>
      <c r="BQ253" s="187"/>
      <c r="BR253" s="187"/>
      <c r="BS253" s="187"/>
      <c r="BT253" s="187"/>
      <c r="BU253" s="187"/>
      <c r="BV253" s="187"/>
      <c r="BW253" s="187"/>
    </row>
    <row r="254" spans="1:75" x14ac:dyDescent="0.25">
      <c r="B254" s="148" t="s">
        <v>595</v>
      </c>
      <c r="C254" s="166">
        <v>1</v>
      </c>
      <c r="D254" s="181">
        <v>105.86884218730572</v>
      </c>
      <c r="E254" s="181">
        <v>105.86884218730572</v>
      </c>
      <c r="F254" s="181">
        <v>105.86884218730572</v>
      </c>
      <c r="G254" s="181">
        <v>105.86884218730572</v>
      </c>
      <c r="H254" s="181">
        <v>105.86884218730572</v>
      </c>
      <c r="I254" s="181">
        <v>105.86884218730572</v>
      </c>
      <c r="J254" s="181">
        <v>105.86884218730572</v>
      </c>
      <c r="K254" s="181">
        <v>105.86884218730572</v>
      </c>
      <c r="L254" s="181">
        <v>105.86884218730572</v>
      </c>
      <c r="M254" s="181">
        <v>105.86884218730572</v>
      </c>
      <c r="N254" s="181">
        <v>112.41775736006925</v>
      </c>
      <c r="O254" s="181">
        <v>112.41775736006925</v>
      </c>
      <c r="P254" s="181">
        <v>112.41775736006925</v>
      </c>
      <c r="Q254" s="181">
        <v>112.41775736006925</v>
      </c>
      <c r="R254" s="181">
        <v>112.41775736006925</v>
      </c>
      <c r="S254" s="181">
        <v>112.41775736006925</v>
      </c>
      <c r="T254" s="181">
        <v>112.41775736006925</v>
      </c>
      <c r="U254" s="181">
        <v>112.41775736006925</v>
      </c>
      <c r="V254" s="181">
        <v>112.41775736006925</v>
      </c>
      <c r="W254" s="181">
        <v>112.41775736006925</v>
      </c>
      <c r="X254" s="181">
        <v>112.41775736006925</v>
      </c>
      <c r="Y254" s="181">
        <v>112.41775736006925</v>
      </c>
      <c r="Z254" s="181">
        <v>112.4177573600693</v>
      </c>
      <c r="AA254" s="181">
        <v>112.41775736006925</v>
      </c>
      <c r="AB254" s="181">
        <v>112.41775736006925</v>
      </c>
      <c r="AC254" s="181">
        <v>112.41775736006925</v>
      </c>
      <c r="AD254" s="181">
        <v>112.41775736006925</v>
      </c>
      <c r="AE254" s="181">
        <v>112.41775736006925</v>
      </c>
      <c r="AF254" s="181">
        <v>112.41775736006925</v>
      </c>
      <c r="AG254" s="181">
        <v>112.41775736006925</v>
      </c>
      <c r="AH254" s="181">
        <v>112.41775736006925</v>
      </c>
      <c r="AI254" s="181">
        <v>112.41775736006925</v>
      </c>
      <c r="AJ254" s="181">
        <v>112.41775736006925</v>
      </c>
      <c r="AK254" s="181">
        <v>112.41775736006925</v>
      </c>
      <c r="AL254" s="181">
        <v>112.41775736006925</v>
      </c>
      <c r="AM254" s="181">
        <v>112.41775736006925</v>
      </c>
      <c r="AN254" s="181">
        <v>112.41775736006925</v>
      </c>
      <c r="AO254" s="181">
        <v>112.41775736006925</v>
      </c>
      <c r="AP254" s="181">
        <v>112.41775736006925</v>
      </c>
      <c r="AQ254" s="181">
        <v>112.41775736006925</v>
      </c>
      <c r="AR254" s="181">
        <v>112.41775736006925</v>
      </c>
      <c r="AS254" s="181">
        <v>112.41775736006925</v>
      </c>
      <c r="AT254" s="181">
        <v>112.41775736006925</v>
      </c>
      <c r="AU254" s="181">
        <v>112.41775736006925</v>
      </c>
      <c r="AV254" s="181">
        <v>112.41775736006925</v>
      </c>
      <c r="AW254" s="181">
        <v>112.41775736006925</v>
      </c>
      <c r="AX254" s="181">
        <v>112.41775736006925</v>
      </c>
      <c r="AY254" s="181">
        <v>112.41775736006925</v>
      </c>
      <c r="AZ254" s="181">
        <v>112.41775736006925</v>
      </c>
      <c r="BA254" s="181">
        <v>112.41775736006925</v>
      </c>
      <c r="BB254" s="181">
        <v>112.41775736006925</v>
      </c>
      <c r="BC254" s="181">
        <v>112.41775736006925</v>
      </c>
      <c r="BD254" s="181">
        <v>112.41775736006925</v>
      </c>
      <c r="BE254" s="181">
        <v>112.41775736006925</v>
      </c>
      <c r="BF254" s="181">
        <v>112.41775736006925</v>
      </c>
      <c r="BG254" s="181">
        <v>112.41775736006925</v>
      </c>
      <c r="BH254" s="181">
        <v>112.41775736006925</v>
      </c>
      <c r="BI254" s="181">
        <v>112.41775736006925</v>
      </c>
      <c r="BJ254" s="181">
        <v>112.41775736006925</v>
      </c>
      <c r="BK254" s="181">
        <v>112.41775736006925</v>
      </c>
      <c r="BL254" s="181">
        <v>112.41775736006925</v>
      </c>
      <c r="BM254" s="181">
        <v>112.41775736006925</v>
      </c>
      <c r="BN254" s="181">
        <v>112.41775736006925</v>
      </c>
      <c r="BO254" s="181">
        <v>124.12463677263398</v>
      </c>
      <c r="BP254" s="181">
        <v>124.12463677263398</v>
      </c>
      <c r="BQ254" s="181">
        <v>124.12463677263398</v>
      </c>
      <c r="BR254" s="181">
        <v>124.12463677263398</v>
      </c>
      <c r="BS254" s="181">
        <v>124.12463677263398</v>
      </c>
      <c r="BT254" s="181">
        <v>124.12463677263398</v>
      </c>
      <c r="BU254" s="181">
        <v>135.71317028918315</v>
      </c>
      <c r="BV254" s="181">
        <v>135.71317028918315</v>
      </c>
      <c r="BW254" s="181">
        <v>135.71317028918315</v>
      </c>
    </row>
    <row r="255" spans="1:75" x14ac:dyDescent="0.25">
      <c r="A255" s="173" t="s">
        <v>137</v>
      </c>
      <c r="B255" s="188"/>
      <c r="C255" s="166">
        <v>14</v>
      </c>
      <c r="D255" s="177">
        <v>100</v>
      </c>
      <c r="E255" s="177">
        <v>100</v>
      </c>
      <c r="F255" s="177">
        <v>100</v>
      </c>
      <c r="G255" s="177">
        <v>100</v>
      </c>
      <c r="H255" s="177">
        <v>100</v>
      </c>
      <c r="I255" s="177">
        <v>100</v>
      </c>
      <c r="J255" s="177">
        <v>100</v>
      </c>
      <c r="K255" s="177">
        <v>100</v>
      </c>
      <c r="L255" s="177">
        <v>100</v>
      </c>
      <c r="M255" s="177">
        <v>100</v>
      </c>
      <c r="N255" s="177">
        <v>100</v>
      </c>
      <c r="O255" s="177">
        <v>100</v>
      </c>
      <c r="P255" s="177">
        <v>100</v>
      </c>
      <c r="Q255" s="177">
        <v>100</v>
      </c>
      <c r="R255" s="177">
        <v>100</v>
      </c>
      <c r="S255" s="177">
        <v>101.12254335729888</v>
      </c>
      <c r="T255" s="177">
        <v>101.12254335729888</v>
      </c>
      <c r="U255" s="177">
        <v>101.12254335729888</v>
      </c>
      <c r="V255" s="177">
        <v>101.12254335729888</v>
      </c>
      <c r="W255" s="177">
        <v>101.26010779249302</v>
      </c>
      <c r="X255" s="177">
        <v>101.40032158402339</v>
      </c>
      <c r="Y255" s="177">
        <v>101.40032158402339</v>
      </c>
      <c r="Z255" s="177">
        <v>101.40032158402339</v>
      </c>
      <c r="AA255" s="177">
        <v>101.40032158402339</v>
      </c>
      <c r="AB255" s="177">
        <v>101.40032158402339</v>
      </c>
      <c r="AC255" s="177">
        <v>101.40032158402339</v>
      </c>
      <c r="AD255" s="177">
        <v>102.85735604358459</v>
      </c>
      <c r="AE255" s="177">
        <v>102.85735604358459</v>
      </c>
      <c r="AF255" s="177">
        <v>102.85735604358459</v>
      </c>
      <c r="AG255" s="177">
        <v>102.85735604358459</v>
      </c>
      <c r="AH255" s="177">
        <v>102.85735604358459</v>
      </c>
      <c r="AI255" s="177">
        <v>102.85735604358459</v>
      </c>
      <c r="AJ255" s="177">
        <v>102.85735604358459</v>
      </c>
      <c r="AK255" s="177">
        <v>104.30905604136865</v>
      </c>
      <c r="AL255" s="177">
        <v>104.30905604136865</v>
      </c>
      <c r="AM255" s="177">
        <v>104.30905604136865</v>
      </c>
      <c r="AN255" s="177">
        <v>104.30905604136865</v>
      </c>
      <c r="AO255" s="177">
        <v>104.30905604136865</v>
      </c>
      <c r="AP255" s="177">
        <v>104.30905604136865</v>
      </c>
      <c r="AQ255" s="177">
        <v>104.30905604136865</v>
      </c>
      <c r="AR255" s="177">
        <v>104.30905604136865</v>
      </c>
      <c r="AS255" s="177">
        <v>105.26955964047215</v>
      </c>
      <c r="AT255" s="177">
        <v>105.26955964047215</v>
      </c>
      <c r="AU255" s="177">
        <v>105.26955964047215</v>
      </c>
      <c r="AV255" s="177">
        <v>105.26955964047215</v>
      </c>
      <c r="AW255" s="177">
        <v>105.26955964047215</v>
      </c>
      <c r="AX255" s="177">
        <v>105.26955964047215</v>
      </c>
      <c r="AY255" s="177">
        <v>105.26955964047215</v>
      </c>
      <c r="AZ255" s="177">
        <v>105.26955964047215</v>
      </c>
      <c r="BA255" s="177">
        <v>105.26955964047215</v>
      </c>
      <c r="BB255" s="177">
        <v>105.26955964047215</v>
      </c>
      <c r="BC255" s="177">
        <v>106.17719502750317</v>
      </c>
      <c r="BD255" s="177">
        <v>106.17719502750317</v>
      </c>
      <c r="BE255" s="177">
        <v>106.17719502750317</v>
      </c>
      <c r="BF255" s="177">
        <v>106.17719502750317</v>
      </c>
      <c r="BG255" s="177">
        <v>106.17719502750317</v>
      </c>
      <c r="BH255" s="177">
        <v>106.17719502750317</v>
      </c>
      <c r="BI255" s="177">
        <v>106.17719502750317</v>
      </c>
      <c r="BJ255" s="177">
        <v>106.17719502750317</v>
      </c>
      <c r="BK255" s="177">
        <v>106.17719502750317</v>
      </c>
      <c r="BL255" s="177">
        <v>107.70013519836968</v>
      </c>
      <c r="BM255" s="177">
        <v>107.70013519836968</v>
      </c>
      <c r="BN255" s="177">
        <v>107.70013519836968</v>
      </c>
      <c r="BO255" s="177">
        <v>107.70013519836968</v>
      </c>
      <c r="BP255" s="177">
        <v>107.70013519836968</v>
      </c>
      <c r="BQ255" s="177">
        <v>107.70013519836968</v>
      </c>
      <c r="BR255" s="177">
        <v>107.70013519836968</v>
      </c>
      <c r="BS255" s="177">
        <v>107.70013519836968</v>
      </c>
      <c r="BT255" s="177">
        <v>107.70013519836968</v>
      </c>
      <c r="BU255" s="177">
        <v>107.70013519836968</v>
      </c>
      <c r="BV255" s="177">
        <v>107.70013519836968</v>
      </c>
      <c r="BW255" s="177">
        <v>107.70013519836968</v>
      </c>
    </row>
    <row r="256" spans="1:75" x14ac:dyDescent="0.25">
      <c r="B256" s="148" t="s">
        <v>596</v>
      </c>
      <c r="C256" s="166">
        <v>1</v>
      </c>
      <c r="D256" s="181">
        <v>100</v>
      </c>
      <c r="E256" s="181">
        <v>100</v>
      </c>
      <c r="F256" s="181">
        <v>100</v>
      </c>
      <c r="G256" s="181">
        <v>100</v>
      </c>
      <c r="H256" s="181">
        <v>100</v>
      </c>
      <c r="I256" s="181">
        <v>100</v>
      </c>
      <c r="J256" s="181">
        <v>100</v>
      </c>
      <c r="K256" s="181">
        <v>100</v>
      </c>
      <c r="L256" s="181">
        <v>100</v>
      </c>
      <c r="M256" s="181">
        <v>100</v>
      </c>
      <c r="N256" s="181">
        <v>100</v>
      </c>
      <c r="O256" s="181">
        <v>100</v>
      </c>
      <c r="P256" s="181">
        <v>100</v>
      </c>
      <c r="Q256" s="181">
        <v>100</v>
      </c>
      <c r="R256" s="181">
        <v>100</v>
      </c>
      <c r="S256" s="181">
        <v>100</v>
      </c>
      <c r="T256" s="181">
        <v>100</v>
      </c>
      <c r="U256" s="181">
        <v>100</v>
      </c>
      <c r="V256" s="181">
        <v>100</v>
      </c>
      <c r="W256" s="181">
        <v>101.92590209271796</v>
      </c>
      <c r="X256" s="181">
        <v>103.88889517414327</v>
      </c>
      <c r="Y256" s="181">
        <v>103.88889517414327</v>
      </c>
      <c r="Z256" s="181">
        <v>103.88889517414326</v>
      </c>
      <c r="AA256" s="181">
        <v>103.88889517414327</v>
      </c>
      <c r="AB256" s="181">
        <v>103.88889517414327</v>
      </c>
      <c r="AC256" s="181">
        <v>103.88889517414327</v>
      </c>
      <c r="AD256" s="181">
        <v>103.88889517414327</v>
      </c>
      <c r="AE256" s="181">
        <v>103.88889517414327</v>
      </c>
      <c r="AF256" s="181">
        <v>103.88889517414327</v>
      </c>
      <c r="AG256" s="181">
        <v>103.88889517414327</v>
      </c>
      <c r="AH256" s="181">
        <v>103.88889517414327</v>
      </c>
      <c r="AI256" s="181">
        <v>103.88889517414327</v>
      </c>
      <c r="AJ256" s="181">
        <v>103.88889517414327</v>
      </c>
      <c r="AK256" s="181">
        <v>103.88889517414327</v>
      </c>
      <c r="AL256" s="181">
        <v>103.88889517414327</v>
      </c>
      <c r="AM256" s="181">
        <v>103.88889517414327</v>
      </c>
      <c r="AN256" s="181">
        <v>103.88889517414327</v>
      </c>
      <c r="AO256" s="181">
        <v>103.88889517414327</v>
      </c>
      <c r="AP256" s="181">
        <v>103.88889517414327</v>
      </c>
      <c r="AQ256" s="181">
        <v>103.88889517414327</v>
      </c>
      <c r="AR256" s="181">
        <v>103.88889517414327</v>
      </c>
      <c r="AS256" s="181">
        <v>103.88889517414327</v>
      </c>
      <c r="AT256" s="181">
        <v>103.88889517414327</v>
      </c>
      <c r="AU256" s="181">
        <v>103.88889517414327</v>
      </c>
      <c r="AV256" s="181">
        <v>103.88889517414327</v>
      </c>
      <c r="AW256" s="181">
        <v>103.88889517414327</v>
      </c>
      <c r="AX256" s="181">
        <v>103.88889517414327</v>
      </c>
      <c r="AY256" s="181">
        <v>103.88889517414327</v>
      </c>
      <c r="AZ256" s="181">
        <v>103.88889517414327</v>
      </c>
      <c r="BA256" s="181">
        <v>103.88889517414327</v>
      </c>
      <c r="BB256" s="181">
        <v>103.88889517414327</v>
      </c>
      <c r="BC256" s="181">
        <v>103.88889517414327</v>
      </c>
      <c r="BD256" s="181">
        <v>103.88889517414327</v>
      </c>
      <c r="BE256" s="181">
        <v>103.88889517414327</v>
      </c>
      <c r="BF256" s="181">
        <v>103.88889517414327</v>
      </c>
      <c r="BG256" s="181">
        <v>103.88889517414327</v>
      </c>
      <c r="BH256" s="181">
        <v>103.88889517414327</v>
      </c>
      <c r="BI256" s="181">
        <v>103.88889517414327</v>
      </c>
      <c r="BJ256" s="181">
        <v>103.88889517414327</v>
      </c>
      <c r="BK256" s="181">
        <v>103.88889517414327</v>
      </c>
      <c r="BL256" s="181">
        <v>103.88889517414327</v>
      </c>
      <c r="BM256" s="181">
        <v>103.88889517414327</v>
      </c>
      <c r="BN256" s="181">
        <v>103.88889517414327</v>
      </c>
      <c r="BO256" s="181">
        <v>103.88889517414327</v>
      </c>
      <c r="BP256" s="181">
        <v>103.88889517414327</v>
      </c>
      <c r="BQ256" s="181">
        <v>103.88889517414327</v>
      </c>
      <c r="BR256" s="181">
        <v>103.88889517414327</v>
      </c>
      <c r="BS256" s="181">
        <v>103.88889517414327</v>
      </c>
      <c r="BT256" s="181">
        <v>103.88889517414327</v>
      </c>
      <c r="BU256" s="181">
        <v>103.88889517414327</v>
      </c>
      <c r="BV256" s="181">
        <v>103.88889517414327</v>
      </c>
      <c r="BW256" s="181">
        <v>103.88889517414327</v>
      </c>
    </row>
    <row r="257" spans="1:75" x14ac:dyDescent="0.25">
      <c r="B257" s="148" t="s">
        <v>597</v>
      </c>
      <c r="C257" s="166"/>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c r="AB257" s="181"/>
      <c r="AC257" s="181"/>
      <c r="AD257" s="181"/>
      <c r="AE257" s="181"/>
      <c r="AF257" s="181"/>
      <c r="AG257" s="181"/>
      <c r="AH257" s="181"/>
      <c r="AI257" s="181"/>
      <c r="AJ257" s="181"/>
      <c r="AK257" s="181"/>
      <c r="AL257" s="181"/>
      <c r="AM257" s="181"/>
      <c r="AN257" s="181"/>
      <c r="AO257" s="181"/>
      <c r="AP257" s="181"/>
      <c r="AQ257" s="181"/>
      <c r="AR257" s="181"/>
      <c r="AS257" s="181"/>
      <c r="AT257" s="181"/>
      <c r="AU257" s="181"/>
      <c r="AV257" s="181"/>
      <c r="AW257" s="181"/>
      <c r="AX257" s="181"/>
      <c r="AY257" s="181"/>
      <c r="AZ257" s="181"/>
      <c r="BA257" s="181"/>
      <c r="BB257" s="181"/>
      <c r="BC257" s="181"/>
      <c r="BD257" s="181"/>
      <c r="BE257" s="181"/>
      <c r="BF257" s="181"/>
      <c r="BG257" s="181"/>
      <c r="BH257" s="181"/>
      <c r="BI257" s="181"/>
      <c r="BJ257" s="181"/>
      <c r="BK257" s="181"/>
      <c r="BL257" s="181"/>
      <c r="BM257" s="181"/>
      <c r="BN257" s="181"/>
      <c r="BO257" s="181"/>
      <c r="BP257" s="181"/>
      <c r="BQ257" s="181"/>
      <c r="BR257" s="181"/>
      <c r="BS257" s="181"/>
      <c r="BT257" s="181"/>
      <c r="BU257" s="181"/>
      <c r="BV257" s="181"/>
      <c r="BW257" s="181"/>
    </row>
    <row r="258" spans="1:75" x14ac:dyDescent="0.25">
      <c r="B258" s="148" t="s">
        <v>598</v>
      </c>
      <c r="C258" s="166">
        <v>13</v>
      </c>
      <c r="D258" s="181">
        <v>100</v>
      </c>
      <c r="E258" s="181">
        <v>100</v>
      </c>
      <c r="F258" s="181">
        <v>100</v>
      </c>
      <c r="G258" s="181">
        <v>100</v>
      </c>
      <c r="H258" s="181">
        <v>100</v>
      </c>
      <c r="I258" s="181">
        <v>100</v>
      </c>
      <c r="J258" s="181">
        <v>100</v>
      </c>
      <c r="K258" s="181">
        <v>100</v>
      </c>
      <c r="L258" s="181">
        <v>100</v>
      </c>
      <c r="M258" s="181">
        <v>100</v>
      </c>
      <c r="N258" s="181">
        <v>100</v>
      </c>
      <c r="O258" s="181">
        <v>100</v>
      </c>
      <c r="P258" s="181">
        <v>100</v>
      </c>
      <c r="Q258" s="181">
        <v>100</v>
      </c>
      <c r="R258" s="181">
        <v>100</v>
      </c>
      <c r="S258" s="181">
        <v>101.20889284632186</v>
      </c>
      <c r="T258" s="181">
        <v>101.20889284632186</v>
      </c>
      <c r="U258" s="181">
        <v>101.20889284632186</v>
      </c>
      <c r="V258" s="181">
        <v>101.20889284632186</v>
      </c>
      <c r="W258" s="181">
        <v>101.20889284632186</v>
      </c>
      <c r="X258" s="181">
        <v>101.20889284632186</v>
      </c>
      <c r="Y258" s="181">
        <v>101.20889284632186</v>
      </c>
      <c r="Z258" s="181">
        <v>101.20889284632186</v>
      </c>
      <c r="AA258" s="181">
        <v>101.20889284632186</v>
      </c>
      <c r="AB258" s="181">
        <v>101.20889284632186</v>
      </c>
      <c r="AC258" s="181">
        <v>101.20889284632186</v>
      </c>
      <c r="AD258" s="181">
        <v>102.77800687969547</v>
      </c>
      <c r="AE258" s="181">
        <v>102.77800687969547</v>
      </c>
      <c r="AF258" s="181">
        <v>102.77800687969547</v>
      </c>
      <c r="AG258" s="181">
        <v>102.77800687969547</v>
      </c>
      <c r="AH258" s="181">
        <v>102.77800687969547</v>
      </c>
      <c r="AI258" s="181">
        <v>102.77800687969547</v>
      </c>
      <c r="AJ258" s="181">
        <v>102.77800687969547</v>
      </c>
      <c r="AK258" s="181">
        <v>104.34137610807829</v>
      </c>
      <c r="AL258" s="181">
        <v>104.34137610807829</v>
      </c>
      <c r="AM258" s="181">
        <v>104.34137610807829</v>
      </c>
      <c r="AN258" s="181">
        <v>104.34137610807829</v>
      </c>
      <c r="AO258" s="181">
        <v>104.34137610807829</v>
      </c>
      <c r="AP258" s="181">
        <v>104.34137610807829</v>
      </c>
      <c r="AQ258" s="181">
        <v>104.34137610807829</v>
      </c>
      <c r="AR258" s="181">
        <v>104.34137610807829</v>
      </c>
      <c r="AS258" s="181">
        <v>105.37576459942053</v>
      </c>
      <c r="AT258" s="181">
        <v>105.37576459942053</v>
      </c>
      <c r="AU258" s="181">
        <v>105.37576459942053</v>
      </c>
      <c r="AV258" s="181">
        <v>105.37576459942053</v>
      </c>
      <c r="AW258" s="181">
        <v>105.37576459942053</v>
      </c>
      <c r="AX258" s="181">
        <v>105.37576459942053</v>
      </c>
      <c r="AY258" s="181">
        <v>105.37576459942053</v>
      </c>
      <c r="AZ258" s="181">
        <v>105.37576459942053</v>
      </c>
      <c r="BA258" s="181">
        <v>105.37576459942053</v>
      </c>
      <c r="BB258" s="181">
        <v>105.37576459942053</v>
      </c>
      <c r="BC258" s="181">
        <v>106.35321809314624</v>
      </c>
      <c r="BD258" s="181">
        <v>106.35321809314624</v>
      </c>
      <c r="BE258" s="181">
        <v>106.35321809314624</v>
      </c>
      <c r="BF258" s="181">
        <v>106.35321809314624</v>
      </c>
      <c r="BG258" s="181">
        <v>106.35321809314624</v>
      </c>
      <c r="BH258" s="181">
        <v>106.35321809314624</v>
      </c>
      <c r="BI258" s="181">
        <v>106.35321809314624</v>
      </c>
      <c r="BJ258" s="181">
        <v>106.35321809314624</v>
      </c>
      <c r="BK258" s="181">
        <v>106.35321809314624</v>
      </c>
      <c r="BL258" s="181">
        <v>107.99330750792555</v>
      </c>
      <c r="BM258" s="181">
        <v>107.99330750792555</v>
      </c>
      <c r="BN258" s="181">
        <v>107.99330750792555</v>
      </c>
      <c r="BO258" s="181">
        <v>107.99330750792555</v>
      </c>
      <c r="BP258" s="181">
        <v>107.99330750792555</v>
      </c>
      <c r="BQ258" s="181">
        <v>107.99330750792555</v>
      </c>
      <c r="BR258" s="181">
        <v>107.99330750792555</v>
      </c>
      <c r="BS258" s="181">
        <v>107.99330750792555</v>
      </c>
      <c r="BT258" s="181">
        <v>107.99330750792555</v>
      </c>
      <c r="BU258" s="181">
        <v>107.99330750792555</v>
      </c>
      <c r="BV258" s="181">
        <v>107.99330750792555</v>
      </c>
      <c r="BW258" s="181">
        <v>107.99330750792555</v>
      </c>
    </row>
    <row r="259" spans="1:75" x14ac:dyDescent="0.25">
      <c r="B259" s="148" t="s">
        <v>550</v>
      </c>
      <c r="C259" s="166"/>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c r="AB259" s="181"/>
      <c r="AC259" s="181"/>
      <c r="AD259" s="181"/>
      <c r="AE259" s="181"/>
      <c r="AF259" s="181"/>
      <c r="AG259" s="181"/>
      <c r="AH259" s="181"/>
      <c r="AI259" s="181"/>
      <c r="AJ259" s="181"/>
      <c r="AK259" s="181"/>
      <c r="AL259" s="181"/>
      <c r="AM259" s="181"/>
      <c r="AN259" s="181"/>
      <c r="AO259" s="181"/>
      <c r="AP259" s="181"/>
      <c r="AQ259" s="181"/>
      <c r="AR259" s="181"/>
      <c r="AS259" s="181"/>
      <c r="AT259" s="181"/>
      <c r="AU259" s="181"/>
      <c r="AV259" s="181"/>
      <c r="AW259" s="181"/>
      <c r="AX259" s="181"/>
      <c r="AY259" s="181"/>
      <c r="AZ259" s="181"/>
      <c r="BA259" s="181"/>
      <c r="BB259" s="181"/>
      <c r="BC259" s="181"/>
      <c r="BD259" s="181"/>
      <c r="BE259" s="181"/>
      <c r="BF259" s="181"/>
      <c r="BG259" s="181"/>
      <c r="BH259" s="181"/>
      <c r="BI259" s="181"/>
      <c r="BJ259" s="181"/>
      <c r="BK259" s="181"/>
      <c r="BL259" s="181"/>
      <c r="BM259" s="181"/>
      <c r="BN259" s="181"/>
      <c r="BO259" s="181"/>
      <c r="BP259" s="181"/>
      <c r="BQ259" s="181"/>
      <c r="BR259" s="181"/>
      <c r="BS259" s="181"/>
      <c r="BT259" s="181"/>
      <c r="BU259" s="181"/>
      <c r="BV259" s="181"/>
      <c r="BW259" s="181"/>
    </row>
    <row r="260" spans="1:75" x14ac:dyDescent="0.25">
      <c r="A260" s="189" t="s">
        <v>138</v>
      </c>
      <c r="B260" s="188"/>
      <c r="C260" s="166">
        <v>12</v>
      </c>
      <c r="D260" s="172">
        <v>101.98869332423969</v>
      </c>
      <c r="E260" s="172">
        <v>102.10600174448628</v>
      </c>
      <c r="F260" s="172">
        <v>101.99547497499604</v>
      </c>
      <c r="G260" s="172">
        <v>102.00166774047337</v>
      </c>
      <c r="H260" s="172">
        <v>101.82199314172244</v>
      </c>
      <c r="I260" s="172">
        <v>101.98978940783532</v>
      </c>
      <c r="J260" s="172">
        <v>102.14584365589978</v>
      </c>
      <c r="K260" s="172">
        <v>102.14443586247644</v>
      </c>
      <c r="L260" s="172">
        <v>105.21170055941593</v>
      </c>
      <c r="M260" s="172">
        <v>105.59883332659497</v>
      </c>
      <c r="N260" s="172">
        <v>106.88898411262936</v>
      </c>
      <c r="O260" s="172">
        <v>106.81223499773648</v>
      </c>
      <c r="P260" s="172">
        <v>107.02770398965571</v>
      </c>
      <c r="Q260" s="172">
        <v>107.17269667344847</v>
      </c>
      <c r="R260" s="172">
        <v>107.20818559173408</v>
      </c>
      <c r="S260" s="172">
        <v>107.06210659300677</v>
      </c>
      <c r="T260" s="172">
        <v>107.31494711546354</v>
      </c>
      <c r="U260" s="172">
        <v>107.72541213438569</v>
      </c>
      <c r="V260" s="172">
        <v>107.80166292787568</v>
      </c>
      <c r="W260" s="172">
        <v>108.11138504171242</v>
      </c>
      <c r="X260" s="172">
        <v>108.47091596232731</v>
      </c>
      <c r="Y260" s="172">
        <v>109.04491008067639</v>
      </c>
      <c r="Z260" s="172">
        <v>109.28781384723912</v>
      </c>
      <c r="AA260" s="172">
        <v>109.3664476105571</v>
      </c>
      <c r="AB260" s="172">
        <v>109.3664476105571</v>
      </c>
      <c r="AC260" s="172">
        <v>109.3664476105571</v>
      </c>
      <c r="AD260" s="172">
        <v>109.89514475215799</v>
      </c>
      <c r="AE260" s="172">
        <v>110.02969111084816</v>
      </c>
      <c r="AF260" s="172">
        <v>110.66964218422918</v>
      </c>
      <c r="AG260" s="172">
        <v>110.94649328230317</v>
      </c>
      <c r="AH260" s="172">
        <v>113.11037730537025</v>
      </c>
      <c r="AI260" s="172">
        <v>113.03693706404057</v>
      </c>
      <c r="AJ260" s="172">
        <v>113.16909771737551</v>
      </c>
      <c r="AK260" s="172">
        <v>113.1227810998583</v>
      </c>
      <c r="AL260" s="172">
        <v>113.14837957777742</v>
      </c>
      <c r="AM260" s="172">
        <v>113.19719705733723</v>
      </c>
      <c r="AN260" s="172">
        <v>113.48725512339054</v>
      </c>
      <c r="AO260" s="172">
        <v>114.24829986050018</v>
      </c>
      <c r="AP260" s="172">
        <v>114.91698251536701</v>
      </c>
      <c r="AQ260" s="172">
        <v>115.66759400675585</v>
      </c>
      <c r="AR260" s="172">
        <v>117.80646196599069</v>
      </c>
      <c r="AS260" s="172">
        <v>117.75844311192424</v>
      </c>
      <c r="AT260" s="172">
        <v>118.71399916539012</v>
      </c>
      <c r="AU260" s="172">
        <v>120.13030572252946</v>
      </c>
      <c r="AV260" s="172">
        <v>120.72746684233925</v>
      </c>
      <c r="AW260" s="172">
        <v>120.96990338619644</v>
      </c>
      <c r="AX260" s="172">
        <v>121.87080991345931</v>
      </c>
      <c r="AY260" s="172">
        <v>122.1147621075135</v>
      </c>
      <c r="AZ260" s="172">
        <v>122.92540057443462</v>
      </c>
      <c r="BA260" s="172">
        <v>124.59339382740166</v>
      </c>
      <c r="BB260" s="172">
        <v>125.04439684515546</v>
      </c>
      <c r="BC260" s="172">
        <v>125.85734581835509</v>
      </c>
      <c r="BD260" s="172">
        <v>125.82239703710212</v>
      </c>
      <c r="BE260" s="172">
        <v>125.88407787548408</v>
      </c>
      <c r="BF260" s="172">
        <v>126.06276059942479</v>
      </c>
      <c r="BG260" s="172">
        <v>126.29747663445954</v>
      </c>
      <c r="BH260" s="172">
        <v>129.05628789516075</v>
      </c>
      <c r="BI260" s="172">
        <v>128.86265200976266</v>
      </c>
      <c r="BJ260" s="172">
        <v>128.98543572565939</v>
      </c>
      <c r="BK260" s="172">
        <v>130.0705070746213</v>
      </c>
      <c r="BL260" s="172">
        <v>130.19698036903634</v>
      </c>
      <c r="BM260" s="172">
        <v>131.13096166143023</v>
      </c>
      <c r="BN260" s="172">
        <v>131.00735583666824</v>
      </c>
      <c r="BO260" s="172">
        <v>130.75151194138391</v>
      </c>
      <c r="BP260" s="172">
        <v>130.76185599697544</v>
      </c>
      <c r="BQ260" s="172">
        <v>130.5273350942627</v>
      </c>
      <c r="BR260" s="172">
        <v>130.31901676292122</v>
      </c>
      <c r="BS260" s="172">
        <v>130.3956652908214</v>
      </c>
      <c r="BT260" s="172">
        <v>134.18230135772717</v>
      </c>
      <c r="BU260" s="172">
        <v>133.26993134790817</v>
      </c>
      <c r="BV260" s="172">
        <v>134.48825002700843</v>
      </c>
      <c r="BW260" s="172">
        <v>134.5672813560866</v>
      </c>
    </row>
    <row r="261" spans="1:75" x14ac:dyDescent="0.25">
      <c r="A261" s="173" t="s">
        <v>139</v>
      </c>
      <c r="B261" s="188"/>
      <c r="C261" s="166">
        <v>6</v>
      </c>
      <c r="D261" s="177">
        <v>101.14234421406003</v>
      </c>
      <c r="E261" s="177">
        <v>101.14234421406003</v>
      </c>
      <c r="F261" s="177">
        <v>101.14234421406003</v>
      </c>
      <c r="G261" s="177">
        <v>101.14234421406003</v>
      </c>
      <c r="H261" s="177">
        <v>100.95126667033441</v>
      </c>
      <c r="I261" s="177">
        <v>100.95126667033441</v>
      </c>
      <c r="J261" s="177">
        <v>100.95126667033441</v>
      </c>
      <c r="K261" s="177">
        <v>100.95126667033441</v>
      </c>
      <c r="L261" s="177">
        <v>107.3410478940375</v>
      </c>
      <c r="M261" s="177">
        <v>107.3410478940375</v>
      </c>
      <c r="N261" s="177">
        <v>107.3410478940375</v>
      </c>
      <c r="O261" s="177">
        <v>107.3410478940375</v>
      </c>
      <c r="P261" s="177">
        <v>107.3410478940375</v>
      </c>
      <c r="Q261" s="177">
        <v>107.3410478940375</v>
      </c>
      <c r="R261" s="177">
        <v>107.3410478940375</v>
      </c>
      <c r="S261" s="177">
        <v>107.3410478940375</v>
      </c>
      <c r="T261" s="177">
        <v>107.3410478940375</v>
      </c>
      <c r="U261" s="177">
        <v>107.3410478940375</v>
      </c>
      <c r="V261" s="177">
        <v>107.3410478940375</v>
      </c>
      <c r="W261" s="177">
        <v>107.3410478940375</v>
      </c>
      <c r="X261" s="177">
        <v>107.3410478940375</v>
      </c>
      <c r="Y261" s="177">
        <v>108.91400628629185</v>
      </c>
      <c r="Z261" s="177">
        <v>108.91400628629189</v>
      </c>
      <c r="AA261" s="177">
        <v>108.91400628629185</v>
      </c>
      <c r="AB261" s="177">
        <v>108.91400628629185</v>
      </c>
      <c r="AC261" s="177">
        <v>108.91400628629185</v>
      </c>
      <c r="AD261" s="177">
        <v>108.91400628629185</v>
      </c>
      <c r="AE261" s="177">
        <v>108.91400628629185</v>
      </c>
      <c r="AF261" s="177">
        <v>108.91400628629185</v>
      </c>
      <c r="AG261" s="177">
        <v>108.91400628629185</v>
      </c>
      <c r="AH261" s="177">
        <v>108.91400628629185</v>
      </c>
      <c r="AI261" s="177">
        <v>108.91400628629185</v>
      </c>
      <c r="AJ261" s="177">
        <v>108.91400628629185</v>
      </c>
      <c r="AK261" s="177">
        <v>108.91400628629185</v>
      </c>
      <c r="AL261" s="177">
        <v>108.91400628629185</v>
      </c>
      <c r="AM261" s="177">
        <v>108.91400628629185</v>
      </c>
      <c r="AN261" s="177">
        <v>108.91400628629185</v>
      </c>
      <c r="AO261" s="177">
        <v>108.91400628629185</v>
      </c>
      <c r="AP261" s="177">
        <v>110.57705350899751</v>
      </c>
      <c r="AQ261" s="177">
        <v>111.01532891152173</v>
      </c>
      <c r="AR261" s="177">
        <v>111.01532891152173</v>
      </c>
      <c r="AS261" s="177">
        <v>111.01532891152173</v>
      </c>
      <c r="AT261" s="177">
        <v>111.01532891152173</v>
      </c>
      <c r="AU261" s="177">
        <v>111.01532891152173</v>
      </c>
      <c r="AV261" s="177">
        <v>111.01532891152173</v>
      </c>
      <c r="AW261" s="177">
        <v>111.01532891152173</v>
      </c>
      <c r="AX261" s="177">
        <v>111.01532891152173</v>
      </c>
      <c r="AY261" s="177">
        <v>111.01532891152173</v>
      </c>
      <c r="AZ261" s="177">
        <v>111.01532891152173</v>
      </c>
      <c r="BA261" s="177">
        <v>111.01532891152173</v>
      </c>
      <c r="BB261" s="177">
        <v>111.01532891152173</v>
      </c>
      <c r="BC261" s="177">
        <v>111.01532891152173</v>
      </c>
      <c r="BD261" s="177">
        <v>111.01532891152173</v>
      </c>
      <c r="BE261" s="177">
        <v>111.01532891152173</v>
      </c>
      <c r="BF261" s="177">
        <v>111.01532891152173</v>
      </c>
      <c r="BG261" s="177">
        <v>111.01532891152173</v>
      </c>
      <c r="BH261" s="177">
        <v>112.14364067531504</v>
      </c>
      <c r="BI261" s="177">
        <v>112.14364067531504</v>
      </c>
      <c r="BJ261" s="177">
        <v>112.14364067531504</v>
      </c>
      <c r="BK261" s="177">
        <v>112.14364067531504</v>
      </c>
      <c r="BL261" s="177">
        <v>112.14364067531504</v>
      </c>
      <c r="BM261" s="177">
        <v>112.14364067531504</v>
      </c>
      <c r="BN261" s="177">
        <v>112.14364067531504</v>
      </c>
      <c r="BO261" s="177">
        <v>112.14364067531504</v>
      </c>
      <c r="BP261" s="177">
        <v>112.14364067531504</v>
      </c>
      <c r="BQ261" s="177">
        <v>112.14364067531504</v>
      </c>
      <c r="BR261" s="177">
        <v>112.14364067531504</v>
      </c>
      <c r="BS261" s="177">
        <v>112.14364067531504</v>
      </c>
      <c r="BT261" s="177">
        <v>119.83919294969513</v>
      </c>
      <c r="BU261" s="177">
        <v>119.83919294969513</v>
      </c>
      <c r="BV261" s="177">
        <v>119.83919294969513</v>
      </c>
      <c r="BW261" s="177">
        <v>119.83919294969513</v>
      </c>
    </row>
    <row r="262" spans="1:75" x14ac:dyDescent="0.25">
      <c r="B262" s="148" t="s">
        <v>599</v>
      </c>
      <c r="C262" s="166">
        <v>6</v>
      </c>
      <c r="D262" s="181">
        <v>101.14234421406003</v>
      </c>
      <c r="E262" s="181">
        <v>101.14234421406003</v>
      </c>
      <c r="F262" s="181">
        <v>101.14234421406003</v>
      </c>
      <c r="G262" s="181">
        <v>101.14234421406003</v>
      </c>
      <c r="H262" s="181">
        <v>100.95126667033441</v>
      </c>
      <c r="I262" s="181">
        <v>100.95126667033441</v>
      </c>
      <c r="J262" s="181">
        <v>100.95126667033441</v>
      </c>
      <c r="K262" s="181">
        <v>100.95126667033441</v>
      </c>
      <c r="L262" s="181">
        <v>107.3410478940375</v>
      </c>
      <c r="M262" s="181">
        <v>107.3410478940375</v>
      </c>
      <c r="N262" s="181">
        <v>107.3410478940375</v>
      </c>
      <c r="O262" s="181">
        <v>107.3410478940375</v>
      </c>
      <c r="P262" s="181">
        <v>107.3410478940375</v>
      </c>
      <c r="Q262" s="181">
        <v>107.3410478940375</v>
      </c>
      <c r="R262" s="181">
        <v>107.3410478940375</v>
      </c>
      <c r="S262" s="181">
        <v>107.3410478940375</v>
      </c>
      <c r="T262" s="181">
        <v>107.3410478940375</v>
      </c>
      <c r="U262" s="181">
        <v>107.3410478940375</v>
      </c>
      <c r="V262" s="181">
        <v>107.3410478940375</v>
      </c>
      <c r="W262" s="181">
        <v>107.3410478940375</v>
      </c>
      <c r="X262" s="181">
        <v>107.3410478940375</v>
      </c>
      <c r="Y262" s="181">
        <v>108.91400628629185</v>
      </c>
      <c r="Z262" s="181">
        <v>108.91400628629189</v>
      </c>
      <c r="AA262" s="181">
        <v>108.91400628629185</v>
      </c>
      <c r="AB262" s="181">
        <v>108.91400628629185</v>
      </c>
      <c r="AC262" s="181">
        <v>108.91400628629185</v>
      </c>
      <c r="AD262" s="181">
        <v>108.91400628629185</v>
      </c>
      <c r="AE262" s="181">
        <v>108.91400628629185</v>
      </c>
      <c r="AF262" s="181">
        <v>108.91400628629185</v>
      </c>
      <c r="AG262" s="181">
        <v>108.91400628629185</v>
      </c>
      <c r="AH262" s="181">
        <v>108.91400628629185</v>
      </c>
      <c r="AI262" s="181">
        <v>108.91400628629185</v>
      </c>
      <c r="AJ262" s="181">
        <v>108.91400628629185</v>
      </c>
      <c r="AK262" s="181">
        <v>108.91400628629185</v>
      </c>
      <c r="AL262" s="181">
        <v>108.91400628629185</v>
      </c>
      <c r="AM262" s="181">
        <v>108.91400628629185</v>
      </c>
      <c r="AN262" s="181">
        <v>108.91400628629185</v>
      </c>
      <c r="AO262" s="181">
        <v>108.91400628629185</v>
      </c>
      <c r="AP262" s="181">
        <v>110.57705350899751</v>
      </c>
      <c r="AQ262" s="181">
        <v>111.01532891152173</v>
      </c>
      <c r="AR262" s="181">
        <v>111.01532891152173</v>
      </c>
      <c r="AS262" s="181">
        <v>111.01532891152173</v>
      </c>
      <c r="AT262" s="181">
        <v>111.01532891152173</v>
      </c>
      <c r="AU262" s="181">
        <v>111.01532891152173</v>
      </c>
      <c r="AV262" s="181">
        <v>111.01532891152173</v>
      </c>
      <c r="AW262" s="181">
        <v>111.01532891152173</v>
      </c>
      <c r="AX262" s="181">
        <v>111.01532891152173</v>
      </c>
      <c r="AY262" s="181">
        <v>111.01532891152173</v>
      </c>
      <c r="AZ262" s="181">
        <v>111.01532891152173</v>
      </c>
      <c r="BA262" s="181">
        <v>111.01532891152173</v>
      </c>
      <c r="BB262" s="181">
        <v>111.01532891152173</v>
      </c>
      <c r="BC262" s="181">
        <v>111.01532891152173</v>
      </c>
      <c r="BD262" s="181">
        <v>111.01532891152173</v>
      </c>
      <c r="BE262" s="181">
        <v>111.01532891152173</v>
      </c>
      <c r="BF262" s="181">
        <v>111.01532891152173</v>
      </c>
      <c r="BG262" s="181">
        <v>111.01532891152173</v>
      </c>
      <c r="BH262" s="181">
        <v>112.14364067531504</v>
      </c>
      <c r="BI262" s="181">
        <v>112.14364067531504</v>
      </c>
      <c r="BJ262" s="181">
        <v>112.14364067531504</v>
      </c>
      <c r="BK262" s="181">
        <v>112.14364067531504</v>
      </c>
      <c r="BL262" s="181">
        <v>112.14364067531504</v>
      </c>
      <c r="BM262" s="181">
        <v>112.14364067531504</v>
      </c>
      <c r="BN262" s="181">
        <v>112.14364067531504</v>
      </c>
      <c r="BO262" s="181">
        <v>112.14364067531504</v>
      </c>
      <c r="BP262" s="181">
        <v>112.14364067531504</v>
      </c>
      <c r="BQ262" s="181">
        <v>112.14364067531504</v>
      </c>
      <c r="BR262" s="181">
        <v>112.14364067531504</v>
      </c>
      <c r="BS262" s="181">
        <v>112.14364067531504</v>
      </c>
      <c r="BT262" s="181">
        <v>119.83919294969513</v>
      </c>
      <c r="BU262" s="181">
        <v>119.83919294969513</v>
      </c>
      <c r="BV262" s="181">
        <v>119.83919294969513</v>
      </c>
      <c r="BW262" s="181">
        <v>119.83919294969513</v>
      </c>
    </row>
    <row r="263" spans="1:75" x14ac:dyDescent="0.25">
      <c r="A263" s="173" t="s">
        <v>140</v>
      </c>
      <c r="B263" s="188"/>
      <c r="C263" s="166">
        <v>3</v>
      </c>
      <c r="D263" s="177">
        <v>100</v>
      </c>
      <c r="E263" s="177">
        <v>100</v>
      </c>
      <c r="F263" s="177">
        <v>100</v>
      </c>
      <c r="G263" s="177">
        <v>100</v>
      </c>
      <c r="H263" s="177">
        <v>100</v>
      </c>
      <c r="I263" s="177">
        <v>100</v>
      </c>
      <c r="J263" s="177">
        <v>100</v>
      </c>
      <c r="K263" s="177">
        <v>100</v>
      </c>
      <c r="L263" s="177">
        <v>100</v>
      </c>
      <c r="M263" s="177">
        <v>100</v>
      </c>
      <c r="N263" s="177">
        <v>104.82380808511107</v>
      </c>
      <c r="O263" s="177">
        <v>104.82380808511107</v>
      </c>
      <c r="P263" s="177">
        <v>104.82380808511107</v>
      </c>
      <c r="Q263" s="177">
        <v>104.82380808511107</v>
      </c>
      <c r="R263" s="177">
        <v>104.82380808511107</v>
      </c>
      <c r="S263" s="177">
        <v>104.82380808511107</v>
      </c>
      <c r="T263" s="177">
        <v>104.82380808511107</v>
      </c>
      <c r="U263" s="177">
        <v>104.82380808511107</v>
      </c>
      <c r="V263" s="177">
        <v>104.82380808511107</v>
      </c>
      <c r="W263" s="177">
        <v>104.82380808511107</v>
      </c>
      <c r="X263" s="177">
        <v>104.82380808511107</v>
      </c>
      <c r="Y263" s="177">
        <v>104.82380808511107</v>
      </c>
      <c r="Z263" s="177">
        <v>104.82380808511103</v>
      </c>
      <c r="AA263" s="177">
        <v>104.82380808511107</v>
      </c>
      <c r="AB263" s="177">
        <v>104.82380808511107</v>
      </c>
      <c r="AC263" s="177">
        <v>104.82380808511107</v>
      </c>
      <c r="AD263" s="177">
        <v>104.82380808511107</v>
      </c>
      <c r="AE263" s="177">
        <v>104.82380808511107</v>
      </c>
      <c r="AF263" s="177">
        <v>104.82380808511107</v>
      </c>
      <c r="AG263" s="177">
        <v>104.82380808511107</v>
      </c>
      <c r="AH263" s="177">
        <v>113.49880430079769</v>
      </c>
      <c r="AI263" s="177">
        <v>113.49880430079769</v>
      </c>
      <c r="AJ263" s="177">
        <v>113.49880430079769</v>
      </c>
      <c r="AK263" s="177">
        <v>113.49880430079769</v>
      </c>
      <c r="AL263" s="177">
        <v>113.49880430079769</v>
      </c>
      <c r="AM263" s="177">
        <v>113.49880430079769</v>
      </c>
      <c r="AN263" s="177">
        <v>113.49880430079769</v>
      </c>
      <c r="AO263" s="177">
        <v>113.49880430079769</v>
      </c>
      <c r="AP263" s="177">
        <v>113.49880430079769</v>
      </c>
      <c r="AQ263" s="177">
        <v>113.49880430079769</v>
      </c>
      <c r="AR263" s="177">
        <v>120.58195649226839</v>
      </c>
      <c r="AS263" s="177">
        <v>120.58195649226839</v>
      </c>
      <c r="AT263" s="177">
        <v>120.58195649226839</v>
      </c>
      <c r="AU263" s="177">
        <v>120.58195649226839</v>
      </c>
      <c r="AV263" s="177">
        <v>120.58195649226839</v>
      </c>
      <c r="AW263" s="177">
        <v>120.58195649226839</v>
      </c>
      <c r="AX263" s="177">
        <v>120.58195649226839</v>
      </c>
      <c r="AY263" s="177">
        <v>120.58195649226839</v>
      </c>
      <c r="AZ263" s="177">
        <v>120.58195649226839</v>
      </c>
      <c r="BA263" s="177">
        <v>123.43671354424207</v>
      </c>
      <c r="BB263" s="177">
        <v>123.43671354424207</v>
      </c>
      <c r="BC263" s="177">
        <v>123.43671354424207</v>
      </c>
      <c r="BD263" s="177">
        <v>123.43671354424207</v>
      </c>
      <c r="BE263" s="177">
        <v>123.43671354424207</v>
      </c>
      <c r="BF263" s="177">
        <v>123.43671354424207</v>
      </c>
      <c r="BG263" s="177">
        <v>123.43671354424207</v>
      </c>
      <c r="BH263" s="177">
        <v>131.83471907908415</v>
      </c>
      <c r="BI263" s="177">
        <v>131.83471907908415</v>
      </c>
      <c r="BJ263" s="177">
        <v>131.83471907908415</v>
      </c>
      <c r="BK263" s="177">
        <v>134.79764520397194</v>
      </c>
      <c r="BL263" s="177">
        <v>134.79764520397194</v>
      </c>
      <c r="BM263" s="177">
        <v>134.79764520397194</v>
      </c>
      <c r="BN263" s="177">
        <v>134.79764520397194</v>
      </c>
      <c r="BO263" s="177">
        <v>134.79764520397194</v>
      </c>
      <c r="BP263" s="177">
        <v>134.79764520397194</v>
      </c>
      <c r="BQ263" s="177">
        <v>134.79764520397194</v>
      </c>
      <c r="BR263" s="177">
        <v>134.79764520397194</v>
      </c>
      <c r="BS263" s="177">
        <v>134.79764520397194</v>
      </c>
      <c r="BT263" s="177">
        <v>134.79764520397194</v>
      </c>
      <c r="BU263" s="177">
        <v>134.79764520397194</v>
      </c>
      <c r="BV263" s="177">
        <v>134.79764520397194</v>
      </c>
      <c r="BW263" s="177">
        <v>134.79764520397194</v>
      </c>
    </row>
    <row r="264" spans="1:75" x14ac:dyDescent="0.25">
      <c r="B264" s="148" t="s">
        <v>600</v>
      </c>
      <c r="C264" s="166">
        <v>3</v>
      </c>
      <c r="D264" s="181">
        <v>100</v>
      </c>
      <c r="E264" s="181">
        <v>100</v>
      </c>
      <c r="F264" s="181">
        <v>100</v>
      </c>
      <c r="G264" s="181">
        <v>100</v>
      </c>
      <c r="H264" s="181">
        <v>100</v>
      </c>
      <c r="I264" s="181">
        <v>100</v>
      </c>
      <c r="J264" s="181">
        <v>100</v>
      </c>
      <c r="K264" s="181">
        <v>100</v>
      </c>
      <c r="L264" s="181">
        <v>100</v>
      </c>
      <c r="M264" s="181">
        <v>100</v>
      </c>
      <c r="N264" s="181">
        <v>104.82380808511107</v>
      </c>
      <c r="O264" s="181">
        <v>104.82380808511107</v>
      </c>
      <c r="P264" s="181">
        <v>104.82380808511107</v>
      </c>
      <c r="Q264" s="181">
        <v>104.82380808511107</v>
      </c>
      <c r="R264" s="181">
        <v>104.82380808511107</v>
      </c>
      <c r="S264" s="181">
        <v>104.82380808511107</v>
      </c>
      <c r="T264" s="181">
        <v>104.82380808511107</v>
      </c>
      <c r="U264" s="181">
        <v>104.82380808511107</v>
      </c>
      <c r="V264" s="181">
        <v>104.82380808511107</v>
      </c>
      <c r="W264" s="181">
        <v>104.82380808511107</v>
      </c>
      <c r="X264" s="181">
        <v>104.82380808511107</v>
      </c>
      <c r="Y264" s="181">
        <v>104.82380808511107</v>
      </c>
      <c r="Z264" s="181">
        <v>104.82380808511103</v>
      </c>
      <c r="AA264" s="181">
        <v>104.82380808511107</v>
      </c>
      <c r="AB264" s="181">
        <v>104.82380808511107</v>
      </c>
      <c r="AC264" s="181">
        <v>104.82380808511107</v>
      </c>
      <c r="AD264" s="181">
        <v>104.82380808511107</v>
      </c>
      <c r="AE264" s="181">
        <v>104.82380808511107</v>
      </c>
      <c r="AF264" s="181">
        <v>104.82380808511107</v>
      </c>
      <c r="AG264" s="181">
        <v>104.82380808511107</v>
      </c>
      <c r="AH264" s="181">
        <v>113.49880430079769</v>
      </c>
      <c r="AI264" s="181">
        <v>113.49880430079769</v>
      </c>
      <c r="AJ264" s="181">
        <v>113.49880430079769</v>
      </c>
      <c r="AK264" s="181">
        <v>113.49880430079769</v>
      </c>
      <c r="AL264" s="181">
        <v>113.49880430079769</v>
      </c>
      <c r="AM264" s="181">
        <v>113.49880430079769</v>
      </c>
      <c r="AN264" s="181">
        <v>113.49880430079769</v>
      </c>
      <c r="AO264" s="181">
        <v>113.49880430079769</v>
      </c>
      <c r="AP264" s="181">
        <v>113.49880430079769</v>
      </c>
      <c r="AQ264" s="181">
        <v>113.49880430079769</v>
      </c>
      <c r="AR264" s="181">
        <v>120.58195649226839</v>
      </c>
      <c r="AS264" s="181">
        <v>120.58195649226839</v>
      </c>
      <c r="AT264" s="181">
        <v>120.58195649226839</v>
      </c>
      <c r="AU264" s="181">
        <v>120.58195649226839</v>
      </c>
      <c r="AV264" s="181">
        <v>120.58195649226839</v>
      </c>
      <c r="AW264" s="181">
        <v>120.58195649226839</v>
      </c>
      <c r="AX264" s="181">
        <v>120.58195649226839</v>
      </c>
      <c r="AY264" s="181">
        <v>120.58195649226839</v>
      </c>
      <c r="AZ264" s="181">
        <v>120.58195649226839</v>
      </c>
      <c r="BA264" s="181">
        <v>123.43671354424207</v>
      </c>
      <c r="BB264" s="181">
        <v>123.43671354424207</v>
      </c>
      <c r="BC264" s="181">
        <v>123.43671354424207</v>
      </c>
      <c r="BD264" s="181">
        <v>123.43671354424207</v>
      </c>
      <c r="BE264" s="181">
        <v>123.43671354424207</v>
      </c>
      <c r="BF264" s="181">
        <v>123.43671354424207</v>
      </c>
      <c r="BG264" s="181">
        <v>123.43671354424207</v>
      </c>
      <c r="BH264" s="181">
        <v>131.83471907908415</v>
      </c>
      <c r="BI264" s="181">
        <v>131.83471907908415</v>
      </c>
      <c r="BJ264" s="181">
        <v>131.83471907908415</v>
      </c>
      <c r="BK264" s="181">
        <v>134.79764520397194</v>
      </c>
      <c r="BL264" s="181">
        <v>134.79764520397194</v>
      </c>
      <c r="BM264" s="181">
        <v>134.79764520397194</v>
      </c>
      <c r="BN264" s="181">
        <v>134.79764520397194</v>
      </c>
      <c r="BO264" s="181">
        <v>134.79764520397194</v>
      </c>
      <c r="BP264" s="181">
        <v>134.79764520397194</v>
      </c>
      <c r="BQ264" s="181">
        <v>134.79764520397194</v>
      </c>
      <c r="BR264" s="181">
        <v>134.79764520397194</v>
      </c>
      <c r="BS264" s="181">
        <v>134.79764520397194</v>
      </c>
      <c r="BT264" s="181">
        <v>134.79764520397194</v>
      </c>
      <c r="BU264" s="181">
        <v>134.79764520397194</v>
      </c>
      <c r="BV264" s="181">
        <v>134.79764520397194</v>
      </c>
      <c r="BW264" s="181">
        <v>134.79764520397194</v>
      </c>
    </row>
    <row r="265" spans="1:75" x14ac:dyDescent="0.25">
      <c r="A265" s="173" t="s">
        <v>141</v>
      </c>
      <c r="B265" s="188"/>
      <c r="C265" s="166">
        <v>3</v>
      </c>
      <c r="D265" s="177">
        <v>105.67008486883871</v>
      </c>
      <c r="E265" s="177">
        <v>106.13931854982502</v>
      </c>
      <c r="F265" s="177">
        <v>105.69721147186409</v>
      </c>
      <c r="G265" s="177">
        <v>105.72198253377339</v>
      </c>
      <c r="H265" s="177">
        <v>105.38543922622098</v>
      </c>
      <c r="I265" s="177">
        <v>106.05662429067252</v>
      </c>
      <c r="J265" s="177">
        <v>106.68084128293027</v>
      </c>
      <c r="K265" s="177">
        <v>106.67521010923697</v>
      </c>
      <c r="L265" s="177">
        <v>106.16470644958868</v>
      </c>
      <c r="M265" s="177">
        <v>107.71323751830487</v>
      </c>
      <c r="N265" s="177">
        <v>108.05003257733135</v>
      </c>
      <c r="O265" s="177">
        <v>107.74303611775981</v>
      </c>
      <c r="P265" s="177">
        <v>108.60491208543671</v>
      </c>
      <c r="Q265" s="177">
        <v>109.18488282060787</v>
      </c>
      <c r="R265" s="177">
        <v>109.32683849375019</v>
      </c>
      <c r="S265" s="177">
        <v>108.74252249884107</v>
      </c>
      <c r="T265" s="177">
        <v>109.75388458866803</v>
      </c>
      <c r="U265" s="177">
        <v>111.3957446643567</v>
      </c>
      <c r="V265" s="177">
        <v>111.70074783831667</v>
      </c>
      <c r="W265" s="177">
        <v>112.93963629366364</v>
      </c>
      <c r="X265" s="177">
        <v>114.37775997612316</v>
      </c>
      <c r="Y265" s="177">
        <v>113.52781966501077</v>
      </c>
      <c r="Z265" s="177">
        <v>114.49943473126166</v>
      </c>
      <c r="AA265" s="177">
        <v>114.81396978453365</v>
      </c>
      <c r="AB265" s="177">
        <v>114.81396978453365</v>
      </c>
      <c r="AC265" s="177">
        <v>114.81396978453365</v>
      </c>
      <c r="AD265" s="177">
        <v>116.92875835093717</v>
      </c>
      <c r="AE265" s="177">
        <v>117.46694378569789</v>
      </c>
      <c r="AF265" s="177">
        <v>120.02674807922192</v>
      </c>
      <c r="AG265" s="177">
        <v>121.13415247151791</v>
      </c>
      <c r="AH265" s="177">
        <v>121.11469234809961</v>
      </c>
      <c r="AI265" s="177">
        <v>120.8209313827809</v>
      </c>
      <c r="AJ265" s="177">
        <v>121.34957399612063</v>
      </c>
      <c r="AK265" s="177">
        <v>121.16430752605181</v>
      </c>
      <c r="AL265" s="177">
        <v>121.26670143772827</v>
      </c>
      <c r="AM265" s="177">
        <v>121.46197135596758</v>
      </c>
      <c r="AN265" s="177">
        <v>122.6222036201808</v>
      </c>
      <c r="AO265" s="177">
        <v>125.66638256861933</v>
      </c>
      <c r="AP265" s="177">
        <v>125.01501874267534</v>
      </c>
      <c r="AQ265" s="177">
        <v>127.14091390318224</v>
      </c>
      <c r="AR265" s="177">
        <v>128.61323354865087</v>
      </c>
      <c r="AS265" s="177">
        <v>128.42115813238507</v>
      </c>
      <c r="AT265" s="177">
        <v>132.24338234624864</v>
      </c>
      <c r="AU265" s="177">
        <v>137.90860857480601</v>
      </c>
      <c r="AV265" s="177">
        <v>140.29725305404511</v>
      </c>
      <c r="AW265" s="177">
        <v>141.26699922947384</v>
      </c>
      <c r="AX265" s="177">
        <v>144.8706253385254</v>
      </c>
      <c r="AY265" s="177">
        <v>145.84643411474215</v>
      </c>
      <c r="AZ265" s="177">
        <v>149.08898798242663</v>
      </c>
      <c r="BA265" s="177">
        <v>152.90620394232107</v>
      </c>
      <c r="BB265" s="177">
        <v>154.71021601333635</v>
      </c>
      <c r="BC265" s="177">
        <v>157.96201190613479</v>
      </c>
      <c r="BD265" s="177">
        <v>157.82221678112296</v>
      </c>
      <c r="BE265" s="177">
        <v>158.06894013465077</v>
      </c>
      <c r="BF265" s="177">
        <v>158.78367103041364</v>
      </c>
      <c r="BG265" s="177">
        <v>159.72253517055265</v>
      </c>
      <c r="BH265" s="177">
        <v>160.10315115092877</v>
      </c>
      <c r="BI265" s="177">
        <v>159.32860760933639</v>
      </c>
      <c r="BJ265" s="177">
        <v>159.81974247292331</v>
      </c>
      <c r="BK265" s="177">
        <v>161.19710174388322</v>
      </c>
      <c r="BL265" s="177">
        <v>161.70299492154336</v>
      </c>
      <c r="BM265" s="177">
        <v>165.43892009111894</v>
      </c>
      <c r="BN265" s="177">
        <v>164.94449679207096</v>
      </c>
      <c r="BO265" s="177">
        <v>163.92112121093362</v>
      </c>
      <c r="BP265" s="177">
        <v>163.96249743329975</v>
      </c>
      <c r="BQ265" s="177">
        <v>163.02441382244879</v>
      </c>
      <c r="BR265" s="177">
        <v>162.19114049708296</v>
      </c>
      <c r="BS265" s="177">
        <v>162.49773460868366</v>
      </c>
      <c r="BT265" s="177">
        <v>162.25317432754647</v>
      </c>
      <c r="BU265" s="177">
        <v>158.60369428827047</v>
      </c>
      <c r="BV265" s="177">
        <v>163.47696900467142</v>
      </c>
      <c r="BW265" s="177">
        <v>163.79309432098415</v>
      </c>
    </row>
    <row r="266" spans="1:75" x14ac:dyDescent="0.25">
      <c r="B266" s="148" t="s">
        <v>601</v>
      </c>
      <c r="C266" s="214">
        <v>3</v>
      </c>
      <c r="D266" s="181">
        <v>105.67008486883871</v>
      </c>
      <c r="E266" s="181">
        <v>106.13931854982502</v>
      </c>
      <c r="F266" s="181">
        <v>105.69721147186409</v>
      </c>
      <c r="G266" s="181">
        <v>105.72198253377339</v>
      </c>
      <c r="H266" s="181">
        <v>105.38543922622098</v>
      </c>
      <c r="I266" s="181">
        <v>106.05662429067252</v>
      </c>
      <c r="J266" s="181">
        <v>106.68084128293027</v>
      </c>
      <c r="K266" s="181">
        <v>106.67521010923697</v>
      </c>
      <c r="L266" s="181">
        <v>106.16470644958868</v>
      </c>
      <c r="M266" s="181">
        <v>107.71323751830487</v>
      </c>
      <c r="N266" s="181">
        <v>108.05003257733135</v>
      </c>
      <c r="O266" s="181">
        <v>107.74303611775981</v>
      </c>
      <c r="P266" s="181">
        <v>108.60491208543671</v>
      </c>
      <c r="Q266" s="181">
        <v>109.18488282060787</v>
      </c>
      <c r="R266" s="181">
        <v>109.32683849375019</v>
      </c>
      <c r="S266" s="181">
        <v>108.74252249884107</v>
      </c>
      <c r="T266" s="181">
        <v>109.75388458866803</v>
      </c>
      <c r="U266" s="181">
        <v>111.3957446643567</v>
      </c>
      <c r="V266" s="181">
        <v>111.70074783831667</v>
      </c>
      <c r="W266" s="181">
        <v>112.93963629366364</v>
      </c>
      <c r="X266" s="181">
        <v>114.37775997612316</v>
      </c>
      <c r="Y266" s="181">
        <v>113.52781966501077</v>
      </c>
      <c r="Z266" s="181">
        <v>114.49943473126166</v>
      </c>
      <c r="AA266" s="181">
        <v>114.81396978453365</v>
      </c>
      <c r="AB266" s="181">
        <v>114.81396978453365</v>
      </c>
      <c r="AC266" s="181">
        <v>114.81396978453365</v>
      </c>
      <c r="AD266" s="181">
        <v>116.92875835093717</v>
      </c>
      <c r="AE266" s="181">
        <v>117.46694378569789</v>
      </c>
      <c r="AF266" s="181">
        <v>120.02674807922192</v>
      </c>
      <c r="AG266" s="181">
        <v>121.13415247151791</v>
      </c>
      <c r="AH266" s="181">
        <v>121.11469234809961</v>
      </c>
      <c r="AI266" s="181">
        <v>120.8209313827809</v>
      </c>
      <c r="AJ266" s="181">
        <v>121.34957399612063</v>
      </c>
      <c r="AK266" s="181">
        <v>121.16430752605181</v>
      </c>
      <c r="AL266" s="181">
        <v>121.26670143772827</v>
      </c>
      <c r="AM266" s="181">
        <v>121.46197135596758</v>
      </c>
      <c r="AN266" s="181">
        <v>122.6222036201808</v>
      </c>
      <c r="AO266" s="181">
        <v>125.66638256861933</v>
      </c>
      <c r="AP266" s="181">
        <v>125.01501874267534</v>
      </c>
      <c r="AQ266" s="181">
        <v>127.14091390318224</v>
      </c>
      <c r="AR266" s="181">
        <v>128.61323354865087</v>
      </c>
      <c r="AS266" s="181">
        <v>128.42115813238507</v>
      </c>
      <c r="AT266" s="181">
        <v>132.24338234624864</v>
      </c>
      <c r="AU266" s="181">
        <v>137.90860857480601</v>
      </c>
      <c r="AV266" s="181">
        <v>140.29725305404511</v>
      </c>
      <c r="AW266" s="181">
        <v>141.26699922947384</v>
      </c>
      <c r="AX266" s="181">
        <v>144.8706253385254</v>
      </c>
      <c r="AY266" s="181">
        <v>145.84643411474215</v>
      </c>
      <c r="AZ266" s="181">
        <v>149.08898798242663</v>
      </c>
      <c r="BA266" s="181">
        <v>152.90620394232107</v>
      </c>
      <c r="BB266" s="181">
        <v>154.71021601333635</v>
      </c>
      <c r="BC266" s="181">
        <v>157.96201190613479</v>
      </c>
      <c r="BD266" s="181">
        <v>157.82221678112296</v>
      </c>
      <c r="BE266" s="181">
        <v>158.06894013465077</v>
      </c>
      <c r="BF266" s="181">
        <v>158.78367103041364</v>
      </c>
      <c r="BG266" s="181">
        <v>159.72253517055265</v>
      </c>
      <c r="BH266" s="181">
        <v>160.10315115092877</v>
      </c>
      <c r="BI266" s="181">
        <v>159.32860760933639</v>
      </c>
      <c r="BJ266" s="181">
        <v>159.81974247292331</v>
      </c>
      <c r="BK266" s="181">
        <v>161.19710174388322</v>
      </c>
      <c r="BL266" s="181">
        <v>161.70299492154336</v>
      </c>
      <c r="BM266" s="181">
        <v>165.43892009111894</v>
      </c>
      <c r="BN266" s="181">
        <v>164.94449679207096</v>
      </c>
      <c r="BO266" s="181">
        <v>163.92112121093362</v>
      </c>
      <c r="BP266" s="181">
        <v>163.96249743329975</v>
      </c>
      <c r="BQ266" s="181">
        <v>163.02441382244879</v>
      </c>
      <c r="BR266" s="181">
        <v>162.19114049708296</v>
      </c>
      <c r="BS266" s="181">
        <v>162.49773460868366</v>
      </c>
      <c r="BT266" s="181">
        <v>162.25317432754647</v>
      </c>
      <c r="BU266" s="181">
        <v>158.60369428827047</v>
      </c>
      <c r="BV266" s="181">
        <v>163.47696900467142</v>
      </c>
      <c r="BW266" s="181">
        <v>163.79309432098415</v>
      </c>
    </row>
    <row r="267" spans="1:75" x14ac:dyDescent="0.25">
      <c r="C267" s="166"/>
    </row>
    <row r="268" spans="1:75" x14ac:dyDescent="0.25">
      <c r="A268" s="159" t="s">
        <v>142</v>
      </c>
      <c r="B268" s="192"/>
      <c r="C268" s="166">
        <v>50</v>
      </c>
      <c r="D268" s="165">
        <v>103.309492521552</v>
      </c>
      <c r="E268" s="165">
        <v>103.309492521552</v>
      </c>
      <c r="F268" s="165">
        <v>103.309492521552</v>
      </c>
      <c r="G268" s="165">
        <v>104.1685058261034</v>
      </c>
      <c r="H268" s="165">
        <v>104.1685058261034</v>
      </c>
      <c r="I268" s="165">
        <v>104.1685058261034</v>
      </c>
      <c r="J268" s="165">
        <v>104.1685058261034</v>
      </c>
      <c r="K268" s="165">
        <v>104.1685058261034</v>
      </c>
      <c r="L268" s="165">
        <v>104.1685058261034</v>
      </c>
      <c r="M268" s="165">
        <v>105.54741051394367</v>
      </c>
      <c r="N268" s="165">
        <v>100.49225397663409</v>
      </c>
      <c r="O268" s="165">
        <v>100.49225397663409</v>
      </c>
      <c r="P268" s="165">
        <v>100.49225397663409</v>
      </c>
      <c r="Q268" s="165">
        <v>100.04472765262119</v>
      </c>
      <c r="R268" s="165">
        <v>100.04472765262119</v>
      </c>
      <c r="S268" s="165">
        <v>100.03329390821033</v>
      </c>
      <c r="T268" s="165">
        <v>100.03329390821033</v>
      </c>
      <c r="U268" s="165">
        <v>100.03329390821033</v>
      </c>
      <c r="V268" s="165">
        <v>101.05554848602398</v>
      </c>
      <c r="W268" s="165">
        <v>101.05554848602398</v>
      </c>
      <c r="X268" s="165">
        <v>101.05554848602398</v>
      </c>
      <c r="Y268" s="165">
        <v>101.52410199018662</v>
      </c>
      <c r="Z268" s="165">
        <v>102.16966233610046</v>
      </c>
      <c r="AA268" s="165">
        <v>102.16966233610046</v>
      </c>
      <c r="AB268" s="165">
        <v>102.16966233610046</v>
      </c>
      <c r="AC268" s="165">
        <v>102.16966233610046</v>
      </c>
      <c r="AD268" s="165">
        <v>102.16966233610046</v>
      </c>
      <c r="AE268" s="165">
        <v>103.22711254046199</v>
      </c>
      <c r="AF268" s="165">
        <v>103.22711254046199</v>
      </c>
      <c r="AG268" s="165">
        <v>103.22711254046199</v>
      </c>
      <c r="AH268" s="165">
        <v>106.4924349740798</v>
      </c>
      <c r="AI268" s="165">
        <v>106.4924349740798</v>
      </c>
      <c r="AJ268" s="165">
        <v>106.4924349740798</v>
      </c>
      <c r="AK268" s="165">
        <v>107.55429630581133</v>
      </c>
      <c r="AL268" s="165">
        <v>107.55429630581133</v>
      </c>
      <c r="AM268" s="165">
        <v>107.55429630581133</v>
      </c>
      <c r="AN268" s="165">
        <v>107.55429630581133</v>
      </c>
      <c r="AO268" s="165">
        <v>107.55429630581133</v>
      </c>
      <c r="AP268" s="165">
        <v>107.72525608812717</v>
      </c>
      <c r="AQ268" s="165">
        <v>108.38449339045124</v>
      </c>
      <c r="AR268" s="165">
        <v>108.38449339045124</v>
      </c>
      <c r="AS268" s="165">
        <v>111.11624615445211</v>
      </c>
      <c r="AT268" s="165">
        <v>111.11624615445211</v>
      </c>
      <c r="AU268" s="165">
        <v>111.11624615445211</v>
      </c>
      <c r="AV268" s="165">
        <v>111.11624615445211</v>
      </c>
      <c r="AW268" s="165">
        <v>111.11624615445211</v>
      </c>
      <c r="AX268" s="165">
        <v>111.89102830310664</v>
      </c>
      <c r="AY268" s="165">
        <v>111.89102830310664</v>
      </c>
      <c r="AZ268" s="165">
        <v>111.89102830310664</v>
      </c>
      <c r="BA268" s="165">
        <v>111.89102830310664</v>
      </c>
      <c r="BB268" s="165">
        <v>111.89102830310664</v>
      </c>
      <c r="BC268" s="165">
        <v>111.89102830310664</v>
      </c>
      <c r="BD268" s="165">
        <v>111.89102830310664</v>
      </c>
      <c r="BE268" s="165">
        <v>111.89102830310664</v>
      </c>
      <c r="BF268" s="165">
        <v>111.89102830310664</v>
      </c>
      <c r="BG268" s="165">
        <v>111.89102830310664</v>
      </c>
      <c r="BH268" s="165">
        <v>111.89102830310664</v>
      </c>
      <c r="BI268" s="165">
        <v>112.58719432103224</v>
      </c>
      <c r="BJ268" s="165">
        <v>113.00812728261678</v>
      </c>
      <c r="BK268" s="165">
        <v>114.57657097909423</v>
      </c>
      <c r="BL268" s="165">
        <v>114.57657097909423</v>
      </c>
      <c r="BM268" s="165">
        <v>114.57657097909423</v>
      </c>
      <c r="BN268" s="165">
        <v>114.63026037999167</v>
      </c>
      <c r="BO268" s="165">
        <v>115.10013209426651</v>
      </c>
      <c r="BP268" s="165">
        <v>115.10013209426651</v>
      </c>
      <c r="BQ268" s="165">
        <v>116.91389098316358</v>
      </c>
      <c r="BR268" s="165">
        <v>116.91389098316358</v>
      </c>
      <c r="BS268" s="165">
        <v>116.91389098316358</v>
      </c>
      <c r="BT268" s="165">
        <v>116.91389098316358</v>
      </c>
      <c r="BU268" s="165">
        <v>113.38124039957223</v>
      </c>
      <c r="BV268" s="165">
        <v>112.67802910375987</v>
      </c>
      <c r="BW268" s="165">
        <v>112.67802910375987</v>
      </c>
    </row>
    <row r="269" spans="1:75" s="147" customFormat="1" x14ac:dyDescent="0.25">
      <c r="A269" s="189" t="s">
        <v>143</v>
      </c>
      <c r="B269" s="215"/>
      <c r="C269" s="166">
        <v>5</v>
      </c>
      <c r="D269" s="177">
        <v>105.616486850219</v>
      </c>
      <c r="E269" s="177">
        <v>105.616486850219</v>
      </c>
      <c r="F269" s="177">
        <v>105.616486850219</v>
      </c>
      <c r="G269" s="177">
        <v>106.44621774228294</v>
      </c>
      <c r="H269" s="177">
        <v>106.44621774228294</v>
      </c>
      <c r="I269" s="177">
        <v>106.44621774228294</v>
      </c>
      <c r="J269" s="177">
        <v>106.44621774228294</v>
      </c>
      <c r="K269" s="177">
        <v>106.44621774228294</v>
      </c>
      <c r="L269" s="177">
        <v>106.44621774228294</v>
      </c>
      <c r="M269" s="177">
        <v>110.56449609405931</v>
      </c>
      <c r="N269" s="177">
        <v>110.56449609405929</v>
      </c>
      <c r="O269" s="177">
        <v>110.56449609405931</v>
      </c>
      <c r="P269" s="177">
        <v>110.56449609405931</v>
      </c>
      <c r="Q269" s="177">
        <v>110.56449609405931</v>
      </c>
      <c r="R269" s="177">
        <v>110.56449609405931</v>
      </c>
      <c r="S269" s="177">
        <v>110.56449609405931</v>
      </c>
      <c r="T269" s="177">
        <v>110.56449609405931</v>
      </c>
      <c r="U269" s="177">
        <v>110.56449609405931</v>
      </c>
      <c r="V269" s="177">
        <v>110.56449609405931</v>
      </c>
      <c r="W269" s="177">
        <v>110.56449609405931</v>
      </c>
      <c r="X269" s="177">
        <v>110.56449609405931</v>
      </c>
      <c r="Y269" s="177">
        <v>112.71573956165957</v>
      </c>
      <c r="Z269" s="177">
        <v>112.71573956165957</v>
      </c>
      <c r="AA269" s="177">
        <v>112.71573956165957</v>
      </c>
      <c r="AB269" s="177">
        <v>112.71573956165957</v>
      </c>
      <c r="AC269" s="177">
        <v>112.71573956165957</v>
      </c>
      <c r="AD269" s="177">
        <v>112.71573956165957</v>
      </c>
      <c r="AE269" s="177">
        <v>112.71573956165957</v>
      </c>
      <c r="AF269" s="177">
        <v>112.71573956165957</v>
      </c>
      <c r="AG269" s="177">
        <v>112.71573956165957</v>
      </c>
      <c r="AH269" s="177">
        <v>112.71573956165957</v>
      </c>
      <c r="AI269" s="177">
        <v>112.71573956165957</v>
      </c>
      <c r="AJ269" s="177">
        <v>112.71573956165957</v>
      </c>
      <c r="AK269" s="177">
        <v>112.71573956165957</v>
      </c>
      <c r="AL269" s="177">
        <v>112.71573956165957</v>
      </c>
      <c r="AM269" s="177">
        <v>112.71573956165957</v>
      </c>
      <c r="AN269" s="177">
        <v>112.71573956165957</v>
      </c>
      <c r="AO269" s="177">
        <v>112.71573956165957</v>
      </c>
      <c r="AP269" s="177">
        <v>113.79445787235673</v>
      </c>
      <c r="AQ269" s="177">
        <v>113.79445787235673</v>
      </c>
      <c r="AR269" s="177">
        <v>113.79445787235673</v>
      </c>
      <c r="AS269" s="177">
        <v>113.79445787235673</v>
      </c>
      <c r="AT269" s="177">
        <v>113.79445787235673</v>
      </c>
      <c r="AU269" s="177">
        <v>113.79445787235673</v>
      </c>
      <c r="AV269" s="177">
        <v>113.79445787235673</v>
      </c>
      <c r="AW269" s="177">
        <v>113.79445787235673</v>
      </c>
      <c r="AX269" s="177">
        <v>113.79445787235673</v>
      </c>
      <c r="AY269" s="177">
        <v>113.79445787235673</v>
      </c>
      <c r="AZ269" s="177">
        <v>113.79445787235673</v>
      </c>
      <c r="BA269" s="177">
        <v>113.79445787235673</v>
      </c>
      <c r="BB269" s="177">
        <v>113.79445787235673</v>
      </c>
      <c r="BC269" s="177">
        <v>113.79445787235673</v>
      </c>
      <c r="BD269" s="177">
        <v>113.79445787235673</v>
      </c>
      <c r="BE269" s="177">
        <v>113.79445787235673</v>
      </c>
      <c r="BF269" s="177">
        <v>113.79445787235673</v>
      </c>
      <c r="BG269" s="177">
        <v>113.79445787235673</v>
      </c>
      <c r="BH269" s="177">
        <v>113.79445787235673</v>
      </c>
      <c r="BI269" s="177">
        <v>118.06057319688507</v>
      </c>
      <c r="BJ269" s="177">
        <v>118.06057319688507</v>
      </c>
      <c r="BK269" s="177">
        <v>118.06057319688507</v>
      </c>
      <c r="BL269" s="177">
        <v>118.06057319688507</v>
      </c>
      <c r="BM269" s="177">
        <v>118.06057319688507</v>
      </c>
      <c r="BN269" s="177">
        <v>118.06057319688507</v>
      </c>
      <c r="BO269" s="177">
        <v>118.06057319688507</v>
      </c>
      <c r="BP269" s="177">
        <v>118.06057319688507</v>
      </c>
      <c r="BQ269" s="177">
        <v>118.06057319688507</v>
      </c>
      <c r="BR269" s="177">
        <v>118.06057319688507</v>
      </c>
      <c r="BS269" s="177">
        <v>118.06057319688507</v>
      </c>
      <c r="BT269" s="177">
        <v>118.06057319688507</v>
      </c>
      <c r="BU269" s="177">
        <v>77.111339011064757</v>
      </c>
      <c r="BV269" s="177">
        <v>77.111339011064757</v>
      </c>
      <c r="BW269" s="177">
        <v>77.111339011064757</v>
      </c>
    </row>
    <row r="270" spans="1:75" x14ac:dyDescent="0.25">
      <c r="A270" s="173" t="s">
        <v>144</v>
      </c>
      <c r="B270" s="188"/>
      <c r="C270" s="166">
        <v>5</v>
      </c>
      <c r="D270" s="177">
        <v>105.616486850219</v>
      </c>
      <c r="E270" s="177">
        <v>105.616486850219</v>
      </c>
      <c r="F270" s="177">
        <v>105.616486850219</v>
      </c>
      <c r="G270" s="177">
        <v>106.44621774228294</v>
      </c>
      <c r="H270" s="177">
        <v>106.44621774228294</v>
      </c>
      <c r="I270" s="177">
        <v>106.44621774228294</v>
      </c>
      <c r="J270" s="177">
        <v>106.44621774228294</v>
      </c>
      <c r="K270" s="177">
        <v>106.44621774228294</v>
      </c>
      <c r="L270" s="177">
        <v>106.44621774228294</v>
      </c>
      <c r="M270" s="177">
        <v>110.56449609405931</v>
      </c>
      <c r="N270" s="177">
        <v>110.56449609405929</v>
      </c>
      <c r="O270" s="177">
        <v>110.56449609405931</v>
      </c>
      <c r="P270" s="177">
        <v>110.56449609405931</v>
      </c>
      <c r="Q270" s="177">
        <v>110.56449609405931</v>
      </c>
      <c r="R270" s="177">
        <v>110.56449609405931</v>
      </c>
      <c r="S270" s="177">
        <v>110.56449609405931</v>
      </c>
      <c r="T270" s="177">
        <v>110.56449609405931</v>
      </c>
      <c r="U270" s="177">
        <v>110.56449609405931</v>
      </c>
      <c r="V270" s="177">
        <v>110.56449609405931</v>
      </c>
      <c r="W270" s="177">
        <v>110.56449609405931</v>
      </c>
      <c r="X270" s="177">
        <v>110.56449609405931</v>
      </c>
      <c r="Y270" s="177">
        <v>112.71573956165957</v>
      </c>
      <c r="Z270" s="177">
        <v>112.71573956165957</v>
      </c>
      <c r="AA270" s="177">
        <v>112.71573956165957</v>
      </c>
      <c r="AB270" s="177">
        <v>112.71573956165957</v>
      </c>
      <c r="AC270" s="177">
        <v>112.71573956165957</v>
      </c>
      <c r="AD270" s="177">
        <v>112.71573956165957</v>
      </c>
      <c r="AE270" s="177">
        <v>112.71573956165957</v>
      </c>
      <c r="AF270" s="177">
        <v>112.71573956165957</v>
      </c>
      <c r="AG270" s="177">
        <v>112.71573956165957</v>
      </c>
      <c r="AH270" s="177">
        <v>112.71573956165957</v>
      </c>
      <c r="AI270" s="177">
        <v>112.71573956165957</v>
      </c>
      <c r="AJ270" s="177">
        <v>112.71573956165957</v>
      </c>
      <c r="AK270" s="177">
        <v>112.71573956165957</v>
      </c>
      <c r="AL270" s="177">
        <v>112.71573956165957</v>
      </c>
      <c r="AM270" s="177">
        <v>112.71573956165957</v>
      </c>
      <c r="AN270" s="177">
        <v>112.71573956165957</v>
      </c>
      <c r="AO270" s="177">
        <v>112.71573956165957</v>
      </c>
      <c r="AP270" s="177">
        <v>113.79445787235673</v>
      </c>
      <c r="AQ270" s="177">
        <v>113.79445787235673</v>
      </c>
      <c r="AR270" s="177">
        <v>113.79445787235673</v>
      </c>
      <c r="AS270" s="177">
        <v>113.79445787235673</v>
      </c>
      <c r="AT270" s="177">
        <v>113.79445787235673</v>
      </c>
      <c r="AU270" s="177">
        <v>113.79445787235673</v>
      </c>
      <c r="AV270" s="177">
        <v>113.79445787235673</v>
      </c>
      <c r="AW270" s="177">
        <v>113.79445787235673</v>
      </c>
      <c r="AX270" s="177">
        <v>113.79445787235673</v>
      </c>
      <c r="AY270" s="177">
        <v>113.79445787235673</v>
      </c>
      <c r="AZ270" s="177">
        <v>113.79445787235673</v>
      </c>
      <c r="BA270" s="177">
        <v>113.79445787235673</v>
      </c>
      <c r="BB270" s="177">
        <v>113.79445787235673</v>
      </c>
      <c r="BC270" s="177">
        <v>113.79445787235673</v>
      </c>
      <c r="BD270" s="177">
        <v>113.79445787235673</v>
      </c>
      <c r="BE270" s="177">
        <v>113.79445787235673</v>
      </c>
      <c r="BF270" s="177">
        <v>113.79445787235673</v>
      </c>
      <c r="BG270" s="177">
        <v>113.79445787235673</v>
      </c>
      <c r="BH270" s="177">
        <v>113.79445787235673</v>
      </c>
      <c r="BI270" s="177">
        <v>118.06057319688507</v>
      </c>
      <c r="BJ270" s="177">
        <v>118.06057319688507</v>
      </c>
      <c r="BK270" s="177">
        <v>118.06057319688507</v>
      </c>
      <c r="BL270" s="177">
        <v>118.06057319688507</v>
      </c>
      <c r="BM270" s="177">
        <v>118.06057319688507</v>
      </c>
      <c r="BN270" s="177">
        <v>118.06057319688507</v>
      </c>
      <c r="BO270" s="177">
        <v>118.06057319688507</v>
      </c>
      <c r="BP270" s="177">
        <v>118.06057319688507</v>
      </c>
      <c r="BQ270" s="177">
        <v>118.06057319688507</v>
      </c>
      <c r="BR270" s="177">
        <v>118.06057319688507</v>
      </c>
      <c r="BS270" s="177">
        <v>118.06057319688507</v>
      </c>
      <c r="BT270" s="177">
        <v>118.06057319688507</v>
      </c>
      <c r="BU270" s="177">
        <v>77.111339011064757</v>
      </c>
      <c r="BV270" s="177">
        <v>77.111339011064757</v>
      </c>
      <c r="BW270" s="177">
        <v>77.111339011064757</v>
      </c>
    </row>
    <row r="271" spans="1:75" x14ac:dyDescent="0.25">
      <c r="B271" s="148" t="s">
        <v>602</v>
      </c>
      <c r="C271" s="166">
        <v>2</v>
      </c>
      <c r="D271" s="181">
        <v>107.26192608652569</v>
      </c>
      <c r="E271" s="181">
        <v>107.26192608652569</v>
      </c>
      <c r="F271" s="181">
        <v>107.26192608652569</v>
      </c>
      <c r="G271" s="181">
        <v>107.26192608652569</v>
      </c>
      <c r="H271" s="181">
        <v>107.26192608652569</v>
      </c>
      <c r="I271" s="181">
        <v>107.26192608652569</v>
      </c>
      <c r="J271" s="181">
        <v>107.26192608652569</v>
      </c>
      <c r="K271" s="181">
        <v>107.26192608652569</v>
      </c>
      <c r="L271" s="181">
        <v>107.26192608652569</v>
      </c>
      <c r="M271" s="181">
        <v>112.41398219512477</v>
      </c>
      <c r="N271" s="181">
        <v>112.4139821951247</v>
      </c>
      <c r="O271" s="181">
        <v>112.41398219512477</v>
      </c>
      <c r="P271" s="181">
        <v>112.41398219512477</v>
      </c>
      <c r="Q271" s="181">
        <v>112.41398219512477</v>
      </c>
      <c r="R271" s="181">
        <v>112.41398219512477</v>
      </c>
      <c r="S271" s="181">
        <v>112.41398219512477</v>
      </c>
      <c r="T271" s="181">
        <v>112.41398219512477</v>
      </c>
      <c r="U271" s="181">
        <v>112.41398219512477</v>
      </c>
      <c r="V271" s="181">
        <v>112.41398219512477</v>
      </c>
      <c r="W271" s="181">
        <v>112.41398219512477</v>
      </c>
      <c r="X271" s="181">
        <v>112.41398219512477</v>
      </c>
      <c r="Y271" s="181">
        <v>112.41398219512477</v>
      </c>
      <c r="Z271" s="181">
        <v>112.41398219512477</v>
      </c>
      <c r="AA271" s="181">
        <v>112.41398219512477</v>
      </c>
      <c r="AB271" s="181">
        <v>112.41398219512477</v>
      </c>
      <c r="AC271" s="181">
        <v>112.41398219512477</v>
      </c>
      <c r="AD271" s="181">
        <v>112.41398219512477</v>
      </c>
      <c r="AE271" s="181">
        <v>112.41398219512477</v>
      </c>
      <c r="AF271" s="181">
        <v>112.41398219512477</v>
      </c>
      <c r="AG271" s="181">
        <v>112.41398219512477</v>
      </c>
      <c r="AH271" s="181">
        <v>112.41398219512477</v>
      </c>
      <c r="AI271" s="181">
        <v>112.41398219512477</v>
      </c>
      <c r="AJ271" s="181">
        <v>112.41398219512477</v>
      </c>
      <c r="AK271" s="181">
        <v>112.41398219512477</v>
      </c>
      <c r="AL271" s="181">
        <v>112.41398219512477</v>
      </c>
      <c r="AM271" s="181">
        <v>112.41398219512477</v>
      </c>
      <c r="AN271" s="181">
        <v>112.41398219512477</v>
      </c>
      <c r="AO271" s="181">
        <v>112.41398219512477</v>
      </c>
      <c r="AP271" s="181">
        <v>112.41398219512477</v>
      </c>
      <c r="AQ271" s="181">
        <v>112.41398219512477</v>
      </c>
      <c r="AR271" s="181">
        <v>112.41398219512477</v>
      </c>
      <c r="AS271" s="181">
        <v>112.41398219512477</v>
      </c>
      <c r="AT271" s="181">
        <v>112.41398219512477</v>
      </c>
      <c r="AU271" s="181">
        <v>112.41398219512477</v>
      </c>
      <c r="AV271" s="181">
        <v>112.41398219512477</v>
      </c>
      <c r="AW271" s="181">
        <v>112.41398219512477</v>
      </c>
      <c r="AX271" s="181">
        <v>112.41398219512477</v>
      </c>
      <c r="AY271" s="181">
        <v>112.41398219512477</v>
      </c>
      <c r="AZ271" s="181">
        <v>112.41398219512477</v>
      </c>
      <c r="BA271" s="181">
        <v>112.41398219512477</v>
      </c>
      <c r="BB271" s="181">
        <v>112.41398219512477</v>
      </c>
      <c r="BC271" s="181">
        <v>112.41398219512477</v>
      </c>
      <c r="BD271" s="181">
        <v>112.41398219512477</v>
      </c>
      <c r="BE271" s="181">
        <v>112.41398219512477</v>
      </c>
      <c r="BF271" s="181">
        <v>112.41398219512477</v>
      </c>
      <c r="BG271" s="181">
        <v>112.41398219512477</v>
      </c>
      <c r="BH271" s="181">
        <v>112.41398219512477</v>
      </c>
      <c r="BI271" s="181">
        <v>115.08660431879491</v>
      </c>
      <c r="BJ271" s="181">
        <v>115.08660431879491</v>
      </c>
      <c r="BK271" s="181">
        <v>115.08660431879491</v>
      </c>
      <c r="BL271" s="181">
        <v>115.08660431879491</v>
      </c>
      <c r="BM271" s="181">
        <v>115.08660431879491</v>
      </c>
      <c r="BN271" s="181">
        <v>115.08660431879491</v>
      </c>
      <c r="BO271" s="181">
        <v>115.08660431879491</v>
      </c>
      <c r="BP271" s="181">
        <v>115.08660431879491</v>
      </c>
      <c r="BQ271" s="181">
        <v>115.08660431879491</v>
      </c>
      <c r="BR271" s="181">
        <v>115.08660431879491</v>
      </c>
      <c r="BS271" s="181">
        <v>115.08660431879491</v>
      </c>
      <c r="BT271" s="181">
        <v>115.08660431879491</v>
      </c>
      <c r="BU271" s="181">
        <v>0.11510540287624542</v>
      </c>
      <c r="BV271" s="181">
        <v>0.11510540287624542</v>
      </c>
      <c r="BW271" s="181">
        <v>0.11510540287624542</v>
      </c>
    </row>
    <row r="272" spans="1:75" x14ac:dyDescent="0.25">
      <c r="B272" s="148" t="s">
        <v>603</v>
      </c>
      <c r="C272" s="166">
        <v>2</v>
      </c>
      <c r="D272" s="181">
        <v>106.77929103902183</v>
      </c>
      <c r="E272" s="181">
        <v>106.77929103902183</v>
      </c>
      <c r="F272" s="181">
        <v>106.77929103902183</v>
      </c>
      <c r="G272" s="181">
        <v>108.85361826918165</v>
      </c>
      <c r="H272" s="181">
        <v>108.85361826918165</v>
      </c>
      <c r="I272" s="181">
        <v>108.85361826918165</v>
      </c>
      <c r="J272" s="181">
        <v>108.85361826918165</v>
      </c>
      <c r="K272" s="181">
        <v>108.85361826918165</v>
      </c>
      <c r="L272" s="181">
        <v>108.85361826918165</v>
      </c>
      <c r="M272" s="181">
        <v>113.9972580400235</v>
      </c>
      <c r="N272" s="181">
        <v>113.99725804002352</v>
      </c>
      <c r="O272" s="181">
        <v>113.9972580400235</v>
      </c>
      <c r="P272" s="181">
        <v>113.9972580400235</v>
      </c>
      <c r="Q272" s="181">
        <v>113.9972580400235</v>
      </c>
      <c r="R272" s="181">
        <v>113.9972580400235</v>
      </c>
      <c r="S272" s="181">
        <v>113.9972580400235</v>
      </c>
      <c r="T272" s="181">
        <v>113.9972580400235</v>
      </c>
      <c r="U272" s="181">
        <v>113.9972580400235</v>
      </c>
      <c r="V272" s="181">
        <v>113.9972580400235</v>
      </c>
      <c r="W272" s="181">
        <v>113.9972580400235</v>
      </c>
      <c r="X272" s="181">
        <v>113.9972580400235</v>
      </c>
      <c r="Y272" s="181">
        <v>119.37536670902415</v>
      </c>
      <c r="Z272" s="181">
        <v>119.37536670902415</v>
      </c>
      <c r="AA272" s="181">
        <v>119.37536670902415</v>
      </c>
      <c r="AB272" s="181">
        <v>119.37536670902415</v>
      </c>
      <c r="AC272" s="181">
        <v>119.37536670902415</v>
      </c>
      <c r="AD272" s="181">
        <v>119.37536670902415</v>
      </c>
      <c r="AE272" s="181">
        <v>119.37536670902415</v>
      </c>
      <c r="AF272" s="181">
        <v>119.37536670902415</v>
      </c>
      <c r="AG272" s="181">
        <v>119.37536670902415</v>
      </c>
      <c r="AH272" s="181">
        <v>119.37536670902415</v>
      </c>
      <c r="AI272" s="181">
        <v>119.37536670902415</v>
      </c>
      <c r="AJ272" s="181">
        <v>119.37536670902415</v>
      </c>
      <c r="AK272" s="181">
        <v>119.37536670902415</v>
      </c>
      <c r="AL272" s="181">
        <v>119.37536670902415</v>
      </c>
      <c r="AM272" s="181">
        <v>119.37536670902415</v>
      </c>
      <c r="AN272" s="181">
        <v>119.37536670902415</v>
      </c>
      <c r="AO272" s="181">
        <v>119.37536670902415</v>
      </c>
      <c r="AP272" s="181">
        <v>122.07216248576704</v>
      </c>
      <c r="AQ272" s="181">
        <v>122.07216248576704</v>
      </c>
      <c r="AR272" s="181">
        <v>122.07216248576704</v>
      </c>
      <c r="AS272" s="181">
        <v>122.07216248576704</v>
      </c>
      <c r="AT272" s="181">
        <v>122.07216248576704</v>
      </c>
      <c r="AU272" s="181">
        <v>122.07216248576704</v>
      </c>
      <c r="AV272" s="181">
        <v>122.07216248576704</v>
      </c>
      <c r="AW272" s="181">
        <v>122.07216248576704</v>
      </c>
      <c r="AX272" s="181">
        <v>122.07216248576704</v>
      </c>
      <c r="AY272" s="181">
        <v>122.07216248576704</v>
      </c>
      <c r="AZ272" s="181">
        <v>122.07216248576704</v>
      </c>
      <c r="BA272" s="181">
        <v>122.07216248576704</v>
      </c>
      <c r="BB272" s="181">
        <v>122.07216248576704</v>
      </c>
      <c r="BC272" s="181">
        <v>122.07216248576704</v>
      </c>
      <c r="BD272" s="181">
        <v>122.07216248576704</v>
      </c>
      <c r="BE272" s="181">
        <v>122.07216248576704</v>
      </c>
      <c r="BF272" s="181">
        <v>122.07216248576704</v>
      </c>
      <c r="BG272" s="181">
        <v>122.07216248576704</v>
      </c>
      <c r="BH272" s="181">
        <v>122.07216248576704</v>
      </c>
      <c r="BI272" s="181">
        <v>130.06482867341779</v>
      </c>
      <c r="BJ272" s="181">
        <v>130.06482867341779</v>
      </c>
      <c r="BK272" s="181">
        <v>130.06482867341779</v>
      </c>
      <c r="BL272" s="181">
        <v>130.06482867341779</v>
      </c>
      <c r="BM272" s="181">
        <v>130.06482867341779</v>
      </c>
      <c r="BN272" s="181">
        <v>130.06482867341779</v>
      </c>
      <c r="BO272" s="181">
        <v>130.06482867341779</v>
      </c>
      <c r="BP272" s="181">
        <v>130.06482867341779</v>
      </c>
      <c r="BQ272" s="181">
        <v>130.06482867341779</v>
      </c>
      <c r="BR272" s="181">
        <v>130.06482867341779</v>
      </c>
      <c r="BS272" s="181">
        <v>130.06482867341779</v>
      </c>
      <c r="BT272" s="181">
        <v>130.06482867341779</v>
      </c>
      <c r="BU272" s="181">
        <v>142.66324212478563</v>
      </c>
      <c r="BV272" s="181">
        <v>142.66324212478563</v>
      </c>
      <c r="BW272" s="181">
        <v>142.66324212478563</v>
      </c>
    </row>
    <row r="273" spans="1:75" x14ac:dyDescent="0.25">
      <c r="B273" s="148" t="s">
        <v>604</v>
      </c>
      <c r="C273" s="166">
        <v>1</v>
      </c>
      <c r="D273" s="181">
        <v>100</v>
      </c>
      <c r="E273" s="181">
        <v>100</v>
      </c>
      <c r="F273" s="181">
        <v>100</v>
      </c>
      <c r="G273" s="181">
        <v>100</v>
      </c>
      <c r="H273" s="181">
        <v>100</v>
      </c>
      <c r="I273" s="181">
        <v>100</v>
      </c>
      <c r="J273" s="181">
        <v>100</v>
      </c>
      <c r="K273" s="181">
        <v>100</v>
      </c>
      <c r="L273" s="181">
        <v>100</v>
      </c>
      <c r="M273" s="181">
        <v>100</v>
      </c>
      <c r="N273" s="181">
        <v>99.999999999999957</v>
      </c>
      <c r="O273" s="181">
        <v>100</v>
      </c>
      <c r="P273" s="181">
        <v>100</v>
      </c>
      <c r="Q273" s="181">
        <v>100</v>
      </c>
      <c r="R273" s="181">
        <v>100</v>
      </c>
      <c r="S273" s="181">
        <v>100</v>
      </c>
      <c r="T273" s="181">
        <v>100</v>
      </c>
      <c r="U273" s="181">
        <v>100</v>
      </c>
      <c r="V273" s="181">
        <v>100</v>
      </c>
      <c r="W273" s="181">
        <v>100</v>
      </c>
      <c r="X273" s="181">
        <v>100</v>
      </c>
      <c r="Y273" s="181">
        <v>100</v>
      </c>
      <c r="Z273" s="181">
        <v>100</v>
      </c>
      <c r="AA273" s="181">
        <v>100</v>
      </c>
      <c r="AB273" s="181">
        <v>100</v>
      </c>
      <c r="AC273" s="181">
        <v>100</v>
      </c>
      <c r="AD273" s="181">
        <v>100</v>
      </c>
      <c r="AE273" s="181">
        <v>100</v>
      </c>
      <c r="AF273" s="181">
        <v>100</v>
      </c>
      <c r="AG273" s="181">
        <v>100</v>
      </c>
      <c r="AH273" s="181">
        <v>100</v>
      </c>
      <c r="AI273" s="181">
        <v>100</v>
      </c>
      <c r="AJ273" s="181">
        <v>100</v>
      </c>
      <c r="AK273" s="181">
        <v>100</v>
      </c>
      <c r="AL273" s="181">
        <v>100</v>
      </c>
      <c r="AM273" s="181">
        <v>100</v>
      </c>
      <c r="AN273" s="181">
        <v>100</v>
      </c>
      <c r="AO273" s="181">
        <v>100</v>
      </c>
      <c r="AP273" s="181">
        <v>100</v>
      </c>
      <c r="AQ273" s="181">
        <v>100</v>
      </c>
      <c r="AR273" s="181">
        <v>100</v>
      </c>
      <c r="AS273" s="181">
        <v>100</v>
      </c>
      <c r="AT273" s="181">
        <v>100</v>
      </c>
      <c r="AU273" s="181">
        <v>100</v>
      </c>
      <c r="AV273" s="181">
        <v>100</v>
      </c>
      <c r="AW273" s="181">
        <v>100</v>
      </c>
      <c r="AX273" s="181">
        <v>100</v>
      </c>
      <c r="AY273" s="181">
        <v>100</v>
      </c>
      <c r="AZ273" s="181">
        <v>100</v>
      </c>
      <c r="BA273" s="181">
        <v>100</v>
      </c>
      <c r="BB273" s="181">
        <v>100</v>
      </c>
      <c r="BC273" s="181">
        <v>100</v>
      </c>
      <c r="BD273" s="181">
        <v>100</v>
      </c>
      <c r="BE273" s="181">
        <v>100</v>
      </c>
      <c r="BF273" s="181">
        <v>100</v>
      </c>
      <c r="BG273" s="181">
        <v>100</v>
      </c>
      <c r="BH273" s="181">
        <v>100</v>
      </c>
      <c r="BI273" s="181">
        <v>100</v>
      </c>
      <c r="BJ273" s="181">
        <v>100</v>
      </c>
      <c r="BK273" s="181">
        <v>100</v>
      </c>
      <c r="BL273" s="181">
        <v>100</v>
      </c>
      <c r="BM273" s="181">
        <v>100</v>
      </c>
      <c r="BN273" s="181">
        <v>100</v>
      </c>
      <c r="BO273" s="181">
        <v>100</v>
      </c>
      <c r="BP273" s="181">
        <v>100</v>
      </c>
      <c r="BQ273" s="181">
        <v>100</v>
      </c>
      <c r="BR273" s="181">
        <v>100</v>
      </c>
      <c r="BS273" s="181">
        <v>100</v>
      </c>
      <c r="BT273" s="181">
        <v>100</v>
      </c>
      <c r="BU273" s="181">
        <v>100</v>
      </c>
      <c r="BV273" s="181">
        <v>100</v>
      </c>
      <c r="BW273" s="181">
        <v>100</v>
      </c>
    </row>
    <row r="274" spans="1:75" x14ac:dyDescent="0.25">
      <c r="A274" s="189" t="s">
        <v>145</v>
      </c>
      <c r="B274" s="188"/>
      <c r="C274" s="166">
        <v>10</v>
      </c>
      <c r="D274" s="172">
        <v>103.81894687327883</v>
      </c>
      <c r="E274" s="172">
        <v>103.81894687327883</v>
      </c>
      <c r="F274" s="172">
        <v>103.81894687327883</v>
      </c>
      <c r="G274" s="172">
        <v>104.23183199148245</v>
      </c>
      <c r="H274" s="172">
        <v>104.23183199148245</v>
      </c>
      <c r="I274" s="172">
        <v>104.23183199148245</v>
      </c>
      <c r="J274" s="172">
        <v>104.23183199148245</v>
      </c>
      <c r="K274" s="172">
        <v>104.23183199148245</v>
      </c>
      <c r="L274" s="172">
        <v>104.23183199148245</v>
      </c>
      <c r="M274" s="172">
        <v>109.06721625479561</v>
      </c>
      <c r="N274" s="172">
        <v>109.06721625479558</v>
      </c>
      <c r="O274" s="172">
        <v>109.06721625479561</v>
      </c>
      <c r="P274" s="172">
        <v>109.06721625479561</v>
      </c>
      <c r="Q274" s="172">
        <v>109.06721625479561</v>
      </c>
      <c r="R274" s="172">
        <v>109.06721625479561</v>
      </c>
      <c r="S274" s="172">
        <v>109.06721625479561</v>
      </c>
      <c r="T274" s="172">
        <v>109.06721625479561</v>
      </c>
      <c r="U274" s="172">
        <v>109.06721625479561</v>
      </c>
      <c r="V274" s="172">
        <v>109.06721625479561</v>
      </c>
      <c r="W274" s="172">
        <v>109.06721625479561</v>
      </c>
      <c r="X274" s="172">
        <v>109.06721625479561</v>
      </c>
      <c r="Y274" s="172">
        <v>109.83436204180873</v>
      </c>
      <c r="Z274" s="172">
        <v>109.83436204180873</v>
      </c>
      <c r="AA274" s="172">
        <v>109.83436204180873</v>
      </c>
      <c r="AB274" s="172">
        <v>109.83436204180873</v>
      </c>
      <c r="AC274" s="172">
        <v>109.83436204180873</v>
      </c>
      <c r="AD274" s="172">
        <v>109.83436204180873</v>
      </c>
      <c r="AE274" s="172">
        <v>109.83436204180873</v>
      </c>
      <c r="AF274" s="172">
        <v>109.83436204180873</v>
      </c>
      <c r="AG274" s="172">
        <v>109.83436204180873</v>
      </c>
      <c r="AH274" s="172">
        <v>109.83436204180873</v>
      </c>
      <c r="AI274" s="172">
        <v>109.83436204180873</v>
      </c>
      <c r="AJ274" s="172">
        <v>109.83436204180873</v>
      </c>
      <c r="AK274" s="172">
        <v>109.83436204180873</v>
      </c>
      <c r="AL274" s="172">
        <v>109.83436204180873</v>
      </c>
      <c r="AM274" s="172">
        <v>109.83436204180873</v>
      </c>
      <c r="AN274" s="172">
        <v>109.83436204180873</v>
      </c>
      <c r="AO274" s="172">
        <v>109.83436204180873</v>
      </c>
      <c r="AP274" s="172">
        <v>110.14980179803933</v>
      </c>
      <c r="AQ274" s="172">
        <v>110.14980179803933</v>
      </c>
      <c r="AR274" s="172">
        <v>110.14980179803933</v>
      </c>
      <c r="AS274" s="172">
        <v>110.14980179803933</v>
      </c>
      <c r="AT274" s="172">
        <v>110.14980179803933</v>
      </c>
      <c r="AU274" s="172">
        <v>110.14980179803933</v>
      </c>
      <c r="AV274" s="172">
        <v>110.14980179803933</v>
      </c>
      <c r="AW274" s="172">
        <v>110.14980179803933</v>
      </c>
      <c r="AX274" s="172">
        <v>110.14980179803933</v>
      </c>
      <c r="AY274" s="172">
        <v>110.14980179803933</v>
      </c>
      <c r="AZ274" s="172">
        <v>110.14980179803933</v>
      </c>
      <c r="BA274" s="172">
        <v>110.14980179803933</v>
      </c>
      <c r="BB274" s="172">
        <v>110.14980179803933</v>
      </c>
      <c r="BC274" s="172">
        <v>110.14980179803933</v>
      </c>
      <c r="BD274" s="172">
        <v>110.14980179803933</v>
      </c>
      <c r="BE274" s="172">
        <v>110.14980179803933</v>
      </c>
      <c r="BF274" s="172">
        <v>110.14980179803933</v>
      </c>
      <c r="BG274" s="172">
        <v>110.14980179803933</v>
      </c>
      <c r="BH274" s="172">
        <v>110.14980179803933</v>
      </c>
      <c r="BI274" s="172">
        <v>111.49757422540316</v>
      </c>
      <c r="BJ274" s="172">
        <v>111.49757422540316</v>
      </c>
      <c r="BK274" s="172">
        <v>111.49757422540316</v>
      </c>
      <c r="BL274" s="172">
        <v>111.49757422540316</v>
      </c>
      <c r="BM274" s="172">
        <v>111.49757422540316</v>
      </c>
      <c r="BN274" s="172">
        <v>111.49757422540316</v>
      </c>
      <c r="BO274" s="172">
        <v>111.49757422540316</v>
      </c>
      <c r="BP274" s="172">
        <v>111.49757422540316</v>
      </c>
      <c r="BQ274" s="172">
        <v>111.49757422540316</v>
      </c>
      <c r="BR274" s="172">
        <v>111.49757422540316</v>
      </c>
      <c r="BS274" s="172">
        <v>111.49757422540316</v>
      </c>
      <c r="BT274" s="172">
        <v>111.49757422540316</v>
      </c>
      <c r="BU274" s="172">
        <v>114.30893840035662</v>
      </c>
      <c r="BV274" s="172">
        <v>114.30893840035662</v>
      </c>
      <c r="BW274" s="172">
        <v>114.30893840035662</v>
      </c>
    </row>
    <row r="275" spans="1:75" x14ac:dyDescent="0.25">
      <c r="A275" s="173" t="s">
        <v>146</v>
      </c>
      <c r="B275" s="188"/>
      <c r="C275" s="166">
        <v>10</v>
      </c>
      <c r="D275" s="177">
        <v>103.81894687327883</v>
      </c>
      <c r="E275" s="177">
        <v>103.81894687327883</v>
      </c>
      <c r="F275" s="177">
        <v>103.81894687327883</v>
      </c>
      <c r="G275" s="177">
        <v>104.23183199148245</v>
      </c>
      <c r="H275" s="177">
        <v>104.23183199148245</v>
      </c>
      <c r="I275" s="177">
        <v>104.23183199148245</v>
      </c>
      <c r="J275" s="177">
        <v>104.23183199148245</v>
      </c>
      <c r="K275" s="177">
        <v>104.23183199148245</v>
      </c>
      <c r="L275" s="177">
        <v>104.23183199148245</v>
      </c>
      <c r="M275" s="177">
        <v>109.06721625479561</v>
      </c>
      <c r="N275" s="177">
        <v>109.06721625479558</v>
      </c>
      <c r="O275" s="177">
        <v>109.06721625479561</v>
      </c>
      <c r="P275" s="177">
        <v>109.06721625479561</v>
      </c>
      <c r="Q275" s="177">
        <v>109.06721625479561</v>
      </c>
      <c r="R275" s="177">
        <v>109.06721625479561</v>
      </c>
      <c r="S275" s="177">
        <v>109.06721625479561</v>
      </c>
      <c r="T275" s="177">
        <v>109.06721625479561</v>
      </c>
      <c r="U275" s="177">
        <v>109.06721625479561</v>
      </c>
      <c r="V275" s="177">
        <v>109.06721625479561</v>
      </c>
      <c r="W275" s="177">
        <v>109.06721625479561</v>
      </c>
      <c r="X275" s="177">
        <v>109.06721625479561</v>
      </c>
      <c r="Y275" s="177">
        <v>109.83436204180873</v>
      </c>
      <c r="Z275" s="177">
        <v>109.83436204180873</v>
      </c>
      <c r="AA275" s="177">
        <v>109.83436204180873</v>
      </c>
      <c r="AB275" s="177">
        <v>109.83436204180873</v>
      </c>
      <c r="AC275" s="177">
        <v>109.83436204180873</v>
      </c>
      <c r="AD275" s="177">
        <v>109.83436204180873</v>
      </c>
      <c r="AE275" s="177">
        <v>109.83436204180873</v>
      </c>
      <c r="AF275" s="177">
        <v>109.83436204180873</v>
      </c>
      <c r="AG275" s="177">
        <v>109.83436204180873</v>
      </c>
      <c r="AH275" s="177">
        <v>109.83436204180873</v>
      </c>
      <c r="AI275" s="177">
        <v>109.83436204180873</v>
      </c>
      <c r="AJ275" s="177">
        <v>109.83436204180873</v>
      </c>
      <c r="AK275" s="177">
        <v>109.83436204180873</v>
      </c>
      <c r="AL275" s="177">
        <v>109.83436204180873</v>
      </c>
      <c r="AM275" s="177">
        <v>109.83436204180873</v>
      </c>
      <c r="AN275" s="177">
        <v>109.83436204180873</v>
      </c>
      <c r="AO275" s="177">
        <v>109.83436204180873</v>
      </c>
      <c r="AP275" s="177">
        <v>110.14980179803933</v>
      </c>
      <c r="AQ275" s="177">
        <v>110.14980179803933</v>
      </c>
      <c r="AR275" s="177">
        <v>110.14980179803933</v>
      </c>
      <c r="AS275" s="177">
        <v>110.14980179803933</v>
      </c>
      <c r="AT275" s="177">
        <v>110.14980179803933</v>
      </c>
      <c r="AU275" s="177">
        <v>110.14980179803933</v>
      </c>
      <c r="AV275" s="177">
        <v>110.14980179803933</v>
      </c>
      <c r="AW275" s="177">
        <v>110.14980179803933</v>
      </c>
      <c r="AX275" s="177">
        <v>110.14980179803933</v>
      </c>
      <c r="AY275" s="177">
        <v>110.14980179803933</v>
      </c>
      <c r="AZ275" s="177">
        <v>110.14980179803933</v>
      </c>
      <c r="BA275" s="177">
        <v>110.14980179803933</v>
      </c>
      <c r="BB275" s="177">
        <v>110.14980179803933</v>
      </c>
      <c r="BC275" s="177">
        <v>110.14980179803933</v>
      </c>
      <c r="BD275" s="177">
        <v>110.14980179803933</v>
      </c>
      <c r="BE275" s="177">
        <v>110.14980179803933</v>
      </c>
      <c r="BF275" s="177">
        <v>110.14980179803933</v>
      </c>
      <c r="BG275" s="177">
        <v>110.14980179803933</v>
      </c>
      <c r="BH275" s="177">
        <v>110.14980179803933</v>
      </c>
      <c r="BI275" s="177">
        <v>111.49757422540316</v>
      </c>
      <c r="BJ275" s="177">
        <v>111.49757422540316</v>
      </c>
      <c r="BK275" s="177">
        <v>111.49757422540316</v>
      </c>
      <c r="BL275" s="177">
        <v>111.49757422540316</v>
      </c>
      <c r="BM275" s="177">
        <v>111.49757422540316</v>
      </c>
      <c r="BN275" s="177">
        <v>111.49757422540316</v>
      </c>
      <c r="BO275" s="177">
        <v>111.49757422540316</v>
      </c>
      <c r="BP275" s="177">
        <v>111.49757422540316</v>
      </c>
      <c r="BQ275" s="177">
        <v>111.49757422540316</v>
      </c>
      <c r="BR275" s="177">
        <v>111.49757422540316</v>
      </c>
      <c r="BS275" s="177">
        <v>111.49757422540316</v>
      </c>
      <c r="BT275" s="177">
        <v>111.49757422540316</v>
      </c>
      <c r="BU275" s="177">
        <v>114.30893840035662</v>
      </c>
      <c r="BV275" s="177">
        <v>114.30893840035662</v>
      </c>
      <c r="BW275" s="177">
        <v>114.30893840035662</v>
      </c>
    </row>
    <row r="276" spans="1:75" x14ac:dyDescent="0.25">
      <c r="B276" s="148" t="s">
        <v>605</v>
      </c>
      <c r="C276" s="166">
        <v>2</v>
      </c>
      <c r="D276" s="181">
        <v>106.27217439912222</v>
      </c>
      <c r="E276" s="181">
        <v>106.27217439912222</v>
      </c>
      <c r="F276" s="181">
        <v>106.27217439912222</v>
      </c>
      <c r="G276" s="181">
        <v>108.33659999014036</v>
      </c>
      <c r="H276" s="181">
        <v>108.33659999014036</v>
      </c>
      <c r="I276" s="181">
        <v>108.33659999014036</v>
      </c>
      <c r="J276" s="181">
        <v>108.33659999014036</v>
      </c>
      <c r="K276" s="181">
        <v>108.33659999014036</v>
      </c>
      <c r="L276" s="181">
        <v>108.33659999014036</v>
      </c>
      <c r="M276" s="181">
        <v>111.81053010618525</v>
      </c>
      <c r="N276" s="181">
        <v>111.8105301061853</v>
      </c>
      <c r="O276" s="181">
        <v>111.81053010618525</v>
      </c>
      <c r="P276" s="181">
        <v>111.81053010618525</v>
      </c>
      <c r="Q276" s="181">
        <v>111.81053010618525</v>
      </c>
      <c r="R276" s="181">
        <v>111.81053010618525</v>
      </c>
      <c r="S276" s="181">
        <v>111.81053010618525</v>
      </c>
      <c r="T276" s="181">
        <v>111.81053010618525</v>
      </c>
      <c r="U276" s="181">
        <v>111.81053010618525</v>
      </c>
      <c r="V276" s="181">
        <v>111.81053010618525</v>
      </c>
      <c r="W276" s="181">
        <v>111.81053010618525</v>
      </c>
      <c r="X276" s="181">
        <v>111.81053010618525</v>
      </c>
      <c r="Y276" s="181">
        <v>115.64625904125089</v>
      </c>
      <c r="Z276" s="181">
        <v>115.64625904125089</v>
      </c>
      <c r="AA276" s="181">
        <v>115.64625904125089</v>
      </c>
      <c r="AB276" s="181">
        <v>115.64625904125089</v>
      </c>
      <c r="AC276" s="181">
        <v>115.64625904125089</v>
      </c>
      <c r="AD276" s="181">
        <v>115.64625904125089</v>
      </c>
      <c r="AE276" s="181">
        <v>115.64625904125089</v>
      </c>
      <c r="AF276" s="181">
        <v>115.64625904125089</v>
      </c>
      <c r="AG276" s="181">
        <v>115.64625904125089</v>
      </c>
      <c r="AH276" s="181">
        <v>115.64625904125089</v>
      </c>
      <c r="AI276" s="181">
        <v>115.64625904125089</v>
      </c>
      <c r="AJ276" s="181">
        <v>115.64625904125089</v>
      </c>
      <c r="AK276" s="181">
        <v>115.64625904125089</v>
      </c>
      <c r="AL276" s="181">
        <v>115.64625904125089</v>
      </c>
      <c r="AM276" s="181">
        <v>115.64625904125089</v>
      </c>
      <c r="AN276" s="181">
        <v>115.64625904125089</v>
      </c>
      <c r="AO276" s="181">
        <v>115.64625904125089</v>
      </c>
      <c r="AP276" s="181">
        <v>117.22345782240384</v>
      </c>
      <c r="AQ276" s="181">
        <v>117.22345782240384</v>
      </c>
      <c r="AR276" s="181">
        <v>117.22345782240384</v>
      </c>
      <c r="AS276" s="181">
        <v>117.22345782240384</v>
      </c>
      <c r="AT276" s="181">
        <v>117.22345782240384</v>
      </c>
      <c r="AU276" s="181">
        <v>117.22345782240384</v>
      </c>
      <c r="AV276" s="181">
        <v>117.22345782240384</v>
      </c>
      <c r="AW276" s="181">
        <v>117.22345782240384</v>
      </c>
      <c r="AX276" s="181">
        <v>117.22345782240384</v>
      </c>
      <c r="AY276" s="181">
        <v>117.22345782240384</v>
      </c>
      <c r="AZ276" s="181">
        <v>117.22345782240384</v>
      </c>
      <c r="BA276" s="181">
        <v>117.22345782240384</v>
      </c>
      <c r="BB276" s="181">
        <v>117.22345782240384</v>
      </c>
      <c r="BC276" s="181">
        <v>117.22345782240384</v>
      </c>
      <c r="BD276" s="181">
        <v>117.22345782240384</v>
      </c>
      <c r="BE276" s="181">
        <v>117.22345782240384</v>
      </c>
      <c r="BF276" s="181">
        <v>117.22345782240384</v>
      </c>
      <c r="BG276" s="181">
        <v>117.22345782240384</v>
      </c>
      <c r="BH276" s="181">
        <v>117.22345782240384</v>
      </c>
      <c r="BI276" s="181">
        <v>123.96231995922294</v>
      </c>
      <c r="BJ276" s="181">
        <v>123.96231995922294</v>
      </c>
      <c r="BK276" s="181">
        <v>123.96231995922294</v>
      </c>
      <c r="BL276" s="181">
        <v>123.96231995922294</v>
      </c>
      <c r="BM276" s="181">
        <v>123.96231995922294</v>
      </c>
      <c r="BN276" s="181">
        <v>123.96231995922294</v>
      </c>
      <c r="BO276" s="181">
        <v>123.96231995922294</v>
      </c>
      <c r="BP276" s="181">
        <v>123.96231995922294</v>
      </c>
      <c r="BQ276" s="181">
        <v>123.96231995922294</v>
      </c>
      <c r="BR276" s="181">
        <v>123.96231995922294</v>
      </c>
      <c r="BS276" s="181">
        <v>123.96231995922294</v>
      </c>
      <c r="BT276" s="181">
        <v>123.96231995922294</v>
      </c>
      <c r="BU276" s="181">
        <v>129.73777368420866</v>
      </c>
      <c r="BV276" s="181">
        <v>129.73777368420866</v>
      </c>
      <c r="BW276" s="181">
        <v>129.73777368420866</v>
      </c>
    </row>
    <row r="277" spans="1:75" x14ac:dyDescent="0.25">
      <c r="B277" s="148" t="s">
        <v>606</v>
      </c>
      <c r="C277" s="166">
        <v>8</v>
      </c>
      <c r="D277" s="181">
        <v>103.20563999181797</v>
      </c>
      <c r="E277" s="181">
        <v>103.20563999181797</v>
      </c>
      <c r="F277" s="181">
        <v>103.20563999181797</v>
      </c>
      <c r="G277" s="181">
        <v>103.20563999181797</v>
      </c>
      <c r="H277" s="181">
        <v>103.20563999181797</v>
      </c>
      <c r="I277" s="181">
        <v>103.20563999181797</v>
      </c>
      <c r="J277" s="181">
        <v>103.20563999181797</v>
      </c>
      <c r="K277" s="181">
        <v>103.20563999181797</v>
      </c>
      <c r="L277" s="181">
        <v>103.20563999181797</v>
      </c>
      <c r="M277" s="181">
        <v>108.3813877919482</v>
      </c>
      <c r="N277" s="181">
        <v>108.38138779194816</v>
      </c>
      <c r="O277" s="181">
        <v>108.3813877919482</v>
      </c>
      <c r="P277" s="181">
        <v>108.3813877919482</v>
      </c>
      <c r="Q277" s="181">
        <v>108.3813877919482</v>
      </c>
      <c r="R277" s="181">
        <v>108.3813877919482</v>
      </c>
      <c r="S277" s="181">
        <v>108.3813877919482</v>
      </c>
      <c r="T277" s="181">
        <v>108.3813877919482</v>
      </c>
      <c r="U277" s="181">
        <v>108.3813877919482</v>
      </c>
      <c r="V277" s="181">
        <v>108.3813877919482</v>
      </c>
      <c r="W277" s="181">
        <v>108.3813877919482</v>
      </c>
      <c r="X277" s="181">
        <v>108.3813877919482</v>
      </c>
      <c r="Y277" s="181">
        <v>108.3813877919482</v>
      </c>
      <c r="Z277" s="181">
        <v>108.3813877919482</v>
      </c>
      <c r="AA277" s="181">
        <v>108.3813877919482</v>
      </c>
      <c r="AB277" s="181">
        <v>108.3813877919482</v>
      </c>
      <c r="AC277" s="181">
        <v>108.3813877919482</v>
      </c>
      <c r="AD277" s="181">
        <v>108.3813877919482</v>
      </c>
      <c r="AE277" s="181">
        <v>108.3813877919482</v>
      </c>
      <c r="AF277" s="181">
        <v>108.3813877919482</v>
      </c>
      <c r="AG277" s="181">
        <v>108.3813877919482</v>
      </c>
      <c r="AH277" s="181">
        <v>108.3813877919482</v>
      </c>
      <c r="AI277" s="181">
        <v>108.3813877919482</v>
      </c>
      <c r="AJ277" s="181">
        <v>108.3813877919482</v>
      </c>
      <c r="AK277" s="181">
        <v>108.3813877919482</v>
      </c>
      <c r="AL277" s="181">
        <v>108.3813877919482</v>
      </c>
      <c r="AM277" s="181">
        <v>108.3813877919482</v>
      </c>
      <c r="AN277" s="181">
        <v>108.3813877919482</v>
      </c>
      <c r="AO277" s="181">
        <v>108.3813877919482</v>
      </c>
      <c r="AP277" s="181">
        <v>108.3813877919482</v>
      </c>
      <c r="AQ277" s="181">
        <v>108.3813877919482</v>
      </c>
      <c r="AR277" s="181">
        <v>108.3813877919482</v>
      </c>
      <c r="AS277" s="181">
        <v>108.3813877919482</v>
      </c>
      <c r="AT277" s="181">
        <v>108.3813877919482</v>
      </c>
      <c r="AU277" s="181">
        <v>108.3813877919482</v>
      </c>
      <c r="AV277" s="181">
        <v>108.3813877919482</v>
      </c>
      <c r="AW277" s="181">
        <v>108.3813877919482</v>
      </c>
      <c r="AX277" s="181">
        <v>108.3813877919482</v>
      </c>
      <c r="AY277" s="181">
        <v>108.3813877919482</v>
      </c>
      <c r="AZ277" s="181">
        <v>108.3813877919482</v>
      </c>
      <c r="BA277" s="181">
        <v>108.3813877919482</v>
      </c>
      <c r="BB277" s="181">
        <v>108.3813877919482</v>
      </c>
      <c r="BC277" s="181">
        <v>108.3813877919482</v>
      </c>
      <c r="BD277" s="181">
        <v>108.3813877919482</v>
      </c>
      <c r="BE277" s="181">
        <v>108.3813877919482</v>
      </c>
      <c r="BF277" s="181">
        <v>108.3813877919482</v>
      </c>
      <c r="BG277" s="181">
        <v>108.3813877919482</v>
      </c>
      <c r="BH277" s="181">
        <v>108.3813877919482</v>
      </c>
      <c r="BI277" s="181">
        <v>108.3813877919482</v>
      </c>
      <c r="BJ277" s="181">
        <v>108.3813877919482</v>
      </c>
      <c r="BK277" s="181">
        <v>108.3813877919482</v>
      </c>
      <c r="BL277" s="181">
        <v>108.3813877919482</v>
      </c>
      <c r="BM277" s="181">
        <v>108.3813877919482</v>
      </c>
      <c r="BN277" s="181">
        <v>108.3813877919482</v>
      </c>
      <c r="BO277" s="181">
        <v>108.3813877919482</v>
      </c>
      <c r="BP277" s="181">
        <v>108.3813877919482</v>
      </c>
      <c r="BQ277" s="181">
        <v>108.3813877919482</v>
      </c>
      <c r="BR277" s="181">
        <v>108.3813877919482</v>
      </c>
      <c r="BS277" s="181">
        <v>108.3813877919482</v>
      </c>
      <c r="BT277" s="181">
        <v>108.3813877919482</v>
      </c>
      <c r="BU277" s="181">
        <v>110.45172957939361</v>
      </c>
      <c r="BV277" s="181">
        <v>110.45172957939361</v>
      </c>
      <c r="BW277" s="181">
        <v>110.45172957939361</v>
      </c>
    </row>
    <row r="278" spans="1:75" x14ac:dyDescent="0.25">
      <c r="A278" s="189" t="s">
        <v>147</v>
      </c>
      <c r="B278" s="188"/>
      <c r="C278" s="166">
        <v>0.5</v>
      </c>
      <c r="D278" s="172">
        <v>100</v>
      </c>
      <c r="E278" s="172">
        <v>100</v>
      </c>
      <c r="F278" s="172">
        <v>100</v>
      </c>
      <c r="G278" s="172">
        <v>100</v>
      </c>
      <c r="H278" s="172">
        <v>100</v>
      </c>
      <c r="I278" s="172">
        <v>100</v>
      </c>
      <c r="J278" s="172">
        <v>100</v>
      </c>
      <c r="K278" s="172">
        <v>100</v>
      </c>
      <c r="L278" s="172">
        <v>100</v>
      </c>
      <c r="M278" s="172">
        <v>100</v>
      </c>
      <c r="N278" s="172">
        <v>125.00000000000004</v>
      </c>
      <c r="O278" s="172">
        <v>125</v>
      </c>
      <c r="P278" s="172">
        <v>125</v>
      </c>
      <c r="Q278" s="172">
        <v>125</v>
      </c>
      <c r="R278" s="172">
        <v>125</v>
      </c>
      <c r="S278" s="172">
        <v>125</v>
      </c>
      <c r="T278" s="172">
        <v>125</v>
      </c>
      <c r="U278" s="172">
        <v>125</v>
      </c>
      <c r="V278" s="172">
        <v>125</v>
      </c>
      <c r="W278" s="172">
        <v>125</v>
      </c>
      <c r="X278" s="172">
        <v>125</v>
      </c>
      <c r="Y278" s="172">
        <v>135</v>
      </c>
      <c r="Z278" s="172">
        <v>135</v>
      </c>
      <c r="AA278" s="172">
        <v>135</v>
      </c>
      <c r="AB278" s="172">
        <v>135</v>
      </c>
      <c r="AC278" s="172">
        <v>135</v>
      </c>
      <c r="AD278" s="172">
        <v>135</v>
      </c>
      <c r="AE278" s="172">
        <v>135</v>
      </c>
      <c r="AF278" s="172">
        <v>135</v>
      </c>
      <c r="AG278" s="172">
        <v>135</v>
      </c>
      <c r="AH278" s="172">
        <v>135</v>
      </c>
      <c r="AI278" s="172">
        <v>135</v>
      </c>
      <c r="AJ278" s="172">
        <v>135</v>
      </c>
      <c r="AK278" s="172">
        <v>135</v>
      </c>
      <c r="AL278" s="172">
        <v>135</v>
      </c>
      <c r="AM278" s="172">
        <v>135</v>
      </c>
      <c r="AN278" s="172">
        <v>135</v>
      </c>
      <c r="AO278" s="172">
        <v>135</v>
      </c>
      <c r="AP278" s="172">
        <v>135</v>
      </c>
      <c r="AQ278" s="172">
        <v>135</v>
      </c>
      <c r="AR278" s="172">
        <v>135</v>
      </c>
      <c r="AS278" s="172">
        <v>135</v>
      </c>
      <c r="AT278" s="172">
        <v>135</v>
      </c>
      <c r="AU278" s="172">
        <v>135</v>
      </c>
      <c r="AV278" s="172">
        <v>135</v>
      </c>
      <c r="AW278" s="172">
        <v>135</v>
      </c>
      <c r="AX278" s="172">
        <v>135</v>
      </c>
      <c r="AY278" s="172">
        <v>135</v>
      </c>
      <c r="AZ278" s="172">
        <v>135</v>
      </c>
      <c r="BA278" s="172">
        <v>135</v>
      </c>
      <c r="BB278" s="172">
        <v>135</v>
      </c>
      <c r="BC278" s="172">
        <v>135</v>
      </c>
      <c r="BD278" s="172">
        <v>135</v>
      </c>
      <c r="BE278" s="172">
        <v>135</v>
      </c>
      <c r="BF278" s="172">
        <v>135</v>
      </c>
      <c r="BG278" s="172">
        <v>135</v>
      </c>
      <c r="BH278" s="172">
        <v>135</v>
      </c>
      <c r="BI278" s="172">
        <v>135</v>
      </c>
      <c r="BJ278" s="172">
        <v>135</v>
      </c>
      <c r="BK278" s="172">
        <v>135</v>
      </c>
      <c r="BL278" s="172">
        <v>135</v>
      </c>
      <c r="BM278" s="172">
        <v>135</v>
      </c>
      <c r="BN278" s="172">
        <v>135</v>
      </c>
      <c r="BO278" s="172">
        <v>135</v>
      </c>
      <c r="BP278" s="172">
        <v>135</v>
      </c>
      <c r="BQ278" s="172">
        <v>135</v>
      </c>
      <c r="BR278" s="172">
        <v>135</v>
      </c>
      <c r="BS278" s="172">
        <v>135</v>
      </c>
      <c r="BT278" s="172">
        <v>135</v>
      </c>
      <c r="BU278" s="172">
        <v>135</v>
      </c>
      <c r="BV278" s="172">
        <v>135</v>
      </c>
      <c r="BW278" s="172">
        <v>135</v>
      </c>
    </row>
    <row r="279" spans="1:75" x14ac:dyDescent="0.25">
      <c r="A279" s="173" t="s">
        <v>148</v>
      </c>
      <c r="B279" s="188"/>
      <c r="C279" s="166">
        <v>0.5</v>
      </c>
      <c r="D279" s="177">
        <v>100</v>
      </c>
      <c r="E279" s="177">
        <v>100</v>
      </c>
      <c r="F279" s="177">
        <v>100</v>
      </c>
      <c r="G279" s="177">
        <v>100</v>
      </c>
      <c r="H279" s="177">
        <v>100</v>
      </c>
      <c r="I279" s="177">
        <v>100</v>
      </c>
      <c r="J279" s="177">
        <v>100</v>
      </c>
      <c r="K279" s="177">
        <v>100</v>
      </c>
      <c r="L279" s="177">
        <v>100</v>
      </c>
      <c r="M279" s="177">
        <v>100</v>
      </c>
      <c r="N279" s="177">
        <v>125.00000000000004</v>
      </c>
      <c r="O279" s="177">
        <v>125</v>
      </c>
      <c r="P279" s="177">
        <v>125</v>
      </c>
      <c r="Q279" s="177">
        <v>125</v>
      </c>
      <c r="R279" s="177">
        <v>125</v>
      </c>
      <c r="S279" s="177">
        <v>125</v>
      </c>
      <c r="T279" s="177">
        <v>125</v>
      </c>
      <c r="U279" s="177">
        <v>125</v>
      </c>
      <c r="V279" s="177">
        <v>125</v>
      </c>
      <c r="W279" s="177">
        <v>125</v>
      </c>
      <c r="X279" s="177">
        <v>125</v>
      </c>
      <c r="Y279" s="177">
        <v>135</v>
      </c>
      <c r="Z279" s="177">
        <v>135</v>
      </c>
      <c r="AA279" s="177">
        <v>135</v>
      </c>
      <c r="AB279" s="177">
        <v>135</v>
      </c>
      <c r="AC279" s="177">
        <v>135</v>
      </c>
      <c r="AD279" s="177">
        <v>135</v>
      </c>
      <c r="AE279" s="177">
        <v>135</v>
      </c>
      <c r="AF279" s="177">
        <v>135</v>
      </c>
      <c r="AG279" s="177">
        <v>135</v>
      </c>
      <c r="AH279" s="177">
        <v>135</v>
      </c>
      <c r="AI279" s="177">
        <v>135</v>
      </c>
      <c r="AJ279" s="177">
        <v>135</v>
      </c>
      <c r="AK279" s="177">
        <v>135</v>
      </c>
      <c r="AL279" s="177">
        <v>135</v>
      </c>
      <c r="AM279" s="177">
        <v>135</v>
      </c>
      <c r="AN279" s="177">
        <v>135</v>
      </c>
      <c r="AO279" s="177">
        <v>135</v>
      </c>
      <c r="AP279" s="177">
        <v>135</v>
      </c>
      <c r="AQ279" s="177">
        <v>135</v>
      </c>
      <c r="AR279" s="177">
        <v>135</v>
      </c>
      <c r="AS279" s="177">
        <v>135</v>
      </c>
      <c r="AT279" s="177">
        <v>135</v>
      </c>
      <c r="AU279" s="177">
        <v>135</v>
      </c>
      <c r="AV279" s="177">
        <v>135</v>
      </c>
      <c r="AW279" s="177">
        <v>135</v>
      </c>
      <c r="AX279" s="177">
        <v>135</v>
      </c>
      <c r="AY279" s="177">
        <v>135</v>
      </c>
      <c r="AZ279" s="177">
        <v>135</v>
      </c>
      <c r="BA279" s="177">
        <v>135</v>
      </c>
      <c r="BB279" s="177">
        <v>135</v>
      </c>
      <c r="BC279" s="177">
        <v>135</v>
      </c>
      <c r="BD279" s="177">
        <v>135</v>
      </c>
      <c r="BE279" s="177">
        <v>135</v>
      </c>
      <c r="BF279" s="177">
        <v>135</v>
      </c>
      <c r="BG279" s="177">
        <v>135</v>
      </c>
      <c r="BH279" s="177">
        <v>135</v>
      </c>
      <c r="BI279" s="177">
        <v>135</v>
      </c>
      <c r="BJ279" s="177">
        <v>135</v>
      </c>
      <c r="BK279" s="177">
        <v>135</v>
      </c>
      <c r="BL279" s="177">
        <v>135</v>
      </c>
      <c r="BM279" s="177">
        <v>135</v>
      </c>
      <c r="BN279" s="177">
        <v>135</v>
      </c>
      <c r="BO279" s="177">
        <v>135</v>
      </c>
      <c r="BP279" s="177">
        <v>135</v>
      </c>
      <c r="BQ279" s="177">
        <v>135</v>
      </c>
      <c r="BR279" s="177">
        <v>135</v>
      </c>
      <c r="BS279" s="177">
        <v>135</v>
      </c>
      <c r="BT279" s="177">
        <v>135</v>
      </c>
      <c r="BU279" s="177">
        <v>135</v>
      </c>
      <c r="BV279" s="177">
        <v>135</v>
      </c>
      <c r="BW279" s="177">
        <v>135</v>
      </c>
    </row>
    <row r="280" spans="1:75" x14ac:dyDescent="0.25">
      <c r="B280" s="148" t="s">
        <v>607</v>
      </c>
      <c r="C280" s="166">
        <v>0.5</v>
      </c>
      <c r="D280" s="181">
        <v>100</v>
      </c>
      <c r="E280" s="181">
        <v>100</v>
      </c>
      <c r="F280" s="181">
        <v>100</v>
      </c>
      <c r="G280" s="181">
        <v>100</v>
      </c>
      <c r="H280" s="181">
        <v>100</v>
      </c>
      <c r="I280" s="181">
        <v>100</v>
      </c>
      <c r="J280" s="181">
        <v>100</v>
      </c>
      <c r="K280" s="181">
        <v>100</v>
      </c>
      <c r="L280" s="181">
        <v>100</v>
      </c>
      <c r="M280" s="181">
        <v>100</v>
      </c>
      <c r="N280" s="181">
        <v>125.00000000000004</v>
      </c>
      <c r="O280" s="181">
        <v>125</v>
      </c>
      <c r="P280" s="181">
        <v>125</v>
      </c>
      <c r="Q280" s="181">
        <v>125</v>
      </c>
      <c r="R280" s="181">
        <v>125</v>
      </c>
      <c r="S280" s="181">
        <v>125</v>
      </c>
      <c r="T280" s="181">
        <v>125</v>
      </c>
      <c r="U280" s="181">
        <v>125</v>
      </c>
      <c r="V280" s="181">
        <v>125</v>
      </c>
      <c r="W280" s="181">
        <v>125</v>
      </c>
      <c r="X280" s="181">
        <v>125</v>
      </c>
      <c r="Y280" s="181">
        <v>135</v>
      </c>
      <c r="Z280" s="181">
        <v>135</v>
      </c>
      <c r="AA280" s="181">
        <v>135</v>
      </c>
      <c r="AB280" s="181">
        <v>135</v>
      </c>
      <c r="AC280" s="181">
        <v>135</v>
      </c>
      <c r="AD280" s="181">
        <v>135</v>
      </c>
      <c r="AE280" s="181">
        <v>135</v>
      </c>
      <c r="AF280" s="181">
        <v>135</v>
      </c>
      <c r="AG280" s="181">
        <v>135</v>
      </c>
      <c r="AH280" s="181">
        <v>135</v>
      </c>
      <c r="AI280" s="181">
        <v>135</v>
      </c>
      <c r="AJ280" s="181">
        <v>135</v>
      </c>
      <c r="AK280" s="181">
        <v>135</v>
      </c>
      <c r="AL280" s="181">
        <v>135</v>
      </c>
      <c r="AM280" s="181">
        <v>135</v>
      </c>
      <c r="AN280" s="181">
        <v>135</v>
      </c>
      <c r="AO280" s="181">
        <v>135</v>
      </c>
      <c r="AP280" s="181">
        <v>135</v>
      </c>
      <c r="AQ280" s="181">
        <v>135</v>
      </c>
      <c r="AR280" s="181">
        <v>135</v>
      </c>
      <c r="AS280" s="181">
        <v>135</v>
      </c>
      <c r="AT280" s="181">
        <v>135</v>
      </c>
      <c r="AU280" s="181">
        <v>135</v>
      </c>
      <c r="AV280" s="181">
        <v>135</v>
      </c>
      <c r="AW280" s="181">
        <v>135</v>
      </c>
      <c r="AX280" s="181">
        <v>135</v>
      </c>
      <c r="AY280" s="181">
        <v>135</v>
      </c>
      <c r="AZ280" s="181">
        <v>135</v>
      </c>
      <c r="BA280" s="181">
        <v>135</v>
      </c>
      <c r="BB280" s="181">
        <v>135</v>
      </c>
      <c r="BC280" s="181">
        <v>135</v>
      </c>
      <c r="BD280" s="181">
        <v>135</v>
      </c>
      <c r="BE280" s="181">
        <v>135</v>
      </c>
      <c r="BF280" s="181">
        <v>135</v>
      </c>
      <c r="BG280" s="181">
        <v>135</v>
      </c>
      <c r="BH280" s="181">
        <v>135</v>
      </c>
      <c r="BI280" s="181">
        <v>135</v>
      </c>
      <c r="BJ280" s="181">
        <v>135</v>
      </c>
      <c r="BK280" s="181">
        <v>135</v>
      </c>
      <c r="BL280" s="181">
        <v>135</v>
      </c>
      <c r="BM280" s="181">
        <v>135</v>
      </c>
      <c r="BN280" s="181">
        <v>135</v>
      </c>
      <c r="BO280" s="181">
        <v>135</v>
      </c>
      <c r="BP280" s="181">
        <v>135</v>
      </c>
      <c r="BQ280" s="181">
        <v>135</v>
      </c>
      <c r="BR280" s="181">
        <v>135</v>
      </c>
      <c r="BS280" s="181">
        <v>135</v>
      </c>
      <c r="BT280" s="181">
        <v>135</v>
      </c>
      <c r="BU280" s="181">
        <v>135</v>
      </c>
      <c r="BV280" s="181">
        <v>135</v>
      </c>
      <c r="BW280" s="181">
        <v>135</v>
      </c>
    </row>
    <row r="281" spans="1:75" x14ac:dyDescent="0.25">
      <c r="A281" s="189" t="s">
        <v>149</v>
      </c>
      <c r="B281" s="188"/>
      <c r="C281" s="166">
        <v>34</v>
      </c>
      <c r="D281" s="172">
        <v>102.91772714981521</v>
      </c>
      <c r="E281" s="172">
        <v>102.91772714981521</v>
      </c>
      <c r="F281" s="172">
        <v>102.91772714981521</v>
      </c>
      <c r="G281" s="172">
        <v>103.93752596114503</v>
      </c>
      <c r="H281" s="172">
        <v>103.93752596114503</v>
      </c>
      <c r="I281" s="172">
        <v>103.93752596114503</v>
      </c>
      <c r="J281" s="172">
        <v>103.93752596114503</v>
      </c>
      <c r="K281" s="172">
        <v>103.93752596114503</v>
      </c>
      <c r="L281" s="172">
        <v>103.93752596114503</v>
      </c>
      <c r="M281" s="172">
        <v>103.93752596114503</v>
      </c>
      <c r="N281" s="172">
        <v>96.135825170983892</v>
      </c>
      <c r="O281" s="172">
        <v>96.135825170983892</v>
      </c>
      <c r="P281" s="172">
        <v>96.135825170983892</v>
      </c>
      <c r="Q281" s="172">
        <v>96.135825170983892</v>
      </c>
      <c r="R281" s="172">
        <v>96.135825170983892</v>
      </c>
      <c r="S281" s="172">
        <v>96.119010840967917</v>
      </c>
      <c r="T281" s="172">
        <v>96.119010840967917</v>
      </c>
      <c r="U281" s="172">
        <v>96.119010840967917</v>
      </c>
      <c r="V281" s="172">
        <v>97.622326396576213</v>
      </c>
      <c r="W281" s="172">
        <v>97.622326396576213</v>
      </c>
      <c r="X281" s="172">
        <v>97.622326396576213</v>
      </c>
      <c r="Y281" s="172">
        <v>97.622326396576213</v>
      </c>
      <c r="Z281" s="172">
        <v>98.571679846449499</v>
      </c>
      <c r="AA281" s="172">
        <v>98.571679846449499</v>
      </c>
      <c r="AB281" s="172">
        <v>98.571679846449499</v>
      </c>
      <c r="AC281" s="172">
        <v>98.571679846449499</v>
      </c>
      <c r="AD281" s="172">
        <v>98.571679846449499</v>
      </c>
      <c r="AE281" s="172">
        <v>100.12675367639292</v>
      </c>
      <c r="AF281" s="172">
        <v>100.12675367639292</v>
      </c>
      <c r="AG281" s="172">
        <v>100.12675367639292</v>
      </c>
      <c r="AH281" s="172">
        <v>104.92869843171324</v>
      </c>
      <c r="AI281" s="172">
        <v>104.92869843171324</v>
      </c>
      <c r="AJ281" s="172">
        <v>104.92869843171324</v>
      </c>
      <c r="AK281" s="172">
        <v>106.49025921367137</v>
      </c>
      <c r="AL281" s="172">
        <v>106.49025921367137</v>
      </c>
      <c r="AM281" s="172">
        <v>106.49025921367137</v>
      </c>
      <c r="AN281" s="172">
        <v>106.49025921367137</v>
      </c>
      <c r="AO281" s="172">
        <v>106.49025921367137</v>
      </c>
      <c r="AP281" s="172">
        <v>106.49025921367137</v>
      </c>
      <c r="AQ281" s="172">
        <v>107.4597258347362</v>
      </c>
      <c r="AR281" s="172">
        <v>107.4597258347362</v>
      </c>
      <c r="AS281" s="172">
        <v>111.42556305350567</v>
      </c>
      <c r="AT281" s="172">
        <v>111.42556305350567</v>
      </c>
      <c r="AU281" s="172">
        <v>111.42556305350567</v>
      </c>
      <c r="AV281" s="172">
        <v>111.42556305350567</v>
      </c>
      <c r="AW281" s="172">
        <v>111.42556305350567</v>
      </c>
      <c r="AX281" s="172">
        <v>112.56494856623291</v>
      </c>
      <c r="AY281" s="172">
        <v>112.56494856623291</v>
      </c>
      <c r="AZ281" s="172">
        <v>112.56494856623291</v>
      </c>
      <c r="BA281" s="172">
        <v>112.56494856623291</v>
      </c>
      <c r="BB281" s="172">
        <v>112.56494856623291</v>
      </c>
      <c r="BC281" s="172">
        <v>112.56494856623291</v>
      </c>
      <c r="BD281" s="172">
        <v>112.56494856623291</v>
      </c>
      <c r="BE281" s="172">
        <v>112.56494856623291</v>
      </c>
      <c r="BF281" s="172">
        <v>112.56494856623291</v>
      </c>
      <c r="BG281" s="172">
        <v>112.56494856623291</v>
      </c>
      <c r="BH281" s="172">
        <v>112.56494856623291</v>
      </c>
      <c r="BI281" s="172">
        <v>112.56494856623291</v>
      </c>
      <c r="BJ281" s="172">
        <v>113.18396762738669</v>
      </c>
      <c r="BK281" s="172">
        <v>115.49050247514764</v>
      </c>
      <c r="BL281" s="172">
        <v>115.49050247514764</v>
      </c>
      <c r="BM281" s="172">
        <v>115.49050247514764</v>
      </c>
      <c r="BN281" s="172">
        <v>115.49050247514764</v>
      </c>
      <c r="BO281" s="172">
        <v>116.18149029025771</v>
      </c>
      <c r="BP281" s="172">
        <v>116.18149029025771</v>
      </c>
      <c r="BQ281" s="172">
        <v>118.84878277392984</v>
      </c>
      <c r="BR281" s="172">
        <v>118.84878277392984</v>
      </c>
      <c r="BS281" s="172">
        <v>118.84878277392984</v>
      </c>
      <c r="BT281" s="172">
        <v>118.84878277392984</v>
      </c>
      <c r="BU281" s="172">
        <v>118.84878277392984</v>
      </c>
      <c r="BV281" s="172">
        <v>117.81464851538225</v>
      </c>
      <c r="BW281" s="172">
        <v>117.81464851538225</v>
      </c>
    </row>
    <row r="282" spans="1:75" x14ac:dyDescent="0.25">
      <c r="A282" s="173" t="s">
        <v>150</v>
      </c>
      <c r="B282" s="188"/>
      <c r="C282" s="166">
        <v>34</v>
      </c>
      <c r="D282" s="177">
        <v>102.91772714981521</v>
      </c>
      <c r="E282" s="177">
        <v>102.91772714981521</v>
      </c>
      <c r="F282" s="177">
        <v>102.91772714981521</v>
      </c>
      <c r="G282" s="177">
        <v>103.93752596114503</v>
      </c>
      <c r="H282" s="177">
        <v>103.93752596114503</v>
      </c>
      <c r="I282" s="177">
        <v>103.93752596114503</v>
      </c>
      <c r="J282" s="177">
        <v>103.93752596114503</v>
      </c>
      <c r="K282" s="177">
        <v>103.93752596114503</v>
      </c>
      <c r="L282" s="177">
        <v>103.93752596114503</v>
      </c>
      <c r="M282" s="177">
        <v>103.93752596114503</v>
      </c>
      <c r="N282" s="177">
        <v>96.135825170983892</v>
      </c>
      <c r="O282" s="177">
        <v>96.135825170983892</v>
      </c>
      <c r="P282" s="177">
        <v>96.135825170983892</v>
      </c>
      <c r="Q282" s="177">
        <v>96.135825170983892</v>
      </c>
      <c r="R282" s="177">
        <v>96.135825170983892</v>
      </c>
      <c r="S282" s="177">
        <v>96.119010840967917</v>
      </c>
      <c r="T282" s="177">
        <v>96.119010840967917</v>
      </c>
      <c r="U282" s="177">
        <v>96.119010840967917</v>
      </c>
      <c r="V282" s="177">
        <v>97.622326396576213</v>
      </c>
      <c r="W282" s="177">
        <v>97.622326396576213</v>
      </c>
      <c r="X282" s="177">
        <v>97.622326396576213</v>
      </c>
      <c r="Y282" s="177">
        <v>97.622326396576213</v>
      </c>
      <c r="Z282" s="177">
        <v>98.571679846449499</v>
      </c>
      <c r="AA282" s="177">
        <v>98.571679846449499</v>
      </c>
      <c r="AB282" s="177">
        <v>98.571679846449499</v>
      </c>
      <c r="AC282" s="177">
        <v>98.571679846449499</v>
      </c>
      <c r="AD282" s="177">
        <v>98.571679846449499</v>
      </c>
      <c r="AE282" s="177">
        <v>100.12675367639292</v>
      </c>
      <c r="AF282" s="177">
        <v>100.12675367639292</v>
      </c>
      <c r="AG282" s="177">
        <v>100.12675367639292</v>
      </c>
      <c r="AH282" s="177">
        <v>104.92869843171324</v>
      </c>
      <c r="AI282" s="177">
        <v>104.92869843171324</v>
      </c>
      <c r="AJ282" s="177">
        <v>104.92869843171324</v>
      </c>
      <c r="AK282" s="177">
        <v>106.49025921367137</v>
      </c>
      <c r="AL282" s="177">
        <v>106.49025921367137</v>
      </c>
      <c r="AM282" s="177">
        <v>106.49025921367137</v>
      </c>
      <c r="AN282" s="177">
        <v>106.49025921367137</v>
      </c>
      <c r="AO282" s="177">
        <v>106.49025921367137</v>
      </c>
      <c r="AP282" s="177">
        <v>106.49025921367137</v>
      </c>
      <c r="AQ282" s="177">
        <v>107.4597258347362</v>
      </c>
      <c r="AR282" s="177">
        <v>107.4597258347362</v>
      </c>
      <c r="AS282" s="177">
        <v>111.42556305350567</v>
      </c>
      <c r="AT282" s="177">
        <v>111.42556305350567</v>
      </c>
      <c r="AU282" s="177">
        <v>111.42556305350567</v>
      </c>
      <c r="AV282" s="177">
        <v>111.42556305350567</v>
      </c>
      <c r="AW282" s="177">
        <v>111.42556305350567</v>
      </c>
      <c r="AX282" s="177">
        <v>112.56494856623291</v>
      </c>
      <c r="AY282" s="177">
        <v>112.56494856623291</v>
      </c>
      <c r="AZ282" s="177">
        <v>112.56494856623291</v>
      </c>
      <c r="BA282" s="177">
        <v>112.56494856623291</v>
      </c>
      <c r="BB282" s="177">
        <v>112.56494856623291</v>
      </c>
      <c r="BC282" s="177">
        <v>112.56494856623291</v>
      </c>
      <c r="BD282" s="177">
        <v>112.56494856623291</v>
      </c>
      <c r="BE282" s="177">
        <v>112.56494856623291</v>
      </c>
      <c r="BF282" s="177">
        <v>112.56494856623291</v>
      </c>
      <c r="BG282" s="177">
        <v>112.56494856623291</v>
      </c>
      <c r="BH282" s="177">
        <v>112.56494856623291</v>
      </c>
      <c r="BI282" s="177">
        <v>112.56494856623291</v>
      </c>
      <c r="BJ282" s="177">
        <v>113.18396762738669</v>
      </c>
      <c r="BK282" s="177">
        <v>115.49050247514764</v>
      </c>
      <c r="BL282" s="177">
        <v>115.49050247514764</v>
      </c>
      <c r="BM282" s="177">
        <v>115.49050247514764</v>
      </c>
      <c r="BN282" s="177">
        <v>115.49050247514764</v>
      </c>
      <c r="BO282" s="177">
        <v>116.18149029025771</v>
      </c>
      <c r="BP282" s="177">
        <v>116.18149029025771</v>
      </c>
      <c r="BQ282" s="177">
        <v>118.84878277392984</v>
      </c>
      <c r="BR282" s="177">
        <v>118.84878277392984</v>
      </c>
      <c r="BS282" s="177">
        <v>118.84878277392984</v>
      </c>
      <c r="BT282" s="177">
        <v>118.84878277392984</v>
      </c>
      <c r="BU282" s="177">
        <v>118.84878277392984</v>
      </c>
      <c r="BV282" s="177">
        <v>117.81464851538225</v>
      </c>
      <c r="BW282" s="177">
        <v>117.81464851538225</v>
      </c>
    </row>
    <row r="283" spans="1:75" x14ac:dyDescent="0.25">
      <c r="B283" s="148" t="s">
        <v>608</v>
      </c>
      <c r="C283" s="166">
        <v>34</v>
      </c>
      <c r="D283" s="181">
        <v>102.91772714981521</v>
      </c>
      <c r="E283" s="181">
        <v>102.91772714981521</v>
      </c>
      <c r="F283" s="181">
        <v>102.91772714981521</v>
      </c>
      <c r="G283" s="181">
        <v>103.93752596114503</v>
      </c>
      <c r="H283" s="181">
        <v>103.93752596114503</v>
      </c>
      <c r="I283" s="181">
        <v>103.93752596114503</v>
      </c>
      <c r="J283" s="181">
        <v>103.93752596114503</v>
      </c>
      <c r="K283" s="181">
        <v>103.93752596114503</v>
      </c>
      <c r="L283" s="181">
        <v>103.93752596114503</v>
      </c>
      <c r="M283" s="181">
        <v>103.93752596114503</v>
      </c>
      <c r="N283" s="181">
        <v>96.135825170983892</v>
      </c>
      <c r="O283" s="181">
        <v>96.135825170983892</v>
      </c>
      <c r="P283" s="181">
        <v>96.135825170983892</v>
      </c>
      <c r="Q283" s="181">
        <v>96.135825170983892</v>
      </c>
      <c r="R283" s="181">
        <v>96.135825170983892</v>
      </c>
      <c r="S283" s="181">
        <v>96.119010840967917</v>
      </c>
      <c r="T283" s="181">
        <v>96.119010840967917</v>
      </c>
      <c r="U283" s="181">
        <v>96.119010840967917</v>
      </c>
      <c r="V283" s="181">
        <v>97.622326396576213</v>
      </c>
      <c r="W283" s="181">
        <v>97.622326396576213</v>
      </c>
      <c r="X283" s="181">
        <v>97.622326396576213</v>
      </c>
      <c r="Y283" s="181">
        <v>97.622326396576213</v>
      </c>
      <c r="Z283" s="181">
        <v>98.571679846449499</v>
      </c>
      <c r="AA283" s="181">
        <v>98.571679846449499</v>
      </c>
      <c r="AB283" s="181">
        <v>98.571679846449499</v>
      </c>
      <c r="AC283" s="181">
        <v>98.571679846449499</v>
      </c>
      <c r="AD283" s="181">
        <v>98.571679846449499</v>
      </c>
      <c r="AE283" s="181">
        <v>100.12675367639292</v>
      </c>
      <c r="AF283" s="181">
        <v>100.12675367639292</v>
      </c>
      <c r="AG283" s="181">
        <v>100.12675367639292</v>
      </c>
      <c r="AH283" s="181">
        <v>104.92869843171324</v>
      </c>
      <c r="AI283" s="181">
        <v>104.92869843171324</v>
      </c>
      <c r="AJ283" s="181">
        <v>104.92869843171324</v>
      </c>
      <c r="AK283" s="181">
        <v>106.49025921367137</v>
      </c>
      <c r="AL283" s="181">
        <v>106.49025921367137</v>
      </c>
      <c r="AM283" s="181">
        <v>106.49025921367137</v>
      </c>
      <c r="AN283" s="181">
        <v>106.49025921367137</v>
      </c>
      <c r="AO283" s="181">
        <v>106.49025921367137</v>
      </c>
      <c r="AP283" s="181">
        <v>106.49025921367137</v>
      </c>
      <c r="AQ283" s="181">
        <v>107.4597258347362</v>
      </c>
      <c r="AR283" s="181">
        <v>107.4597258347362</v>
      </c>
      <c r="AS283" s="181">
        <v>111.42556305350567</v>
      </c>
      <c r="AT283" s="181">
        <v>111.42556305350567</v>
      </c>
      <c r="AU283" s="181">
        <v>111.42556305350567</v>
      </c>
      <c r="AV283" s="181">
        <v>111.42556305350567</v>
      </c>
      <c r="AW283" s="181">
        <v>111.42556305350567</v>
      </c>
      <c r="AX283" s="181">
        <v>112.56494856623291</v>
      </c>
      <c r="AY283" s="181">
        <v>112.56494856623291</v>
      </c>
      <c r="AZ283" s="181">
        <v>112.56494856623291</v>
      </c>
      <c r="BA283" s="181">
        <v>112.56494856623291</v>
      </c>
      <c r="BB283" s="181">
        <v>112.56494856623291</v>
      </c>
      <c r="BC283" s="181">
        <v>112.56494856623291</v>
      </c>
      <c r="BD283" s="181">
        <v>112.56494856623291</v>
      </c>
      <c r="BE283" s="181">
        <v>112.56494856623291</v>
      </c>
      <c r="BF283" s="181">
        <v>112.56494856623291</v>
      </c>
      <c r="BG283" s="181">
        <v>112.56494856623291</v>
      </c>
      <c r="BH283" s="181">
        <v>112.56494856623291</v>
      </c>
      <c r="BI283" s="181">
        <v>112.56494856623291</v>
      </c>
      <c r="BJ283" s="181">
        <v>113.18396762738669</v>
      </c>
      <c r="BK283" s="181">
        <v>115.49050247514764</v>
      </c>
      <c r="BL283" s="181">
        <v>115.49050247514764</v>
      </c>
      <c r="BM283" s="181">
        <v>115.49050247514764</v>
      </c>
      <c r="BN283" s="181">
        <v>115.49050247514764</v>
      </c>
      <c r="BO283" s="181">
        <v>116.18149029025771</v>
      </c>
      <c r="BP283" s="181">
        <v>116.18149029025771</v>
      </c>
      <c r="BQ283" s="181">
        <v>118.84878277392984</v>
      </c>
      <c r="BR283" s="181">
        <v>118.84878277392984</v>
      </c>
      <c r="BS283" s="181">
        <v>118.84878277392984</v>
      </c>
      <c r="BT283" s="181">
        <v>118.84878277392984</v>
      </c>
      <c r="BU283" s="181">
        <v>118.84878277392984</v>
      </c>
      <c r="BV283" s="181">
        <v>117.81464851538225</v>
      </c>
      <c r="BW283" s="181">
        <v>117.81464851538225</v>
      </c>
    </row>
    <row r="284" spans="1:75" x14ac:dyDescent="0.25">
      <c r="A284" s="189" t="s">
        <v>151</v>
      </c>
      <c r="B284" s="188"/>
      <c r="C284" s="166">
        <v>0.5</v>
      </c>
      <c r="D284" s="172">
        <v>100</v>
      </c>
      <c r="E284" s="172">
        <v>100</v>
      </c>
      <c r="F284" s="172">
        <v>100</v>
      </c>
      <c r="G284" s="172">
        <v>100</v>
      </c>
      <c r="H284" s="172">
        <v>100</v>
      </c>
      <c r="I284" s="172">
        <v>100</v>
      </c>
      <c r="J284" s="172">
        <v>100</v>
      </c>
      <c r="K284" s="172">
        <v>100</v>
      </c>
      <c r="L284" s="172">
        <v>100</v>
      </c>
      <c r="M284" s="172">
        <v>100</v>
      </c>
      <c r="N284" s="172">
        <v>99.999999999999957</v>
      </c>
      <c r="O284" s="172">
        <v>100</v>
      </c>
      <c r="P284" s="172">
        <v>100</v>
      </c>
      <c r="Q284" s="172">
        <v>55.24736759870931</v>
      </c>
      <c r="R284" s="172">
        <v>55.24736759870931</v>
      </c>
      <c r="S284" s="172">
        <v>55.24736759870931</v>
      </c>
      <c r="T284" s="172">
        <v>55.24736759870931</v>
      </c>
      <c r="U284" s="172">
        <v>55.24736759870931</v>
      </c>
      <c r="V284" s="172">
        <v>55.24736759870931</v>
      </c>
      <c r="W284" s="172">
        <v>55.24736759870931</v>
      </c>
      <c r="X284" s="172">
        <v>55.24736759870931</v>
      </c>
      <c r="Y284" s="172">
        <v>55.24736759870931</v>
      </c>
      <c r="Z284" s="172">
        <v>55.24736759870931</v>
      </c>
      <c r="AA284" s="172">
        <v>55.24736759870931</v>
      </c>
      <c r="AB284" s="172">
        <v>55.24736759870931</v>
      </c>
      <c r="AC284" s="172">
        <v>55.24736759870931</v>
      </c>
      <c r="AD284" s="172">
        <v>55.24736759870931</v>
      </c>
      <c r="AE284" s="172">
        <v>55.24736759870931</v>
      </c>
      <c r="AF284" s="172">
        <v>55.24736759870931</v>
      </c>
      <c r="AG284" s="172">
        <v>55.24736759870931</v>
      </c>
      <c r="AH284" s="172">
        <v>55.24736759870931</v>
      </c>
      <c r="AI284" s="172">
        <v>55.24736759870931</v>
      </c>
      <c r="AJ284" s="172">
        <v>55.24736759870931</v>
      </c>
      <c r="AK284" s="172">
        <v>55.24736759870931</v>
      </c>
      <c r="AL284" s="172">
        <v>55.24736759870931</v>
      </c>
      <c r="AM284" s="172">
        <v>55.24736759870931</v>
      </c>
      <c r="AN284" s="172">
        <v>55.24736759870931</v>
      </c>
      <c r="AO284" s="172">
        <v>55.24736759870931</v>
      </c>
      <c r="AP284" s="172">
        <v>55.24736759870931</v>
      </c>
      <c r="AQ284" s="172">
        <v>55.24736759870931</v>
      </c>
      <c r="AR284" s="172">
        <v>55.24736759870931</v>
      </c>
      <c r="AS284" s="172">
        <v>58.745713122471244</v>
      </c>
      <c r="AT284" s="172">
        <v>58.745713122471244</v>
      </c>
      <c r="AU284" s="172">
        <v>58.745713122471244</v>
      </c>
      <c r="AV284" s="172">
        <v>58.745713122471244</v>
      </c>
      <c r="AW284" s="172">
        <v>58.745713122471244</v>
      </c>
      <c r="AX284" s="172">
        <v>58.745713122471244</v>
      </c>
      <c r="AY284" s="172">
        <v>58.745713122471244</v>
      </c>
      <c r="AZ284" s="172">
        <v>58.745713122471244</v>
      </c>
      <c r="BA284" s="172">
        <v>58.745713122471244</v>
      </c>
      <c r="BB284" s="172">
        <v>58.745713122471244</v>
      </c>
      <c r="BC284" s="172">
        <v>58.745713122471244</v>
      </c>
      <c r="BD284" s="172">
        <v>58.745713122471244</v>
      </c>
      <c r="BE284" s="172">
        <v>58.745713122471244</v>
      </c>
      <c r="BF284" s="172">
        <v>58.745713122471244</v>
      </c>
      <c r="BG284" s="172">
        <v>58.745713122471244</v>
      </c>
      <c r="BH284" s="172">
        <v>58.745713122471244</v>
      </c>
      <c r="BI284" s="172">
        <v>58.745713122471244</v>
      </c>
      <c r="BJ284" s="172">
        <v>58.745713122471244</v>
      </c>
      <c r="BK284" s="172">
        <v>58.745713122471244</v>
      </c>
      <c r="BL284" s="172">
        <v>58.745713122471244</v>
      </c>
      <c r="BM284" s="172">
        <v>58.745713122471244</v>
      </c>
      <c r="BN284" s="172">
        <v>64.114653212214535</v>
      </c>
      <c r="BO284" s="172">
        <v>64.114653212214535</v>
      </c>
      <c r="BP284" s="172">
        <v>64.114653212214535</v>
      </c>
      <c r="BQ284" s="172">
        <v>64.114653212214535</v>
      </c>
      <c r="BR284" s="172">
        <v>64.114653212214535</v>
      </c>
      <c r="BS284" s="172">
        <v>64.114653212214535</v>
      </c>
      <c r="BT284" s="172">
        <v>64.114653212214535</v>
      </c>
      <c r="BU284" s="172">
        <v>64.114653212214535</v>
      </c>
      <c r="BV284" s="172">
        <v>64.114653212214535</v>
      </c>
      <c r="BW284" s="172">
        <v>64.114653212214535</v>
      </c>
    </row>
    <row r="285" spans="1:75" x14ac:dyDescent="0.25">
      <c r="A285" s="173" t="s">
        <v>152</v>
      </c>
      <c r="B285" s="188"/>
      <c r="C285" s="166">
        <v>0.5</v>
      </c>
      <c r="D285" s="177">
        <v>100</v>
      </c>
      <c r="E285" s="177">
        <v>100</v>
      </c>
      <c r="F285" s="177">
        <v>100</v>
      </c>
      <c r="G285" s="177">
        <v>100</v>
      </c>
      <c r="H285" s="177">
        <v>100</v>
      </c>
      <c r="I285" s="177">
        <v>100</v>
      </c>
      <c r="J285" s="177">
        <v>100</v>
      </c>
      <c r="K285" s="177">
        <v>100</v>
      </c>
      <c r="L285" s="177">
        <v>100</v>
      </c>
      <c r="M285" s="177">
        <v>100</v>
      </c>
      <c r="N285" s="177">
        <v>99.999999999999957</v>
      </c>
      <c r="O285" s="177">
        <v>100</v>
      </c>
      <c r="P285" s="177">
        <v>100</v>
      </c>
      <c r="Q285" s="177">
        <v>55.24736759870931</v>
      </c>
      <c r="R285" s="177">
        <v>55.24736759870931</v>
      </c>
      <c r="S285" s="177">
        <v>55.24736759870931</v>
      </c>
      <c r="T285" s="177">
        <v>55.24736759870931</v>
      </c>
      <c r="U285" s="177">
        <v>55.24736759870931</v>
      </c>
      <c r="V285" s="177">
        <v>55.24736759870931</v>
      </c>
      <c r="W285" s="177">
        <v>55.24736759870931</v>
      </c>
      <c r="X285" s="177">
        <v>55.24736759870931</v>
      </c>
      <c r="Y285" s="177">
        <v>55.24736759870931</v>
      </c>
      <c r="Z285" s="177">
        <v>55.24736759870931</v>
      </c>
      <c r="AA285" s="177">
        <v>55.24736759870931</v>
      </c>
      <c r="AB285" s="177">
        <v>55.24736759870931</v>
      </c>
      <c r="AC285" s="177">
        <v>55.24736759870931</v>
      </c>
      <c r="AD285" s="177">
        <v>55.24736759870931</v>
      </c>
      <c r="AE285" s="177">
        <v>55.24736759870931</v>
      </c>
      <c r="AF285" s="177">
        <v>55.24736759870931</v>
      </c>
      <c r="AG285" s="177">
        <v>55.24736759870931</v>
      </c>
      <c r="AH285" s="177">
        <v>55.24736759870931</v>
      </c>
      <c r="AI285" s="177">
        <v>55.24736759870931</v>
      </c>
      <c r="AJ285" s="177">
        <v>55.24736759870931</v>
      </c>
      <c r="AK285" s="177">
        <v>55.24736759870931</v>
      </c>
      <c r="AL285" s="177">
        <v>55.24736759870931</v>
      </c>
      <c r="AM285" s="177">
        <v>55.24736759870931</v>
      </c>
      <c r="AN285" s="177">
        <v>55.24736759870931</v>
      </c>
      <c r="AO285" s="177">
        <v>55.24736759870931</v>
      </c>
      <c r="AP285" s="177">
        <v>55.24736759870931</v>
      </c>
      <c r="AQ285" s="177">
        <v>55.24736759870931</v>
      </c>
      <c r="AR285" s="177">
        <v>55.24736759870931</v>
      </c>
      <c r="AS285" s="177">
        <v>58.745713122471244</v>
      </c>
      <c r="AT285" s="177">
        <v>58.745713122471244</v>
      </c>
      <c r="AU285" s="177">
        <v>58.745713122471244</v>
      </c>
      <c r="AV285" s="177">
        <v>58.745713122471244</v>
      </c>
      <c r="AW285" s="177">
        <v>58.745713122471244</v>
      </c>
      <c r="AX285" s="177">
        <v>58.745713122471244</v>
      </c>
      <c r="AY285" s="177">
        <v>58.745713122471244</v>
      </c>
      <c r="AZ285" s="177">
        <v>58.745713122471244</v>
      </c>
      <c r="BA285" s="177">
        <v>58.745713122471244</v>
      </c>
      <c r="BB285" s="177">
        <v>58.745713122471244</v>
      </c>
      <c r="BC285" s="177">
        <v>58.745713122471244</v>
      </c>
      <c r="BD285" s="177">
        <v>58.745713122471244</v>
      </c>
      <c r="BE285" s="177">
        <v>58.745713122471244</v>
      </c>
      <c r="BF285" s="177">
        <v>58.745713122471244</v>
      </c>
      <c r="BG285" s="177">
        <v>58.745713122471244</v>
      </c>
      <c r="BH285" s="177">
        <v>58.745713122471244</v>
      </c>
      <c r="BI285" s="177">
        <v>58.745713122471244</v>
      </c>
      <c r="BJ285" s="177">
        <v>58.745713122471244</v>
      </c>
      <c r="BK285" s="177">
        <v>58.745713122471244</v>
      </c>
      <c r="BL285" s="177">
        <v>58.745713122471244</v>
      </c>
      <c r="BM285" s="177">
        <v>58.745713122471244</v>
      </c>
      <c r="BN285" s="177">
        <v>64.114653212214535</v>
      </c>
      <c r="BO285" s="177">
        <v>64.114653212214535</v>
      </c>
      <c r="BP285" s="177">
        <v>64.114653212214535</v>
      </c>
      <c r="BQ285" s="177">
        <v>64.114653212214535</v>
      </c>
      <c r="BR285" s="177">
        <v>64.114653212214535</v>
      </c>
      <c r="BS285" s="177">
        <v>64.114653212214535</v>
      </c>
      <c r="BT285" s="177">
        <v>64.114653212214535</v>
      </c>
      <c r="BU285" s="177">
        <v>64.114653212214535</v>
      </c>
      <c r="BV285" s="177">
        <v>64.114653212214535</v>
      </c>
      <c r="BW285" s="177">
        <v>64.114653212214535</v>
      </c>
    </row>
    <row r="286" spans="1:75" x14ac:dyDescent="0.25">
      <c r="B286" s="148" t="s">
        <v>609</v>
      </c>
      <c r="C286" s="166">
        <v>0.5</v>
      </c>
      <c r="D286" s="181">
        <v>100</v>
      </c>
      <c r="E286" s="181">
        <v>100</v>
      </c>
      <c r="F286" s="181">
        <v>100</v>
      </c>
      <c r="G286" s="181">
        <v>100</v>
      </c>
      <c r="H286" s="181">
        <v>100</v>
      </c>
      <c r="I286" s="181">
        <v>100</v>
      </c>
      <c r="J286" s="181">
        <v>100</v>
      </c>
      <c r="K286" s="181">
        <v>100</v>
      </c>
      <c r="L286" s="181">
        <v>100</v>
      </c>
      <c r="M286" s="181">
        <v>100</v>
      </c>
      <c r="N286" s="181">
        <v>99.999999999999957</v>
      </c>
      <c r="O286" s="181">
        <v>100</v>
      </c>
      <c r="P286" s="181">
        <v>100</v>
      </c>
      <c r="Q286" s="181">
        <v>55.24736759870931</v>
      </c>
      <c r="R286" s="181">
        <v>55.24736759870931</v>
      </c>
      <c r="S286" s="181">
        <v>55.24736759870931</v>
      </c>
      <c r="T286" s="181">
        <v>55.24736759870931</v>
      </c>
      <c r="U286" s="181">
        <v>55.24736759870931</v>
      </c>
      <c r="V286" s="181">
        <v>55.24736759870931</v>
      </c>
      <c r="W286" s="181">
        <v>55.24736759870931</v>
      </c>
      <c r="X286" s="181">
        <v>55.24736759870931</v>
      </c>
      <c r="Y286" s="181">
        <v>55.24736759870931</v>
      </c>
      <c r="Z286" s="181">
        <v>55.24736759870931</v>
      </c>
      <c r="AA286" s="181">
        <v>55.24736759870931</v>
      </c>
      <c r="AB286" s="181">
        <v>55.24736759870931</v>
      </c>
      <c r="AC286" s="181">
        <v>55.24736759870931</v>
      </c>
      <c r="AD286" s="181">
        <v>55.24736759870931</v>
      </c>
      <c r="AE286" s="181">
        <v>55.24736759870931</v>
      </c>
      <c r="AF286" s="181">
        <v>55.24736759870931</v>
      </c>
      <c r="AG286" s="181">
        <v>55.24736759870931</v>
      </c>
      <c r="AH286" s="181">
        <v>55.24736759870931</v>
      </c>
      <c r="AI286" s="181">
        <v>55.24736759870931</v>
      </c>
      <c r="AJ286" s="181">
        <v>55.24736759870931</v>
      </c>
      <c r="AK286" s="181">
        <v>55.24736759870931</v>
      </c>
      <c r="AL286" s="181">
        <v>55.24736759870931</v>
      </c>
      <c r="AM286" s="181">
        <v>55.24736759870931</v>
      </c>
      <c r="AN286" s="181">
        <v>55.24736759870931</v>
      </c>
      <c r="AO286" s="181">
        <v>55.24736759870931</v>
      </c>
      <c r="AP286" s="181">
        <v>55.24736759870931</v>
      </c>
      <c r="AQ286" s="181">
        <v>55.24736759870931</v>
      </c>
      <c r="AR286" s="181">
        <v>55.24736759870931</v>
      </c>
      <c r="AS286" s="181">
        <v>58.745713122471244</v>
      </c>
      <c r="AT286" s="181">
        <v>58.745713122471244</v>
      </c>
      <c r="AU286" s="181">
        <v>58.745713122471244</v>
      </c>
      <c r="AV286" s="181">
        <v>58.745713122471244</v>
      </c>
      <c r="AW286" s="181">
        <v>58.745713122471244</v>
      </c>
      <c r="AX286" s="181">
        <v>58.745713122471244</v>
      </c>
      <c r="AY286" s="181">
        <v>58.745713122471244</v>
      </c>
      <c r="AZ286" s="181">
        <v>58.745713122471244</v>
      </c>
      <c r="BA286" s="181">
        <v>58.745713122471244</v>
      </c>
      <c r="BB286" s="181">
        <v>58.745713122471244</v>
      </c>
      <c r="BC286" s="181">
        <v>58.745713122471244</v>
      </c>
      <c r="BD286" s="181">
        <v>58.745713122471244</v>
      </c>
      <c r="BE286" s="181">
        <v>58.745713122471244</v>
      </c>
      <c r="BF286" s="181">
        <v>58.745713122471244</v>
      </c>
      <c r="BG286" s="181">
        <v>58.745713122471244</v>
      </c>
      <c r="BH286" s="181">
        <v>58.745713122471244</v>
      </c>
      <c r="BI286" s="181">
        <v>58.745713122471244</v>
      </c>
      <c r="BJ286" s="181">
        <v>58.745713122471244</v>
      </c>
      <c r="BK286" s="181">
        <v>58.745713122471244</v>
      </c>
      <c r="BL286" s="181">
        <v>58.745713122471244</v>
      </c>
      <c r="BM286" s="181">
        <v>58.745713122471244</v>
      </c>
      <c r="BN286" s="181">
        <v>64.114653212214535</v>
      </c>
      <c r="BO286" s="181">
        <v>64.114653212214535</v>
      </c>
      <c r="BP286" s="181">
        <v>64.114653212214535</v>
      </c>
      <c r="BQ286" s="181">
        <v>64.114653212214535</v>
      </c>
      <c r="BR286" s="181">
        <v>64.114653212214535</v>
      </c>
      <c r="BS286" s="181">
        <v>64.114653212214535</v>
      </c>
      <c r="BT286" s="181">
        <v>64.114653212214535</v>
      </c>
      <c r="BU286" s="181">
        <v>64.114653212214535</v>
      </c>
      <c r="BV286" s="181">
        <v>64.114653212214535</v>
      </c>
      <c r="BW286" s="181">
        <v>64.114653212214535</v>
      </c>
    </row>
    <row r="287" spans="1:75" x14ac:dyDescent="0.25">
      <c r="C287" s="166"/>
    </row>
    <row r="288" spans="1:75" x14ac:dyDescent="0.25">
      <c r="A288" s="159" t="s">
        <v>153</v>
      </c>
      <c r="B288" s="192"/>
      <c r="C288" s="166">
        <v>54</v>
      </c>
      <c r="D288" s="165">
        <v>101.2635535344898</v>
      </c>
      <c r="E288" s="165">
        <v>101.74006331886196</v>
      </c>
      <c r="F288" s="165">
        <v>101.3431321768133</v>
      </c>
      <c r="G288" s="165">
        <v>101.3431321768133</v>
      </c>
      <c r="H288" s="165">
        <v>102.36216696291177</v>
      </c>
      <c r="I288" s="165">
        <v>103.52921667340213</v>
      </c>
      <c r="J288" s="165">
        <v>103.52921667340213</v>
      </c>
      <c r="K288" s="165">
        <v>103.77148466045485</v>
      </c>
      <c r="L288" s="165">
        <v>104.10571878284883</v>
      </c>
      <c r="M288" s="165">
        <v>105.4570156928509</v>
      </c>
      <c r="N288" s="165">
        <v>105.13556110689726</v>
      </c>
      <c r="O288" s="165">
        <v>105.13556110689726</v>
      </c>
      <c r="P288" s="165">
        <v>105.13556110689726</v>
      </c>
      <c r="Q288" s="165">
        <v>104.39514389821403</v>
      </c>
      <c r="R288" s="165">
        <v>104.49580577426364</v>
      </c>
      <c r="S288" s="165">
        <v>104.58075582314899</v>
      </c>
      <c r="T288" s="165">
        <v>104.85751077054955</v>
      </c>
      <c r="U288" s="165">
        <v>104.85751077054955</v>
      </c>
      <c r="V288" s="165">
        <v>105.86826544043464</v>
      </c>
      <c r="W288" s="165">
        <v>106.03780743332679</v>
      </c>
      <c r="X288" s="165">
        <v>106.41641410227055</v>
      </c>
      <c r="Y288" s="165">
        <v>106.36565127454558</v>
      </c>
      <c r="Z288" s="165">
        <v>106.42448318012832</v>
      </c>
      <c r="AA288" s="165">
        <v>106.42448318012832</v>
      </c>
      <c r="AB288" s="165">
        <v>107.07318239776562</v>
      </c>
      <c r="AC288" s="165">
        <v>106.33063463126193</v>
      </c>
      <c r="AD288" s="165">
        <v>107.07180261284491</v>
      </c>
      <c r="AE288" s="165">
        <v>108.16336224129115</v>
      </c>
      <c r="AF288" s="165">
        <v>108.98886984292196</v>
      </c>
      <c r="AG288" s="165">
        <v>109.35790278505583</v>
      </c>
      <c r="AH288" s="165">
        <v>109.35790278505583</v>
      </c>
      <c r="AI288" s="165">
        <v>109.87646750301538</v>
      </c>
      <c r="AJ288" s="165">
        <v>110.10049404915823</v>
      </c>
      <c r="AK288" s="165">
        <v>110.10049404915823</v>
      </c>
      <c r="AL288" s="165">
        <v>110.30746621075569</v>
      </c>
      <c r="AM288" s="165">
        <v>110.62192028948478</v>
      </c>
      <c r="AN288" s="165">
        <v>110.80679064006461</v>
      </c>
      <c r="AO288" s="165">
        <v>111.28069547927946</v>
      </c>
      <c r="AP288" s="165">
        <v>111.53906277360709</v>
      </c>
      <c r="AQ288" s="165">
        <v>113.43837074928335</v>
      </c>
      <c r="AR288" s="165">
        <v>113.59753460792344</v>
      </c>
      <c r="AS288" s="165">
        <v>113.63936631142522</v>
      </c>
      <c r="AT288" s="165">
        <v>113.88971974956191</v>
      </c>
      <c r="AU288" s="165">
        <v>113.71280930140686</v>
      </c>
      <c r="AV288" s="165">
        <v>114.1665066712368</v>
      </c>
      <c r="AW288" s="165">
        <v>115.15211692525219</v>
      </c>
      <c r="AX288" s="165">
        <v>116.42388319639797</v>
      </c>
      <c r="AY288" s="165">
        <v>117.11869504106274</v>
      </c>
      <c r="AZ288" s="165">
        <v>117.54774772400478</v>
      </c>
      <c r="BA288" s="165">
        <v>118.44944420860823</v>
      </c>
      <c r="BB288" s="165">
        <v>120.79385176963834</v>
      </c>
      <c r="BC288" s="165">
        <v>127.5826851965714</v>
      </c>
      <c r="BD288" s="165">
        <v>127.67317497041984</v>
      </c>
      <c r="BE288" s="165">
        <v>127.93850204155105</v>
      </c>
      <c r="BF288" s="165">
        <v>130.00339566960889</v>
      </c>
      <c r="BG288" s="165">
        <v>130.62574582707876</v>
      </c>
      <c r="BH288" s="165">
        <v>130.82974705039371</v>
      </c>
      <c r="BI288" s="165">
        <v>130.84360181064986</v>
      </c>
      <c r="BJ288" s="165">
        <v>130.84360181064986</v>
      </c>
      <c r="BK288" s="165">
        <v>131.00622859016269</v>
      </c>
      <c r="BL288" s="165">
        <v>132.04813990970035</v>
      </c>
      <c r="BM288" s="165">
        <v>132.08103783598602</v>
      </c>
      <c r="BN288" s="165">
        <v>134.59171616112476</v>
      </c>
      <c r="BO288" s="165">
        <v>134.23152794495422</v>
      </c>
      <c r="BP288" s="165">
        <v>136.36259966789734</v>
      </c>
      <c r="BQ288" s="165">
        <v>136.81130416002378</v>
      </c>
      <c r="BR288" s="165">
        <v>136.86498828531364</v>
      </c>
      <c r="BS288" s="165">
        <v>136.86498828531364</v>
      </c>
      <c r="BT288" s="165">
        <v>136.95120782275058</v>
      </c>
      <c r="BU288" s="165">
        <v>137.29122518822177</v>
      </c>
      <c r="BV288" s="165">
        <v>137.64489800159183</v>
      </c>
      <c r="BW288" s="165">
        <v>139.16778339984572</v>
      </c>
    </row>
    <row r="289" spans="1:75" x14ac:dyDescent="0.25">
      <c r="A289" s="189" t="s">
        <v>154</v>
      </c>
      <c r="B289" s="188"/>
      <c r="C289" s="166">
        <v>51</v>
      </c>
      <c r="D289" s="172">
        <v>100.76624849567089</v>
      </c>
      <c r="E289" s="172">
        <v>101.27078826735907</v>
      </c>
      <c r="F289" s="172">
        <v>101.39862012323458</v>
      </c>
      <c r="G289" s="172">
        <v>101.39862012323458</v>
      </c>
      <c r="H289" s="172">
        <v>102.31987296166007</v>
      </c>
      <c r="I289" s="172">
        <v>103.31526489540998</v>
      </c>
      <c r="J289" s="172">
        <v>103.31526489540998</v>
      </c>
      <c r="K289" s="172">
        <v>103.70718415707591</v>
      </c>
      <c r="L289" s="172">
        <v>103.70718415707591</v>
      </c>
      <c r="M289" s="172">
        <v>105.13796912060752</v>
      </c>
      <c r="N289" s="172">
        <v>105.15150039448552</v>
      </c>
      <c r="O289" s="172">
        <v>105.15150039448552</v>
      </c>
      <c r="P289" s="172">
        <v>105.15150039448552</v>
      </c>
      <c r="Q289" s="172">
        <v>105.19913696858627</v>
      </c>
      <c r="R289" s="172">
        <v>105.30572013146234</v>
      </c>
      <c r="S289" s="172">
        <v>105.39566724204683</v>
      </c>
      <c r="T289" s="172">
        <v>105.68870189223566</v>
      </c>
      <c r="U289" s="172">
        <v>105.68870189223566</v>
      </c>
      <c r="V289" s="172">
        <v>105.68870189223566</v>
      </c>
      <c r="W289" s="172">
        <v>105.86821694353321</v>
      </c>
      <c r="X289" s="172">
        <v>105.90151067910568</v>
      </c>
      <c r="Y289" s="172">
        <v>106.13652427821769</v>
      </c>
      <c r="Z289" s="172">
        <v>106.19881688412883</v>
      </c>
      <c r="AA289" s="172">
        <v>106.19881688412883</v>
      </c>
      <c r="AB289" s="172">
        <v>106.88567487927421</v>
      </c>
      <c r="AC289" s="172">
        <v>106.37070873907788</v>
      </c>
      <c r="AD289" s="172">
        <v>107.15547483722456</v>
      </c>
      <c r="AE289" s="172">
        <v>108.31124385557941</v>
      </c>
      <c r="AF289" s="172">
        <v>109.18531072789439</v>
      </c>
      <c r="AG289" s="172">
        <v>109.57605149015377</v>
      </c>
      <c r="AH289" s="172">
        <v>109.57605149015377</v>
      </c>
      <c r="AI289" s="172">
        <v>110.12512001505212</v>
      </c>
      <c r="AJ289" s="172">
        <v>110.36232459332102</v>
      </c>
      <c r="AK289" s="172">
        <v>110.36232459332102</v>
      </c>
      <c r="AL289" s="172">
        <v>110.58147158795363</v>
      </c>
      <c r="AM289" s="172">
        <v>110.91442296543148</v>
      </c>
      <c r="AN289" s="172">
        <v>111.11016804251601</v>
      </c>
      <c r="AO289" s="172">
        <v>111.61194963697879</v>
      </c>
      <c r="AP289" s="172">
        <v>111.88551500744333</v>
      </c>
      <c r="AQ289" s="172">
        <v>113.8965469816888</v>
      </c>
      <c r="AR289" s="172">
        <v>114.06507342024888</v>
      </c>
      <c r="AS289" s="172">
        <v>114.10936581219195</v>
      </c>
      <c r="AT289" s="172">
        <v>114.3744459231602</v>
      </c>
      <c r="AU289" s="172">
        <v>114.42302973525632</v>
      </c>
      <c r="AV289" s="172">
        <v>114.9034151856645</v>
      </c>
      <c r="AW289" s="172">
        <v>115.75576436565511</v>
      </c>
      <c r="AX289" s="172">
        <v>117.10234041745653</v>
      </c>
      <c r="AY289" s="172">
        <v>117.4588565343759</v>
      </c>
      <c r="AZ289" s="172">
        <v>117.91314761043218</v>
      </c>
      <c r="BA289" s="172">
        <v>119.1565143512564</v>
      </c>
      <c r="BB289" s="172">
        <v>122.08954945140607</v>
      </c>
      <c r="BC289" s="172">
        <v>128.83772102628933</v>
      </c>
      <c r="BD289" s="172">
        <v>128.93353372801121</v>
      </c>
      <c r="BE289" s="172">
        <v>129.21446827391483</v>
      </c>
      <c r="BF289" s="172">
        <v>130.91568039882418</v>
      </c>
      <c r="BG289" s="172">
        <v>131.42112462670374</v>
      </c>
      <c r="BH289" s="172">
        <v>131.6371259219784</v>
      </c>
      <c r="BI289" s="172">
        <v>131.65179566813197</v>
      </c>
      <c r="BJ289" s="172">
        <v>131.65179566813197</v>
      </c>
      <c r="BK289" s="172">
        <v>131.82398872879261</v>
      </c>
      <c r="BL289" s="172">
        <v>132.63412279274351</v>
      </c>
      <c r="BM289" s="172">
        <v>132.70070557993975</v>
      </c>
      <c r="BN289" s="172">
        <v>135.64033609135603</v>
      </c>
      <c r="BO289" s="172">
        <v>136.16183685824205</v>
      </c>
      <c r="BP289" s="172">
        <v>136.62289252874973</v>
      </c>
      <c r="BQ289" s="172">
        <v>137.09799140276596</v>
      </c>
      <c r="BR289" s="172">
        <v>137.15483341777875</v>
      </c>
      <c r="BS289" s="172">
        <v>137.15483341777875</v>
      </c>
      <c r="BT289" s="172">
        <v>137.24612469271196</v>
      </c>
      <c r="BU289" s="172">
        <v>137.60614307968149</v>
      </c>
      <c r="BV289" s="172">
        <v>137.98062017619094</v>
      </c>
      <c r="BW289" s="172">
        <v>139.59308706845977</v>
      </c>
    </row>
    <row r="290" spans="1:75" x14ac:dyDescent="0.25">
      <c r="A290" s="173" t="s">
        <v>155</v>
      </c>
      <c r="B290" s="188"/>
      <c r="C290" s="166">
        <v>51</v>
      </c>
      <c r="D290" s="177">
        <v>100.76624849567089</v>
      </c>
      <c r="E290" s="177">
        <v>101.27078826735907</v>
      </c>
      <c r="F290" s="177">
        <v>101.39862012323458</v>
      </c>
      <c r="G290" s="177">
        <v>101.39862012323458</v>
      </c>
      <c r="H290" s="177">
        <v>102.31987296166007</v>
      </c>
      <c r="I290" s="177">
        <v>103.31526489540998</v>
      </c>
      <c r="J290" s="177">
        <v>103.31526489540998</v>
      </c>
      <c r="K290" s="177">
        <v>103.70718415707591</v>
      </c>
      <c r="L290" s="177">
        <v>103.70718415707591</v>
      </c>
      <c r="M290" s="177">
        <v>105.13796912060752</v>
      </c>
      <c r="N290" s="177">
        <v>105.15150039448552</v>
      </c>
      <c r="O290" s="177">
        <v>105.15150039448552</v>
      </c>
      <c r="P290" s="177">
        <v>105.15150039448552</v>
      </c>
      <c r="Q290" s="177">
        <v>105.19913696858627</v>
      </c>
      <c r="R290" s="177">
        <v>105.30572013146234</v>
      </c>
      <c r="S290" s="177">
        <v>105.39566724204683</v>
      </c>
      <c r="T290" s="177">
        <v>105.68870189223566</v>
      </c>
      <c r="U290" s="177">
        <v>105.68870189223566</v>
      </c>
      <c r="V290" s="177">
        <v>105.68870189223566</v>
      </c>
      <c r="W290" s="177">
        <v>105.86821694353321</v>
      </c>
      <c r="X290" s="177">
        <v>105.90151067910568</v>
      </c>
      <c r="Y290" s="177">
        <v>106.13652427821769</v>
      </c>
      <c r="Z290" s="177">
        <v>106.19881688412883</v>
      </c>
      <c r="AA290" s="177">
        <v>106.19881688412883</v>
      </c>
      <c r="AB290" s="177">
        <v>106.88567487927421</v>
      </c>
      <c r="AC290" s="177">
        <v>106.37070873907788</v>
      </c>
      <c r="AD290" s="177">
        <v>107.15547483722456</v>
      </c>
      <c r="AE290" s="177">
        <v>108.31124385557941</v>
      </c>
      <c r="AF290" s="177">
        <v>109.18531072789439</v>
      </c>
      <c r="AG290" s="177">
        <v>109.57605149015377</v>
      </c>
      <c r="AH290" s="177">
        <v>109.57605149015377</v>
      </c>
      <c r="AI290" s="177">
        <v>110.12512001505212</v>
      </c>
      <c r="AJ290" s="177">
        <v>110.36232459332102</v>
      </c>
      <c r="AK290" s="177">
        <v>110.36232459332102</v>
      </c>
      <c r="AL290" s="177">
        <v>110.58147158795363</v>
      </c>
      <c r="AM290" s="177">
        <v>110.91442296543148</v>
      </c>
      <c r="AN290" s="177">
        <v>111.11016804251601</v>
      </c>
      <c r="AO290" s="177">
        <v>111.61194963697879</v>
      </c>
      <c r="AP290" s="177">
        <v>111.88551500744333</v>
      </c>
      <c r="AQ290" s="177">
        <v>113.8965469816888</v>
      </c>
      <c r="AR290" s="177">
        <v>114.06507342024888</v>
      </c>
      <c r="AS290" s="177">
        <v>114.10936581219195</v>
      </c>
      <c r="AT290" s="177">
        <v>114.3744459231602</v>
      </c>
      <c r="AU290" s="177">
        <v>114.42302973525632</v>
      </c>
      <c r="AV290" s="177">
        <v>114.9034151856645</v>
      </c>
      <c r="AW290" s="177">
        <v>115.75576436565511</v>
      </c>
      <c r="AX290" s="177">
        <v>117.10234041745653</v>
      </c>
      <c r="AY290" s="177">
        <v>117.4588565343759</v>
      </c>
      <c r="AZ290" s="177">
        <v>117.91314761043218</v>
      </c>
      <c r="BA290" s="177">
        <v>119.1565143512564</v>
      </c>
      <c r="BB290" s="177">
        <v>122.08954945140607</v>
      </c>
      <c r="BC290" s="177">
        <v>128.83772102628933</v>
      </c>
      <c r="BD290" s="177">
        <v>128.93353372801121</v>
      </c>
      <c r="BE290" s="177">
        <v>129.21446827391483</v>
      </c>
      <c r="BF290" s="177">
        <v>130.91568039882418</v>
      </c>
      <c r="BG290" s="177">
        <v>131.42112462670374</v>
      </c>
      <c r="BH290" s="177">
        <v>131.6371259219784</v>
      </c>
      <c r="BI290" s="177">
        <v>131.65179566813197</v>
      </c>
      <c r="BJ290" s="177">
        <v>131.65179566813197</v>
      </c>
      <c r="BK290" s="177">
        <v>131.82398872879261</v>
      </c>
      <c r="BL290" s="177">
        <v>132.63412279274351</v>
      </c>
      <c r="BM290" s="177">
        <v>132.70070557993975</v>
      </c>
      <c r="BN290" s="177">
        <v>135.64033609135603</v>
      </c>
      <c r="BO290" s="177">
        <v>136.16183685824205</v>
      </c>
      <c r="BP290" s="177">
        <v>136.62289252874973</v>
      </c>
      <c r="BQ290" s="177">
        <v>137.09799140276596</v>
      </c>
      <c r="BR290" s="177">
        <v>137.15483341777875</v>
      </c>
      <c r="BS290" s="177">
        <v>137.15483341777875</v>
      </c>
      <c r="BT290" s="177">
        <v>137.24612469271196</v>
      </c>
      <c r="BU290" s="177">
        <v>137.60614307968149</v>
      </c>
      <c r="BV290" s="177">
        <v>137.98062017619094</v>
      </c>
      <c r="BW290" s="177">
        <v>139.59308706845977</v>
      </c>
    </row>
    <row r="291" spans="1:75" x14ac:dyDescent="0.25">
      <c r="B291" s="148" t="s">
        <v>610</v>
      </c>
      <c r="C291" s="166">
        <v>28</v>
      </c>
      <c r="D291" s="181">
        <v>100.22324827729837</v>
      </c>
      <c r="E291" s="181">
        <v>100.70661153085156</v>
      </c>
      <c r="F291" s="181">
        <v>100.75511566966428</v>
      </c>
      <c r="G291" s="181">
        <v>100.75511566966428</v>
      </c>
      <c r="H291" s="181">
        <v>102.40012572606456</v>
      </c>
      <c r="I291" s="181">
        <v>103.19785253122249</v>
      </c>
      <c r="J291" s="181">
        <v>103.19785253122249</v>
      </c>
      <c r="K291" s="181">
        <v>103.18985216248417</v>
      </c>
      <c r="L291" s="181">
        <v>103.18985216248417</v>
      </c>
      <c r="M291" s="181">
        <v>104.29086761188714</v>
      </c>
      <c r="N291" s="181">
        <v>104.31551386073637</v>
      </c>
      <c r="O291" s="181">
        <v>104.31551386073637</v>
      </c>
      <c r="P291" s="181">
        <v>104.31551386073637</v>
      </c>
      <c r="Q291" s="181">
        <v>104.40228047784844</v>
      </c>
      <c r="R291" s="181">
        <v>104.56217916587737</v>
      </c>
      <c r="S291" s="181">
        <v>104.72601140301343</v>
      </c>
      <c r="T291" s="181">
        <v>104.94111636093432</v>
      </c>
      <c r="U291" s="181">
        <v>104.94111636093432</v>
      </c>
      <c r="V291" s="181">
        <v>104.94111636093432</v>
      </c>
      <c r="W291" s="181">
        <v>105.26809020436916</v>
      </c>
      <c r="X291" s="181">
        <v>105.26809020436916</v>
      </c>
      <c r="Y291" s="181">
        <v>105.54898934514054</v>
      </c>
      <c r="Z291" s="181">
        <v>105.58393299599875</v>
      </c>
      <c r="AA291" s="181">
        <v>105.58393299599875</v>
      </c>
      <c r="AB291" s="181">
        <v>106.286347533156</v>
      </c>
      <c r="AC291" s="181">
        <v>105.64491470907542</v>
      </c>
      <c r="AD291" s="181">
        <v>107.24993864818539</v>
      </c>
      <c r="AE291" s="181">
        <v>108.03116850946854</v>
      </c>
      <c r="AF291" s="181">
        <v>109.16427411031724</v>
      </c>
      <c r="AG291" s="181">
        <v>109.16440139986882</v>
      </c>
      <c r="AH291" s="181">
        <v>109.16440139986882</v>
      </c>
      <c r="AI291" s="181">
        <v>109.41107319110129</v>
      </c>
      <c r="AJ291" s="181">
        <v>109.72655810188348</v>
      </c>
      <c r="AK291" s="181">
        <v>109.72655810188348</v>
      </c>
      <c r="AL291" s="181">
        <v>110.12571869925002</v>
      </c>
      <c r="AM291" s="181">
        <v>110.54555780316302</v>
      </c>
      <c r="AN291" s="181">
        <v>110.56583917072986</v>
      </c>
      <c r="AO291" s="181">
        <v>111.70632111658672</v>
      </c>
      <c r="AP291" s="181">
        <v>112.03547900764453</v>
      </c>
      <c r="AQ291" s="181">
        <v>114.38382923942825</v>
      </c>
      <c r="AR291" s="181">
        <v>114.55218315055832</v>
      </c>
      <c r="AS291" s="181">
        <v>114.63285857874033</v>
      </c>
      <c r="AT291" s="181">
        <v>114.63285857874033</v>
      </c>
      <c r="AU291" s="181">
        <v>114.63285857874033</v>
      </c>
      <c r="AV291" s="181">
        <v>115.50784636341234</v>
      </c>
      <c r="AW291" s="181">
        <v>116.49995853775805</v>
      </c>
      <c r="AX291" s="181">
        <v>117.18198994864044</v>
      </c>
      <c r="AY291" s="181">
        <v>117.66775013668948</v>
      </c>
      <c r="AZ291" s="181">
        <v>117.99165550017949</v>
      </c>
      <c r="BA291" s="181">
        <v>119.14500336760808</v>
      </c>
      <c r="BB291" s="181">
        <v>121.76653421367151</v>
      </c>
      <c r="BC291" s="181">
        <v>130.40109351416686</v>
      </c>
      <c r="BD291" s="181">
        <v>130.42664085307132</v>
      </c>
      <c r="BE291" s="181">
        <v>130.93834306168151</v>
      </c>
      <c r="BF291" s="181">
        <v>134.03697943205211</v>
      </c>
      <c r="BG291" s="181">
        <v>134.57604162122885</v>
      </c>
      <c r="BH291" s="181">
        <v>134.57604162122885</v>
      </c>
      <c r="BI291" s="181">
        <v>134.57604162122885</v>
      </c>
      <c r="BJ291" s="181">
        <v>134.57604162122885</v>
      </c>
      <c r="BK291" s="181">
        <v>134.65062943964219</v>
      </c>
      <c r="BL291" s="181">
        <v>136.0820534854532</v>
      </c>
      <c r="BM291" s="181">
        <v>136.2033292764178</v>
      </c>
      <c r="BN291" s="181">
        <v>139.21302100619525</v>
      </c>
      <c r="BO291" s="181">
        <v>139.65820883530199</v>
      </c>
      <c r="BP291" s="181">
        <v>140.49798880658383</v>
      </c>
      <c r="BQ291" s="181">
        <v>141.36334746997053</v>
      </c>
      <c r="BR291" s="181">
        <v>141.36334746997053</v>
      </c>
      <c r="BS291" s="181">
        <v>141.36334746997053</v>
      </c>
      <c r="BT291" s="181">
        <v>141.52962800645605</v>
      </c>
      <c r="BU291" s="181">
        <v>142.07856684636323</v>
      </c>
      <c r="BV291" s="181">
        <v>142.07856684636323</v>
      </c>
      <c r="BW291" s="181">
        <v>143.14116646591171</v>
      </c>
    </row>
    <row r="292" spans="1:75" x14ac:dyDescent="0.25">
      <c r="B292" s="148" t="s">
        <v>611</v>
      </c>
      <c r="C292" s="166">
        <v>5</v>
      </c>
      <c r="D292" s="181">
        <v>100.09191486784164</v>
      </c>
      <c r="E292" s="181">
        <v>100.09191486784164</v>
      </c>
      <c r="F292" s="181">
        <v>101.1241766204206</v>
      </c>
      <c r="G292" s="181">
        <v>101.1241766204206</v>
      </c>
      <c r="H292" s="181">
        <v>101.1241766204206</v>
      </c>
      <c r="I292" s="181">
        <v>101.74824708106716</v>
      </c>
      <c r="J292" s="181">
        <v>101.74824708106716</v>
      </c>
      <c r="K292" s="181">
        <v>101.74824708106716</v>
      </c>
      <c r="L292" s="181">
        <v>101.74824708106716</v>
      </c>
      <c r="M292" s="181">
        <v>103.32063343693945</v>
      </c>
      <c r="N292" s="181">
        <v>103.32063343693945</v>
      </c>
      <c r="O292" s="181">
        <v>103.32063343693945</v>
      </c>
      <c r="P292" s="181">
        <v>103.32063343693945</v>
      </c>
      <c r="Q292" s="181">
        <v>103.32063343693945</v>
      </c>
      <c r="R292" s="181">
        <v>103.32063343693945</v>
      </c>
      <c r="S292" s="181">
        <v>103.32063343693945</v>
      </c>
      <c r="T292" s="181">
        <v>104.07578746417116</v>
      </c>
      <c r="U292" s="181">
        <v>104.07578746417116</v>
      </c>
      <c r="V292" s="181">
        <v>104.07578746417116</v>
      </c>
      <c r="W292" s="181">
        <v>104.07578746417116</v>
      </c>
      <c r="X292" s="181">
        <v>104.07578746417116</v>
      </c>
      <c r="Y292" s="181">
        <v>104.4198937076189</v>
      </c>
      <c r="Z292" s="181">
        <v>104.85959384310654</v>
      </c>
      <c r="AA292" s="181">
        <v>104.85959384310654</v>
      </c>
      <c r="AB292" s="181">
        <v>105.49159127982857</v>
      </c>
      <c r="AC292" s="181">
        <v>104.85959384310654</v>
      </c>
      <c r="AD292" s="181">
        <v>104.85959384310654</v>
      </c>
      <c r="AE292" s="181">
        <v>105.34931735404629</v>
      </c>
      <c r="AF292" s="181">
        <v>108.09915384787296</v>
      </c>
      <c r="AG292" s="181">
        <v>108.42455135824909</v>
      </c>
      <c r="AH292" s="181">
        <v>108.42455135824909</v>
      </c>
      <c r="AI292" s="181">
        <v>109.9491377749199</v>
      </c>
      <c r="AJ292" s="181">
        <v>110.60190897288241</v>
      </c>
      <c r="AK292" s="181">
        <v>110.60190897288241</v>
      </c>
      <c r="AL292" s="181">
        <v>110.60190897288241</v>
      </c>
      <c r="AM292" s="181">
        <v>111.64691404124383</v>
      </c>
      <c r="AN292" s="181">
        <v>111.87043560616016</v>
      </c>
      <c r="AO292" s="181">
        <v>110.60190897288241</v>
      </c>
      <c r="AP292" s="181">
        <v>111.46215159217964</v>
      </c>
      <c r="AQ292" s="181">
        <v>111.46215159217964</v>
      </c>
      <c r="AR292" s="181">
        <v>112.14876276552513</v>
      </c>
      <c r="AS292" s="181">
        <v>112.14876276552513</v>
      </c>
      <c r="AT292" s="181">
        <v>114.70750471633497</v>
      </c>
      <c r="AU292" s="181">
        <v>114.70750471633497</v>
      </c>
      <c r="AV292" s="181">
        <v>114.70750471633497</v>
      </c>
      <c r="AW292" s="181">
        <v>117.24776287703435</v>
      </c>
      <c r="AX292" s="181">
        <v>121.81258429860186</v>
      </c>
      <c r="AY292" s="181">
        <v>121.81258429860186</v>
      </c>
      <c r="AZ292" s="181">
        <v>124.63248323883181</v>
      </c>
      <c r="BA292" s="181">
        <v>124.89279076916709</v>
      </c>
      <c r="BB292" s="181">
        <v>127.57663869255357</v>
      </c>
      <c r="BC292" s="181">
        <v>139.21122860887985</v>
      </c>
      <c r="BD292" s="181">
        <v>139.84223250015853</v>
      </c>
      <c r="BE292" s="181">
        <v>139.84223250015853</v>
      </c>
      <c r="BF292" s="181">
        <v>139.84223250015853</v>
      </c>
      <c r="BG292" s="181">
        <v>139.84223250015853</v>
      </c>
      <c r="BH292" s="181">
        <v>142.04544571195993</v>
      </c>
      <c r="BI292" s="181">
        <v>142.04544571195993</v>
      </c>
      <c r="BJ292" s="181">
        <v>142.04544571195993</v>
      </c>
      <c r="BK292" s="181">
        <v>143.38412314758389</v>
      </c>
      <c r="BL292" s="181">
        <v>143.38412314758389</v>
      </c>
      <c r="BM292" s="181">
        <v>143.38412314758389</v>
      </c>
      <c r="BN292" s="181">
        <v>144.56218589068462</v>
      </c>
      <c r="BO292" s="181">
        <v>145.01748006501361</v>
      </c>
      <c r="BP292" s="181">
        <v>145.01748006501361</v>
      </c>
      <c r="BQ292" s="181">
        <v>145.01748006501361</v>
      </c>
      <c r="BR292" s="181">
        <v>145.01748006501361</v>
      </c>
      <c r="BS292" s="181">
        <v>145.01748006501361</v>
      </c>
      <c r="BT292" s="181">
        <v>145.01748006501361</v>
      </c>
      <c r="BU292" s="181">
        <v>145.61561010862238</v>
      </c>
      <c r="BV292" s="181">
        <v>145.61561010862238</v>
      </c>
      <c r="BW292" s="181">
        <v>145.83072142982473</v>
      </c>
    </row>
    <row r="293" spans="1:75" x14ac:dyDescent="0.25">
      <c r="B293" s="148" t="s">
        <v>612</v>
      </c>
      <c r="C293" s="166">
        <v>18</v>
      </c>
      <c r="D293" s="181">
        <v>101.79823039864738</v>
      </c>
      <c r="E293" s="181">
        <v>102.47586135734781</v>
      </c>
      <c r="F293" s="181">
        <v>102.47586135734781</v>
      </c>
      <c r="G293" s="181">
        <v>102.47586135734781</v>
      </c>
      <c r="H293" s="181">
        <v>102.52717320070848</v>
      </c>
      <c r="I293" s="181">
        <v>103.93318907701911</v>
      </c>
      <c r="J293" s="181">
        <v>103.93318907701911</v>
      </c>
      <c r="K293" s="181">
        <v>105.05607200310995</v>
      </c>
      <c r="L293" s="181">
        <v>105.05607200310995</v>
      </c>
      <c r="M293" s="181">
        <v>106.96049804630258</v>
      </c>
      <c r="N293" s="181">
        <v>106.96049804630258</v>
      </c>
      <c r="O293" s="181">
        <v>106.96049804630258</v>
      </c>
      <c r="P293" s="181">
        <v>106.96049804630258</v>
      </c>
      <c r="Q293" s="181">
        <v>106.96049804630258</v>
      </c>
      <c r="R293" s="181">
        <v>107.01375238196195</v>
      </c>
      <c r="S293" s="181">
        <v>107.01375238196195</v>
      </c>
      <c r="T293" s="181">
        <v>107.29964450427786</v>
      </c>
      <c r="U293" s="181">
        <v>107.29964450427786</v>
      </c>
      <c r="V293" s="181">
        <v>107.29964450427786</v>
      </c>
      <c r="W293" s="181">
        <v>107.29964450427786</v>
      </c>
      <c r="X293" s="181">
        <v>107.39397675506652</v>
      </c>
      <c r="Y293" s="181">
        <v>107.52730933261518</v>
      </c>
      <c r="Z293" s="181">
        <v>107.52730933261518</v>
      </c>
      <c r="AA293" s="181">
        <v>107.52730933261518</v>
      </c>
      <c r="AB293" s="181">
        <v>108.20520730641518</v>
      </c>
      <c r="AC293" s="181">
        <v>107.9194758124071</v>
      </c>
      <c r="AD293" s="181">
        <v>107.64627585187384</v>
      </c>
      <c r="AE293" s="181">
        <v>109.5696739777333</v>
      </c>
      <c r="AF293" s="181">
        <v>109.51974459968703</v>
      </c>
      <c r="AG293" s="181">
        <v>110.53625722279278</v>
      </c>
      <c r="AH293" s="181">
        <v>110.53625722279278</v>
      </c>
      <c r="AI293" s="181">
        <v>111.2847434745679</v>
      </c>
      <c r="AJ293" s="181">
        <v>111.2847434745679</v>
      </c>
      <c r="AK293" s="181">
        <v>111.2847434745679</v>
      </c>
      <c r="AL293" s="181">
        <v>111.2847434745679</v>
      </c>
      <c r="AM293" s="181">
        <v>111.2847434745679</v>
      </c>
      <c r="AN293" s="181">
        <v>111.74571640872661</v>
      </c>
      <c r="AO293" s="181">
        <v>111.74571640872661</v>
      </c>
      <c r="AP293" s="181">
        <v>111.76983862248139</v>
      </c>
      <c r="AQ293" s="181">
        <v>113.81477330006889</v>
      </c>
      <c r="AR293" s="181">
        <v>113.83965568830192</v>
      </c>
      <c r="AS293" s="181">
        <v>113.83965568830192</v>
      </c>
      <c r="AT293" s="181">
        <v>113.87995434970922</v>
      </c>
      <c r="AU293" s="181">
        <v>114.01760848398163</v>
      </c>
      <c r="AV293" s="181">
        <v>114.01760848398163</v>
      </c>
      <c r="AW293" s="181">
        <v>114.18368495588963</v>
      </c>
      <c r="AX293" s="181">
        <v>115.67004006863006</v>
      </c>
      <c r="AY293" s="181">
        <v>115.92454210738089</v>
      </c>
      <c r="AZ293" s="181">
        <v>115.92454210738089</v>
      </c>
      <c r="BA293" s="181">
        <v>117.58101020973416</v>
      </c>
      <c r="BB293" s="181">
        <v>121.06782614311889</v>
      </c>
      <c r="BC293" s="181">
        <v>123.5242783833158</v>
      </c>
      <c r="BD293" s="181">
        <v>123.58072854121009</v>
      </c>
      <c r="BE293" s="181">
        <v>123.58072854121009</v>
      </c>
      <c r="BF293" s="181">
        <v>123.58072854121009</v>
      </c>
      <c r="BG293" s="181">
        <v>124.17427933703837</v>
      </c>
      <c r="BH293" s="181">
        <v>124.17427933703837</v>
      </c>
      <c r="BI293" s="181">
        <v>124.21584361780681</v>
      </c>
      <c r="BJ293" s="181">
        <v>124.21584361780681</v>
      </c>
      <c r="BK293" s="181">
        <v>124.21584361780681</v>
      </c>
      <c r="BL293" s="181">
        <v>124.28456383885057</v>
      </c>
      <c r="BM293" s="181">
        <v>124.28456383885057</v>
      </c>
      <c r="BN293" s="181">
        <v>127.60453461290373</v>
      </c>
      <c r="BO293" s="181">
        <v>128.26313511426781</v>
      </c>
      <c r="BP293" s="181">
        <v>128.26313511426781</v>
      </c>
      <c r="BQ293" s="181">
        <v>128.26313511426781</v>
      </c>
      <c r="BR293" s="181">
        <v>128.42418749013737</v>
      </c>
      <c r="BS293" s="181">
        <v>128.42418749013737</v>
      </c>
      <c r="BT293" s="181">
        <v>128.42418749013737</v>
      </c>
      <c r="BU293" s="181">
        <v>128.42418749013737</v>
      </c>
      <c r="BV293" s="181">
        <v>129.48520593024753</v>
      </c>
      <c r="BW293" s="181">
        <v>132.34117623871091</v>
      </c>
    </row>
    <row r="294" spans="1:75" x14ac:dyDescent="0.25">
      <c r="A294" s="189" t="s">
        <v>156</v>
      </c>
      <c r="B294" s="188"/>
      <c r="C294" s="166">
        <v>3</v>
      </c>
      <c r="D294" s="172">
        <v>109.7177391944111</v>
      </c>
      <c r="E294" s="172">
        <v>109.7177391944111</v>
      </c>
      <c r="F294" s="172">
        <v>100.39983708765145</v>
      </c>
      <c r="G294" s="172">
        <v>100.39983708765145</v>
      </c>
      <c r="H294" s="172">
        <v>103.08116498419064</v>
      </c>
      <c r="I294" s="172">
        <v>107.16639689926859</v>
      </c>
      <c r="J294" s="172">
        <v>107.16639689926859</v>
      </c>
      <c r="K294" s="172">
        <v>104.8645932178968</v>
      </c>
      <c r="L294" s="172">
        <v>110.88080742098833</v>
      </c>
      <c r="M294" s="172">
        <v>110.88080742098833</v>
      </c>
      <c r="N294" s="172">
        <v>104.8645932178968</v>
      </c>
      <c r="O294" s="172">
        <v>104.8645932178968</v>
      </c>
      <c r="P294" s="172">
        <v>104.8645932178968</v>
      </c>
      <c r="Q294" s="172">
        <v>90.727261701885865</v>
      </c>
      <c r="R294" s="172">
        <v>90.727261701885865</v>
      </c>
      <c r="S294" s="172">
        <v>90.727261701885865</v>
      </c>
      <c r="T294" s="172">
        <v>90.727261701885865</v>
      </c>
      <c r="U294" s="172">
        <v>90.727261701885865</v>
      </c>
      <c r="V294" s="172">
        <v>108.9208457598176</v>
      </c>
      <c r="W294" s="172">
        <v>108.9208457598176</v>
      </c>
      <c r="X294" s="172">
        <v>115.16977229607316</v>
      </c>
      <c r="Y294" s="172">
        <v>110.26081021211975</v>
      </c>
      <c r="Z294" s="172">
        <v>110.26081021211975</v>
      </c>
      <c r="AA294" s="172">
        <v>110.26081021211975</v>
      </c>
      <c r="AB294" s="172">
        <v>110.26081021211975</v>
      </c>
      <c r="AC294" s="172">
        <v>105.64937479839081</v>
      </c>
      <c r="AD294" s="172">
        <v>105.64937479839081</v>
      </c>
      <c r="AE294" s="172">
        <v>105.64937479839081</v>
      </c>
      <c r="AF294" s="172">
        <v>105.64937479839081</v>
      </c>
      <c r="AG294" s="172">
        <v>105.64937479839081</v>
      </c>
      <c r="AH294" s="172">
        <v>105.64937479839081</v>
      </c>
      <c r="AI294" s="172">
        <v>105.64937479839081</v>
      </c>
      <c r="AJ294" s="172">
        <v>105.64937479839081</v>
      </c>
      <c r="AK294" s="172">
        <v>105.64937479839081</v>
      </c>
      <c r="AL294" s="172">
        <v>105.64937479839081</v>
      </c>
      <c r="AM294" s="172">
        <v>105.64937479839081</v>
      </c>
      <c r="AN294" s="172">
        <v>105.64937479839081</v>
      </c>
      <c r="AO294" s="172">
        <v>105.64937479839081</v>
      </c>
      <c r="AP294" s="172">
        <v>105.64937479839081</v>
      </c>
      <c r="AQ294" s="172">
        <v>105.64937479839081</v>
      </c>
      <c r="AR294" s="172">
        <v>105.64937479839081</v>
      </c>
      <c r="AS294" s="172">
        <v>105.64937479839081</v>
      </c>
      <c r="AT294" s="172">
        <v>105.64937479839081</v>
      </c>
      <c r="AU294" s="172">
        <v>101.63906192596623</v>
      </c>
      <c r="AV294" s="172">
        <v>101.63906192596623</v>
      </c>
      <c r="AW294" s="172">
        <v>104.89011043840263</v>
      </c>
      <c r="AX294" s="172">
        <v>104.89011043840263</v>
      </c>
      <c r="AY294" s="172">
        <v>111.33594965473924</v>
      </c>
      <c r="AZ294" s="172">
        <v>111.33594965473924</v>
      </c>
      <c r="BA294" s="172">
        <v>106.42925178358944</v>
      </c>
      <c r="BB294" s="172">
        <v>98.766991179586867</v>
      </c>
      <c r="BC294" s="172">
        <v>106.24707609136654</v>
      </c>
      <c r="BD294" s="172">
        <v>106.24707609136654</v>
      </c>
      <c r="BE294" s="172">
        <v>106.24707609136654</v>
      </c>
      <c r="BF294" s="172">
        <v>114.49455527294886</v>
      </c>
      <c r="BG294" s="172">
        <v>117.10430623345398</v>
      </c>
      <c r="BH294" s="172">
        <v>117.10430623345398</v>
      </c>
      <c r="BI294" s="172">
        <v>117.10430623345398</v>
      </c>
      <c r="BJ294" s="172">
        <v>117.10430623345398</v>
      </c>
      <c r="BK294" s="172">
        <v>117.10430623345398</v>
      </c>
      <c r="BL294" s="172">
        <v>122.08643089796642</v>
      </c>
      <c r="BM294" s="172">
        <v>121.54668618877274</v>
      </c>
      <c r="BN294" s="172">
        <v>116.76517734719305</v>
      </c>
      <c r="BO294" s="172">
        <v>101.41627641906113</v>
      </c>
      <c r="BP294" s="172">
        <v>131.93762103340663</v>
      </c>
      <c r="BQ294" s="172">
        <v>131.93762103340663</v>
      </c>
      <c r="BR294" s="172">
        <v>131.93762103340663</v>
      </c>
      <c r="BS294" s="172">
        <v>131.93762103340663</v>
      </c>
      <c r="BT294" s="172">
        <v>131.93762103340663</v>
      </c>
      <c r="BU294" s="172">
        <v>131.93762103340663</v>
      </c>
      <c r="BV294" s="172">
        <v>131.93762103340663</v>
      </c>
      <c r="BW294" s="172">
        <v>131.93762103340663</v>
      </c>
    </row>
    <row r="295" spans="1:75" x14ac:dyDescent="0.25">
      <c r="A295" s="173" t="s">
        <v>157</v>
      </c>
      <c r="B295" s="188"/>
      <c r="C295" s="166">
        <v>3</v>
      </c>
      <c r="D295" s="177">
        <v>109.7177391944111</v>
      </c>
      <c r="E295" s="177">
        <v>109.7177391944111</v>
      </c>
      <c r="F295" s="177">
        <v>100.39983708765145</v>
      </c>
      <c r="G295" s="177">
        <v>100.39983708765145</v>
      </c>
      <c r="H295" s="177">
        <v>103.08116498419064</v>
      </c>
      <c r="I295" s="177">
        <v>107.16639689926859</v>
      </c>
      <c r="J295" s="177">
        <v>107.16639689926859</v>
      </c>
      <c r="K295" s="177">
        <v>104.8645932178968</v>
      </c>
      <c r="L295" s="177">
        <v>110.88080742098833</v>
      </c>
      <c r="M295" s="177">
        <v>110.88080742098833</v>
      </c>
      <c r="N295" s="177">
        <v>104.8645932178968</v>
      </c>
      <c r="O295" s="177">
        <v>104.8645932178968</v>
      </c>
      <c r="P295" s="177">
        <v>104.8645932178968</v>
      </c>
      <c r="Q295" s="177">
        <v>90.727261701885865</v>
      </c>
      <c r="R295" s="177">
        <v>90.727261701885865</v>
      </c>
      <c r="S295" s="177">
        <v>90.727261701885865</v>
      </c>
      <c r="T295" s="177">
        <v>90.727261701885865</v>
      </c>
      <c r="U295" s="177">
        <v>90.727261701885865</v>
      </c>
      <c r="V295" s="177">
        <v>108.9208457598176</v>
      </c>
      <c r="W295" s="177">
        <v>108.9208457598176</v>
      </c>
      <c r="X295" s="177">
        <v>115.16977229607316</v>
      </c>
      <c r="Y295" s="177">
        <v>110.26081021211975</v>
      </c>
      <c r="Z295" s="177">
        <v>110.26081021211975</v>
      </c>
      <c r="AA295" s="177">
        <v>110.26081021211975</v>
      </c>
      <c r="AB295" s="177">
        <v>110.26081021211975</v>
      </c>
      <c r="AC295" s="177">
        <v>105.64937479839081</v>
      </c>
      <c r="AD295" s="177">
        <v>105.64937479839081</v>
      </c>
      <c r="AE295" s="177">
        <v>105.64937479839081</v>
      </c>
      <c r="AF295" s="177">
        <v>105.64937479839081</v>
      </c>
      <c r="AG295" s="177">
        <v>105.64937479839081</v>
      </c>
      <c r="AH295" s="177">
        <v>105.64937479839081</v>
      </c>
      <c r="AI295" s="177">
        <v>105.64937479839081</v>
      </c>
      <c r="AJ295" s="177">
        <v>105.64937479839081</v>
      </c>
      <c r="AK295" s="177">
        <v>105.64937479839081</v>
      </c>
      <c r="AL295" s="177">
        <v>105.64937479839081</v>
      </c>
      <c r="AM295" s="177">
        <v>105.64937479839081</v>
      </c>
      <c r="AN295" s="177">
        <v>105.64937479839081</v>
      </c>
      <c r="AO295" s="177">
        <v>105.64937479839081</v>
      </c>
      <c r="AP295" s="177">
        <v>105.64937479839081</v>
      </c>
      <c r="AQ295" s="177">
        <v>105.64937479839081</v>
      </c>
      <c r="AR295" s="177">
        <v>105.64937479839081</v>
      </c>
      <c r="AS295" s="177">
        <v>105.64937479839081</v>
      </c>
      <c r="AT295" s="177">
        <v>105.64937479839081</v>
      </c>
      <c r="AU295" s="177">
        <v>101.63906192596623</v>
      </c>
      <c r="AV295" s="177">
        <v>101.63906192596623</v>
      </c>
      <c r="AW295" s="177">
        <v>104.89011043840263</v>
      </c>
      <c r="AX295" s="177">
        <v>104.89011043840263</v>
      </c>
      <c r="AY295" s="177">
        <v>111.33594965473924</v>
      </c>
      <c r="AZ295" s="177">
        <v>111.33594965473924</v>
      </c>
      <c r="BA295" s="177">
        <v>106.42925178358944</v>
      </c>
      <c r="BB295" s="177">
        <v>98.766991179586867</v>
      </c>
      <c r="BC295" s="177">
        <v>106.24707609136654</v>
      </c>
      <c r="BD295" s="177">
        <v>106.24707609136654</v>
      </c>
      <c r="BE295" s="177">
        <v>106.24707609136654</v>
      </c>
      <c r="BF295" s="177">
        <v>114.49455527294886</v>
      </c>
      <c r="BG295" s="177">
        <v>117.10430623345398</v>
      </c>
      <c r="BH295" s="177">
        <v>117.10430623345398</v>
      </c>
      <c r="BI295" s="177">
        <v>117.10430623345398</v>
      </c>
      <c r="BJ295" s="177">
        <v>117.10430623345398</v>
      </c>
      <c r="BK295" s="177">
        <v>117.10430623345398</v>
      </c>
      <c r="BL295" s="177">
        <v>122.08643089796642</v>
      </c>
      <c r="BM295" s="177">
        <v>121.54668618877274</v>
      </c>
      <c r="BN295" s="177">
        <v>116.76517734719305</v>
      </c>
      <c r="BO295" s="177">
        <v>101.41627641906113</v>
      </c>
      <c r="BP295" s="177">
        <v>131.93762103340663</v>
      </c>
      <c r="BQ295" s="177">
        <v>131.93762103340663</v>
      </c>
      <c r="BR295" s="177">
        <v>131.93762103340663</v>
      </c>
      <c r="BS295" s="177">
        <v>131.93762103340663</v>
      </c>
      <c r="BT295" s="177">
        <v>131.93762103340663</v>
      </c>
      <c r="BU295" s="177">
        <v>131.93762103340663</v>
      </c>
      <c r="BV295" s="177">
        <v>131.93762103340663</v>
      </c>
      <c r="BW295" s="177">
        <v>131.93762103340663</v>
      </c>
    </row>
    <row r="296" spans="1:75" x14ac:dyDescent="0.25">
      <c r="B296" s="148" t="s">
        <v>613</v>
      </c>
      <c r="C296" s="166">
        <v>3</v>
      </c>
      <c r="D296" s="181">
        <v>109.7177391944111</v>
      </c>
      <c r="E296" s="181">
        <v>109.7177391944111</v>
      </c>
      <c r="F296" s="181">
        <v>100.39983708765145</v>
      </c>
      <c r="G296" s="181">
        <v>100.39983708765145</v>
      </c>
      <c r="H296" s="181">
        <v>103.08116498419064</v>
      </c>
      <c r="I296" s="181">
        <v>107.16639689926859</v>
      </c>
      <c r="J296" s="181">
        <v>107.16639689926859</v>
      </c>
      <c r="K296" s="181">
        <v>104.8645932178968</v>
      </c>
      <c r="L296" s="181">
        <v>110.88080742098833</v>
      </c>
      <c r="M296" s="181">
        <v>110.88080742098833</v>
      </c>
      <c r="N296" s="181">
        <v>104.8645932178968</v>
      </c>
      <c r="O296" s="181">
        <v>104.8645932178968</v>
      </c>
      <c r="P296" s="181">
        <v>104.8645932178968</v>
      </c>
      <c r="Q296" s="181">
        <v>90.727261701885865</v>
      </c>
      <c r="R296" s="181">
        <v>90.727261701885865</v>
      </c>
      <c r="S296" s="181">
        <v>90.727261701885865</v>
      </c>
      <c r="T296" s="181">
        <v>90.727261701885865</v>
      </c>
      <c r="U296" s="181">
        <v>90.727261701885865</v>
      </c>
      <c r="V296" s="181">
        <v>108.9208457598176</v>
      </c>
      <c r="W296" s="181">
        <v>108.9208457598176</v>
      </c>
      <c r="X296" s="181">
        <v>115.16977229607316</v>
      </c>
      <c r="Y296" s="181">
        <v>110.26081021211975</v>
      </c>
      <c r="Z296" s="181">
        <v>110.26081021211975</v>
      </c>
      <c r="AA296" s="181">
        <v>110.26081021211975</v>
      </c>
      <c r="AB296" s="181">
        <v>110.26081021211975</v>
      </c>
      <c r="AC296" s="181">
        <v>105.64937479839081</v>
      </c>
      <c r="AD296" s="181">
        <v>105.64937479839081</v>
      </c>
      <c r="AE296" s="181">
        <v>105.64937479839081</v>
      </c>
      <c r="AF296" s="181">
        <v>105.64937479839081</v>
      </c>
      <c r="AG296" s="181">
        <v>105.64937479839081</v>
      </c>
      <c r="AH296" s="181">
        <v>105.64937479839081</v>
      </c>
      <c r="AI296" s="181">
        <v>105.64937479839081</v>
      </c>
      <c r="AJ296" s="181">
        <v>105.64937479839081</v>
      </c>
      <c r="AK296" s="181">
        <v>105.64937479839081</v>
      </c>
      <c r="AL296" s="181">
        <v>105.64937479839081</v>
      </c>
      <c r="AM296" s="181">
        <v>105.64937479839081</v>
      </c>
      <c r="AN296" s="181">
        <v>105.64937479839081</v>
      </c>
      <c r="AO296" s="181">
        <v>105.64937479839081</v>
      </c>
      <c r="AP296" s="181">
        <v>105.64937479839081</v>
      </c>
      <c r="AQ296" s="181">
        <v>105.64937479839081</v>
      </c>
      <c r="AR296" s="181">
        <v>105.64937479839081</v>
      </c>
      <c r="AS296" s="181">
        <v>105.64937479839081</v>
      </c>
      <c r="AT296" s="181">
        <v>105.64937479839081</v>
      </c>
      <c r="AU296" s="181">
        <v>101.63906192596623</v>
      </c>
      <c r="AV296" s="181">
        <v>101.63906192596623</v>
      </c>
      <c r="AW296" s="181">
        <v>104.89011043840263</v>
      </c>
      <c r="AX296" s="181">
        <v>104.89011043840263</v>
      </c>
      <c r="AY296" s="181">
        <v>111.33594965473924</v>
      </c>
      <c r="AZ296" s="181">
        <v>111.33594965473924</v>
      </c>
      <c r="BA296" s="181">
        <v>106.42925178358944</v>
      </c>
      <c r="BB296" s="181">
        <v>98.766991179586867</v>
      </c>
      <c r="BC296" s="181">
        <v>106.24707609136654</v>
      </c>
      <c r="BD296" s="181">
        <v>106.24707609136654</v>
      </c>
      <c r="BE296" s="181">
        <v>106.24707609136654</v>
      </c>
      <c r="BF296" s="181">
        <v>114.49455527294886</v>
      </c>
      <c r="BG296" s="181">
        <v>117.10430623345398</v>
      </c>
      <c r="BH296" s="181">
        <v>117.10430623345398</v>
      </c>
      <c r="BI296" s="181">
        <v>117.10430623345398</v>
      </c>
      <c r="BJ296" s="181">
        <v>117.10430623345398</v>
      </c>
      <c r="BK296" s="181">
        <v>117.10430623345398</v>
      </c>
      <c r="BL296" s="181">
        <v>122.08643089796642</v>
      </c>
      <c r="BM296" s="181">
        <v>121.54668618877274</v>
      </c>
      <c r="BN296" s="181">
        <v>116.76517734719305</v>
      </c>
      <c r="BO296" s="181">
        <v>101.41627641906113</v>
      </c>
      <c r="BP296" s="181">
        <v>131.93762103340663</v>
      </c>
      <c r="BQ296" s="181">
        <v>131.93762103340663</v>
      </c>
      <c r="BR296" s="181">
        <v>131.93762103340663</v>
      </c>
      <c r="BS296" s="181">
        <v>131.93762103340663</v>
      </c>
      <c r="BT296" s="181">
        <v>131.93762103340663</v>
      </c>
      <c r="BU296" s="181">
        <v>131.93762103340663</v>
      </c>
      <c r="BV296" s="181">
        <v>131.93762103340663</v>
      </c>
      <c r="BW296" s="181">
        <v>131.93762103340663</v>
      </c>
    </row>
    <row r="297" spans="1:75" x14ac:dyDescent="0.25">
      <c r="C297" s="166"/>
    </row>
    <row r="298" spans="1:75" x14ac:dyDescent="0.25">
      <c r="A298" s="159" t="s">
        <v>158</v>
      </c>
      <c r="B298" s="192"/>
      <c r="C298" s="166">
        <v>50</v>
      </c>
      <c r="D298" s="165">
        <v>101.63757145798201</v>
      </c>
      <c r="E298" s="165">
        <v>102.62028462834944</v>
      </c>
      <c r="F298" s="165">
        <v>102.05141816547329</v>
      </c>
      <c r="G298" s="165">
        <v>102.29657993493667</v>
      </c>
      <c r="H298" s="165">
        <v>102.00957340549944</v>
      </c>
      <c r="I298" s="165">
        <v>102.0577350540586</v>
      </c>
      <c r="J298" s="165">
        <v>101.98581879688645</v>
      </c>
      <c r="K298" s="165">
        <v>101.58006784447127</v>
      </c>
      <c r="L298" s="165">
        <v>100.95808235311138</v>
      </c>
      <c r="M298" s="165">
        <v>102.70983989634176</v>
      </c>
      <c r="N298" s="165">
        <v>103.57129303657692</v>
      </c>
      <c r="O298" s="165">
        <v>103.00574202608195</v>
      </c>
      <c r="P298" s="165">
        <v>103.17361201264217</v>
      </c>
      <c r="Q298" s="165">
        <v>103.1799415699125</v>
      </c>
      <c r="R298" s="165">
        <v>103.7825869327788</v>
      </c>
      <c r="S298" s="165">
        <v>102.87490184353362</v>
      </c>
      <c r="T298" s="165">
        <v>103.24784993503943</v>
      </c>
      <c r="U298" s="165">
        <v>103.06766878267511</v>
      </c>
      <c r="V298" s="165">
        <v>102.89842310948838</v>
      </c>
      <c r="W298" s="165">
        <v>103.04907648411876</v>
      </c>
      <c r="X298" s="165">
        <v>101.38585428849773</v>
      </c>
      <c r="Y298" s="165">
        <v>103.90692488111571</v>
      </c>
      <c r="Z298" s="165">
        <v>104.70767627396229</v>
      </c>
      <c r="AA298" s="165">
        <v>105.33148886090724</v>
      </c>
      <c r="AB298" s="165">
        <v>105.61887489318104</v>
      </c>
      <c r="AC298" s="165">
        <v>106.07038224983827</v>
      </c>
      <c r="AD298" s="165">
        <v>106.78175287248126</v>
      </c>
      <c r="AE298" s="165">
        <v>106.5117771164383</v>
      </c>
      <c r="AF298" s="165">
        <v>107.87200650845212</v>
      </c>
      <c r="AG298" s="165">
        <v>108.45071264001054</v>
      </c>
      <c r="AH298" s="165">
        <v>108.73535947405732</v>
      </c>
      <c r="AI298" s="165">
        <v>108.82900044228926</v>
      </c>
      <c r="AJ298" s="165">
        <v>107.81859459934353</v>
      </c>
      <c r="AK298" s="165">
        <v>108.56348030808907</v>
      </c>
      <c r="AL298" s="165">
        <v>110.02854149687424</v>
      </c>
      <c r="AM298" s="165">
        <v>110.19042487387432</v>
      </c>
      <c r="AN298" s="165">
        <v>110.48241566836118</v>
      </c>
      <c r="AO298" s="165">
        <v>111.01686901266034</v>
      </c>
      <c r="AP298" s="165">
        <v>111.88984814350962</v>
      </c>
      <c r="AQ298" s="165">
        <v>112.30196437651297</v>
      </c>
      <c r="AR298" s="165">
        <v>112.37616065475412</v>
      </c>
      <c r="AS298" s="165">
        <v>113.12917842080807</v>
      </c>
      <c r="AT298" s="165">
        <v>112.82967144774071</v>
      </c>
      <c r="AU298" s="165">
        <v>113.89949396917774</v>
      </c>
      <c r="AV298" s="165">
        <v>112.83998899767778</v>
      </c>
      <c r="AW298" s="165">
        <v>114.53769430618506</v>
      </c>
      <c r="AX298" s="165">
        <v>116.13726013965049</v>
      </c>
      <c r="AY298" s="165">
        <v>117.37638432405791</v>
      </c>
      <c r="AZ298" s="165">
        <v>118.14827057351228</v>
      </c>
      <c r="BA298" s="165">
        <v>118.86913627400359</v>
      </c>
      <c r="BB298" s="165">
        <v>119.58078823687342</v>
      </c>
      <c r="BC298" s="165">
        <v>119.79704129875</v>
      </c>
      <c r="BD298" s="165">
        <v>120.23797335350588</v>
      </c>
      <c r="BE298" s="165">
        <v>120.47372633207553</v>
      </c>
      <c r="BF298" s="165">
        <v>120.46366180001783</v>
      </c>
      <c r="BG298" s="165">
        <v>120.44543150420591</v>
      </c>
      <c r="BH298" s="165">
        <v>120.24669130980163</v>
      </c>
      <c r="BI298" s="165">
        <v>124.17653886627399</v>
      </c>
      <c r="BJ298" s="165">
        <v>123.92705494599417</v>
      </c>
      <c r="BK298" s="165">
        <v>124.46683794403795</v>
      </c>
      <c r="BL298" s="165">
        <v>125.33769261450576</v>
      </c>
      <c r="BM298" s="165">
        <v>125.95200960920346</v>
      </c>
      <c r="BN298" s="165">
        <v>126.10018077671845</v>
      </c>
      <c r="BO298" s="165">
        <v>125.74475249155356</v>
      </c>
      <c r="BP298" s="165">
        <v>126.6685105263871</v>
      </c>
      <c r="BQ298" s="165">
        <v>126.1142600006758</v>
      </c>
      <c r="BR298" s="165">
        <v>125.81452001975889</v>
      </c>
      <c r="BS298" s="165">
        <v>125.5344475313366</v>
      </c>
      <c r="BT298" s="165">
        <v>124.83901060844647</v>
      </c>
      <c r="BU298" s="165">
        <v>127.78054028130295</v>
      </c>
      <c r="BV298" s="165">
        <v>129.08447461919476</v>
      </c>
      <c r="BW298" s="165">
        <v>128.93574926100899</v>
      </c>
    </row>
    <row r="299" spans="1:75" x14ac:dyDescent="0.25">
      <c r="A299" s="189" t="s">
        <v>159</v>
      </c>
      <c r="B299" s="188"/>
      <c r="C299" s="166">
        <v>22</v>
      </c>
      <c r="D299" s="172">
        <v>101.70682581127581</v>
      </c>
      <c r="E299" s="172">
        <v>103.89798463828906</v>
      </c>
      <c r="F299" s="172">
        <v>102.61491444802185</v>
      </c>
      <c r="G299" s="172">
        <v>103.17210028771129</v>
      </c>
      <c r="H299" s="172">
        <v>102.50904485127722</v>
      </c>
      <c r="I299" s="172">
        <v>102.60508828117719</v>
      </c>
      <c r="J299" s="172">
        <v>102.36793858161931</v>
      </c>
      <c r="K299" s="172">
        <v>101.36025045209361</v>
      </c>
      <c r="L299" s="172">
        <v>99.97915846892802</v>
      </c>
      <c r="M299" s="172">
        <v>102.0281076861867</v>
      </c>
      <c r="N299" s="172">
        <v>103.9794863258421</v>
      </c>
      <c r="O299" s="172">
        <v>102.66871889912208</v>
      </c>
      <c r="P299" s="172">
        <v>103.05024159584981</v>
      </c>
      <c r="Q299" s="172">
        <v>102.98992499933603</v>
      </c>
      <c r="R299" s="172">
        <v>104.17549507002632</v>
      </c>
      <c r="S299" s="172">
        <v>102.09044341332979</v>
      </c>
      <c r="T299" s="172">
        <v>102.84959330008773</v>
      </c>
      <c r="U299" s="172">
        <v>102.41849223763271</v>
      </c>
      <c r="V299" s="172">
        <v>101.99177938544175</v>
      </c>
      <c r="W299" s="172">
        <v>102.33417341869257</v>
      </c>
      <c r="X299" s="172">
        <v>98.446524612298433</v>
      </c>
      <c r="Y299" s="172">
        <v>100.77841231020061</v>
      </c>
      <c r="Z299" s="172">
        <v>102.59830183939735</v>
      </c>
      <c r="AA299" s="172">
        <v>104.01605771881769</v>
      </c>
      <c r="AB299" s="172">
        <v>104.66920779216721</v>
      </c>
      <c r="AC299" s="172">
        <v>105.69536087547912</v>
      </c>
      <c r="AD299" s="172">
        <v>106.22850371341809</v>
      </c>
      <c r="AE299" s="172">
        <v>105.57208951249582</v>
      </c>
      <c r="AF299" s="172">
        <v>105.69704923820527</v>
      </c>
      <c r="AG299" s="172">
        <v>106.71193753093976</v>
      </c>
      <c r="AH299" s="172">
        <v>107.2407318753837</v>
      </c>
      <c r="AI299" s="172">
        <v>107.56006492713168</v>
      </c>
      <c r="AJ299" s="172">
        <v>105.23667473287536</v>
      </c>
      <c r="AK299" s="172">
        <v>105.81818532503308</v>
      </c>
      <c r="AL299" s="172">
        <v>109.13115793531655</v>
      </c>
      <c r="AM299" s="172">
        <v>109.49907470122584</v>
      </c>
      <c r="AN299" s="172">
        <v>110.14620057448907</v>
      </c>
      <c r="AO299" s="172">
        <v>111.04726578470439</v>
      </c>
      <c r="AP299" s="172">
        <v>112.59027804909535</v>
      </c>
      <c r="AQ299" s="172">
        <v>113.44106608838757</v>
      </c>
      <c r="AR299" s="172">
        <v>113.62732300789007</v>
      </c>
      <c r="AS299" s="172">
        <v>113.90221675044744</v>
      </c>
      <c r="AT299" s="172">
        <v>113.22194462309967</v>
      </c>
      <c r="AU299" s="172">
        <v>115.52335782057879</v>
      </c>
      <c r="AV299" s="172">
        <v>113.11324580014663</v>
      </c>
      <c r="AW299" s="172">
        <v>115.50547742392637</v>
      </c>
      <c r="AX299" s="172">
        <v>118.89227783590212</v>
      </c>
      <c r="AY299" s="172">
        <v>121.30381709664117</v>
      </c>
      <c r="AZ299" s="172">
        <v>122.817503214346</v>
      </c>
      <c r="BA299" s="172">
        <v>124.45583435182625</v>
      </c>
      <c r="BB299" s="172">
        <v>126.07322517653039</v>
      </c>
      <c r="BC299" s="172">
        <v>126.77165863442832</v>
      </c>
      <c r="BD299" s="172">
        <v>127.68422750517001</v>
      </c>
      <c r="BE299" s="172">
        <v>128.22002972919199</v>
      </c>
      <c r="BF299" s="172">
        <v>128.29531996781745</v>
      </c>
      <c r="BG299" s="172">
        <v>128.25388747733587</v>
      </c>
      <c r="BH299" s="172">
        <v>127.08423759621088</v>
      </c>
      <c r="BI299" s="172">
        <v>129.52535583824746</v>
      </c>
      <c r="BJ299" s="172">
        <v>128.83732316826672</v>
      </c>
      <c r="BK299" s="172">
        <v>129.66965098049104</v>
      </c>
      <c r="BL299" s="172">
        <v>131.64886614064514</v>
      </c>
      <c r="BM299" s="172">
        <v>133.08665968734473</v>
      </c>
      <c r="BN299" s="172">
        <v>133.30406007499653</v>
      </c>
      <c r="BO299" s="172">
        <v>132.4962685178036</v>
      </c>
      <c r="BP299" s="172">
        <v>134.59571859697073</v>
      </c>
      <c r="BQ299" s="172">
        <v>133.33605831126326</v>
      </c>
      <c r="BR299" s="172">
        <v>132.65483108190665</v>
      </c>
      <c r="BS299" s="172">
        <v>132.0183026991287</v>
      </c>
      <c r="BT299" s="172">
        <v>130.43776423801481</v>
      </c>
      <c r="BU299" s="172">
        <v>133.36817932538085</v>
      </c>
      <c r="BV299" s="172">
        <v>136.32316944286885</v>
      </c>
      <c r="BW299" s="172">
        <v>135.98515726517397</v>
      </c>
    </row>
    <row r="300" spans="1:75" x14ac:dyDescent="0.25">
      <c r="A300" s="173" t="s">
        <v>160</v>
      </c>
      <c r="B300" s="188"/>
      <c r="C300" s="166">
        <v>3</v>
      </c>
      <c r="D300" s="177">
        <v>105.68525466581904</v>
      </c>
      <c r="E300" s="177">
        <v>110.13677325392659</v>
      </c>
      <c r="F300" s="177">
        <v>110.13677325392659</v>
      </c>
      <c r="G300" s="177">
        <v>110.13677325392659</v>
      </c>
      <c r="H300" s="177">
        <v>110.13677325392659</v>
      </c>
      <c r="I300" s="177">
        <v>110.13677325392659</v>
      </c>
      <c r="J300" s="177">
        <v>110.13677325392659</v>
      </c>
      <c r="K300" s="177">
        <v>110.13677325392659</v>
      </c>
      <c r="L300" s="177">
        <v>110.13677325392659</v>
      </c>
      <c r="M300" s="177">
        <v>110.13677325392659</v>
      </c>
      <c r="N300" s="177">
        <v>110.13677325392659</v>
      </c>
      <c r="O300" s="177">
        <v>110.13677325392659</v>
      </c>
      <c r="P300" s="177">
        <v>110.13677325392659</v>
      </c>
      <c r="Q300" s="177">
        <v>110.13677325392659</v>
      </c>
      <c r="R300" s="177">
        <v>110.7787406181659</v>
      </c>
      <c r="S300" s="177">
        <v>110.7787406181659</v>
      </c>
      <c r="T300" s="177">
        <v>110.7787406181659</v>
      </c>
      <c r="U300" s="177">
        <v>110.7787406181659</v>
      </c>
      <c r="V300" s="177">
        <v>110.7787406181659</v>
      </c>
      <c r="W300" s="177">
        <v>112.59548570481779</v>
      </c>
      <c r="X300" s="177">
        <v>112.59548570481779</v>
      </c>
      <c r="Y300" s="177">
        <v>115.20203118031439</v>
      </c>
      <c r="Z300" s="177">
        <v>115.20203118031439</v>
      </c>
      <c r="AA300" s="177">
        <v>115.20203118031439</v>
      </c>
      <c r="AB300" s="177">
        <v>115.20203118031439</v>
      </c>
      <c r="AC300" s="177">
        <v>115.20203118031439</v>
      </c>
      <c r="AD300" s="177">
        <v>116.7203368474477</v>
      </c>
      <c r="AE300" s="177">
        <v>116.7203368474477</v>
      </c>
      <c r="AF300" s="177">
        <v>116.7203368474477</v>
      </c>
      <c r="AG300" s="177">
        <v>116.7203368474477</v>
      </c>
      <c r="AH300" s="177">
        <v>116.7203368474477</v>
      </c>
      <c r="AI300" s="177">
        <v>116.7203368474477</v>
      </c>
      <c r="AJ300" s="177">
        <v>116.7203368474477</v>
      </c>
      <c r="AK300" s="177">
        <v>116.7203368474477</v>
      </c>
      <c r="AL300" s="177">
        <v>116.7203368474477</v>
      </c>
      <c r="AM300" s="177">
        <v>116.7203368474477</v>
      </c>
      <c r="AN300" s="177">
        <v>118.21631329712814</v>
      </c>
      <c r="AO300" s="177">
        <v>118.21631329712814</v>
      </c>
      <c r="AP300" s="177">
        <v>119.03906521465881</v>
      </c>
      <c r="AQ300" s="177">
        <v>119.03906521465881</v>
      </c>
      <c r="AR300" s="177">
        <v>119.41706100009549</v>
      </c>
      <c r="AS300" s="177">
        <v>119.41706100009549</v>
      </c>
      <c r="AT300" s="177">
        <v>119.41706100009549</v>
      </c>
      <c r="AU300" s="177">
        <v>119.41706100009549</v>
      </c>
      <c r="AV300" s="177">
        <v>119.41706100009549</v>
      </c>
      <c r="AW300" s="177">
        <v>119.41706100009549</v>
      </c>
      <c r="AX300" s="177">
        <v>119.41706100009549</v>
      </c>
      <c r="AY300" s="177">
        <v>122.60996668508039</v>
      </c>
      <c r="AZ300" s="177">
        <v>122.60996668508039</v>
      </c>
      <c r="BA300" s="177">
        <v>122.60996668508039</v>
      </c>
      <c r="BB300" s="177">
        <v>122.60996668508039</v>
      </c>
      <c r="BC300" s="177">
        <v>123.55019199681351</v>
      </c>
      <c r="BD300" s="177">
        <v>123.55019199681351</v>
      </c>
      <c r="BE300" s="177">
        <v>123.55019199681351</v>
      </c>
      <c r="BF300" s="177">
        <v>123.55019199681351</v>
      </c>
      <c r="BG300" s="177">
        <v>123.55019199681351</v>
      </c>
      <c r="BH300" s="177">
        <v>123.55019199681351</v>
      </c>
      <c r="BI300" s="177">
        <v>123.55019199681351</v>
      </c>
      <c r="BJ300" s="177">
        <v>123.55019199681351</v>
      </c>
      <c r="BK300" s="177">
        <v>123.55019199681351</v>
      </c>
      <c r="BL300" s="177">
        <v>123.55019199681351</v>
      </c>
      <c r="BM300" s="177">
        <v>123.55019199681351</v>
      </c>
      <c r="BN300" s="177">
        <v>123.55019199681351</v>
      </c>
      <c r="BO300" s="177">
        <v>123.55019199681351</v>
      </c>
      <c r="BP300" s="177">
        <v>123.55019199681351</v>
      </c>
      <c r="BQ300" s="177">
        <v>123.55019199681351</v>
      </c>
      <c r="BR300" s="177">
        <v>123.55019199681351</v>
      </c>
      <c r="BS300" s="177">
        <v>123.55019199681351</v>
      </c>
      <c r="BT300" s="177">
        <v>124.29388324228086</v>
      </c>
      <c r="BU300" s="177">
        <v>133.26164257638115</v>
      </c>
      <c r="BV300" s="177">
        <v>133.26164257638115</v>
      </c>
      <c r="BW300" s="177">
        <v>133.26164257638115</v>
      </c>
    </row>
    <row r="301" spans="1:75" x14ac:dyDescent="0.25">
      <c r="B301" s="148" t="s">
        <v>614</v>
      </c>
      <c r="C301" s="166">
        <v>1</v>
      </c>
      <c r="D301" s="181">
        <v>101.59844224141368</v>
      </c>
      <c r="E301" s="181">
        <v>101.59844224141368</v>
      </c>
      <c r="F301" s="181">
        <v>101.59844224141368</v>
      </c>
      <c r="G301" s="181">
        <v>101.59844224141368</v>
      </c>
      <c r="H301" s="181">
        <v>101.59844224141368</v>
      </c>
      <c r="I301" s="181">
        <v>101.59844224141368</v>
      </c>
      <c r="J301" s="181">
        <v>101.59844224141368</v>
      </c>
      <c r="K301" s="181">
        <v>101.59844224141368</v>
      </c>
      <c r="L301" s="181">
        <v>101.59844224141368</v>
      </c>
      <c r="M301" s="181">
        <v>101.59844224141368</v>
      </c>
      <c r="N301" s="181">
        <v>101.59844224141368</v>
      </c>
      <c r="O301" s="181">
        <v>101.59844224141368</v>
      </c>
      <c r="P301" s="181">
        <v>101.59844224141368</v>
      </c>
      <c r="Q301" s="181">
        <v>101.59844224141368</v>
      </c>
      <c r="R301" s="181">
        <v>101.59844224141368</v>
      </c>
      <c r="S301" s="181">
        <v>101.59844224141368</v>
      </c>
      <c r="T301" s="181">
        <v>101.59844224141368</v>
      </c>
      <c r="U301" s="181">
        <v>101.59844224141368</v>
      </c>
      <c r="V301" s="181">
        <v>101.59844224141368</v>
      </c>
      <c r="W301" s="181">
        <v>101.59844224141368</v>
      </c>
      <c r="X301" s="181">
        <v>101.59844224141369</v>
      </c>
      <c r="Y301" s="181">
        <v>101.59844224141368</v>
      </c>
      <c r="Z301" s="181">
        <v>101.59844224141368</v>
      </c>
      <c r="AA301" s="181">
        <v>101.59844224141368</v>
      </c>
      <c r="AB301" s="181">
        <v>101.59844224141368</v>
      </c>
      <c r="AC301" s="181">
        <v>101.59844224141368</v>
      </c>
      <c r="AD301" s="181">
        <v>106.15335924281362</v>
      </c>
      <c r="AE301" s="181">
        <v>106.15335924281362</v>
      </c>
      <c r="AF301" s="181">
        <v>106.15335924281362</v>
      </c>
      <c r="AG301" s="181">
        <v>106.15335924281362</v>
      </c>
      <c r="AH301" s="181">
        <v>106.15335924281362</v>
      </c>
      <c r="AI301" s="181">
        <v>106.15335924281362</v>
      </c>
      <c r="AJ301" s="181">
        <v>106.15335924281362</v>
      </c>
      <c r="AK301" s="181">
        <v>106.15335924281362</v>
      </c>
      <c r="AL301" s="181">
        <v>106.15335924281362</v>
      </c>
      <c r="AM301" s="181">
        <v>106.15335924281362</v>
      </c>
      <c r="AN301" s="181">
        <v>106.15335924281362</v>
      </c>
      <c r="AO301" s="181">
        <v>106.15335924281362</v>
      </c>
      <c r="AP301" s="181">
        <v>106.15335924281362</v>
      </c>
      <c r="AQ301" s="181">
        <v>106.15335924281362</v>
      </c>
      <c r="AR301" s="181">
        <v>107.28734659912365</v>
      </c>
      <c r="AS301" s="181">
        <v>107.28734659912365</v>
      </c>
      <c r="AT301" s="181">
        <v>107.28734659912365</v>
      </c>
      <c r="AU301" s="181">
        <v>107.28734659912365</v>
      </c>
      <c r="AV301" s="181">
        <v>107.28734659912365</v>
      </c>
      <c r="AW301" s="181">
        <v>107.28734659912365</v>
      </c>
      <c r="AX301" s="181">
        <v>107.28734659912365</v>
      </c>
      <c r="AY301" s="181">
        <v>114.34285023918366</v>
      </c>
      <c r="AZ301" s="181">
        <v>114.34285023918366</v>
      </c>
      <c r="BA301" s="181">
        <v>114.34285023918366</v>
      </c>
      <c r="BB301" s="181">
        <v>114.34285023918366</v>
      </c>
      <c r="BC301" s="181">
        <v>114.34285023918366</v>
      </c>
      <c r="BD301" s="181">
        <v>114.34285023918366</v>
      </c>
      <c r="BE301" s="181">
        <v>114.34285023918366</v>
      </c>
      <c r="BF301" s="181">
        <v>114.34285023918366</v>
      </c>
      <c r="BG301" s="181">
        <v>114.34285023918366</v>
      </c>
      <c r="BH301" s="181">
        <v>114.34285023918366</v>
      </c>
      <c r="BI301" s="181">
        <v>114.34285023918366</v>
      </c>
      <c r="BJ301" s="181">
        <v>114.34285023918366</v>
      </c>
      <c r="BK301" s="181">
        <v>114.34285023918366</v>
      </c>
      <c r="BL301" s="181">
        <v>114.34285023918366</v>
      </c>
      <c r="BM301" s="181">
        <v>114.34285023918366</v>
      </c>
      <c r="BN301" s="181">
        <v>114.34285023918366</v>
      </c>
      <c r="BO301" s="181">
        <v>114.34285023918366</v>
      </c>
      <c r="BP301" s="181">
        <v>114.34285023918366</v>
      </c>
      <c r="BQ301" s="181">
        <v>114.34285023918366</v>
      </c>
      <c r="BR301" s="181">
        <v>114.34285023918366</v>
      </c>
      <c r="BS301" s="181">
        <v>114.34285023918366</v>
      </c>
      <c r="BT301" s="181">
        <v>114.34285023918366</v>
      </c>
      <c r="BU301" s="181">
        <v>122.62160352949961</v>
      </c>
      <c r="BV301" s="181">
        <v>122.62160352949961</v>
      </c>
      <c r="BW301" s="181">
        <v>122.62160352949961</v>
      </c>
    </row>
    <row r="302" spans="1:75" x14ac:dyDescent="0.25">
      <c r="B302" s="148" t="s">
        <v>615</v>
      </c>
      <c r="C302" s="166">
        <v>1</v>
      </c>
      <c r="D302" s="181">
        <v>100</v>
      </c>
      <c r="E302" s="181">
        <v>100</v>
      </c>
      <c r="F302" s="181">
        <v>100</v>
      </c>
      <c r="G302" s="181">
        <v>100</v>
      </c>
      <c r="H302" s="181">
        <v>100</v>
      </c>
      <c r="I302" s="181">
        <v>100</v>
      </c>
      <c r="J302" s="181">
        <v>100</v>
      </c>
      <c r="K302" s="181">
        <v>100</v>
      </c>
      <c r="L302" s="181">
        <v>100</v>
      </c>
      <c r="M302" s="181">
        <v>100</v>
      </c>
      <c r="N302" s="181">
        <v>100</v>
      </c>
      <c r="O302" s="181">
        <v>100</v>
      </c>
      <c r="P302" s="181">
        <v>100</v>
      </c>
      <c r="Q302" s="181">
        <v>100</v>
      </c>
      <c r="R302" s="181">
        <v>101.92590209271796</v>
      </c>
      <c r="S302" s="181">
        <v>101.92590209271796</v>
      </c>
      <c r="T302" s="181">
        <v>101.92590209271796</v>
      </c>
      <c r="U302" s="181">
        <v>101.92590209271796</v>
      </c>
      <c r="V302" s="181">
        <v>101.92590209271796</v>
      </c>
      <c r="W302" s="181">
        <v>107.37613735267354</v>
      </c>
      <c r="X302" s="181">
        <v>107.37613735267347</v>
      </c>
      <c r="Y302" s="181">
        <v>110.85417765111049</v>
      </c>
      <c r="Z302" s="181">
        <v>110.85417765111049</v>
      </c>
      <c r="AA302" s="181">
        <v>110.85417765111049</v>
      </c>
      <c r="AB302" s="181">
        <v>110.85417765111049</v>
      </c>
      <c r="AC302" s="181">
        <v>110.85417765111049</v>
      </c>
      <c r="AD302" s="181">
        <v>110.85417765111049</v>
      </c>
      <c r="AE302" s="181">
        <v>110.85417765111049</v>
      </c>
      <c r="AF302" s="181">
        <v>110.85417765111049</v>
      </c>
      <c r="AG302" s="181">
        <v>110.85417765111049</v>
      </c>
      <c r="AH302" s="181">
        <v>110.85417765111049</v>
      </c>
      <c r="AI302" s="181">
        <v>110.85417765111049</v>
      </c>
      <c r="AJ302" s="181">
        <v>110.85417765111049</v>
      </c>
      <c r="AK302" s="181">
        <v>110.85417765111049</v>
      </c>
      <c r="AL302" s="181">
        <v>110.85417765111049</v>
      </c>
      <c r="AM302" s="181">
        <v>110.85417765111049</v>
      </c>
      <c r="AN302" s="181">
        <v>110.85417765111049</v>
      </c>
      <c r="AO302" s="181">
        <v>110.85417765111049</v>
      </c>
      <c r="AP302" s="181">
        <v>113.32243340370249</v>
      </c>
      <c r="AQ302" s="181">
        <v>113.32243340370249</v>
      </c>
      <c r="AR302" s="181">
        <v>113.32243340370249</v>
      </c>
      <c r="AS302" s="181">
        <v>113.32243340370249</v>
      </c>
      <c r="AT302" s="181">
        <v>113.32243340370249</v>
      </c>
      <c r="AU302" s="181">
        <v>113.32243340370249</v>
      </c>
      <c r="AV302" s="181">
        <v>113.32243340370249</v>
      </c>
      <c r="AW302" s="181">
        <v>113.32243340370249</v>
      </c>
      <c r="AX302" s="181">
        <v>113.32243340370249</v>
      </c>
      <c r="AY302" s="181">
        <v>115.84564681859727</v>
      </c>
      <c r="AZ302" s="181">
        <v>115.84564681859727</v>
      </c>
      <c r="BA302" s="181">
        <v>115.84564681859727</v>
      </c>
      <c r="BB302" s="181">
        <v>115.84564681859727</v>
      </c>
      <c r="BC302" s="181">
        <v>115.84564681859727</v>
      </c>
      <c r="BD302" s="181">
        <v>115.84564681859727</v>
      </c>
      <c r="BE302" s="181">
        <v>115.84564681859727</v>
      </c>
      <c r="BF302" s="181">
        <v>115.84564681859727</v>
      </c>
      <c r="BG302" s="181">
        <v>115.84564681859727</v>
      </c>
      <c r="BH302" s="181">
        <v>115.84564681859727</v>
      </c>
      <c r="BI302" s="181">
        <v>115.84564681859727</v>
      </c>
      <c r="BJ302" s="181">
        <v>115.84564681859727</v>
      </c>
      <c r="BK302" s="181">
        <v>115.84564681859727</v>
      </c>
      <c r="BL302" s="181">
        <v>115.84564681859727</v>
      </c>
      <c r="BM302" s="181">
        <v>115.84564681859727</v>
      </c>
      <c r="BN302" s="181">
        <v>115.84564681859727</v>
      </c>
      <c r="BO302" s="181">
        <v>115.84564681859727</v>
      </c>
      <c r="BP302" s="181">
        <v>115.84564681859727</v>
      </c>
      <c r="BQ302" s="181">
        <v>115.84564681859727</v>
      </c>
      <c r="BR302" s="181">
        <v>115.84564681859727</v>
      </c>
      <c r="BS302" s="181">
        <v>115.84564681859727</v>
      </c>
      <c r="BT302" s="181">
        <v>118.0767205549993</v>
      </c>
      <c r="BU302" s="181">
        <v>123.03046729817113</v>
      </c>
      <c r="BV302" s="181">
        <v>123.03046729817113</v>
      </c>
      <c r="BW302" s="181">
        <v>123.03046729817113</v>
      </c>
    </row>
    <row r="303" spans="1:75" x14ac:dyDescent="0.25">
      <c r="B303" s="148" t="s">
        <v>616</v>
      </c>
      <c r="C303" s="166">
        <v>1</v>
      </c>
      <c r="D303" s="181">
        <v>115.45732175604344</v>
      </c>
      <c r="E303" s="181">
        <v>128.8118775203661</v>
      </c>
      <c r="F303" s="181">
        <v>128.8118775203661</v>
      </c>
      <c r="G303" s="181">
        <v>128.8118775203661</v>
      </c>
      <c r="H303" s="181">
        <v>128.8118775203661</v>
      </c>
      <c r="I303" s="181">
        <v>128.8118775203661</v>
      </c>
      <c r="J303" s="181">
        <v>128.8118775203661</v>
      </c>
      <c r="K303" s="181">
        <v>128.8118775203661</v>
      </c>
      <c r="L303" s="181">
        <v>128.8118775203661</v>
      </c>
      <c r="M303" s="181">
        <v>128.8118775203661</v>
      </c>
      <c r="N303" s="181">
        <v>128.8118775203661</v>
      </c>
      <c r="O303" s="181">
        <v>128.8118775203661</v>
      </c>
      <c r="P303" s="181">
        <v>128.8118775203661</v>
      </c>
      <c r="Q303" s="181">
        <v>128.8118775203661</v>
      </c>
      <c r="R303" s="181">
        <v>128.8118775203661</v>
      </c>
      <c r="S303" s="181">
        <v>128.8118775203661</v>
      </c>
      <c r="T303" s="181">
        <v>128.8118775203661</v>
      </c>
      <c r="U303" s="181">
        <v>128.8118775203661</v>
      </c>
      <c r="V303" s="181">
        <v>128.8118775203661</v>
      </c>
      <c r="W303" s="181">
        <v>128.8118775203661</v>
      </c>
      <c r="X303" s="181">
        <v>128.81187752036615</v>
      </c>
      <c r="Y303" s="181">
        <v>133.15347364841898</v>
      </c>
      <c r="Z303" s="181">
        <v>133.15347364841898</v>
      </c>
      <c r="AA303" s="181">
        <v>133.15347364841898</v>
      </c>
      <c r="AB303" s="181">
        <v>133.15347364841898</v>
      </c>
      <c r="AC303" s="181">
        <v>133.15347364841898</v>
      </c>
      <c r="AD303" s="181">
        <v>133.15347364841898</v>
      </c>
      <c r="AE303" s="181">
        <v>133.15347364841898</v>
      </c>
      <c r="AF303" s="181">
        <v>133.15347364841898</v>
      </c>
      <c r="AG303" s="181">
        <v>133.15347364841898</v>
      </c>
      <c r="AH303" s="181">
        <v>133.15347364841898</v>
      </c>
      <c r="AI303" s="181">
        <v>133.15347364841898</v>
      </c>
      <c r="AJ303" s="181">
        <v>133.15347364841898</v>
      </c>
      <c r="AK303" s="181">
        <v>133.15347364841898</v>
      </c>
      <c r="AL303" s="181">
        <v>133.15347364841898</v>
      </c>
      <c r="AM303" s="181">
        <v>133.15347364841898</v>
      </c>
      <c r="AN303" s="181">
        <v>137.64140299746029</v>
      </c>
      <c r="AO303" s="181">
        <v>137.64140299746029</v>
      </c>
      <c r="AP303" s="181">
        <v>137.64140299746029</v>
      </c>
      <c r="AQ303" s="181">
        <v>137.64140299746029</v>
      </c>
      <c r="AR303" s="181">
        <v>137.64140299746029</v>
      </c>
      <c r="AS303" s="181">
        <v>137.64140299746029</v>
      </c>
      <c r="AT303" s="181">
        <v>137.64140299746029</v>
      </c>
      <c r="AU303" s="181">
        <v>137.64140299746029</v>
      </c>
      <c r="AV303" s="181">
        <v>137.64140299746029</v>
      </c>
      <c r="AW303" s="181">
        <v>137.64140299746029</v>
      </c>
      <c r="AX303" s="181">
        <v>137.64140299746029</v>
      </c>
      <c r="AY303" s="181">
        <v>137.64140299746029</v>
      </c>
      <c r="AZ303" s="181">
        <v>137.64140299746029</v>
      </c>
      <c r="BA303" s="181">
        <v>137.64140299746029</v>
      </c>
      <c r="BB303" s="181">
        <v>137.64140299746029</v>
      </c>
      <c r="BC303" s="181">
        <v>140.46207893265961</v>
      </c>
      <c r="BD303" s="181">
        <v>140.46207893265961</v>
      </c>
      <c r="BE303" s="181">
        <v>140.46207893265961</v>
      </c>
      <c r="BF303" s="181">
        <v>140.46207893265961</v>
      </c>
      <c r="BG303" s="181">
        <v>140.46207893265961</v>
      </c>
      <c r="BH303" s="181">
        <v>140.46207893265961</v>
      </c>
      <c r="BI303" s="181">
        <v>140.46207893265961</v>
      </c>
      <c r="BJ303" s="181">
        <v>140.46207893265961</v>
      </c>
      <c r="BK303" s="181">
        <v>140.46207893265961</v>
      </c>
      <c r="BL303" s="181">
        <v>140.46207893265961</v>
      </c>
      <c r="BM303" s="181">
        <v>140.46207893265961</v>
      </c>
      <c r="BN303" s="181">
        <v>140.46207893265961</v>
      </c>
      <c r="BO303" s="181">
        <v>140.46207893265961</v>
      </c>
      <c r="BP303" s="181">
        <v>140.46207893265961</v>
      </c>
      <c r="BQ303" s="181">
        <v>140.46207893265961</v>
      </c>
      <c r="BR303" s="181">
        <v>140.46207893265961</v>
      </c>
      <c r="BS303" s="181">
        <v>140.46207893265961</v>
      </c>
      <c r="BT303" s="181">
        <v>140.46207893265961</v>
      </c>
      <c r="BU303" s="181">
        <v>154.13285690147273</v>
      </c>
      <c r="BV303" s="181">
        <v>154.13285690147273</v>
      </c>
      <c r="BW303" s="181">
        <v>154.13285690147273</v>
      </c>
    </row>
    <row r="304" spans="1:75" x14ac:dyDescent="0.25">
      <c r="A304" s="173" t="s">
        <v>161</v>
      </c>
      <c r="B304" s="188"/>
      <c r="C304" s="166">
        <v>19</v>
      </c>
      <c r="D304" s="177">
        <v>101.07865283424267</v>
      </c>
      <c r="E304" s="177">
        <v>102.91291275160945</v>
      </c>
      <c r="F304" s="177">
        <v>101.42725253130004</v>
      </c>
      <c r="G304" s="177">
        <v>102.07241508251941</v>
      </c>
      <c r="H304" s="177">
        <v>101.30466668243785</v>
      </c>
      <c r="I304" s="177">
        <v>101.41587486442729</v>
      </c>
      <c r="J304" s="177">
        <v>101.14128047546552</v>
      </c>
      <c r="K304" s="177">
        <v>99.974483693909448</v>
      </c>
      <c r="L304" s="177">
        <v>98.375324555507206</v>
      </c>
      <c r="M304" s="177">
        <v>100.74779207022777</v>
      </c>
      <c r="N304" s="177">
        <v>103.00728312667086</v>
      </c>
      <c r="O304" s="177">
        <v>101.48955242204769</v>
      </c>
      <c r="P304" s="177">
        <v>101.93131554457452</v>
      </c>
      <c r="Q304" s="177">
        <v>101.86147527492699</v>
      </c>
      <c r="R304" s="177">
        <v>103.13287735189901</v>
      </c>
      <c r="S304" s="177">
        <v>100.71860701256621</v>
      </c>
      <c r="T304" s="177">
        <v>101.59762267091749</v>
      </c>
      <c r="U304" s="177">
        <v>101.09845301965379</v>
      </c>
      <c r="V304" s="177">
        <v>100.60436445395896</v>
      </c>
      <c r="W304" s="177">
        <v>100.71396621562016</v>
      </c>
      <c r="X304" s="177">
        <v>96.212478124005912</v>
      </c>
      <c r="Y304" s="177">
        <v>98.500998804393163</v>
      </c>
      <c r="Z304" s="177">
        <v>100.60823931188413</v>
      </c>
      <c r="AA304" s="177">
        <v>102.2498513827919</v>
      </c>
      <c r="AB304" s="177">
        <v>103.00613041509136</v>
      </c>
      <c r="AC304" s="177">
        <v>104.1943076694525</v>
      </c>
      <c r="AD304" s="177">
        <v>104.57189848172921</v>
      </c>
      <c r="AE304" s="177">
        <v>103.8118399332929</v>
      </c>
      <c r="AF304" s="177">
        <v>103.9565301420091</v>
      </c>
      <c r="AG304" s="177">
        <v>105.13166395464906</v>
      </c>
      <c r="AH304" s="177">
        <v>105.74395214295255</v>
      </c>
      <c r="AI304" s="177">
        <v>106.11370620287126</v>
      </c>
      <c r="AJ304" s="177">
        <v>103.42346492531131</v>
      </c>
      <c r="AK304" s="177">
        <v>104.09679297938868</v>
      </c>
      <c r="AL304" s="177">
        <v>107.93286652813794</v>
      </c>
      <c r="AM304" s="177">
        <v>108.35887541498029</v>
      </c>
      <c r="AN304" s="177">
        <v>108.87197224986186</v>
      </c>
      <c r="AO304" s="177">
        <v>109.91531091432168</v>
      </c>
      <c r="AP304" s="177">
        <v>111.57204849663795</v>
      </c>
      <c r="AQ304" s="177">
        <v>112.55717148950264</v>
      </c>
      <c r="AR304" s="177">
        <v>112.71315385122607</v>
      </c>
      <c r="AS304" s="177">
        <v>113.03145186892407</v>
      </c>
      <c r="AT304" s="177">
        <v>112.24376835304771</v>
      </c>
      <c r="AU304" s="177">
        <v>114.90856258170774</v>
      </c>
      <c r="AV304" s="177">
        <v>112.11790655804946</v>
      </c>
      <c r="AW304" s="177">
        <v>114.88785896453125</v>
      </c>
      <c r="AX304" s="177">
        <v>118.80941733629264</v>
      </c>
      <c r="AY304" s="177">
        <v>121.09758295109815</v>
      </c>
      <c r="AZ304" s="177">
        <v>122.85027214001953</v>
      </c>
      <c r="BA304" s="177">
        <v>124.74728714131246</v>
      </c>
      <c r="BB304" s="177">
        <v>126.62005546465407</v>
      </c>
      <c r="BC304" s="177">
        <v>127.28031126142014</v>
      </c>
      <c r="BD304" s="177">
        <v>128.3369699538579</v>
      </c>
      <c r="BE304" s="177">
        <v>128.95737252904124</v>
      </c>
      <c r="BF304" s="177">
        <v>129.04455070008126</v>
      </c>
      <c r="BG304" s="177">
        <v>128.99657623741837</v>
      </c>
      <c r="BH304" s="177">
        <v>127.64224479611573</v>
      </c>
      <c r="BI304" s="177">
        <v>130.46880276057914</v>
      </c>
      <c r="BJ304" s="177">
        <v>129.67213335323302</v>
      </c>
      <c r="BK304" s="177">
        <v>130.63588134633488</v>
      </c>
      <c r="BL304" s="177">
        <v>132.9276041633554</v>
      </c>
      <c r="BM304" s="177">
        <v>134.59241774374439</v>
      </c>
      <c r="BN304" s="177">
        <v>134.84414450839387</v>
      </c>
      <c r="BO304" s="177">
        <v>133.90880691585468</v>
      </c>
      <c r="BP304" s="177">
        <v>136.33974911278506</v>
      </c>
      <c r="BQ304" s="177">
        <v>134.88119509775535</v>
      </c>
      <c r="BR304" s="177">
        <v>134.09240567428978</v>
      </c>
      <c r="BS304" s="177">
        <v>133.35537281002058</v>
      </c>
      <c r="BT304" s="177">
        <v>131.40785071102542</v>
      </c>
      <c r="BU304" s="177">
        <v>133.38500091732817</v>
      </c>
      <c r="BV304" s="177">
        <v>136.80656842178794</v>
      </c>
      <c r="BW304" s="177">
        <v>136.41518590024651</v>
      </c>
    </row>
    <row r="305" spans="1:75" x14ac:dyDescent="0.25">
      <c r="B305" s="148" t="s">
        <v>617</v>
      </c>
      <c r="C305" s="166">
        <v>4</v>
      </c>
      <c r="D305" s="181">
        <v>98.91828827086772</v>
      </c>
      <c r="E305" s="181">
        <v>101.50877822318667</v>
      </c>
      <c r="F305" s="181">
        <v>99.796990372182123</v>
      </c>
      <c r="G305" s="181">
        <v>101.19752443667059</v>
      </c>
      <c r="H305" s="181">
        <v>99.028074798077625</v>
      </c>
      <c r="I305" s="181">
        <v>99.373130415116094</v>
      </c>
      <c r="J305" s="181">
        <v>97.446769500845733</v>
      </c>
      <c r="K305" s="181">
        <v>99.20121005159055</v>
      </c>
      <c r="L305" s="181">
        <v>97.980297050730002</v>
      </c>
      <c r="M305" s="181">
        <v>99.403519353145413</v>
      </c>
      <c r="N305" s="181">
        <v>101.12284466355729</v>
      </c>
      <c r="O305" s="181">
        <v>97.928278840251323</v>
      </c>
      <c r="P305" s="181">
        <v>98.191351987415914</v>
      </c>
      <c r="Q305" s="181">
        <v>97.641688376661151</v>
      </c>
      <c r="R305" s="181">
        <v>98.16979165594185</v>
      </c>
      <c r="S305" s="181">
        <v>96.341724060211689</v>
      </c>
      <c r="T305" s="181">
        <v>96.694823228150398</v>
      </c>
      <c r="U305" s="181">
        <v>95.121807757427135</v>
      </c>
      <c r="V305" s="181">
        <v>94.724299387219915</v>
      </c>
      <c r="W305" s="181">
        <v>94.072141023798878</v>
      </c>
      <c r="X305" s="181">
        <v>87.530183122869019</v>
      </c>
      <c r="Y305" s="181">
        <v>89.017699278566255</v>
      </c>
      <c r="Z305" s="181">
        <v>92.305189291770219</v>
      </c>
      <c r="AA305" s="181">
        <v>92.053331114303091</v>
      </c>
      <c r="AB305" s="181">
        <v>91.699735149340597</v>
      </c>
      <c r="AC305" s="181">
        <v>93.860474639886803</v>
      </c>
      <c r="AD305" s="181">
        <v>93.967932053584406</v>
      </c>
      <c r="AE305" s="181">
        <v>92.450966047680424</v>
      </c>
      <c r="AF305" s="181">
        <v>94.451618792468523</v>
      </c>
      <c r="AG305" s="181">
        <v>92.781864264111931</v>
      </c>
      <c r="AH305" s="181">
        <v>94.171592157597956</v>
      </c>
      <c r="AI305" s="181">
        <v>94.584409659227362</v>
      </c>
      <c r="AJ305" s="181">
        <v>93.014889961694053</v>
      </c>
      <c r="AK305" s="181">
        <v>93.975154344690196</v>
      </c>
      <c r="AL305" s="181">
        <v>96.018126797484143</v>
      </c>
      <c r="AM305" s="181">
        <v>96.670680959670861</v>
      </c>
      <c r="AN305" s="181">
        <v>97.017290807861372</v>
      </c>
      <c r="AO305" s="181">
        <v>96.97350563250437</v>
      </c>
      <c r="AP305" s="181">
        <v>97.051436598658171</v>
      </c>
      <c r="AQ305" s="181">
        <v>97.984297871045115</v>
      </c>
      <c r="AR305" s="181">
        <v>97.96604344069172</v>
      </c>
      <c r="AS305" s="181">
        <v>99.052490835690065</v>
      </c>
      <c r="AT305" s="181">
        <v>96.834949430804173</v>
      </c>
      <c r="AU305" s="181">
        <v>98.792848266502105</v>
      </c>
      <c r="AV305" s="181">
        <v>96.673285429523403</v>
      </c>
      <c r="AW305" s="181">
        <v>98.294691135273325</v>
      </c>
      <c r="AX305" s="181">
        <v>102.36813519883515</v>
      </c>
      <c r="AY305" s="181">
        <v>104.97375364369645</v>
      </c>
      <c r="AZ305" s="181">
        <v>106.01383024845671</v>
      </c>
      <c r="BA305" s="181">
        <v>105.4126881506418</v>
      </c>
      <c r="BB305" s="181">
        <v>107.56101572498859</v>
      </c>
      <c r="BC305" s="181">
        <v>107.12306053705746</v>
      </c>
      <c r="BD305" s="181">
        <v>108.62545499730339</v>
      </c>
      <c r="BE305" s="181">
        <v>106.37584900240556</v>
      </c>
      <c r="BF305" s="181">
        <v>108.52807527659887</v>
      </c>
      <c r="BG305" s="181">
        <v>106.86054438079191</v>
      </c>
      <c r="BH305" s="181">
        <v>106.82115818938566</v>
      </c>
      <c r="BI305" s="181">
        <v>107.45787846584885</v>
      </c>
      <c r="BJ305" s="181">
        <v>109.41916618184607</v>
      </c>
      <c r="BK305" s="181">
        <v>110.61449710614492</v>
      </c>
      <c r="BL305" s="181">
        <v>113.88893163007036</v>
      </c>
      <c r="BM305" s="181">
        <v>115.8276521622784</v>
      </c>
      <c r="BN305" s="181">
        <v>120.89946761571289</v>
      </c>
      <c r="BO305" s="181">
        <v>119.51650926408223</v>
      </c>
      <c r="BP305" s="181">
        <v>122.49371091414986</v>
      </c>
      <c r="BQ305" s="181">
        <v>123.34742292686538</v>
      </c>
      <c r="BR305" s="181">
        <v>122.80573067613894</v>
      </c>
      <c r="BS305" s="181">
        <v>121.00288878498917</v>
      </c>
      <c r="BT305" s="181">
        <v>122.873017359898</v>
      </c>
      <c r="BU305" s="181">
        <v>121.90506153905417</v>
      </c>
      <c r="BV305" s="181">
        <v>125.44747187149829</v>
      </c>
      <c r="BW305" s="181">
        <v>126.06310660493517</v>
      </c>
    </row>
    <row r="306" spans="1:75" x14ac:dyDescent="0.25">
      <c r="B306" s="148" t="s">
        <v>618</v>
      </c>
      <c r="C306" s="166">
        <v>2</v>
      </c>
      <c r="D306" s="181">
        <v>103.54297352516792</v>
      </c>
      <c r="E306" s="181">
        <v>105.38067398591474</v>
      </c>
      <c r="F306" s="181">
        <v>100.78030541937441</v>
      </c>
      <c r="G306" s="181">
        <v>102.65741701185526</v>
      </c>
      <c r="H306" s="181">
        <v>97.810659192797232</v>
      </c>
      <c r="I306" s="181">
        <v>98.150563917772104</v>
      </c>
      <c r="J306" s="181">
        <v>101.82019122718697</v>
      </c>
      <c r="K306" s="181">
        <v>103.27924267450754</v>
      </c>
      <c r="L306" s="181">
        <v>96.616865991899289</v>
      </c>
      <c r="M306" s="181">
        <v>103.58624524253275</v>
      </c>
      <c r="N306" s="181">
        <v>107.15778916543184</v>
      </c>
      <c r="O306" s="181">
        <v>103.33273657995794</v>
      </c>
      <c r="P306" s="181">
        <v>104.70339459652072</v>
      </c>
      <c r="Q306" s="181">
        <v>103.79937991702172</v>
      </c>
      <c r="R306" s="181">
        <v>107.00276206452804</v>
      </c>
      <c r="S306" s="181">
        <v>103.0287239085426</v>
      </c>
      <c r="T306" s="181">
        <v>102.11382617118784</v>
      </c>
      <c r="U306" s="181">
        <v>99.07772979141464</v>
      </c>
      <c r="V306" s="181">
        <v>100.72146879691334</v>
      </c>
      <c r="W306" s="181">
        <v>104.56142967225557</v>
      </c>
      <c r="X306" s="181">
        <v>96.985939186959428</v>
      </c>
      <c r="Y306" s="181">
        <v>98.164032069107805</v>
      </c>
      <c r="Z306" s="181">
        <v>102.24008851968088</v>
      </c>
      <c r="AA306" s="181">
        <v>99.903090238070931</v>
      </c>
      <c r="AB306" s="181">
        <v>101.40784957078057</v>
      </c>
      <c r="AC306" s="181">
        <v>107.63889612427238</v>
      </c>
      <c r="AD306" s="181">
        <v>109.38962967738864</v>
      </c>
      <c r="AE306" s="181">
        <v>104.35091533960701</v>
      </c>
      <c r="AF306" s="181">
        <v>111.41495555086959</v>
      </c>
      <c r="AG306" s="181">
        <v>108.82523786035645</v>
      </c>
      <c r="AH306" s="181">
        <v>113.24644906650893</v>
      </c>
      <c r="AI306" s="181">
        <v>108.80505447456159</v>
      </c>
      <c r="AJ306" s="181">
        <v>112.3260189775704</v>
      </c>
      <c r="AK306" s="181">
        <v>108.94069091984446</v>
      </c>
      <c r="AL306" s="181">
        <v>109.81054043820262</v>
      </c>
      <c r="AM306" s="181">
        <v>115.40721691840965</v>
      </c>
      <c r="AN306" s="181">
        <v>114.69983764279377</v>
      </c>
      <c r="AO306" s="181">
        <v>118.10090937269166</v>
      </c>
      <c r="AP306" s="181">
        <v>119.55702480422711</v>
      </c>
      <c r="AQ306" s="181">
        <v>121.78122460161201</v>
      </c>
      <c r="AR306" s="181">
        <v>119.30290207034651</v>
      </c>
      <c r="AS306" s="181">
        <v>120.25760556408792</v>
      </c>
      <c r="AT306" s="181">
        <v>115.49124480582131</v>
      </c>
      <c r="AU306" s="181">
        <v>122.07610642433629</v>
      </c>
      <c r="AV306" s="181">
        <v>114.94405749999399</v>
      </c>
      <c r="AW306" s="181">
        <v>121.9631468793813</v>
      </c>
      <c r="AX306" s="181">
        <v>123.43216202772965</v>
      </c>
      <c r="AY306" s="181">
        <v>123.91338568613772</v>
      </c>
      <c r="AZ306" s="181">
        <v>120.98148351625346</v>
      </c>
      <c r="BA306" s="181">
        <v>127.28502815958848</v>
      </c>
      <c r="BB306" s="181">
        <v>124.41315498232665</v>
      </c>
      <c r="BC306" s="181">
        <v>130.57506281608698</v>
      </c>
      <c r="BD306" s="181">
        <v>129.40916260777652</v>
      </c>
      <c r="BE306" s="181">
        <v>132.65109586856335</v>
      </c>
      <c r="BF306" s="181">
        <v>131.17281926046181</v>
      </c>
      <c r="BG306" s="181">
        <v>131.72909700775492</v>
      </c>
      <c r="BH306" s="181">
        <v>128.67456889443343</v>
      </c>
      <c r="BI306" s="181">
        <v>133.08740626777842</v>
      </c>
      <c r="BJ306" s="181">
        <v>133.23678418099178</v>
      </c>
      <c r="BK306" s="181">
        <v>133.24391534632102</v>
      </c>
      <c r="BL306" s="181">
        <v>135.45988816656217</v>
      </c>
      <c r="BM306" s="181">
        <v>137.80287883315822</v>
      </c>
      <c r="BN306" s="181">
        <v>139.14233185445306</v>
      </c>
      <c r="BO306" s="181">
        <v>137.01781287425689</v>
      </c>
      <c r="BP306" s="181">
        <v>139.67849635957535</v>
      </c>
      <c r="BQ306" s="181">
        <v>139.06057149502018</v>
      </c>
      <c r="BR306" s="181">
        <v>137.10533694220641</v>
      </c>
      <c r="BS306" s="181">
        <v>140.68684933675706</v>
      </c>
      <c r="BT306" s="181">
        <v>129.6168835841334</v>
      </c>
      <c r="BU306" s="181">
        <v>138.42511896263801</v>
      </c>
      <c r="BV306" s="181">
        <v>143.2671454770244</v>
      </c>
      <c r="BW306" s="181">
        <v>140.75664368847663</v>
      </c>
    </row>
    <row r="307" spans="1:75" x14ac:dyDescent="0.25">
      <c r="B307" s="148" t="s">
        <v>619</v>
      </c>
      <c r="C307" s="166">
        <v>3</v>
      </c>
      <c r="D307" s="181">
        <v>99.674902703978205</v>
      </c>
      <c r="E307" s="181">
        <v>100.40587925644219</v>
      </c>
      <c r="F307" s="181">
        <v>100.42457706797921</v>
      </c>
      <c r="G307" s="181">
        <v>100.09033508700175</v>
      </c>
      <c r="H307" s="181">
        <v>100.4036363487927</v>
      </c>
      <c r="I307" s="181">
        <v>100.76632696579138</v>
      </c>
      <c r="J307" s="181">
        <v>100.40579167530235</v>
      </c>
      <c r="K307" s="181">
        <v>99.020206070293668</v>
      </c>
      <c r="L307" s="181">
        <v>102.29655369169018</v>
      </c>
      <c r="M307" s="181">
        <v>101.26129695355785</v>
      </c>
      <c r="N307" s="181">
        <v>102.51092592200244</v>
      </c>
      <c r="O307" s="181">
        <v>101.62297251408465</v>
      </c>
      <c r="P307" s="181">
        <v>102.8083037737559</v>
      </c>
      <c r="Q307" s="181">
        <v>103.52092504657541</v>
      </c>
      <c r="R307" s="181">
        <v>102.93439833297452</v>
      </c>
      <c r="S307" s="181">
        <v>100.80074051038137</v>
      </c>
      <c r="T307" s="181">
        <v>100.5458865198102</v>
      </c>
      <c r="U307" s="181">
        <v>101.92594522000589</v>
      </c>
      <c r="V307" s="181">
        <v>101.55009552808927</v>
      </c>
      <c r="W307" s="181">
        <v>102.00300041432733</v>
      </c>
      <c r="X307" s="181">
        <v>98.682804991129203</v>
      </c>
      <c r="Y307" s="181">
        <v>101.22873241903527</v>
      </c>
      <c r="Z307" s="181">
        <v>101.15546889121863</v>
      </c>
      <c r="AA307" s="181">
        <v>104.26891721667472</v>
      </c>
      <c r="AB307" s="181">
        <v>104.26891721667472</v>
      </c>
      <c r="AC307" s="181">
        <v>104.71769616776108</v>
      </c>
      <c r="AD307" s="181">
        <v>102.85855976870391</v>
      </c>
      <c r="AE307" s="181">
        <v>103.41450754902233</v>
      </c>
      <c r="AF307" s="181">
        <v>104.27622224808431</v>
      </c>
      <c r="AG307" s="181">
        <v>105.53134198697835</v>
      </c>
      <c r="AH307" s="181">
        <v>105.27093343200615</v>
      </c>
      <c r="AI307" s="181">
        <v>105.32487010755342</v>
      </c>
      <c r="AJ307" s="181">
        <v>104.07433605488207</v>
      </c>
      <c r="AK307" s="181">
        <v>105.17140268352183</v>
      </c>
      <c r="AL307" s="181">
        <v>106.74284169527955</v>
      </c>
      <c r="AM307" s="181">
        <v>107.03624972657572</v>
      </c>
      <c r="AN307" s="181">
        <v>106.14492058990011</v>
      </c>
      <c r="AO307" s="181">
        <v>108.27315261002248</v>
      </c>
      <c r="AP307" s="181">
        <v>109.79113212037173</v>
      </c>
      <c r="AQ307" s="181">
        <v>114.4909884105336</v>
      </c>
      <c r="AR307" s="181">
        <v>115.45712403049333</v>
      </c>
      <c r="AS307" s="181">
        <v>116.25457526816415</v>
      </c>
      <c r="AT307" s="181">
        <v>114.95710377690743</v>
      </c>
      <c r="AU307" s="181">
        <v>115.65651787445923</v>
      </c>
      <c r="AV307" s="181">
        <v>117.10046700915449</v>
      </c>
      <c r="AW307" s="181">
        <v>117.95871904600877</v>
      </c>
      <c r="AX307" s="181">
        <v>123.820029727063</v>
      </c>
      <c r="AY307" s="181">
        <v>127.26268919680871</v>
      </c>
      <c r="AZ307" s="181">
        <v>129.66926018308314</v>
      </c>
      <c r="BA307" s="181">
        <v>130.89968431352182</v>
      </c>
      <c r="BB307" s="181">
        <v>130.14979594688415</v>
      </c>
      <c r="BC307" s="181">
        <v>130.25205348894087</v>
      </c>
      <c r="BD307" s="181">
        <v>131.27929554852463</v>
      </c>
      <c r="BE307" s="181">
        <v>131.08155305886746</v>
      </c>
      <c r="BF307" s="181">
        <v>131.95294794268236</v>
      </c>
      <c r="BG307" s="181">
        <v>131.4494360446273</v>
      </c>
      <c r="BH307" s="181">
        <v>129.0723970215515</v>
      </c>
      <c r="BI307" s="181">
        <v>128.73109873209529</v>
      </c>
      <c r="BJ307" s="181">
        <v>128.4963530095292</v>
      </c>
      <c r="BK307" s="181">
        <v>129.40504793950322</v>
      </c>
      <c r="BL307" s="181">
        <v>129.72170443205627</v>
      </c>
      <c r="BM307" s="181">
        <v>129.98356356281946</v>
      </c>
      <c r="BN307" s="181">
        <v>126.93063566551898</v>
      </c>
      <c r="BO307" s="181">
        <v>125.3262592496849</v>
      </c>
      <c r="BP307" s="181">
        <v>125.73281156300239</v>
      </c>
      <c r="BQ307" s="181">
        <v>125.60900599062001</v>
      </c>
      <c r="BR307" s="181">
        <v>124.33362943845565</v>
      </c>
      <c r="BS307" s="181">
        <v>124.33066094870337</v>
      </c>
      <c r="BT307" s="181">
        <v>121.98734812469063</v>
      </c>
      <c r="BU307" s="181">
        <v>120.02959190165878</v>
      </c>
      <c r="BV307" s="181">
        <v>120.16451046555791</v>
      </c>
      <c r="BW307" s="181">
        <v>121.07163177177053</v>
      </c>
    </row>
    <row r="308" spans="1:75" x14ac:dyDescent="0.25">
      <c r="B308" s="148" t="s">
        <v>620</v>
      </c>
      <c r="C308" s="166">
        <v>10</v>
      </c>
      <c r="D308" s="181">
        <v>101.87105956048694</v>
      </c>
      <c r="E308" s="181">
        <v>103.7331243646677</v>
      </c>
      <c r="F308" s="181">
        <v>102.50954945632857</v>
      </c>
      <c r="G308" s="181">
        <v>102.89999495364705</v>
      </c>
      <c r="H308" s="181">
        <v>103.18441403420361</v>
      </c>
      <c r="I308" s="181">
        <v>103.08089920307359</v>
      </c>
      <c r="J308" s="181">
        <v>102.70394935501811</v>
      </c>
      <c r="K308" s="181">
        <v>99.909124641802137</v>
      </c>
      <c r="L308" s="181">
        <v>97.708658529284776</v>
      </c>
      <c r="M308" s="181">
        <v>100.56375905760071</v>
      </c>
      <c r="N308" s="181">
        <v>103.07986446556461</v>
      </c>
      <c r="O308" s="181">
        <v>102.50539899557309</v>
      </c>
      <c r="P308" s="181">
        <v>102.60978868829432</v>
      </c>
      <c r="Q308" s="181">
        <v>102.66397417431986</v>
      </c>
      <c r="R308" s="181">
        <v>104.40367839343341</v>
      </c>
      <c r="S308" s="181">
        <v>101.98269676496817</v>
      </c>
      <c r="T308" s="181">
        <v>103.77102259330245</v>
      </c>
      <c r="U308" s="181">
        <v>103.64500811008665</v>
      </c>
      <c r="V308" s="181">
        <v>102.64925028982464</v>
      </c>
      <c r="W308" s="181">
        <v>102.21449334140945</v>
      </c>
      <c r="X308" s="181">
        <v>98.789605851732972</v>
      </c>
      <c r="Y308" s="181">
        <v>101.54339187738836</v>
      </c>
      <c r="Z308" s="181">
        <v>103.43892060456999</v>
      </c>
      <c r="AA308" s="181">
        <v>106.19209196896676</v>
      </c>
      <c r="AB308" s="181">
        <v>107.4695086497788</v>
      </c>
      <c r="AC308" s="181">
        <v>107.48190664082225</v>
      </c>
      <c r="AD308" s="181">
        <v>108.36394042776283</v>
      </c>
      <c r="AE308" s="181">
        <v>108.36757412155623</v>
      </c>
      <c r="AF308" s="181">
        <v>106.17090196823069</v>
      </c>
      <c r="AG308" s="181">
        <v>109.21296564002364</v>
      </c>
      <c r="AH308" s="181">
        <v>109.01430236566702</v>
      </c>
      <c r="AI308" s="181">
        <v>110.42380599458609</v>
      </c>
      <c r="AJ308" s="181">
        <v>105.61112276143515</v>
      </c>
      <c r="AK308" s="181">
        <v>106.85428593393696</v>
      </c>
      <c r="AL308" s="181">
        <v>112.68023508824403</v>
      </c>
      <c r="AM308" s="181">
        <v>112.02127260293955</v>
      </c>
      <c r="AN308" s="181">
        <v>113.26638724606421</v>
      </c>
      <c r="AO308" s="181">
        <v>113.94756082666439</v>
      </c>
      <c r="AP308" s="181">
        <v>116.31757290719187</v>
      </c>
      <c r="AQ308" s="181">
        <v>115.96136523815449</v>
      </c>
      <c r="AR308" s="181">
        <v>116.47085731783552</v>
      </c>
      <c r="AS308" s="181">
        <v>116.21086852341287</v>
      </c>
      <c r="AT308" s="181">
        <v>116.9438000042325</v>
      </c>
      <c r="AU308" s="181">
        <v>119.69695295143883</v>
      </c>
      <c r="AV308" s="181">
        <v>116.23575668573949</v>
      </c>
      <c r="AW308" s="181">
        <v>119.18881048882115</v>
      </c>
      <c r="AX308" s="181">
        <v>122.95819753575714</v>
      </c>
      <c r="AY308" s="181">
        <v>125.13442225333776</v>
      </c>
      <c r="AZ308" s="181">
        <v>127.91291020847878</v>
      </c>
      <c r="BA308" s="181">
        <v>130.1278593822627</v>
      </c>
      <c r="BB308" s="181">
        <v>133.62612931231672</v>
      </c>
      <c r="BC308" s="181">
        <v>133.79273857197563</v>
      </c>
      <c r="BD308" s="181">
        <v>135.12443972729594</v>
      </c>
      <c r="BE308" s="181">
        <v>136.61398311284321</v>
      </c>
      <c r="BF308" s="181">
        <v>135.95296798461771</v>
      </c>
      <c r="BG308" s="181">
        <v>136.56862688383896</v>
      </c>
      <c r="BH308" s="181">
        <v>135.33516895151348</v>
      </c>
      <c r="BI308" s="181">
        <v>139.67076298557654</v>
      </c>
      <c r="BJ308" s="181">
        <v>137.41312415934721</v>
      </c>
      <c r="BK308" s="181">
        <v>138.49207826446312</v>
      </c>
      <c r="BL308" s="181">
        <v>140.99838629541782</v>
      </c>
      <c r="BM308" s="181">
        <v>142.8388880127255</v>
      </c>
      <c r="BN308" s="181">
        <v>141.93643044911687</v>
      </c>
      <c r="BO308" s="181">
        <v>141.61868908473417</v>
      </c>
      <c r="BP308" s="181">
        <v>144.39249620781584</v>
      </c>
      <c r="BQ308" s="181">
        <v>141.44048541879897</v>
      </c>
      <c r="BR308" s="181">
        <v>140.93212229071702</v>
      </c>
      <c r="BS308" s="181">
        <v>139.537484673081</v>
      </c>
      <c r="BT308" s="181">
        <v>138.00612825275522</v>
      </c>
      <c r="BU308" s="181">
        <v>140.97557576427658</v>
      </c>
      <c r="BV308" s="181">
        <v>145.05070901772552</v>
      </c>
      <c r="BW308" s="181">
        <v>144.29079229926782</v>
      </c>
    </row>
    <row r="309" spans="1:75" x14ac:dyDescent="0.25">
      <c r="A309" s="189" t="s">
        <v>162</v>
      </c>
      <c r="B309" s="188"/>
      <c r="C309" s="166">
        <v>2</v>
      </c>
      <c r="D309" s="172">
        <v>100.89783595621071</v>
      </c>
      <c r="E309" s="172">
        <v>101.36291811825051</v>
      </c>
      <c r="F309" s="172">
        <v>101.25502863928642</v>
      </c>
      <c r="G309" s="172">
        <v>101.25502863928642</v>
      </c>
      <c r="H309" s="172">
        <v>101.37347520413039</v>
      </c>
      <c r="I309" s="172">
        <v>101.5210386892098</v>
      </c>
      <c r="J309" s="172">
        <v>102.33177895504309</v>
      </c>
      <c r="K309" s="172">
        <v>103.27257456944618</v>
      </c>
      <c r="L309" s="172">
        <v>102.9149491002706</v>
      </c>
      <c r="M309" s="172">
        <v>103.71811284600113</v>
      </c>
      <c r="N309" s="172">
        <v>103.78927631567061</v>
      </c>
      <c r="O309" s="172">
        <v>104.06894274721691</v>
      </c>
      <c r="P309" s="172">
        <v>104.06894274721691</v>
      </c>
      <c r="Q309" s="172">
        <v>104.89066424062695</v>
      </c>
      <c r="R309" s="172">
        <v>106.91552753469115</v>
      </c>
      <c r="S309" s="172">
        <v>107.15896852722358</v>
      </c>
      <c r="T309" s="172">
        <v>108.13202206053154</v>
      </c>
      <c r="U309" s="172">
        <v>108.36960493842895</v>
      </c>
      <c r="V309" s="172">
        <v>108.8323044828613</v>
      </c>
      <c r="W309" s="172">
        <v>108.8323044828613</v>
      </c>
      <c r="X309" s="172">
        <v>110.01588646267078</v>
      </c>
      <c r="Y309" s="172">
        <v>112.21581637828913</v>
      </c>
      <c r="Z309" s="172">
        <v>112.21581637828913</v>
      </c>
      <c r="AA309" s="172">
        <v>112.21581637828913</v>
      </c>
      <c r="AB309" s="172">
        <v>112.21581637828913</v>
      </c>
      <c r="AC309" s="172">
        <v>112.21581637828913</v>
      </c>
      <c r="AD309" s="172">
        <v>123.32206278684563</v>
      </c>
      <c r="AE309" s="172">
        <v>123.32206278684563</v>
      </c>
      <c r="AF309" s="172">
        <v>131.10324782536958</v>
      </c>
      <c r="AG309" s="172">
        <v>133.24564148166118</v>
      </c>
      <c r="AH309" s="172">
        <v>134.54507454394741</v>
      </c>
      <c r="AI309" s="172">
        <v>133.37343518051802</v>
      </c>
      <c r="AJ309" s="172">
        <v>133.6705812436945</v>
      </c>
      <c r="AK309" s="172">
        <v>133.73295903352616</v>
      </c>
      <c r="AL309" s="172">
        <v>133.91679004003717</v>
      </c>
      <c r="AM309" s="172">
        <v>133.91679004003717</v>
      </c>
      <c r="AN309" s="172">
        <v>134.098175296313</v>
      </c>
      <c r="AO309" s="172">
        <v>137.54779159142342</v>
      </c>
      <c r="AP309" s="172">
        <v>139.17880871010814</v>
      </c>
      <c r="AQ309" s="172">
        <v>140.12304610297727</v>
      </c>
      <c r="AR309" s="172">
        <v>139.92912694447833</v>
      </c>
      <c r="AS309" s="172">
        <v>140.12023778636245</v>
      </c>
      <c r="AT309" s="172">
        <v>140.1155568605038</v>
      </c>
      <c r="AU309" s="172">
        <v>141.54557472415934</v>
      </c>
      <c r="AV309" s="172">
        <v>141.56918266141352</v>
      </c>
      <c r="AW309" s="172">
        <v>141.56918266141352</v>
      </c>
      <c r="AX309" s="172">
        <v>142.28986151663503</v>
      </c>
      <c r="AY309" s="172">
        <v>146.74103425869066</v>
      </c>
      <c r="AZ309" s="172">
        <v>149.38764320029679</v>
      </c>
      <c r="BA309" s="172">
        <v>149.38764320029679</v>
      </c>
      <c r="BB309" s="172">
        <v>149.38764320029679</v>
      </c>
      <c r="BC309" s="172">
        <v>147.11120171033463</v>
      </c>
      <c r="BD309" s="172">
        <v>148.09624550107242</v>
      </c>
      <c r="BE309" s="172">
        <v>148.09624550107242</v>
      </c>
      <c r="BF309" s="172">
        <v>147.01643957474957</v>
      </c>
      <c r="BG309" s="172">
        <v>147.01643957474957</v>
      </c>
      <c r="BH309" s="172">
        <v>147.01643957474957</v>
      </c>
      <c r="BI309" s="172">
        <v>147.01643957474957</v>
      </c>
      <c r="BJ309" s="172">
        <v>148.34770093754247</v>
      </c>
      <c r="BK309" s="172">
        <v>152.68666995416936</v>
      </c>
      <c r="BL309" s="172">
        <v>152.68666995416936</v>
      </c>
      <c r="BM309" s="172">
        <v>152.22886580791615</v>
      </c>
      <c r="BN309" s="172">
        <v>153.54174073162102</v>
      </c>
      <c r="BO309" s="172">
        <v>153.54174073162102</v>
      </c>
      <c r="BP309" s="172">
        <v>153.54174073162102</v>
      </c>
      <c r="BQ309" s="172">
        <v>153.54174073162102</v>
      </c>
      <c r="BR309" s="172">
        <v>153.54174073162102</v>
      </c>
      <c r="BS309" s="172">
        <v>153.54174073162102</v>
      </c>
      <c r="BT309" s="172">
        <v>153.54174073162102</v>
      </c>
      <c r="BU309" s="172">
        <v>156.30524239650177</v>
      </c>
      <c r="BV309" s="172">
        <v>155.46233834269859</v>
      </c>
      <c r="BW309" s="172">
        <v>155.46233834269859</v>
      </c>
    </row>
    <row r="310" spans="1:75" x14ac:dyDescent="0.25">
      <c r="A310" s="173" t="s">
        <v>163</v>
      </c>
      <c r="B310" s="188"/>
      <c r="C310" s="166">
        <v>1</v>
      </c>
      <c r="D310" s="177">
        <v>101.88669583412549</v>
      </c>
      <c r="E310" s="177">
        <v>102.81686015820506</v>
      </c>
      <c r="F310" s="177">
        <v>102.60108120027689</v>
      </c>
      <c r="G310" s="177">
        <v>102.60108120027689</v>
      </c>
      <c r="H310" s="177">
        <v>102.83797432996482</v>
      </c>
      <c r="I310" s="177">
        <v>103.13310130012366</v>
      </c>
      <c r="J310" s="177">
        <v>104.75458183179025</v>
      </c>
      <c r="K310" s="177">
        <v>106.63617306059641</v>
      </c>
      <c r="L310" s="177">
        <v>105.92092212224526</v>
      </c>
      <c r="M310" s="177">
        <v>107.52724961370632</v>
      </c>
      <c r="N310" s="177">
        <v>107.66957655304526</v>
      </c>
      <c r="O310" s="177">
        <v>108.22890941613788</v>
      </c>
      <c r="P310" s="177">
        <v>108.22890941613788</v>
      </c>
      <c r="Q310" s="177">
        <v>109.87235240295794</v>
      </c>
      <c r="R310" s="177">
        <v>113.92207899108635</v>
      </c>
      <c r="S310" s="177">
        <v>114.40896097615122</v>
      </c>
      <c r="T310" s="177">
        <v>116.35506804276713</v>
      </c>
      <c r="U310" s="177">
        <v>116.83023379856196</v>
      </c>
      <c r="V310" s="177">
        <v>116.83023379856196</v>
      </c>
      <c r="W310" s="177">
        <v>116.83023379856196</v>
      </c>
      <c r="X310" s="177">
        <v>116.83023379856191</v>
      </c>
      <c r="Y310" s="177">
        <v>120.20433987234127</v>
      </c>
      <c r="Z310" s="177">
        <v>120.20433987234127</v>
      </c>
      <c r="AA310" s="177">
        <v>120.20433987234127</v>
      </c>
      <c r="AB310" s="177">
        <v>120.20433987234127</v>
      </c>
      <c r="AC310" s="177">
        <v>120.20433987234127</v>
      </c>
      <c r="AD310" s="177">
        <v>142.41683268945425</v>
      </c>
      <c r="AE310" s="177">
        <v>142.41683268945425</v>
      </c>
      <c r="AF310" s="177">
        <v>157.97920276650214</v>
      </c>
      <c r="AG310" s="177">
        <v>162.26399007908537</v>
      </c>
      <c r="AH310" s="177">
        <v>164.86285620365783</v>
      </c>
      <c r="AI310" s="177">
        <v>162.51957747679901</v>
      </c>
      <c r="AJ310" s="177">
        <v>163.11386960315201</v>
      </c>
      <c r="AK310" s="177">
        <v>163.2386251828153</v>
      </c>
      <c r="AL310" s="177">
        <v>163.60628719583733</v>
      </c>
      <c r="AM310" s="177">
        <v>163.60628719583733</v>
      </c>
      <c r="AN310" s="177">
        <v>163.96905770838902</v>
      </c>
      <c r="AO310" s="177">
        <v>170.86829029860985</v>
      </c>
      <c r="AP310" s="177">
        <v>174.1303245359793</v>
      </c>
      <c r="AQ310" s="177">
        <v>176.01879932171755</v>
      </c>
      <c r="AR310" s="177">
        <v>175.05419657397738</v>
      </c>
      <c r="AS310" s="177">
        <v>175.4364182577456</v>
      </c>
      <c r="AT310" s="177">
        <v>175.42705640602833</v>
      </c>
      <c r="AU310" s="177">
        <v>178.28709213333943</v>
      </c>
      <c r="AV310" s="177">
        <v>178.33430800784777</v>
      </c>
      <c r="AW310" s="177">
        <v>178.33430800784777</v>
      </c>
      <c r="AX310" s="177">
        <v>178.33430800784777</v>
      </c>
      <c r="AY310" s="177">
        <v>187.23665349195903</v>
      </c>
      <c r="AZ310" s="177">
        <v>192.52987137517127</v>
      </c>
      <c r="BA310" s="177">
        <v>192.52987137517127</v>
      </c>
      <c r="BB310" s="177">
        <v>192.52987137517127</v>
      </c>
      <c r="BC310" s="177">
        <v>187.97698839524691</v>
      </c>
      <c r="BD310" s="177">
        <v>189.94707597672249</v>
      </c>
      <c r="BE310" s="177">
        <v>189.94707597672249</v>
      </c>
      <c r="BF310" s="177">
        <v>187.78746412407682</v>
      </c>
      <c r="BG310" s="177">
        <v>187.78746412407682</v>
      </c>
      <c r="BH310" s="177">
        <v>187.78746412407682</v>
      </c>
      <c r="BI310" s="177">
        <v>187.78746412407682</v>
      </c>
      <c r="BJ310" s="177">
        <v>190.44998684966265</v>
      </c>
      <c r="BK310" s="177">
        <v>199.1279248829164</v>
      </c>
      <c r="BL310" s="177">
        <v>199.1279248829164</v>
      </c>
      <c r="BM310" s="177">
        <v>198.21231659040998</v>
      </c>
      <c r="BN310" s="177">
        <v>199.5591154757991</v>
      </c>
      <c r="BO310" s="177">
        <v>199.5591154757991</v>
      </c>
      <c r="BP310" s="177">
        <v>199.5591154757991</v>
      </c>
      <c r="BQ310" s="177">
        <v>199.5591154757991</v>
      </c>
      <c r="BR310" s="177">
        <v>199.5591154757991</v>
      </c>
      <c r="BS310" s="177">
        <v>199.5591154757991</v>
      </c>
      <c r="BT310" s="177">
        <v>199.5591154757991</v>
      </c>
      <c r="BU310" s="177">
        <v>205.08611880556063</v>
      </c>
      <c r="BV310" s="177">
        <v>203.40031069795424</v>
      </c>
      <c r="BW310" s="177">
        <v>203.40031069795424</v>
      </c>
    </row>
    <row r="311" spans="1:75" x14ac:dyDescent="0.25">
      <c r="B311" s="148" t="s">
        <v>621</v>
      </c>
      <c r="C311" s="166">
        <v>1</v>
      </c>
      <c r="D311" s="181">
        <v>101.88669583412549</v>
      </c>
      <c r="E311" s="181">
        <v>102.81686015820506</v>
      </c>
      <c r="F311" s="181">
        <v>102.60108120027689</v>
      </c>
      <c r="G311" s="181">
        <v>102.60108120027689</v>
      </c>
      <c r="H311" s="181">
        <v>102.83797432996482</v>
      </c>
      <c r="I311" s="181">
        <v>103.13310130012366</v>
      </c>
      <c r="J311" s="181">
        <v>104.75458183179025</v>
      </c>
      <c r="K311" s="181">
        <v>106.63617306059641</v>
      </c>
      <c r="L311" s="181">
        <v>105.92092212224526</v>
      </c>
      <c r="M311" s="181">
        <v>107.52724961370632</v>
      </c>
      <c r="N311" s="181">
        <v>107.66957655304526</v>
      </c>
      <c r="O311" s="181">
        <v>108.22890941613788</v>
      </c>
      <c r="P311" s="181">
        <v>108.22890941613788</v>
      </c>
      <c r="Q311" s="181">
        <v>109.87235240295794</v>
      </c>
      <c r="R311" s="181">
        <v>113.92207899108635</v>
      </c>
      <c r="S311" s="181">
        <v>114.40896097615122</v>
      </c>
      <c r="T311" s="181">
        <v>116.35506804276713</v>
      </c>
      <c r="U311" s="181">
        <v>116.83023379856196</v>
      </c>
      <c r="V311" s="181">
        <v>116.83023379856196</v>
      </c>
      <c r="W311" s="181">
        <v>116.83023379856196</v>
      </c>
      <c r="X311" s="181">
        <v>116.83023379856191</v>
      </c>
      <c r="Y311" s="181">
        <v>120.20433987234127</v>
      </c>
      <c r="Z311" s="181">
        <v>120.20433987234127</v>
      </c>
      <c r="AA311" s="181">
        <v>120.20433987234127</v>
      </c>
      <c r="AB311" s="181">
        <v>120.20433987234127</v>
      </c>
      <c r="AC311" s="181">
        <v>120.20433987234127</v>
      </c>
      <c r="AD311" s="181">
        <v>142.41683268945425</v>
      </c>
      <c r="AE311" s="181">
        <v>142.41683268945425</v>
      </c>
      <c r="AF311" s="181">
        <v>157.97920276650214</v>
      </c>
      <c r="AG311" s="181">
        <v>162.26399007908537</v>
      </c>
      <c r="AH311" s="181">
        <v>164.86285620365783</v>
      </c>
      <c r="AI311" s="181">
        <v>162.51957747679901</v>
      </c>
      <c r="AJ311" s="181">
        <v>163.11386960315201</v>
      </c>
      <c r="AK311" s="181">
        <v>163.2386251828153</v>
      </c>
      <c r="AL311" s="181">
        <v>163.60628719583733</v>
      </c>
      <c r="AM311" s="181">
        <v>163.60628719583733</v>
      </c>
      <c r="AN311" s="181">
        <v>163.96905770838902</v>
      </c>
      <c r="AO311" s="181">
        <v>170.86829029860985</v>
      </c>
      <c r="AP311" s="181">
        <v>174.1303245359793</v>
      </c>
      <c r="AQ311" s="181">
        <v>176.01879932171755</v>
      </c>
      <c r="AR311" s="181">
        <v>175.05419657397738</v>
      </c>
      <c r="AS311" s="181">
        <v>175.4364182577456</v>
      </c>
      <c r="AT311" s="181">
        <v>175.42705640602833</v>
      </c>
      <c r="AU311" s="181">
        <v>178.28709213333943</v>
      </c>
      <c r="AV311" s="181">
        <v>178.33430800784777</v>
      </c>
      <c r="AW311" s="181">
        <v>178.33430800784777</v>
      </c>
      <c r="AX311" s="181">
        <v>178.33430800784777</v>
      </c>
      <c r="AY311" s="181">
        <v>187.23665349195903</v>
      </c>
      <c r="AZ311" s="181">
        <v>192.52987137517127</v>
      </c>
      <c r="BA311" s="181">
        <v>192.52987137517127</v>
      </c>
      <c r="BB311" s="181">
        <v>192.52987137517127</v>
      </c>
      <c r="BC311" s="181">
        <v>187.97698839524691</v>
      </c>
      <c r="BD311" s="181">
        <v>189.94707597672249</v>
      </c>
      <c r="BE311" s="181">
        <v>189.94707597672249</v>
      </c>
      <c r="BF311" s="181">
        <v>187.78746412407682</v>
      </c>
      <c r="BG311" s="181">
        <v>187.78746412407682</v>
      </c>
      <c r="BH311" s="181">
        <v>187.78746412407682</v>
      </c>
      <c r="BI311" s="181">
        <v>187.78746412407682</v>
      </c>
      <c r="BJ311" s="181">
        <v>190.44998684966265</v>
      </c>
      <c r="BK311" s="181">
        <v>199.1279248829164</v>
      </c>
      <c r="BL311" s="181">
        <v>199.1279248829164</v>
      </c>
      <c r="BM311" s="181">
        <v>198.21231659040998</v>
      </c>
      <c r="BN311" s="181">
        <v>199.5591154757991</v>
      </c>
      <c r="BO311" s="181">
        <v>199.5591154757991</v>
      </c>
      <c r="BP311" s="181">
        <v>199.5591154757991</v>
      </c>
      <c r="BQ311" s="181">
        <v>199.5591154757991</v>
      </c>
      <c r="BR311" s="181">
        <v>199.5591154757991</v>
      </c>
      <c r="BS311" s="181">
        <v>199.5591154757991</v>
      </c>
      <c r="BT311" s="181">
        <v>199.5591154757991</v>
      </c>
      <c r="BU311" s="181">
        <v>205.08611880556063</v>
      </c>
      <c r="BV311" s="181">
        <v>203.40031069795424</v>
      </c>
      <c r="BW311" s="181">
        <v>203.40031069795424</v>
      </c>
    </row>
    <row r="312" spans="1:75" x14ac:dyDescent="0.25">
      <c r="A312" s="173" t="s">
        <v>164</v>
      </c>
      <c r="B312" s="188"/>
      <c r="C312" s="166">
        <v>1</v>
      </c>
      <c r="D312" s="177">
        <v>99.90897607829595</v>
      </c>
      <c r="E312" s="177">
        <v>99.90897607829595</v>
      </c>
      <c r="F312" s="177">
        <v>99.90897607829595</v>
      </c>
      <c r="G312" s="177">
        <v>99.90897607829595</v>
      </c>
      <c r="H312" s="177">
        <v>99.90897607829595</v>
      </c>
      <c r="I312" s="177">
        <v>99.90897607829595</v>
      </c>
      <c r="J312" s="177">
        <v>99.90897607829595</v>
      </c>
      <c r="K312" s="177">
        <v>99.90897607829595</v>
      </c>
      <c r="L312" s="177">
        <v>99.90897607829595</v>
      </c>
      <c r="M312" s="177">
        <v>99.90897607829595</v>
      </c>
      <c r="N312" s="177">
        <v>99.90897607829595</v>
      </c>
      <c r="O312" s="177">
        <v>99.90897607829595</v>
      </c>
      <c r="P312" s="177">
        <v>99.90897607829595</v>
      </c>
      <c r="Q312" s="177">
        <v>99.90897607829595</v>
      </c>
      <c r="R312" s="177">
        <v>99.90897607829595</v>
      </c>
      <c r="S312" s="177">
        <v>99.90897607829595</v>
      </c>
      <c r="T312" s="177">
        <v>99.90897607829595</v>
      </c>
      <c r="U312" s="177">
        <v>99.90897607829595</v>
      </c>
      <c r="V312" s="177">
        <v>100.83437516716066</v>
      </c>
      <c r="W312" s="177">
        <v>100.83437516716066</v>
      </c>
      <c r="X312" s="177">
        <v>103.20153912677965</v>
      </c>
      <c r="Y312" s="177">
        <v>104.227292884237</v>
      </c>
      <c r="Z312" s="177">
        <v>104.227292884237</v>
      </c>
      <c r="AA312" s="177">
        <v>104.227292884237</v>
      </c>
      <c r="AB312" s="177">
        <v>104.227292884237</v>
      </c>
      <c r="AC312" s="177">
        <v>104.227292884237</v>
      </c>
      <c r="AD312" s="177">
        <v>104.227292884237</v>
      </c>
      <c r="AE312" s="177">
        <v>104.227292884237</v>
      </c>
      <c r="AF312" s="177">
        <v>104.227292884237</v>
      </c>
      <c r="AG312" s="177">
        <v>104.227292884237</v>
      </c>
      <c r="AH312" s="177">
        <v>104.227292884237</v>
      </c>
      <c r="AI312" s="177">
        <v>104.227292884237</v>
      </c>
      <c r="AJ312" s="177">
        <v>104.227292884237</v>
      </c>
      <c r="AK312" s="177">
        <v>104.227292884237</v>
      </c>
      <c r="AL312" s="177">
        <v>104.227292884237</v>
      </c>
      <c r="AM312" s="177">
        <v>104.227292884237</v>
      </c>
      <c r="AN312" s="177">
        <v>104.227292884237</v>
      </c>
      <c r="AO312" s="177">
        <v>104.227292884237</v>
      </c>
      <c r="AP312" s="177">
        <v>104.227292884237</v>
      </c>
      <c r="AQ312" s="177">
        <v>104.227292884237</v>
      </c>
      <c r="AR312" s="177">
        <v>104.80405731497927</v>
      </c>
      <c r="AS312" s="177">
        <v>104.80405731497927</v>
      </c>
      <c r="AT312" s="177">
        <v>104.80405731497927</v>
      </c>
      <c r="AU312" s="177">
        <v>104.80405731497927</v>
      </c>
      <c r="AV312" s="177">
        <v>104.80405731497927</v>
      </c>
      <c r="AW312" s="177">
        <v>104.80405731497927</v>
      </c>
      <c r="AX312" s="177">
        <v>106.24541502542232</v>
      </c>
      <c r="AY312" s="177">
        <v>106.24541502542232</v>
      </c>
      <c r="AZ312" s="177">
        <v>106.24541502542232</v>
      </c>
      <c r="BA312" s="177">
        <v>106.24541502542232</v>
      </c>
      <c r="BB312" s="177">
        <v>106.24541502542232</v>
      </c>
      <c r="BC312" s="177">
        <v>106.24541502542232</v>
      </c>
      <c r="BD312" s="177">
        <v>106.24541502542232</v>
      </c>
      <c r="BE312" s="177">
        <v>106.24541502542232</v>
      </c>
      <c r="BF312" s="177">
        <v>106.24541502542232</v>
      </c>
      <c r="BG312" s="177">
        <v>106.24541502542232</v>
      </c>
      <c r="BH312" s="177">
        <v>106.24541502542232</v>
      </c>
      <c r="BI312" s="177">
        <v>106.24541502542232</v>
      </c>
      <c r="BJ312" s="177">
        <v>106.24541502542232</v>
      </c>
      <c r="BK312" s="177">
        <v>106.24541502542232</v>
      </c>
      <c r="BL312" s="177">
        <v>106.24541502542232</v>
      </c>
      <c r="BM312" s="177">
        <v>106.24541502542232</v>
      </c>
      <c r="BN312" s="177">
        <v>107.52436598744292</v>
      </c>
      <c r="BO312" s="177">
        <v>107.52436598744292</v>
      </c>
      <c r="BP312" s="177">
        <v>107.52436598744292</v>
      </c>
      <c r="BQ312" s="177">
        <v>107.52436598744292</v>
      </c>
      <c r="BR312" s="177">
        <v>107.52436598744292</v>
      </c>
      <c r="BS312" s="177">
        <v>107.52436598744292</v>
      </c>
      <c r="BT312" s="177">
        <v>107.52436598744292</v>
      </c>
      <c r="BU312" s="177">
        <v>107.52436598744292</v>
      </c>
      <c r="BV312" s="177">
        <v>107.52436598744292</v>
      </c>
      <c r="BW312" s="177">
        <v>107.52436598744292</v>
      </c>
    </row>
    <row r="313" spans="1:75" x14ac:dyDescent="0.25">
      <c r="B313" s="148" t="s">
        <v>622</v>
      </c>
      <c r="C313" s="166">
        <v>1</v>
      </c>
      <c r="D313" s="181">
        <v>99.90897607829595</v>
      </c>
      <c r="E313" s="181">
        <v>99.90897607829595</v>
      </c>
      <c r="F313" s="181">
        <v>99.90897607829595</v>
      </c>
      <c r="G313" s="181">
        <v>99.90897607829595</v>
      </c>
      <c r="H313" s="181">
        <v>99.90897607829595</v>
      </c>
      <c r="I313" s="181">
        <v>99.90897607829595</v>
      </c>
      <c r="J313" s="181">
        <v>99.90897607829595</v>
      </c>
      <c r="K313" s="181">
        <v>99.90897607829595</v>
      </c>
      <c r="L313" s="181">
        <v>99.90897607829595</v>
      </c>
      <c r="M313" s="181">
        <v>99.90897607829595</v>
      </c>
      <c r="N313" s="181">
        <v>99.90897607829595</v>
      </c>
      <c r="O313" s="181">
        <v>99.90897607829595</v>
      </c>
      <c r="P313" s="181">
        <v>99.90897607829595</v>
      </c>
      <c r="Q313" s="181">
        <v>99.90897607829595</v>
      </c>
      <c r="R313" s="181">
        <v>99.90897607829595</v>
      </c>
      <c r="S313" s="181">
        <v>99.90897607829595</v>
      </c>
      <c r="T313" s="181">
        <v>99.90897607829595</v>
      </c>
      <c r="U313" s="181">
        <v>99.90897607829595</v>
      </c>
      <c r="V313" s="181">
        <v>100.83437516716066</v>
      </c>
      <c r="W313" s="181">
        <v>100.83437516716066</v>
      </c>
      <c r="X313" s="181">
        <v>103.20153912677965</v>
      </c>
      <c r="Y313" s="181">
        <v>104.227292884237</v>
      </c>
      <c r="Z313" s="181">
        <v>104.227292884237</v>
      </c>
      <c r="AA313" s="181">
        <v>104.227292884237</v>
      </c>
      <c r="AB313" s="181">
        <v>104.227292884237</v>
      </c>
      <c r="AC313" s="181">
        <v>104.227292884237</v>
      </c>
      <c r="AD313" s="181">
        <v>104.227292884237</v>
      </c>
      <c r="AE313" s="181">
        <v>104.227292884237</v>
      </c>
      <c r="AF313" s="181">
        <v>104.227292884237</v>
      </c>
      <c r="AG313" s="181">
        <v>104.227292884237</v>
      </c>
      <c r="AH313" s="181">
        <v>104.227292884237</v>
      </c>
      <c r="AI313" s="181">
        <v>104.227292884237</v>
      </c>
      <c r="AJ313" s="181">
        <v>104.227292884237</v>
      </c>
      <c r="AK313" s="181">
        <v>104.227292884237</v>
      </c>
      <c r="AL313" s="181">
        <v>104.227292884237</v>
      </c>
      <c r="AM313" s="181">
        <v>104.227292884237</v>
      </c>
      <c r="AN313" s="181">
        <v>104.227292884237</v>
      </c>
      <c r="AO313" s="181">
        <v>104.227292884237</v>
      </c>
      <c r="AP313" s="181">
        <v>104.227292884237</v>
      </c>
      <c r="AQ313" s="181">
        <v>104.227292884237</v>
      </c>
      <c r="AR313" s="181">
        <v>104.80405731497927</v>
      </c>
      <c r="AS313" s="181">
        <v>104.80405731497927</v>
      </c>
      <c r="AT313" s="181">
        <v>104.80405731497927</v>
      </c>
      <c r="AU313" s="181">
        <v>104.80405731497927</v>
      </c>
      <c r="AV313" s="181">
        <v>104.80405731497927</v>
      </c>
      <c r="AW313" s="181">
        <v>104.80405731497927</v>
      </c>
      <c r="AX313" s="181">
        <v>106.24541502542232</v>
      </c>
      <c r="AY313" s="181">
        <v>106.24541502542232</v>
      </c>
      <c r="AZ313" s="181">
        <v>106.24541502542232</v>
      </c>
      <c r="BA313" s="181">
        <v>106.24541502542232</v>
      </c>
      <c r="BB313" s="181">
        <v>106.24541502542232</v>
      </c>
      <c r="BC313" s="181">
        <v>106.24541502542232</v>
      </c>
      <c r="BD313" s="181">
        <v>106.24541502542232</v>
      </c>
      <c r="BE313" s="181">
        <v>106.24541502542232</v>
      </c>
      <c r="BF313" s="181">
        <v>106.24541502542232</v>
      </c>
      <c r="BG313" s="181">
        <v>106.24541502542232</v>
      </c>
      <c r="BH313" s="181">
        <v>106.24541502542232</v>
      </c>
      <c r="BI313" s="181">
        <v>106.24541502542232</v>
      </c>
      <c r="BJ313" s="181">
        <v>106.24541502542232</v>
      </c>
      <c r="BK313" s="181">
        <v>106.24541502542232</v>
      </c>
      <c r="BL313" s="181">
        <v>106.24541502542232</v>
      </c>
      <c r="BM313" s="181">
        <v>106.24541502542232</v>
      </c>
      <c r="BN313" s="181">
        <v>107.52436598744292</v>
      </c>
      <c r="BO313" s="181">
        <v>107.52436598744292</v>
      </c>
      <c r="BP313" s="181">
        <v>107.52436598744292</v>
      </c>
      <c r="BQ313" s="181">
        <v>107.52436598744292</v>
      </c>
      <c r="BR313" s="181">
        <v>107.52436598744292</v>
      </c>
      <c r="BS313" s="181">
        <v>107.52436598744292</v>
      </c>
      <c r="BT313" s="181">
        <v>107.52436598744292</v>
      </c>
      <c r="BU313" s="181">
        <v>107.52436598744292</v>
      </c>
      <c r="BV313" s="181">
        <v>107.52436598744292</v>
      </c>
      <c r="BW313" s="181">
        <v>107.52436598744292</v>
      </c>
    </row>
    <row r="314" spans="1:75" x14ac:dyDescent="0.25">
      <c r="A314" s="189" t="s">
        <v>165</v>
      </c>
      <c r="B314" s="188"/>
      <c r="C314" s="166">
        <v>1</v>
      </c>
      <c r="D314" s="172">
        <v>100</v>
      </c>
      <c r="E314" s="172">
        <v>100</v>
      </c>
      <c r="F314" s="172">
        <v>100</v>
      </c>
      <c r="G314" s="172">
        <v>100</v>
      </c>
      <c r="H314" s="172">
        <v>100</v>
      </c>
      <c r="I314" s="172">
        <v>100</v>
      </c>
      <c r="J314" s="172">
        <v>100</v>
      </c>
      <c r="K314" s="172">
        <v>100</v>
      </c>
      <c r="L314" s="172">
        <v>100</v>
      </c>
      <c r="M314" s="172">
        <v>100</v>
      </c>
      <c r="N314" s="172">
        <v>100</v>
      </c>
      <c r="O314" s="172">
        <v>100</v>
      </c>
      <c r="P314" s="172">
        <v>100</v>
      </c>
      <c r="Q314" s="172">
        <v>100</v>
      </c>
      <c r="R314" s="172">
        <v>100</v>
      </c>
      <c r="S314" s="172">
        <v>100</v>
      </c>
      <c r="T314" s="172">
        <v>100</v>
      </c>
      <c r="U314" s="172">
        <v>100</v>
      </c>
      <c r="V314" s="172">
        <v>100</v>
      </c>
      <c r="W314" s="172">
        <v>100</v>
      </c>
      <c r="X314" s="172">
        <v>100.00000000000004</v>
      </c>
      <c r="Y314" s="172">
        <v>117.89107296460476</v>
      </c>
      <c r="Z314" s="172">
        <v>117.89107296460476</v>
      </c>
      <c r="AA314" s="172">
        <v>117.89107296460476</v>
      </c>
      <c r="AB314" s="172">
        <v>117.89107296460476</v>
      </c>
      <c r="AC314" s="172">
        <v>117.89107296460476</v>
      </c>
      <c r="AD314" s="172">
        <v>117.89107296460476</v>
      </c>
      <c r="AE314" s="172">
        <v>117.89107296460476</v>
      </c>
      <c r="AF314" s="172">
        <v>117.89107296460476</v>
      </c>
      <c r="AG314" s="172">
        <v>117.89107296460476</v>
      </c>
      <c r="AH314" s="172">
        <v>117.89107296460476</v>
      </c>
      <c r="AI314" s="172">
        <v>117.89107296460476</v>
      </c>
      <c r="AJ314" s="172">
        <v>117.89107296460476</v>
      </c>
      <c r="AK314" s="172">
        <v>117.89107296460476</v>
      </c>
      <c r="AL314" s="172">
        <v>117.89107296460476</v>
      </c>
      <c r="AM314" s="172">
        <v>117.89107296460476</v>
      </c>
      <c r="AN314" s="172">
        <v>117.89107296460476</v>
      </c>
      <c r="AO314" s="172">
        <v>117.89107296460476</v>
      </c>
      <c r="AP314" s="172">
        <v>124.33172545309866</v>
      </c>
      <c r="AQ314" s="172">
        <v>124.33172545309866</v>
      </c>
      <c r="AR314" s="172">
        <v>124.33172545309866</v>
      </c>
      <c r="AS314" s="172">
        <v>124.33172545309866</v>
      </c>
      <c r="AT314" s="172">
        <v>124.33172545309866</v>
      </c>
      <c r="AU314" s="172">
        <v>124.33172545309866</v>
      </c>
      <c r="AV314" s="172">
        <v>124.33172545309866</v>
      </c>
      <c r="AW314" s="172">
        <v>124.33172545309866</v>
      </c>
      <c r="AX314" s="172">
        <v>124.33172545309866</v>
      </c>
      <c r="AY314" s="172">
        <v>124.33172545309866</v>
      </c>
      <c r="AZ314" s="172">
        <v>124.33172545309866</v>
      </c>
      <c r="BA314" s="172">
        <v>124.33172545309866</v>
      </c>
      <c r="BB314" s="172">
        <v>124.33172545309866</v>
      </c>
      <c r="BC314" s="172">
        <v>124.33172545309866</v>
      </c>
      <c r="BD314" s="172">
        <v>124.33172545309866</v>
      </c>
      <c r="BE314" s="172">
        <v>124.33172545309866</v>
      </c>
      <c r="BF314" s="172">
        <v>124.33172545309866</v>
      </c>
      <c r="BG314" s="172">
        <v>124.33172545309866</v>
      </c>
      <c r="BH314" s="172">
        <v>124.33172545309866</v>
      </c>
      <c r="BI314" s="172">
        <v>132.91620541483891</v>
      </c>
      <c r="BJ314" s="172">
        <v>132.91620541483891</v>
      </c>
      <c r="BK314" s="172">
        <v>132.91620541483891</v>
      </c>
      <c r="BL314" s="172">
        <v>132.91620541483891</v>
      </c>
      <c r="BM314" s="172">
        <v>132.91620541483891</v>
      </c>
      <c r="BN314" s="172">
        <v>132.91620541483891</v>
      </c>
      <c r="BO314" s="172">
        <v>132.91620541483891</v>
      </c>
      <c r="BP314" s="172">
        <v>132.91620541483891</v>
      </c>
      <c r="BQ314" s="172">
        <v>132.91620541483891</v>
      </c>
      <c r="BR314" s="172">
        <v>132.91620541483891</v>
      </c>
      <c r="BS314" s="172">
        <v>132.91620541483891</v>
      </c>
      <c r="BT314" s="172">
        <v>132.91620541483891</v>
      </c>
      <c r="BU314" s="172">
        <v>163.85591753070824</v>
      </c>
      <c r="BV314" s="172">
        <v>163.85591753070824</v>
      </c>
      <c r="BW314" s="172">
        <v>163.85591753070824</v>
      </c>
    </row>
    <row r="315" spans="1:75" x14ac:dyDescent="0.25">
      <c r="A315" s="173" t="s">
        <v>166</v>
      </c>
      <c r="B315" s="188"/>
      <c r="C315" s="166">
        <v>1</v>
      </c>
      <c r="D315" s="177">
        <v>100</v>
      </c>
      <c r="E315" s="177">
        <v>100</v>
      </c>
      <c r="F315" s="177">
        <v>100</v>
      </c>
      <c r="G315" s="177">
        <v>100</v>
      </c>
      <c r="H315" s="177">
        <v>100</v>
      </c>
      <c r="I315" s="177">
        <v>100</v>
      </c>
      <c r="J315" s="177">
        <v>100</v>
      </c>
      <c r="K315" s="177">
        <v>100</v>
      </c>
      <c r="L315" s="177">
        <v>100</v>
      </c>
      <c r="M315" s="177">
        <v>100</v>
      </c>
      <c r="N315" s="177">
        <v>100</v>
      </c>
      <c r="O315" s="177">
        <v>100</v>
      </c>
      <c r="P315" s="177">
        <v>100</v>
      </c>
      <c r="Q315" s="177">
        <v>100</v>
      </c>
      <c r="R315" s="177">
        <v>100</v>
      </c>
      <c r="S315" s="177">
        <v>100</v>
      </c>
      <c r="T315" s="177">
        <v>100</v>
      </c>
      <c r="U315" s="177">
        <v>100</v>
      </c>
      <c r="V315" s="177">
        <v>100</v>
      </c>
      <c r="W315" s="177">
        <v>100</v>
      </c>
      <c r="X315" s="177">
        <v>100.00000000000004</v>
      </c>
      <c r="Y315" s="177">
        <v>117.89107296460476</v>
      </c>
      <c r="Z315" s="177">
        <v>117.89107296460476</v>
      </c>
      <c r="AA315" s="177">
        <v>117.89107296460476</v>
      </c>
      <c r="AB315" s="177">
        <v>117.89107296460476</v>
      </c>
      <c r="AC315" s="177">
        <v>117.89107296460476</v>
      </c>
      <c r="AD315" s="177">
        <v>117.89107296460476</v>
      </c>
      <c r="AE315" s="177">
        <v>117.89107296460476</v>
      </c>
      <c r="AF315" s="177">
        <v>117.89107296460476</v>
      </c>
      <c r="AG315" s="177">
        <v>117.89107296460476</v>
      </c>
      <c r="AH315" s="177">
        <v>117.89107296460476</v>
      </c>
      <c r="AI315" s="177">
        <v>117.89107296460476</v>
      </c>
      <c r="AJ315" s="177">
        <v>117.89107296460476</v>
      </c>
      <c r="AK315" s="177">
        <v>117.89107296460476</v>
      </c>
      <c r="AL315" s="177">
        <v>117.89107296460476</v>
      </c>
      <c r="AM315" s="177">
        <v>117.89107296460476</v>
      </c>
      <c r="AN315" s="177">
        <v>117.89107296460476</v>
      </c>
      <c r="AO315" s="177">
        <v>117.89107296460476</v>
      </c>
      <c r="AP315" s="177">
        <v>124.33172545309866</v>
      </c>
      <c r="AQ315" s="177">
        <v>124.33172545309866</v>
      </c>
      <c r="AR315" s="177">
        <v>124.33172545309866</v>
      </c>
      <c r="AS315" s="177">
        <v>124.33172545309866</v>
      </c>
      <c r="AT315" s="177">
        <v>124.33172545309866</v>
      </c>
      <c r="AU315" s="177">
        <v>124.33172545309866</v>
      </c>
      <c r="AV315" s="177">
        <v>124.33172545309866</v>
      </c>
      <c r="AW315" s="177">
        <v>124.33172545309866</v>
      </c>
      <c r="AX315" s="177">
        <v>124.33172545309866</v>
      </c>
      <c r="AY315" s="177">
        <v>124.33172545309866</v>
      </c>
      <c r="AZ315" s="177">
        <v>124.33172545309866</v>
      </c>
      <c r="BA315" s="177">
        <v>124.33172545309866</v>
      </c>
      <c r="BB315" s="177">
        <v>124.33172545309866</v>
      </c>
      <c r="BC315" s="177">
        <v>124.33172545309866</v>
      </c>
      <c r="BD315" s="177">
        <v>124.33172545309866</v>
      </c>
      <c r="BE315" s="177">
        <v>124.33172545309866</v>
      </c>
      <c r="BF315" s="177">
        <v>124.33172545309866</v>
      </c>
      <c r="BG315" s="177">
        <v>124.33172545309866</v>
      </c>
      <c r="BH315" s="177">
        <v>124.33172545309866</v>
      </c>
      <c r="BI315" s="177">
        <v>132.91620541483891</v>
      </c>
      <c r="BJ315" s="177">
        <v>132.91620541483891</v>
      </c>
      <c r="BK315" s="177">
        <v>132.91620541483891</v>
      </c>
      <c r="BL315" s="177">
        <v>132.91620541483891</v>
      </c>
      <c r="BM315" s="177">
        <v>132.91620541483891</v>
      </c>
      <c r="BN315" s="177">
        <v>132.91620541483891</v>
      </c>
      <c r="BO315" s="177">
        <v>132.91620541483891</v>
      </c>
      <c r="BP315" s="177">
        <v>132.91620541483891</v>
      </c>
      <c r="BQ315" s="177">
        <v>132.91620541483891</v>
      </c>
      <c r="BR315" s="177">
        <v>132.91620541483891</v>
      </c>
      <c r="BS315" s="177">
        <v>132.91620541483891</v>
      </c>
      <c r="BT315" s="177">
        <v>132.91620541483891</v>
      </c>
      <c r="BU315" s="177">
        <v>163.85591753070824</v>
      </c>
      <c r="BV315" s="177">
        <v>163.85591753070824</v>
      </c>
      <c r="BW315" s="177">
        <v>163.85591753070824</v>
      </c>
    </row>
    <row r="316" spans="1:75" x14ac:dyDescent="0.25">
      <c r="B316" s="148" t="s">
        <v>623</v>
      </c>
      <c r="C316" s="166">
        <v>1</v>
      </c>
      <c r="D316" s="181">
        <v>100</v>
      </c>
      <c r="E316" s="181">
        <v>100</v>
      </c>
      <c r="F316" s="181">
        <v>100</v>
      </c>
      <c r="G316" s="181">
        <v>100</v>
      </c>
      <c r="H316" s="181">
        <v>100</v>
      </c>
      <c r="I316" s="181">
        <v>100</v>
      </c>
      <c r="J316" s="181">
        <v>100</v>
      </c>
      <c r="K316" s="181">
        <v>100</v>
      </c>
      <c r="L316" s="181">
        <v>100</v>
      </c>
      <c r="M316" s="181">
        <v>100</v>
      </c>
      <c r="N316" s="181">
        <v>100</v>
      </c>
      <c r="O316" s="181">
        <v>100</v>
      </c>
      <c r="P316" s="181">
        <v>100</v>
      </c>
      <c r="Q316" s="181">
        <v>100</v>
      </c>
      <c r="R316" s="181">
        <v>100</v>
      </c>
      <c r="S316" s="181">
        <v>100</v>
      </c>
      <c r="T316" s="181">
        <v>100</v>
      </c>
      <c r="U316" s="181">
        <v>100</v>
      </c>
      <c r="V316" s="181">
        <v>100</v>
      </c>
      <c r="W316" s="181">
        <v>100</v>
      </c>
      <c r="X316" s="181">
        <v>100.00000000000004</v>
      </c>
      <c r="Y316" s="181">
        <v>117.89107296460476</v>
      </c>
      <c r="Z316" s="181">
        <v>117.89107296460476</v>
      </c>
      <c r="AA316" s="181">
        <v>117.89107296460476</v>
      </c>
      <c r="AB316" s="181">
        <v>117.89107296460476</v>
      </c>
      <c r="AC316" s="181">
        <v>117.89107296460476</v>
      </c>
      <c r="AD316" s="181">
        <v>117.89107296460476</v>
      </c>
      <c r="AE316" s="181">
        <v>117.89107296460476</v>
      </c>
      <c r="AF316" s="181">
        <v>117.89107296460476</v>
      </c>
      <c r="AG316" s="181">
        <v>117.89107296460476</v>
      </c>
      <c r="AH316" s="181">
        <v>117.89107296460476</v>
      </c>
      <c r="AI316" s="181">
        <v>117.89107296460476</v>
      </c>
      <c r="AJ316" s="181">
        <v>117.89107296460476</v>
      </c>
      <c r="AK316" s="181">
        <v>117.89107296460476</v>
      </c>
      <c r="AL316" s="181">
        <v>117.89107296460476</v>
      </c>
      <c r="AM316" s="181">
        <v>117.89107296460476</v>
      </c>
      <c r="AN316" s="181">
        <v>117.89107296460476</v>
      </c>
      <c r="AO316" s="181">
        <v>117.89107296460476</v>
      </c>
      <c r="AP316" s="181">
        <v>124.33172545309866</v>
      </c>
      <c r="AQ316" s="181">
        <v>124.33172545309866</v>
      </c>
      <c r="AR316" s="181">
        <v>124.33172545309866</v>
      </c>
      <c r="AS316" s="181">
        <v>124.33172545309866</v>
      </c>
      <c r="AT316" s="181">
        <v>124.33172545309866</v>
      </c>
      <c r="AU316" s="181">
        <v>124.33172545309866</v>
      </c>
      <c r="AV316" s="181">
        <v>124.33172545309866</v>
      </c>
      <c r="AW316" s="181">
        <v>124.33172545309866</v>
      </c>
      <c r="AX316" s="181">
        <v>124.33172545309866</v>
      </c>
      <c r="AY316" s="181">
        <v>124.33172545309866</v>
      </c>
      <c r="AZ316" s="181">
        <v>124.33172545309866</v>
      </c>
      <c r="BA316" s="181">
        <v>124.33172545309866</v>
      </c>
      <c r="BB316" s="181">
        <v>124.33172545309866</v>
      </c>
      <c r="BC316" s="181">
        <v>124.33172545309866</v>
      </c>
      <c r="BD316" s="181">
        <v>124.33172545309866</v>
      </c>
      <c r="BE316" s="181">
        <v>124.33172545309866</v>
      </c>
      <c r="BF316" s="181">
        <v>124.33172545309866</v>
      </c>
      <c r="BG316" s="181">
        <v>124.33172545309866</v>
      </c>
      <c r="BH316" s="181">
        <v>124.33172545309866</v>
      </c>
      <c r="BI316" s="181">
        <v>132.91620541483891</v>
      </c>
      <c r="BJ316" s="181">
        <v>132.91620541483891</v>
      </c>
      <c r="BK316" s="181">
        <v>132.91620541483891</v>
      </c>
      <c r="BL316" s="181">
        <v>132.91620541483891</v>
      </c>
      <c r="BM316" s="181">
        <v>132.91620541483891</v>
      </c>
      <c r="BN316" s="181">
        <v>132.91620541483891</v>
      </c>
      <c r="BO316" s="181">
        <v>132.91620541483891</v>
      </c>
      <c r="BP316" s="181">
        <v>132.91620541483891</v>
      </c>
      <c r="BQ316" s="181">
        <v>132.91620541483891</v>
      </c>
      <c r="BR316" s="181">
        <v>132.91620541483891</v>
      </c>
      <c r="BS316" s="181">
        <v>132.91620541483891</v>
      </c>
      <c r="BT316" s="181">
        <v>132.91620541483891</v>
      </c>
      <c r="BU316" s="181">
        <v>163.85591753070824</v>
      </c>
      <c r="BV316" s="181">
        <v>163.85591753070824</v>
      </c>
      <c r="BW316" s="181">
        <v>163.85591753070824</v>
      </c>
    </row>
    <row r="317" spans="1:75" x14ac:dyDescent="0.25">
      <c r="A317" s="189" t="s">
        <v>167</v>
      </c>
      <c r="B317" s="188"/>
      <c r="C317" s="166">
        <v>21</v>
      </c>
      <c r="D317" s="172">
        <v>102.02119836549396</v>
      </c>
      <c r="E317" s="172">
        <v>102.02119836549396</v>
      </c>
      <c r="F317" s="172">
        <v>102.02119836549396</v>
      </c>
      <c r="G317" s="172">
        <v>102.02119836549396</v>
      </c>
      <c r="H317" s="172">
        <v>102.02119836549396</v>
      </c>
      <c r="I317" s="172">
        <v>102.02119836549396</v>
      </c>
      <c r="J317" s="172">
        <v>102.02119836549396</v>
      </c>
      <c r="K317" s="172">
        <v>102.02119836549396</v>
      </c>
      <c r="L317" s="172">
        <v>102.02119836549396</v>
      </c>
      <c r="M317" s="172">
        <v>103.70377329358297</v>
      </c>
      <c r="N317" s="172">
        <v>103.70377329358297</v>
      </c>
      <c r="O317" s="172">
        <v>103.70377329358297</v>
      </c>
      <c r="P317" s="172">
        <v>103.70377329358297</v>
      </c>
      <c r="Q317" s="172">
        <v>103.70377329358297</v>
      </c>
      <c r="R317" s="172">
        <v>103.70377329358297</v>
      </c>
      <c r="S317" s="172">
        <v>103.70377329358297</v>
      </c>
      <c r="T317" s="172">
        <v>103.70377329358297</v>
      </c>
      <c r="U317" s="172">
        <v>103.70377329358297</v>
      </c>
      <c r="V317" s="172">
        <v>103.70377329358297</v>
      </c>
      <c r="W317" s="172">
        <v>103.70377329358297</v>
      </c>
      <c r="X317" s="172">
        <v>103.703773293583</v>
      </c>
      <c r="Y317" s="172">
        <v>106.20191936411683</v>
      </c>
      <c r="Z317" s="172">
        <v>106.20191936411683</v>
      </c>
      <c r="AA317" s="172">
        <v>106.20191936411683</v>
      </c>
      <c r="AB317" s="172">
        <v>106.20191936411683</v>
      </c>
      <c r="AC317" s="172">
        <v>106.20191936411683</v>
      </c>
      <c r="AD317" s="172">
        <v>106.20191936411683</v>
      </c>
      <c r="AE317" s="172">
        <v>106.20191936411683</v>
      </c>
      <c r="AF317" s="172">
        <v>108.56858534307091</v>
      </c>
      <c r="AG317" s="172">
        <v>108.56858534307091</v>
      </c>
      <c r="AH317" s="172">
        <v>108.56858534307091</v>
      </c>
      <c r="AI317" s="172">
        <v>108.56858534307091</v>
      </c>
      <c r="AJ317" s="172">
        <v>108.56858534307091</v>
      </c>
      <c r="AK317" s="172">
        <v>109.72698043022064</v>
      </c>
      <c r="AL317" s="172">
        <v>109.72698043022064</v>
      </c>
      <c r="AM317" s="172">
        <v>109.72698043022064</v>
      </c>
      <c r="AN317" s="172">
        <v>109.72698043022064</v>
      </c>
      <c r="AO317" s="172">
        <v>109.72698043022064</v>
      </c>
      <c r="AP317" s="172">
        <v>109.72698043022064</v>
      </c>
      <c r="AQ317" s="172">
        <v>109.72698043022064</v>
      </c>
      <c r="AR317" s="172">
        <v>109.72698043022064</v>
      </c>
      <c r="AS317" s="172">
        <v>109.72698043022064</v>
      </c>
      <c r="AT317" s="172">
        <v>109.72698043022064</v>
      </c>
      <c r="AU317" s="172">
        <v>109.72698043022064</v>
      </c>
      <c r="AV317" s="172">
        <v>109.72698043022064</v>
      </c>
      <c r="AW317" s="172">
        <v>111.23122184317431</v>
      </c>
      <c r="AX317" s="172">
        <v>111.23122184317431</v>
      </c>
      <c r="AY317" s="172">
        <v>111.23122184317431</v>
      </c>
      <c r="AZ317" s="172">
        <v>111.23122184317431</v>
      </c>
      <c r="BA317" s="172">
        <v>111.23122184317431</v>
      </c>
      <c r="BB317" s="172">
        <v>111.23122184317431</v>
      </c>
      <c r="BC317" s="172">
        <v>111.23122184317431</v>
      </c>
      <c r="BD317" s="172">
        <v>111.23122184317431</v>
      </c>
      <c r="BE317" s="172">
        <v>111.23122184317431</v>
      </c>
      <c r="BF317" s="172">
        <v>111.23122184317431</v>
      </c>
      <c r="BG317" s="172">
        <v>111.23122184317431</v>
      </c>
      <c r="BH317" s="172">
        <v>111.23122184317431</v>
      </c>
      <c r="BI317" s="172">
        <v>116.69295933975211</v>
      </c>
      <c r="BJ317" s="172">
        <v>116.69295933975211</v>
      </c>
      <c r="BK317" s="172">
        <v>116.69295933975211</v>
      </c>
      <c r="BL317" s="172">
        <v>116.69295933975211</v>
      </c>
      <c r="BM317" s="172">
        <v>116.69295933975211</v>
      </c>
      <c r="BN317" s="172">
        <v>116.69295933975211</v>
      </c>
      <c r="BO317" s="172">
        <v>116.69295933975211</v>
      </c>
      <c r="BP317" s="172">
        <v>116.69295933975211</v>
      </c>
      <c r="BQ317" s="172">
        <v>116.69295933975211</v>
      </c>
      <c r="BR317" s="172">
        <v>116.69295933975211</v>
      </c>
      <c r="BS317" s="172">
        <v>116.69295933975211</v>
      </c>
      <c r="BT317" s="172">
        <v>116.69295933975211</v>
      </c>
      <c r="BU317" s="172">
        <v>118.89013249571114</v>
      </c>
      <c r="BV317" s="172">
        <v>118.89013249571114</v>
      </c>
      <c r="BW317" s="172">
        <v>118.89013249571114</v>
      </c>
    </row>
    <row r="318" spans="1:75" x14ac:dyDescent="0.25">
      <c r="A318" s="173" t="s">
        <v>168</v>
      </c>
      <c r="B318" s="188"/>
      <c r="C318" s="166">
        <v>2</v>
      </c>
      <c r="D318" s="177">
        <v>100</v>
      </c>
      <c r="E318" s="177">
        <v>100</v>
      </c>
      <c r="F318" s="177">
        <v>100</v>
      </c>
      <c r="G318" s="177">
        <v>100</v>
      </c>
      <c r="H318" s="177">
        <v>100</v>
      </c>
      <c r="I318" s="177">
        <v>100</v>
      </c>
      <c r="J318" s="177">
        <v>100</v>
      </c>
      <c r="K318" s="177">
        <v>100</v>
      </c>
      <c r="L318" s="177">
        <v>100</v>
      </c>
      <c r="M318" s="177">
        <v>100</v>
      </c>
      <c r="N318" s="177">
        <v>100</v>
      </c>
      <c r="O318" s="177">
        <v>100</v>
      </c>
      <c r="P318" s="177">
        <v>100</v>
      </c>
      <c r="Q318" s="177">
        <v>100</v>
      </c>
      <c r="R318" s="177">
        <v>100</v>
      </c>
      <c r="S318" s="177">
        <v>100</v>
      </c>
      <c r="T318" s="177">
        <v>100</v>
      </c>
      <c r="U318" s="177">
        <v>100</v>
      </c>
      <c r="V318" s="177">
        <v>100</v>
      </c>
      <c r="W318" s="177">
        <v>100</v>
      </c>
      <c r="X318" s="177">
        <v>99.999999999999957</v>
      </c>
      <c r="Y318" s="177">
        <v>100</v>
      </c>
      <c r="Z318" s="177">
        <v>100</v>
      </c>
      <c r="AA318" s="177">
        <v>100</v>
      </c>
      <c r="AB318" s="177">
        <v>100</v>
      </c>
      <c r="AC318" s="177">
        <v>100</v>
      </c>
      <c r="AD318" s="177">
        <v>100</v>
      </c>
      <c r="AE318" s="177">
        <v>100</v>
      </c>
      <c r="AF318" s="177">
        <v>100</v>
      </c>
      <c r="AG318" s="177">
        <v>100</v>
      </c>
      <c r="AH318" s="177">
        <v>100</v>
      </c>
      <c r="AI318" s="177">
        <v>100</v>
      </c>
      <c r="AJ318" s="177">
        <v>100</v>
      </c>
      <c r="AK318" s="177">
        <v>100</v>
      </c>
      <c r="AL318" s="177">
        <v>100</v>
      </c>
      <c r="AM318" s="177">
        <v>100</v>
      </c>
      <c r="AN318" s="177">
        <v>100</v>
      </c>
      <c r="AO318" s="177">
        <v>100</v>
      </c>
      <c r="AP318" s="177">
        <v>100</v>
      </c>
      <c r="AQ318" s="177">
        <v>100</v>
      </c>
      <c r="AR318" s="177">
        <v>100</v>
      </c>
      <c r="AS318" s="177">
        <v>100</v>
      </c>
      <c r="AT318" s="177">
        <v>100</v>
      </c>
      <c r="AU318" s="177">
        <v>100</v>
      </c>
      <c r="AV318" s="177">
        <v>100</v>
      </c>
      <c r="AW318" s="177">
        <v>100</v>
      </c>
      <c r="AX318" s="177">
        <v>100</v>
      </c>
      <c r="AY318" s="177">
        <v>100</v>
      </c>
      <c r="AZ318" s="177">
        <v>100</v>
      </c>
      <c r="BA318" s="177">
        <v>100</v>
      </c>
      <c r="BB318" s="177">
        <v>100</v>
      </c>
      <c r="BC318" s="177">
        <v>100</v>
      </c>
      <c r="BD318" s="177">
        <v>100</v>
      </c>
      <c r="BE318" s="177">
        <v>100</v>
      </c>
      <c r="BF318" s="177">
        <v>100</v>
      </c>
      <c r="BG318" s="177">
        <v>100</v>
      </c>
      <c r="BH318" s="177">
        <v>100</v>
      </c>
      <c r="BI318" s="177">
        <v>100</v>
      </c>
      <c r="BJ318" s="177">
        <v>100</v>
      </c>
      <c r="BK318" s="177">
        <v>100</v>
      </c>
      <c r="BL318" s="177">
        <v>100</v>
      </c>
      <c r="BM318" s="177">
        <v>100</v>
      </c>
      <c r="BN318" s="177">
        <v>100</v>
      </c>
      <c r="BO318" s="177">
        <v>100</v>
      </c>
      <c r="BP318" s="177">
        <v>100</v>
      </c>
      <c r="BQ318" s="177">
        <v>100</v>
      </c>
      <c r="BR318" s="177">
        <v>100</v>
      </c>
      <c r="BS318" s="177">
        <v>100</v>
      </c>
      <c r="BT318" s="177">
        <v>100</v>
      </c>
      <c r="BU318" s="177">
        <v>100</v>
      </c>
      <c r="BV318" s="177">
        <v>100</v>
      </c>
      <c r="BW318" s="177">
        <v>100</v>
      </c>
    </row>
    <row r="319" spans="1:75" x14ac:dyDescent="0.25">
      <c r="B319" s="148" t="s">
        <v>624</v>
      </c>
      <c r="C319" s="166">
        <v>2</v>
      </c>
      <c r="D319" s="181">
        <v>100</v>
      </c>
      <c r="E319" s="181">
        <v>100</v>
      </c>
      <c r="F319" s="181">
        <v>100</v>
      </c>
      <c r="G319" s="181">
        <v>100</v>
      </c>
      <c r="H319" s="181">
        <v>100</v>
      </c>
      <c r="I319" s="181">
        <v>100</v>
      </c>
      <c r="J319" s="181">
        <v>100</v>
      </c>
      <c r="K319" s="181">
        <v>100</v>
      </c>
      <c r="L319" s="181">
        <v>100</v>
      </c>
      <c r="M319" s="181">
        <v>100</v>
      </c>
      <c r="N319" s="181">
        <v>100</v>
      </c>
      <c r="O319" s="181">
        <v>100</v>
      </c>
      <c r="P319" s="181">
        <v>100</v>
      </c>
      <c r="Q319" s="181">
        <v>100</v>
      </c>
      <c r="R319" s="181">
        <v>100</v>
      </c>
      <c r="S319" s="181">
        <v>100</v>
      </c>
      <c r="T319" s="181">
        <v>100</v>
      </c>
      <c r="U319" s="181">
        <v>100</v>
      </c>
      <c r="V319" s="181">
        <v>100</v>
      </c>
      <c r="W319" s="181">
        <v>100</v>
      </c>
      <c r="X319" s="181">
        <v>99.999999999999957</v>
      </c>
      <c r="Y319" s="181">
        <v>100</v>
      </c>
      <c r="Z319" s="181">
        <v>100</v>
      </c>
      <c r="AA319" s="181">
        <v>100</v>
      </c>
      <c r="AB319" s="181">
        <v>100</v>
      </c>
      <c r="AC319" s="181">
        <v>100</v>
      </c>
      <c r="AD319" s="181">
        <v>100</v>
      </c>
      <c r="AE319" s="181">
        <v>100</v>
      </c>
      <c r="AF319" s="181">
        <v>100</v>
      </c>
      <c r="AG319" s="181">
        <v>100</v>
      </c>
      <c r="AH319" s="181">
        <v>100</v>
      </c>
      <c r="AI319" s="181">
        <v>100</v>
      </c>
      <c r="AJ319" s="181">
        <v>100</v>
      </c>
      <c r="AK319" s="181">
        <v>100</v>
      </c>
      <c r="AL319" s="181">
        <v>100</v>
      </c>
      <c r="AM319" s="181">
        <v>100</v>
      </c>
      <c r="AN319" s="181">
        <v>100</v>
      </c>
      <c r="AO319" s="181">
        <v>100</v>
      </c>
      <c r="AP319" s="181">
        <v>100</v>
      </c>
      <c r="AQ319" s="181">
        <v>100</v>
      </c>
      <c r="AR319" s="181">
        <v>100</v>
      </c>
      <c r="AS319" s="181">
        <v>100</v>
      </c>
      <c r="AT319" s="181">
        <v>100</v>
      </c>
      <c r="AU319" s="181">
        <v>100</v>
      </c>
      <c r="AV319" s="181">
        <v>100</v>
      </c>
      <c r="AW319" s="181">
        <v>100</v>
      </c>
      <c r="AX319" s="181">
        <v>100</v>
      </c>
      <c r="AY319" s="181">
        <v>100</v>
      </c>
      <c r="AZ319" s="181">
        <v>100</v>
      </c>
      <c r="BA319" s="181">
        <v>100</v>
      </c>
      <c r="BB319" s="181">
        <v>100</v>
      </c>
      <c r="BC319" s="181">
        <v>100</v>
      </c>
      <c r="BD319" s="181">
        <v>100</v>
      </c>
      <c r="BE319" s="181">
        <v>100</v>
      </c>
      <c r="BF319" s="181">
        <v>100</v>
      </c>
      <c r="BG319" s="181">
        <v>100</v>
      </c>
      <c r="BH319" s="181">
        <v>100</v>
      </c>
      <c r="BI319" s="181">
        <v>100</v>
      </c>
      <c r="BJ319" s="181">
        <v>100</v>
      </c>
      <c r="BK319" s="181">
        <v>100</v>
      </c>
      <c r="BL319" s="181">
        <v>100</v>
      </c>
      <c r="BM319" s="181">
        <v>100</v>
      </c>
      <c r="BN319" s="181">
        <v>100</v>
      </c>
      <c r="BO319" s="181">
        <v>100</v>
      </c>
      <c r="BP319" s="181">
        <v>100</v>
      </c>
      <c r="BQ319" s="181">
        <v>100</v>
      </c>
      <c r="BR319" s="181">
        <v>100</v>
      </c>
      <c r="BS319" s="181">
        <v>100</v>
      </c>
      <c r="BT319" s="181">
        <v>100</v>
      </c>
      <c r="BU319" s="181">
        <v>100</v>
      </c>
      <c r="BV319" s="181">
        <v>100</v>
      </c>
      <c r="BW319" s="181">
        <v>100</v>
      </c>
    </row>
    <row r="320" spans="1:75" x14ac:dyDescent="0.25">
      <c r="A320" s="173" t="s">
        <v>448</v>
      </c>
      <c r="B320" s="173" t="s">
        <v>449</v>
      </c>
      <c r="C320" s="166">
        <v>8</v>
      </c>
      <c r="D320" s="181">
        <v>105.30564570942165</v>
      </c>
      <c r="E320" s="181">
        <v>105.30564570942165</v>
      </c>
      <c r="F320" s="181">
        <v>105.30564570942165</v>
      </c>
      <c r="G320" s="181">
        <v>105.30564570942165</v>
      </c>
      <c r="H320" s="181">
        <v>105.30564570942165</v>
      </c>
      <c r="I320" s="181">
        <v>105.30564570942165</v>
      </c>
      <c r="J320" s="181">
        <v>105.30564570942165</v>
      </c>
      <c r="K320" s="181">
        <v>105.30564570942165</v>
      </c>
      <c r="L320" s="181">
        <v>105.30564570942165</v>
      </c>
      <c r="M320" s="181">
        <v>109.72240489565529</v>
      </c>
      <c r="N320" s="181">
        <v>109.72240489565529</v>
      </c>
      <c r="O320" s="181">
        <v>109.72240489565529</v>
      </c>
      <c r="P320" s="181">
        <v>109.72240489565529</v>
      </c>
      <c r="Q320" s="181">
        <v>109.72240489565529</v>
      </c>
      <c r="R320" s="181">
        <v>109.72240489565529</v>
      </c>
      <c r="S320" s="181">
        <v>109.72240489565529</v>
      </c>
      <c r="T320" s="181">
        <v>109.72240489565529</v>
      </c>
      <c r="U320" s="181">
        <v>109.72240489565529</v>
      </c>
      <c r="V320" s="181">
        <v>109.72240489565529</v>
      </c>
      <c r="W320" s="181">
        <v>109.72240489565529</v>
      </c>
      <c r="X320" s="181">
        <v>109.72240489565529</v>
      </c>
      <c r="Y320" s="181">
        <v>114.94941772491906</v>
      </c>
      <c r="Z320" s="181">
        <v>114.94941772491906</v>
      </c>
      <c r="AA320" s="181">
        <v>114.94941772491906</v>
      </c>
      <c r="AB320" s="181">
        <v>114.94941772491906</v>
      </c>
      <c r="AC320" s="181">
        <v>114.94941772491906</v>
      </c>
      <c r="AD320" s="181">
        <v>114.94941772491906</v>
      </c>
      <c r="AE320" s="181">
        <v>114.94941772491906</v>
      </c>
      <c r="AF320" s="181">
        <v>114.94941772491906</v>
      </c>
      <c r="AG320" s="181">
        <v>114.94941772491906</v>
      </c>
      <c r="AH320" s="181">
        <v>114.94941772491906</v>
      </c>
      <c r="AI320" s="181">
        <v>114.94941772491906</v>
      </c>
      <c r="AJ320" s="181">
        <v>114.94941772491906</v>
      </c>
      <c r="AK320" s="181">
        <v>117.99020482868707</v>
      </c>
      <c r="AL320" s="181">
        <v>117.99020482868707</v>
      </c>
      <c r="AM320" s="181">
        <v>117.99020482868707</v>
      </c>
      <c r="AN320" s="181">
        <v>117.99020482868707</v>
      </c>
      <c r="AO320" s="181">
        <v>117.99020482868707</v>
      </c>
      <c r="AP320" s="181">
        <v>117.99020482868707</v>
      </c>
      <c r="AQ320" s="181">
        <v>117.99020482868707</v>
      </c>
      <c r="AR320" s="181">
        <v>117.99020482868707</v>
      </c>
      <c r="AS320" s="181">
        <v>117.99020482868707</v>
      </c>
      <c r="AT320" s="181">
        <v>117.99020482868707</v>
      </c>
      <c r="AU320" s="181">
        <v>117.99020482868707</v>
      </c>
      <c r="AV320" s="181">
        <v>117.99020482868707</v>
      </c>
      <c r="AW320" s="181">
        <v>121.93883853769049</v>
      </c>
      <c r="AX320" s="181">
        <v>121.93883853769049</v>
      </c>
      <c r="AY320" s="181">
        <v>121.93883853769049</v>
      </c>
      <c r="AZ320" s="181">
        <v>121.93883853769049</v>
      </c>
      <c r="BA320" s="181">
        <v>121.93883853769049</v>
      </c>
      <c r="BB320" s="181">
        <v>121.93883853769049</v>
      </c>
      <c r="BC320" s="181">
        <v>121.93883853769049</v>
      </c>
      <c r="BD320" s="181">
        <v>121.93883853769049</v>
      </c>
      <c r="BE320" s="181">
        <v>121.93883853769049</v>
      </c>
      <c r="BF320" s="181">
        <v>121.93883853769049</v>
      </c>
      <c r="BG320" s="181">
        <v>121.93883853769049</v>
      </c>
      <c r="BH320" s="181">
        <v>121.93883853769049</v>
      </c>
      <c r="BI320" s="181">
        <v>136.27589946620725</v>
      </c>
      <c r="BJ320" s="181">
        <v>136.27589946620725</v>
      </c>
      <c r="BK320" s="181">
        <v>136.27589946620725</v>
      </c>
      <c r="BL320" s="181">
        <v>136.27589946620725</v>
      </c>
      <c r="BM320" s="181">
        <v>136.27589946620725</v>
      </c>
      <c r="BN320" s="181">
        <v>136.27589946620725</v>
      </c>
      <c r="BO320" s="181">
        <v>136.27589946620725</v>
      </c>
      <c r="BP320" s="181">
        <v>136.27589946620725</v>
      </c>
      <c r="BQ320" s="181">
        <v>136.27589946620725</v>
      </c>
      <c r="BR320" s="181">
        <v>136.27589946620725</v>
      </c>
      <c r="BS320" s="181">
        <v>136.27589946620725</v>
      </c>
      <c r="BT320" s="181">
        <v>136.27589946620725</v>
      </c>
      <c r="BU320" s="181">
        <v>142.04347900059963</v>
      </c>
      <c r="BV320" s="181">
        <v>142.04347900059963</v>
      </c>
      <c r="BW320" s="181">
        <v>142.04347900059963</v>
      </c>
    </row>
    <row r="321" spans="1:75" x14ac:dyDescent="0.25">
      <c r="A321" s="220"/>
      <c r="B321" s="148" t="s">
        <v>449</v>
      </c>
      <c r="C321" s="166">
        <v>8</v>
      </c>
      <c r="D321" s="181">
        <v>105.30564570942165</v>
      </c>
      <c r="E321" s="181">
        <v>105.30564570942165</v>
      </c>
      <c r="F321" s="181">
        <v>105.30564570942165</v>
      </c>
      <c r="G321" s="181">
        <v>105.30564570942165</v>
      </c>
      <c r="H321" s="181">
        <v>105.30564570942165</v>
      </c>
      <c r="I321" s="181">
        <v>105.30564570942165</v>
      </c>
      <c r="J321" s="181">
        <v>105.30564570942165</v>
      </c>
      <c r="K321" s="181">
        <v>105.30564570942165</v>
      </c>
      <c r="L321" s="181">
        <v>105.30564570942165</v>
      </c>
      <c r="M321" s="181">
        <v>109.72240489565529</v>
      </c>
      <c r="N321" s="181">
        <v>109.72240489565529</v>
      </c>
      <c r="O321" s="181">
        <v>109.72240489565529</v>
      </c>
      <c r="P321" s="181">
        <v>109.72240489565529</v>
      </c>
      <c r="Q321" s="181">
        <v>109.72240489565529</v>
      </c>
      <c r="R321" s="181">
        <v>109.72240489565529</v>
      </c>
      <c r="S321" s="181">
        <v>109.72240489565529</v>
      </c>
      <c r="T321" s="181">
        <v>109.72240489565529</v>
      </c>
      <c r="U321" s="181">
        <v>109.72240489565529</v>
      </c>
      <c r="V321" s="181">
        <v>109.72240489565529</v>
      </c>
      <c r="W321" s="181">
        <v>109.72240489565529</v>
      </c>
      <c r="X321" s="181">
        <v>109.72240489565529</v>
      </c>
      <c r="Y321" s="181">
        <v>114.94941772491906</v>
      </c>
      <c r="Z321" s="181">
        <v>114.94941772491906</v>
      </c>
      <c r="AA321" s="181">
        <v>114.94941772491906</v>
      </c>
      <c r="AB321" s="181">
        <v>114.94941772491906</v>
      </c>
      <c r="AC321" s="181">
        <v>114.94941772491906</v>
      </c>
      <c r="AD321" s="181">
        <v>114.94941772491906</v>
      </c>
      <c r="AE321" s="181">
        <v>114.94941772491906</v>
      </c>
      <c r="AF321" s="181">
        <v>114.94941772491906</v>
      </c>
      <c r="AG321" s="181">
        <v>114.94941772491906</v>
      </c>
      <c r="AH321" s="181">
        <v>114.94941772491906</v>
      </c>
      <c r="AI321" s="181">
        <v>114.94941772491906</v>
      </c>
      <c r="AJ321" s="181">
        <v>114.94941772491906</v>
      </c>
      <c r="AK321" s="181">
        <v>117.99020482868707</v>
      </c>
      <c r="AL321" s="181">
        <v>117.99020482868707</v>
      </c>
      <c r="AM321" s="181">
        <v>117.99020482868707</v>
      </c>
      <c r="AN321" s="181">
        <v>117.99020482868707</v>
      </c>
      <c r="AO321" s="181">
        <v>117.99020482868707</v>
      </c>
      <c r="AP321" s="181">
        <v>117.99020482868707</v>
      </c>
      <c r="AQ321" s="181">
        <v>117.99020482868707</v>
      </c>
      <c r="AR321" s="181">
        <v>117.99020482868707</v>
      </c>
      <c r="AS321" s="181">
        <v>117.99020482868707</v>
      </c>
      <c r="AT321" s="181">
        <v>117.99020482868707</v>
      </c>
      <c r="AU321" s="181">
        <v>117.99020482868707</v>
      </c>
      <c r="AV321" s="181">
        <v>117.99020482868707</v>
      </c>
      <c r="AW321" s="181">
        <v>121.93883853769049</v>
      </c>
      <c r="AX321" s="181">
        <v>121.93883853769049</v>
      </c>
      <c r="AY321" s="181">
        <v>121.93883853769049</v>
      </c>
      <c r="AZ321" s="181">
        <v>121.93883853769049</v>
      </c>
      <c r="BA321" s="181">
        <v>121.93883853769049</v>
      </c>
      <c r="BB321" s="181">
        <v>121.93883853769049</v>
      </c>
      <c r="BC321" s="181">
        <v>121.93883853769049</v>
      </c>
      <c r="BD321" s="181">
        <v>121.93883853769049</v>
      </c>
      <c r="BE321" s="181">
        <v>121.93883853769049</v>
      </c>
      <c r="BF321" s="181">
        <v>121.93883853769049</v>
      </c>
      <c r="BG321" s="181">
        <v>121.93883853769049</v>
      </c>
      <c r="BH321" s="181">
        <v>121.93883853769049</v>
      </c>
      <c r="BI321" s="181">
        <v>136.27589946620725</v>
      </c>
      <c r="BJ321" s="181">
        <v>136.27589946620725</v>
      </c>
      <c r="BK321" s="181">
        <v>136.27589946620725</v>
      </c>
      <c r="BL321" s="181">
        <v>136.27589946620725</v>
      </c>
      <c r="BM321" s="181">
        <v>136.27589946620725</v>
      </c>
      <c r="BN321" s="181">
        <v>136.27589946620725</v>
      </c>
      <c r="BO321" s="181">
        <v>136.27589946620725</v>
      </c>
      <c r="BP321" s="181">
        <v>136.27589946620725</v>
      </c>
      <c r="BQ321" s="181">
        <v>136.27589946620725</v>
      </c>
      <c r="BR321" s="181">
        <v>136.27589946620725</v>
      </c>
      <c r="BS321" s="181">
        <v>136.27589946620725</v>
      </c>
      <c r="BT321" s="181">
        <v>136.27589946620725</v>
      </c>
      <c r="BU321" s="181">
        <v>142.04347900059963</v>
      </c>
      <c r="BV321" s="181">
        <v>142.04347900059963</v>
      </c>
      <c r="BW321" s="181">
        <v>142.04347900059963</v>
      </c>
    </row>
    <row r="322" spans="1:75" x14ac:dyDescent="0.25">
      <c r="A322" s="173" t="s">
        <v>169</v>
      </c>
      <c r="B322" s="188"/>
      <c r="C322" s="166">
        <v>11</v>
      </c>
      <c r="D322" s="177">
        <v>100</v>
      </c>
      <c r="E322" s="177">
        <v>100</v>
      </c>
      <c r="F322" s="177">
        <v>100</v>
      </c>
      <c r="G322" s="177">
        <v>100</v>
      </c>
      <c r="H322" s="177">
        <v>100</v>
      </c>
      <c r="I322" s="177">
        <v>100</v>
      </c>
      <c r="J322" s="177">
        <v>100</v>
      </c>
      <c r="K322" s="177">
        <v>100</v>
      </c>
      <c r="L322" s="177">
        <v>100</v>
      </c>
      <c r="M322" s="177">
        <v>100</v>
      </c>
      <c r="N322" s="177">
        <v>100</v>
      </c>
      <c r="O322" s="177">
        <v>100</v>
      </c>
      <c r="P322" s="177">
        <v>100</v>
      </c>
      <c r="Q322" s="177">
        <v>100</v>
      </c>
      <c r="R322" s="177">
        <v>100</v>
      </c>
      <c r="S322" s="177">
        <v>100</v>
      </c>
      <c r="T322" s="177">
        <v>100</v>
      </c>
      <c r="U322" s="177">
        <v>100</v>
      </c>
      <c r="V322" s="177">
        <v>100</v>
      </c>
      <c r="W322" s="177">
        <v>100</v>
      </c>
      <c r="X322" s="177">
        <v>100.00000000000004</v>
      </c>
      <c r="Y322" s="177">
        <v>100.96772407700919</v>
      </c>
      <c r="Z322" s="177">
        <v>100.96772407700919</v>
      </c>
      <c r="AA322" s="177">
        <v>100.96772407700919</v>
      </c>
      <c r="AB322" s="177">
        <v>100.96772407700919</v>
      </c>
      <c r="AC322" s="177">
        <v>100.96772407700919</v>
      </c>
      <c r="AD322" s="177">
        <v>100.96772407700919</v>
      </c>
      <c r="AE322" s="177">
        <v>100.96772407700919</v>
      </c>
      <c r="AF322" s="177">
        <v>105.48590458228514</v>
      </c>
      <c r="AG322" s="177">
        <v>105.48590458228514</v>
      </c>
      <c r="AH322" s="177">
        <v>105.48590458228514</v>
      </c>
      <c r="AI322" s="177">
        <v>105.48590458228514</v>
      </c>
      <c r="AJ322" s="177">
        <v>105.48590458228514</v>
      </c>
      <c r="AK322" s="177">
        <v>105.48590458228514</v>
      </c>
      <c r="AL322" s="177">
        <v>105.48590458228514</v>
      </c>
      <c r="AM322" s="177">
        <v>105.48590458228514</v>
      </c>
      <c r="AN322" s="177">
        <v>105.48590458228514</v>
      </c>
      <c r="AO322" s="177">
        <v>105.48590458228514</v>
      </c>
      <c r="AP322" s="177">
        <v>105.48590458228514</v>
      </c>
      <c r="AQ322" s="177">
        <v>105.48590458228514</v>
      </c>
      <c r="AR322" s="177">
        <v>105.48590458228514</v>
      </c>
      <c r="AS322" s="177">
        <v>105.48590458228514</v>
      </c>
      <c r="AT322" s="177">
        <v>105.48590458228514</v>
      </c>
      <c r="AU322" s="177">
        <v>105.48590458228514</v>
      </c>
      <c r="AV322" s="177">
        <v>105.48590458228514</v>
      </c>
      <c r="AW322" s="177">
        <v>105.48590458228514</v>
      </c>
      <c r="AX322" s="177">
        <v>105.48590458228514</v>
      </c>
      <c r="AY322" s="177">
        <v>105.48590458228514</v>
      </c>
      <c r="AZ322" s="177">
        <v>105.48590458228514</v>
      </c>
      <c r="BA322" s="177">
        <v>105.48590458228514</v>
      </c>
      <c r="BB322" s="177">
        <v>105.48590458228514</v>
      </c>
      <c r="BC322" s="177">
        <v>105.48590458228514</v>
      </c>
      <c r="BD322" s="177">
        <v>105.48590458228514</v>
      </c>
      <c r="BE322" s="177">
        <v>105.48590458228514</v>
      </c>
      <c r="BF322" s="177">
        <v>105.48590458228514</v>
      </c>
      <c r="BG322" s="177">
        <v>105.48590458228514</v>
      </c>
      <c r="BH322" s="177">
        <v>105.48590458228514</v>
      </c>
      <c r="BI322" s="177">
        <v>105.48590458228514</v>
      </c>
      <c r="BJ322" s="177">
        <v>105.48590458228514</v>
      </c>
      <c r="BK322" s="177">
        <v>105.48590458228514</v>
      </c>
      <c r="BL322" s="177">
        <v>105.48590458228514</v>
      </c>
      <c r="BM322" s="177">
        <v>105.48590458228514</v>
      </c>
      <c r="BN322" s="177">
        <v>105.48590458228514</v>
      </c>
      <c r="BO322" s="177">
        <v>105.48590458228514</v>
      </c>
      <c r="BP322" s="177">
        <v>105.48590458228514</v>
      </c>
      <c r="BQ322" s="177">
        <v>105.48590458228514</v>
      </c>
      <c r="BR322" s="177">
        <v>105.48590458228514</v>
      </c>
      <c r="BS322" s="177">
        <v>105.48590458228514</v>
      </c>
      <c r="BT322" s="177">
        <v>105.48590458228514</v>
      </c>
      <c r="BU322" s="177">
        <v>105.48590458228514</v>
      </c>
      <c r="BV322" s="177">
        <v>105.48590458228514</v>
      </c>
      <c r="BW322" s="177">
        <v>105.48590458228514</v>
      </c>
    </row>
    <row r="323" spans="1:75" x14ac:dyDescent="0.25">
      <c r="B323" s="148" t="s">
        <v>625</v>
      </c>
      <c r="C323" s="166">
        <v>11</v>
      </c>
      <c r="D323" s="181">
        <v>100</v>
      </c>
      <c r="E323" s="181">
        <v>100</v>
      </c>
      <c r="F323" s="181">
        <v>100</v>
      </c>
      <c r="G323" s="181">
        <v>100</v>
      </c>
      <c r="H323" s="181">
        <v>100</v>
      </c>
      <c r="I323" s="181">
        <v>100</v>
      </c>
      <c r="J323" s="181">
        <v>100</v>
      </c>
      <c r="K323" s="181">
        <v>100</v>
      </c>
      <c r="L323" s="181">
        <v>100</v>
      </c>
      <c r="M323" s="181">
        <v>100</v>
      </c>
      <c r="N323" s="181">
        <v>100</v>
      </c>
      <c r="O323" s="181">
        <v>100</v>
      </c>
      <c r="P323" s="181">
        <v>100</v>
      </c>
      <c r="Q323" s="181">
        <v>100</v>
      </c>
      <c r="R323" s="181">
        <v>100</v>
      </c>
      <c r="S323" s="181">
        <v>100</v>
      </c>
      <c r="T323" s="181">
        <v>100</v>
      </c>
      <c r="U323" s="181">
        <v>100</v>
      </c>
      <c r="V323" s="181">
        <v>100</v>
      </c>
      <c r="W323" s="181">
        <v>100</v>
      </c>
      <c r="X323" s="181">
        <v>100.00000000000004</v>
      </c>
      <c r="Y323" s="181">
        <v>100.96772407700919</v>
      </c>
      <c r="Z323" s="181">
        <v>100.96772407700919</v>
      </c>
      <c r="AA323" s="181">
        <v>100.96772407700919</v>
      </c>
      <c r="AB323" s="181">
        <v>100.96772407700919</v>
      </c>
      <c r="AC323" s="181">
        <v>100.96772407700919</v>
      </c>
      <c r="AD323" s="181">
        <v>100.96772407700919</v>
      </c>
      <c r="AE323" s="181">
        <v>100.96772407700919</v>
      </c>
      <c r="AF323" s="181">
        <v>105.48590458228514</v>
      </c>
      <c r="AG323" s="181">
        <v>105.48590458228514</v>
      </c>
      <c r="AH323" s="181">
        <v>105.48590458228514</v>
      </c>
      <c r="AI323" s="181">
        <v>105.48590458228514</v>
      </c>
      <c r="AJ323" s="181">
        <v>105.48590458228514</v>
      </c>
      <c r="AK323" s="181">
        <v>105.48590458228514</v>
      </c>
      <c r="AL323" s="181">
        <v>105.48590458228514</v>
      </c>
      <c r="AM323" s="181">
        <v>105.48590458228514</v>
      </c>
      <c r="AN323" s="181">
        <v>105.48590458228514</v>
      </c>
      <c r="AO323" s="181">
        <v>105.48590458228514</v>
      </c>
      <c r="AP323" s="181">
        <v>105.48590458228514</v>
      </c>
      <c r="AQ323" s="181">
        <v>105.48590458228514</v>
      </c>
      <c r="AR323" s="181">
        <v>105.48590458228514</v>
      </c>
      <c r="AS323" s="181">
        <v>105.48590458228514</v>
      </c>
      <c r="AT323" s="181">
        <v>105.48590458228514</v>
      </c>
      <c r="AU323" s="181">
        <v>105.48590458228514</v>
      </c>
      <c r="AV323" s="181">
        <v>105.48590458228514</v>
      </c>
      <c r="AW323" s="181">
        <v>105.48590458228514</v>
      </c>
      <c r="AX323" s="181">
        <v>105.48590458228514</v>
      </c>
      <c r="AY323" s="181">
        <v>105.48590458228514</v>
      </c>
      <c r="AZ323" s="181">
        <v>105.48590458228514</v>
      </c>
      <c r="BA323" s="181">
        <v>105.48590458228514</v>
      </c>
      <c r="BB323" s="181">
        <v>105.48590458228514</v>
      </c>
      <c r="BC323" s="181">
        <v>105.48590458228514</v>
      </c>
      <c r="BD323" s="181">
        <v>105.48590458228514</v>
      </c>
      <c r="BE323" s="181">
        <v>105.48590458228514</v>
      </c>
      <c r="BF323" s="181">
        <v>105.48590458228514</v>
      </c>
      <c r="BG323" s="181">
        <v>105.48590458228514</v>
      </c>
      <c r="BH323" s="181">
        <v>105.48590458228514</v>
      </c>
      <c r="BI323" s="181">
        <v>105.48590458228514</v>
      </c>
      <c r="BJ323" s="181">
        <v>105.48590458228514</v>
      </c>
      <c r="BK323" s="181">
        <v>105.48590458228514</v>
      </c>
      <c r="BL323" s="181">
        <v>105.48590458228514</v>
      </c>
      <c r="BM323" s="181">
        <v>105.48590458228514</v>
      </c>
      <c r="BN323" s="181">
        <v>105.48590458228514</v>
      </c>
      <c r="BO323" s="181">
        <v>105.48590458228514</v>
      </c>
      <c r="BP323" s="181">
        <v>105.48590458228514</v>
      </c>
      <c r="BQ323" s="181">
        <v>105.48590458228514</v>
      </c>
      <c r="BR323" s="181">
        <v>105.48590458228514</v>
      </c>
      <c r="BS323" s="181">
        <v>105.48590458228514</v>
      </c>
      <c r="BT323" s="181">
        <v>105.48590458228514</v>
      </c>
      <c r="BU323" s="181">
        <v>105.48590458228514</v>
      </c>
      <c r="BV323" s="181">
        <v>105.48590458228514</v>
      </c>
      <c r="BW323" s="181">
        <v>105.48590458228514</v>
      </c>
    </row>
    <row r="324" spans="1:75" x14ac:dyDescent="0.25">
      <c r="A324" s="189" t="s">
        <v>170</v>
      </c>
      <c r="B324" s="188"/>
      <c r="C324" s="166">
        <v>1</v>
      </c>
      <c r="D324" s="172">
        <v>100</v>
      </c>
      <c r="E324" s="172">
        <v>100</v>
      </c>
      <c r="F324" s="172">
        <v>100</v>
      </c>
      <c r="G324" s="172">
        <v>100</v>
      </c>
      <c r="H324" s="172">
        <v>100</v>
      </c>
      <c r="I324" s="172">
        <v>100</v>
      </c>
      <c r="J324" s="172">
        <v>100</v>
      </c>
      <c r="K324" s="172">
        <v>100</v>
      </c>
      <c r="L324" s="172">
        <v>100</v>
      </c>
      <c r="M324" s="172">
        <v>100</v>
      </c>
      <c r="N324" s="172">
        <v>100</v>
      </c>
      <c r="O324" s="172">
        <v>100</v>
      </c>
      <c r="P324" s="172">
        <v>100</v>
      </c>
      <c r="Q324" s="172">
        <v>100</v>
      </c>
      <c r="R324" s="172">
        <v>100</v>
      </c>
      <c r="S324" s="172">
        <v>100</v>
      </c>
      <c r="T324" s="172">
        <v>100</v>
      </c>
      <c r="U324" s="172">
        <v>100</v>
      </c>
      <c r="V324" s="172">
        <v>100</v>
      </c>
      <c r="W324" s="172">
        <v>100</v>
      </c>
      <c r="X324" s="172">
        <v>99.999999999999957</v>
      </c>
      <c r="Y324" s="172">
        <v>100</v>
      </c>
      <c r="Z324" s="172">
        <v>100</v>
      </c>
      <c r="AA324" s="172">
        <v>100</v>
      </c>
      <c r="AB324" s="172">
        <v>100</v>
      </c>
      <c r="AC324" s="172">
        <v>100</v>
      </c>
      <c r="AD324" s="172">
        <v>100</v>
      </c>
      <c r="AE324" s="172">
        <v>100</v>
      </c>
      <c r="AF324" s="172">
        <v>100</v>
      </c>
      <c r="AG324" s="172">
        <v>100</v>
      </c>
      <c r="AH324" s="172">
        <v>100</v>
      </c>
      <c r="AI324" s="172">
        <v>100</v>
      </c>
      <c r="AJ324" s="172">
        <v>100</v>
      </c>
      <c r="AK324" s="172">
        <v>100</v>
      </c>
      <c r="AL324" s="172">
        <v>100</v>
      </c>
      <c r="AM324" s="172">
        <v>100</v>
      </c>
      <c r="AN324" s="172">
        <v>100</v>
      </c>
      <c r="AO324" s="172">
        <v>100</v>
      </c>
      <c r="AP324" s="172">
        <v>100</v>
      </c>
      <c r="AQ324" s="172">
        <v>100</v>
      </c>
      <c r="AR324" s="172">
        <v>100</v>
      </c>
      <c r="AS324" s="172">
        <v>100</v>
      </c>
      <c r="AT324" s="172">
        <v>100</v>
      </c>
      <c r="AU324" s="172">
        <v>100</v>
      </c>
      <c r="AV324" s="172">
        <v>100</v>
      </c>
      <c r="AW324" s="172">
        <v>100</v>
      </c>
      <c r="AX324" s="172">
        <v>100</v>
      </c>
      <c r="AY324" s="172">
        <v>100</v>
      </c>
      <c r="AZ324" s="172">
        <v>100</v>
      </c>
      <c r="BA324" s="172">
        <v>100</v>
      </c>
      <c r="BB324" s="172">
        <v>100</v>
      </c>
      <c r="BC324" s="172">
        <v>100</v>
      </c>
      <c r="BD324" s="172">
        <v>100</v>
      </c>
      <c r="BE324" s="172">
        <v>100</v>
      </c>
      <c r="BF324" s="172">
        <v>100</v>
      </c>
      <c r="BG324" s="172">
        <v>100</v>
      </c>
      <c r="BH324" s="172">
        <v>100</v>
      </c>
      <c r="BI324" s="172">
        <v>100</v>
      </c>
      <c r="BJ324" s="172">
        <v>100</v>
      </c>
      <c r="BK324" s="172">
        <v>100</v>
      </c>
      <c r="BL324" s="172">
        <v>100</v>
      </c>
      <c r="BM324" s="172">
        <v>100</v>
      </c>
      <c r="BN324" s="172">
        <v>100</v>
      </c>
      <c r="BO324" s="172">
        <v>100</v>
      </c>
      <c r="BP324" s="172">
        <v>100</v>
      </c>
      <c r="BQ324" s="172">
        <v>100</v>
      </c>
      <c r="BR324" s="172">
        <v>100</v>
      </c>
      <c r="BS324" s="172">
        <v>100</v>
      </c>
      <c r="BT324" s="172">
        <v>100</v>
      </c>
      <c r="BU324" s="172">
        <v>100</v>
      </c>
      <c r="BV324" s="172">
        <v>100</v>
      </c>
      <c r="BW324" s="172">
        <v>100</v>
      </c>
    </row>
    <row r="325" spans="1:75" x14ac:dyDescent="0.25">
      <c r="A325" s="173" t="s">
        <v>171</v>
      </c>
      <c r="B325" s="188"/>
      <c r="C325" s="166">
        <v>1</v>
      </c>
      <c r="D325" s="177">
        <v>100</v>
      </c>
      <c r="E325" s="177">
        <v>100</v>
      </c>
      <c r="F325" s="177">
        <v>100</v>
      </c>
      <c r="G325" s="177">
        <v>100</v>
      </c>
      <c r="H325" s="177">
        <v>100</v>
      </c>
      <c r="I325" s="177">
        <v>100</v>
      </c>
      <c r="J325" s="177">
        <v>100</v>
      </c>
      <c r="K325" s="177">
        <v>100</v>
      </c>
      <c r="L325" s="177">
        <v>100</v>
      </c>
      <c r="M325" s="177">
        <v>100</v>
      </c>
      <c r="N325" s="177">
        <v>100</v>
      </c>
      <c r="O325" s="177">
        <v>100</v>
      </c>
      <c r="P325" s="177">
        <v>100</v>
      </c>
      <c r="Q325" s="177">
        <v>100</v>
      </c>
      <c r="R325" s="177">
        <v>100</v>
      </c>
      <c r="S325" s="177">
        <v>100</v>
      </c>
      <c r="T325" s="177">
        <v>100</v>
      </c>
      <c r="U325" s="177">
        <v>100</v>
      </c>
      <c r="V325" s="177">
        <v>100</v>
      </c>
      <c r="W325" s="177">
        <v>100</v>
      </c>
      <c r="X325" s="177">
        <v>99.999999999999957</v>
      </c>
      <c r="Y325" s="177">
        <v>100</v>
      </c>
      <c r="Z325" s="177">
        <v>100</v>
      </c>
      <c r="AA325" s="177">
        <v>100</v>
      </c>
      <c r="AB325" s="177">
        <v>100</v>
      </c>
      <c r="AC325" s="177">
        <v>100</v>
      </c>
      <c r="AD325" s="177">
        <v>100</v>
      </c>
      <c r="AE325" s="177">
        <v>100</v>
      </c>
      <c r="AF325" s="177">
        <v>100</v>
      </c>
      <c r="AG325" s="177">
        <v>100</v>
      </c>
      <c r="AH325" s="177">
        <v>100</v>
      </c>
      <c r="AI325" s="177">
        <v>100</v>
      </c>
      <c r="AJ325" s="177">
        <v>100</v>
      </c>
      <c r="AK325" s="177">
        <v>100</v>
      </c>
      <c r="AL325" s="177">
        <v>100</v>
      </c>
      <c r="AM325" s="177">
        <v>100</v>
      </c>
      <c r="AN325" s="177">
        <v>100</v>
      </c>
      <c r="AO325" s="177">
        <v>100</v>
      </c>
      <c r="AP325" s="177">
        <v>100</v>
      </c>
      <c r="AQ325" s="177">
        <v>100</v>
      </c>
      <c r="AR325" s="177">
        <v>100</v>
      </c>
      <c r="AS325" s="177">
        <v>100</v>
      </c>
      <c r="AT325" s="177">
        <v>100</v>
      </c>
      <c r="AU325" s="177">
        <v>100</v>
      </c>
      <c r="AV325" s="177">
        <v>100</v>
      </c>
      <c r="AW325" s="177">
        <v>100</v>
      </c>
      <c r="AX325" s="177">
        <v>100</v>
      </c>
      <c r="AY325" s="177">
        <v>100</v>
      </c>
      <c r="AZ325" s="177">
        <v>100</v>
      </c>
      <c r="BA325" s="177">
        <v>100</v>
      </c>
      <c r="BB325" s="177">
        <v>100</v>
      </c>
      <c r="BC325" s="177">
        <v>100</v>
      </c>
      <c r="BD325" s="177">
        <v>100</v>
      </c>
      <c r="BE325" s="177">
        <v>100</v>
      </c>
      <c r="BF325" s="177">
        <v>100</v>
      </c>
      <c r="BG325" s="177">
        <v>100</v>
      </c>
      <c r="BH325" s="177">
        <v>100</v>
      </c>
      <c r="BI325" s="177">
        <v>100</v>
      </c>
      <c r="BJ325" s="177">
        <v>100</v>
      </c>
      <c r="BK325" s="177">
        <v>100</v>
      </c>
      <c r="BL325" s="177">
        <v>100</v>
      </c>
      <c r="BM325" s="177">
        <v>100</v>
      </c>
      <c r="BN325" s="177">
        <v>100</v>
      </c>
      <c r="BO325" s="177">
        <v>100</v>
      </c>
      <c r="BP325" s="177">
        <v>100</v>
      </c>
      <c r="BQ325" s="177">
        <v>100</v>
      </c>
      <c r="BR325" s="177">
        <v>100</v>
      </c>
      <c r="BS325" s="177">
        <v>100</v>
      </c>
      <c r="BT325" s="177">
        <v>100</v>
      </c>
      <c r="BU325" s="177">
        <v>100</v>
      </c>
      <c r="BV325" s="177">
        <v>100</v>
      </c>
      <c r="BW325" s="177">
        <v>100</v>
      </c>
    </row>
    <row r="326" spans="1:75" x14ac:dyDescent="0.25">
      <c r="A326" s="173"/>
      <c r="B326" s="188" t="s">
        <v>626</v>
      </c>
      <c r="C326" s="166">
        <v>1</v>
      </c>
      <c r="D326" s="181">
        <v>100</v>
      </c>
      <c r="E326" s="181">
        <v>100</v>
      </c>
      <c r="F326" s="181">
        <v>100</v>
      </c>
      <c r="G326" s="181">
        <v>100</v>
      </c>
      <c r="H326" s="181">
        <v>100</v>
      </c>
      <c r="I326" s="181">
        <v>100</v>
      </c>
      <c r="J326" s="181">
        <v>100</v>
      </c>
      <c r="K326" s="181">
        <v>100</v>
      </c>
      <c r="L326" s="181">
        <v>100</v>
      </c>
      <c r="M326" s="181">
        <v>100</v>
      </c>
      <c r="N326" s="181">
        <v>100</v>
      </c>
      <c r="O326" s="181">
        <v>100</v>
      </c>
      <c r="P326" s="181">
        <v>100</v>
      </c>
      <c r="Q326" s="181">
        <v>100</v>
      </c>
      <c r="R326" s="181">
        <v>100</v>
      </c>
      <c r="S326" s="181">
        <v>100</v>
      </c>
      <c r="T326" s="181">
        <v>100</v>
      </c>
      <c r="U326" s="181">
        <v>100</v>
      </c>
      <c r="V326" s="181">
        <v>100</v>
      </c>
      <c r="W326" s="181">
        <v>100</v>
      </c>
      <c r="X326" s="181">
        <v>99.999999999999957</v>
      </c>
      <c r="Y326" s="181">
        <v>100</v>
      </c>
      <c r="Z326" s="181">
        <v>100</v>
      </c>
      <c r="AA326" s="181">
        <v>100</v>
      </c>
      <c r="AB326" s="181">
        <v>100</v>
      </c>
      <c r="AC326" s="181">
        <v>100</v>
      </c>
      <c r="AD326" s="181">
        <v>100</v>
      </c>
      <c r="AE326" s="181">
        <v>100</v>
      </c>
      <c r="AF326" s="181">
        <v>100</v>
      </c>
      <c r="AG326" s="181">
        <v>100</v>
      </c>
      <c r="AH326" s="181">
        <v>100</v>
      </c>
      <c r="AI326" s="181">
        <v>100</v>
      </c>
      <c r="AJ326" s="181">
        <v>100</v>
      </c>
      <c r="AK326" s="181">
        <v>100</v>
      </c>
      <c r="AL326" s="181">
        <v>100</v>
      </c>
      <c r="AM326" s="181">
        <v>100</v>
      </c>
      <c r="AN326" s="181">
        <v>100</v>
      </c>
      <c r="AO326" s="181">
        <v>100</v>
      </c>
      <c r="AP326" s="181">
        <v>100</v>
      </c>
      <c r="AQ326" s="181">
        <v>100</v>
      </c>
      <c r="AR326" s="181">
        <v>100</v>
      </c>
      <c r="AS326" s="181">
        <v>100</v>
      </c>
      <c r="AT326" s="181">
        <v>100</v>
      </c>
      <c r="AU326" s="181">
        <v>100</v>
      </c>
      <c r="AV326" s="181">
        <v>100</v>
      </c>
      <c r="AW326" s="181">
        <v>100</v>
      </c>
      <c r="AX326" s="181">
        <v>100</v>
      </c>
      <c r="AY326" s="181">
        <v>100</v>
      </c>
      <c r="AZ326" s="181">
        <v>100</v>
      </c>
      <c r="BA326" s="181">
        <v>100</v>
      </c>
      <c r="BB326" s="181">
        <v>100</v>
      </c>
      <c r="BC326" s="181">
        <v>100</v>
      </c>
      <c r="BD326" s="181">
        <v>100</v>
      </c>
      <c r="BE326" s="181">
        <v>100</v>
      </c>
      <c r="BF326" s="181">
        <v>100</v>
      </c>
      <c r="BG326" s="181">
        <v>100</v>
      </c>
      <c r="BH326" s="181">
        <v>100</v>
      </c>
      <c r="BI326" s="181">
        <v>100</v>
      </c>
      <c r="BJ326" s="181">
        <v>100</v>
      </c>
      <c r="BK326" s="181">
        <v>100</v>
      </c>
      <c r="BL326" s="181">
        <v>100</v>
      </c>
      <c r="BM326" s="181">
        <v>100</v>
      </c>
      <c r="BN326" s="181">
        <v>100</v>
      </c>
      <c r="BO326" s="181">
        <v>100</v>
      </c>
      <c r="BP326" s="181">
        <v>100</v>
      </c>
      <c r="BQ326" s="181">
        <v>100</v>
      </c>
      <c r="BR326" s="181">
        <v>100</v>
      </c>
      <c r="BS326" s="181">
        <v>100</v>
      </c>
      <c r="BT326" s="181">
        <v>100</v>
      </c>
      <c r="BU326" s="181">
        <v>100</v>
      </c>
      <c r="BV326" s="181">
        <v>100</v>
      </c>
      <c r="BW326" s="181">
        <v>100</v>
      </c>
    </row>
    <row r="327" spans="1:75" x14ac:dyDescent="0.25">
      <c r="A327" s="189" t="s">
        <v>172</v>
      </c>
      <c r="B327" s="188"/>
      <c r="C327" s="166">
        <v>3</v>
      </c>
      <c r="D327" s="172">
        <v>100.02918915441303</v>
      </c>
      <c r="E327" s="172">
        <v>100.02918915441303</v>
      </c>
      <c r="F327" s="172">
        <v>100.02918915441303</v>
      </c>
      <c r="G327" s="172">
        <v>100.02918915441303</v>
      </c>
      <c r="H327" s="172">
        <v>100.02918915441303</v>
      </c>
      <c r="I327" s="172">
        <v>100.02918915441303</v>
      </c>
      <c r="J327" s="172">
        <v>100.02918915441303</v>
      </c>
      <c r="K327" s="172">
        <v>100.02918915441303</v>
      </c>
      <c r="L327" s="172">
        <v>100.02918915441303</v>
      </c>
      <c r="M327" s="172">
        <v>101.88605362124547</v>
      </c>
      <c r="N327" s="172">
        <v>101.88605362124547</v>
      </c>
      <c r="O327" s="172">
        <v>101.88605362124547</v>
      </c>
      <c r="P327" s="172">
        <v>101.88605362124547</v>
      </c>
      <c r="Q327" s="172">
        <v>101.88605362124547</v>
      </c>
      <c r="R327" s="172">
        <v>101.88605362124547</v>
      </c>
      <c r="S327" s="172">
        <v>101.88605362124547</v>
      </c>
      <c r="T327" s="172">
        <v>101.88605362124547</v>
      </c>
      <c r="U327" s="172">
        <v>101.88605362124547</v>
      </c>
      <c r="V327" s="172">
        <v>101.88605362124547</v>
      </c>
      <c r="W327" s="172">
        <v>101.88605362124547</v>
      </c>
      <c r="X327" s="172">
        <v>101.88605362124547</v>
      </c>
      <c r="Y327" s="172">
        <v>101.88605362124547</v>
      </c>
      <c r="Z327" s="172">
        <v>101.88605362124547</v>
      </c>
      <c r="AA327" s="172">
        <v>101.88605362124547</v>
      </c>
      <c r="AB327" s="172">
        <v>101.88605362124547</v>
      </c>
      <c r="AC327" s="172">
        <v>101.88605362124547</v>
      </c>
      <c r="AD327" s="172">
        <v>102.42835224803865</v>
      </c>
      <c r="AE327" s="172">
        <v>102.74246045408557</v>
      </c>
      <c r="AF327" s="172">
        <v>102.74246045408557</v>
      </c>
      <c r="AG327" s="172">
        <v>103.51678606247845</v>
      </c>
      <c r="AH327" s="172">
        <v>103.51678606247845</v>
      </c>
      <c r="AI327" s="172">
        <v>103.51678606247845</v>
      </c>
      <c r="AJ327" s="172">
        <v>103.51678606247845</v>
      </c>
      <c r="AK327" s="172">
        <v>103.51678606247845</v>
      </c>
      <c r="AL327" s="172">
        <v>103.51678606247845</v>
      </c>
      <c r="AM327" s="172">
        <v>103.51678606247845</v>
      </c>
      <c r="AN327" s="172">
        <v>103.51678606247845</v>
      </c>
      <c r="AO327" s="172">
        <v>103.51678606247845</v>
      </c>
      <c r="AP327" s="172">
        <v>103.51678606247845</v>
      </c>
      <c r="AQ327" s="172">
        <v>103.51678606247845</v>
      </c>
      <c r="AR327" s="172">
        <v>103.51678606247845</v>
      </c>
      <c r="AS327" s="172">
        <v>113.92378749003443</v>
      </c>
      <c r="AT327" s="172">
        <v>113.92378749003443</v>
      </c>
      <c r="AU327" s="172">
        <v>113.92378749003443</v>
      </c>
      <c r="AV327" s="172">
        <v>113.92378749003443</v>
      </c>
      <c r="AW327" s="172">
        <v>114.1461541667623</v>
      </c>
      <c r="AX327" s="172">
        <v>115.48859579988302</v>
      </c>
      <c r="AY327" s="172">
        <v>115.48859579988302</v>
      </c>
      <c r="AZ327" s="172">
        <v>115.48859579988302</v>
      </c>
      <c r="BA327" s="172">
        <v>115.48859579988302</v>
      </c>
      <c r="BB327" s="172">
        <v>115.48859579988302</v>
      </c>
      <c r="BC327" s="172">
        <v>115.48859579988302</v>
      </c>
      <c r="BD327" s="172">
        <v>115.48859579988302</v>
      </c>
      <c r="BE327" s="172">
        <v>115.48859579988302</v>
      </c>
      <c r="BF327" s="172">
        <v>115.48859579988302</v>
      </c>
      <c r="BG327" s="172">
        <v>115.48859579988302</v>
      </c>
      <c r="BH327" s="172">
        <v>120.75369168806129</v>
      </c>
      <c r="BI327" s="172">
        <v>127.255961391041</v>
      </c>
      <c r="BJ327" s="172">
        <v>127.255961391041</v>
      </c>
      <c r="BK327" s="172">
        <v>127.255961391041</v>
      </c>
      <c r="BL327" s="172">
        <v>127.255961391041</v>
      </c>
      <c r="BM327" s="172">
        <v>127.255961391041</v>
      </c>
      <c r="BN327" s="172">
        <v>127.255961391041</v>
      </c>
      <c r="BO327" s="172">
        <v>127.255961391041</v>
      </c>
      <c r="BP327" s="172">
        <v>127.255961391041</v>
      </c>
      <c r="BQ327" s="172">
        <v>127.255961391041</v>
      </c>
      <c r="BR327" s="172">
        <v>127.255961391041</v>
      </c>
      <c r="BS327" s="172">
        <v>127.255961391041</v>
      </c>
      <c r="BT327" s="172">
        <v>127.255961391041</v>
      </c>
      <c r="BU327" s="172">
        <v>127.255961391041</v>
      </c>
      <c r="BV327" s="172">
        <v>127.8802088635279</v>
      </c>
      <c r="BW327" s="172">
        <v>127.8802088635279</v>
      </c>
    </row>
    <row r="328" spans="1:75" x14ac:dyDescent="0.25">
      <c r="A328" s="173" t="s">
        <v>173</v>
      </c>
      <c r="B328" s="188"/>
      <c r="C328" s="166">
        <v>3</v>
      </c>
      <c r="D328" s="177">
        <v>100.02918915441303</v>
      </c>
      <c r="E328" s="177">
        <v>100.02918915441303</v>
      </c>
      <c r="F328" s="177">
        <v>100.02918915441303</v>
      </c>
      <c r="G328" s="177">
        <v>100.02918915441303</v>
      </c>
      <c r="H328" s="177">
        <v>100.02918915441303</v>
      </c>
      <c r="I328" s="177">
        <v>100.02918915441303</v>
      </c>
      <c r="J328" s="177">
        <v>100.02918915441303</v>
      </c>
      <c r="K328" s="177">
        <v>100.02918915441303</v>
      </c>
      <c r="L328" s="177">
        <v>100.02918915441303</v>
      </c>
      <c r="M328" s="177">
        <v>101.88605362124547</v>
      </c>
      <c r="N328" s="177">
        <v>101.88605362124547</v>
      </c>
      <c r="O328" s="177">
        <v>101.88605362124547</v>
      </c>
      <c r="P328" s="177">
        <v>101.88605362124547</v>
      </c>
      <c r="Q328" s="177">
        <v>101.88605362124547</v>
      </c>
      <c r="R328" s="177">
        <v>101.88605362124547</v>
      </c>
      <c r="S328" s="177">
        <v>101.88605362124547</v>
      </c>
      <c r="T328" s="177">
        <v>101.88605362124547</v>
      </c>
      <c r="U328" s="177">
        <v>101.88605362124547</v>
      </c>
      <c r="V328" s="177">
        <v>101.88605362124547</v>
      </c>
      <c r="W328" s="177">
        <v>101.88605362124547</v>
      </c>
      <c r="X328" s="177">
        <v>101.88605362124547</v>
      </c>
      <c r="Y328" s="177">
        <v>101.88605362124547</v>
      </c>
      <c r="Z328" s="177">
        <v>101.88605362124547</v>
      </c>
      <c r="AA328" s="177">
        <v>101.88605362124547</v>
      </c>
      <c r="AB328" s="177">
        <v>101.88605362124547</v>
      </c>
      <c r="AC328" s="177">
        <v>101.88605362124547</v>
      </c>
      <c r="AD328" s="177">
        <v>102.42835224803865</v>
      </c>
      <c r="AE328" s="177">
        <v>102.74246045408557</v>
      </c>
      <c r="AF328" s="177">
        <v>102.74246045408557</v>
      </c>
      <c r="AG328" s="177">
        <v>103.51678606247845</v>
      </c>
      <c r="AH328" s="177">
        <v>103.51678606247845</v>
      </c>
      <c r="AI328" s="177">
        <v>103.51678606247845</v>
      </c>
      <c r="AJ328" s="177">
        <v>103.51678606247845</v>
      </c>
      <c r="AK328" s="177">
        <v>103.51678606247845</v>
      </c>
      <c r="AL328" s="177">
        <v>103.51678606247845</v>
      </c>
      <c r="AM328" s="177">
        <v>103.51678606247845</v>
      </c>
      <c r="AN328" s="177">
        <v>103.51678606247845</v>
      </c>
      <c r="AO328" s="177">
        <v>103.51678606247845</v>
      </c>
      <c r="AP328" s="177">
        <v>103.51678606247845</v>
      </c>
      <c r="AQ328" s="177">
        <v>103.51678606247845</v>
      </c>
      <c r="AR328" s="177">
        <v>103.51678606247845</v>
      </c>
      <c r="AS328" s="177">
        <v>113.92378749003443</v>
      </c>
      <c r="AT328" s="177">
        <v>113.92378749003443</v>
      </c>
      <c r="AU328" s="177">
        <v>113.92378749003443</v>
      </c>
      <c r="AV328" s="177">
        <v>113.92378749003443</v>
      </c>
      <c r="AW328" s="177">
        <v>114.1461541667623</v>
      </c>
      <c r="AX328" s="177">
        <v>115.48859579988302</v>
      </c>
      <c r="AY328" s="177">
        <v>115.48859579988302</v>
      </c>
      <c r="AZ328" s="177">
        <v>115.48859579988302</v>
      </c>
      <c r="BA328" s="177">
        <v>115.48859579988302</v>
      </c>
      <c r="BB328" s="177">
        <v>115.48859579988302</v>
      </c>
      <c r="BC328" s="177">
        <v>115.48859579988302</v>
      </c>
      <c r="BD328" s="177">
        <v>115.48859579988302</v>
      </c>
      <c r="BE328" s="177">
        <v>115.48859579988302</v>
      </c>
      <c r="BF328" s="177">
        <v>115.48859579988302</v>
      </c>
      <c r="BG328" s="177">
        <v>115.48859579988302</v>
      </c>
      <c r="BH328" s="177">
        <v>120.75369168806129</v>
      </c>
      <c r="BI328" s="177">
        <v>127.255961391041</v>
      </c>
      <c r="BJ328" s="177">
        <v>127.255961391041</v>
      </c>
      <c r="BK328" s="177">
        <v>127.255961391041</v>
      </c>
      <c r="BL328" s="177">
        <v>127.255961391041</v>
      </c>
      <c r="BM328" s="177">
        <v>127.255961391041</v>
      </c>
      <c r="BN328" s="177">
        <v>127.255961391041</v>
      </c>
      <c r="BO328" s="177">
        <v>127.255961391041</v>
      </c>
      <c r="BP328" s="177">
        <v>127.255961391041</v>
      </c>
      <c r="BQ328" s="177">
        <v>127.255961391041</v>
      </c>
      <c r="BR328" s="177">
        <v>127.255961391041</v>
      </c>
      <c r="BS328" s="177">
        <v>127.255961391041</v>
      </c>
      <c r="BT328" s="177">
        <v>127.255961391041</v>
      </c>
      <c r="BU328" s="177">
        <v>127.255961391041</v>
      </c>
      <c r="BV328" s="177">
        <v>127.8802088635279</v>
      </c>
      <c r="BW328" s="177">
        <v>127.8802088635279</v>
      </c>
    </row>
    <row r="329" spans="1:75" x14ac:dyDescent="0.25">
      <c r="B329" s="148" t="s">
        <v>627</v>
      </c>
      <c r="C329" s="166"/>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T329" s="181"/>
      <c r="BU329" s="181"/>
      <c r="BV329" s="181"/>
      <c r="BW329" s="181"/>
    </row>
    <row r="330" spans="1:75" x14ac:dyDescent="0.25">
      <c r="B330" s="148" t="s">
        <v>628</v>
      </c>
      <c r="C330" s="166">
        <v>1.5</v>
      </c>
      <c r="D330" s="181">
        <v>100</v>
      </c>
      <c r="E330" s="181">
        <v>100</v>
      </c>
      <c r="F330" s="181">
        <v>100</v>
      </c>
      <c r="G330" s="181">
        <v>100</v>
      </c>
      <c r="H330" s="181">
        <v>100</v>
      </c>
      <c r="I330" s="181">
        <v>100</v>
      </c>
      <c r="J330" s="181">
        <v>100</v>
      </c>
      <c r="K330" s="181">
        <v>100</v>
      </c>
      <c r="L330" s="181">
        <v>100</v>
      </c>
      <c r="M330" s="181">
        <v>103.71372893366481</v>
      </c>
      <c r="N330" s="181">
        <v>103.71372893366481</v>
      </c>
      <c r="O330" s="181">
        <v>103.71372893366481</v>
      </c>
      <c r="P330" s="181">
        <v>103.71372893366481</v>
      </c>
      <c r="Q330" s="181">
        <v>103.71372893366481</v>
      </c>
      <c r="R330" s="181">
        <v>103.71372893366481</v>
      </c>
      <c r="S330" s="181">
        <v>103.71372893366481</v>
      </c>
      <c r="T330" s="181">
        <v>103.71372893366481</v>
      </c>
      <c r="U330" s="181">
        <v>103.71372893366481</v>
      </c>
      <c r="V330" s="181">
        <v>103.71372893366481</v>
      </c>
      <c r="W330" s="181">
        <v>103.71372893366481</v>
      </c>
      <c r="X330" s="181">
        <v>103.71372893366485</v>
      </c>
      <c r="Y330" s="181">
        <v>103.71372893366481</v>
      </c>
      <c r="Z330" s="181">
        <v>103.71372893366481</v>
      </c>
      <c r="AA330" s="181">
        <v>103.71372893366481</v>
      </c>
      <c r="AB330" s="181">
        <v>103.71372893366481</v>
      </c>
      <c r="AC330" s="181">
        <v>103.71372893366481</v>
      </c>
      <c r="AD330" s="181">
        <v>103.71372893366481</v>
      </c>
      <c r="AE330" s="181">
        <v>103.71372893366481</v>
      </c>
      <c r="AF330" s="181">
        <v>103.71372893366481</v>
      </c>
      <c r="AG330" s="181">
        <v>105.26238015045057</v>
      </c>
      <c r="AH330" s="181">
        <v>105.26238015045057</v>
      </c>
      <c r="AI330" s="181">
        <v>105.26238015045057</v>
      </c>
      <c r="AJ330" s="181">
        <v>105.26238015045057</v>
      </c>
      <c r="AK330" s="181">
        <v>105.26238015045057</v>
      </c>
      <c r="AL330" s="181">
        <v>105.26238015045057</v>
      </c>
      <c r="AM330" s="181">
        <v>105.26238015045057</v>
      </c>
      <c r="AN330" s="181">
        <v>105.26238015045057</v>
      </c>
      <c r="AO330" s="181">
        <v>105.26238015045057</v>
      </c>
      <c r="AP330" s="181">
        <v>105.26238015045057</v>
      </c>
      <c r="AQ330" s="181">
        <v>105.26238015045057</v>
      </c>
      <c r="AR330" s="181">
        <v>105.26238015045057</v>
      </c>
      <c r="AS330" s="181">
        <v>126.0763830055625</v>
      </c>
      <c r="AT330" s="181">
        <v>126.0763830055625</v>
      </c>
      <c r="AU330" s="181">
        <v>126.0763830055625</v>
      </c>
      <c r="AV330" s="181">
        <v>126.0763830055625</v>
      </c>
      <c r="AW330" s="181">
        <v>126.0763830055625</v>
      </c>
      <c r="AX330" s="181">
        <v>128.76126627180395</v>
      </c>
      <c r="AY330" s="181">
        <v>128.76126627180395</v>
      </c>
      <c r="AZ330" s="181">
        <v>128.76126627180395</v>
      </c>
      <c r="BA330" s="181">
        <v>128.76126627180395</v>
      </c>
      <c r="BB330" s="181">
        <v>128.76126627180395</v>
      </c>
      <c r="BC330" s="181">
        <v>128.76126627180395</v>
      </c>
      <c r="BD330" s="181">
        <v>128.76126627180395</v>
      </c>
      <c r="BE330" s="181">
        <v>128.76126627180395</v>
      </c>
      <c r="BF330" s="181">
        <v>128.76126627180395</v>
      </c>
      <c r="BG330" s="181">
        <v>128.76126627180395</v>
      </c>
      <c r="BH330" s="181">
        <v>139.29145804816051</v>
      </c>
      <c r="BI330" s="181">
        <v>152.29599745411988</v>
      </c>
      <c r="BJ330" s="181">
        <v>152.29599745411988</v>
      </c>
      <c r="BK330" s="181">
        <v>152.29599745411988</v>
      </c>
      <c r="BL330" s="181">
        <v>152.29599745411988</v>
      </c>
      <c r="BM330" s="181">
        <v>152.29599745411988</v>
      </c>
      <c r="BN330" s="181">
        <v>152.29599745411988</v>
      </c>
      <c r="BO330" s="181">
        <v>152.29599745411988</v>
      </c>
      <c r="BP330" s="181">
        <v>152.29599745411988</v>
      </c>
      <c r="BQ330" s="181">
        <v>152.29599745411988</v>
      </c>
      <c r="BR330" s="181">
        <v>152.29599745411988</v>
      </c>
      <c r="BS330" s="181">
        <v>152.29599745411988</v>
      </c>
      <c r="BT330" s="181">
        <v>152.29599745411988</v>
      </c>
      <c r="BU330" s="181">
        <v>152.29599745411988</v>
      </c>
      <c r="BV330" s="181">
        <v>153.54449239909371</v>
      </c>
      <c r="BW330" s="181">
        <v>153.54449239909371</v>
      </c>
    </row>
    <row r="331" spans="1:75" x14ac:dyDescent="0.25">
      <c r="B331" s="148" t="s">
        <v>629</v>
      </c>
      <c r="C331" s="166">
        <v>1.5</v>
      </c>
      <c r="D331" s="181">
        <v>100.05837830882609</v>
      </c>
      <c r="E331" s="181">
        <v>100.05837830882609</v>
      </c>
      <c r="F331" s="181">
        <v>100.05837830882609</v>
      </c>
      <c r="G331" s="181">
        <v>100.05837830882609</v>
      </c>
      <c r="H331" s="181">
        <v>100.05837830882609</v>
      </c>
      <c r="I331" s="181">
        <v>100.05837830882609</v>
      </c>
      <c r="J331" s="181">
        <v>100.05837830882609</v>
      </c>
      <c r="K331" s="181">
        <v>100.05837830882609</v>
      </c>
      <c r="L331" s="181">
        <v>100.05837830882609</v>
      </c>
      <c r="M331" s="181">
        <v>100.05837830882609</v>
      </c>
      <c r="N331" s="181">
        <v>100.05837830882609</v>
      </c>
      <c r="O331" s="181">
        <v>100.05837830882609</v>
      </c>
      <c r="P331" s="181">
        <v>100.05837830882609</v>
      </c>
      <c r="Q331" s="181">
        <v>100.05837830882609</v>
      </c>
      <c r="R331" s="181">
        <v>100.05837830882609</v>
      </c>
      <c r="S331" s="181">
        <v>100.05837830882609</v>
      </c>
      <c r="T331" s="181">
        <v>100.05837830882609</v>
      </c>
      <c r="U331" s="181">
        <v>100.05837830882609</v>
      </c>
      <c r="V331" s="181">
        <v>100.05837830882609</v>
      </c>
      <c r="W331" s="181">
        <v>100.05837830882609</v>
      </c>
      <c r="X331" s="181">
        <v>100.05837830882608</v>
      </c>
      <c r="Y331" s="181">
        <v>100.05837830882609</v>
      </c>
      <c r="Z331" s="181">
        <v>100.05837830882609</v>
      </c>
      <c r="AA331" s="181">
        <v>100.05837830882609</v>
      </c>
      <c r="AB331" s="181">
        <v>100.05837830882609</v>
      </c>
      <c r="AC331" s="181">
        <v>100.05837830882609</v>
      </c>
      <c r="AD331" s="181">
        <v>101.14297556241247</v>
      </c>
      <c r="AE331" s="181">
        <v>101.77119197450634</v>
      </c>
      <c r="AF331" s="181">
        <v>101.77119197450634</v>
      </c>
      <c r="AG331" s="181">
        <v>101.77119197450634</v>
      </c>
      <c r="AH331" s="181">
        <v>101.77119197450634</v>
      </c>
      <c r="AI331" s="181">
        <v>101.77119197450634</v>
      </c>
      <c r="AJ331" s="181">
        <v>101.77119197450634</v>
      </c>
      <c r="AK331" s="181">
        <v>101.77119197450634</v>
      </c>
      <c r="AL331" s="181">
        <v>101.77119197450634</v>
      </c>
      <c r="AM331" s="181">
        <v>101.77119197450634</v>
      </c>
      <c r="AN331" s="181">
        <v>101.77119197450634</v>
      </c>
      <c r="AO331" s="181">
        <v>101.77119197450634</v>
      </c>
      <c r="AP331" s="181">
        <v>101.77119197450634</v>
      </c>
      <c r="AQ331" s="181">
        <v>101.77119197450634</v>
      </c>
      <c r="AR331" s="181">
        <v>101.77119197450634</v>
      </c>
      <c r="AS331" s="181">
        <v>101.77119197450634</v>
      </c>
      <c r="AT331" s="181">
        <v>101.77119197450634</v>
      </c>
      <c r="AU331" s="181">
        <v>101.77119197450634</v>
      </c>
      <c r="AV331" s="181">
        <v>101.77119197450634</v>
      </c>
      <c r="AW331" s="181">
        <v>102.2159253279621</v>
      </c>
      <c r="AX331" s="181">
        <v>102.2159253279621</v>
      </c>
      <c r="AY331" s="181">
        <v>102.2159253279621</v>
      </c>
      <c r="AZ331" s="181">
        <v>102.2159253279621</v>
      </c>
      <c r="BA331" s="181">
        <v>102.2159253279621</v>
      </c>
      <c r="BB331" s="181">
        <v>102.2159253279621</v>
      </c>
      <c r="BC331" s="181">
        <v>102.2159253279621</v>
      </c>
      <c r="BD331" s="181">
        <v>102.2159253279621</v>
      </c>
      <c r="BE331" s="181">
        <v>102.2159253279621</v>
      </c>
      <c r="BF331" s="181">
        <v>102.2159253279621</v>
      </c>
      <c r="BG331" s="181">
        <v>102.2159253279621</v>
      </c>
      <c r="BH331" s="181">
        <v>102.2159253279621</v>
      </c>
      <c r="BI331" s="181">
        <v>102.2159253279621</v>
      </c>
      <c r="BJ331" s="181">
        <v>102.2159253279621</v>
      </c>
      <c r="BK331" s="181">
        <v>102.2159253279621</v>
      </c>
      <c r="BL331" s="181">
        <v>102.2159253279621</v>
      </c>
      <c r="BM331" s="181">
        <v>102.2159253279621</v>
      </c>
      <c r="BN331" s="181">
        <v>102.2159253279621</v>
      </c>
      <c r="BO331" s="181">
        <v>102.2159253279621</v>
      </c>
      <c r="BP331" s="181">
        <v>102.2159253279621</v>
      </c>
      <c r="BQ331" s="181">
        <v>102.2159253279621</v>
      </c>
      <c r="BR331" s="181">
        <v>102.2159253279621</v>
      </c>
      <c r="BS331" s="181">
        <v>102.2159253279621</v>
      </c>
      <c r="BT331" s="181">
        <v>102.2159253279621</v>
      </c>
      <c r="BU331" s="181">
        <v>102.2159253279621</v>
      </c>
      <c r="BV331" s="181">
        <v>102.2159253279621</v>
      </c>
      <c r="BW331" s="181">
        <v>102.2159253279621</v>
      </c>
    </row>
    <row r="332" spans="1:75" x14ac:dyDescent="0.25">
      <c r="C332" s="166"/>
    </row>
    <row r="333" spans="1:75" x14ac:dyDescent="0.25">
      <c r="A333" s="222" t="s">
        <v>174</v>
      </c>
      <c r="B333" s="222"/>
      <c r="C333" s="165">
        <v>1000</v>
      </c>
      <c r="D333" s="165">
        <v>103.84649390622694</v>
      </c>
      <c r="E333" s="165">
        <v>103.59107636744174</v>
      </c>
      <c r="F333" s="165">
        <v>102.81216459483568</v>
      </c>
      <c r="G333" s="165">
        <v>102.61357835497522</v>
      </c>
      <c r="H333" s="165">
        <v>101.88775789942095</v>
      </c>
      <c r="I333" s="165">
        <v>102.008375571671</v>
      </c>
      <c r="J333" s="165">
        <v>102.4451627094432</v>
      </c>
      <c r="K333" s="165">
        <v>102.82196017498741</v>
      </c>
      <c r="L333" s="165">
        <v>102.43553401673978</v>
      </c>
      <c r="M333" s="165">
        <v>103.83443594081095</v>
      </c>
      <c r="N333" s="165">
        <v>104.35488815166057</v>
      </c>
      <c r="O333" s="165">
        <v>104.3682559819902</v>
      </c>
      <c r="P333" s="165">
        <v>104.39396197548248</v>
      </c>
      <c r="Q333" s="165">
        <v>104.38252951691861</v>
      </c>
      <c r="R333" s="165">
        <v>103.39626013381391</v>
      </c>
      <c r="S333" s="165">
        <v>103.40190872357081</v>
      </c>
      <c r="T333" s="165">
        <v>103.66504969940623</v>
      </c>
      <c r="U333" s="165">
        <v>103.27851059785593</v>
      </c>
      <c r="V333" s="165">
        <v>102.79224954127199</v>
      </c>
      <c r="W333" s="165">
        <v>103.07438954709706</v>
      </c>
      <c r="X333" s="165">
        <v>103.34040017780677</v>
      </c>
      <c r="Y333" s="165">
        <v>105.86232265380286</v>
      </c>
      <c r="Z333" s="165">
        <v>106.60134901034506</v>
      </c>
      <c r="AA333" s="165">
        <v>107.40743467593249</v>
      </c>
      <c r="AB333" s="165">
        <v>108.78875963859504</v>
      </c>
      <c r="AC333" s="165">
        <v>107.26523462651021</v>
      </c>
      <c r="AD333" s="165">
        <v>105.16146838950493</v>
      </c>
      <c r="AE333" s="165">
        <v>104.87598409336898</v>
      </c>
      <c r="AF333" s="165">
        <v>105.31535589505661</v>
      </c>
      <c r="AG333" s="165">
        <v>105.97097462410377</v>
      </c>
      <c r="AH333" s="165">
        <v>106.13288970457813</v>
      </c>
      <c r="AI333" s="165">
        <v>106.29350948047417</v>
      </c>
      <c r="AJ333" s="165">
        <v>106.14356997881852</v>
      </c>
      <c r="AK333" s="165">
        <v>107.0181711429428</v>
      </c>
      <c r="AL333" s="165">
        <v>107.85813590738853</v>
      </c>
      <c r="AM333" s="165">
        <v>108.53934420510069</v>
      </c>
      <c r="AN333" s="165">
        <v>109.00308230325579</v>
      </c>
      <c r="AO333" s="165">
        <v>109.76833397287152</v>
      </c>
      <c r="AP333" s="165">
        <v>111.40343109445034</v>
      </c>
      <c r="AQ333" s="165">
        <v>111.70542394829617</v>
      </c>
      <c r="AR333" s="165">
        <v>111.56818827813541</v>
      </c>
      <c r="AS333" s="165">
        <v>111.73317063829955</v>
      </c>
      <c r="AT333" s="165">
        <v>112.27853517699279</v>
      </c>
      <c r="AU333" s="165">
        <v>113.09840504130389</v>
      </c>
      <c r="AV333" s="165">
        <v>113.27846716570386</v>
      </c>
      <c r="AW333" s="165">
        <v>114.91963853844112</v>
      </c>
      <c r="AX333" s="165">
        <v>117.62827257159321</v>
      </c>
      <c r="AY333" s="165">
        <v>120.13075503200717</v>
      </c>
      <c r="AZ333" s="165">
        <v>120.98364379478829</v>
      </c>
      <c r="BA333" s="165">
        <v>121.64906611471162</v>
      </c>
      <c r="BB333" s="165">
        <v>122.0756913725218</v>
      </c>
      <c r="BC333" s="165">
        <v>124.02116598388994</v>
      </c>
      <c r="BD333" s="165">
        <v>124.38564293813207</v>
      </c>
      <c r="BE333" s="165">
        <v>125.04590599369209</v>
      </c>
      <c r="BF333" s="165">
        <v>125.68906039136955</v>
      </c>
      <c r="BG333" s="165">
        <v>126.81300338307969</v>
      </c>
      <c r="BH333" s="165">
        <v>127.09043965029451</v>
      </c>
      <c r="BI333" s="165">
        <v>128.45718392744283</v>
      </c>
      <c r="BJ333" s="165">
        <v>130.51081915934023</v>
      </c>
      <c r="BK333" s="165">
        <v>131.11801713381894</v>
      </c>
      <c r="BL333" s="165">
        <v>130.97032303287088</v>
      </c>
      <c r="BM333" s="165">
        <v>131.21217241418231</v>
      </c>
      <c r="BN333" s="165">
        <v>131.66971839121229</v>
      </c>
      <c r="BO333" s="165">
        <v>131.33171590245868</v>
      </c>
      <c r="BP333" s="165">
        <v>131.73165602297607</v>
      </c>
      <c r="BQ333" s="165">
        <v>131.60939632745419</v>
      </c>
      <c r="BR333" s="165">
        <v>131.51666839285977</v>
      </c>
      <c r="BS333" s="165">
        <v>131.90864027177395</v>
      </c>
      <c r="BT333" s="165">
        <v>131.98857069799601</v>
      </c>
      <c r="BU333" s="165">
        <v>135.15548050832231</v>
      </c>
      <c r="BV333" s="165">
        <v>138.62086084363693</v>
      </c>
      <c r="BW333" s="165">
        <v>137.55681343316053</v>
      </c>
    </row>
  </sheetData>
  <mergeCells count="4">
    <mergeCell ref="A1:B1"/>
    <mergeCell ref="A4:B4"/>
    <mergeCell ref="A3:B3"/>
    <mergeCell ref="A130:B130"/>
  </mergeCells>
  <hyperlinks>
    <hyperlink ref="A1:B1" location="'Table of contents'!A1" display="Table of contents" xr:uid="{00000000-0004-0000-0300-000000000000}"/>
  </hyperlink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L336"/>
  <sheetViews>
    <sheetView topLeftCell="AS1" workbookViewId="0">
      <selection activeCell="BL13" sqref="BL13"/>
    </sheetView>
  </sheetViews>
  <sheetFormatPr defaultColWidth="9.85546875" defaultRowHeight="15.75" x14ac:dyDescent="0.25"/>
  <cols>
    <col min="1" max="1" width="9.85546875" style="148" customWidth="1"/>
    <col min="2" max="2" width="19.85546875" style="148" customWidth="1"/>
    <col min="3" max="3" width="14" style="148" customWidth="1"/>
    <col min="4" max="5" width="9.140625" style="148" customWidth="1"/>
    <col min="6" max="7" width="9.42578125" style="148" customWidth="1"/>
    <col min="8" max="15" width="10.85546875" style="148" customWidth="1"/>
    <col min="16" max="64" width="9.85546875" style="148" customWidth="1"/>
    <col min="65" max="16384" width="9.85546875" style="148"/>
  </cols>
  <sheetData>
    <row r="1" spans="1:64" customFormat="1" ht="15" x14ac:dyDescent="0.25">
      <c r="A1" s="398" t="s">
        <v>419</v>
      </c>
      <c r="B1" s="398"/>
    </row>
    <row r="2" spans="1:64" customFormat="1" x14ac:dyDescent="0.25">
      <c r="A2" s="32" t="s">
        <v>868</v>
      </c>
    </row>
    <row r="3" spans="1:64" customFormat="1" x14ac:dyDescent="0.25">
      <c r="A3" s="410" t="s">
        <v>41</v>
      </c>
      <c r="B3" s="410"/>
    </row>
    <row r="4" spans="1:64" customFormat="1" x14ac:dyDescent="0.25">
      <c r="A4" s="33"/>
      <c r="B4" s="33"/>
    </row>
    <row r="5" spans="1:64" customFormat="1" x14ac:dyDescent="0.25">
      <c r="A5" s="33"/>
      <c r="B5" s="33"/>
    </row>
    <row r="6" spans="1:64" ht="38.25" customHeight="1" x14ac:dyDescent="0.25">
      <c r="A6" s="409" t="s">
        <v>42</v>
      </c>
      <c r="B6" s="409"/>
      <c r="C6" s="155" t="s">
        <v>43</v>
      </c>
      <c r="D6" s="157">
        <v>41365</v>
      </c>
      <c r="E6" s="157">
        <v>41395</v>
      </c>
      <c r="F6" s="157">
        <v>41426</v>
      </c>
      <c r="G6" s="157">
        <v>41456</v>
      </c>
      <c r="H6" s="157">
        <v>41487</v>
      </c>
      <c r="I6" s="157">
        <v>41518</v>
      </c>
      <c r="J6" s="157">
        <v>41548</v>
      </c>
      <c r="K6" s="157">
        <v>41579</v>
      </c>
      <c r="L6" s="157">
        <v>41609</v>
      </c>
      <c r="M6" s="157">
        <v>41640</v>
      </c>
      <c r="N6" s="157">
        <v>41671</v>
      </c>
      <c r="O6" s="157">
        <v>41699</v>
      </c>
      <c r="P6" s="157">
        <v>41730</v>
      </c>
      <c r="Q6" s="157">
        <v>41760</v>
      </c>
      <c r="R6" s="157">
        <v>41791</v>
      </c>
      <c r="S6" s="157">
        <v>41821</v>
      </c>
      <c r="T6" s="157">
        <v>41852</v>
      </c>
      <c r="U6" s="157">
        <v>41883</v>
      </c>
      <c r="V6" s="157">
        <v>41913</v>
      </c>
      <c r="W6" s="157">
        <v>41944</v>
      </c>
      <c r="X6" s="157">
        <v>41974</v>
      </c>
      <c r="Y6" s="157">
        <v>42005</v>
      </c>
      <c r="Z6" s="157">
        <v>42036</v>
      </c>
      <c r="AA6" s="157">
        <v>42064</v>
      </c>
      <c r="AB6" s="157">
        <v>42095</v>
      </c>
      <c r="AC6" s="157">
        <v>42125</v>
      </c>
      <c r="AD6" s="157">
        <v>42156</v>
      </c>
      <c r="AE6" s="157">
        <v>42186</v>
      </c>
      <c r="AF6" s="157">
        <v>42217</v>
      </c>
      <c r="AG6" s="157">
        <v>42248</v>
      </c>
      <c r="AH6" s="157">
        <v>42278</v>
      </c>
      <c r="AI6" s="157">
        <v>42309</v>
      </c>
      <c r="AJ6" s="157">
        <v>42339</v>
      </c>
      <c r="AK6" s="157">
        <v>42370</v>
      </c>
      <c r="AL6" s="157">
        <v>42401</v>
      </c>
      <c r="AM6" s="157">
        <v>42430</v>
      </c>
      <c r="AN6" s="157">
        <v>42461</v>
      </c>
      <c r="AO6" s="157">
        <v>42491</v>
      </c>
      <c r="AP6" s="157">
        <v>42522</v>
      </c>
      <c r="AQ6" s="157">
        <v>42552</v>
      </c>
      <c r="AR6" s="157">
        <v>42583</v>
      </c>
      <c r="AS6" s="157">
        <v>42614</v>
      </c>
      <c r="AT6" s="157">
        <v>42644</v>
      </c>
      <c r="AU6" s="157">
        <v>42675</v>
      </c>
      <c r="AV6" s="157">
        <v>42705</v>
      </c>
      <c r="AW6" s="157">
        <v>42736</v>
      </c>
      <c r="AX6" s="157">
        <v>42767</v>
      </c>
      <c r="AY6" s="157">
        <v>42795</v>
      </c>
      <c r="AZ6" s="157">
        <v>42826</v>
      </c>
      <c r="BA6" s="157">
        <v>42856</v>
      </c>
      <c r="BB6" s="157">
        <v>42887</v>
      </c>
      <c r="BC6" s="157">
        <v>42917</v>
      </c>
      <c r="BD6" s="157">
        <v>42948</v>
      </c>
      <c r="BE6" s="157">
        <v>42979</v>
      </c>
      <c r="BF6" s="157">
        <v>43009</v>
      </c>
      <c r="BG6" s="157">
        <v>43040</v>
      </c>
      <c r="BH6" s="157">
        <v>43070</v>
      </c>
      <c r="BI6" s="157">
        <v>43101</v>
      </c>
      <c r="BJ6" s="157">
        <v>43132</v>
      </c>
      <c r="BK6" s="157">
        <v>43160</v>
      </c>
      <c r="BL6" s="157"/>
    </row>
    <row r="7" spans="1:64" ht="18" customHeight="1" x14ac:dyDescent="0.25">
      <c r="A7" s="159" t="s">
        <v>44</v>
      </c>
      <c r="B7" s="160"/>
      <c r="C7" s="164">
        <f>C8+C62</f>
        <v>273</v>
      </c>
      <c r="D7" s="165">
        <f t="shared" ref="D7:J7" si="0">(D8*254+D62*19)/273</f>
        <v>103.71916184801536</v>
      </c>
      <c r="E7" s="165">
        <f t="shared" si="0"/>
        <v>103.34378291167887</v>
      </c>
      <c r="F7" s="165">
        <f t="shared" si="0"/>
        <v>103.94645445437442</v>
      </c>
      <c r="G7" s="165">
        <f t="shared" si="0"/>
        <v>103.68631521193296</v>
      </c>
      <c r="H7" s="165">
        <f t="shared" si="0"/>
        <v>102.49004730308759</v>
      </c>
      <c r="I7" s="165">
        <f t="shared" si="0"/>
        <v>103.04321769978878</v>
      </c>
      <c r="J7" s="165">
        <f t="shared" si="0"/>
        <v>104.11863925200551</v>
      </c>
      <c r="K7" s="165">
        <v>105.43915936495407</v>
      </c>
      <c r="L7" s="165">
        <v>105.3062965195374</v>
      </c>
      <c r="M7" s="165">
        <v>110.25290528303165</v>
      </c>
      <c r="N7" s="165">
        <v>114.41007256769672</v>
      </c>
      <c r="O7" s="165">
        <v>111.34449789101279</v>
      </c>
      <c r="P7" s="165">
        <v>111.02412763836938</v>
      </c>
      <c r="Q7" s="165">
        <v>107.42278621291939</v>
      </c>
      <c r="R7" s="165">
        <v>108.07333370532139</v>
      </c>
      <c r="S7" s="165">
        <v>107.18272406144361</v>
      </c>
      <c r="T7" s="165">
        <v>108.36958184355385</v>
      </c>
      <c r="U7" s="165">
        <v>106.73542252688335</v>
      </c>
      <c r="V7" s="165">
        <v>104.19397025391608</v>
      </c>
      <c r="W7" s="165">
        <v>104.53137123779258</v>
      </c>
      <c r="X7" s="165">
        <v>104.65367616395704</v>
      </c>
      <c r="Y7" s="165">
        <v>113.55194815400112</v>
      </c>
      <c r="Z7" s="165">
        <v>122.1293332043165</v>
      </c>
      <c r="AA7" s="165">
        <v>119.53564943114216</v>
      </c>
      <c r="AB7" s="165">
        <v>118.80085710292832</v>
      </c>
      <c r="AC7" s="165">
        <v>108.60960717550316</v>
      </c>
      <c r="AD7" s="165">
        <v>106.96192122565922</v>
      </c>
      <c r="AE7" s="165">
        <v>107.93985564957234</v>
      </c>
      <c r="AF7" s="165">
        <v>110.70132565324388</v>
      </c>
      <c r="AG7" s="165">
        <v>111.21788070339582</v>
      </c>
      <c r="AH7" s="165">
        <v>107.59424735912982</v>
      </c>
      <c r="AI7" s="165">
        <v>106.38674285740409</v>
      </c>
      <c r="AJ7" s="165">
        <v>106.50446308580686</v>
      </c>
      <c r="AK7" s="165">
        <v>110.24592247431696</v>
      </c>
      <c r="AL7" s="165">
        <v>117.44834077343812</v>
      </c>
      <c r="AM7" s="165">
        <v>121.50913389155218</v>
      </c>
      <c r="AN7" s="165">
        <v>117.61878394538971</v>
      </c>
      <c r="AO7" s="165">
        <v>111.56663737092065</v>
      </c>
      <c r="AP7" s="165">
        <v>111.17794108217427</v>
      </c>
      <c r="AQ7" s="165">
        <v>110.74094047462769</v>
      </c>
      <c r="AR7" s="165">
        <v>111.27928528974702</v>
      </c>
      <c r="AS7" s="165">
        <v>111.92830533711067</v>
      </c>
      <c r="AT7" s="165">
        <v>110.15857838357051</v>
      </c>
      <c r="AU7" s="165">
        <v>110.43270977502374</v>
      </c>
      <c r="AV7" s="165">
        <v>110.27972356079047</v>
      </c>
      <c r="AW7" s="165">
        <v>111.50000775257338</v>
      </c>
      <c r="AX7" s="165">
        <v>115.13161936399014</v>
      </c>
      <c r="AY7" s="165">
        <v>117.90514172785119</v>
      </c>
      <c r="AZ7" s="165">
        <v>120.02825516290406</v>
      </c>
      <c r="BA7" s="165">
        <v>123.6398560207703</v>
      </c>
      <c r="BB7" s="165">
        <v>123.78489592252576</v>
      </c>
      <c r="BC7" s="165">
        <v>119.02285374692828</v>
      </c>
      <c r="BD7" s="165">
        <v>116.85567512953418</v>
      </c>
      <c r="BE7" s="165">
        <v>113.63372358534761</v>
      </c>
      <c r="BF7" s="165">
        <v>113.06024034535862</v>
      </c>
      <c r="BG7" s="165">
        <v>114.13791226875541</v>
      </c>
      <c r="BH7" s="165">
        <v>116.29084131917747</v>
      </c>
      <c r="BI7" s="165">
        <v>124.99473402152496</v>
      </c>
      <c r="BJ7" s="165">
        <v>133.31615707708093</v>
      </c>
      <c r="BK7" s="165">
        <v>136.1295286905912</v>
      </c>
      <c r="BL7" s="165"/>
    </row>
    <row r="8" spans="1:64" ht="18" customHeight="1" x14ac:dyDescent="0.25">
      <c r="A8" s="167" t="s">
        <v>45</v>
      </c>
      <c r="C8" s="171">
        <f>C9+C18+C26+C32+C40+C44+C49+C53+C58</f>
        <v>254</v>
      </c>
      <c r="D8" s="172">
        <f t="shared" ref="D8:J8" si="1">(D9*67+D18*41+D26*24+D32*35+D40*15+D44*11+D49*45+D53*8+D58*8)/254</f>
        <v>103.58420219607675</v>
      </c>
      <c r="E8" s="172">
        <f t="shared" si="1"/>
        <v>103.2501794911821</v>
      </c>
      <c r="F8" s="172">
        <f t="shared" si="1"/>
        <v>103.84962922584643</v>
      </c>
      <c r="G8" s="172">
        <f t="shared" si="1"/>
        <v>103.50066188514035</v>
      </c>
      <c r="H8" s="172">
        <f t="shared" si="1"/>
        <v>102.20910710613316</v>
      </c>
      <c r="I8" s="172">
        <f t="shared" si="1"/>
        <v>102.7344330703674</v>
      </c>
      <c r="J8" s="172">
        <f t="shared" si="1"/>
        <v>103.94402454355026</v>
      </c>
      <c r="K8" s="172">
        <v>105.41686706478571</v>
      </c>
      <c r="L8" s="172">
        <v>105.1562466905407</v>
      </c>
      <c r="M8" s="172">
        <v>110.33290895304984</v>
      </c>
      <c r="N8" s="172">
        <v>114.79499040709257</v>
      </c>
      <c r="O8" s="172">
        <v>111.53525398221868</v>
      </c>
      <c r="P8" s="172">
        <v>111.12743420019098</v>
      </c>
      <c r="Q8" s="172">
        <v>107.32263907399636</v>
      </c>
      <c r="R8" s="172">
        <v>108.01278777870999</v>
      </c>
      <c r="S8" s="172">
        <v>107.23173907596012</v>
      </c>
      <c r="T8" s="172">
        <v>108.43551421404194</v>
      </c>
      <c r="U8" s="172">
        <v>106.58323387920082</v>
      </c>
      <c r="V8" s="172">
        <v>103.93184913178149</v>
      </c>
      <c r="W8" s="172">
        <v>104.18812417217299</v>
      </c>
      <c r="X8" s="172">
        <v>104.41411584107077</v>
      </c>
      <c r="Y8" s="172">
        <v>113.80546045995297</v>
      </c>
      <c r="Z8" s="172">
        <v>123.10888617389332</v>
      </c>
      <c r="AA8" s="172">
        <v>120.39268019906997</v>
      </c>
      <c r="AB8" s="172">
        <v>119.56490283026925</v>
      </c>
      <c r="AC8" s="172">
        <v>108.53104610795478</v>
      </c>
      <c r="AD8" s="172">
        <v>106.73644358921754</v>
      </c>
      <c r="AE8" s="172">
        <v>107.69295861240576</v>
      </c>
      <c r="AF8" s="172">
        <v>110.68119780330531</v>
      </c>
      <c r="AG8" s="172">
        <v>111.13017802191091</v>
      </c>
      <c r="AH8" s="172">
        <v>107.34441246641734</v>
      </c>
      <c r="AI8" s="172">
        <v>106.03617961777259</v>
      </c>
      <c r="AJ8" s="172">
        <v>106.2274901504467</v>
      </c>
      <c r="AK8" s="172">
        <v>110.05311108677235</v>
      </c>
      <c r="AL8" s="172">
        <v>117.74506455118751</v>
      </c>
      <c r="AM8" s="172">
        <v>122.14394869429216</v>
      </c>
      <c r="AN8" s="172">
        <v>117.97650027027179</v>
      </c>
      <c r="AO8" s="172">
        <v>111.50384896668538</v>
      </c>
      <c r="AP8" s="172">
        <v>111.15766393161995</v>
      </c>
      <c r="AQ8" s="172">
        <v>110.56262758118319</v>
      </c>
      <c r="AR8" s="172">
        <v>111.17746519614664</v>
      </c>
      <c r="AS8" s="172">
        <v>111.79056587427102</v>
      </c>
      <c r="AT8" s="172">
        <v>109.71834631185122</v>
      </c>
      <c r="AU8" s="172">
        <v>110.08786598096573</v>
      </c>
      <c r="AV8" s="172">
        <v>109.88447529200505</v>
      </c>
      <c r="AW8" s="172">
        <v>111.09597383440455</v>
      </c>
      <c r="AX8" s="172">
        <v>114.88474487058265</v>
      </c>
      <c r="AY8" s="172">
        <v>117.91802814243553</v>
      </c>
      <c r="AZ8" s="172">
        <v>120.23905098598883</v>
      </c>
      <c r="BA8" s="172">
        <v>123.99533931256357</v>
      </c>
      <c r="BB8" s="172">
        <v>124.05336051517881</v>
      </c>
      <c r="BC8" s="172">
        <v>118.91874647741294</v>
      </c>
      <c r="BD8" s="172">
        <v>116.59353948958818</v>
      </c>
      <c r="BE8" s="172">
        <v>113.07401543668753</v>
      </c>
      <c r="BF8" s="172">
        <v>112.46330576422932</v>
      </c>
      <c r="BG8" s="172">
        <v>113.65353487421736</v>
      </c>
      <c r="BH8" s="172">
        <v>116.00258944407169</v>
      </c>
      <c r="BI8" s="172">
        <v>125.20422024836436</v>
      </c>
      <c r="BJ8" s="172">
        <v>134.02471082660946</v>
      </c>
      <c r="BK8" s="172">
        <v>137.03522124084279</v>
      </c>
      <c r="BL8" s="172"/>
    </row>
    <row r="9" spans="1:64" ht="16.5" customHeight="1" x14ac:dyDescent="0.25">
      <c r="A9" s="173" t="s">
        <v>46</v>
      </c>
      <c r="C9" s="164">
        <f>SUM(C10:C17)</f>
        <v>67</v>
      </c>
      <c r="D9" s="177">
        <f t="shared" ref="D9:J9" si="2">(D10*18+D11*21+D12*3+D13*4+D14*4+D15*5+D16*6+D17*6)/67</f>
        <v>104.68549381206019</v>
      </c>
      <c r="E9" s="177">
        <f t="shared" si="2"/>
        <v>103.95991404755138</v>
      </c>
      <c r="F9" s="177">
        <f t="shared" si="2"/>
        <v>104.03997924188</v>
      </c>
      <c r="G9" s="177">
        <f t="shared" si="2"/>
        <v>105.19402786740724</v>
      </c>
      <c r="H9" s="177">
        <f t="shared" si="2"/>
        <v>104.5209154948747</v>
      </c>
      <c r="I9" s="177">
        <f t="shared" si="2"/>
        <v>105.10521224826599</v>
      </c>
      <c r="J9" s="177">
        <f t="shared" si="2"/>
        <v>104.75534575644741</v>
      </c>
      <c r="K9" s="177">
        <v>104.24669209747105</v>
      </c>
      <c r="L9" s="177">
        <v>103.36020526484275</v>
      </c>
      <c r="M9" s="177">
        <v>105.43654526420956</v>
      </c>
      <c r="N9" s="177">
        <v>106.01420807067048</v>
      </c>
      <c r="O9" s="177">
        <v>105.95845651207901</v>
      </c>
      <c r="P9" s="177">
        <v>106.44485124784261</v>
      </c>
      <c r="Q9" s="177">
        <v>106.47701878846172</v>
      </c>
      <c r="R9" s="177">
        <v>107.24423220005419</v>
      </c>
      <c r="S9" s="177">
        <v>106.36973580299517</v>
      </c>
      <c r="T9" s="177">
        <v>106.24842708284602</v>
      </c>
      <c r="U9" s="177">
        <v>106.79963797511158</v>
      </c>
      <c r="V9" s="177">
        <v>106.01717267148553</v>
      </c>
      <c r="W9" s="177">
        <v>105.77960685003158</v>
      </c>
      <c r="X9" s="177">
        <v>104.29305043818843</v>
      </c>
      <c r="Y9" s="177">
        <v>105.85064215653603</v>
      </c>
      <c r="Z9" s="177">
        <v>105.12220096599513</v>
      </c>
      <c r="AA9" s="177">
        <v>104.10474785544029</v>
      </c>
      <c r="AB9" s="177">
        <v>104.93215311251981</v>
      </c>
      <c r="AC9" s="177">
        <v>105.50826833859675</v>
      </c>
      <c r="AD9" s="177">
        <v>105.94327982748923</v>
      </c>
      <c r="AE9" s="177">
        <v>105.62478683947016</v>
      </c>
      <c r="AF9" s="177">
        <v>105.8292205496889</v>
      </c>
      <c r="AG9" s="177">
        <v>106.1114151762925</v>
      </c>
      <c r="AH9" s="177">
        <v>103.86638096444571</v>
      </c>
      <c r="AI9" s="177">
        <v>104.0329253100397</v>
      </c>
      <c r="AJ9" s="177">
        <v>103.60483247600055</v>
      </c>
      <c r="AK9" s="177">
        <v>104.88469875170631</v>
      </c>
      <c r="AL9" s="177">
        <v>105.783801748051</v>
      </c>
      <c r="AM9" s="177">
        <v>104.86755540992375</v>
      </c>
      <c r="AN9" s="177">
        <v>103.36197958177451</v>
      </c>
      <c r="AO9" s="177">
        <v>102.27643998484588</v>
      </c>
      <c r="AP9" s="177">
        <v>101.29079770126245</v>
      </c>
      <c r="AQ9" s="177">
        <v>103.02794437524481</v>
      </c>
      <c r="AR9" s="177">
        <v>103.83497096561999</v>
      </c>
      <c r="AS9" s="177">
        <v>104.06166753548661</v>
      </c>
      <c r="AT9" s="177">
        <v>103.45599504405597</v>
      </c>
      <c r="AU9" s="177">
        <v>102.4200248022731</v>
      </c>
      <c r="AV9" s="177">
        <v>101.04343088155743</v>
      </c>
      <c r="AW9" s="177">
        <v>102.27024054058552</v>
      </c>
      <c r="AX9" s="177">
        <v>103.46584732377748</v>
      </c>
      <c r="AY9" s="177">
        <v>104.31523040061096</v>
      </c>
      <c r="AZ9" s="177">
        <v>103.93946824125659</v>
      </c>
      <c r="BA9" s="177">
        <v>104.48332668044677</v>
      </c>
      <c r="BB9" s="177">
        <v>103.49214290572333</v>
      </c>
      <c r="BC9" s="177">
        <v>103.80275088744678</v>
      </c>
      <c r="BD9" s="177">
        <v>103.92252420066387</v>
      </c>
      <c r="BE9" s="177">
        <v>104.09852088396224</v>
      </c>
      <c r="BF9" s="177">
        <v>104.47393140403921</v>
      </c>
      <c r="BG9" s="177">
        <v>104.90748239394735</v>
      </c>
      <c r="BH9" s="177">
        <v>103.7373958827208</v>
      </c>
      <c r="BI9" s="177">
        <v>105.22903280934126</v>
      </c>
      <c r="BJ9" s="177">
        <v>105.64073567742111</v>
      </c>
      <c r="BK9" s="177">
        <v>104.65083983713076</v>
      </c>
      <c r="BL9" s="177"/>
    </row>
    <row r="10" spans="1:64" x14ac:dyDescent="0.25">
      <c r="B10" s="148" t="s">
        <v>452</v>
      </c>
      <c r="C10" s="184">
        <v>18</v>
      </c>
      <c r="D10" s="181">
        <v>103.45806045242283</v>
      </c>
      <c r="E10" s="181">
        <v>103.32277615463464</v>
      </c>
      <c r="F10" s="181">
        <v>103.32277615463464</v>
      </c>
      <c r="G10" s="181">
        <v>103.54231447777923</v>
      </c>
      <c r="H10" s="181">
        <v>103.50636628119341</v>
      </c>
      <c r="I10" s="181">
        <v>103.50636628119341</v>
      </c>
      <c r="J10" s="181">
        <v>103.47319387023236</v>
      </c>
      <c r="K10" s="181">
        <v>103.33753994726578</v>
      </c>
      <c r="L10" s="181">
        <v>103.33753994726578</v>
      </c>
      <c r="M10" s="181">
        <v>103.33753994726578</v>
      </c>
      <c r="N10" s="181">
        <v>103.47319387023236</v>
      </c>
      <c r="O10" s="181">
        <v>103.03827783042048</v>
      </c>
      <c r="P10" s="181">
        <v>103.46711007200852</v>
      </c>
      <c r="Q10" s="181">
        <v>103.43072306062223</v>
      </c>
      <c r="R10" s="181">
        <v>103.45730249197679</v>
      </c>
      <c r="S10" s="181">
        <v>103.46711007200852</v>
      </c>
      <c r="T10" s="181">
        <v>103.46711007200852</v>
      </c>
      <c r="U10" s="181">
        <v>103.46711007200852</v>
      </c>
      <c r="V10" s="181">
        <v>103.46711007200852</v>
      </c>
      <c r="W10" s="181">
        <v>103.43072306062223</v>
      </c>
      <c r="X10" s="181">
        <v>103.46711007200852</v>
      </c>
      <c r="Y10" s="181">
        <v>103.43164264951882</v>
      </c>
      <c r="Z10" s="181">
        <v>103.46711007200852</v>
      </c>
      <c r="AA10" s="181">
        <v>103.46711007200852</v>
      </c>
      <c r="AB10" s="181">
        <v>103.46711007200852</v>
      </c>
      <c r="AC10" s="181">
        <v>103.46711007200852</v>
      </c>
      <c r="AD10" s="181">
        <v>103.43164264951882</v>
      </c>
      <c r="AE10" s="181">
        <v>103.46711007200852</v>
      </c>
      <c r="AF10" s="181">
        <v>103.46711007200852</v>
      </c>
      <c r="AG10" s="181">
        <v>103.46711007200852</v>
      </c>
      <c r="AH10" s="181">
        <v>103.43072306062223</v>
      </c>
      <c r="AI10" s="181">
        <v>103.43072306062223</v>
      </c>
      <c r="AJ10" s="181">
        <v>103.33160474237572</v>
      </c>
      <c r="AK10" s="181">
        <v>103.14075216245455</v>
      </c>
      <c r="AL10" s="181">
        <v>103.46711007200852</v>
      </c>
      <c r="AM10" s="181">
        <v>103.46711007200852</v>
      </c>
      <c r="AN10" s="181">
        <v>103.351049343732</v>
      </c>
      <c r="AO10" s="181">
        <v>103.351049343732</v>
      </c>
      <c r="AP10" s="181">
        <v>103.46711007200852</v>
      </c>
      <c r="AQ10" s="181">
        <v>103.50746192764126</v>
      </c>
      <c r="AR10" s="181">
        <v>103.50746192764126</v>
      </c>
      <c r="AS10" s="181">
        <v>103.48991420163577</v>
      </c>
      <c r="AT10" s="181">
        <v>103.36264107413956</v>
      </c>
      <c r="AU10" s="181">
        <v>103.36264107413956</v>
      </c>
      <c r="AV10" s="181">
        <v>103.50749371443459</v>
      </c>
      <c r="AW10" s="181">
        <v>103.37511510404654</v>
      </c>
      <c r="AX10" s="181">
        <v>103.37511510404654</v>
      </c>
      <c r="AY10" s="181">
        <v>103.26096451684283</v>
      </c>
      <c r="AZ10" s="181">
        <v>103.54337968547583</v>
      </c>
      <c r="BA10" s="181">
        <v>103.61590095764322</v>
      </c>
      <c r="BB10" s="181">
        <v>100.99625970147179</v>
      </c>
      <c r="BC10" s="181">
        <v>100.07834781198102</v>
      </c>
      <c r="BD10" s="181">
        <v>99.902111362404995</v>
      </c>
      <c r="BE10" s="181">
        <v>99.937959402667317</v>
      </c>
      <c r="BF10" s="181">
        <v>100.11976845420706</v>
      </c>
      <c r="BG10" s="181">
        <v>100.13355191123759</v>
      </c>
      <c r="BH10" s="181">
        <v>100.13355191123759</v>
      </c>
      <c r="BI10" s="181">
        <v>99.998632069269888</v>
      </c>
      <c r="BJ10" s="181">
        <v>100.13355191123759</v>
      </c>
      <c r="BK10" s="181">
        <v>99.924525032815453</v>
      </c>
      <c r="BL10" s="181"/>
    </row>
    <row r="11" spans="1:64" x14ac:dyDescent="0.25">
      <c r="B11" s="148" t="s">
        <v>453</v>
      </c>
      <c r="C11" s="184">
        <v>21</v>
      </c>
      <c r="D11" s="181">
        <v>107.40695529138259</v>
      </c>
      <c r="E11" s="181">
        <v>104.77983953394997</v>
      </c>
      <c r="F11" s="181">
        <v>105.5049655682833</v>
      </c>
      <c r="G11" s="181">
        <v>107.8250475723941</v>
      </c>
      <c r="H11" s="181">
        <v>106.70663078047657</v>
      </c>
      <c r="I11" s="181">
        <v>107.81241722768507</v>
      </c>
      <c r="J11" s="181">
        <v>107.36659371833073</v>
      </c>
      <c r="K11" s="181">
        <v>106.69553541128352</v>
      </c>
      <c r="L11" s="181">
        <v>105.59185640765344</v>
      </c>
      <c r="M11" s="181">
        <v>108.98670142901732</v>
      </c>
      <c r="N11" s="181">
        <v>110.83272294928049</v>
      </c>
      <c r="O11" s="181">
        <v>111.73574373849669</v>
      </c>
      <c r="P11" s="181">
        <v>111.97809577961627</v>
      </c>
      <c r="Q11" s="181">
        <v>112.67296783488449</v>
      </c>
      <c r="R11" s="181">
        <v>113.56941971879905</v>
      </c>
      <c r="S11" s="181">
        <v>112.01612307760752</v>
      </c>
      <c r="T11" s="181">
        <v>112.40472444640554</v>
      </c>
      <c r="U11" s="181">
        <v>113.49492661492279</v>
      </c>
      <c r="V11" s="181">
        <v>111.12860495387825</v>
      </c>
      <c r="W11" s="181">
        <v>109.90134582978631</v>
      </c>
      <c r="X11" s="181">
        <v>107.40758352564572</v>
      </c>
      <c r="Y11" s="181">
        <v>109.94057158348042</v>
      </c>
      <c r="Z11" s="181">
        <v>108.39586960274032</v>
      </c>
      <c r="AA11" s="181">
        <v>105.06306305890618</v>
      </c>
      <c r="AB11" s="181">
        <v>105.46444384435874</v>
      </c>
      <c r="AC11" s="181">
        <v>106.76034875725058</v>
      </c>
      <c r="AD11" s="181">
        <v>107.61479267632991</v>
      </c>
      <c r="AE11" s="181">
        <v>106.45573014770014</v>
      </c>
      <c r="AF11" s="181">
        <v>107.1064783428279</v>
      </c>
      <c r="AG11" s="181">
        <v>107.2974869021666</v>
      </c>
      <c r="AH11" s="181">
        <v>102.00225171877292</v>
      </c>
      <c r="AI11" s="181">
        <v>102.15805231878726</v>
      </c>
      <c r="AJ11" s="181">
        <v>102.46837519820777</v>
      </c>
      <c r="AK11" s="181">
        <v>105.0855947390495</v>
      </c>
      <c r="AL11" s="181">
        <v>106.02303383355105</v>
      </c>
      <c r="AM11" s="181">
        <v>104.33565815440636</v>
      </c>
      <c r="AN11" s="181">
        <v>101.16700585174874</v>
      </c>
      <c r="AO11" s="181">
        <v>98.239254301677477</v>
      </c>
      <c r="AP11" s="181">
        <v>95.881707700140552</v>
      </c>
      <c r="AQ11" s="181">
        <v>99.906095063905667</v>
      </c>
      <c r="AR11" s="181">
        <v>103.45910056645694</v>
      </c>
      <c r="AS11" s="181">
        <v>104.557136205159</v>
      </c>
      <c r="AT11" s="181">
        <v>103.10684361242743</v>
      </c>
      <c r="AU11" s="181">
        <v>99.005144761026017</v>
      </c>
      <c r="AV11" s="181">
        <v>95.464163295817059</v>
      </c>
      <c r="AW11" s="181">
        <v>97.951810299740259</v>
      </c>
      <c r="AX11" s="181">
        <v>101.26379230882876</v>
      </c>
      <c r="AY11" s="181">
        <v>103.11410423357168</v>
      </c>
      <c r="AZ11" s="181">
        <v>101.87508379996909</v>
      </c>
      <c r="BA11" s="181">
        <v>103.72521785055248</v>
      </c>
      <c r="BB11" s="181">
        <v>103.34909010394614</v>
      </c>
      <c r="BC11" s="181">
        <v>105.69047765726221</v>
      </c>
      <c r="BD11" s="181">
        <v>105.39948430394175</v>
      </c>
      <c r="BE11" s="181">
        <v>106.49338210877302</v>
      </c>
      <c r="BF11" s="181">
        <v>107.13183145250544</v>
      </c>
      <c r="BG11" s="181">
        <v>107.8318605034585</v>
      </c>
      <c r="BH11" s="181">
        <v>106.42622827110169</v>
      </c>
      <c r="BI11" s="181">
        <v>108.21522261771563</v>
      </c>
      <c r="BJ11" s="181">
        <v>108.85726402854951</v>
      </c>
      <c r="BK11" s="181">
        <v>107.59097977229415</v>
      </c>
      <c r="BL11" s="181"/>
    </row>
    <row r="12" spans="1:64" x14ac:dyDescent="0.25">
      <c r="B12" s="148" t="s">
        <v>454</v>
      </c>
      <c r="C12" s="184">
        <v>3</v>
      </c>
      <c r="D12" s="181">
        <v>103.02730086551342</v>
      </c>
      <c r="E12" s="181">
        <v>102.2703426079413</v>
      </c>
      <c r="F12" s="181">
        <v>101.72918839085418</v>
      </c>
      <c r="G12" s="181">
        <v>102.97215657794385</v>
      </c>
      <c r="H12" s="181">
        <v>102.11552928467934</v>
      </c>
      <c r="I12" s="181">
        <v>102.75801608897382</v>
      </c>
      <c r="J12" s="181">
        <v>102.17766332966345</v>
      </c>
      <c r="K12" s="181">
        <v>101.75395135505123</v>
      </c>
      <c r="L12" s="181">
        <v>101.84028183039312</v>
      </c>
      <c r="M12" s="181">
        <v>101.89506212874041</v>
      </c>
      <c r="N12" s="181">
        <v>102.14931644080588</v>
      </c>
      <c r="O12" s="181">
        <v>102.57063414512568</v>
      </c>
      <c r="P12" s="181">
        <v>102.59757986184597</v>
      </c>
      <c r="Q12" s="181">
        <v>102.78875100451732</v>
      </c>
      <c r="R12" s="181">
        <v>103.41340938713942</v>
      </c>
      <c r="S12" s="181">
        <v>103.05888242661554</v>
      </c>
      <c r="T12" s="181">
        <v>102.66447315921914</v>
      </c>
      <c r="U12" s="181">
        <v>102.83356646582854</v>
      </c>
      <c r="V12" s="181">
        <v>102.29650441151553</v>
      </c>
      <c r="W12" s="181">
        <v>100.53219527036167</v>
      </c>
      <c r="X12" s="181">
        <v>98.352017892765346</v>
      </c>
      <c r="Y12" s="181">
        <v>101.16915602439205</v>
      </c>
      <c r="Z12" s="181">
        <v>99.397014179742953</v>
      </c>
      <c r="AA12" s="181">
        <v>101.1495795335603</v>
      </c>
      <c r="AB12" s="181">
        <v>102.33765344230879</v>
      </c>
      <c r="AC12" s="181">
        <v>101.87210557775357</v>
      </c>
      <c r="AD12" s="181">
        <v>102.27751358512832</v>
      </c>
      <c r="AE12" s="181">
        <v>101.96325920695453</v>
      </c>
      <c r="AF12" s="181">
        <v>102.7543815504885</v>
      </c>
      <c r="AG12" s="181">
        <v>103.02244860364011</v>
      </c>
      <c r="AH12" s="181">
        <v>101.69708398152937</v>
      </c>
      <c r="AI12" s="181">
        <v>101.80730940452293</v>
      </c>
      <c r="AJ12" s="181">
        <v>101.47903659521499</v>
      </c>
      <c r="AK12" s="181">
        <v>102.28282551215871</v>
      </c>
      <c r="AL12" s="181">
        <v>102.30007265490271</v>
      </c>
      <c r="AM12" s="181">
        <v>102.38573235105775</v>
      </c>
      <c r="AN12" s="181">
        <v>102.46735751654926</v>
      </c>
      <c r="AO12" s="181">
        <v>101.42784708146452</v>
      </c>
      <c r="AP12" s="181">
        <v>101.02352522676817</v>
      </c>
      <c r="AQ12" s="181">
        <v>101.87909642690703</v>
      </c>
      <c r="AR12" s="181">
        <v>101.93284856310026</v>
      </c>
      <c r="AS12" s="181">
        <v>102.75982399325717</v>
      </c>
      <c r="AT12" s="181">
        <v>102.9783535352816</v>
      </c>
      <c r="AU12" s="181">
        <v>103.16878101242879</v>
      </c>
      <c r="AV12" s="181">
        <v>101.19737862447505</v>
      </c>
      <c r="AW12" s="181">
        <v>102.30186521493584</v>
      </c>
      <c r="AX12" s="181">
        <v>103.02123918853694</v>
      </c>
      <c r="AY12" s="181">
        <v>104.0396494645873</v>
      </c>
      <c r="AZ12" s="181">
        <v>103.42537359290429</v>
      </c>
      <c r="BA12" s="181">
        <v>101.56129754997467</v>
      </c>
      <c r="BB12" s="181">
        <v>98.394382795971907</v>
      </c>
      <c r="BC12" s="181">
        <v>96.101024793314181</v>
      </c>
      <c r="BD12" s="181">
        <v>95.203356829988607</v>
      </c>
      <c r="BE12" s="181">
        <v>95.539482764843839</v>
      </c>
      <c r="BF12" s="181">
        <v>95.661801659336234</v>
      </c>
      <c r="BG12" s="181">
        <v>95.777058527871247</v>
      </c>
      <c r="BH12" s="181">
        <v>95.9950603728971</v>
      </c>
      <c r="BI12" s="181">
        <v>96.232054842496794</v>
      </c>
      <c r="BJ12" s="181">
        <v>95.784640168423735</v>
      </c>
      <c r="BK12" s="181">
        <v>95.233459293731016</v>
      </c>
      <c r="BL12" s="181"/>
    </row>
    <row r="13" spans="1:64" x14ac:dyDescent="0.25">
      <c r="B13" s="148" t="s">
        <v>455</v>
      </c>
      <c r="C13" s="184">
        <v>4</v>
      </c>
      <c r="D13" s="181">
        <v>101.47894497031514</v>
      </c>
      <c r="E13" s="181">
        <v>101.44998532198355</v>
      </c>
      <c r="F13" s="181">
        <v>100.53194909491657</v>
      </c>
      <c r="G13" s="181">
        <v>102.01718770165496</v>
      </c>
      <c r="H13" s="181">
        <v>101.14396670842339</v>
      </c>
      <c r="I13" s="181">
        <v>102.02115224327427</v>
      </c>
      <c r="J13" s="181">
        <v>100.78962779019122</v>
      </c>
      <c r="K13" s="181">
        <v>100.2098827644304</v>
      </c>
      <c r="L13" s="181">
        <v>99.537075786380797</v>
      </c>
      <c r="M13" s="181">
        <v>101.79722992579673</v>
      </c>
      <c r="N13" s="181">
        <v>101.16353867520107</v>
      </c>
      <c r="O13" s="181">
        <v>99.207517594007797</v>
      </c>
      <c r="P13" s="181">
        <v>101.16713527208616</v>
      </c>
      <c r="Q13" s="181">
        <v>100.96357689203052</v>
      </c>
      <c r="R13" s="181">
        <v>101.61854330710314</v>
      </c>
      <c r="S13" s="181">
        <v>100.28338412319022</v>
      </c>
      <c r="T13" s="181">
        <v>100.27161382726975</v>
      </c>
      <c r="U13" s="181">
        <v>101.48655136752117</v>
      </c>
      <c r="V13" s="181">
        <v>100.38638227693419</v>
      </c>
      <c r="W13" s="181">
        <v>99.555913547854971</v>
      </c>
      <c r="X13" s="181">
        <v>100.30360467905297</v>
      </c>
      <c r="Y13" s="181">
        <v>100.83760812403409</v>
      </c>
      <c r="Z13" s="181">
        <v>100.25581371714239</v>
      </c>
      <c r="AA13" s="181">
        <v>99.229104689495173</v>
      </c>
      <c r="AB13" s="181">
        <v>100.04113191204223</v>
      </c>
      <c r="AC13" s="181">
        <v>99.477298266300579</v>
      </c>
      <c r="AD13" s="181">
        <v>100.00090897134385</v>
      </c>
      <c r="AE13" s="181">
        <v>100.73424020804012</v>
      </c>
      <c r="AF13" s="181">
        <v>100.82749253669041</v>
      </c>
      <c r="AG13" s="181">
        <v>101.23148547963429</v>
      </c>
      <c r="AH13" s="181">
        <v>99.28816034735506</v>
      </c>
      <c r="AI13" s="181">
        <v>99.402750859191997</v>
      </c>
      <c r="AJ13" s="181">
        <v>98.71264740468294</v>
      </c>
      <c r="AK13" s="181">
        <v>98.171777448020649</v>
      </c>
      <c r="AL13" s="181">
        <v>100.03100180983205</v>
      </c>
      <c r="AM13" s="181">
        <v>98.810496723134335</v>
      </c>
      <c r="AN13" s="181">
        <v>98.016137684665367</v>
      </c>
      <c r="AO13" s="181">
        <v>98.812919288953296</v>
      </c>
      <c r="AP13" s="181">
        <v>99.284296994276019</v>
      </c>
      <c r="AQ13" s="181">
        <v>100.32458614736612</v>
      </c>
      <c r="AR13" s="181">
        <v>97.932904970862594</v>
      </c>
      <c r="AS13" s="181">
        <v>100.48204311700732</v>
      </c>
      <c r="AT13" s="181">
        <v>98.699738799464996</v>
      </c>
      <c r="AU13" s="181">
        <v>99.157924328269587</v>
      </c>
      <c r="AV13" s="181">
        <v>98.331456409734159</v>
      </c>
      <c r="AW13" s="181">
        <v>99.657516758908514</v>
      </c>
      <c r="AX13" s="181">
        <v>100.60411216723848</v>
      </c>
      <c r="AY13" s="181">
        <v>100.55403518660017</v>
      </c>
      <c r="AZ13" s="181">
        <v>100.59321698942504</v>
      </c>
      <c r="BA13" s="181">
        <v>102.65853415760675</v>
      </c>
      <c r="BB13" s="181">
        <v>104.24649192592541</v>
      </c>
      <c r="BC13" s="181">
        <v>103.08888493412726</v>
      </c>
      <c r="BD13" s="181">
        <v>104.02932102777174</v>
      </c>
      <c r="BE13" s="181">
        <v>104.7198596352651</v>
      </c>
      <c r="BF13" s="181">
        <v>104.839696155155</v>
      </c>
      <c r="BG13" s="181">
        <v>105.98135168466233</v>
      </c>
      <c r="BH13" s="181">
        <v>103.06847066056618</v>
      </c>
      <c r="BI13" s="181">
        <v>104.40585717981071</v>
      </c>
      <c r="BJ13" s="181">
        <v>104.96846316290772</v>
      </c>
      <c r="BK13" s="181">
        <v>103.15475265617401</v>
      </c>
      <c r="BL13" s="181"/>
    </row>
    <row r="14" spans="1:64" x14ac:dyDescent="0.25">
      <c r="B14" s="148" t="s">
        <v>456</v>
      </c>
      <c r="C14" s="184">
        <v>4</v>
      </c>
      <c r="D14" s="181">
        <v>102.17796197501625</v>
      </c>
      <c r="E14" s="181">
        <v>102.31858487876137</v>
      </c>
      <c r="F14" s="181">
        <v>101.9165656553667</v>
      </c>
      <c r="G14" s="181">
        <v>102.82422582560999</v>
      </c>
      <c r="H14" s="181">
        <v>101.20067210554535</v>
      </c>
      <c r="I14" s="181">
        <v>103.5645866612071</v>
      </c>
      <c r="J14" s="181">
        <v>103.15880853349429</v>
      </c>
      <c r="K14" s="181">
        <v>101.82052635611386</v>
      </c>
      <c r="L14" s="181">
        <v>99.123794623541841</v>
      </c>
      <c r="M14" s="181">
        <v>103.39133843957686</v>
      </c>
      <c r="N14" s="181">
        <v>103.20771857855705</v>
      </c>
      <c r="O14" s="181">
        <v>103.82673779247466</v>
      </c>
      <c r="P14" s="181">
        <v>103.76075184198903</v>
      </c>
      <c r="Q14" s="181">
        <v>103.29140763219698</v>
      </c>
      <c r="R14" s="181">
        <v>104.34868213432188</v>
      </c>
      <c r="S14" s="181">
        <v>103.60819747453479</v>
      </c>
      <c r="T14" s="181">
        <v>103.8415212447575</v>
      </c>
      <c r="U14" s="181">
        <v>103.91418542655767</v>
      </c>
      <c r="V14" s="181">
        <v>104.30252863583891</v>
      </c>
      <c r="W14" s="181">
        <v>104.34980871941589</v>
      </c>
      <c r="X14" s="181">
        <v>102.34269401606477</v>
      </c>
      <c r="Y14" s="181">
        <v>104.50185012478309</v>
      </c>
      <c r="Z14" s="181">
        <v>106.30636760600854</v>
      </c>
      <c r="AA14" s="181">
        <v>107.23804643569662</v>
      </c>
      <c r="AB14" s="181">
        <v>109.76107926612165</v>
      </c>
      <c r="AC14" s="181">
        <v>111.41759691126947</v>
      </c>
      <c r="AD14" s="181">
        <v>112.80829958179143</v>
      </c>
      <c r="AE14" s="181">
        <v>109.77534861170452</v>
      </c>
      <c r="AF14" s="181">
        <v>109.36488261329126</v>
      </c>
      <c r="AG14" s="181">
        <v>109.54772861939878</v>
      </c>
      <c r="AH14" s="181">
        <v>108.25816917877108</v>
      </c>
      <c r="AI14" s="181">
        <v>108.92739314875502</v>
      </c>
      <c r="AJ14" s="181">
        <v>105.94827576153253</v>
      </c>
      <c r="AK14" s="181">
        <v>109.42139963560265</v>
      </c>
      <c r="AL14" s="181">
        <v>110.02147163656909</v>
      </c>
      <c r="AM14" s="181">
        <v>107.3612534967728</v>
      </c>
      <c r="AN14" s="181">
        <v>106.84894037011993</v>
      </c>
      <c r="AO14" s="181">
        <v>105.96347620968533</v>
      </c>
      <c r="AP14" s="181">
        <v>105.34827004825192</v>
      </c>
      <c r="AQ14" s="181">
        <v>106.34144526914319</v>
      </c>
      <c r="AR14" s="181">
        <v>105.90243561546035</v>
      </c>
      <c r="AS14" s="181">
        <v>106.70440418695279</v>
      </c>
      <c r="AT14" s="181">
        <v>107.02377214667592</v>
      </c>
      <c r="AU14" s="181">
        <v>110.46684506214156</v>
      </c>
      <c r="AV14" s="181">
        <v>113.01690243047518</v>
      </c>
      <c r="AW14" s="181">
        <v>114.19852818186318</v>
      </c>
      <c r="AX14" s="181">
        <v>114.7113580574171</v>
      </c>
      <c r="AY14" s="181">
        <v>114.75846416259995</v>
      </c>
      <c r="AZ14" s="181">
        <v>114.44979191288235</v>
      </c>
      <c r="BA14" s="181">
        <v>114.64410506039241</v>
      </c>
      <c r="BB14" s="181">
        <v>114.6083115158677</v>
      </c>
      <c r="BC14" s="181">
        <v>113.86653205534648</v>
      </c>
      <c r="BD14" s="181">
        <v>113.727198174435</v>
      </c>
      <c r="BE14" s="181">
        <v>113.56553192575183</v>
      </c>
      <c r="BF14" s="181">
        <v>114.58562975401014</v>
      </c>
      <c r="BG14" s="181">
        <v>115.7345884854485</v>
      </c>
      <c r="BH14" s="181">
        <v>112.37488597474868</v>
      </c>
      <c r="BI14" s="181">
        <v>115.95831333113996</v>
      </c>
      <c r="BJ14" s="181">
        <v>117.47593309885339</v>
      </c>
      <c r="BK14" s="181">
        <v>117.51090242781078</v>
      </c>
      <c r="BL14" s="181"/>
    </row>
    <row r="15" spans="1:64" x14ac:dyDescent="0.25">
      <c r="B15" s="148" t="s">
        <v>457</v>
      </c>
      <c r="C15" s="184">
        <v>5</v>
      </c>
      <c r="D15" s="181">
        <v>103.27134459958788</v>
      </c>
      <c r="E15" s="181">
        <v>103.67939239458647</v>
      </c>
      <c r="F15" s="181">
        <v>102.56297421768257</v>
      </c>
      <c r="G15" s="181">
        <v>103.20466920300171</v>
      </c>
      <c r="H15" s="181">
        <v>102.11774193827114</v>
      </c>
      <c r="I15" s="181">
        <v>102.53896752329669</v>
      </c>
      <c r="J15" s="181">
        <v>103.68497951378254</v>
      </c>
      <c r="K15" s="181">
        <v>102.07878146420774</v>
      </c>
      <c r="L15" s="181">
        <v>101.86555728402992</v>
      </c>
      <c r="M15" s="181">
        <v>102.8723711304503</v>
      </c>
      <c r="N15" s="181">
        <v>103.9388401446021</v>
      </c>
      <c r="O15" s="181">
        <v>103.79849263189999</v>
      </c>
      <c r="P15" s="181">
        <v>105.01171813881763</v>
      </c>
      <c r="Q15" s="181">
        <v>103.71089715808355</v>
      </c>
      <c r="R15" s="181">
        <v>105.13186996915324</v>
      </c>
      <c r="S15" s="181">
        <v>103.8522992916447</v>
      </c>
      <c r="T15" s="181">
        <v>103.76576267974501</v>
      </c>
      <c r="U15" s="181">
        <v>104.35215874355376</v>
      </c>
      <c r="V15" s="181">
        <v>104.71153990742702</v>
      </c>
      <c r="W15" s="181">
        <v>105.584343127165</v>
      </c>
      <c r="X15" s="181">
        <v>104.47458054956653</v>
      </c>
      <c r="Y15" s="181">
        <v>104.90229496029278</v>
      </c>
      <c r="Z15" s="181">
        <v>104.28782813703856</v>
      </c>
      <c r="AA15" s="181">
        <v>104.97223439523187</v>
      </c>
      <c r="AB15" s="181">
        <v>107.55590017597906</v>
      </c>
      <c r="AC15" s="181">
        <v>107.26724415871013</v>
      </c>
      <c r="AD15" s="181">
        <v>106.9817893518333</v>
      </c>
      <c r="AE15" s="181">
        <v>107.55401512388889</v>
      </c>
      <c r="AF15" s="181">
        <v>108.38068197761541</v>
      </c>
      <c r="AG15" s="181">
        <v>109.77047684830583</v>
      </c>
      <c r="AH15" s="181">
        <v>108.83707968995741</v>
      </c>
      <c r="AI15" s="181">
        <v>108.57739867502546</v>
      </c>
      <c r="AJ15" s="181">
        <v>109.07563119054502</v>
      </c>
      <c r="AK15" s="181">
        <v>109.27139924614195</v>
      </c>
      <c r="AL15" s="181">
        <v>109.5162525038437</v>
      </c>
      <c r="AM15" s="181">
        <v>109.84594072943314</v>
      </c>
      <c r="AN15" s="181">
        <v>107.42227348593579</v>
      </c>
      <c r="AO15" s="181">
        <v>104.56237010299749</v>
      </c>
      <c r="AP15" s="181">
        <v>102.75729558915017</v>
      </c>
      <c r="AQ15" s="181">
        <v>104.4276583088639</v>
      </c>
      <c r="AR15" s="181">
        <v>103.58977992354971</v>
      </c>
      <c r="AS15" s="181">
        <v>97.589940365473794</v>
      </c>
      <c r="AT15" s="181">
        <v>96.391886536341119</v>
      </c>
      <c r="AU15" s="181">
        <v>96.308492102051787</v>
      </c>
      <c r="AV15" s="181">
        <v>94.954218103720066</v>
      </c>
      <c r="AW15" s="181">
        <v>95.588871163072142</v>
      </c>
      <c r="AX15" s="181">
        <v>94.911825120095656</v>
      </c>
      <c r="AY15" s="181">
        <v>97.393639606284339</v>
      </c>
      <c r="AZ15" s="181">
        <v>96.05764380980871</v>
      </c>
      <c r="BA15" s="181">
        <v>94.868760803045177</v>
      </c>
      <c r="BB15" s="181">
        <v>95.376725149306822</v>
      </c>
      <c r="BC15" s="181">
        <v>94.077652843322909</v>
      </c>
      <c r="BD15" s="181">
        <v>95.60988191246156</v>
      </c>
      <c r="BE15" s="181">
        <v>95.054012654719401</v>
      </c>
      <c r="BF15" s="181">
        <v>94.784480892140053</v>
      </c>
      <c r="BG15" s="181">
        <v>94.910676463301883</v>
      </c>
      <c r="BH15" s="181">
        <v>94.940428729254037</v>
      </c>
      <c r="BI15" s="181">
        <v>97.291221519666166</v>
      </c>
      <c r="BJ15" s="181">
        <v>98.051099977123016</v>
      </c>
      <c r="BK15" s="181">
        <v>95.902912585194258</v>
      </c>
      <c r="BL15" s="181"/>
    </row>
    <row r="16" spans="1:64" x14ac:dyDescent="0.25">
      <c r="B16" s="148" t="s">
        <v>458</v>
      </c>
      <c r="C16" s="184">
        <v>6</v>
      </c>
      <c r="D16" s="181">
        <v>102.1387862817969</v>
      </c>
      <c r="E16" s="181">
        <v>102.50586549177073</v>
      </c>
      <c r="F16" s="181">
        <v>102.93323124466092</v>
      </c>
      <c r="G16" s="181">
        <v>103.64706353976048</v>
      </c>
      <c r="H16" s="181">
        <v>103.23031132625066</v>
      </c>
      <c r="I16" s="181">
        <v>102.58953397128658</v>
      </c>
      <c r="J16" s="181">
        <v>100.77321656339116</v>
      </c>
      <c r="K16" s="181">
        <v>100.49149970107958</v>
      </c>
      <c r="L16" s="181">
        <v>97.771018900467581</v>
      </c>
      <c r="M16" s="181">
        <v>101.61115056914726</v>
      </c>
      <c r="N16" s="181">
        <v>100.82150102823083</v>
      </c>
      <c r="O16" s="181">
        <v>99.545490030450921</v>
      </c>
      <c r="P16" s="181">
        <v>100.20650292723519</v>
      </c>
      <c r="Q16" s="181">
        <v>99.607234494942261</v>
      </c>
      <c r="R16" s="181">
        <v>101.75132779382172</v>
      </c>
      <c r="S16" s="181">
        <v>100.46624134797604</v>
      </c>
      <c r="T16" s="181">
        <v>98.462858423902887</v>
      </c>
      <c r="U16" s="181">
        <v>99.242972350441519</v>
      </c>
      <c r="V16" s="181">
        <v>99.482822326626831</v>
      </c>
      <c r="W16" s="181">
        <v>102.00457654074312</v>
      </c>
      <c r="X16" s="181">
        <v>97.235001732640669</v>
      </c>
      <c r="Y16" s="181">
        <v>100.92877098748771</v>
      </c>
      <c r="Z16" s="181">
        <v>99.651177835107049</v>
      </c>
      <c r="AA16" s="181">
        <v>98.231086767398665</v>
      </c>
      <c r="AB16" s="181">
        <v>100.382452790336</v>
      </c>
      <c r="AC16" s="181">
        <v>101.65798203939947</v>
      </c>
      <c r="AD16" s="181">
        <v>101.70736723094249</v>
      </c>
      <c r="AE16" s="181">
        <v>103.144896862073</v>
      </c>
      <c r="AF16" s="181">
        <v>102.58231171089325</v>
      </c>
      <c r="AG16" s="181">
        <v>103.13712037427713</v>
      </c>
      <c r="AH16" s="181">
        <v>101.06206443061375</v>
      </c>
      <c r="AI16" s="181">
        <v>101.96655376469577</v>
      </c>
      <c r="AJ16" s="181">
        <v>98.616792552483275</v>
      </c>
      <c r="AK16" s="181">
        <v>100.81396028326412</v>
      </c>
      <c r="AL16" s="181">
        <v>103.58509050815339</v>
      </c>
      <c r="AM16" s="181">
        <v>101.83085601287924</v>
      </c>
      <c r="AN16" s="181">
        <v>100.38720015430231</v>
      </c>
      <c r="AO16" s="181">
        <v>101.06116474602435</v>
      </c>
      <c r="AP16" s="181">
        <v>99.263163668582365</v>
      </c>
      <c r="AQ16" s="181">
        <v>101.60617312202385</v>
      </c>
      <c r="AR16" s="181">
        <v>101.38553591554653</v>
      </c>
      <c r="AS16" s="181">
        <v>102.3551851250251</v>
      </c>
      <c r="AT16" s="181">
        <v>103.16225876803419</v>
      </c>
      <c r="AU16" s="181">
        <v>104.0066505164184</v>
      </c>
      <c r="AV16" s="181">
        <v>101.64915239163965</v>
      </c>
      <c r="AW16" s="181">
        <v>103.47219693525324</v>
      </c>
      <c r="AX16" s="181">
        <v>104.16013877062608</v>
      </c>
      <c r="AY16" s="181">
        <v>103.95516814445824</v>
      </c>
      <c r="AZ16" s="181">
        <v>104.62236405473219</v>
      </c>
      <c r="BA16" s="181">
        <v>104.21046298727229</v>
      </c>
      <c r="BB16" s="181">
        <v>103.98186055253649</v>
      </c>
      <c r="BC16" s="181">
        <v>104.55884649764364</v>
      </c>
      <c r="BD16" s="181">
        <v>105.98986259598415</v>
      </c>
      <c r="BE16" s="181">
        <v>104.84517881781032</v>
      </c>
      <c r="BF16" s="181">
        <v>106.02309339646096</v>
      </c>
      <c r="BG16" s="181">
        <v>106.15136535525477</v>
      </c>
      <c r="BH16" s="181">
        <v>103.16150346210817</v>
      </c>
      <c r="BI16" s="181">
        <v>106.39239408572026</v>
      </c>
      <c r="BJ16" s="181">
        <v>105.55781591313519</v>
      </c>
      <c r="BK16" s="181">
        <v>103.59727720225131</v>
      </c>
      <c r="BL16" s="181"/>
    </row>
    <row r="17" spans="1:64" x14ac:dyDescent="0.25">
      <c r="B17" s="148" t="s">
        <v>459</v>
      </c>
      <c r="C17" s="184">
        <v>6</v>
      </c>
      <c r="D17" s="181">
        <v>107.20632751313343</v>
      </c>
      <c r="E17" s="181">
        <v>108.30169610653491</v>
      </c>
      <c r="F17" s="181">
        <v>108.31141312641905</v>
      </c>
      <c r="G17" s="181">
        <v>108.95405939992031</v>
      </c>
      <c r="H17" s="181">
        <v>108.87529632439026</v>
      </c>
      <c r="I17" s="181">
        <v>109.33747007698396</v>
      </c>
      <c r="J17" s="181">
        <v>109.33354594997643</v>
      </c>
      <c r="K17" s="181">
        <v>109.52000196132947</v>
      </c>
      <c r="L17" s="181">
        <v>108.58513702985537</v>
      </c>
      <c r="M17" s="181">
        <v>110.83064412117365</v>
      </c>
      <c r="N17" s="181">
        <v>110.73184731766715</v>
      </c>
      <c r="O17" s="181">
        <v>110.32710658829694</v>
      </c>
      <c r="P17" s="181">
        <v>110.67585743967045</v>
      </c>
      <c r="Q17" s="181">
        <v>110.74847255543807</v>
      </c>
      <c r="R17" s="181">
        <v>111.31630865290873</v>
      </c>
      <c r="S17" s="181">
        <v>110.87063577632303</v>
      </c>
      <c r="T17" s="181">
        <v>110.28091602868396</v>
      </c>
      <c r="U17" s="181">
        <v>110.40867162145413</v>
      </c>
      <c r="V17" s="181">
        <v>110.15701554656657</v>
      </c>
      <c r="W17" s="181">
        <v>110.06395527915868</v>
      </c>
      <c r="X17" s="181">
        <v>109.70716373691134</v>
      </c>
      <c r="Y17" s="181">
        <v>111.08700862477538</v>
      </c>
      <c r="Z17" s="181">
        <v>110.11337437338427</v>
      </c>
      <c r="AA17" s="181">
        <v>110.4534608498862</v>
      </c>
      <c r="AB17" s="181">
        <v>111.16615564160774</v>
      </c>
      <c r="AC17" s="181">
        <v>111.53311050234629</v>
      </c>
      <c r="AD17" s="181">
        <v>112.21616823912724</v>
      </c>
      <c r="AE17" s="181">
        <v>112.38580235915352</v>
      </c>
      <c r="AF17" s="181">
        <v>112.08063748813142</v>
      </c>
      <c r="AG17" s="181">
        <v>112.32505031261678</v>
      </c>
      <c r="AH17" s="181">
        <v>111.5688113916447</v>
      </c>
      <c r="AI17" s="181">
        <v>111.61751029637783</v>
      </c>
      <c r="AJ17" s="181">
        <v>111.59321627479642</v>
      </c>
      <c r="AK17" s="181">
        <v>112.58030751980614</v>
      </c>
      <c r="AL17" s="181">
        <v>113.73685133337354</v>
      </c>
      <c r="AM17" s="181">
        <v>113.43506204482681</v>
      </c>
      <c r="AN17" s="181">
        <v>112.35494463011855</v>
      </c>
      <c r="AO17" s="181">
        <v>112.76838137203167</v>
      </c>
      <c r="AP17" s="181">
        <v>113.26554986296965</v>
      </c>
      <c r="AQ17" s="181">
        <v>112.93886947977016</v>
      </c>
      <c r="AR17" s="181">
        <v>112.2942674929634</v>
      </c>
      <c r="AS17" s="181">
        <v>112.41788919444794</v>
      </c>
      <c r="AT17" s="181">
        <v>112.16972051265702</v>
      </c>
      <c r="AU17" s="181">
        <v>111.48638303808985</v>
      </c>
      <c r="AV17" s="181">
        <v>111.39599614827762</v>
      </c>
      <c r="AW17" s="181">
        <v>112.20978586951196</v>
      </c>
      <c r="AX17" s="181">
        <v>112.51241727439695</v>
      </c>
      <c r="AY17" s="181">
        <v>113.49312232400422</v>
      </c>
      <c r="AZ17" s="181">
        <v>113.71936971014959</v>
      </c>
      <c r="BA17" s="181">
        <v>113.92767733832893</v>
      </c>
      <c r="BB17" s="181">
        <v>112.38880944287685</v>
      </c>
      <c r="BC17" s="181">
        <v>113.33465541674275</v>
      </c>
      <c r="BD17" s="181">
        <v>113.42620235023431</v>
      </c>
      <c r="BE17" s="181">
        <v>112.54257582902784</v>
      </c>
      <c r="BF17" s="181">
        <v>112.18023965635855</v>
      </c>
      <c r="BG17" s="181">
        <v>112.71196745124534</v>
      </c>
      <c r="BH17" s="181">
        <v>111.6035039946688</v>
      </c>
      <c r="BI17" s="181">
        <v>113.81447122050542</v>
      </c>
      <c r="BJ17" s="181">
        <v>114.79815174477585</v>
      </c>
      <c r="BK17" s="181">
        <v>114.01550315371553</v>
      </c>
      <c r="BL17" s="181"/>
    </row>
    <row r="18" spans="1:64" x14ac:dyDescent="0.25">
      <c r="A18" s="173" t="s">
        <v>47</v>
      </c>
      <c r="C18" s="164">
        <f>SUM(C19:C25)</f>
        <v>41</v>
      </c>
      <c r="D18" s="177">
        <f t="shared" ref="D18:J18" si="3">(D19*5+D20*4+D21*6+D22*1+D23*1+D24*22+D25*2)/41</f>
        <v>103.37370706450854</v>
      </c>
      <c r="E18" s="177">
        <f t="shared" si="3"/>
        <v>103.86760861535949</v>
      </c>
      <c r="F18" s="177">
        <f t="shared" si="3"/>
        <v>103.99231583029766</v>
      </c>
      <c r="G18" s="177">
        <f t="shared" si="3"/>
        <v>104.18425404487057</v>
      </c>
      <c r="H18" s="177">
        <f t="shared" si="3"/>
        <v>103.99809652166914</v>
      </c>
      <c r="I18" s="177">
        <f t="shared" si="3"/>
        <v>104.56058948088297</v>
      </c>
      <c r="J18" s="177">
        <f t="shared" si="3"/>
        <v>104.66937407548694</v>
      </c>
      <c r="K18" s="177">
        <v>104.67434480634589</v>
      </c>
      <c r="L18" s="177">
        <v>104.71687115642695</v>
      </c>
      <c r="M18" s="177">
        <v>104.03738135917462</v>
      </c>
      <c r="N18" s="177">
        <v>103.49845658144832</v>
      </c>
      <c r="O18" s="177">
        <v>103.42238336943743</v>
      </c>
      <c r="P18" s="177">
        <v>103.72923015579589</v>
      </c>
      <c r="Q18" s="177">
        <v>104.13709770766211</v>
      </c>
      <c r="R18" s="177">
        <v>104.2173244286015</v>
      </c>
      <c r="S18" s="177">
        <v>104.79368853034754</v>
      </c>
      <c r="T18" s="177">
        <v>104.29061246074082</v>
      </c>
      <c r="U18" s="177">
        <v>104.86836372562927</v>
      </c>
      <c r="V18" s="177">
        <v>104.63872804886444</v>
      </c>
      <c r="W18" s="177">
        <v>105.04951495433808</v>
      </c>
      <c r="X18" s="177">
        <v>105.35981049655189</v>
      </c>
      <c r="Y18" s="177">
        <v>105.90672106223526</v>
      </c>
      <c r="Z18" s="177">
        <v>106.50169340298903</v>
      </c>
      <c r="AA18" s="177">
        <v>105.95485121481825</v>
      </c>
      <c r="AB18" s="177">
        <v>106.94282612016464</v>
      </c>
      <c r="AC18" s="177">
        <v>107.59337046667517</v>
      </c>
      <c r="AD18" s="177">
        <v>107.63231196211741</v>
      </c>
      <c r="AE18" s="177">
        <v>109.12476880952094</v>
      </c>
      <c r="AF18" s="177">
        <v>109.92459737263451</v>
      </c>
      <c r="AG18" s="177">
        <v>109.34243615358372</v>
      </c>
      <c r="AH18" s="177">
        <v>109.2653552701442</v>
      </c>
      <c r="AI18" s="177">
        <v>108.90274481380597</v>
      </c>
      <c r="AJ18" s="177">
        <v>108.38556333135544</v>
      </c>
      <c r="AK18" s="177">
        <v>109.7420201198623</v>
      </c>
      <c r="AL18" s="177">
        <v>109.56429172094103</v>
      </c>
      <c r="AM18" s="177">
        <v>109.11940519009022</v>
      </c>
      <c r="AN18" s="177">
        <v>109.42037562042502</v>
      </c>
      <c r="AO18" s="177">
        <v>109.1390895307504</v>
      </c>
      <c r="AP18" s="177">
        <v>110.53517616269394</v>
      </c>
      <c r="AQ18" s="177">
        <v>110.71979145890418</v>
      </c>
      <c r="AR18" s="177">
        <v>111.9294411827811</v>
      </c>
      <c r="AS18" s="177">
        <v>112.07674982712599</v>
      </c>
      <c r="AT18" s="177">
        <v>112.73314004435412</v>
      </c>
      <c r="AU18" s="177">
        <v>111.17033701276279</v>
      </c>
      <c r="AV18" s="177">
        <v>112.04275165625482</v>
      </c>
      <c r="AW18" s="177">
        <v>113.00373391366919</v>
      </c>
      <c r="AX18" s="177">
        <v>113.15528872882757</v>
      </c>
      <c r="AY18" s="177">
        <v>112.74607732241029</v>
      </c>
      <c r="AZ18" s="177">
        <v>112.5887751827285</v>
      </c>
      <c r="BA18" s="177">
        <v>112.72965165396208</v>
      </c>
      <c r="BB18" s="177">
        <v>113.19228319626839</v>
      </c>
      <c r="BC18" s="177">
        <v>113.60621564469021</v>
      </c>
      <c r="BD18" s="177">
        <v>114.37515994765272</v>
      </c>
      <c r="BE18" s="177">
        <v>114.39502010590078</v>
      </c>
      <c r="BF18" s="177">
        <v>114.52250381280433</v>
      </c>
      <c r="BG18" s="177">
        <v>114.82471248562668</v>
      </c>
      <c r="BH18" s="177">
        <v>115.11492278724343</v>
      </c>
      <c r="BI18" s="177">
        <v>114.74427110520541</v>
      </c>
      <c r="BJ18" s="177">
        <v>114.9675018719394</v>
      </c>
      <c r="BK18" s="177">
        <v>114.53008597460367</v>
      </c>
      <c r="BL18" s="177"/>
    </row>
    <row r="19" spans="1:64" x14ac:dyDescent="0.25">
      <c r="B19" s="148" t="s">
        <v>460</v>
      </c>
      <c r="C19" s="184">
        <v>5</v>
      </c>
      <c r="D19" s="181">
        <v>100.65544214913439</v>
      </c>
      <c r="E19" s="181">
        <v>99.841314769157933</v>
      </c>
      <c r="F19" s="181">
        <v>101.22998881257895</v>
      </c>
      <c r="G19" s="181">
        <v>101.02557037120663</v>
      </c>
      <c r="H19" s="181">
        <v>101.06191753495114</v>
      </c>
      <c r="I19" s="181">
        <v>101.03862823788029</v>
      </c>
      <c r="J19" s="181">
        <v>101.70048901161137</v>
      </c>
      <c r="K19" s="181">
        <v>101.61681653367792</v>
      </c>
      <c r="L19" s="181">
        <v>102.09681669090837</v>
      </c>
      <c r="M19" s="181">
        <v>102.35797980739115</v>
      </c>
      <c r="N19" s="181">
        <v>101.98171115965816</v>
      </c>
      <c r="O19" s="181">
        <v>102.43376361850846</v>
      </c>
      <c r="P19" s="181">
        <v>103.21054134334585</v>
      </c>
      <c r="Q19" s="181">
        <v>103.9510521490643</v>
      </c>
      <c r="R19" s="181">
        <v>103.01466534810743</v>
      </c>
      <c r="S19" s="181">
        <v>103.45250782899447</v>
      </c>
      <c r="T19" s="181">
        <v>103.60926245073574</v>
      </c>
      <c r="U19" s="181">
        <v>104.28797579403098</v>
      </c>
      <c r="V19" s="181">
        <v>104.76576646426039</v>
      </c>
      <c r="W19" s="181">
        <v>104.21784456998344</v>
      </c>
      <c r="X19" s="181">
        <v>104.13888557041396</v>
      </c>
      <c r="Y19" s="181">
        <v>105.40303279277634</v>
      </c>
      <c r="Z19" s="181">
        <v>105.04246874445781</v>
      </c>
      <c r="AA19" s="181">
        <v>105.07374283275949</v>
      </c>
      <c r="AB19" s="181">
        <v>104.81251588857353</v>
      </c>
      <c r="AC19" s="181">
        <v>105.33622101506062</v>
      </c>
      <c r="AD19" s="181">
        <v>105.50569852121298</v>
      </c>
      <c r="AE19" s="181">
        <v>105.86616725157771</v>
      </c>
      <c r="AF19" s="181">
        <v>105.52905443386449</v>
      </c>
      <c r="AG19" s="181">
        <v>105.6607649571138</v>
      </c>
      <c r="AH19" s="181">
        <v>105.70317711915418</v>
      </c>
      <c r="AI19" s="181">
        <v>106.4426303589988</v>
      </c>
      <c r="AJ19" s="181">
        <v>108.52714916880447</v>
      </c>
      <c r="AK19" s="181">
        <v>108.78844747371367</v>
      </c>
      <c r="AL19" s="181">
        <v>109.05389398489879</v>
      </c>
      <c r="AM19" s="181">
        <v>109.62580174592168</v>
      </c>
      <c r="AN19" s="181">
        <v>109.52273994693651</v>
      </c>
      <c r="AO19" s="181">
        <v>109.51635164382954</v>
      </c>
      <c r="AP19" s="181">
        <v>109.79745242920777</v>
      </c>
      <c r="AQ19" s="181">
        <v>109.89570613981262</v>
      </c>
      <c r="AR19" s="181">
        <v>110.04105190210416</v>
      </c>
      <c r="AS19" s="181">
        <v>110.09342858062425</v>
      </c>
      <c r="AT19" s="181">
        <v>120.13423724050483</v>
      </c>
      <c r="AU19" s="181">
        <v>118.88247401761203</v>
      </c>
      <c r="AV19" s="181">
        <v>121.25891455813982</v>
      </c>
      <c r="AW19" s="181">
        <v>121.05497627367117</v>
      </c>
      <c r="AX19" s="181">
        <v>120.56244614670159</v>
      </c>
      <c r="AY19" s="181">
        <v>121.19447573428852</v>
      </c>
      <c r="AZ19" s="181">
        <v>121.03028568924466</v>
      </c>
      <c r="BA19" s="181">
        <v>121.04849259792184</v>
      </c>
      <c r="BB19" s="181">
        <v>122.27494288505397</v>
      </c>
      <c r="BC19" s="181">
        <v>123.25694893190288</v>
      </c>
      <c r="BD19" s="181">
        <v>124.44323940710565</v>
      </c>
      <c r="BE19" s="181">
        <v>125.30942874673731</v>
      </c>
      <c r="BF19" s="181">
        <v>126.20274143709203</v>
      </c>
      <c r="BG19" s="181">
        <v>125.43847407865398</v>
      </c>
      <c r="BH19" s="181">
        <v>126.32997426091499</v>
      </c>
      <c r="BI19" s="181">
        <v>125.63261138341086</v>
      </c>
      <c r="BJ19" s="181">
        <v>125.32494163490011</v>
      </c>
      <c r="BK19" s="181">
        <v>125.34741231740875</v>
      </c>
      <c r="BL19" s="181"/>
    </row>
    <row r="20" spans="1:64" x14ac:dyDescent="0.25">
      <c r="B20" s="148" t="s">
        <v>461</v>
      </c>
      <c r="C20" s="184">
        <v>4</v>
      </c>
      <c r="D20" s="181">
        <v>106.25126479116801</v>
      </c>
      <c r="E20" s="181">
        <v>103.93132507963473</v>
      </c>
      <c r="F20" s="181">
        <v>101.85840707348153</v>
      </c>
      <c r="G20" s="181">
        <v>103.69517731319951</v>
      </c>
      <c r="H20" s="181">
        <v>104.07268709072022</v>
      </c>
      <c r="I20" s="181">
        <v>106.97812419989506</v>
      </c>
      <c r="J20" s="181">
        <v>106.54819385104939</v>
      </c>
      <c r="K20" s="181">
        <v>105.70651784266538</v>
      </c>
      <c r="L20" s="181">
        <v>104.47793911580456</v>
      </c>
      <c r="M20" s="181">
        <v>107.06651672956569</v>
      </c>
      <c r="N20" s="181">
        <v>106.88159514505449</v>
      </c>
      <c r="O20" s="181">
        <v>109.6914390279231</v>
      </c>
      <c r="P20" s="181">
        <v>107.09991657324463</v>
      </c>
      <c r="Q20" s="181">
        <v>108.39377863244815</v>
      </c>
      <c r="R20" s="181">
        <v>108.28388464261667</v>
      </c>
      <c r="S20" s="181">
        <v>110.1296068308086</v>
      </c>
      <c r="T20" s="181">
        <v>104.72035313253572</v>
      </c>
      <c r="U20" s="181">
        <v>105.91103102999999</v>
      </c>
      <c r="V20" s="181">
        <v>105.11537266595596</v>
      </c>
      <c r="W20" s="181">
        <v>106.56120445288062</v>
      </c>
      <c r="X20" s="181">
        <v>110.96431563646215</v>
      </c>
      <c r="Y20" s="181">
        <v>110.99356816978182</v>
      </c>
      <c r="Z20" s="181">
        <v>114.95043677016207</v>
      </c>
      <c r="AA20" s="181">
        <v>112.11186869108934</v>
      </c>
      <c r="AB20" s="181">
        <v>115.18705672465018</v>
      </c>
      <c r="AC20" s="181">
        <v>119.13274908417091</v>
      </c>
      <c r="AD20" s="181">
        <v>118.30263234538656</v>
      </c>
      <c r="AE20" s="181">
        <v>118.69626854344796</v>
      </c>
      <c r="AF20" s="181">
        <v>124.85196616224883</v>
      </c>
      <c r="AG20" s="181">
        <v>124.93012560334977</v>
      </c>
      <c r="AH20" s="181">
        <v>121.8938059960346</v>
      </c>
      <c r="AI20" s="181">
        <v>122.35124247153117</v>
      </c>
      <c r="AJ20" s="181">
        <v>118.40739714803765</v>
      </c>
      <c r="AK20" s="181">
        <v>121.91205146256979</v>
      </c>
      <c r="AL20" s="181">
        <v>123.49013975200666</v>
      </c>
      <c r="AM20" s="181">
        <v>122.72985628291207</v>
      </c>
      <c r="AN20" s="181">
        <v>121.49353001975537</v>
      </c>
      <c r="AO20" s="181">
        <v>122.95408022912335</v>
      </c>
      <c r="AP20" s="181">
        <v>123.17137253410125</v>
      </c>
      <c r="AQ20" s="181">
        <v>120.18404513998578</v>
      </c>
      <c r="AR20" s="181">
        <v>120.51665882301984</v>
      </c>
      <c r="AS20" s="181">
        <v>119.31616259264258</v>
      </c>
      <c r="AT20" s="181">
        <v>118.46503003406401</v>
      </c>
      <c r="AU20" s="181">
        <v>117.61761040006451</v>
      </c>
      <c r="AV20" s="181">
        <v>118.18801607118098</v>
      </c>
      <c r="AW20" s="181">
        <v>119.43579997264501</v>
      </c>
      <c r="AX20" s="181">
        <v>120.08805961605312</v>
      </c>
      <c r="AY20" s="181">
        <v>118.93894795367444</v>
      </c>
      <c r="AZ20" s="181">
        <v>118.68299541393002</v>
      </c>
      <c r="BA20" s="181">
        <v>118.62840274569584</v>
      </c>
      <c r="BB20" s="181">
        <v>122.1436777253214</v>
      </c>
      <c r="BC20" s="181">
        <v>119.92990628253202</v>
      </c>
      <c r="BD20" s="181">
        <v>122.16957673176552</v>
      </c>
      <c r="BE20" s="181">
        <v>121.81724680402888</v>
      </c>
      <c r="BF20" s="181">
        <v>121.86735615858748</v>
      </c>
      <c r="BG20" s="181">
        <v>123.6368751020341</v>
      </c>
      <c r="BH20" s="181">
        <v>125.57609186780294</v>
      </c>
      <c r="BI20" s="181">
        <v>117.83560986510321</v>
      </c>
      <c r="BJ20" s="181">
        <v>120.00896335476236</v>
      </c>
      <c r="BK20" s="181">
        <v>121.17055647246812</v>
      </c>
      <c r="BL20" s="181"/>
    </row>
    <row r="21" spans="1:64" x14ac:dyDescent="0.25">
      <c r="B21" s="148" t="s">
        <v>462</v>
      </c>
      <c r="C21" s="184">
        <v>6</v>
      </c>
      <c r="D21" s="181">
        <v>99.175708000223736</v>
      </c>
      <c r="E21" s="181">
        <v>99.389346313643841</v>
      </c>
      <c r="F21" s="181">
        <v>99.037703469696737</v>
      </c>
      <c r="G21" s="181">
        <v>99.072329282471102</v>
      </c>
      <c r="H21" s="181">
        <v>98.981686236147155</v>
      </c>
      <c r="I21" s="181">
        <v>99.159569539442387</v>
      </c>
      <c r="J21" s="181">
        <v>98.206060033680558</v>
      </c>
      <c r="K21" s="181">
        <v>97.417970534765232</v>
      </c>
      <c r="L21" s="181">
        <v>97.927589884201254</v>
      </c>
      <c r="M21" s="181">
        <v>97.997685015422917</v>
      </c>
      <c r="N21" s="181">
        <v>98.009098957031128</v>
      </c>
      <c r="O21" s="181">
        <v>97.337970818441178</v>
      </c>
      <c r="P21" s="181">
        <v>98.154700506012901</v>
      </c>
      <c r="Q21" s="181">
        <v>98.421836660845202</v>
      </c>
      <c r="R21" s="181">
        <v>100.37053463675294</v>
      </c>
      <c r="S21" s="181">
        <v>100.64134653639337</v>
      </c>
      <c r="T21" s="181">
        <v>101.22761900225636</v>
      </c>
      <c r="U21" s="181">
        <v>104.02438218823499</v>
      </c>
      <c r="V21" s="181">
        <v>102.91960861514364</v>
      </c>
      <c r="W21" s="181">
        <v>102.81948631916292</v>
      </c>
      <c r="X21" s="181">
        <v>103.54830163108193</v>
      </c>
      <c r="Y21" s="181">
        <v>102.01816602682739</v>
      </c>
      <c r="Z21" s="181">
        <v>103.84618334937652</v>
      </c>
      <c r="AA21" s="181">
        <v>103.2419894776226</v>
      </c>
      <c r="AB21" s="181">
        <v>105.32696106568996</v>
      </c>
      <c r="AC21" s="181">
        <v>105.63943203713244</v>
      </c>
      <c r="AD21" s="181">
        <v>107.15857509204314</v>
      </c>
      <c r="AE21" s="181">
        <v>110.16905828397431</v>
      </c>
      <c r="AF21" s="181">
        <v>111.28418137116675</v>
      </c>
      <c r="AG21" s="181">
        <v>110.33119381996396</v>
      </c>
      <c r="AH21" s="181">
        <v>109.02228197971867</v>
      </c>
      <c r="AI21" s="181">
        <v>106.74686197001841</v>
      </c>
      <c r="AJ21" s="181">
        <v>106.93769477899662</v>
      </c>
      <c r="AK21" s="181">
        <v>107.78632639973732</v>
      </c>
      <c r="AL21" s="181">
        <v>108.31624000311213</v>
      </c>
      <c r="AM21" s="181">
        <v>105.86868794313456</v>
      </c>
      <c r="AN21" s="181">
        <v>107.69785446616919</v>
      </c>
      <c r="AO21" s="181">
        <v>106.65517644566013</v>
      </c>
      <c r="AP21" s="181">
        <v>111.97606770670301</v>
      </c>
      <c r="AQ21" s="181">
        <v>112.73961819032171</v>
      </c>
      <c r="AR21" s="181">
        <v>116.69526750361996</v>
      </c>
      <c r="AS21" s="181">
        <v>116.45747857543857</v>
      </c>
      <c r="AT21" s="181">
        <v>113.22905859863715</v>
      </c>
      <c r="AU21" s="181">
        <v>112.45225219521296</v>
      </c>
      <c r="AV21" s="181">
        <v>111.35485507108491</v>
      </c>
      <c r="AW21" s="181">
        <v>113.642888567439</v>
      </c>
      <c r="AX21" s="181">
        <v>116.53910230705208</v>
      </c>
      <c r="AY21" s="181">
        <v>114.72459170918482</v>
      </c>
      <c r="AZ21" s="181">
        <v>111.88048467169472</v>
      </c>
      <c r="BA21" s="181">
        <v>112.87036929670661</v>
      </c>
      <c r="BB21" s="181">
        <v>115.03041394335003</v>
      </c>
      <c r="BC21" s="181">
        <v>116.94754734117691</v>
      </c>
      <c r="BD21" s="181">
        <v>123.65312364222866</v>
      </c>
      <c r="BE21" s="181">
        <v>120.66050937201719</v>
      </c>
      <c r="BF21" s="181">
        <v>121.68587231835251</v>
      </c>
      <c r="BG21" s="181">
        <v>122.41663563661736</v>
      </c>
      <c r="BH21" s="181">
        <v>122.16462966326094</v>
      </c>
      <c r="BI21" s="181">
        <v>122.93750473510222</v>
      </c>
      <c r="BJ21" s="181">
        <v>122.08617573280537</v>
      </c>
      <c r="BK21" s="181">
        <v>122.18988344872677</v>
      </c>
      <c r="BL21" s="181"/>
    </row>
    <row r="22" spans="1:64" x14ac:dyDescent="0.25">
      <c r="B22" s="148" t="s">
        <v>463</v>
      </c>
      <c r="C22" s="184">
        <v>1</v>
      </c>
      <c r="D22" s="181">
        <v>101.5060896041757</v>
      </c>
      <c r="E22" s="181">
        <v>106.29621574597657</v>
      </c>
      <c r="F22" s="181">
        <v>105.61657242279254</v>
      </c>
      <c r="G22" s="181">
        <v>103.44171378860371</v>
      </c>
      <c r="H22" s="181">
        <v>103.305785123967</v>
      </c>
      <c r="I22" s="181">
        <v>100.04349717268377</v>
      </c>
      <c r="J22" s="181">
        <v>100.8590691605046</v>
      </c>
      <c r="K22" s="181">
        <v>101.67464114832535</v>
      </c>
      <c r="L22" s="181">
        <v>105.00489343192692</v>
      </c>
      <c r="M22" s="181">
        <v>110.68399304045235</v>
      </c>
      <c r="N22" s="181">
        <v>108.00076120052202</v>
      </c>
      <c r="O22" s="181">
        <v>109.41985645933015</v>
      </c>
      <c r="P22" s="181">
        <v>108.74293170943891</v>
      </c>
      <c r="Q22" s="181">
        <v>108.1720313179643</v>
      </c>
      <c r="R22" s="181">
        <v>106.47292301000437</v>
      </c>
      <c r="S22" s="181">
        <v>105.87755545889515</v>
      </c>
      <c r="T22" s="181">
        <v>106.35058721183123</v>
      </c>
      <c r="U22" s="181">
        <v>105.72803392779474</v>
      </c>
      <c r="V22" s="181">
        <v>107.29936929099604</v>
      </c>
      <c r="W22" s="181">
        <v>108.74293170943891</v>
      </c>
      <c r="X22" s="181">
        <v>108.74293170943891</v>
      </c>
      <c r="Y22" s="181">
        <v>112.21454980426269</v>
      </c>
      <c r="Z22" s="181">
        <v>108.74293170943891</v>
      </c>
      <c r="AA22" s="181">
        <v>109.54762940408868</v>
      </c>
      <c r="AB22" s="181">
        <v>109.43888647237931</v>
      </c>
      <c r="AC22" s="181">
        <v>108.66409308394952</v>
      </c>
      <c r="AD22" s="181">
        <v>116.49630274032192</v>
      </c>
      <c r="AE22" s="181">
        <v>116.96661591996524</v>
      </c>
      <c r="AF22" s="181">
        <v>114.3730969986951</v>
      </c>
      <c r="AG22" s="181">
        <v>111.33373205741621</v>
      </c>
      <c r="AH22" s="181">
        <v>110.5997172683776</v>
      </c>
      <c r="AI22" s="181">
        <v>111.21139625924312</v>
      </c>
      <c r="AJ22" s="181">
        <v>118.945737277077</v>
      </c>
      <c r="AK22" s="181">
        <v>121.10156589821665</v>
      </c>
      <c r="AL22" s="181">
        <v>112.22542409743366</v>
      </c>
      <c r="AM22" s="181">
        <v>112.35863418877778</v>
      </c>
      <c r="AN22" s="181">
        <v>112.03240539364946</v>
      </c>
      <c r="AO22" s="181">
        <v>114.14745541539801</v>
      </c>
      <c r="AP22" s="181">
        <v>115.53936494127881</v>
      </c>
      <c r="AQ22" s="181">
        <v>115.18595041322315</v>
      </c>
      <c r="AR22" s="181">
        <v>115.48771204871682</v>
      </c>
      <c r="AS22" s="181">
        <v>121.1967159634624</v>
      </c>
      <c r="AT22" s="181">
        <v>115.44693344932581</v>
      </c>
      <c r="AU22" s="181">
        <v>118.0975424097434</v>
      </c>
      <c r="AV22" s="181">
        <v>122.37385819921703</v>
      </c>
      <c r="AW22" s="181">
        <v>132.3483036102653</v>
      </c>
      <c r="AX22" s="181">
        <v>127.7457590256634</v>
      </c>
      <c r="AY22" s="181">
        <v>128.41996520226181</v>
      </c>
      <c r="AZ22" s="181">
        <v>122.25424097433674</v>
      </c>
      <c r="BA22" s="181">
        <v>125.27729447585907</v>
      </c>
      <c r="BB22" s="181">
        <v>128.30034797738148</v>
      </c>
      <c r="BC22" s="181">
        <v>125.79926054806438</v>
      </c>
      <c r="BD22" s="181">
        <v>124.46715963462371</v>
      </c>
      <c r="BE22" s="181">
        <v>124.63299260548067</v>
      </c>
      <c r="BF22" s="181">
        <v>125.54099608525442</v>
      </c>
      <c r="BG22" s="181">
        <v>126.2994780339278</v>
      </c>
      <c r="BH22" s="181">
        <v>130.98086124401917</v>
      </c>
      <c r="BI22" s="181">
        <v>138.72063940843847</v>
      </c>
      <c r="BJ22" s="181">
        <v>130.88842975206612</v>
      </c>
      <c r="BK22" s="181">
        <v>130.45889517181385</v>
      </c>
      <c r="BL22" s="181"/>
    </row>
    <row r="23" spans="1:64" x14ac:dyDescent="0.25">
      <c r="B23" s="148" t="s">
        <v>464</v>
      </c>
      <c r="C23" s="184">
        <v>1</v>
      </c>
      <c r="D23" s="181">
        <v>101.61002760190837</v>
      </c>
      <c r="E23" s="181">
        <v>102.36570941797157</v>
      </c>
      <c r="F23" s="181">
        <v>103.13412891185931</v>
      </c>
      <c r="G23" s="181">
        <v>102.15275827908449</v>
      </c>
      <c r="H23" s="181">
        <v>102.15275827908449</v>
      </c>
      <c r="I23" s="181">
        <v>101.98395769804995</v>
      </c>
      <c r="J23" s="181">
        <v>103.3215325994435</v>
      </c>
      <c r="K23" s="181">
        <v>104.34757327131894</v>
      </c>
      <c r="L23" s="181">
        <v>103.59643682867994</v>
      </c>
      <c r="M23" s="181">
        <v>106.03877020267029</v>
      </c>
      <c r="N23" s="181">
        <v>106.32701679491194</v>
      </c>
      <c r="O23" s="181">
        <v>107.41271568090413</v>
      </c>
      <c r="P23" s="181">
        <v>105.36411969768135</v>
      </c>
      <c r="Q23" s="181">
        <v>106.5911549039771</v>
      </c>
      <c r="R23" s="181">
        <v>106.08374890408678</v>
      </c>
      <c r="S23" s="181">
        <v>104.6916138746916</v>
      </c>
      <c r="T23" s="181">
        <v>104.63521905290888</v>
      </c>
      <c r="U23" s="181">
        <v>104.46703547755484</v>
      </c>
      <c r="V23" s="181">
        <v>103.01832697950583</v>
      </c>
      <c r="W23" s="181">
        <v>102.55794500484402</v>
      </c>
      <c r="X23" s="181">
        <v>103.77811064783324</v>
      </c>
      <c r="Y23" s="181">
        <v>105.81869347049624</v>
      </c>
      <c r="Z23" s="181">
        <v>104.33136487268933</v>
      </c>
      <c r="AA23" s="181">
        <v>103.60572231650241</v>
      </c>
      <c r="AB23" s="181">
        <v>105.64558535627842</v>
      </c>
      <c r="AC23" s="181">
        <v>106.09388993629329</v>
      </c>
      <c r="AD23" s="181">
        <v>106.43444279232874</v>
      </c>
      <c r="AE23" s="181">
        <v>107.59873427900476</v>
      </c>
      <c r="AF23" s="181">
        <v>105.52815822485795</v>
      </c>
      <c r="AG23" s="181">
        <v>105.45010825106053</v>
      </c>
      <c r="AH23" s="181">
        <v>104.30808067356375</v>
      </c>
      <c r="AI23" s="181">
        <v>105.18668377000637</v>
      </c>
      <c r="AJ23" s="181">
        <v>106.80317301575437</v>
      </c>
      <c r="AK23" s="181">
        <v>106.69925999939232</v>
      </c>
      <c r="AL23" s="181">
        <v>105.96801591045747</v>
      </c>
      <c r="AM23" s="181">
        <v>103.39415480372298</v>
      </c>
      <c r="AN23" s="181">
        <v>104.88905221126976</v>
      </c>
      <c r="AO23" s="181">
        <v>105.1817338957421</v>
      </c>
      <c r="AP23" s="181">
        <v>105.28978473370194</v>
      </c>
      <c r="AQ23" s="181">
        <v>106.53731608686562</v>
      </c>
      <c r="AR23" s="181">
        <v>106.32767075016613</v>
      </c>
      <c r="AS23" s="181">
        <v>104.8400313124512</v>
      </c>
      <c r="AT23" s="181">
        <v>104.21608132264464</v>
      </c>
      <c r="AU23" s="181">
        <v>106.25701830148667</v>
      </c>
      <c r="AV23" s="181">
        <v>106.50766181223034</v>
      </c>
      <c r="AW23" s="181">
        <v>106.15644859626904</v>
      </c>
      <c r="AX23" s="181">
        <v>106.48640942501942</v>
      </c>
      <c r="AY23" s="181">
        <v>106.35417654558029</v>
      </c>
      <c r="AZ23" s="181">
        <v>106.29272513108904</v>
      </c>
      <c r="BA23" s="181">
        <v>105.52071389366765</v>
      </c>
      <c r="BB23" s="181">
        <v>107.47778567348873</v>
      </c>
      <c r="BC23" s="181">
        <v>106.43181891202477</v>
      </c>
      <c r="BD23" s="181">
        <v>106.35417654558029</v>
      </c>
      <c r="BE23" s="181">
        <v>107.41066456564488</v>
      </c>
      <c r="BF23" s="181">
        <v>107.13432655109517</v>
      </c>
      <c r="BG23" s="181">
        <v>106.94393042171833</v>
      </c>
      <c r="BH23" s="181">
        <v>107.5413888345301</v>
      </c>
      <c r="BI23" s="181">
        <v>107.94238540851141</v>
      </c>
      <c r="BJ23" s="181">
        <v>108.37316071259447</v>
      </c>
      <c r="BK23" s="181">
        <v>107.29470963621728</v>
      </c>
      <c r="BL23" s="181"/>
    </row>
    <row r="24" spans="1:64" x14ac:dyDescent="0.25">
      <c r="B24" s="148" t="s">
        <v>465</v>
      </c>
      <c r="C24" s="184">
        <v>22</v>
      </c>
      <c r="D24" s="181">
        <v>104.51653470004784</v>
      </c>
      <c r="E24" s="181">
        <v>105.69472604068433</v>
      </c>
      <c r="F24" s="181">
        <v>106.14280121674743</v>
      </c>
      <c r="G24" s="181">
        <v>106.4896412378933</v>
      </c>
      <c r="H24" s="181">
        <v>106.10607428191041</v>
      </c>
      <c r="I24" s="181">
        <v>106.83968650233287</v>
      </c>
      <c r="J24" s="181">
        <v>107.02671740519477</v>
      </c>
      <c r="K24" s="181">
        <v>107.31973951239507</v>
      </c>
      <c r="L24" s="181">
        <v>107.33426965467993</v>
      </c>
      <c r="M24" s="181">
        <v>104.96831467090905</v>
      </c>
      <c r="N24" s="181">
        <v>104.36380977961471</v>
      </c>
      <c r="O24" s="181">
        <v>103.72526010979254</v>
      </c>
      <c r="P24" s="181">
        <v>104.58915287532221</v>
      </c>
      <c r="Q24" s="181">
        <v>104.813911520563</v>
      </c>
      <c r="R24" s="181">
        <v>104.60112507651496</v>
      </c>
      <c r="S24" s="181">
        <v>105.36022407770278</v>
      </c>
      <c r="T24" s="181">
        <v>105.12213474729725</v>
      </c>
      <c r="U24" s="181">
        <v>105.08313673476015</v>
      </c>
      <c r="V24" s="181">
        <v>104.89471872295836</v>
      </c>
      <c r="W24" s="181">
        <v>105.51454992832986</v>
      </c>
      <c r="X24" s="181">
        <v>105.12890340284567</v>
      </c>
      <c r="Y24" s="181">
        <v>105.80045570503745</v>
      </c>
      <c r="Z24" s="181">
        <v>106.12043878344461</v>
      </c>
      <c r="AA24" s="181">
        <v>105.87065818723403</v>
      </c>
      <c r="AB24" s="181">
        <v>106.56053121391072</v>
      </c>
      <c r="AC24" s="181">
        <v>106.61446463161437</v>
      </c>
      <c r="AD24" s="181">
        <v>105.8763091719286</v>
      </c>
      <c r="AE24" s="181">
        <v>107.54723890656992</v>
      </c>
      <c r="AF24" s="181">
        <v>107.82068648547211</v>
      </c>
      <c r="AG24" s="181">
        <v>107.13649029817928</v>
      </c>
      <c r="AH24" s="181">
        <v>108.13058655138094</v>
      </c>
      <c r="AI24" s="181">
        <v>107.75149477791864</v>
      </c>
      <c r="AJ24" s="181">
        <v>106.54855855212573</v>
      </c>
      <c r="AK24" s="181">
        <v>107.86572176458168</v>
      </c>
      <c r="AL24" s="181">
        <v>107.56180601505584</v>
      </c>
      <c r="AM24" s="181">
        <v>107.58499210969264</v>
      </c>
      <c r="AN24" s="181">
        <v>107.72962263897129</v>
      </c>
      <c r="AO24" s="181">
        <v>107.19736900423685</v>
      </c>
      <c r="AP24" s="181">
        <v>108.08876343966045</v>
      </c>
      <c r="AQ24" s="181">
        <v>108.71063150064296</v>
      </c>
      <c r="AR24" s="181">
        <v>109.68535907443371</v>
      </c>
      <c r="AS24" s="181">
        <v>110.06168640342663</v>
      </c>
      <c r="AT24" s="181">
        <v>110.44324276512853</v>
      </c>
      <c r="AU24" s="181">
        <v>108.06732473615588</v>
      </c>
      <c r="AV24" s="181">
        <v>109.17372276604479</v>
      </c>
      <c r="AW24" s="181">
        <v>109.49639889044255</v>
      </c>
      <c r="AX24" s="181">
        <v>109.2191395565138</v>
      </c>
      <c r="AY24" s="181">
        <v>108.92504969722995</v>
      </c>
      <c r="AZ24" s="181">
        <v>109.76748327795002</v>
      </c>
      <c r="BA24" s="181">
        <v>109.65257370731952</v>
      </c>
      <c r="BB24" s="181">
        <v>109.04451470318836</v>
      </c>
      <c r="BC24" s="181">
        <v>109.55818683791325</v>
      </c>
      <c r="BD24" s="181">
        <v>108.71703538023081</v>
      </c>
      <c r="BE24" s="181">
        <v>109.24741602969621</v>
      </c>
      <c r="BF24" s="181">
        <v>109.07017442898554</v>
      </c>
      <c r="BG24" s="181">
        <v>109.23489699737297</v>
      </c>
      <c r="BH24" s="181">
        <v>109.32876734835403</v>
      </c>
      <c r="BI24" s="181">
        <v>109.54272661274386</v>
      </c>
      <c r="BJ24" s="181">
        <v>110.13989307906581</v>
      </c>
      <c r="BK24" s="181">
        <v>109.31755614877078</v>
      </c>
      <c r="BL24" s="181"/>
    </row>
    <row r="25" spans="1:64" x14ac:dyDescent="0.25">
      <c r="B25" s="148" t="s">
        <v>466</v>
      </c>
      <c r="C25" s="184">
        <v>2</v>
      </c>
      <c r="D25" s="181">
        <v>106.25279556301336</v>
      </c>
      <c r="E25" s="181">
        <v>106.67905156227197</v>
      </c>
      <c r="F25" s="181">
        <v>105.99141388205362</v>
      </c>
      <c r="G25" s="181">
        <v>104.42264986734754</v>
      </c>
      <c r="H25" s="181">
        <v>104.31966316441716</v>
      </c>
      <c r="I25" s="181">
        <v>103.21027778425423</v>
      </c>
      <c r="J25" s="181">
        <v>104.37218587819692</v>
      </c>
      <c r="K25" s="181">
        <v>104.58683806010121</v>
      </c>
      <c r="L25" s="181">
        <v>103.73753776348586</v>
      </c>
      <c r="M25" s="181">
        <v>105.73243683764062</v>
      </c>
      <c r="N25" s="181">
        <v>103.80779828586388</v>
      </c>
      <c r="O25" s="181">
        <v>103.28351223819163</v>
      </c>
      <c r="P25" s="181">
        <v>102.22472283881855</v>
      </c>
      <c r="Q25" s="181">
        <v>102.54518554981692</v>
      </c>
      <c r="R25" s="181">
        <v>104.34840242186003</v>
      </c>
      <c r="S25" s="181">
        <v>103.20904250731691</v>
      </c>
      <c r="T25" s="181">
        <v>103.97445069386693</v>
      </c>
      <c r="U25" s="181">
        <v>104.17426948058109</v>
      </c>
      <c r="V25" s="181">
        <v>105.18918357593412</v>
      </c>
      <c r="W25" s="181">
        <v>105.07908970695226</v>
      </c>
      <c r="X25" s="181">
        <v>104.27690647717064</v>
      </c>
      <c r="Y25" s="181">
        <v>106.71693098104464</v>
      </c>
      <c r="Z25" s="181">
        <v>105.37714440272204</v>
      </c>
      <c r="AA25" s="181">
        <v>104.28647108695941</v>
      </c>
      <c r="AB25" s="181">
        <v>104.23356982822412</v>
      </c>
      <c r="AC25" s="181">
        <v>107.00164529157098</v>
      </c>
      <c r="AD25" s="181">
        <v>108.51238529593228</v>
      </c>
      <c r="AE25" s="181">
        <v>109.19032745566187</v>
      </c>
      <c r="AF25" s="181">
        <v>110.09695466437891</v>
      </c>
      <c r="AG25" s="181">
        <v>109.62088265487981</v>
      </c>
      <c r="AH25" s="181">
        <v>107.93703127268476</v>
      </c>
      <c r="AI25" s="181">
        <v>107.99113936067786</v>
      </c>
      <c r="AJ25" s="181">
        <v>108.04969751791168</v>
      </c>
      <c r="AK25" s="181">
        <v>110.13385928933852</v>
      </c>
      <c r="AL25" s="181">
        <v>109.22765963413448</v>
      </c>
      <c r="AM25" s="181">
        <v>108.50621793394777</v>
      </c>
      <c r="AN25" s="181">
        <v>109.74364908220927</v>
      </c>
      <c r="AO25" s="181">
        <v>108.85111277340695</v>
      </c>
      <c r="AP25" s="181">
        <v>109.81555940013965</v>
      </c>
      <c r="AQ25" s="181">
        <v>109.75093494995069</v>
      </c>
      <c r="AR25" s="181">
        <v>110.88515311664062</v>
      </c>
      <c r="AS25" s="181">
        <v>110.6381150172713</v>
      </c>
      <c r="AT25" s="181">
        <v>109.36936414155852</v>
      </c>
      <c r="AU25" s="181">
        <v>108.27589387850949</v>
      </c>
      <c r="AV25" s="181">
        <v>107.93681477004102</v>
      </c>
      <c r="AW25" s="181">
        <v>110.42607500029882</v>
      </c>
      <c r="AX25" s="181">
        <v>109.95725807395549</v>
      </c>
      <c r="AY25" s="181">
        <v>110.69410719533595</v>
      </c>
      <c r="AZ25" s="181">
        <v>110.77093306971514</v>
      </c>
      <c r="BA25" s="181">
        <v>110.8913990646283</v>
      </c>
      <c r="BB25" s="181">
        <v>107.99712246966681</v>
      </c>
      <c r="BC25" s="181">
        <v>108.82699885070683</v>
      </c>
      <c r="BD25" s="181">
        <v>106.98609874625888</v>
      </c>
      <c r="BE25" s="181">
        <v>108.46491366779281</v>
      </c>
      <c r="BF25" s="181">
        <v>107.3025652605107</v>
      </c>
      <c r="BG25" s="181">
        <v>107.5811924458659</v>
      </c>
      <c r="BH25" s="181">
        <v>104.50734288964534</v>
      </c>
      <c r="BI25" s="181">
        <v>105.39079011401347</v>
      </c>
      <c r="BJ25" s="181">
        <v>106.0753612775119</v>
      </c>
      <c r="BK25" s="181">
        <v>104.21754835424267</v>
      </c>
      <c r="BL25" s="181"/>
    </row>
    <row r="26" spans="1:64" x14ac:dyDescent="0.25">
      <c r="A26" s="173" t="s">
        <v>48</v>
      </c>
      <c r="C26" s="164">
        <f>SUM(C27:C31)</f>
        <v>24</v>
      </c>
      <c r="D26" s="177">
        <f t="shared" ref="D26:J26" si="4">(D27*9+D28*6+D29*3+D30*1+D31*5)/24</f>
        <v>105.9303197374641</v>
      </c>
      <c r="E26" s="177">
        <f t="shared" si="4"/>
        <v>103.88853922185653</v>
      </c>
      <c r="F26" s="177">
        <f t="shared" si="4"/>
        <v>104.33156929362958</v>
      </c>
      <c r="G26" s="177">
        <f t="shared" si="4"/>
        <v>105.8265667795748</v>
      </c>
      <c r="H26" s="177">
        <f t="shared" si="4"/>
        <v>105.27260305956601</v>
      </c>
      <c r="I26" s="177">
        <f t="shared" si="4"/>
        <v>105.90040010965431</v>
      </c>
      <c r="J26" s="177">
        <f t="shared" si="4"/>
        <v>105.60497551881303</v>
      </c>
      <c r="K26" s="177">
        <v>105.14738364140601</v>
      </c>
      <c r="L26" s="177">
        <v>104.12373867699887</v>
      </c>
      <c r="M26" s="177">
        <v>106.58107222452497</v>
      </c>
      <c r="N26" s="177">
        <v>105.61174443915745</v>
      </c>
      <c r="O26" s="177">
        <v>104.87724536721758</v>
      </c>
      <c r="P26" s="177">
        <v>107.26422110515618</v>
      </c>
      <c r="Q26" s="177">
        <v>108.32811403820403</v>
      </c>
      <c r="R26" s="177">
        <v>107.22436419694013</v>
      </c>
      <c r="S26" s="177">
        <v>107.93311174227034</v>
      </c>
      <c r="T26" s="177">
        <v>108.35115475312723</v>
      </c>
      <c r="U26" s="177">
        <v>108.13945188463447</v>
      </c>
      <c r="V26" s="177">
        <v>108.2406226991701</v>
      </c>
      <c r="W26" s="177">
        <v>106.76611896165274</v>
      </c>
      <c r="X26" s="177">
        <v>107.77982870437056</v>
      </c>
      <c r="Y26" s="177">
        <v>109.10138345368563</v>
      </c>
      <c r="Z26" s="177">
        <v>108.21400843196436</v>
      </c>
      <c r="AA26" s="177">
        <v>106.5994462683946</v>
      </c>
      <c r="AB26" s="177">
        <v>107.53682121866284</v>
      </c>
      <c r="AC26" s="177">
        <v>109.8548972221122</v>
      </c>
      <c r="AD26" s="177">
        <v>110.74042265524808</v>
      </c>
      <c r="AE26" s="177">
        <v>111.20997770887952</v>
      </c>
      <c r="AF26" s="177">
        <v>112.09275866077535</v>
      </c>
      <c r="AG26" s="177">
        <v>111.54733745934978</v>
      </c>
      <c r="AH26" s="177">
        <v>112.13146877746186</v>
      </c>
      <c r="AI26" s="177">
        <v>111.58897089758331</v>
      </c>
      <c r="AJ26" s="177">
        <v>111.71830031385635</v>
      </c>
      <c r="AK26" s="177">
        <v>113.30970604792314</v>
      </c>
      <c r="AL26" s="177">
        <v>113.27178380268565</v>
      </c>
      <c r="AM26" s="177">
        <v>112.64720992628678</v>
      </c>
      <c r="AN26" s="177">
        <v>112.40828980302875</v>
      </c>
      <c r="AO26" s="177">
        <v>113.6939162729161</v>
      </c>
      <c r="AP26" s="177">
        <v>115.22270054503478</v>
      </c>
      <c r="AQ26" s="177">
        <v>115.50376004661058</v>
      </c>
      <c r="AR26" s="177">
        <v>116.58725262044577</v>
      </c>
      <c r="AS26" s="177">
        <v>119.62014087864004</v>
      </c>
      <c r="AT26" s="177">
        <v>119.44072995152236</v>
      </c>
      <c r="AU26" s="177">
        <v>118.51556083112354</v>
      </c>
      <c r="AV26" s="177">
        <v>119.71935287561406</v>
      </c>
      <c r="AW26" s="177">
        <v>120.46516681998837</v>
      </c>
      <c r="AX26" s="177">
        <v>120.75204231974719</v>
      </c>
      <c r="AY26" s="177">
        <v>121.11167965176219</v>
      </c>
      <c r="AZ26" s="177">
        <v>121.91405987453059</v>
      </c>
      <c r="BA26" s="177">
        <v>122.34902057125915</v>
      </c>
      <c r="BB26" s="177">
        <v>121.62230306802503</v>
      </c>
      <c r="BC26" s="177">
        <v>122.21863126873625</v>
      </c>
      <c r="BD26" s="177">
        <v>122.06641932034027</v>
      </c>
      <c r="BE26" s="177">
        <v>122.63863334550454</v>
      </c>
      <c r="BF26" s="177">
        <v>124.67915768851257</v>
      </c>
      <c r="BG26" s="177">
        <v>123.16847341474907</v>
      </c>
      <c r="BH26" s="177">
        <v>123.84617755995299</v>
      </c>
      <c r="BI26" s="177">
        <v>123.20423831377548</v>
      </c>
      <c r="BJ26" s="177">
        <v>123.31720768955314</v>
      </c>
      <c r="BK26" s="177">
        <v>122.77546397126086</v>
      </c>
      <c r="BL26" s="177"/>
    </row>
    <row r="27" spans="1:64" x14ac:dyDescent="0.25">
      <c r="B27" s="148" t="s">
        <v>467</v>
      </c>
      <c r="C27" s="184">
        <v>9</v>
      </c>
      <c r="D27" s="181">
        <v>102.01394355982025</v>
      </c>
      <c r="E27" s="181">
        <v>101.97732128154631</v>
      </c>
      <c r="F27" s="181">
        <v>101.61686711351621</v>
      </c>
      <c r="G27" s="181">
        <v>101.27611914944545</v>
      </c>
      <c r="H27" s="181">
        <v>102.1197337827147</v>
      </c>
      <c r="I27" s="181">
        <v>100.83001489498764</v>
      </c>
      <c r="J27" s="181">
        <v>102.84070627856401</v>
      </c>
      <c r="K27" s="181">
        <v>103.52060223298204</v>
      </c>
      <c r="L27" s="181">
        <v>104.1000856442683</v>
      </c>
      <c r="M27" s="181">
        <v>105.49186990533002</v>
      </c>
      <c r="N27" s="181">
        <v>103.4402786795286</v>
      </c>
      <c r="O27" s="181">
        <v>102.65428965210322</v>
      </c>
      <c r="P27" s="181">
        <v>102.62226486339928</v>
      </c>
      <c r="Q27" s="181">
        <v>105.31076793901492</v>
      </c>
      <c r="R27" s="181">
        <v>103.59921972445241</v>
      </c>
      <c r="S27" s="181">
        <v>106.48053224405753</v>
      </c>
      <c r="T27" s="181">
        <v>107.12862392165184</v>
      </c>
      <c r="U27" s="181">
        <v>107.97653810458655</v>
      </c>
      <c r="V27" s="181">
        <v>105.90957274651481</v>
      </c>
      <c r="W27" s="181">
        <v>103.31816016739802</v>
      </c>
      <c r="X27" s="181">
        <v>104.55776868807327</v>
      </c>
      <c r="Y27" s="181">
        <v>107.61459840759751</v>
      </c>
      <c r="Z27" s="181">
        <v>104.91502965802985</v>
      </c>
      <c r="AA27" s="181">
        <v>104.45994343116065</v>
      </c>
      <c r="AB27" s="181">
        <v>105.63561129492474</v>
      </c>
      <c r="AC27" s="181">
        <v>106.73585052934318</v>
      </c>
      <c r="AD27" s="181">
        <v>107.34189999572082</v>
      </c>
      <c r="AE27" s="181">
        <v>108.14848651785384</v>
      </c>
      <c r="AF27" s="181">
        <v>109.93580450441408</v>
      </c>
      <c r="AG27" s="181">
        <v>108.96233528297378</v>
      </c>
      <c r="AH27" s="181">
        <v>109.05260849010359</v>
      </c>
      <c r="AI27" s="181">
        <v>108.52883863593644</v>
      </c>
      <c r="AJ27" s="181">
        <v>109.11248264930141</v>
      </c>
      <c r="AK27" s="181">
        <v>110.0608838550954</v>
      </c>
      <c r="AL27" s="181">
        <v>109.11643033564172</v>
      </c>
      <c r="AM27" s="181">
        <v>108.07432045124749</v>
      </c>
      <c r="AN27" s="181">
        <v>107.50687699406245</v>
      </c>
      <c r="AO27" s="181">
        <v>109.4984214423387</v>
      </c>
      <c r="AP27" s="181">
        <v>111.83019590089377</v>
      </c>
      <c r="AQ27" s="181">
        <v>112.42400960948939</v>
      </c>
      <c r="AR27" s="181">
        <v>113.51185053154568</v>
      </c>
      <c r="AS27" s="181">
        <v>118.03726909822925</v>
      </c>
      <c r="AT27" s="181">
        <v>117.79323028877837</v>
      </c>
      <c r="AU27" s="181">
        <v>117.28259318495601</v>
      </c>
      <c r="AV27" s="181">
        <v>118.05541191467637</v>
      </c>
      <c r="AW27" s="181">
        <v>118.61333685565741</v>
      </c>
      <c r="AX27" s="181">
        <v>120.14871208812997</v>
      </c>
      <c r="AY27" s="181">
        <v>118.77100726421681</v>
      </c>
      <c r="AZ27" s="181">
        <v>118.24493026524412</v>
      </c>
      <c r="BA27" s="181">
        <v>119.77485288412299</v>
      </c>
      <c r="BB27" s="181">
        <v>120.67328858314984</v>
      </c>
      <c r="BC27" s="181">
        <v>119.74857130653911</v>
      </c>
      <c r="BD27" s="181">
        <v>119.01998266457794</v>
      </c>
      <c r="BE27" s="181">
        <v>120.24713858021363</v>
      </c>
      <c r="BF27" s="181">
        <v>121.03959285694353</v>
      </c>
      <c r="BG27" s="181">
        <v>120.95621103846105</v>
      </c>
      <c r="BH27" s="181">
        <v>122.81087473094398</v>
      </c>
      <c r="BI27" s="181">
        <v>122.94540222856401</v>
      </c>
      <c r="BJ27" s="181">
        <v>120.8756713805286</v>
      </c>
      <c r="BK27" s="181">
        <v>121.31721741091175</v>
      </c>
      <c r="BL27" s="181"/>
    </row>
    <row r="28" spans="1:64" x14ac:dyDescent="0.25">
      <c r="B28" s="148" t="s">
        <v>468</v>
      </c>
      <c r="C28" s="184">
        <v>6</v>
      </c>
      <c r="D28" s="181">
        <v>114.23729763541871</v>
      </c>
      <c r="E28" s="181">
        <v>108.01680743507715</v>
      </c>
      <c r="F28" s="181">
        <v>108.36681193482822</v>
      </c>
      <c r="G28" s="181">
        <v>112.84688885683333</v>
      </c>
      <c r="H28" s="181">
        <v>109.97982612448253</v>
      </c>
      <c r="I28" s="181">
        <v>113.93279307269539</v>
      </c>
      <c r="J28" s="181">
        <v>110.85907580439543</v>
      </c>
      <c r="K28" s="181">
        <v>108.43675476364747</v>
      </c>
      <c r="L28" s="181">
        <v>104.2216168074804</v>
      </c>
      <c r="M28" s="181">
        <v>109.23190664293141</v>
      </c>
      <c r="N28" s="181">
        <v>106.41390107711756</v>
      </c>
      <c r="O28" s="181">
        <v>105.93795395332266</v>
      </c>
      <c r="P28" s="181">
        <v>109.44352050030101</v>
      </c>
      <c r="Q28" s="181">
        <v>109.0226604870593</v>
      </c>
      <c r="R28" s="181">
        <v>106.97243129634872</v>
      </c>
      <c r="S28" s="181">
        <v>107.33820717184064</v>
      </c>
      <c r="T28" s="181">
        <v>107.54127978233214</v>
      </c>
      <c r="U28" s="181">
        <v>106.34033900359969</v>
      </c>
      <c r="V28" s="181">
        <v>109.45182788204875</v>
      </c>
      <c r="W28" s="181">
        <v>108.1401940933002</v>
      </c>
      <c r="X28" s="181">
        <v>111.4640918668912</v>
      </c>
      <c r="Y28" s="181">
        <v>108.77783098192481</v>
      </c>
      <c r="Z28" s="181">
        <v>106.79958111385223</v>
      </c>
      <c r="AA28" s="181">
        <v>105.15626829204319</v>
      </c>
      <c r="AB28" s="181">
        <v>105.30874164159805</v>
      </c>
      <c r="AC28" s="181">
        <v>107.88390455877892</v>
      </c>
      <c r="AD28" s="181">
        <v>112.35894588301572</v>
      </c>
      <c r="AE28" s="181">
        <v>111.87827448632298</v>
      </c>
      <c r="AF28" s="181">
        <v>112.00892983691118</v>
      </c>
      <c r="AG28" s="181">
        <v>110.54165129881976</v>
      </c>
      <c r="AH28" s="181">
        <v>112.19650960096241</v>
      </c>
      <c r="AI28" s="181">
        <v>112.24330609065549</v>
      </c>
      <c r="AJ28" s="181">
        <v>114.56471305031829</v>
      </c>
      <c r="AK28" s="181">
        <v>117.2672947668987</v>
      </c>
      <c r="AL28" s="181">
        <v>118.7700794629601</v>
      </c>
      <c r="AM28" s="181">
        <v>116.6045034039156</v>
      </c>
      <c r="AN28" s="181">
        <v>117.16566545873995</v>
      </c>
      <c r="AO28" s="181">
        <v>118.23867631047069</v>
      </c>
      <c r="AP28" s="181">
        <v>120.01651028141981</v>
      </c>
      <c r="AQ28" s="181">
        <v>118.7522694029327</v>
      </c>
      <c r="AR28" s="181">
        <v>121.00438360093608</v>
      </c>
      <c r="AS28" s="181">
        <v>124.75029826134646</v>
      </c>
      <c r="AT28" s="181">
        <v>125.6421210981553</v>
      </c>
      <c r="AU28" s="181">
        <v>125.51282118595766</v>
      </c>
      <c r="AV28" s="181">
        <v>128.54669218548057</v>
      </c>
      <c r="AW28" s="181">
        <v>128.65746941002726</v>
      </c>
      <c r="AX28" s="181">
        <v>128.3190538846801</v>
      </c>
      <c r="AY28" s="181">
        <v>129.66342141981193</v>
      </c>
      <c r="AZ28" s="181">
        <v>132.28167802639368</v>
      </c>
      <c r="BA28" s="181">
        <v>134.54636103384334</v>
      </c>
      <c r="BB28" s="181">
        <v>129.59897586181066</v>
      </c>
      <c r="BC28" s="181">
        <v>131.56938281021235</v>
      </c>
      <c r="BD28" s="181">
        <v>132.70694257106661</v>
      </c>
      <c r="BE28" s="181">
        <v>129.96009315024847</v>
      </c>
      <c r="BF28" s="181">
        <v>136.48991200698308</v>
      </c>
      <c r="BG28" s="181">
        <v>129.70966897639454</v>
      </c>
      <c r="BH28" s="181">
        <v>130.4947130945084</v>
      </c>
      <c r="BI28" s="181">
        <v>124.23731683013887</v>
      </c>
      <c r="BJ28" s="181">
        <v>127.10372113537795</v>
      </c>
      <c r="BK28" s="181">
        <v>124.96113048930415</v>
      </c>
      <c r="BL28" s="181"/>
    </row>
    <row r="29" spans="1:64" x14ac:dyDescent="0.25">
      <c r="B29" s="148" t="s">
        <v>469</v>
      </c>
      <c r="C29" s="184">
        <v>3</v>
      </c>
      <c r="D29" s="181">
        <v>104.19695423716637</v>
      </c>
      <c r="E29" s="181">
        <v>101.07648466559316</v>
      </c>
      <c r="F29" s="181">
        <v>103.17730983954664</v>
      </c>
      <c r="G29" s="181">
        <v>104.75188715149902</v>
      </c>
      <c r="H29" s="181">
        <v>104.41473112712531</v>
      </c>
      <c r="I29" s="181">
        <v>104.68945759689056</v>
      </c>
      <c r="J29" s="181">
        <v>102.40656085754843</v>
      </c>
      <c r="K29" s="181">
        <v>100.33136994217871</v>
      </c>
      <c r="L29" s="181">
        <v>99.360178040428892</v>
      </c>
      <c r="M29" s="181">
        <v>104.30559934574478</v>
      </c>
      <c r="N29" s="181">
        <v>104.97179856600134</v>
      </c>
      <c r="O29" s="181">
        <v>107.42330013632518</v>
      </c>
      <c r="P29" s="181">
        <v>115.07696439955667</v>
      </c>
      <c r="Q29" s="181">
        <v>115.5335892258683</v>
      </c>
      <c r="R29" s="181">
        <v>115.78677299668676</v>
      </c>
      <c r="S29" s="181">
        <v>114.93394171985335</v>
      </c>
      <c r="T29" s="181">
        <v>116.07516943087255</v>
      </c>
      <c r="U29" s="181">
        <v>115.06270192598163</v>
      </c>
      <c r="V29" s="181">
        <v>114.93476029621741</v>
      </c>
      <c r="W29" s="181">
        <v>117.02896720322667</v>
      </c>
      <c r="X29" s="181">
        <v>115.07180908034643</v>
      </c>
      <c r="Y29" s="181">
        <v>117.51042384675991</v>
      </c>
      <c r="Z29" s="181">
        <v>122.606440741442</v>
      </c>
      <c r="AA29" s="181">
        <v>117.23384017053986</v>
      </c>
      <c r="AB29" s="181">
        <v>118.13934067530859</v>
      </c>
      <c r="AC29" s="181">
        <v>126.22788836726181</v>
      </c>
      <c r="AD29" s="181">
        <v>123.4172390467324</v>
      </c>
      <c r="AE29" s="181">
        <v>126.955277175856</v>
      </c>
      <c r="AF29" s="181">
        <v>126.25293092837694</v>
      </c>
      <c r="AG29" s="181">
        <v>126.82676880527428</v>
      </c>
      <c r="AH29" s="181">
        <v>129.48519893297021</v>
      </c>
      <c r="AI29" s="181">
        <v>126.30985282168081</v>
      </c>
      <c r="AJ29" s="181">
        <v>120.94278097651943</v>
      </c>
      <c r="AK29" s="181">
        <v>123.24956687652944</v>
      </c>
      <c r="AL29" s="181">
        <v>122.7794989696395</v>
      </c>
      <c r="AM29" s="181">
        <v>125.04305614873874</v>
      </c>
      <c r="AN29" s="181">
        <v>125.54361014338046</v>
      </c>
      <c r="AO29" s="181">
        <v>125.74644332341393</v>
      </c>
      <c r="AP29" s="181">
        <v>127.50024433098478</v>
      </c>
      <c r="AQ29" s="181">
        <v>128.14018947095721</v>
      </c>
      <c r="AR29" s="181">
        <v>127.95651691757591</v>
      </c>
      <c r="AS29" s="181">
        <v>129.82242924586407</v>
      </c>
      <c r="AT29" s="181">
        <v>127.51738492827519</v>
      </c>
      <c r="AU29" s="181">
        <v>124.93475325790934</v>
      </c>
      <c r="AV29" s="181">
        <v>127.5403625468155</v>
      </c>
      <c r="AW29" s="181">
        <v>130.13123214696671</v>
      </c>
      <c r="AX29" s="181">
        <v>129.72862767444886</v>
      </c>
      <c r="AY29" s="181">
        <v>133.14181043098193</v>
      </c>
      <c r="AZ29" s="181">
        <v>135.24266407987417</v>
      </c>
      <c r="BA29" s="181">
        <v>131.22125446995693</v>
      </c>
      <c r="BB29" s="181">
        <v>129.53307234479846</v>
      </c>
      <c r="BC29" s="181">
        <v>130.91958118522953</v>
      </c>
      <c r="BD29" s="181">
        <v>130.2207530207597</v>
      </c>
      <c r="BE29" s="181">
        <v>132.21846158761437</v>
      </c>
      <c r="BF29" s="181">
        <v>134.96726780496158</v>
      </c>
      <c r="BG29" s="181">
        <v>136.82942932953009</v>
      </c>
      <c r="BH29" s="181">
        <v>135.4569997985941</v>
      </c>
      <c r="BI29" s="181">
        <v>134.79893791152048</v>
      </c>
      <c r="BJ29" s="181">
        <v>134.568819601282</v>
      </c>
      <c r="BK29" s="181">
        <v>136.36150469640299</v>
      </c>
      <c r="BL29" s="181"/>
    </row>
    <row r="30" spans="1:64" x14ac:dyDescent="0.25">
      <c r="B30" s="148" t="s">
        <v>470</v>
      </c>
      <c r="C30" s="184">
        <v>1</v>
      </c>
      <c r="D30" s="181">
        <v>101.7382468783495</v>
      </c>
      <c r="E30" s="181">
        <v>101.7382468783495</v>
      </c>
      <c r="F30" s="181">
        <v>101.7382468783495</v>
      </c>
      <c r="G30" s="181">
        <v>102.27821870859292</v>
      </c>
      <c r="H30" s="181">
        <v>102.66380391762451</v>
      </c>
      <c r="I30" s="181">
        <v>102.66380391762451</v>
      </c>
      <c r="J30" s="181">
        <v>102.66380391762451</v>
      </c>
      <c r="K30" s="181">
        <v>102.91708264102199</v>
      </c>
      <c r="L30" s="181">
        <v>103.58941215153878</v>
      </c>
      <c r="M30" s="181">
        <v>103.58941215153878</v>
      </c>
      <c r="N30" s="181">
        <v>104.16128411899265</v>
      </c>
      <c r="O30" s="181">
        <v>104.16128411899265</v>
      </c>
      <c r="P30" s="181">
        <v>104.16128411899265</v>
      </c>
      <c r="Q30" s="181">
        <v>104.16128411899265</v>
      </c>
      <c r="R30" s="181">
        <v>104.40164728323373</v>
      </c>
      <c r="S30" s="181">
        <v>104.40164728323373</v>
      </c>
      <c r="T30" s="181">
        <v>104.40164728323373</v>
      </c>
      <c r="U30" s="181">
        <v>104.00953507372259</v>
      </c>
      <c r="V30" s="181">
        <v>104.00953507372259</v>
      </c>
      <c r="W30" s="181">
        <v>103.57293405033808</v>
      </c>
      <c r="X30" s="181">
        <v>103.57293405033808</v>
      </c>
      <c r="Y30" s="181">
        <v>103.96340028968086</v>
      </c>
      <c r="Z30" s="181">
        <v>103.96340028968086</v>
      </c>
      <c r="AA30" s="181">
        <v>103.96340028968086</v>
      </c>
      <c r="AB30" s="181">
        <v>104.47700289129229</v>
      </c>
      <c r="AC30" s="181">
        <v>109.39172986111025</v>
      </c>
      <c r="AD30" s="181">
        <v>110.20055785248948</v>
      </c>
      <c r="AE30" s="181">
        <v>111.0330283779478</v>
      </c>
      <c r="AF30" s="181">
        <v>112.1176031795161</v>
      </c>
      <c r="AG30" s="181">
        <v>112.24897710048054</v>
      </c>
      <c r="AH30" s="181">
        <v>113.39235712120008</v>
      </c>
      <c r="AI30" s="181">
        <v>113.39235712120008</v>
      </c>
      <c r="AJ30" s="181">
        <v>115.28581213390632</v>
      </c>
      <c r="AK30" s="181">
        <v>115.53569536841906</v>
      </c>
      <c r="AL30" s="181">
        <v>115.77178758705794</v>
      </c>
      <c r="AM30" s="181">
        <v>117.03320594163601</v>
      </c>
      <c r="AN30" s="181">
        <v>117.03320594163601</v>
      </c>
      <c r="AO30" s="181">
        <v>119.73332232615518</v>
      </c>
      <c r="AP30" s="181">
        <v>119.73332232615518</v>
      </c>
      <c r="AQ30" s="181">
        <v>120.88079714345649</v>
      </c>
      <c r="AR30" s="181">
        <v>121.86738056628593</v>
      </c>
      <c r="AS30" s="181">
        <v>122.14860241813263</v>
      </c>
      <c r="AT30" s="181">
        <v>122.14860241813263</v>
      </c>
      <c r="AU30" s="181">
        <v>122.44995149058737</v>
      </c>
      <c r="AV30" s="181">
        <v>123.15586983135029</v>
      </c>
      <c r="AW30" s="181">
        <v>126.48493349404652</v>
      </c>
      <c r="AX30" s="181">
        <v>125.52786436103989</v>
      </c>
      <c r="AY30" s="181">
        <v>125.52786436103989</v>
      </c>
      <c r="AZ30" s="181">
        <v>126.48683513710175</v>
      </c>
      <c r="BA30" s="181">
        <v>126.48683513710182</v>
      </c>
      <c r="BB30" s="181">
        <v>126.77871686826072</v>
      </c>
      <c r="BC30" s="181">
        <v>126.77871686826072</v>
      </c>
      <c r="BD30" s="181">
        <v>126.77871686826072</v>
      </c>
      <c r="BE30" s="181">
        <v>126.77871686826072</v>
      </c>
      <c r="BF30" s="181">
        <v>128.7584725430479</v>
      </c>
      <c r="BG30" s="181">
        <v>128.75847254304796</v>
      </c>
      <c r="BH30" s="181">
        <v>128.75847254304796</v>
      </c>
      <c r="BI30" s="181">
        <v>128.75847254304796</v>
      </c>
      <c r="BJ30" s="181">
        <v>128.75847254304796</v>
      </c>
      <c r="BK30" s="181">
        <v>128.75847254304796</v>
      </c>
      <c r="BL30" s="181"/>
    </row>
    <row r="31" spans="1:64" x14ac:dyDescent="0.25">
      <c r="B31" s="148" t="s">
        <v>471</v>
      </c>
      <c r="C31" s="184">
        <v>5</v>
      </c>
      <c r="D31" s="181">
        <v>104.88985725167899</v>
      </c>
      <c r="E31" s="181">
        <v>104.49210086100956</v>
      </c>
      <c r="F31" s="181">
        <v>105.58696220390107</v>
      </c>
      <c r="G31" s="181">
        <v>106.94746341213927</v>
      </c>
      <c r="H31" s="181">
        <v>106.3355830678513</v>
      </c>
      <c r="I31" s="181">
        <v>106.76210668646922</v>
      </c>
      <c r="J31" s="181">
        <v>106.78302292555881</v>
      </c>
      <c r="K31" s="181">
        <v>107.46401324949257</v>
      </c>
      <c r="L31" s="181">
        <v>107.01386206636998</v>
      </c>
      <c r="M31" s="181">
        <v>107.32425083885346</v>
      </c>
      <c r="N31" s="181">
        <v>109.23185442886388</v>
      </c>
      <c r="O31" s="181">
        <v>106.22127473927776</v>
      </c>
      <c r="P31" s="181">
        <v>108.93752448673726</v>
      </c>
      <c r="Q31" s="181">
        <v>109.43596214936193</v>
      </c>
      <c r="R31" s="181">
        <v>109.47904183102105</v>
      </c>
      <c r="S31" s="181">
        <v>107.7674352288266</v>
      </c>
      <c r="T31" s="181">
        <v>107.67905290206868</v>
      </c>
      <c r="U31" s="181">
        <v>107.26366548333658</v>
      </c>
      <c r="V31" s="181">
        <v>107.81280136135646</v>
      </c>
      <c r="W31" s="181">
        <v>105.80448267065283</v>
      </c>
      <c r="X31" s="181">
        <v>105.62461164390193</v>
      </c>
      <c r="Y31" s="181">
        <v>108.14803189971363</v>
      </c>
      <c r="Z31" s="181">
        <v>108.06414524955112</v>
      </c>
      <c r="AA31" s="181">
        <v>106.32893780149297</v>
      </c>
      <c r="AB31" s="181">
        <v>107.88314656535572</v>
      </c>
      <c r="AC31" s="181">
        <v>108.10321125020698</v>
      </c>
      <c r="AD31" s="181">
        <v>107.41741869473704</v>
      </c>
      <c r="AE31" s="181">
        <v>106.5069159057941</v>
      </c>
      <c r="AF31" s="181">
        <v>107.57479846655346</v>
      </c>
      <c r="AG31" s="181">
        <v>108.09917803368167</v>
      </c>
      <c r="AH31" s="181">
        <v>106.9309525444534</v>
      </c>
      <c r="AI31" s="181">
        <v>107.11880033767918</v>
      </c>
      <c r="AJ31" s="181">
        <v>106.74488606469303</v>
      </c>
      <c r="AK31" s="181">
        <v>107.99936517097944</v>
      </c>
      <c r="AL31" s="181">
        <v>107.94883539398862</v>
      </c>
      <c r="AM31" s="181">
        <v>107.81495187166186</v>
      </c>
      <c r="AN31" s="181">
        <v>106.7158066403822</v>
      </c>
      <c r="AO31" s="181">
        <v>107.3526974819433</v>
      </c>
      <c r="AP31" s="181">
        <v>107.3079865930325</v>
      </c>
      <c r="AQ31" s="181">
        <v>108.49183453186497</v>
      </c>
      <c r="AR31" s="181">
        <v>108.94483503643146</v>
      </c>
      <c r="AS31" s="181">
        <v>109.68605589589883</v>
      </c>
      <c r="AT31" s="181">
        <v>109.57699248912823</v>
      </c>
      <c r="AU31" s="181">
        <v>107.69979658045983</v>
      </c>
      <c r="AV31" s="181">
        <v>106.74173023959402</v>
      </c>
      <c r="AW31" s="181">
        <v>106.96410511673886</v>
      </c>
      <c r="AX31" s="181">
        <v>106.4165072376591</v>
      </c>
      <c r="AY31" s="181">
        <v>106.96148441829682</v>
      </c>
      <c r="AZ31" s="181">
        <v>107.16563381329016</v>
      </c>
      <c r="BA31" s="181">
        <v>106.19481060061594</v>
      </c>
      <c r="BB31" s="181">
        <v>107.98077746214646</v>
      </c>
      <c r="BC31" s="181">
        <v>109.31125028111892</v>
      </c>
      <c r="BD31" s="181">
        <v>108.94631767000513</v>
      </c>
      <c r="BE31" s="181">
        <v>111.58165850751837</v>
      </c>
      <c r="BF31" s="181">
        <v>110.06874016239574</v>
      </c>
      <c r="BG31" s="181">
        <v>109.98653764356452</v>
      </c>
      <c r="BH31" s="181">
        <v>109.78252767089904</v>
      </c>
      <c r="BI31" s="181">
        <v>114.36278244301852</v>
      </c>
      <c r="BJ31" s="181">
        <v>115.32893679307128</v>
      </c>
      <c r="BK31" s="181">
        <v>113.42928180879463</v>
      </c>
      <c r="BL31" s="181"/>
    </row>
    <row r="32" spans="1:64" x14ac:dyDescent="0.25">
      <c r="A32" s="173" t="s">
        <v>49</v>
      </c>
      <c r="C32" s="164">
        <f>SUM(C33:C39)</f>
        <v>35</v>
      </c>
      <c r="D32" s="177">
        <f t="shared" ref="D32:J32" si="5">(D33*18+D34*1+D35*2+D36*1+D37*4+D38*5+D39*4)/35</f>
        <v>100.26173287787954</v>
      </c>
      <c r="E32" s="177">
        <f t="shared" si="5"/>
        <v>99.410206020261981</v>
      </c>
      <c r="F32" s="177">
        <f t="shared" si="5"/>
        <v>100.62813433868597</v>
      </c>
      <c r="G32" s="177">
        <f t="shared" si="5"/>
        <v>101.93518698371835</v>
      </c>
      <c r="H32" s="177">
        <f t="shared" si="5"/>
        <v>102.21785793233192</v>
      </c>
      <c r="I32" s="177">
        <f t="shared" si="5"/>
        <v>105.37445815369394</v>
      </c>
      <c r="J32" s="177">
        <f t="shared" si="5"/>
        <v>107.45924032192538</v>
      </c>
      <c r="K32" s="177">
        <v>108.22731021253922</v>
      </c>
      <c r="L32" s="177">
        <v>108.6360418426294</v>
      </c>
      <c r="M32" s="177">
        <v>110.70795567762379</v>
      </c>
      <c r="N32" s="177">
        <v>110.44336347281592</v>
      </c>
      <c r="O32" s="177">
        <v>110.56746319473396</v>
      </c>
      <c r="P32" s="177">
        <v>111.91439480906254</v>
      </c>
      <c r="Q32" s="177">
        <v>111.38293585802957</v>
      </c>
      <c r="R32" s="177">
        <v>112.46190641328593</v>
      </c>
      <c r="S32" s="177">
        <v>111.06845453506998</v>
      </c>
      <c r="T32" s="177">
        <v>111.02805110343952</v>
      </c>
      <c r="U32" s="177">
        <v>110.86305115754105</v>
      </c>
      <c r="V32" s="177">
        <v>109.78091635763138</v>
      </c>
      <c r="W32" s="177">
        <v>109.92769459839485</v>
      </c>
      <c r="X32" s="177">
        <v>106.81787873314555</v>
      </c>
      <c r="Y32" s="177">
        <v>105.82569286382891</v>
      </c>
      <c r="Z32" s="177">
        <v>103.34117329425241</v>
      </c>
      <c r="AA32" s="177">
        <v>101.91771715726303</v>
      </c>
      <c r="AB32" s="177">
        <v>103.0940169358642</v>
      </c>
      <c r="AC32" s="177">
        <v>103.65364599608532</v>
      </c>
      <c r="AD32" s="177">
        <v>103.48625109143937</v>
      </c>
      <c r="AE32" s="177">
        <v>103.2352319684242</v>
      </c>
      <c r="AF32" s="177">
        <v>102.86340550258127</v>
      </c>
      <c r="AG32" s="177">
        <v>102.84779159281554</v>
      </c>
      <c r="AH32" s="177">
        <v>100.68189738648053</v>
      </c>
      <c r="AI32" s="177">
        <v>100.70153792427435</v>
      </c>
      <c r="AJ32" s="177">
        <v>99.789405257286631</v>
      </c>
      <c r="AK32" s="177">
        <v>100.90873659772326</v>
      </c>
      <c r="AL32" s="177">
        <v>100.31948670685739</v>
      </c>
      <c r="AM32" s="177">
        <v>100.30703554206585</v>
      </c>
      <c r="AN32" s="177">
        <v>99.697891507034186</v>
      </c>
      <c r="AO32" s="177">
        <v>98.59007857020022</v>
      </c>
      <c r="AP32" s="177">
        <v>99.16180190742476</v>
      </c>
      <c r="AQ32" s="177">
        <v>100.16290860035545</v>
      </c>
      <c r="AR32" s="177">
        <v>99.195785440378117</v>
      </c>
      <c r="AS32" s="177">
        <v>100.09632918281879</v>
      </c>
      <c r="AT32" s="177">
        <v>99.652492246307247</v>
      </c>
      <c r="AU32" s="177">
        <v>98.724814407278501</v>
      </c>
      <c r="AV32" s="177">
        <v>96.78426008277809</v>
      </c>
      <c r="AW32" s="177">
        <v>97.967993349358494</v>
      </c>
      <c r="AX32" s="177">
        <v>99.311956088700782</v>
      </c>
      <c r="AY32" s="177">
        <v>99.762592416566477</v>
      </c>
      <c r="AZ32" s="177">
        <v>100.17257845835471</v>
      </c>
      <c r="BA32" s="177">
        <v>99.997053841322298</v>
      </c>
      <c r="BB32" s="177">
        <v>100.52649652330199</v>
      </c>
      <c r="BC32" s="177">
        <v>100.86016936196488</v>
      </c>
      <c r="BD32" s="177">
        <v>100.61817121339948</v>
      </c>
      <c r="BE32" s="177">
        <v>99.732130594851753</v>
      </c>
      <c r="BF32" s="177">
        <v>99.419231826179896</v>
      </c>
      <c r="BG32" s="177">
        <v>98.866999989203549</v>
      </c>
      <c r="BH32" s="177">
        <v>97.609929693273287</v>
      </c>
      <c r="BI32" s="177">
        <v>98.960656409117362</v>
      </c>
      <c r="BJ32" s="177">
        <v>98.484341315911394</v>
      </c>
      <c r="BK32" s="177">
        <v>97.621811369703309</v>
      </c>
      <c r="BL32" s="177"/>
    </row>
    <row r="33" spans="1:64" x14ac:dyDescent="0.25">
      <c r="B33" s="148" t="s">
        <v>472</v>
      </c>
      <c r="C33" s="184">
        <v>18</v>
      </c>
      <c r="D33" s="181">
        <v>100.11111745057971</v>
      </c>
      <c r="E33" s="181">
        <v>98.781469418660635</v>
      </c>
      <c r="F33" s="181">
        <v>101.26731747940092</v>
      </c>
      <c r="G33" s="181">
        <v>101.31839272251219</v>
      </c>
      <c r="H33" s="181">
        <v>101.93169515099324</v>
      </c>
      <c r="I33" s="181">
        <v>106.350172146711</v>
      </c>
      <c r="J33" s="181">
        <v>111.21067573155003</v>
      </c>
      <c r="K33" s="181">
        <v>113.70061184765846</v>
      </c>
      <c r="L33" s="181">
        <v>113.88776097159604</v>
      </c>
      <c r="M33" s="181">
        <v>117.3105837387546</v>
      </c>
      <c r="N33" s="181">
        <v>116.64874558784111</v>
      </c>
      <c r="O33" s="181">
        <v>117.31661249386018</v>
      </c>
      <c r="P33" s="181">
        <v>117.85133063208433</v>
      </c>
      <c r="Q33" s="181">
        <v>117.18225962401337</v>
      </c>
      <c r="R33" s="181">
        <v>117.78575707936173</v>
      </c>
      <c r="S33" s="181">
        <v>116.24780181192354</v>
      </c>
      <c r="T33" s="181">
        <v>116.14040399408464</v>
      </c>
      <c r="U33" s="181">
        <v>116.40804645172057</v>
      </c>
      <c r="V33" s="181">
        <v>114.56887782176972</v>
      </c>
      <c r="W33" s="181">
        <v>114.71204378400846</v>
      </c>
      <c r="X33" s="181">
        <v>109.97707730271033</v>
      </c>
      <c r="Y33" s="181">
        <v>107.27645555827679</v>
      </c>
      <c r="Z33" s="181">
        <v>104.08784014067686</v>
      </c>
      <c r="AA33" s="181">
        <v>102.82265918514669</v>
      </c>
      <c r="AB33" s="181">
        <v>103.88623495822677</v>
      </c>
      <c r="AC33" s="181">
        <v>104.32142735589274</v>
      </c>
      <c r="AD33" s="181">
        <v>103.96698919310812</v>
      </c>
      <c r="AE33" s="181">
        <v>103.00759089951768</v>
      </c>
      <c r="AF33" s="181">
        <v>101.62705035323251</v>
      </c>
      <c r="AG33" s="181">
        <v>100.56852785467078</v>
      </c>
      <c r="AH33" s="181">
        <v>98.726739789359172</v>
      </c>
      <c r="AI33" s="181">
        <v>97.597060730208156</v>
      </c>
      <c r="AJ33" s="181">
        <v>97.2174937425482</v>
      </c>
      <c r="AK33" s="181">
        <v>98.933307403305236</v>
      </c>
      <c r="AL33" s="181">
        <v>96.812480949738671</v>
      </c>
      <c r="AM33" s="181">
        <v>97.811095425589357</v>
      </c>
      <c r="AN33" s="181">
        <v>96.659586732511926</v>
      </c>
      <c r="AO33" s="181">
        <v>95.451429422047866</v>
      </c>
      <c r="AP33" s="181">
        <v>95.401535430614061</v>
      </c>
      <c r="AQ33" s="181">
        <v>96.409381439715446</v>
      </c>
      <c r="AR33" s="181">
        <v>95.016272100734923</v>
      </c>
      <c r="AS33" s="181">
        <v>95.613270488910999</v>
      </c>
      <c r="AT33" s="181">
        <v>94.937010660908598</v>
      </c>
      <c r="AU33" s="181">
        <v>94.995009012085802</v>
      </c>
      <c r="AV33" s="181">
        <v>93.419071973005259</v>
      </c>
      <c r="AW33" s="181">
        <v>94.507694847467619</v>
      </c>
      <c r="AX33" s="181">
        <v>96.502625676223644</v>
      </c>
      <c r="AY33" s="181">
        <v>97.06329712735662</v>
      </c>
      <c r="AZ33" s="181">
        <v>97.353242186809723</v>
      </c>
      <c r="BA33" s="181">
        <v>97.470603649704088</v>
      </c>
      <c r="BB33" s="181">
        <v>97.588276765812324</v>
      </c>
      <c r="BC33" s="181">
        <v>97.68461266100725</v>
      </c>
      <c r="BD33" s="181">
        <v>97.272009772086321</v>
      </c>
      <c r="BE33" s="181">
        <v>96.509341679237565</v>
      </c>
      <c r="BF33" s="181">
        <v>96.022918582817539</v>
      </c>
      <c r="BG33" s="181">
        <v>95.712869986612475</v>
      </c>
      <c r="BH33" s="181">
        <v>94.398720829365814</v>
      </c>
      <c r="BI33" s="181">
        <v>95.567199307817674</v>
      </c>
      <c r="BJ33" s="181">
        <v>95.472516937085572</v>
      </c>
      <c r="BK33" s="181">
        <v>94.129129526042504</v>
      </c>
      <c r="BL33" s="181"/>
    </row>
    <row r="34" spans="1:64" x14ac:dyDescent="0.25">
      <c r="B34" s="148" t="s">
        <v>473</v>
      </c>
      <c r="C34" s="184">
        <v>1</v>
      </c>
      <c r="D34" s="181">
        <v>100.52601465344694</v>
      </c>
      <c r="E34" s="181">
        <v>101.23999087316166</v>
      </c>
      <c r="F34" s="181">
        <v>105.70435075087043</v>
      </c>
      <c r="G34" s="181">
        <v>107.06211248997688</v>
      </c>
      <c r="H34" s="181">
        <v>109.03505148447101</v>
      </c>
      <c r="I34" s="181">
        <v>109.96792716994571</v>
      </c>
      <c r="J34" s="181">
        <v>116.47301330338311</v>
      </c>
      <c r="K34" s="181">
        <v>112.71936718337679</v>
      </c>
      <c r="L34" s="181">
        <v>110.99253784910299</v>
      </c>
      <c r="M34" s="181">
        <v>113.67184356787315</v>
      </c>
      <c r="N34" s="181">
        <v>113.47106989438635</v>
      </c>
      <c r="O34" s="181">
        <v>112.96811820101206</v>
      </c>
      <c r="P34" s="181">
        <v>113.32203312207388</v>
      </c>
      <c r="Q34" s="181">
        <v>113.21437394368337</v>
      </c>
      <c r="R34" s="181">
        <v>113.99945814585809</v>
      </c>
      <c r="S34" s="181">
        <v>113.65111419895477</v>
      </c>
      <c r="T34" s="181">
        <v>113.84829379164051</v>
      </c>
      <c r="U34" s="181">
        <v>113.37437423172811</v>
      </c>
      <c r="V34" s="181">
        <v>112.53277878799307</v>
      </c>
      <c r="W34" s="181">
        <v>110.93842649534356</v>
      </c>
      <c r="X34" s="181">
        <v>108.94837617571518</v>
      </c>
      <c r="Y34" s="181">
        <v>109.54964903832084</v>
      </c>
      <c r="Z34" s="181">
        <v>108.34237307448096</v>
      </c>
      <c r="AA34" s="181">
        <v>107.27077618071196</v>
      </c>
      <c r="AB34" s="181">
        <v>106.98861636400162</v>
      </c>
      <c r="AC34" s="181">
        <v>109.00968047429126</v>
      </c>
      <c r="AD34" s="181">
        <v>109.42645015008637</v>
      </c>
      <c r="AE34" s="181">
        <v>109.67337586781525</v>
      </c>
      <c r="AF34" s="181">
        <v>108.66216540082333</v>
      </c>
      <c r="AG34" s="181">
        <v>108.77572636861116</v>
      </c>
      <c r="AH34" s="181">
        <v>109.36536439427007</v>
      </c>
      <c r="AI34" s="181">
        <v>109.46406471832763</v>
      </c>
      <c r="AJ34" s="181">
        <v>108.96691628901563</v>
      </c>
      <c r="AK34" s="181">
        <v>109.6730788973734</v>
      </c>
      <c r="AL34" s="181">
        <v>109.65375973016288</v>
      </c>
      <c r="AM34" s="181">
        <v>109.55812250452018</v>
      </c>
      <c r="AN34" s="181">
        <v>109.27855676123269</v>
      </c>
      <c r="AO34" s="181">
        <v>108.74056866786168</v>
      </c>
      <c r="AP34" s="181">
        <v>109.25636462606244</v>
      </c>
      <c r="AQ34" s="181">
        <v>108.13418224760989</v>
      </c>
      <c r="AR34" s="181">
        <v>108.7325915352319</v>
      </c>
      <c r="AS34" s="181">
        <v>107.70114398053049</v>
      </c>
      <c r="AT34" s="181">
        <v>107.47022852631929</v>
      </c>
      <c r="AU34" s="181">
        <v>107.02372826314119</v>
      </c>
      <c r="AV34" s="181">
        <v>106.03674768635639</v>
      </c>
      <c r="AW34" s="181">
        <v>105.21168072161542</v>
      </c>
      <c r="AX34" s="181">
        <v>104.3301108245947</v>
      </c>
      <c r="AY34" s="181">
        <v>103.54488724456552</v>
      </c>
      <c r="AZ34" s="181">
        <v>104.34220539295325</v>
      </c>
      <c r="BA34" s="181">
        <v>103.2788137127621</v>
      </c>
      <c r="BB34" s="181">
        <v>103.01757732918672</v>
      </c>
      <c r="BC34" s="181">
        <v>104.18292211049172</v>
      </c>
      <c r="BD34" s="181">
        <v>104.37156765966445</v>
      </c>
      <c r="BE34" s="181">
        <v>104.88080862061037</v>
      </c>
      <c r="BF34" s="181">
        <v>105.02742814261389</v>
      </c>
      <c r="BG34" s="181">
        <v>105.44377035541943</v>
      </c>
      <c r="BH34" s="181">
        <v>104.85070948785098</v>
      </c>
      <c r="BI34" s="181">
        <v>105.5365300474628</v>
      </c>
      <c r="BJ34" s="181">
        <v>104.97864978737634</v>
      </c>
      <c r="BK34" s="181">
        <v>105.79895681908474</v>
      </c>
      <c r="BL34" s="181"/>
    </row>
    <row r="35" spans="1:64" x14ac:dyDescent="0.25">
      <c r="B35" s="148" t="s">
        <v>474</v>
      </c>
      <c r="C35" s="184">
        <v>2</v>
      </c>
      <c r="D35" s="181">
        <v>97.434522934935003</v>
      </c>
      <c r="E35" s="181">
        <v>95.852573210385358</v>
      </c>
      <c r="F35" s="181">
        <v>94.929874929581928</v>
      </c>
      <c r="G35" s="181">
        <v>103.39376961469983</v>
      </c>
      <c r="H35" s="181">
        <v>102.09378868634863</v>
      </c>
      <c r="I35" s="181">
        <v>104.65027454447551</v>
      </c>
      <c r="J35" s="181">
        <v>101.67637812321328</v>
      </c>
      <c r="K35" s="181">
        <v>95.878668998159</v>
      </c>
      <c r="L35" s="181">
        <v>100.12832506014698</v>
      </c>
      <c r="M35" s="181">
        <v>104.44520392953653</v>
      </c>
      <c r="N35" s="181">
        <v>104.46141126307779</v>
      </c>
      <c r="O35" s="181">
        <v>103.71889661794336</v>
      </c>
      <c r="P35" s="181">
        <v>112.50001692515579</v>
      </c>
      <c r="Q35" s="181">
        <v>108.81074250874804</v>
      </c>
      <c r="R35" s="181">
        <v>110.51116360729324</v>
      </c>
      <c r="S35" s="181">
        <v>107.14579009848393</v>
      </c>
      <c r="T35" s="181">
        <v>108.5363316978133</v>
      </c>
      <c r="U35" s="181">
        <v>109.15616487059449</v>
      </c>
      <c r="V35" s="181">
        <v>108.29235439072494</v>
      </c>
      <c r="W35" s="181">
        <v>108.54258767338551</v>
      </c>
      <c r="X35" s="181">
        <v>106.63654020108535</v>
      </c>
      <c r="Y35" s="181">
        <v>106.107373584269</v>
      </c>
      <c r="Z35" s="181">
        <v>101.17315577030442</v>
      </c>
      <c r="AA35" s="181">
        <v>98.701819518582838</v>
      </c>
      <c r="AB35" s="181">
        <v>102.55604816250971</v>
      </c>
      <c r="AC35" s="181">
        <v>101.43039468525478</v>
      </c>
      <c r="AD35" s="181">
        <v>101.43354535107221</v>
      </c>
      <c r="AE35" s="181">
        <v>101.8983805346513</v>
      </c>
      <c r="AF35" s="181">
        <v>103.28936118999064</v>
      </c>
      <c r="AG35" s="181">
        <v>104.06778216868409</v>
      </c>
      <c r="AH35" s="181">
        <v>98.843149138783502</v>
      </c>
      <c r="AI35" s="181">
        <v>104.10500724596017</v>
      </c>
      <c r="AJ35" s="181">
        <v>100.02985156532912</v>
      </c>
      <c r="AK35" s="181">
        <v>101.92837938142472</v>
      </c>
      <c r="AL35" s="181">
        <v>100.02930892131511</v>
      </c>
      <c r="AM35" s="181">
        <v>96.699191645333485</v>
      </c>
      <c r="AN35" s="181">
        <v>97.787562896587389</v>
      </c>
      <c r="AO35" s="181">
        <v>94.860522730385043</v>
      </c>
      <c r="AP35" s="181">
        <v>100.16054416129211</v>
      </c>
      <c r="AQ35" s="181">
        <v>98.616845651835874</v>
      </c>
      <c r="AR35" s="181">
        <v>98.769047939408551</v>
      </c>
      <c r="AS35" s="181">
        <v>103.62681953547236</v>
      </c>
      <c r="AT35" s="181">
        <v>101.98260407171018</v>
      </c>
      <c r="AU35" s="181">
        <v>94.492019211226022</v>
      </c>
      <c r="AV35" s="181">
        <v>89.767718321057572</v>
      </c>
      <c r="AW35" s="181">
        <v>93.324730919899167</v>
      </c>
      <c r="AX35" s="181">
        <v>104.00811556111765</v>
      </c>
      <c r="AY35" s="181">
        <v>99.613289979894716</v>
      </c>
      <c r="AZ35" s="181">
        <v>103.80810752480316</v>
      </c>
      <c r="BA35" s="181">
        <v>98.886157086647444</v>
      </c>
      <c r="BB35" s="181">
        <v>100.03924143008895</v>
      </c>
      <c r="BC35" s="181">
        <v>105.55229345314366</v>
      </c>
      <c r="BD35" s="181">
        <v>106.54024170824111</v>
      </c>
      <c r="BE35" s="181">
        <v>96.6399636192088</v>
      </c>
      <c r="BF35" s="181">
        <v>97.910890943669543</v>
      </c>
      <c r="BG35" s="181">
        <v>98.036418867899727</v>
      </c>
      <c r="BH35" s="181">
        <v>93.334541504543751</v>
      </c>
      <c r="BI35" s="181">
        <v>100.41343678990094</v>
      </c>
      <c r="BJ35" s="181">
        <v>96.26030417241158</v>
      </c>
      <c r="BK35" s="181">
        <v>93.621759919025934</v>
      </c>
      <c r="BL35" s="181"/>
    </row>
    <row r="36" spans="1:64" x14ac:dyDescent="0.25">
      <c r="B36" s="148" t="s">
        <v>475</v>
      </c>
      <c r="C36" s="184">
        <v>1</v>
      </c>
      <c r="D36" s="181">
        <v>105.93461730334568</v>
      </c>
      <c r="E36" s="181">
        <v>106.52519450694848</v>
      </c>
      <c r="F36" s="181">
        <v>107.59014325841544</v>
      </c>
      <c r="G36" s="181">
        <v>107.80203274599347</v>
      </c>
      <c r="H36" s="181">
        <v>108.40410962793268</v>
      </c>
      <c r="I36" s="181">
        <v>109.44990952746954</v>
      </c>
      <c r="J36" s="181">
        <v>111.68796416758136</v>
      </c>
      <c r="K36" s="181">
        <v>111.80524428851714</v>
      </c>
      <c r="L36" s="181">
        <v>112.16200233583304</v>
      </c>
      <c r="M36" s="181">
        <v>111.00374602305513</v>
      </c>
      <c r="N36" s="181">
        <v>110.61569138500619</v>
      </c>
      <c r="O36" s="181">
        <v>110.98483147262738</v>
      </c>
      <c r="P36" s="181">
        <v>111.5329086085226</v>
      </c>
      <c r="Q36" s="181">
        <v>112.34454181179018</v>
      </c>
      <c r="R36" s="181">
        <v>112.55500026227493</v>
      </c>
      <c r="S36" s="181">
        <v>112.70057269636665</v>
      </c>
      <c r="T36" s="181">
        <v>112.50712300461056</v>
      </c>
      <c r="U36" s="181">
        <v>112.2515806099975</v>
      </c>
      <c r="V36" s="181">
        <v>111.83299533371513</v>
      </c>
      <c r="W36" s="181">
        <v>111.70693738103864</v>
      </c>
      <c r="X36" s="181">
        <v>111.48219985380931</v>
      </c>
      <c r="Y36" s="181">
        <v>111.35357603440634</v>
      </c>
      <c r="Z36" s="181">
        <v>110.3805805630231</v>
      </c>
      <c r="AA36" s="181">
        <v>109.82467331236569</v>
      </c>
      <c r="AB36" s="181">
        <v>109.5815748412642</v>
      </c>
      <c r="AC36" s="181">
        <v>109.5563871868851</v>
      </c>
      <c r="AD36" s="181">
        <v>109.73954503565434</v>
      </c>
      <c r="AE36" s="181">
        <v>110.23714027362904</v>
      </c>
      <c r="AF36" s="181">
        <v>110.24280296907716</v>
      </c>
      <c r="AG36" s="181">
        <v>110.31252357933876</v>
      </c>
      <c r="AH36" s="181">
        <v>110.77978620067574</v>
      </c>
      <c r="AI36" s="181">
        <v>110.79505355302757</v>
      </c>
      <c r="AJ36" s="181">
        <v>111.13091041894252</v>
      </c>
      <c r="AK36" s="181">
        <v>110.98247790936637</v>
      </c>
      <c r="AL36" s="181">
        <v>110.85474663265298</v>
      </c>
      <c r="AM36" s="181">
        <v>110.9520464842511</v>
      </c>
      <c r="AN36" s="181">
        <v>111.1127708669637</v>
      </c>
      <c r="AO36" s="181">
        <v>111.25744479629063</v>
      </c>
      <c r="AP36" s="181">
        <v>111.48255318016592</v>
      </c>
      <c r="AQ36" s="181">
        <v>111.65618422131257</v>
      </c>
      <c r="AR36" s="181">
        <v>111.53592148266102</v>
      </c>
      <c r="AS36" s="181">
        <v>111.53768459898622</v>
      </c>
      <c r="AT36" s="181">
        <v>111.58961024783106</v>
      </c>
      <c r="AU36" s="181">
        <v>111.64341074297212</v>
      </c>
      <c r="AV36" s="181">
        <v>111.44169015152474</v>
      </c>
      <c r="AW36" s="181">
        <v>111.31996240862929</v>
      </c>
      <c r="AX36" s="181">
        <v>110.67429494480658</v>
      </c>
      <c r="AY36" s="181">
        <v>110.41636891056055</v>
      </c>
      <c r="AZ36" s="181">
        <v>110.47895327767938</v>
      </c>
      <c r="BA36" s="181">
        <v>110.11818892801597</v>
      </c>
      <c r="BB36" s="181">
        <v>110.21819595819626</v>
      </c>
      <c r="BC36" s="181">
        <v>110.21134484322744</v>
      </c>
      <c r="BD36" s="181">
        <v>110.99531022947568</v>
      </c>
      <c r="BE36" s="181">
        <v>111.17702670391859</v>
      </c>
      <c r="BF36" s="181">
        <v>111.56048679278757</v>
      </c>
      <c r="BG36" s="181">
        <v>111.8972524387523</v>
      </c>
      <c r="BH36" s="181">
        <v>112.42348197362816</v>
      </c>
      <c r="BI36" s="181">
        <v>112.48820369478943</v>
      </c>
      <c r="BJ36" s="181">
        <v>112.73755041701119</v>
      </c>
      <c r="BK36" s="181">
        <v>113.4516299879138</v>
      </c>
      <c r="BL36" s="181"/>
    </row>
    <row r="37" spans="1:64" x14ac:dyDescent="0.25">
      <c r="B37" s="148" t="s">
        <v>476</v>
      </c>
      <c r="C37" s="184">
        <v>4</v>
      </c>
      <c r="D37" s="181">
        <v>100.84496369063379</v>
      </c>
      <c r="E37" s="181">
        <v>99.298622306831319</v>
      </c>
      <c r="F37" s="181">
        <v>99.287509097562094</v>
      </c>
      <c r="G37" s="181">
        <v>103.65528180324499</v>
      </c>
      <c r="H37" s="181">
        <v>104.51983613405034</v>
      </c>
      <c r="I37" s="181">
        <v>108.60791558878798</v>
      </c>
      <c r="J37" s="181">
        <v>105.85370268646541</v>
      </c>
      <c r="K37" s="181">
        <v>106.33251320520198</v>
      </c>
      <c r="L37" s="181">
        <v>106.14227341284047</v>
      </c>
      <c r="M37" s="181">
        <v>104.96630151165218</v>
      </c>
      <c r="N37" s="181">
        <v>106.60325135435639</v>
      </c>
      <c r="O37" s="181">
        <v>108.26382034367963</v>
      </c>
      <c r="P37" s="181">
        <v>112.72688861893259</v>
      </c>
      <c r="Q37" s="181">
        <v>112.73622930415713</v>
      </c>
      <c r="R37" s="181">
        <v>113.61483319420802</v>
      </c>
      <c r="S37" s="181">
        <v>112.10116701931722</v>
      </c>
      <c r="T37" s="181">
        <v>108.50304732338174</v>
      </c>
      <c r="U37" s="181">
        <v>108.36360586930212</v>
      </c>
      <c r="V37" s="181">
        <v>110.12719385461548</v>
      </c>
      <c r="W37" s="181">
        <v>110.03189333475021</v>
      </c>
      <c r="X37" s="181">
        <v>107.11402313065629</v>
      </c>
      <c r="Y37" s="181">
        <v>108.64597463826669</v>
      </c>
      <c r="Z37" s="181">
        <v>106.31174374091884</v>
      </c>
      <c r="AA37" s="181">
        <v>103.09339695004952</v>
      </c>
      <c r="AB37" s="181">
        <v>106.11095637982451</v>
      </c>
      <c r="AC37" s="181">
        <v>106.75021254529236</v>
      </c>
      <c r="AD37" s="181">
        <v>107.68335519650309</v>
      </c>
      <c r="AE37" s="181">
        <v>107.10474136375619</v>
      </c>
      <c r="AF37" s="181">
        <v>107.89699181482942</v>
      </c>
      <c r="AG37" s="181">
        <v>108.33750342172488</v>
      </c>
      <c r="AH37" s="181">
        <v>105.2569641041739</v>
      </c>
      <c r="AI37" s="181">
        <v>107.02865736245028</v>
      </c>
      <c r="AJ37" s="181">
        <v>104.81453306652907</v>
      </c>
      <c r="AK37" s="181">
        <v>104.99804077611104</v>
      </c>
      <c r="AL37" s="181">
        <v>109.35566801831095</v>
      </c>
      <c r="AM37" s="181">
        <v>106.20275379008686</v>
      </c>
      <c r="AN37" s="181">
        <v>104.5028556631046</v>
      </c>
      <c r="AO37" s="181">
        <v>102.89013734931683</v>
      </c>
      <c r="AP37" s="181">
        <v>105.16459377810759</v>
      </c>
      <c r="AQ37" s="181">
        <v>107.78429404036646</v>
      </c>
      <c r="AR37" s="181">
        <v>106.01426033944534</v>
      </c>
      <c r="AS37" s="181">
        <v>108.5070693795129</v>
      </c>
      <c r="AT37" s="181">
        <v>111.0074648519075</v>
      </c>
      <c r="AU37" s="181">
        <v>108.70856805324232</v>
      </c>
      <c r="AV37" s="181">
        <v>104.85978884459519</v>
      </c>
      <c r="AW37" s="181">
        <v>107.33764922920184</v>
      </c>
      <c r="AX37" s="181">
        <v>105.62207299510123</v>
      </c>
      <c r="AY37" s="181">
        <v>109.17006571734663</v>
      </c>
      <c r="AZ37" s="181">
        <v>110.02279742992667</v>
      </c>
      <c r="BA37" s="181">
        <v>110.46494411805183</v>
      </c>
      <c r="BB37" s="181">
        <v>111.23083746371935</v>
      </c>
      <c r="BC37" s="181">
        <v>110.14003566962248</v>
      </c>
      <c r="BD37" s="181">
        <v>110.80741260125571</v>
      </c>
      <c r="BE37" s="181">
        <v>110.97465254890372</v>
      </c>
      <c r="BF37" s="181">
        <v>108.98829654717709</v>
      </c>
      <c r="BG37" s="181">
        <v>108.12435761824493</v>
      </c>
      <c r="BH37" s="181">
        <v>108.03413770907312</v>
      </c>
      <c r="BI37" s="181">
        <v>108.3957450394328</v>
      </c>
      <c r="BJ37" s="181">
        <v>108.83981309224426</v>
      </c>
      <c r="BK37" s="181">
        <v>107.34438567485168</v>
      </c>
      <c r="BL37" s="181"/>
    </row>
    <row r="38" spans="1:64" x14ac:dyDescent="0.25">
      <c r="B38" s="148" t="s">
        <v>477</v>
      </c>
      <c r="C38" s="184">
        <v>5</v>
      </c>
      <c r="D38" s="181">
        <v>102.78417509102599</v>
      </c>
      <c r="E38" s="181">
        <v>103.63087497841157</v>
      </c>
      <c r="F38" s="181">
        <v>102.36328049691143</v>
      </c>
      <c r="G38" s="181">
        <v>103.40164693310768</v>
      </c>
      <c r="H38" s="181">
        <v>102.32340325677035</v>
      </c>
      <c r="I38" s="181">
        <v>104.28626107496575</v>
      </c>
      <c r="J38" s="181">
        <v>103.48119640135869</v>
      </c>
      <c r="K38" s="181">
        <v>102.36407436020438</v>
      </c>
      <c r="L38" s="181">
        <v>102.84666478624183</v>
      </c>
      <c r="M38" s="181">
        <v>103.32000578067907</v>
      </c>
      <c r="N38" s="181">
        <v>102.96580004767308</v>
      </c>
      <c r="O38" s="181">
        <v>101.57738359523243</v>
      </c>
      <c r="P38" s="181">
        <v>100.46598223393156</v>
      </c>
      <c r="Q38" s="181">
        <v>100.19682299531033</v>
      </c>
      <c r="R38" s="181">
        <v>103.59849817982906</v>
      </c>
      <c r="S38" s="181">
        <v>101.96760085228625</v>
      </c>
      <c r="T38" s="181">
        <v>104.38194913079614</v>
      </c>
      <c r="U38" s="181">
        <v>102.58728759665419</v>
      </c>
      <c r="V38" s="181">
        <v>101.53133074987336</v>
      </c>
      <c r="W38" s="181">
        <v>102.44865641627408</v>
      </c>
      <c r="X38" s="181">
        <v>101.25269560263412</v>
      </c>
      <c r="Y38" s="181">
        <v>102.80701839530897</v>
      </c>
      <c r="Z38" s="181">
        <v>101.14639462921639</v>
      </c>
      <c r="AA38" s="181">
        <v>99.777686130596223</v>
      </c>
      <c r="AB38" s="181">
        <v>100.14257719490851</v>
      </c>
      <c r="AC38" s="181">
        <v>101.57396993181652</v>
      </c>
      <c r="AD38" s="181">
        <v>100.55755461401297</v>
      </c>
      <c r="AE38" s="181">
        <v>102.32605894729558</v>
      </c>
      <c r="AF38" s="181">
        <v>103.76038504849794</v>
      </c>
      <c r="AG38" s="181">
        <v>106.5718584811912</v>
      </c>
      <c r="AH38" s="181">
        <v>102.63010922956315</v>
      </c>
      <c r="AI38" s="181">
        <v>103.56808865102239</v>
      </c>
      <c r="AJ38" s="181">
        <v>102.07853052635213</v>
      </c>
      <c r="AK38" s="181">
        <v>102.87680028296214</v>
      </c>
      <c r="AL38" s="181">
        <v>103.78873484556195</v>
      </c>
      <c r="AM38" s="181">
        <v>104.17516613675343</v>
      </c>
      <c r="AN38" s="181">
        <v>104.08517171414039</v>
      </c>
      <c r="AO38" s="181">
        <v>103.64312372494059</v>
      </c>
      <c r="AP38" s="181">
        <v>103.07648850503222</v>
      </c>
      <c r="AQ38" s="181">
        <v>105.07929457288171</v>
      </c>
      <c r="AR38" s="181">
        <v>104.48627253198651</v>
      </c>
      <c r="AS38" s="181">
        <v>105.17346350958215</v>
      </c>
      <c r="AT38" s="181">
        <v>103.83858266183447</v>
      </c>
      <c r="AU38" s="181">
        <v>102.17357265665414</v>
      </c>
      <c r="AV38" s="181">
        <v>99.620802306456767</v>
      </c>
      <c r="AW38" s="181">
        <v>100.72138310536781</v>
      </c>
      <c r="AX38" s="181">
        <v>100.31408064947604</v>
      </c>
      <c r="AY38" s="181">
        <v>100.71804451140011</v>
      </c>
      <c r="AZ38" s="181">
        <v>102.39574934113274</v>
      </c>
      <c r="BA38" s="181">
        <v>100.76195624364648</v>
      </c>
      <c r="BB38" s="181">
        <v>101.33871297584105</v>
      </c>
      <c r="BC38" s="181">
        <v>101.74607318091208</v>
      </c>
      <c r="BD38" s="181">
        <v>100.97523136622566</v>
      </c>
      <c r="BE38" s="181">
        <v>101.23911669781562</v>
      </c>
      <c r="BF38" s="181">
        <v>102.0201065551237</v>
      </c>
      <c r="BG38" s="181">
        <v>99.528532827945909</v>
      </c>
      <c r="BH38" s="181">
        <v>97.376303125102396</v>
      </c>
      <c r="BI38" s="181">
        <v>100.10146485629802</v>
      </c>
      <c r="BJ38" s="181">
        <v>97.335054043600437</v>
      </c>
      <c r="BK38" s="181">
        <v>98.034019420562956</v>
      </c>
      <c r="BL38" s="181"/>
    </row>
    <row r="39" spans="1:64" x14ac:dyDescent="0.25">
      <c r="B39" s="148" t="s">
        <v>478</v>
      </c>
      <c r="C39" s="184">
        <v>4</v>
      </c>
      <c r="D39" s="181">
        <v>97.132532142755252</v>
      </c>
      <c r="E39" s="181">
        <v>96.617891313253494</v>
      </c>
      <c r="F39" s="181">
        <v>96.763076120384341</v>
      </c>
      <c r="G39" s="181">
        <v>97.679857270258722</v>
      </c>
      <c r="H39" s="181">
        <v>97.882853902146309</v>
      </c>
      <c r="I39" s="181">
        <v>97.305395805535838</v>
      </c>
      <c r="J39" s="181">
        <v>96.73668040736041</v>
      </c>
      <c r="K39" s="181">
        <v>96.978117522744839</v>
      </c>
      <c r="L39" s="181">
        <v>97.517039778874747</v>
      </c>
      <c r="M39" s="181">
        <v>98.289177254811008</v>
      </c>
      <c r="N39" s="181">
        <v>97.897177876519464</v>
      </c>
      <c r="O39" s="181">
        <v>96.457311166449614</v>
      </c>
      <c r="P39" s="181">
        <v>98.146856428343852</v>
      </c>
      <c r="Q39" s="181">
        <v>98.503162208161001</v>
      </c>
      <c r="R39" s="181">
        <v>98.998621934449972</v>
      </c>
      <c r="S39" s="181">
        <v>99.012384170458986</v>
      </c>
      <c r="T39" s="181">
        <v>99.026125396868593</v>
      </c>
      <c r="U39" s="181">
        <v>98.633202084893185</v>
      </c>
      <c r="V39" s="181">
        <v>97.744089913564082</v>
      </c>
      <c r="W39" s="181">
        <v>97.637782047035785</v>
      </c>
      <c r="X39" s="181">
        <v>97.653784310954251</v>
      </c>
      <c r="Y39" s="181">
        <v>97.796521853537968</v>
      </c>
      <c r="Z39" s="181">
        <v>97.827932369695191</v>
      </c>
      <c r="AA39" s="181">
        <v>97.637782047035785</v>
      </c>
      <c r="AB39" s="181">
        <v>97.874841120759825</v>
      </c>
      <c r="AC39" s="181">
        <v>98.448590146244655</v>
      </c>
      <c r="AD39" s="181">
        <v>98.764675745117401</v>
      </c>
      <c r="AE39" s="181">
        <v>98.834986325319818</v>
      </c>
      <c r="AF39" s="181">
        <v>98.764675745117401</v>
      </c>
      <c r="AG39" s="181">
        <v>99.001520996574058</v>
      </c>
      <c r="AH39" s="181">
        <v>98.693810220332409</v>
      </c>
      <c r="AI39" s="181">
        <v>98.345632184416644</v>
      </c>
      <c r="AJ39" s="181">
        <v>98.226495475667761</v>
      </c>
      <c r="AK39" s="181">
        <v>98.029441892994015</v>
      </c>
      <c r="AL39" s="181">
        <v>97.905976784553104</v>
      </c>
      <c r="AM39" s="181">
        <v>97.637782047035785</v>
      </c>
      <c r="AN39" s="181">
        <v>98.787476729122574</v>
      </c>
      <c r="AO39" s="181">
        <v>98.257948353313409</v>
      </c>
      <c r="AP39" s="181">
        <v>99.083651310602406</v>
      </c>
      <c r="AQ39" s="181">
        <v>99.193807074773375</v>
      </c>
      <c r="AR39" s="181">
        <v>99.316144921395463</v>
      </c>
      <c r="AS39" s="181">
        <v>98.986147470458931</v>
      </c>
      <c r="AT39" s="181">
        <v>98.180804272506379</v>
      </c>
      <c r="AU39" s="181">
        <v>98.026257278099536</v>
      </c>
      <c r="AV39" s="181">
        <v>97.837191498119424</v>
      </c>
      <c r="AW39" s="181">
        <v>97.900660639860149</v>
      </c>
      <c r="AX39" s="181">
        <v>97.947967203270125</v>
      </c>
      <c r="AY39" s="181">
        <v>97.773266186526257</v>
      </c>
      <c r="AZ39" s="181">
        <v>94.793644133557706</v>
      </c>
      <c r="BA39" s="181">
        <v>97.146786061773653</v>
      </c>
      <c r="BB39" s="181">
        <v>99.226806412326113</v>
      </c>
      <c r="BC39" s="181">
        <v>99.24838433189575</v>
      </c>
      <c r="BD39" s="181">
        <v>98.546662007413573</v>
      </c>
      <c r="BE39" s="181">
        <v>98.506116086473853</v>
      </c>
      <c r="BF39" s="181">
        <v>98.199290909628303</v>
      </c>
      <c r="BG39" s="181">
        <v>98.489846180104678</v>
      </c>
      <c r="BH39" s="181">
        <v>98.552305850902371</v>
      </c>
      <c r="BI39" s="181">
        <v>97.617868754278533</v>
      </c>
      <c r="BJ39" s="181">
        <v>99.043827513292086</v>
      </c>
      <c r="BK39" s="181">
        <v>99.099330005894643</v>
      </c>
      <c r="BL39" s="181"/>
    </row>
    <row r="40" spans="1:64" x14ac:dyDescent="0.25">
      <c r="A40" s="173" t="s">
        <v>50</v>
      </c>
      <c r="C40" s="164">
        <f>SUM(C41:C43)</f>
        <v>15</v>
      </c>
      <c r="D40" s="177">
        <f t="shared" ref="D40:J40" si="6">(D41*1+D42*9+D43*5)/15</f>
        <v>100.57322720339008</v>
      </c>
      <c r="E40" s="177">
        <f t="shared" si="6"/>
        <v>99.545719563612849</v>
      </c>
      <c r="F40" s="177">
        <f t="shared" si="6"/>
        <v>99.163129464788867</v>
      </c>
      <c r="G40" s="177">
        <f t="shared" si="6"/>
        <v>99.90687416166169</v>
      </c>
      <c r="H40" s="177">
        <f t="shared" si="6"/>
        <v>96.938218309199769</v>
      </c>
      <c r="I40" s="177">
        <f t="shared" si="6"/>
        <v>97.316675241817435</v>
      </c>
      <c r="J40" s="177">
        <f t="shared" si="6"/>
        <v>95.617317832359191</v>
      </c>
      <c r="K40" s="177">
        <v>95.243805333021371</v>
      </c>
      <c r="L40" s="177">
        <v>94.699413848153213</v>
      </c>
      <c r="M40" s="177">
        <v>95.136181982746649</v>
      </c>
      <c r="N40" s="177">
        <v>93.749921266019854</v>
      </c>
      <c r="O40" s="177">
        <v>93.472378095082973</v>
      </c>
      <c r="P40" s="177">
        <v>94.400306017332142</v>
      </c>
      <c r="Q40" s="177">
        <v>93.407048097300049</v>
      </c>
      <c r="R40" s="177">
        <v>95.074250267323805</v>
      </c>
      <c r="S40" s="177">
        <v>92.787400453797943</v>
      </c>
      <c r="T40" s="177">
        <v>92.222027080938162</v>
      </c>
      <c r="U40" s="177">
        <v>93.747706538724458</v>
      </c>
      <c r="V40" s="177">
        <v>93.299656225326487</v>
      </c>
      <c r="W40" s="177">
        <v>91.717637232501602</v>
      </c>
      <c r="X40" s="177">
        <v>89.199635868544661</v>
      </c>
      <c r="Y40" s="177">
        <v>91.666224231971768</v>
      </c>
      <c r="Z40" s="177">
        <v>90.519500009054084</v>
      </c>
      <c r="AA40" s="177">
        <v>88.948152631420555</v>
      </c>
      <c r="AB40" s="177">
        <v>90.127603207772395</v>
      </c>
      <c r="AC40" s="177">
        <v>91.114573691049529</v>
      </c>
      <c r="AD40" s="177">
        <v>88.868642426345943</v>
      </c>
      <c r="AE40" s="177">
        <v>91.076270846022453</v>
      </c>
      <c r="AF40" s="177">
        <v>91.342320623387849</v>
      </c>
      <c r="AG40" s="177">
        <v>91.99521924981488</v>
      </c>
      <c r="AH40" s="177">
        <v>89.690463250277801</v>
      </c>
      <c r="AI40" s="177">
        <v>90.738943690298882</v>
      </c>
      <c r="AJ40" s="177">
        <v>89.06524647831499</v>
      </c>
      <c r="AK40" s="177">
        <v>90.153744746943303</v>
      </c>
      <c r="AL40" s="177">
        <v>92.41623924805225</v>
      </c>
      <c r="AM40" s="177">
        <v>91.641004935118133</v>
      </c>
      <c r="AN40" s="177">
        <v>88.651700897309567</v>
      </c>
      <c r="AO40" s="177">
        <v>89.522407465177892</v>
      </c>
      <c r="AP40" s="177">
        <v>89.563635542795069</v>
      </c>
      <c r="AQ40" s="177">
        <v>90.890547834977099</v>
      </c>
      <c r="AR40" s="177">
        <v>91.007447972999486</v>
      </c>
      <c r="AS40" s="177">
        <v>91.226390606155718</v>
      </c>
      <c r="AT40" s="177">
        <v>91.784683257380124</v>
      </c>
      <c r="AU40" s="177">
        <v>90.46264999015284</v>
      </c>
      <c r="AV40" s="177">
        <v>89.365581796524594</v>
      </c>
      <c r="AW40" s="177">
        <v>92.564817082382618</v>
      </c>
      <c r="AX40" s="177">
        <v>95.277574983266106</v>
      </c>
      <c r="AY40" s="177">
        <v>93.791872101674699</v>
      </c>
      <c r="AZ40" s="177">
        <v>94.105688149595451</v>
      </c>
      <c r="BA40" s="177">
        <v>94.564974206609776</v>
      </c>
      <c r="BB40" s="177">
        <v>94.598271480658823</v>
      </c>
      <c r="BC40" s="177">
        <v>94.704292145595417</v>
      </c>
      <c r="BD40" s="177">
        <v>93.155390337548454</v>
      </c>
      <c r="BE40" s="177">
        <v>92.393191674835663</v>
      </c>
      <c r="BF40" s="177">
        <v>91.662362085991447</v>
      </c>
      <c r="BG40" s="177">
        <v>92.154655234568978</v>
      </c>
      <c r="BH40" s="177">
        <v>91.589564775040742</v>
      </c>
      <c r="BI40" s="177">
        <v>93.90041491837539</v>
      </c>
      <c r="BJ40" s="177">
        <v>93.939521333945805</v>
      </c>
      <c r="BK40" s="177">
        <v>93.580503357145133</v>
      </c>
      <c r="BL40" s="177"/>
    </row>
    <row r="41" spans="1:64" x14ac:dyDescent="0.25">
      <c r="B41" s="148" t="s">
        <v>479</v>
      </c>
      <c r="C41" s="184">
        <v>1</v>
      </c>
      <c r="D41" s="181">
        <v>92.611015878199979</v>
      </c>
      <c r="E41" s="181">
        <v>90.217213118741796</v>
      </c>
      <c r="F41" s="181">
        <v>99.335993775045068</v>
      </c>
      <c r="G41" s="181">
        <v>100.33454166217743</v>
      </c>
      <c r="H41" s="181">
        <v>97.795695897735271</v>
      </c>
      <c r="I41" s="181">
        <v>100.36282185466025</v>
      </c>
      <c r="J41" s="181">
        <v>101.11419117764106</v>
      </c>
      <c r="K41" s="181">
        <v>100.59106158319526</v>
      </c>
      <c r="L41" s="181">
        <v>100.1858954411945</v>
      </c>
      <c r="M41" s="181">
        <v>104.92781076496895</v>
      </c>
      <c r="N41" s="181">
        <v>101.68041458341247</v>
      </c>
      <c r="O41" s="181">
        <v>100.45503714668298</v>
      </c>
      <c r="P41" s="181">
        <v>103.21843197852834</v>
      </c>
      <c r="Q41" s="181">
        <v>101.88014765313737</v>
      </c>
      <c r="R41" s="181">
        <v>104.34388737816838</v>
      </c>
      <c r="S41" s="181">
        <v>102.12949583632425</v>
      </c>
      <c r="T41" s="181">
        <v>101.07344978187098</v>
      </c>
      <c r="U41" s="181">
        <v>104.03399918574283</v>
      </c>
      <c r="V41" s="181">
        <v>104.59560564986947</v>
      </c>
      <c r="W41" s="181">
        <v>103.98627150044322</v>
      </c>
      <c r="X41" s="181">
        <v>100.03977398295079</v>
      </c>
      <c r="Y41" s="181">
        <v>101.81987050124818</v>
      </c>
      <c r="Z41" s="181">
        <v>98.511095133683284</v>
      </c>
      <c r="AA41" s="181">
        <v>91.594626590416027</v>
      </c>
      <c r="AB41" s="181">
        <v>96.838442665252302</v>
      </c>
      <c r="AC41" s="181">
        <v>97.140428448875582</v>
      </c>
      <c r="AD41" s="181">
        <v>99.192984341767513</v>
      </c>
      <c r="AE41" s="181">
        <v>103.94317412361471</v>
      </c>
      <c r="AF41" s="181">
        <v>104.67707371910407</v>
      </c>
      <c r="AG41" s="181">
        <v>107.47642302166778</v>
      </c>
      <c r="AH41" s="181">
        <v>100.52214353274364</v>
      </c>
      <c r="AI41" s="181">
        <v>103.67474699789103</v>
      </c>
      <c r="AJ41" s="181">
        <v>101.0589408072853</v>
      </c>
      <c r="AK41" s="181">
        <v>101.83394073659369</v>
      </c>
      <c r="AL41" s="181">
        <v>104.63010735130231</v>
      </c>
      <c r="AM41" s="181">
        <v>102.7452000951743</v>
      </c>
      <c r="AN41" s="181">
        <v>103.79852847519881</v>
      </c>
      <c r="AO41" s="181">
        <v>99.291192736550585</v>
      </c>
      <c r="AP41" s="181">
        <v>98.69161479116832</v>
      </c>
      <c r="AQ41" s="181">
        <v>104.64406480924346</v>
      </c>
      <c r="AR41" s="181">
        <v>98.346346976472262</v>
      </c>
      <c r="AS41" s="181">
        <v>103.93670510237217</v>
      </c>
      <c r="AT41" s="181">
        <v>105.75056037281379</v>
      </c>
      <c r="AU41" s="181">
        <v>103.215982281408</v>
      </c>
      <c r="AV41" s="181">
        <v>99.274591373133319</v>
      </c>
      <c r="AW41" s="181">
        <v>102.85689250400857</v>
      </c>
      <c r="AX41" s="181">
        <v>102.0141013305924</v>
      </c>
      <c r="AY41" s="181">
        <v>102.52201610108557</v>
      </c>
      <c r="AZ41" s="181">
        <v>105.16488689895959</v>
      </c>
      <c r="BA41" s="181">
        <v>107.06480815782592</v>
      </c>
      <c r="BB41" s="181">
        <v>109.57007007137108</v>
      </c>
      <c r="BC41" s="181">
        <v>110.3637414438151</v>
      </c>
      <c r="BD41" s="181">
        <v>112.83658176891701</v>
      </c>
      <c r="BE41" s="181">
        <v>113.04281175834743</v>
      </c>
      <c r="BF41" s="181">
        <v>114.82553802958824</v>
      </c>
      <c r="BG41" s="181">
        <v>115.73568239287187</v>
      </c>
      <c r="BH41" s="181">
        <v>116.40400679708483</v>
      </c>
      <c r="BI41" s="181">
        <v>120.66943167725628</v>
      </c>
      <c r="BJ41" s="181">
        <v>121.14717236939003</v>
      </c>
      <c r="BK41" s="181">
        <v>122.08617718522689</v>
      </c>
      <c r="BL41" s="181"/>
    </row>
    <row r="42" spans="1:64" x14ac:dyDescent="0.25">
      <c r="B42" s="148" t="s">
        <v>480</v>
      </c>
      <c r="C42" s="184">
        <v>9</v>
      </c>
      <c r="D42" s="181">
        <v>99.898534202909403</v>
      </c>
      <c r="E42" s="181">
        <v>98.376139127271571</v>
      </c>
      <c r="F42" s="181">
        <v>99.774893261638709</v>
      </c>
      <c r="G42" s="181">
        <v>98.648945539416474</v>
      </c>
      <c r="H42" s="181">
        <v>97.121301743646825</v>
      </c>
      <c r="I42" s="181">
        <v>95.825401446535253</v>
      </c>
      <c r="J42" s="181">
        <v>94.65091993547793</v>
      </c>
      <c r="K42" s="181">
        <v>93.657180374355676</v>
      </c>
      <c r="L42" s="181">
        <v>93.163697399401741</v>
      </c>
      <c r="M42" s="181">
        <v>92.923672059389929</v>
      </c>
      <c r="N42" s="181">
        <v>93.221291077776243</v>
      </c>
      <c r="O42" s="181">
        <v>92.059800117898149</v>
      </c>
      <c r="P42" s="181">
        <v>92.269924869189893</v>
      </c>
      <c r="Q42" s="181">
        <v>91.391536629928638</v>
      </c>
      <c r="R42" s="181">
        <v>92.928216584554463</v>
      </c>
      <c r="S42" s="181">
        <v>90.510186521176081</v>
      </c>
      <c r="T42" s="181">
        <v>90.49803103103676</v>
      </c>
      <c r="U42" s="181">
        <v>91.117682068821352</v>
      </c>
      <c r="V42" s="181">
        <v>91.246491325851679</v>
      </c>
      <c r="W42" s="181">
        <v>87.375411362465059</v>
      </c>
      <c r="X42" s="181">
        <v>85.684473486296099</v>
      </c>
      <c r="Y42" s="181">
        <v>87.92490096179921</v>
      </c>
      <c r="Z42" s="181">
        <v>85.478680938825647</v>
      </c>
      <c r="AA42" s="181">
        <v>85.266407736242499</v>
      </c>
      <c r="AB42" s="181">
        <v>86.230709871318027</v>
      </c>
      <c r="AC42" s="181">
        <v>86.669740275282848</v>
      </c>
      <c r="AD42" s="181">
        <v>85.824611424530517</v>
      </c>
      <c r="AE42" s="181">
        <v>87.622886301874459</v>
      </c>
      <c r="AF42" s="181">
        <v>87.562362055627545</v>
      </c>
      <c r="AG42" s="181">
        <v>88.877804626098907</v>
      </c>
      <c r="AH42" s="181">
        <v>88.043094770730434</v>
      </c>
      <c r="AI42" s="181">
        <v>88.171593782883633</v>
      </c>
      <c r="AJ42" s="181">
        <v>87.59495375325622</v>
      </c>
      <c r="AK42" s="181">
        <v>88.297245269982582</v>
      </c>
      <c r="AL42" s="181">
        <v>88.315179539971311</v>
      </c>
      <c r="AM42" s="181">
        <v>87.192166037143963</v>
      </c>
      <c r="AN42" s="181">
        <v>85.144606017684964</v>
      </c>
      <c r="AO42" s="181">
        <v>85.029372970632721</v>
      </c>
      <c r="AP42" s="181">
        <v>86.151663934528742</v>
      </c>
      <c r="AQ42" s="181">
        <v>87.658351646830425</v>
      </c>
      <c r="AR42" s="181">
        <v>87.290296385997422</v>
      </c>
      <c r="AS42" s="181">
        <v>88.051994680274191</v>
      </c>
      <c r="AT42" s="181">
        <v>87.65762835514613</v>
      </c>
      <c r="AU42" s="181">
        <v>86.262382119770081</v>
      </c>
      <c r="AV42" s="181">
        <v>85.950770207273109</v>
      </c>
      <c r="AW42" s="181">
        <v>89.974104011820174</v>
      </c>
      <c r="AX42" s="181">
        <v>92.86435731921587</v>
      </c>
      <c r="AY42" s="181">
        <v>91.361132166600271</v>
      </c>
      <c r="AZ42" s="181">
        <v>91.445737215956044</v>
      </c>
      <c r="BA42" s="181">
        <v>91.454769675624391</v>
      </c>
      <c r="BB42" s="181">
        <v>90.222573419422744</v>
      </c>
      <c r="BC42" s="181">
        <v>89.827961373163546</v>
      </c>
      <c r="BD42" s="181">
        <v>86.908641954044185</v>
      </c>
      <c r="BE42" s="181">
        <v>87.649391701986204</v>
      </c>
      <c r="BF42" s="181">
        <v>86.793882374874357</v>
      </c>
      <c r="BG42" s="181">
        <v>85.940824083062878</v>
      </c>
      <c r="BH42" s="181">
        <v>85.895598895800418</v>
      </c>
      <c r="BI42" s="181">
        <v>86.29904277606947</v>
      </c>
      <c r="BJ42" s="181">
        <v>87.247000024857982</v>
      </c>
      <c r="BK42" s="181">
        <v>86.353395262950002</v>
      </c>
      <c r="BL42" s="181"/>
    </row>
    <row r="43" spans="1:64" x14ac:dyDescent="0.25">
      <c r="B43" s="148" t="s">
        <v>481</v>
      </c>
      <c r="C43" s="184">
        <v>5</v>
      </c>
      <c r="D43" s="181">
        <v>103.38011686929329</v>
      </c>
      <c r="E43" s="181">
        <v>103.51666563800136</v>
      </c>
      <c r="F43" s="181">
        <v>98.027381768407921</v>
      </c>
      <c r="G43" s="181">
        <v>102.08561218159994</v>
      </c>
      <c r="H43" s="181">
        <v>96.437172609487959</v>
      </c>
      <c r="I43" s="181">
        <v>99.391738750756815</v>
      </c>
      <c r="J43" s="181">
        <v>96.257459377689059</v>
      </c>
      <c r="K43" s="181">
        <v>97.030279008584856</v>
      </c>
      <c r="L43" s="181">
        <v>96.366407137297614</v>
      </c>
      <c r="M43" s="181">
        <v>97.160374088344298</v>
      </c>
      <c r="N43" s="181">
        <v>93.115356941379872</v>
      </c>
      <c r="O43" s="181">
        <v>94.618486643695618</v>
      </c>
      <c r="P43" s="181">
        <v>96.471366891748929</v>
      </c>
      <c r="Q43" s="181">
        <v>95.340348827401129</v>
      </c>
      <c r="R43" s="181">
        <v>97.083183474139702</v>
      </c>
      <c r="S43" s="181">
        <v>95.017966456012033</v>
      </c>
      <c r="T43" s="181">
        <v>93.554935430574091</v>
      </c>
      <c r="U43" s="181">
        <v>96.424492055146359</v>
      </c>
      <c r="V43" s="181">
        <v>94.736163159472525</v>
      </c>
      <c r="W43" s="181">
        <v>97.079916944979047</v>
      </c>
      <c r="X43" s="181">
        <v>93.358900533710852</v>
      </c>
      <c r="Y43" s="181">
        <v>96.369876864427127</v>
      </c>
      <c r="Z43" s="181">
        <v>97.994655310539429</v>
      </c>
      <c r="AA43" s="181">
        <v>95.045998650941982</v>
      </c>
      <c r="AB43" s="181">
        <v>95.799843321894258</v>
      </c>
      <c r="AC43" s="181">
        <v>97.91010288786434</v>
      </c>
      <c r="AD43" s="181">
        <v>92.283029846529388</v>
      </c>
      <c r="AE43" s="181">
        <v>94.718982369970419</v>
      </c>
      <c r="AF43" s="181">
        <v>95.479295426213113</v>
      </c>
      <c r="AG43" s="181">
        <v>94.510324818133071</v>
      </c>
      <c r="AH43" s="181">
        <v>90.489390456969872</v>
      </c>
      <c r="AI43" s="181">
        <v>92.773012862127942</v>
      </c>
      <c r="AJ43" s="181">
        <v>89.313034517626761</v>
      </c>
      <c r="AK43" s="181">
        <v>91.159404607542527</v>
      </c>
      <c r="AL43" s="181">
        <v>97.355373101947947</v>
      </c>
      <c r="AM43" s="181">
        <v>97.428075919460426</v>
      </c>
      <c r="AN43" s="181">
        <v>91.935106165055998</v>
      </c>
      <c r="AO43" s="181">
        <v>95.656112501084678</v>
      </c>
      <c r="AP43" s="181">
        <v>93.879588587999791</v>
      </c>
      <c r="AQ43" s="181">
        <v>93.957797578787861</v>
      </c>
      <c r="AR43" s="181">
        <v>96.230541028908661</v>
      </c>
      <c r="AS43" s="181">
        <v>94.398240373499164</v>
      </c>
      <c r="AT43" s="181">
        <v>96.420206658314598</v>
      </c>
      <c r="AU43" s="181">
        <v>95.472465698590781</v>
      </c>
      <c r="AV43" s="181">
        <v>93.530440741855543</v>
      </c>
      <c r="AW43" s="181">
        <v>95.169685525069823</v>
      </c>
      <c r="AX43" s="181">
        <v>98.274061509091297</v>
      </c>
      <c r="AY43" s="181">
        <v>96.421175184926511</v>
      </c>
      <c r="AZ43" s="181">
        <v>96.681760080273577</v>
      </c>
      <c r="BA43" s="181">
        <v>97.663375572140197</v>
      </c>
      <c r="BB43" s="181">
        <v>99.480168272741281</v>
      </c>
      <c r="BC43" s="181">
        <v>100.34979767632885</v>
      </c>
      <c r="BD43" s="181">
        <v>100.46329914158244</v>
      </c>
      <c r="BE43" s="181">
        <v>96.802107609262322</v>
      </c>
      <c r="BF43" s="181">
        <v>95.792990377282848</v>
      </c>
      <c r="BG43" s="181">
        <v>98.623345875619378</v>
      </c>
      <c r="BH43" s="181">
        <v>96.875814953264509</v>
      </c>
      <c r="BI43" s="181">
        <v>102.22908142274987</v>
      </c>
      <c r="BJ43" s="181">
        <v>100.54452948321506</v>
      </c>
      <c r="BK43" s="181">
        <v>100.88816316108002</v>
      </c>
      <c r="BL43" s="181"/>
    </row>
    <row r="44" spans="1:64" x14ac:dyDescent="0.25">
      <c r="A44" s="173" t="s">
        <v>51</v>
      </c>
      <c r="C44" s="164">
        <f>SUM(C45:C48)</f>
        <v>11</v>
      </c>
      <c r="D44" s="177">
        <f t="shared" ref="D44:J44" si="7">(D45*7+D46*3+D48*1)/11</f>
        <v>96.541193490038225</v>
      </c>
      <c r="E44" s="177">
        <f t="shared" si="7"/>
        <v>97.381123840829162</v>
      </c>
      <c r="F44" s="177">
        <f t="shared" si="7"/>
        <v>101.03727205784494</v>
      </c>
      <c r="G44" s="177">
        <f t="shared" si="7"/>
        <v>105.97128912912943</v>
      </c>
      <c r="H44" s="177">
        <f t="shared" si="7"/>
        <v>104.91212807554081</v>
      </c>
      <c r="I44" s="177">
        <f t="shared" si="7"/>
        <v>105.29535189751176</v>
      </c>
      <c r="J44" s="177">
        <f t="shared" si="7"/>
        <v>104.71010252210272</v>
      </c>
      <c r="K44" s="177">
        <v>105.01345633768291</v>
      </c>
      <c r="L44" s="177">
        <v>108.68762185322707</v>
      </c>
      <c r="M44" s="177">
        <v>111.26346785764812</v>
      </c>
      <c r="N44" s="177">
        <v>102.76381553284436</v>
      </c>
      <c r="O44" s="177">
        <v>99.574903311084114</v>
      </c>
      <c r="P44" s="177">
        <v>102.95573367857136</v>
      </c>
      <c r="Q44" s="177">
        <v>105.02615738308978</v>
      </c>
      <c r="R44" s="177">
        <v>107.10955323161274</v>
      </c>
      <c r="S44" s="177">
        <v>106.85451154279581</v>
      </c>
      <c r="T44" s="177">
        <v>108.01709847297407</v>
      </c>
      <c r="U44" s="177">
        <v>107.31639653920341</v>
      </c>
      <c r="V44" s="177">
        <v>109.38972523469619</v>
      </c>
      <c r="W44" s="177">
        <v>109.4284201341864</v>
      </c>
      <c r="X44" s="177">
        <v>109.57865634975009</v>
      </c>
      <c r="Y44" s="177">
        <v>114.07894281968179</v>
      </c>
      <c r="Z44" s="177">
        <v>109.36147451623457</v>
      </c>
      <c r="AA44" s="177">
        <v>108.40779198465223</v>
      </c>
      <c r="AB44" s="177">
        <v>105.05014875811294</v>
      </c>
      <c r="AC44" s="177">
        <v>104.28745398070008</v>
      </c>
      <c r="AD44" s="177">
        <v>116.77539795189638</v>
      </c>
      <c r="AE44" s="177">
        <v>117.95644513628768</v>
      </c>
      <c r="AF44" s="177">
        <v>114.87909001728636</v>
      </c>
      <c r="AG44" s="177">
        <v>115.31882614714692</v>
      </c>
      <c r="AH44" s="177">
        <v>117.94975626473182</v>
      </c>
      <c r="AI44" s="177">
        <v>126.01258416628248</v>
      </c>
      <c r="AJ44" s="177">
        <v>128.63656087911704</v>
      </c>
      <c r="AK44" s="177">
        <v>127.62260529306378</v>
      </c>
      <c r="AL44" s="177">
        <v>126.48117953004535</v>
      </c>
      <c r="AM44" s="177">
        <v>124.40211818139065</v>
      </c>
      <c r="AN44" s="177">
        <v>124.90979665057817</v>
      </c>
      <c r="AO44" s="177">
        <v>125.26234072306748</v>
      </c>
      <c r="AP44" s="177">
        <v>126.88740239267851</v>
      </c>
      <c r="AQ44" s="177">
        <v>130.60255541533209</v>
      </c>
      <c r="AR44" s="177">
        <v>129.59625399072081</v>
      </c>
      <c r="AS44" s="177">
        <v>133.63013521145288</v>
      </c>
      <c r="AT44" s="177">
        <v>134.21486247267347</v>
      </c>
      <c r="AU44" s="177">
        <v>137.95290372751634</v>
      </c>
      <c r="AV44" s="177">
        <v>135.92642922084835</v>
      </c>
      <c r="AW44" s="177">
        <v>140.94799488310917</v>
      </c>
      <c r="AX44" s="177">
        <v>142.22527788852696</v>
      </c>
      <c r="AY44" s="177">
        <v>141.82454763213002</v>
      </c>
      <c r="AZ44" s="177">
        <v>144.15428110320289</v>
      </c>
      <c r="BA44" s="177">
        <v>146.40327729554608</v>
      </c>
      <c r="BB44" s="177">
        <v>147.52332151066275</v>
      </c>
      <c r="BC44" s="177">
        <v>147.09154537349607</v>
      </c>
      <c r="BD44" s="177">
        <v>147.64288153856862</v>
      </c>
      <c r="BE44" s="177">
        <v>146.54625927395108</v>
      </c>
      <c r="BF44" s="177">
        <v>145.83655041918578</v>
      </c>
      <c r="BG44" s="177">
        <v>148.29664355647225</v>
      </c>
      <c r="BH44" s="177">
        <v>154.04732773819126</v>
      </c>
      <c r="BI44" s="177">
        <v>159.55779049479085</v>
      </c>
      <c r="BJ44" s="177">
        <v>158.88288402655238</v>
      </c>
      <c r="BK44" s="177">
        <v>162.31760450068271</v>
      </c>
      <c r="BL44" s="177"/>
    </row>
    <row r="45" spans="1:64" x14ac:dyDescent="0.25">
      <c r="B45" s="148" t="s">
        <v>482</v>
      </c>
      <c r="C45" s="184">
        <v>7</v>
      </c>
      <c r="D45" s="181">
        <v>94.730971834794559</v>
      </c>
      <c r="E45" s="181">
        <v>95.316751933641072</v>
      </c>
      <c r="F45" s="181">
        <v>98.461479718118966</v>
      </c>
      <c r="G45" s="181">
        <v>102.59146759053723</v>
      </c>
      <c r="H45" s="181">
        <v>101.8368474731666</v>
      </c>
      <c r="I45" s="181">
        <v>102.68708782863963</v>
      </c>
      <c r="J45" s="181">
        <v>102.80348425293458</v>
      </c>
      <c r="K45" s="181">
        <v>104.73986107470999</v>
      </c>
      <c r="L45" s="181">
        <v>111.25390255332442</v>
      </c>
      <c r="M45" s="181">
        <v>109.09234808091983</v>
      </c>
      <c r="N45" s="181">
        <v>95.488064534881133</v>
      </c>
      <c r="O45" s="181">
        <v>89.470412586324883</v>
      </c>
      <c r="P45" s="181">
        <v>95.542405036784274</v>
      </c>
      <c r="Q45" s="181">
        <v>100.74921939115202</v>
      </c>
      <c r="R45" s="181">
        <v>101.37277898208777</v>
      </c>
      <c r="S45" s="181">
        <v>104.16310912023762</v>
      </c>
      <c r="T45" s="181">
        <v>104.44703254035177</v>
      </c>
      <c r="U45" s="181">
        <v>103.43015988617583</v>
      </c>
      <c r="V45" s="181">
        <v>106.11978733847693</v>
      </c>
      <c r="W45" s="181">
        <v>105.77003639717491</v>
      </c>
      <c r="X45" s="181">
        <v>106.76794956851207</v>
      </c>
      <c r="Y45" s="181">
        <v>111.26587811230399</v>
      </c>
      <c r="Z45" s="181">
        <v>105.2404158658707</v>
      </c>
      <c r="AA45" s="181">
        <v>98.824867281159598</v>
      </c>
      <c r="AB45" s="181">
        <v>97.427038466645868</v>
      </c>
      <c r="AC45" s="181">
        <v>97.706419669430517</v>
      </c>
      <c r="AD45" s="181">
        <v>114.47359859296441</v>
      </c>
      <c r="AE45" s="181">
        <v>115.92625203002902</v>
      </c>
      <c r="AF45" s="181">
        <v>110.00204159953071</v>
      </c>
      <c r="AG45" s="181">
        <v>109.12473737629342</v>
      </c>
      <c r="AH45" s="181">
        <v>110.6538536974367</v>
      </c>
      <c r="AI45" s="181">
        <v>111.55358457465422</v>
      </c>
      <c r="AJ45" s="181">
        <v>111.78407384077818</v>
      </c>
      <c r="AK45" s="181">
        <v>113.18742508646645</v>
      </c>
      <c r="AL45" s="181">
        <v>113.65024742897261</v>
      </c>
      <c r="AM45" s="181">
        <v>112.7672296284868</v>
      </c>
      <c r="AN45" s="181">
        <v>117.63958586922737</v>
      </c>
      <c r="AO45" s="181">
        <v>120.48028311655639</v>
      </c>
      <c r="AP45" s="181">
        <v>121.47381148062134</v>
      </c>
      <c r="AQ45" s="181">
        <v>122.22160910212556</v>
      </c>
      <c r="AR45" s="181">
        <v>117.91398769376474</v>
      </c>
      <c r="AS45" s="181">
        <v>120.05874750103449</v>
      </c>
      <c r="AT45" s="181">
        <v>119.77482374863052</v>
      </c>
      <c r="AU45" s="181">
        <v>121.16823421361346</v>
      </c>
      <c r="AV45" s="181">
        <v>122.23975376111949</v>
      </c>
      <c r="AW45" s="181">
        <v>126.90530841774667</v>
      </c>
      <c r="AX45" s="181">
        <v>129.5458537453035</v>
      </c>
      <c r="AY45" s="181">
        <v>130.43834841003621</v>
      </c>
      <c r="AZ45" s="181">
        <v>133.62621176236246</v>
      </c>
      <c r="BA45" s="181">
        <v>136.0930787541549</v>
      </c>
      <c r="BB45" s="181">
        <v>137.7346222532463</v>
      </c>
      <c r="BC45" s="181">
        <v>137.22576354991517</v>
      </c>
      <c r="BD45" s="181">
        <v>135.53509159381028</v>
      </c>
      <c r="BE45" s="181">
        <v>134.94154415622583</v>
      </c>
      <c r="BF45" s="181">
        <v>135.98683771200535</v>
      </c>
      <c r="BG45" s="181">
        <v>136.63293376834488</v>
      </c>
      <c r="BH45" s="181">
        <v>141.11613072644715</v>
      </c>
      <c r="BI45" s="181">
        <v>145.85472774780848</v>
      </c>
      <c r="BJ45" s="181">
        <v>144.82667029454927</v>
      </c>
      <c r="BK45" s="181">
        <v>146.53530403532795</v>
      </c>
      <c r="BL45" s="181"/>
    </row>
    <row r="46" spans="1:64" x14ac:dyDescent="0.25">
      <c r="B46" s="148" t="s">
        <v>483</v>
      </c>
      <c r="C46" s="184">
        <v>3</v>
      </c>
      <c r="D46" s="181">
        <v>99.808753690155314</v>
      </c>
      <c r="E46" s="181">
        <v>101.53424891969367</v>
      </c>
      <c r="F46" s="181">
        <v>109.09320821270506</v>
      </c>
      <c r="G46" s="181">
        <v>116.01848286484407</v>
      </c>
      <c r="H46" s="181">
        <v>113.85853572735874</v>
      </c>
      <c r="I46" s="181">
        <v>113.26416520486602</v>
      </c>
      <c r="J46" s="181">
        <v>110.91758296610048</v>
      </c>
      <c r="K46" s="181">
        <v>107.51622242188279</v>
      </c>
      <c r="L46" s="181">
        <v>105.77508711381127</v>
      </c>
      <c r="M46" s="181">
        <v>120.19942288585598</v>
      </c>
      <c r="N46" s="181">
        <v>120.80867287515984</v>
      </c>
      <c r="O46" s="181">
        <v>124.33296728894216</v>
      </c>
      <c r="P46" s="181">
        <v>122.41964850230796</v>
      </c>
      <c r="Q46" s="181">
        <v>117.69553663533897</v>
      </c>
      <c r="R46" s="181">
        <v>124.12798242986919</v>
      </c>
      <c r="S46" s="181">
        <v>117.45580132821823</v>
      </c>
      <c r="T46" s="181">
        <v>120.43877788711575</v>
      </c>
      <c r="U46" s="181">
        <v>119.9333513978617</v>
      </c>
      <c r="V46" s="181">
        <v>121.25306027372513</v>
      </c>
      <c r="W46" s="181">
        <v>122.23453462447175</v>
      </c>
      <c r="X46" s="181">
        <v>120.4078780359104</v>
      </c>
      <c r="Y46" s="181">
        <v>126.35129803144183</v>
      </c>
      <c r="Z46" s="181">
        <v>123.50917725580798</v>
      </c>
      <c r="AA46" s="181">
        <v>135.00125976316448</v>
      </c>
      <c r="AB46" s="181">
        <v>125.9279225316961</v>
      </c>
      <c r="AC46" s="181">
        <v>122.51168252066726</v>
      </c>
      <c r="AD46" s="181">
        <v>128.76852208388598</v>
      </c>
      <c r="AE46" s="181">
        <v>126.80557338239284</v>
      </c>
      <c r="AF46" s="181">
        <v>128.8857038273031</v>
      </c>
      <c r="AG46" s="181">
        <v>132.54629035401723</v>
      </c>
      <c r="AH46" s="181">
        <v>138.57713315934336</v>
      </c>
      <c r="AI46" s="181">
        <v>166.07063230603214</v>
      </c>
      <c r="AJ46" s="181">
        <v>175.14938889601959</v>
      </c>
      <c r="AK46" s="181">
        <v>168.21299029744671</v>
      </c>
      <c r="AL46" s="181">
        <v>162.85666747481662</v>
      </c>
      <c r="AM46" s="181">
        <v>157.33738359075281</v>
      </c>
      <c r="AN46" s="181">
        <v>147.85783216151592</v>
      </c>
      <c r="AO46" s="181">
        <v>142.47255855521806</v>
      </c>
      <c r="AP46" s="181">
        <v>146.12206867373087</v>
      </c>
      <c r="AQ46" s="181">
        <v>158.56586659821164</v>
      </c>
      <c r="AR46" s="181">
        <v>164.33330005657049</v>
      </c>
      <c r="AS46" s="181">
        <v>174.11975831562532</v>
      </c>
      <c r="AT46" s="181">
        <v>176.97447672290443</v>
      </c>
      <c r="AU46" s="181">
        <v>187.43512219702697</v>
      </c>
      <c r="AV46" s="181">
        <v>177.5959915762252</v>
      </c>
      <c r="AW46" s="181">
        <v>185.07137865628434</v>
      </c>
      <c r="AX46" s="181">
        <v>183.46577484942259</v>
      </c>
      <c r="AY46" s="181">
        <v>179.45435616594645</v>
      </c>
      <c r="AZ46" s="181">
        <v>180.55952499797959</v>
      </c>
      <c r="BA46" s="181">
        <v>181.74065992574529</v>
      </c>
      <c r="BB46" s="181">
        <v>181.92848348284107</v>
      </c>
      <c r="BC46" s="181">
        <v>181.29974281816146</v>
      </c>
      <c r="BD46" s="181">
        <v>187.25119677500626</v>
      </c>
      <c r="BE46" s="181">
        <v>185.14087955238006</v>
      </c>
      <c r="BF46" s="181">
        <v>180.07468256345172</v>
      </c>
      <c r="BG46" s="181">
        <v>187.07863299058269</v>
      </c>
      <c r="BH46" s="181">
        <v>197.65227684365149</v>
      </c>
      <c r="BI46" s="181">
        <v>206.71420489929025</v>
      </c>
      <c r="BJ46" s="181">
        <v>206.60962078751837</v>
      </c>
      <c r="BK46" s="181">
        <v>215.7941024068607</v>
      </c>
      <c r="BL46" s="181"/>
    </row>
    <row r="47" spans="1:64" x14ac:dyDescent="0.25">
      <c r="B47" s="148" t="s">
        <v>484</v>
      </c>
      <c r="C47" s="184"/>
      <c r="D47" s="181"/>
      <c r="E47" s="187" t="s">
        <v>181</v>
      </c>
      <c r="F47" s="187" t="s">
        <v>181</v>
      </c>
      <c r="G47" s="187" t="s">
        <v>181</v>
      </c>
      <c r="H47" s="181" t="s">
        <v>181</v>
      </c>
      <c r="I47" s="181" t="s">
        <v>181</v>
      </c>
      <c r="J47" s="181" t="s">
        <v>181</v>
      </c>
      <c r="K47" s="181" t="s">
        <v>181</v>
      </c>
      <c r="L47" s="181" t="s">
        <v>181</v>
      </c>
      <c r="M47" s="181" t="s">
        <v>181</v>
      </c>
      <c r="N47" s="181" t="s">
        <v>181</v>
      </c>
      <c r="O47" s="181" t="s">
        <v>181</v>
      </c>
      <c r="P47" s="181" t="s">
        <v>181</v>
      </c>
      <c r="Q47" s="181"/>
      <c r="R47" s="181"/>
      <c r="S47" s="181"/>
      <c r="T47" s="181"/>
      <c r="U47" s="181"/>
      <c r="V47" s="181"/>
      <c r="W47" s="181"/>
      <c r="X47" s="181"/>
      <c r="Y47" s="181"/>
      <c r="Z47" s="181"/>
      <c r="AA47" s="181"/>
      <c r="AB47" s="181"/>
      <c r="AC47" s="181"/>
      <c r="AD47" s="181"/>
      <c r="AE47" s="181"/>
      <c r="AF47" s="181"/>
      <c r="AG47" s="181"/>
      <c r="AH47" s="181"/>
      <c r="AI47" s="181"/>
      <c r="AJ47" s="181"/>
      <c r="AK47" s="181"/>
      <c r="AL47" s="181"/>
      <c r="AM47" s="181"/>
      <c r="AN47" s="181"/>
      <c r="AO47" s="181"/>
      <c r="AP47" s="181"/>
      <c r="AQ47" s="181"/>
      <c r="AR47" s="181"/>
      <c r="AS47" s="181"/>
      <c r="AT47" s="181"/>
      <c r="AU47" s="181"/>
      <c r="AV47" s="181"/>
      <c r="AW47" s="181"/>
      <c r="AX47" s="181"/>
      <c r="AY47" s="181"/>
      <c r="AZ47" s="181"/>
      <c r="BA47" s="181"/>
      <c r="BB47" s="181"/>
      <c r="BC47" s="181"/>
      <c r="BD47" s="181"/>
      <c r="BE47" s="181"/>
      <c r="BF47" s="181"/>
      <c r="BG47" s="181"/>
      <c r="BH47" s="181"/>
      <c r="BI47" s="181"/>
      <c r="BJ47" s="181"/>
      <c r="BK47" s="181"/>
      <c r="BL47" s="181"/>
    </row>
    <row r="48" spans="1:64" x14ac:dyDescent="0.25">
      <c r="B48" s="148" t="s">
        <v>485</v>
      </c>
      <c r="C48" s="184">
        <v>1</v>
      </c>
      <c r="D48" s="181">
        <v>99.410064476392506</v>
      </c>
      <c r="E48" s="181">
        <v>99.372351954552258</v>
      </c>
      <c r="F48" s="181">
        <v>94.900009971346392</v>
      </c>
      <c r="G48" s="181">
        <v>99.48845869213072</v>
      </c>
      <c r="H48" s="181">
        <v>99.599869336706476</v>
      </c>
      <c r="I48" s="181">
        <v>99.646760457553896</v>
      </c>
      <c r="J48" s="181">
        <v>99.43398907428616</v>
      </c>
      <c r="K48" s="181">
        <v>99.420324925893667</v>
      </c>
      <c r="L48" s="181">
        <v>99.461261170793051</v>
      </c>
      <c r="M48" s="181">
        <v>99.653441210122452</v>
      </c>
      <c r="N48" s="181">
        <v>99.559500491640534</v>
      </c>
      <c r="O48" s="181">
        <v>96.032146450824612</v>
      </c>
      <c r="P48" s="181">
        <v>96.457289699871183</v>
      </c>
      <c r="Q48" s="181">
        <v>96.95658556990648</v>
      </c>
      <c r="R48" s="181">
        <v>96.211685383518144</v>
      </c>
      <c r="S48" s="181">
        <v>93.89045914443598</v>
      </c>
      <c r="T48" s="181">
        <v>95.742521758905099</v>
      </c>
      <c r="U48" s="181">
        <v>96.66918853442175</v>
      </c>
      <c r="V48" s="181">
        <v>96.689285391143983</v>
      </c>
      <c r="W48" s="181">
        <v>96.618762822410588</v>
      </c>
      <c r="X48" s="181">
        <v>96.765938759935395</v>
      </c>
      <c r="Y48" s="181">
        <v>96.953330136046191</v>
      </c>
      <c r="Z48" s="181">
        <v>95.765776850061386</v>
      </c>
      <c r="AA48" s="181">
        <v>95.707861573563875</v>
      </c>
      <c r="AB48" s="181">
        <v>95.778599477632895</v>
      </c>
      <c r="AC48" s="181">
        <v>95.682008539685341</v>
      </c>
      <c r="AD48" s="181">
        <v>96.908621068451268</v>
      </c>
      <c r="AE48" s="181">
        <v>105.62041214178302</v>
      </c>
      <c r="AF48" s="181">
        <v>106.9985875115256</v>
      </c>
      <c r="AG48" s="181">
        <v>106.99505492251045</v>
      </c>
      <c r="AH48" s="181">
        <v>107.13894355196291</v>
      </c>
      <c r="AI48" s="181">
        <v>107.05143688843155</v>
      </c>
      <c r="AJ48" s="181">
        <v>107.06548609678151</v>
      </c>
      <c r="AK48" s="181">
        <v>106.89771172609626</v>
      </c>
      <c r="AL48" s="181">
        <v>107.17124040324083</v>
      </c>
      <c r="AM48" s="181">
        <v>107.04054182363122</v>
      </c>
      <c r="AN48" s="181">
        <v>106.95716558722063</v>
      </c>
      <c r="AO48" s="181">
        <v>107.10609047219344</v>
      </c>
      <c r="AP48" s="181">
        <v>107.07853993392176</v>
      </c>
      <c r="AQ48" s="181">
        <v>105.37924605913908</v>
      </c>
      <c r="AR48" s="181">
        <v>107.16097987186443</v>
      </c>
      <c r="AS48" s="181">
        <v>107.16097987186443</v>
      </c>
      <c r="AT48" s="181">
        <v>107.01629079028139</v>
      </c>
      <c r="AU48" s="181">
        <v>106.99893491630469</v>
      </c>
      <c r="AV48" s="181">
        <v>106.72447037281945</v>
      </c>
      <c r="AW48" s="181">
        <v>106.87664882112131</v>
      </c>
      <c r="AX48" s="181">
        <v>107.25975600840427</v>
      </c>
      <c r="AY48" s="181">
        <v>108.63851658533731</v>
      </c>
      <c r="AZ48" s="181">
        <v>108.63503480475583</v>
      </c>
      <c r="BA48" s="181">
        <v>112.56251919468681</v>
      </c>
      <c r="BB48" s="181">
        <v>112.82873039604283</v>
      </c>
      <c r="BC48" s="181">
        <v>113.52742580456632</v>
      </c>
      <c r="BD48" s="181">
        <v>113.57246544256394</v>
      </c>
      <c r="BE48" s="181">
        <v>111.99540426274072</v>
      </c>
      <c r="BF48" s="181">
        <v>112.07014293665117</v>
      </c>
      <c r="BG48" s="181">
        <v>113.59664377103242</v>
      </c>
      <c r="BH48" s="181">
        <v>113.75085950401939</v>
      </c>
      <c r="BI48" s="181">
        <v>114.00998651016937</v>
      </c>
      <c r="BJ48" s="181">
        <v>114.09616986767587</v>
      </c>
      <c r="BK48" s="181">
        <v>112.364214039632</v>
      </c>
      <c r="BL48" s="181"/>
    </row>
    <row r="49" spans="1:64" x14ac:dyDescent="0.25">
      <c r="A49" s="173" t="s">
        <v>52</v>
      </c>
      <c r="C49" s="164">
        <f>SUM(C50:C52)</f>
        <v>45</v>
      </c>
      <c r="D49" s="177">
        <f t="shared" ref="D49:J49" si="8">(D50*39+D51*3+D52*3)/45</f>
        <v>107.09515208399965</v>
      </c>
      <c r="E49" s="177">
        <f t="shared" si="8"/>
        <v>107.53805619688198</v>
      </c>
      <c r="F49" s="177">
        <f t="shared" si="8"/>
        <v>109.03139001422133</v>
      </c>
      <c r="G49" s="177">
        <f t="shared" si="8"/>
        <v>101.44963436248925</v>
      </c>
      <c r="H49" s="177">
        <f t="shared" si="8"/>
        <v>97.189994690747795</v>
      </c>
      <c r="I49" s="177">
        <f t="shared" si="8"/>
        <v>95.397891227430151</v>
      </c>
      <c r="J49" s="177">
        <f t="shared" si="8"/>
        <v>102.03034806887192</v>
      </c>
      <c r="K49" s="177">
        <v>110.0311532116781</v>
      </c>
      <c r="L49" s="177">
        <v>109.56458295492246</v>
      </c>
      <c r="M49" s="177">
        <v>131.8361564520809</v>
      </c>
      <c r="N49" s="177">
        <v>159.70330403300815</v>
      </c>
      <c r="O49" s="177">
        <v>142.21013720249991</v>
      </c>
      <c r="P49" s="177">
        <v>135.09808608645918</v>
      </c>
      <c r="Q49" s="177">
        <v>113.02366140004716</v>
      </c>
      <c r="R49" s="177">
        <v>114.3244908055739</v>
      </c>
      <c r="S49" s="177">
        <v>112.54455095418517</v>
      </c>
      <c r="T49" s="177">
        <v>119.73021385564707</v>
      </c>
      <c r="U49" s="177">
        <v>107.33665536759227</v>
      </c>
      <c r="V49" s="177">
        <v>94.231285627112143</v>
      </c>
      <c r="W49" s="177">
        <v>96.529633764971777</v>
      </c>
      <c r="X49" s="177">
        <v>102.2412576051221</v>
      </c>
      <c r="Y49" s="177">
        <v>149.49755619581194</v>
      </c>
      <c r="Z49" s="177">
        <v>206.67804367862664</v>
      </c>
      <c r="AA49" s="177">
        <v>196.25750161347651</v>
      </c>
      <c r="AB49" s="177">
        <v>187.98566002372448</v>
      </c>
      <c r="AC49" s="177">
        <v>122.56511634529254</v>
      </c>
      <c r="AD49" s="177">
        <v>109.42872372434174</v>
      </c>
      <c r="AE49" s="177">
        <v>113.24456992979556</v>
      </c>
      <c r="AF49" s="177">
        <v>129.35467675227807</v>
      </c>
      <c r="AG49" s="177">
        <v>132.20229226302314</v>
      </c>
      <c r="AH49" s="177">
        <v>115.70038186252761</v>
      </c>
      <c r="AI49" s="177">
        <v>106.44347176428424</v>
      </c>
      <c r="AJ49" s="177">
        <v>108.80670586416089</v>
      </c>
      <c r="AK49" s="177">
        <v>124.29527755955792</v>
      </c>
      <c r="AL49" s="177">
        <v>166.28427613372665</v>
      </c>
      <c r="AM49" s="177">
        <v>194.56185448577318</v>
      </c>
      <c r="AN49" s="177">
        <v>174.25652436439486</v>
      </c>
      <c r="AO49" s="177">
        <v>139.71615316530409</v>
      </c>
      <c r="AP49" s="177">
        <v>136.77613170358865</v>
      </c>
      <c r="AQ49" s="177">
        <v>127.33494607100094</v>
      </c>
      <c r="AR49" s="177">
        <v>129.31058761566851</v>
      </c>
      <c r="AS49" s="177">
        <v>128.55645001261735</v>
      </c>
      <c r="AT49" s="177">
        <v>117.49425744962221</v>
      </c>
      <c r="AU49" s="177">
        <v>123.11144474316389</v>
      </c>
      <c r="AV49" s="177">
        <v>125.40427950260188</v>
      </c>
      <c r="AW49" s="177">
        <v>126.26508111421633</v>
      </c>
      <c r="AX49" s="177">
        <v>142.9237569706014</v>
      </c>
      <c r="AY49" s="177">
        <v>159.12698655368428</v>
      </c>
      <c r="AZ49" s="177">
        <v>171.38549662080595</v>
      </c>
      <c r="BA49" s="177">
        <v>190.44313479479567</v>
      </c>
      <c r="BB49" s="177">
        <v>191.19801574903238</v>
      </c>
      <c r="BC49" s="177">
        <v>161.2234603090694</v>
      </c>
      <c r="BD49" s="177">
        <v>147.87931595475129</v>
      </c>
      <c r="BE49" s="177">
        <v>128.40359664641574</v>
      </c>
      <c r="BF49" s="177">
        <v>124.11759293823772</v>
      </c>
      <c r="BG49" s="177">
        <v>130.21234018634115</v>
      </c>
      <c r="BH49" s="177">
        <v>144.8849693156161</v>
      </c>
      <c r="BI49" s="177">
        <v>191.46667510412053</v>
      </c>
      <c r="BJ49" s="177">
        <v>241.13926667684052</v>
      </c>
      <c r="BK49" s="177">
        <v>260.24440573954354</v>
      </c>
      <c r="BL49" s="177"/>
    </row>
    <row r="50" spans="1:64" x14ac:dyDescent="0.25">
      <c r="B50" s="148" t="s">
        <v>486</v>
      </c>
      <c r="C50" s="184">
        <v>39</v>
      </c>
      <c r="D50" s="181">
        <v>107.02909587257098</v>
      </c>
      <c r="E50" s="181">
        <v>107.50924605092962</v>
      </c>
      <c r="F50" s="181">
        <v>109.33782377106425</v>
      </c>
      <c r="G50" s="181">
        <v>100.11911686796141</v>
      </c>
      <c r="H50" s="181">
        <v>95.594976118760755</v>
      </c>
      <c r="I50" s="181">
        <v>93.256604138756217</v>
      </c>
      <c r="J50" s="181">
        <v>101.27045454780848</v>
      </c>
      <c r="K50" s="181">
        <v>110.9024416548622</v>
      </c>
      <c r="L50" s="181">
        <v>110.54844867078427</v>
      </c>
      <c r="M50" s="181">
        <v>135.41635316797735</v>
      </c>
      <c r="N50" s="181">
        <v>167.39172087720516</v>
      </c>
      <c r="O50" s="181">
        <v>147.34917679939528</v>
      </c>
      <c r="P50" s="181">
        <v>139.14844703913454</v>
      </c>
      <c r="Q50" s="181">
        <v>113.59081748561991</v>
      </c>
      <c r="R50" s="181">
        <v>114.97210452687287</v>
      </c>
      <c r="S50" s="181">
        <v>112.93913755581849</v>
      </c>
      <c r="T50" s="181">
        <v>121.32347707348167</v>
      </c>
      <c r="U50" s="181">
        <v>106.68901484164682</v>
      </c>
      <c r="V50" s="181">
        <v>91.125994619009148</v>
      </c>
      <c r="W50" s="181">
        <v>93.506400135063615</v>
      </c>
      <c r="X50" s="181">
        <v>100.2129763531763</v>
      </c>
      <c r="Y50" s="181">
        <v>153.95077624203276</v>
      </c>
      <c r="Z50" s="181">
        <v>219.91359946722383</v>
      </c>
      <c r="AA50" s="181">
        <v>207.525097919345</v>
      </c>
      <c r="AB50" s="181">
        <v>196.73522382884232</v>
      </c>
      <c r="AC50" s="181">
        <v>120.96479175341705</v>
      </c>
      <c r="AD50" s="181">
        <v>105.76557207364989</v>
      </c>
      <c r="AE50" s="181">
        <v>110.33662499125437</v>
      </c>
      <c r="AF50" s="181">
        <v>128.70493263943118</v>
      </c>
      <c r="AG50" s="181">
        <v>131.95041414424671</v>
      </c>
      <c r="AH50" s="181">
        <v>113.80534041646052</v>
      </c>
      <c r="AI50" s="181">
        <v>103.1882257037868</v>
      </c>
      <c r="AJ50" s="181">
        <v>106.09760742789254</v>
      </c>
      <c r="AK50" s="181">
        <v>123.38011846622837</v>
      </c>
      <c r="AL50" s="181">
        <v>171.54052217367376</v>
      </c>
      <c r="AM50" s="181">
        <v>204.44990780278835</v>
      </c>
      <c r="AN50" s="181">
        <v>181.33851248172695</v>
      </c>
      <c r="AO50" s="181">
        <v>141.63608552397778</v>
      </c>
      <c r="AP50" s="181">
        <v>138.24739036199463</v>
      </c>
      <c r="AQ50" s="181">
        <v>127.26145694804309</v>
      </c>
      <c r="AR50" s="181">
        <v>129.47663202218155</v>
      </c>
      <c r="AS50" s="181">
        <v>128.41319624074507</v>
      </c>
      <c r="AT50" s="181">
        <v>116.14370571364893</v>
      </c>
      <c r="AU50" s="181">
        <v>122.29160506617117</v>
      </c>
      <c r="AV50" s="181">
        <v>125.92079864274044</v>
      </c>
      <c r="AW50" s="181">
        <v>126.28515468233924</v>
      </c>
      <c r="AX50" s="181">
        <v>145.40635248173072</v>
      </c>
      <c r="AY50" s="181">
        <v>164.45047745232702</v>
      </c>
      <c r="AZ50" s="181">
        <v>178.52840936354303</v>
      </c>
      <c r="BA50" s="181">
        <v>200.61217897480151</v>
      </c>
      <c r="BB50" s="181">
        <v>201.2379529260472</v>
      </c>
      <c r="BC50" s="181">
        <v>167.01977036785814</v>
      </c>
      <c r="BD50" s="181">
        <v>152.144288772463</v>
      </c>
      <c r="BE50" s="181">
        <v>128.96650612390587</v>
      </c>
      <c r="BF50" s="181">
        <v>124.40662559779165</v>
      </c>
      <c r="BG50" s="181">
        <v>131.67755033423703</v>
      </c>
      <c r="BH50" s="181">
        <v>148.97543446437865</v>
      </c>
      <c r="BI50" s="181">
        <v>202.61721672344734</v>
      </c>
      <c r="BJ50" s="181">
        <v>260.0051833476673</v>
      </c>
      <c r="BK50" s="181">
        <v>282.23899411866279</v>
      </c>
      <c r="BL50" s="181"/>
    </row>
    <row r="51" spans="1:64" x14ac:dyDescent="0.25">
      <c r="B51" s="148" t="s">
        <v>487</v>
      </c>
      <c r="C51" s="184">
        <v>3</v>
      </c>
      <c r="D51" s="181">
        <v>108.0893068625213</v>
      </c>
      <c r="E51" s="181">
        <v>108.06714516754273</v>
      </c>
      <c r="F51" s="181">
        <v>107.22306688015567</v>
      </c>
      <c r="G51" s="181">
        <v>109.43787667165735</v>
      </c>
      <c r="H51" s="181">
        <v>106.71448508982007</v>
      </c>
      <c r="I51" s="181">
        <v>109.8236850934923</v>
      </c>
      <c r="J51" s="181">
        <v>106.60675038410972</v>
      </c>
      <c r="K51" s="181">
        <v>103.52653365143834</v>
      </c>
      <c r="L51" s="181">
        <v>101.99314970183384</v>
      </c>
      <c r="M51" s="181">
        <v>109.25875403454502</v>
      </c>
      <c r="N51" s="181">
        <v>109.42000637772081</v>
      </c>
      <c r="O51" s="181">
        <v>109.54409243541365</v>
      </c>
      <c r="P51" s="181">
        <v>108.67142477044081</v>
      </c>
      <c r="Q51" s="181">
        <v>107.83658205303293</v>
      </c>
      <c r="R51" s="181">
        <v>110.5159448730392</v>
      </c>
      <c r="S51" s="181">
        <v>108.36930974069521</v>
      </c>
      <c r="T51" s="181">
        <v>108.84583759177501</v>
      </c>
      <c r="U51" s="181">
        <v>108.31368768486038</v>
      </c>
      <c r="V51" s="181">
        <v>108.79795249094622</v>
      </c>
      <c r="W51" s="181">
        <v>109.63340696435687</v>
      </c>
      <c r="X51" s="181">
        <v>106.37674177496508</v>
      </c>
      <c r="Y51" s="181">
        <v>109.30910237542679</v>
      </c>
      <c r="Z51" s="181">
        <v>106.72939466055823</v>
      </c>
      <c r="AA51" s="181">
        <v>106.87974455518123</v>
      </c>
      <c r="AB51" s="181">
        <v>111.27761526954923</v>
      </c>
      <c r="AC51" s="181">
        <v>112.4558444790204</v>
      </c>
      <c r="AD51" s="181">
        <v>114.08281988146651</v>
      </c>
      <c r="AE51" s="181">
        <v>112.50739469999853</v>
      </c>
      <c r="AF51" s="181">
        <v>113.34518262201806</v>
      </c>
      <c r="AG51" s="181">
        <v>113.71511314645575</v>
      </c>
      <c r="AH51" s="181">
        <v>110.54391840635692</v>
      </c>
      <c r="AI51" s="181">
        <v>113.11614540270234</v>
      </c>
      <c r="AJ51" s="181">
        <v>110.0177156555925</v>
      </c>
      <c r="AK51" s="181">
        <v>114.54552715345763</v>
      </c>
      <c r="AL51" s="181">
        <v>115.44060561935923</v>
      </c>
      <c r="AM51" s="181">
        <v>112.58975407673341</v>
      </c>
      <c r="AN51" s="181">
        <v>112.29307660045947</v>
      </c>
      <c r="AO51" s="181">
        <v>110.34316655785729</v>
      </c>
      <c r="AP51" s="181">
        <v>110.07433034852188</v>
      </c>
      <c r="AQ51" s="181">
        <v>110.84181404400726</v>
      </c>
      <c r="AR51" s="181">
        <v>111.7286841962884</v>
      </c>
      <c r="AS51" s="181">
        <v>112.8797705176446</v>
      </c>
      <c r="AT51" s="181">
        <v>112.20194995214227</v>
      </c>
      <c r="AU51" s="181">
        <v>113.06766705100206</v>
      </c>
      <c r="AV51" s="181">
        <v>111.39281437624105</v>
      </c>
      <c r="AW51" s="181">
        <v>114.06126669725501</v>
      </c>
      <c r="AX51" s="181">
        <v>112.8307710724206</v>
      </c>
      <c r="AY51" s="181">
        <v>112.70341536021299</v>
      </c>
      <c r="AZ51" s="181">
        <v>110.32024705878503</v>
      </c>
      <c r="BA51" s="181">
        <v>110.06439734732511</v>
      </c>
      <c r="BB51" s="181">
        <v>111.88167622103872</v>
      </c>
      <c r="BC51" s="181">
        <v>111.99067438239528</v>
      </c>
      <c r="BD51" s="181">
        <v>112.17098721960758</v>
      </c>
      <c r="BE51" s="181">
        <v>113.57194460665342</v>
      </c>
      <c r="BF51" s="181">
        <v>112.03285888868398</v>
      </c>
      <c r="BG51" s="181">
        <v>110.82253343555878</v>
      </c>
      <c r="BH51" s="181">
        <v>110.78385770873878</v>
      </c>
      <c r="BI51" s="181">
        <v>113.25321004095144</v>
      </c>
      <c r="BJ51" s="181">
        <v>110.07947285460945</v>
      </c>
      <c r="BK51" s="181">
        <v>108.69687125091612</v>
      </c>
      <c r="BL51" s="181"/>
    </row>
    <row r="52" spans="1:64" x14ac:dyDescent="0.25">
      <c r="B52" s="148" t="s">
        <v>488</v>
      </c>
      <c r="C52" s="184">
        <v>3</v>
      </c>
      <c r="D52" s="181">
        <v>106.95972805405081</v>
      </c>
      <c r="E52" s="181">
        <v>107.38349912360188</v>
      </c>
      <c r="F52" s="181">
        <v>106.85607430932889</v>
      </c>
      <c r="G52" s="181">
        <v>110.75811948218296</v>
      </c>
      <c r="H52" s="181">
        <v>108.40074572750702</v>
      </c>
      <c r="I52" s="181">
        <v>108.8088295141291</v>
      </c>
      <c r="J52" s="181">
        <v>107.33256152745862</v>
      </c>
      <c r="K52" s="181">
        <v>105.2090230105246</v>
      </c>
      <c r="L52" s="181">
        <v>104.34576190180753</v>
      </c>
      <c r="M52" s="181">
        <v>107.87100156296304</v>
      </c>
      <c r="N52" s="181">
        <v>110.03718271373454</v>
      </c>
      <c r="O52" s="181">
        <v>108.0686672099463</v>
      </c>
      <c r="P52" s="181">
        <v>108.87005501769778</v>
      </c>
      <c r="Q52" s="181">
        <v>110.8377116346158</v>
      </c>
      <c r="R52" s="181">
        <v>109.71405836122203</v>
      </c>
      <c r="S52" s="181">
        <v>111.5901663464421</v>
      </c>
      <c r="T52" s="181">
        <v>109.90216828766906</v>
      </c>
      <c r="U52" s="181">
        <v>114.77894988761518</v>
      </c>
      <c r="V52" s="181">
        <v>120.03340186861691</v>
      </c>
      <c r="W52" s="181">
        <v>122.7278977543926</v>
      </c>
      <c r="X52" s="181">
        <v>124.47342971057442</v>
      </c>
      <c r="Y52" s="181">
        <v>131.79414941532642</v>
      </c>
      <c r="Z52" s="181">
        <v>134.56446744493189</v>
      </c>
      <c r="AA52" s="181">
        <v>139.15650669548074</v>
      </c>
      <c r="AB52" s="181">
        <v>150.94937531136748</v>
      </c>
      <c r="AC52" s="181">
        <v>153.47860790594606</v>
      </c>
      <c r="AD52" s="181">
        <v>152.39559902621119</v>
      </c>
      <c r="AE52" s="181">
        <v>151.78502936062782</v>
      </c>
      <c r="AF52" s="181">
        <v>153.81084434954752</v>
      </c>
      <c r="AG52" s="181">
        <v>153.96388692368419</v>
      </c>
      <c r="AH52" s="181">
        <v>145.49238411757054</v>
      </c>
      <c r="AI52" s="181">
        <v>142.08899691233316</v>
      </c>
      <c r="AJ52" s="181">
        <v>142.81397574421771</v>
      </c>
      <c r="AK52" s="181">
        <v>145.94209617894217</v>
      </c>
      <c r="AL52" s="181">
        <v>148.79674812878139</v>
      </c>
      <c r="AM52" s="181">
        <v>147.98926177361599</v>
      </c>
      <c r="AN52" s="181">
        <v>144.15412660301288</v>
      </c>
      <c r="AO52" s="181">
        <v>144.13001910999265</v>
      </c>
      <c r="AP52" s="181">
        <v>144.35157049937766</v>
      </c>
      <c r="AQ52" s="181">
        <v>144.78343669644684</v>
      </c>
      <c r="AR52" s="181">
        <v>144.73391375037937</v>
      </c>
      <c r="AS52" s="181">
        <v>146.09542854192986</v>
      </c>
      <c r="AT52" s="181">
        <v>140.34373751475491</v>
      </c>
      <c r="AU52" s="181">
        <v>143.8131382362312</v>
      </c>
      <c r="AV52" s="181">
        <v>132.70099580716166</v>
      </c>
      <c r="AW52" s="181">
        <v>138.20793914557967</v>
      </c>
      <c r="AX52" s="181">
        <v>140.74300122410099</v>
      </c>
      <c r="AY52" s="181">
        <v>136.34517606480026</v>
      </c>
      <c r="AZ52" s="181">
        <v>139.59288052724466</v>
      </c>
      <c r="BA52" s="181">
        <v>138.62429790219008</v>
      </c>
      <c r="BB52" s="181">
        <v>139.99517197583333</v>
      </c>
      <c r="BC52" s="181">
        <v>135.10421547149008</v>
      </c>
      <c r="BD52" s="181">
        <v>128.14299805964288</v>
      </c>
      <c r="BE52" s="181">
        <v>135.91742547880639</v>
      </c>
      <c r="BF52" s="181">
        <v>132.44490241359009</v>
      </c>
      <c r="BG52" s="181">
        <v>130.55441501447731</v>
      </c>
      <c r="BH52" s="181">
        <v>125.8100339885804</v>
      </c>
      <c r="BI52" s="181">
        <v>124.72309911604083</v>
      </c>
      <c r="BJ52" s="181">
        <v>126.94214377832326</v>
      </c>
      <c r="BK52" s="181">
        <v>125.86229129962125</v>
      </c>
      <c r="BL52" s="181"/>
    </row>
    <row r="53" spans="1:64" x14ac:dyDescent="0.25">
      <c r="A53" s="173" t="s">
        <v>53</v>
      </c>
      <c r="B53" s="188"/>
      <c r="C53" s="164">
        <f>SUM(C54:C57)</f>
        <v>8</v>
      </c>
      <c r="D53" s="177">
        <f t="shared" ref="D53:J53" si="9">(D54*3+D55*2+D57*3)/8</f>
        <v>100.54428285491339</v>
      </c>
      <c r="E53" s="177">
        <f t="shared" si="9"/>
        <v>101.30684665603418</v>
      </c>
      <c r="F53" s="177">
        <f t="shared" si="9"/>
        <v>100.89501515515244</v>
      </c>
      <c r="G53" s="177">
        <f t="shared" si="9"/>
        <v>102.03398401672173</v>
      </c>
      <c r="H53" s="177">
        <f t="shared" si="9"/>
        <v>99.094780750733094</v>
      </c>
      <c r="I53" s="177">
        <f t="shared" si="9"/>
        <v>101.45761534048286</v>
      </c>
      <c r="J53" s="177">
        <f t="shared" si="9"/>
        <v>101.49111672211656</v>
      </c>
      <c r="K53" s="177">
        <v>102.82653521305669</v>
      </c>
      <c r="L53" s="177">
        <v>100.80120223713506</v>
      </c>
      <c r="M53" s="177">
        <v>102.35403375466126</v>
      </c>
      <c r="N53" s="177">
        <v>103.74582526092215</v>
      </c>
      <c r="O53" s="177">
        <v>104.38155903539268</v>
      </c>
      <c r="P53" s="177">
        <v>104.24118698346849</v>
      </c>
      <c r="Q53" s="177">
        <v>104.35139883091696</v>
      </c>
      <c r="R53" s="177">
        <v>105.41239456599344</v>
      </c>
      <c r="S53" s="177">
        <v>104.81853753954212</v>
      </c>
      <c r="T53" s="177">
        <v>103.8804201959572</v>
      </c>
      <c r="U53" s="177">
        <v>105.69220586641893</v>
      </c>
      <c r="V53" s="177">
        <v>105.91464783723899</v>
      </c>
      <c r="W53" s="177">
        <v>104.15983047125835</v>
      </c>
      <c r="X53" s="177">
        <v>102.63013797768497</v>
      </c>
      <c r="Y53" s="177">
        <v>107.62933421665008</v>
      </c>
      <c r="Z53" s="177">
        <v>105.69764954269624</v>
      </c>
      <c r="AA53" s="177">
        <v>104.53879924967464</v>
      </c>
      <c r="AB53" s="177">
        <v>106.57089024087287</v>
      </c>
      <c r="AC53" s="177">
        <v>106.0363623984523</v>
      </c>
      <c r="AD53" s="177">
        <v>105.78083050283556</v>
      </c>
      <c r="AE53" s="177">
        <v>105.82939104024277</v>
      </c>
      <c r="AF53" s="177">
        <v>105.3775455865146</v>
      </c>
      <c r="AG53" s="177">
        <v>106.18360399733936</v>
      </c>
      <c r="AH53" s="177">
        <v>105.70396775878761</v>
      </c>
      <c r="AI53" s="177">
        <v>104.70109504130809</v>
      </c>
      <c r="AJ53" s="177">
        <v>104.28629814443025</v>
      </c>
      <c r="AK53" s="177">
        <v>108.46909450750982</v>
      </c>
      <c r="AL53" s="177">
        <v>109.5157474876566</v>
      </c>
      <c r="AM53" s="177">
        <v>107.67744752735392</v>
      </c>
      <c r="AN53" s="177">
        <v>108.42729285958382</v>
      </c>
      <c r="AO53" s="177">
        <v>106.94397166100744</v>
      </c>
      <c r="AP53" s="177">
        <v>106.75732669809591</v>
      </c>
      <c r="AQ53" s="177">
        <v>114.0101579303131</v>
      </c>
      <c r="AR53" s="177">
        <v>113.24647687070615</v>
      </c>
      <c r="AS53" s="177">
        <v>114.03799593381932</v>
      </c>
      <c r="AT53" s="177">
        <v>114.55660790068694</v>
      </c>
      <c r="AU53" s="177">
        <v>114.69874079449914</v>
      </c>
      <c r="AV53" s="177">
        <v>113.99712753407273</v>
      </c>
      <c r="AW53" s="177">
        <v>111.83521473692372</v>
      </c>
      <c r="AX53" s="177">
        <v>112.18657178012353</v>
      </c>
      <c r="AY53" s="177">
        <v>112.90656316433157</v>
      </c>
      <c r="AZ53" s="177">
        <v>113.2427035965259</v>
      </c>
      <c r="BA53" s="177">
        <v>114.81325592591125</v>
      </c>
      <c r="BB53" s="177">
        <v>114.88209209274964</v>
      </c>
      <c r="BC53" s="177">
        <v>113.42972591559533</v>
      </c>
      <c r="BD53" s="177">
        <v>114.35017149077726</v>
      </c>
      <c r="BE53" s="177">
        <v>114.07331369346488</v>
      </c>
      <c r="BF53" s="177">
        <v>114.06713233295272</v>
      </c>
      <c r="BG53" s="177">
        <v>113.70802297093753</v>
      </c>
      <c r="BH53" s="177">
        <v>111.79950349052628</v>
      </c>
      <c r="BI53" s="177">
        <v>113.93221088349881</v>
      </c>
      <c r="BJ53" s="177">
        <v>111.24308898125815</v>
      </c>
      <c r="BK53" s="177">
        <v>113.08026217234701</v>
      </c>
      <c r="BL53" s="177"/>
    </row>
    <row r="54" spans="1:64" x14ac:dyDescent="0.25">
      <c r="B54" s="148" t="s">
        <v>489</v>
      </c>
      <c r="C54" s="184">
        <v>3</v>
      </c>
      <c r="D54" s="181">
        <v>94.008421014868489</v>
      </c>
      <c r="E54" s="181">
        <v>92.873983020802257</v>
      </c>
      <c r="F54" s="181">
        <v>90.761855777372475</v>
      </c>
      <c r="G54" s="181">
        <v>90.937080849228252</v>
      </c>
      <c r="H54" s="181">
        <v>90.56238998758613</v>
      </c>
      <c r="I54" s="181">
        <v>90.447314462283614</v>
      </c>
      <c r="J54" s="181">
        <v>90.732612615824834</v>
      </c>
      <c r="K54" s="181">
        <v>89.79107758218295</v>
      </c>
      <c r="L54" s="181">
        <v>90.496307303829823</v>
      </c>
      <c r="M54" s="181">
        <v>90.496307303829823</v>
      </c>
      <c r="N54" s="181">
        <v>89.177632967377349</v>
      </c>
      <c r="O54" s="181">
        <v>88.7451233913268</v>
      </c>
      <c r="P54" s="181">
        <v>89.238384525514945</v>
      </c>
      <c r="Q54" s="181">
        <v>89.82546931633118</v>
      </c>
      <c r="R54" s="181">
        <v>90.733605966943671</v>
      </c>
      <c r="S54" s="181">
        <v>89.056032093052011</v>
      </c>
      <c r="T54" s="181">
        <v>88.740014701835364</v>
      </c>
      <c r="U54" s="181">
        <v>88.041267215300195</v>
      </c>
      <c r="V54" s="181">
        <v>86.445151160145585</v>
      </c>
      <c r="W54" s="181">
        <v>87.039864276032461</v>
      </c>
      <c r="X54" s="181">
        <v>88.26917555177566</v>
      </c>
      <c r="Y54" s="181">
        <v>89.002968384731432</v>
      </c>
      <c r="Z54" s="181">
        <v>89.002968384731432</v>
      </c>
      <c r="AA54" s="181">
        <v>89.002968384731432</v>
      </c>
      <c r="AB54" s="181">
        <v>88.516468332930955</v>
      </c>
      <c r="AC54" s="181">
        <v>88.531868023060198</v>
      </c>
      <c r="AD54" s="181">
        <v>88.972496519965986</v>
      </c>
      <c r="AE54" s="181">
        <v>88.759385039351912</v>
      </c>
      <c r="AF54" s="181">
        <v>88.149091327679002</v>
      </c>
      <c r="AG54" s="181">
        <v>88.149091327679002</v>
      </c>
      <c r="AH54" s="181">
        <v>87.907844873235589</v>
      </c>
      <c r="AI54" s="181">
        <v>87.215649972679373</v>
      </c>
      <c r="AJ54" s="181">
        <v>88.835332449912912</v>
      </c>
      <c r="AK54" s="181">
        <v>89.163938213423066</v>
      </c>
      <c r="AL54" s="181">
        <v>89.056552725753548</v>
      </c>
      <c r="AM54" s="181">
        <v>88.961431662885289</v>
      </c>
      <c r="AN54" s="181">
        <v>88.274216441010722</v>
      </c>
      <c r="AO54" s="181">
        <v>88.516468332930955</v>
      </c>
      <c r="AP54" s="181">
        <v>88.516468332930955</v>
      </c>
      <c r="AQ54" s="181">
        <v>103.59206314723566</v>
      </c>
      <c r="AR54" s="181">
        <v>103.59206314723566</v>
      </c>
      <c r="AS54" s="181">
        <v>103.59206314723566</v>
      </c>
      <c r="AT54" s="181">
        <v>103.59206314723566</v>
      </c>
      <c r="AU54" s="181">
        <v>103.59206314723566</v>
      </c>
      <c r="AV54" s="181">
        <v>103.59206314723566</v>
      </c>
      <c r="AW54" s="181">
        <v>103.59206314723566</v>
      </c>
      <c r="AX54" s="181">
        <v>103.59206314723566</v>
      </c>
      <c r="AY54" s="181">
        <v>103.59206314723566</v>
      </c>
      <c r="AZ54" s="181">
        <v>103.59206314723566</v>
      </c>
      <c r="BA54" s="181">
        <v>103.59206314723561</v>
      </c>
      <c r="BB54" s="181">
        <v>103.59206314723561</v>
      </c>
      <c r="BC54" s="181">
        <v>101.88601142446309</v>
      </c>
      <c r="BD54" s="181">
        <v>102.67220875494733</v>
      </c>
      <c r="BE54" s="181">
        <v>102.5586313559488</v>
      </c>
      <c r="BF54" s="181">
        <v>102.5586313559488</v>
      </c>
      <c r="BG54" s="181">
        <v>101.46193764955727</v>
      </c>
      <c r="BH54" s="181">
        <v>102.5586313559488</v>
      </c>
      <c r="BI54" s="181">
        <v>102.5586313559488</v>
      </c>
      <c r="BJ54" s="181">
        <v>102.5586313559488</v>
      </c>
      <c r="BK54" s="181">
        <v>102.5586313559488</v>
      </c>
      <c r="BL54" s="181"/>
    </row>
    <row r="55" spans="1:64" x14ac:dyDescent="0.25">
      <c r="B55" s="148" t="s">
        <v>490</v>
      </c>
      <c r="C55" s="184">
        <v>2</v>
      </c>
      <c r="D55" s="181">
        <v>110.47733561722795</v>
      </c>
      <c r="E55" s="181">
        <v>112.7613014728082</v>
      </c>
      <c r="F55" s="181">
        <v>112.97797877308697</v>
      </c>
      <c r="G55" s="181">
        <v>111.46425109532387</v>
      </c>
      <c r="H55" s="181">
        <v>110.99392453194717</v>
      </c>
      <c r="I55" s="181">
        <v>113.67569632832469</v>
      </c>
      <c r="J55" s="181">
        <v>113.1027502419867</v>
      </c>
      <c r="K55" s="181">
        <v>114.41416712182223</v>
      </c>
      <c r="L55" s="181">
        <v>111.99778450668802</v>
      </c>
      <c r="M55" s="181">
        <v>112.72743505582079</v>
      </c>
      <c r="N55" s="181">
        <v>111.77436599134245</v>
      </c>
      <c r="O55" s="181">
        <v>111.45187864276589</v>
      </c>
      <c r="P55" s="181">
        <v>109.14070112556854</v>
      </c>
      <c r="Q55" s="181">
        <v>110.09913256993909</v>
      </c>
      <c r="R55" s="181">
        <v>108.81276011749223</v>
      </c>
      <c r="S55" s="181">
        <v>107.92134157785569</v>
      </c>
      <c r="T55" s="181">
        <v>106.50881367508998</v>
      </c>
      <c r="U55" s="181">
        <v>109.70971319407811</v>
      </c>
      <c r="V55" s="181">
        <v>112.95737067869831</v>
      </c>
      <c r="W55" s="181">
        <v>112.88249660064881</v>
      </c>
      <c r="X55" s="181">
        <v>108.8232894329369</v>
      </c>
      <c r="Y55" s="181">
        <v>115.81406770929124</v>
      </c>
      <c r="Z55" s="181">
        <v>114.88217644212079</v>
      </c>
      <c r="AA55" s="181">
        <v>116.56814605785345</v>
      </c>
      <c r="AB55" s="181">
        <v>117.37116175387628</v>
      </c>
      <c r="AC55" s="181">
        <v>118.64602722913371</v>
      </c>
      <c r="AD55" s="181">
        <v>117.50496635427402</v>
      </c>
      <c r="AE55" s="181">
        <v>117.99159760391129</v>
      </c>
      <c r="AF55" s="181">
        <v>115.97367371831298</v>
      </c>
      <c r="AG55" s="181">
        <v>117.40641189508186</v>
      </c>
      <c r="AH55" s="181">
        <v>117.71066460437753</v>
      </c>
      <c r="AI55" s="181">
        <v>112.75922739403345</v>
      </c>
      <c r="AJ55" s="181">
        <v>115.57519953946149</v>
      </c>
      <c r="AK55" s="181">
        <v>119.69018090236821</v>
      </c>
      <c r="AL55" s="181">
        <v>120.31683435731455</v>
      </c>
      <c r="AM55" s="181">
        <v>118.80728901628694</v>
      </c>
      <c r="AN55" s="181">
        <v>119.18198447369259</v>
      </c>
      <c r="AO55" s="181">
        <v>118.52911133135385</v>
      </c>
      <c r="AP55" s="181">
        <v>120.47346289356032</v>
      </c>
      <c r="AQ55" s="181">
        <v>119.69103651808382</v>
      </c>
      <c r="AR55" s="181">
        <v>119.65183427927441</v>
      </c>
      <c r="AS55" s="181">
        <v>117.97428237848646</v>
      </c>
      <c r="AT55" s="181">
        <v>119.6727510658263</v>
      </c>
      <c r="AU55" s="181">
        <v>119.38394834828517</v>
      </c>
      <c r="AV55" s="181">
        <v>119.43395572557513</v>
      </c>
      <c r="AW55" s="181">
        <v>119.29696458352913</v>
      </c>
      <c r="AX55" s="181">
        <v>118.93503101350851</v>
      </c>
      <c r="AY55" s="181">
        <v>118.5519068720224</v>
      </c>
      <c r="AZ55" s="181">
        <v>118.39829068282191</v>
      </c>
      <c r="BA55" s="181">
        <v>118.12726211988011</v>
      </c>
      <c r="BB55" s="181">
        <v>119.91469673740016</v>
      </c>
      <c r="BC55" s="181">
        <v>120.43248331880064</v>
      </c>
      <c r="BD55" s="181">
        <v>120.93707326527097</v>
      </c>
      <c r="BE55" s="181">
        <v>118.9228557345576</v>
      </c>
      <c r="BF55" s="181">
        <v>118.36528226876052</v>
      </c>
      <c r="BG55" s="181">
        <v>118.51361055362371</v>
      </c>
      <c r="BH55" s="181">
        <v>118.57315077679723</v>
      </c>
      <c r="BI55" s="181">
        <v>119.82776599228124</v>
      </c>
      <c r="BJ55" s="181">
        <v>120.41166700992243</v>
      </c>
      <c r="BK55" s="181">
        <v>119.56454568111003</v>
      </c>
      <c r="BL55" s="181"/>
    </row>
    <row r="56" spans="1:64" x14ac:dyDescent="0.25">
      <c r="B56" s="148" t="s">
        <v>491</v>
      </c>
      <c r="C56" s="184"/>
      <c r="D56" s="181"/>
      <c r="E56" s="187" t="s">
        <v>181</v>
      </c>
      <c r="F56" s="187" t="s">
        <v>181</v>
      </c>
      <c r="G56" s="187" t="s">
        <v>181</v>
      </c>
      <c r="H56" s="187" t="s">
        <v>181</v>
      </c>
      <c r="I56" s="187" t="s">
        <v>181</v>
      </c>
      <c r="J56" s="187" t="s">
        <v>181</v>
      </c>
      <c r="K56" s="187" t="s">
        <v>181</v>
      </c>
      <c r="L56" s="187" t="s">
        <v>181</v>
      </c>
      <c r="M56" s="187" t="s">
        <v>181</v>
      </c>
      <c r="N56" s="187" t="s">
        <v>181</v>
      </c>
      <c r="O56" s="187" t="s">
        <v>181</v>
      </c>
      <c r="P56" s="187" t="s">
        <v>181</v>
      </c>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187"/>
      <c r="AV56" s="187"/>
      <c r="AW56" s="187"/>
      <c r="AX56" s="187"/>
      <c r="AY56" s="187"/>
      <c r="AZ56" s="187"/>
      <c r="BA56" s="187"/>
      <c r="BB56" s="187"/>
      <c r="BC56" s="187"/>
      <c r="BD56" s="187"/>
      <c r="BE56" s="187"/>
      <c r="BF56" s="187"/>
      <c r="BG56" s="187"/>
      <c r="BH56" s="187"/>
      <c r="BI56" s="187"/>
      <c r="BJ56" s="187"/>
      <c r="BK56" s="187"/>
      <c r="BL56" s="187"/>
    </row>
    <row r="57" spans="1:64" x14ac:dyDescent="0.25">
      <c r="B57" s="148" t="s">
        <v>492</v>
      </c>
      <c r="C57" s="184">
        <v>3</v>
      </c>
      <c r="D57" s="181">
        <v>100.45810952008192</v>
      </c>
      <c r="E57" s="181">
        <v>102.10340708008341</v>
      </c>
      <c r="F57" s="181">
        <v>102.97286545430937</v>
      </c>
      <c r="G57" s="181">
        <v>106.84404246514713</v>
      </c>
      <c r="H57" s="181">
        <v>99.694408993070638</v>
      </c>
      <c r="I57" s="181">
        <v>104.3225288934542</v>
      </c>
      <c r="J57" s="181">
        <v>104.50853181516152</v>
      </c>
      <c r="K57" s="181">
        <v>108.13690490475339</v>
      </c>
      <c r="L57" s="181">
        <v>103.64170899073832</v>
      </c>
      <c r="M57" s="181">
        <v>107.29615933805303</v>
      </c>
      <c r="N57" s="181">
        <v>112.96165706752009</v>
      </c>
      <c r="O57" s="181">
        <v>115.30444827454311</v>
      </c>
      <c r="P57" s="181">
        <v>115.97764668002202</v>
      </c>
      <c r="Q57" s="181">
        <v>115.04550585282131</v>
      </c>
      <c r="R57" s="181">
        <v>117.82427279737733</v>
      </c>
      <c r="S57" s="181">
        <v>118.51250696048986</v>
      </c>
      <c r="T57" s="181">
        <v>117.26856337065719</v>
      </c>
      <c r="U57" s="181">
        <v>120.6648062990982</v>
      </c>
      <c r="V57" s="181">
        <v>120.68899595335949</v>
      </c>
      <c r="W57" s="181">
        <v>115.46468591355728</v>
      </c>
      <c r="X57" s="181">
        <v>112.86233276675965</v>
      </c>
      <c r="Y57" s="181">
        <v>120.79921105347465</v>
      </c>
      <c r="Z57" s="181">
        <v>116.26931276771136</v>
      </c>
      <c r="AA57" s="181">
        <v>112.05506557583199</v>
      </c>
      <c r="AB57" s="181">
        <v>117.42513114014587</v>
      </c>
      <c r="AC57" s="181">
        <v>115.13441355339012</v>
      </c>
      <c r="AD57" s="181">
        <v>114.7730739180795</v>
      </c>
      <c r="AE57" s="181">
        <v>114.79125933202128</v>
      </c>
      <c r="AF57" s="181">
        <v>115.54191442415127</v>
      </c>
      <c r="AG57" s="181">
        <v>116.73624473517135</v>
      </c>
      <c r="AH57" s="181">
        <v>115.49562608061304</v>
      </c>
      <c r="AI57" s="181">
        <v>116.81445187478658</v>
      </c>
      <c r="AJ57" s="181">
        <v>112.21132957559341</v>
      </c>
      <c r="AK57" s="181">
        <v>120.29352653835764</v>
      </c>
      <c r="AL57" s="181">
        <v>122.77421766978766</v>
      </c>
      <c r="AM57" s="181">
        <v>118.9735690658672</v>
      </c>
      <c r="AN57" s="181">
        <v>121.41057486875106</v>
      </c>
      <c r="AO57" s="181">
        <v>117.64804854218632</v>
      </c>
      <c r="AP57" s="181">
        <v>115.8540942662846</v>
      </c>
      <c r="AQ57" s="181">
        <v>120.6410003215434</v>
      </c>
      <c r="AR57" s="181">
        <v>118.63065232179775</v>
      </c>
      <c r="AS57" s="181">
        <v>121.85973775729155</v>
      </c>
      <c r="AT57" s="181">
        <v>122.11039054404529</v>
      </c>
      <c r="AU57" s="181">
        <v>122.6819467392386</v>
      </c>
      <c r="AV57" s="181">
        <v>120.77763979324152</v>
      </c>
      <c r="AW57" s="181">
        <v>115.10386642887481</v>
      </c>
      <c r="AX57" s="181">
        <v>116.28210759075476</v>
      </c>
      <c r="AY57" s="181">
        <v>118.45750070963362</v>
      </c>
      <c r="AZ57" s="181">
        <v>119.45628598828547</v>
      </c>
      <c r="BA57" s="181">
        <v>123.82511124194097</v>
      </c>
      <c r="BB57" s="181">
        <v>122.81705127516335</v>
      </c>
      <c r="BC57" s="181">
        <v>120.30493547125735</v>
      </c>
      <c r="BD57" s="181">
        <v>121.63686637694474</v>
      </c>
      <c r="BE57" s="181">
        <v>122.35496800358582</v>
      </c>
      <c r="BF57" s="181">
        <v>122.7102000194181</v>
      </c>
      <c r="BG57" s="181">
        <v>122.7503832371937</v>
      </c>
      <c r="BH57" s="181">
        <v>116.52461076758978</v>
      </c>
      <c r="BI57" s="181">
        <v>121.37542033852719</v>
      </c>
      <c r="BJ57" s="181">
        <v>113.81516125412467</v>
      </c>
      <c r="BK57" s="181">
        <v>119.27903731623654</v>
      </c>
      <c r="BL57" s="181"/>
    </row>
    <row r="58" spans="1:64" x14ac:dyDescent="0.25">
      <c r="A58" s="173" t="s">
        <v>54</v>
      </c>
      <c r="B58" s="188"/>
      <c r="C58" s="164">
        <f>SUM(C59:C61)</f>
        <v>8</v>
      </c>
      <c r="D58" s="177">
        <f t="shared" ref="D58:J58" si="10">(D59*1+D61*7)/8</f>
        <v>101.55766440814051</v>
      </c>
      <c r="E58" s="177">
        <f t="shared" si="10"/>
        <v>101.86647331244585</v>
      </c>
      <c r="F58" s="177">
        <f t="shared" si="10"/>
        <v>100.6337867157999</v>
      </c>
      <c r="G58" s="177">
        <f t="shared" si="10"/>
        <v>102.03149717982447</v>
      </c>
      <c r="H58" s="177">
        <f t="shared" si="10"/>
        <v>101.9634647241397</v>
      </c>
      <c r="I58" s="177">
        <f t="shared" si="10"/>
        <v>101.65399313177451</v>
      </c>
      <c r="J58" s="177">
        <f t="shared" si="10"/>
        <v>100.84642693265394</v>
      </c>
      <c r="K58" s="177">
        <v>103.79942326155147</v>
      </c>
      <c r="L58" s="177">
        <v>104.63238719037264</v>
      </c>
      <c r="M58" s="177">
        <v>107.45666712309638</v>
      </c>
      <c r="N58" s="177">
        <v>107.2591551643182</v>
      </c>
      <c r="O58" s="177">
        <v>108.94835651932434</v>
      </c>
      <c r="P58" s="177">
        <v>111.05733269147612</v>
      </c>
      <c r="Q58" s="177">
        <v>110.10277021038934</v>
      </c>
      <c r="R58" s="177">
        <v>109.4003361610125</v>
      </c>
      <c r="S58" s="177">
        <v>108.18673489682695</v>
      </c>
      <c r="T58" s="177">
        <v>108.90373846769941</v>
      </c>
      <c r="U58" s="177">
        <v>109.8782517504325</v>
      </c>
      <c r="V58" s="177">
        <v>109.34217328785402</v>
      </c>
      <c r="W58" s="177">
        <v>112.88428230888793</v>
      </c>
      <c r="X58" s="177">
        <v>115.39996442779193</v>
      </c>
      <c r="Y58" s="177">
        <v>116.47493482815207</v>
      </c>
      <c r="Z58" s="177">
        <v>117.37013057056699</v>
      </c>
      <c r="AA58" s="177">
        <v>117.55762319871623</v>
      </c>
      <c r="AB58" s="177">
        <v>118.2266724961558</v>
      </c>
      <c r="AC58" s="177">
        <v>118.06333331599339</v>
      </c>
      <c r="AD58" s="177">
        <v>116.50562192027752</v>
      </c>
      <c r="AE58" s="177">
        <v>114.30711623200071</v>
      </c>
      <c r="AF58" s="177">
        <v>115.91586929972844</v>
      </c>
      <c r="AG58" s="177">
        <v>113.84304418791316</v>
      </c>
      <c r="AH58" s="177">
        <v>114.57235288000788</v>
      </c>
      <c r="AI58" s="177">
        <v>115.06179874713497</v>
      </c>
      <c r="AJ58" s="177">
        <v>117.62615228882147</v>
      </c>
      <c r="AK58" s="177">
        <v>119.79484662787387</v>
      </c>
      <c r="AL58" s="177">
        <v>120.17948785611617</v>
      </c>
      <c r="AM58" s="177">
        <v>118.81505684846702</v>
      </c>
      <c r="AN58" s="177">
        <v>119.32158279042373</v>
      </c>
      <c r="AO58" s="177">
        <v>118.99327770343724</v>
      </c>
      <c r="AP58" s="177">
        <v>116.42657380351069</v>
      </c>
      <c r="AQ58" s="177">
        <v>115.07393460026302</v>
      </c>
      <c r="AR58" s="177">
        <v>113.43258652038716</v>
      </c>
      <c r="AS58" s="177">
        <v>114.69984966654954</v>
      </c>
      <c r="AT58" s="177">
        <v>112.95082768550537</v>
      </c>
      <c r="AU58" s="177">
        <v>113.80298562933443</v>
      </c>
      <c r="AV58" s="177">
        <v>111.92955237745593</v>
      </c>
      <c r="AW58" s="177">
        <v>112.19547604584449</v>
      </c>
      <c r="AX58" s="177">
        <v>114.05947379170892</v>
      </c>
      <c r="AY58" s="177">
        <v>113.77293614846934</v>
      </c>
      <c r="AZ58" s="177">
        <v>114.13571520828916</v>
      </c>
      <c r="BA58" s="177">
        <v>114.86080316362785</v>
      </c>
      <c r="BB58" s="177">
        <v>116.57945986264377</v>
      </c>
      <c r="BC58" s="177">
        <v>116.03805921599181</v>
      </c>
      <c r="BD58" s="177">
        <v>115.07064412781317</v>
      </c>
      <c r="BE58" s="177">
        <v>116.67454255836104</v>
      </c>
      <c r="BF58" s="177">
        <v>115.19555981160153</v>
      </c>
      <c r="BG58" s="177">
        <v>116.52407054716915</v>
      </c>
      <c r="BH58" s="177">
        <v>115.41260447485537</v>
      </c>
      <c r="BI58" s="177">
        <v>116.92336871547489</v>
      </c>
      <c r="BJ58" s="177">
        <v>118.26231195084367</v>
      </c>
      <c r="BK58" s="177">
        <v>116.42378904434474</v>
      </c>
      <c r="BL58" s="177"/>
    </row>
    <row r="59" spans="1:64" x14ac:dyDescent="0.25">
      <c r="B59" s="148" t="s">
        <v>493</v>
      </c>
      <c r="C59" s="184">
        <v>1</v>
      </c>
      <c r="D59" s="181">
        <v>93.877914219612009</v>
      </c>
      <c r="E59" s="181">
        <v>91.991457554725002</v>
      </c>
      <c r="F59" s="181">
        <v>85.540131696031338</v>
      </c>
      <c r="G59" s="181">
        <v>88.930414664531071</v>
      </c>
      <c r="H59" s="181">
        <v>89.037195230468086</v>
      </c>
      <c r="I59" s="181">
        <v>87.248620751023338</v>
      </c>
      <c r="J59" s="181">
        <v>79.91635522334937</v>
      </c>
      <c r="K59" s="181">
        <v>84.134187577860857</v>
      </c>
      <c r="L59" s="181">
        <v>94.714361986118561</v>
      </c>
      <c r="M59" s="181">
        <v>117.26285815981494</v>
      </c>
      <c r="N59" s="181">
        <v>116.20395088093964</v>
      </c>
      <c r="O59" s="181">
        <v>132.60366613276389</v>
      </c>
      <c r="P59" s="181">
        <v>146.85887168535328</v>
      </c>
      <c r="Q59" s="181">
        <v>146.20928990923659</v>
      </c>
      <c r="R59" s="181">
        <v>136.04733938423203</v>
      </c>
      <c r="S59" s="181">
        <v>128.6705819540843</v>
      </c>
      <c r="T59" s="181">
        <v>130.55703861897138</v>
      </c>
      <c r="U59" s="181">
        <v>142.3651895355045</v>
      </c>
      <c r="V59" s="181">
        <v>138.45880049830933</v>
      </c>
      <c r="W59" s="181">
        <v>159.36999466097168</v>
      </c>
      <c r="X59" s="181">
        <v>179.39135077415906</v>
      </c>
      <c r="Y59" s="181">
        <v>180.63712404342417</v>
      </c>
      <c r="Z59" s="181">
        <v>188.33422317138283</v>
      </c>
      <c r="AA59" s="181">
        <v>193.91350774159108</v>
      </c>
      <c r="AB59" s="181">
        <v>194.84783769353967</v>
      </c>
      <c r="AC59" s="181">
        <v>188.47659725929881</v>
      </c>
      <c r="AD59" s="181">
        <v>176.48158035237597</v>
      </c>
      <c r="AE59" s="181">
        <v>159.88610072966722</v>
      </c>
      <c r="AF59" s="181">
        <v>163.16960313223001</v>
      </c>
      <c r="AG59" s="181">
        <v>149.46609717031504</v>
      </c>
      <c r="AH59" s="181">
        <v>156.52251290265173</v>
      </c>
      <c r="AI59" s="181">
        <v>164.33529097704215</v>
      </c>
      <c r="AJ59" s="181">
        <v>190.9770421783235</v>
      </c>
      <c r="AK59" s="181">
        <v>195.3906389037196</v>
      </c>
      <c r="AL59" s="181">
        <v>196.33386723616294</v>
      </c>
      <c r="AM59" s="181">
        <v>199.50169069229392</v>
      </c>
      <c r="AN59" s="181">
        <v>196.26268019220512</v>
      </c>
      <c r="AO59" s="181">
        <v>198.68303968677694</v>
      </c>
      <c r="AP59" s="181">
        <v>177.62947143619866</v>
      </c>
      <c r="AQ59" s="181">
        <v>154.96529631607049</v>
      </c>
      <c r="AR59" s="181">
        <v>142.86349884321055</v>
      </c>
      <c r="AS59" s="181">
        <v>150.34703683929533</v>
      </c>
      <c r="AT59" s="181">
        <v>139.09948389393131</v>
      </c>
      <c r="AU59" s="181">
        <v>140.42534258764906</v>
      </c>
      <c r="AV59" s="181">
        <v>132.76383698166933</v>
      </c>
      <c r="AW59" s="181">
        <v>131.09094144865634</v>
      </c>
      <c r="AX59" s="181">
        <v>138.77914219612026</v>
      </c>
      <c r="AY59" s="181">
        <v>134.40113899270335</v>
      </c>
      <c r="AZ59" s="181">
        <v>134.49902117814557</v>
      </c>
      <c r="BA59" s="181">
        <v>136.00284748175832</v>
      </c>
      <c r="BB59" s="181">
        <v>149.59067449724154</v>
      </c>
      <c r="BC59" s="181">
        <v>141.3596725395978</v>
      </c>
      <c r="BD59" s="181">
        <v>131.22441715607764</v>
      </c>
      <c r="BE59" s="181">
        <v>142.28510411105182</v>
      </c>
      <c r="BF59" s="181">
        <v>127.00658480156609</v>
      </c>
      <c r="BG59" s="181">
        <v>138.80583733760457</v>
      </c>
      <c r="BH59" s="181">
        <v>140.3096636412173</v>
      </c>
      <c r="BI59" s="181">
        <v>147.00124577326926</v>
      </c>
      <c r="BJ59" s="181">
        <v>152.776294714362</v>
      </c>
      <c r="BK59" s="181">
        <v>149.1991457554725</v>
      </c>
      <c r="BL59" s="181"/>
    </row>
    <row r="60" spans="1:64" x14ac:dyDescent="0.25">
      <c r="B60" s="148" t="s">
        <v>494</v>
      </c>
      <c r="C60" s="184"/>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c r="AH60" s="181"/>
      <c r="AI60" s="181"/>
      <c r="AJ60" s="181"/>
      <c r="AK60" s="181"/>
      <c r="AL60" s="181"/>
      <c r="AM60" s="181"/>
      <c r="AN60" s="181"/>
      <c r="AO60" s="181"/>
      <c r="AP60" s="181"/>
      <c r="AQ60" s="181"/>
      <c r="AR60" s="181"/>
      <c r="AS60" s="181"/>
      <c r="AT60" s="181"/>
      <c r="AU60" s="181"/>
      <c r="AV60" s="181"/>
      <c r="AW60" s="181"/>
      <c r="AX60" s="181"/>
      <c r="AY60" s="181"/>
      <c r="AZ60" s="181"/>
      <c r="BA60" s="181"/>
      <c r="BB60" s="181"/>
      <c r="BC60" s="181"/>
      <c r="BD60" s="181"/>
      <c r="BE60" s="181"/>
      <c r="BF60" s="181"/>
      <c r="BG60" s="181"/>
      <c r="BH60" s="181"/>
      <c r="BI60" s="181"/>
      <c r="BJ60" s="181"/>
      <c r="BK60" s="181"/>
      <c r="BL60" s="181"/>
    </row>
    <row r="61" spans="1:64" x14ac:dyDescent="0.25">
      <c r="B61" s="148" t="s">
        <v>495</v>
      </c>
      <c r="C61" s="184">
        <v>7</v>
      </c>
      <c r="D61" s="181">
        <v>102.6547715779303</v>
      </c>
      <c r="E61" s="181">
        <v>103.27718984926311</v>
      </c>
      <c r="F61" s="181">
        <v>102.7900231471954</v>
      </c>
      <c r="G61" s="181">
        <v>103.90308039629495</v>
      </c>
      <c r="H61" s="181">
        <v>103.81007465180707</v>
      </c>
      <c r="I61" s="181">
        <v>103.71190347188181</v>
      </c>
      <c r="J61" s="181">
        <v>103.83643717684031</v>
      </c>
      <c r="K61" s="181">
        <v>106.60874264493584</v>
      </c>
      <c r="L61" s="181">
        <v>106.04924793383751</v>
      </c>
      <c r="M61" s="181">
        <v>106.05578268927944</v>
      </c>
      <c r="N61" s="181">
        <v>105.98132720480086</v>
      </c>
      <c r="O61" s="181">
        <v>105.56902657454725</v>
      </c>
      <c r="P61" s="181">
        <v>105.94282712092225</v>
      </c>
      <c r="Q61" s="181">
        <v>104.94469596769686</v>
      </c>
      <c r="R61" s="181">
        <v>105.59362141483828</v>
      </c>
      <c r="S61" s="181">
        <v>105.26047103150448</v>
      </c>
      <c r="T61" s="181">
        <v>105.81040987466055</v>
      </c>
      <c r="U61" s="181">
        <v>105.23726063827937</v>
      </c>
      <c r="V61" s="181">
        <v>105.18265511493185</v>
      </c>
      <c r="W61" s="181">
        <v>106.24346625859026</v>
      </c>
      <c r="X61" s="181">
        <v>106.25833780688234</v>
      </c>
      <c r="Y61" s="181">
        <v>107.30890779739892</v>
      </c>
      <c r="Z61" s="181">
        <v>107.23240305616471</v>
      </c>
      <c r="AA61" s="181">
        <v>106.64963969259125</v>
      </c>
      <c r="AB61" s="181">
        <v>107.28079175367239</v>
      </c>
      <c r="AC61" s="181">
        <v>108.0042956098069</v>
      </c>
      <c r="AD61" s="181">
        <v>107.93762785854916</v>
      </c>
      <c r="AE61" s="181">
        <v>107.79583273233406</v>
      </c>
      <c r="AF61" s="181">
        <v>109.16533589508536</v>
      </c>
      <c r="AG61" s="181">
        <v>108.75403661899861</v>
      </c>
      <c r="AH61" s="181">
        <v>108.57947287677305</v>
      </c>
      <c r="AI61" s="181">
        <v>108.0227284285768</v>
      </c>
      <c r="AJ61" s="181">
        <v>107.14745373317832</v>
      </c>
      <c r="AK61" s="181">
        <v>108.99544773132448</v>
      </c>
      <c r="AL61" s="181">
        <v>109.30029080182376</v>
      </c>
      <c r="AM61" s="181">
        <v>107.28839487077747</v>
      </c>
      <c r="AN61" s="181">
        <v>108.3299974473121</v>
      </c>
      <c r="AO61" s="181">
        <v>107.60902599153157</v>
      </c>
      <c r="AP61" s="181">
        <v>107.68330271312671</v>
      </c>
      <c r="AQ61" s="181">
        <v>109.37516864086194</v>
      </c>
      <c r="AR61" s="181">
        <v>109.22817047426953</v>
      </c>
      <c r="AS61" s="181">
        <v>109.60739435615729</v>
      </c>
      <c r="AT61" s="181">
        <v>109.21530537001595</v>
      </c>
      <c r="AU61" s="181">
        <v>109.99979177814662</v>
      </c>
      <c r="AV61" s="181">
        <v>108.95322600542545</v>
      </c>
      <c r="AW61" s="181">
        <v>109.4961238454428</v>
      </c>
      <c r="AX61" s="181">
        <v>110.52809259107873</v>
      </c>
      <c r="AY61" s="181">
        <v>110.82605002786447</v>
      </c>
      <c r="AZ61" s="181">
        <v>111.22667149830967</v>
      </c>
      <c r="BA61" s="181">
        <v>111.84051111818064</v>
      </c>
      <c r="BB61" s="181">
        <v>111.86357205770125</v>
      </c>
      <c r="BC61" s="181">
        <v>112.4206858840481</v>
      </c>
      <c r="BD61" s="181">
        <v>112.76296226663253</v>
      </c>
      <c r="BE61" s="181">
        <v>113.01589090797664</v>
      </c>
      <c r="BF61" s="181">
        <v>113.50827052732087</v>
      </c>
      <c r="BG61" s="181">
        <v>113.34096100567838</v>
      </c>
      <c r="BH61" s="181">
        <v>111.85588173680367</v>
      </c>
      <c r="BI61" s="181">
        <v>112.62652913578998</v>
      </c>
      <c r="BJ61" s="181">
        <v>113.33174298462677</v>
      </c>
      <c r="BK61" s="181">
        <v>111.74159522846935</v>
      </c>
      <c r="BL61" s="181"/>
    </row>
    <row r="62" spans="1:64" x14ac:dyDescent="0.25">
      <c r="A62" s="189" t="s">
        <v>55</v>
      </c>
      <c r="B62" s="188"/>
      <c r="C62" s="164">
        <f>C63+C67</f>
        <v>19</v>
      </c>
      <c r="D62" s="172">
        <f t="shared" ref="D62:J62" si="11">(D63*4+D67*15)/19</f>
        <v>105.52335930024717</v>
      </c>
      <c r="E62" s="172">
        <f t="shared" si="11"/>
        <v>104.59511284884634</v>
      </c>
      <c r="F62" s="172">
        <f t="shared" si="11"/>
        <v>105.24085487785382</v>
      </c>
      <c r="G62" s="172">
        <f t="shared" si="11"/>
        <v>106.1682070543185</v>
      </c>
      <c r="H62" s="172">
        <f t="shared" si="11"/>
        <v>106.24577414658367</v>
      </c>
      <c r="I62" s="172">
        <f t="shared" si="11"/>
        <v>107.17118064047459</v>
      </c>
      <c r="J62" s="172">
        <f t="shared" si="11"/>
        <v>106.45296219661778</v>
      </c>
      <c r="K62" s="172">
        <v>105.73717221983615</v>
      </c>
      <c r="L62" s="172">
        <v>107.31222581244073</v>
      </c>
      <c r="M62" s="172">
        <v>109.18338253647275</v>
      </c>
      <c r="N62" s="172">
        <v>109.26432881998383</v>
      </c>
      <c r="O62" s="172">
        <v>108.79439014541832</v>
      </c>
      <c r="P62" s="172">
        <v>109.64308202243855</v>
      </c>
      <c r="Q62" s="172">
        <v>108.76159533325891</v>
      </c>
      <c r="R62" s="172">
        <v>108.88273714528437</v>
      </c>
      <c r="S62" s="172">
        <v>106.52747070948604</v>
      </c>
      <c r="T62" s="172">
        <v>107.48817015387071</v>
      </c>
      <c r="U62" s="172">
        <v>108.76994444853408</v>
      </c>
      <c r="V62" s="172">
        <v>107.6981157813993</v>
      </c>
      <c r="W62" s="172">
        <v>109.1200425360754</v>
      </c>
      <c r="X62" s="172">
        <v>107.85621942780521</v>
      </c>
      <c r="Y62" s="172">
        <v>110.16288890601328</v>
      </c>
      <c r="Z62" s="172">
        <v>109.03425666365781</v>
      </c>
      <c r="AA62" s="172">
        <v>108.07850127042299</v>
      </c>
      <c r="AB62" s="172">
        <v>108.58677211637053</v>
      </c>
      <c r="AC62" s="172">
        <v>109.65984460483406</v>
      </c>
      <c r="AD62" s="172">
        <v>109.97620120756389</v>
      </c>
      <c r="AE62" s="172">
        <v>111.24047919906235</v>
      </c>
      <c r="AF62" s="172">
        <v>110.97040322610705</v>
      </c>
      <c r="AG62" s="172">
        <v>112.39032707693111</v>
      </c>
      <c r="AH62" s="172">
        <v>110.93414539854928</v>
      </c>
      <c r="AI62" s="172">
        <v>111.0732198503726</v>
      </c>
      <c r="AJ62" s="172">
        <v>110.20715390588489</v>
      </c>
      <c r="AK62" s="172">
        <v>112.82350628675556</v>
      </c>
      <c r="AL62" s="172">
        <v>113.4816123761569</v>
      </c>
      <c r="AM62" s="172">
        <v>113.0226623180809</v>
      </c>
      <c r="AN62" s="172">
        <v>112.83668149696622</v>
      </c>
      <c r="AO62" s="172">
        <v>112.40601919596065</v>
      </c>
      <c r="AP62" s="172">
        <v>111.44901456853219</v>
      </c>
      <c r="AQ62" s="172">
        <v>113.12470231330683</v>
      </c>
      <c r="AR62" s="172">
        <v>112.64045917261525</v>
      </c>
      <c r="AS62" s="172">
        <v>113.76966447191437</v>
      </c>
      <c r="AT62" s="172">
        <v>116.04378607918629</v>
      </c>
      <c r="AU62" s="172">
        <v>115.04272681137813</v>
      </c>
      <c r="AV62" s="172">
        <v>115.56356883823764</v>
      </c>
      <c r="AW62" s="172">
        <v>116.90130329019877</v>
      </c>
      <c r="AX62" s="172">
        <v>118.43194153901655</v>
      </c>
      <c r="AY62" s="172">
        <v>117.73287071182894</v>
      </c>
      <c r="AZ62" s="172">
        <v>117.21024784377092</v>
      </c>
      <c r="BA62" s="172">
        <v>118.88760569890239</v>
      </c>
      <c r="BB62" s="172">
        <v>120.1959482102167</v>
      </c>
      <c r="BC62" s="172">
        <v>120.41460356044917</v>
      </c>
      <c r="BD62" s="172">
        <v>120.36001473723327</v>
      </c>
      <c r="BE62" s="172">
        <v>121.11613778322446</v>
      </c>
      <c r="BF62" s="172">
        <v>121.04031316677147</v>
      </c>
      <c r="BG62" s="172">
        <v>120.61327322731704</v>
      </c>
      <c r="BH62" s="172">
        <v>120.14431375480231</v>
      </c>
      <c r="BI62" s="172">
        <v>122.19423393640864</v>
      </c>
      <c r="BJ62" s="172">
        <v>123.84391221496236</v>
      </c>
      <c r="BK62" s="172">
        <v>124.02184933459652</v>
      </c>
      <c r="BL62" s="172"/>
    </row>
    <row r="63" spans="1:64" x14ac:dyDescent="0.25">
      <c r="A63" s="173" t="s">
        <v>56</v>
      </c>
      <c r="B63" s="188"/>
      <c r="C63" s="164">
        <f>SUM(C64:C66)</f>
        <v>4</v>
      </c>
      <c r="D63" s="177">
        <f t="shared" ref="D63:J63" si="12">(D64*1+D65*2+D66*1)/4</f>
        <v>104.65894792140961</v>
      </c>
      <c r="E63" s="177">
        <f t="shared" si="12"/>
        <v>103.30964013893474</v>
      </c>
      <c r="F63" s="177">
        <f t="shared" si="12"/>
        <v>104.49470312632053</v>
      </c>
      <c r="G63" s="177">
        <f t="shared" si="12"/>
        <v>107.6972435597368</v>
      </c>
      <c r="H63" s="177">
        <f t="shared" si="12"/>
        <v>107.83820101568769</v>
      </c>
      <c r="I63" s="177">
        <f t="shared" si="12"/>
        <v>109.15923999004659</v>
      </c>
      <c r="J63" s="177">
        <f t="shared" si="12"/>
        <v>108.27284101921117</v>
      </c>
      <c r="K63" s="177">
        <v>109.18478539264039</v>
      </c>
      <c r="L63" s="177">
        <v>108.78925628294601</v>
      </c>
      <c r="M63" s="177">
        <v>108.80378166127886</v>
      </c>
      <c r="N63" s="177">
        <v>108.12310862433327</v>
      </c>
      <c r="O63" s="177">
        <v>110.02386965128363</v>
      </c>
      <c r="P63" s="177">
        <v>110.73400754822219</v>
      </c>
      <c r="Q63" s="177">
        <v>109.54307505597467</v>
      </c>
      <c r="R63" s="177">
        <v>110.55170591112227</v>
      </c>
      <c r="S63" s="177">
        <v>110.52231629251807</v>
      </c>
      <c r="T63" s="177">
        <v>109.28372797626224</v>
      </c>
      <c r="U63" s="177">
        <v>112.31211704014146</v>
      </c>
      <c r="V63" s="177">
        <v>112.40244105592977</v>
      </c>
      <c r="W63" s="177">
        <v>113.32802497702269</v>
      </c>
      <c r="X63" s="177">
        <v>113.26142579473186</v>
      </c>
      <c r="Y63" s="177">
        <v>114.64709371841805</v>
      </c>
      <c r="Z63" s="177">
        <v>113.92664810061231</v>
      </c>
      <c r="AA63" s="177">
        <v>113.98346409111252</v>
      </c>
      <c r="AB63" s="177">
        <v>114.49821973397076</v>
      </c>
      <c r="AC63" s="177">
        <v>114.88592807373341</v>
      </c>
      <c r="AD63" s="177">
        <v>116.75072156650363</v>
      </c>
      <c r="AE63" s="177">
        <v>117.54046350175938</v>
      </c>
      <c r="AF63" s="177">
        <v>118.42001042842816</v>
      </c>
      <c r="AG63" s="177">
        <v>118.34775879289373</v>
      </c>
      <c r="AH63" s="177">
        <v>117.37990466151149</v>
      </c>
      <c r="AI63" s="177">
        <v>117.74985857690235</v>
      </c>
      <c r="AJ63" s="177">
        <v>118.71263619199631</v>
      </c>
      <c r="AK63" s="177">
        <v>120.86523825567184</v>
      </c>
      <c r="AL63" s="177">
        <v>122.32779231453883</v>
      </c>
      <c r="AM63" s="177">
        <v>122.36844106018589</v>
      </c>
      <c r="AN63" s="177">
        <v>121.29163380488892</v>
      </c>
      <c r="AO63" s="177">
        <v>121.11074565398485</v>
      </c>
      <c r="AP63" s="177">
        <v>122.35052693274744</v>
      </c>
      <c r="AQ63" s="177">
        <v>122.1357347146633</v>
      </c>
      <c r="AR63" s="177">
        <v>123.05920241796235</v>
      </c>
      <c r="AS63" s="177">
        <v>122.34523994129719</v>
      </c>
      <c r="AT63" s="177">
        <v>123.12110563891949</v>
      </c>
      <c r="AU63" s="177">
        <v>123.80273533685052</v>
      </c>
      <c r="AV63" s="177">
        <v>126.00340909097662</v>
      </c>
      <c r="AW63" s="177">
        <v>127.96355763104074</v>
      </c>
      <c r="AX63" s="177">
        <v>130.80517719611731</v>
      </c>
      <c r="AY63" s="177">
        <v>130.87480936466048</v>
      </c>
      <c r="AZ63" s="177">
        <v>130.76235666328995</v>
      </c>
      <c r="BA63" s="177">
        <v>132.97600505123077</v>
      </c>
      <c r="BB63" s="177">
        <v>138.70034374487508</v>
      </c>
      <c r="BC63" s="177">
        <v>141.81489940717759</v>
      </c>
      <c r="BD63" s="177">
        <v>143.79119116736658</v>
      </c>
      <c r="BE63" s="177">
        <v>144.28160933611929</v>
      </c>
      <c r="BF63" s="177">
        <v>145.33532407530814</v>
      </c>
      <c r="BG63" s="177">
        <v>145.35245007475851</v>
      </c>
      <c r="BH63" s="177">
        <v>146.73350088819689</v>
      </c>
      <c r="BI63" s="177">
        <v>148.669727366578</v>
      </c>
      <c r="BJ63" s="177">
        <v>148.43797521198007</v>
      </c>
      <c r="BK63" s="177">
        <v>148.23450999944637</v>
      </c>
      <c r="BL63" s="177"/>
    </row>
    <row r="64" spans="1:64" x14ac:dyDescent="0.25">
      <c r="B64" s="148" t="s">
        <v>496</v>
      </c>
      <c r="C64" s="184">
        <v>1</v>
      </c>
      <c r="D64" s="181">
        <v>106.82074057301003</v>
      </c>
      <c r="E64" s="181">
        <v>104.5199531749745</v>
      </c>
      <c r="F64" s="181">
        <v>105.98023980953741</v>
      </c>
      <c r="G64" s="181">
        <v>106.73395194011165</v>
      </c>
      <c r="H64" s="181">
        <v>105.48284707770455</v>
      </c>
      <c r="I64" s="181">
        <v>106.26466863045329</v>
      </c>
      <c r="J64" s="181">
        <v>105.08743760055435</v>
      </c>
      <c r="K64" s="181">
        <v>106.26466863045329</v>
      </c>
      <c r="L64" s="181">
        <v>105.06501714374683</v>
      </c>
      <c r="M64" s="181">
        <v>106.09731362969299</v>
      </c>
      <c r="N64" s="181">
        <v>105.43232761852238</v>
      </c>
      <c r="O64" s="181">
        <v>108.35345503009204</v>
      </c>
      <c r="P64" s="181">
        <v>110.35031244620482</v>
      </c>
      <c r="Q64" s="181">
        <v>109.44375458828739</v>
      </c>
      <c r="R64" s="181">
        <v>110.45592278727061</v>
      </c>
      <c r="S64" s="181">
        <v>110.19253008467555</v>
      </c>
      <c r="T64" s="181">
        <v>107.57843057837849</v>
      </c>
      <c r="U64" s="181">
        <v>105.29632768525448</v>
      </c>
      <c r="V64" s="181">
        <v>101.09624090329184</v>
      </c>
      <c r="W64" s="181">
        <v>99.362371164963136</v>
      </c>
      <c r="X64" s="181">
        <v>97.880009068429246</v>
      </c>
      <c r="Y64" s="181">
        <v>99.940174125995284</v>
      </c>
      <c r="Z64" s="181">
        <v>98.87913213270177</v>
      </c>
      <c r="AA64" s="181">
        <v>99.52960882758785</v>
      </c>
      <c r="AB64" s="181">
        <v>100.72275615188234</v>
      </c>
      <c r="AC64" s="181">
        <v>100.72275615188234</v>
      </c>
      <c r="AD64" s="181">
        <v>100.43093403202543</v>
      </c>
      <c r="AE64" s="181">
        <v>103.40548045411958</v>
      </c>
      <c r="AF64" s="181">
        <v>104.42712512053332</v>
      </c>
      <c r="AG64" s="181">
        <v>104.50523294544482</v>
      </c>
      <c r="AH64" s="181">
        <v>102.08937450232204</v>
      </c>
      <c r="AI64" s="181">
        <v>101.61530458391935</v>
      </c>
      <c r="AJ64" s="181">
        <v>101.44019629826558</v>
      </c>
      <c r="AK64" s="181">
        <v>103.84407879287892</v>
      </c>
      <c r="AL64" s="181">
        <v>104.20057068535968</v>
      </c>
      <c r="AM64" s="181">
        <v>104.27637961267141</v>
      </c>
      <c r="AN64" s="181">
        <v>103.63935911425497</v>
      </c>
      <c r="AO64" s="181">
        <v>104.15912323019012</v>
      </c>
      <c r="AP64" s="181">
        <v>103.91440779012429</v>
      </c>
      <c r="AQ64" s="181">
        <v>103.72575143120621</v>
      </c>
      <c r="AR64" s="181">
        <v>103.77765270155348</v>
      </c>
      <c r="AS64" s="181">
        <v>103.54972906287541</v>
      </c>
      <c r="AT64" s="181">
        <v>104.84820357763796</v>
      </c>
      <c r="AU64" s="181">
        <v>104.31132732548875</v>
      </c>
      <c r="AV64" s="181">
        <v>105.61985291910204</v>
      </c>
      <c r="AW64" s="181">
        <v>106.32824623122964</v>
      </c>
      <c r="AX64" s="181">
        <v>108.98520429038243</v>
      </c>
      <c r="AY64" s="181">
        <v>108.62414228589471</v>
      </c>
      <c r="AZ64" s="181">
        <v>109.4544370620174</v>
      </c>
      <c r="BA64" s="181">
        <v>109.6248527524731</v>
      </c>
      <c r="BB64" s="181">
        <v>109.79752979316065</v>
      </c>
      <c r="BC64" s="181">
        <v>108.68710652412713</v>
      </c>
      <c r="BD64" s="181">
        <v>109.45107147887028</v>
      </c>
      <c r="BE64" s="181">
        <v>108.07402367996954</v>
      </c>
      <c r="BF64" s="181">
        <v>109.43484592884089</v>
      </c>
      <c r="BG64" s="181">
        <v>108.55335054019341</v>
      </c>
      <c r="BH64" s="181">
        <v>109.20066633235064</v>
      </c>
      <c r="BI64" s="181">
        <v>110.53344775276739</v>
      </c>
      <c r="BJ64" s="181">
        <v>109.58843595333346</v>
      </c>
      <c r="BK64" s="181">
        <v>110.75853614005405</v>
      </c>
      <c r="BL64" s="181"/>
    </row>
    <row r="65" spans="1:64" x14ac:dyDescent="0.25">
      <c r="B65" s="148" t="s">
        <v>497</v>
      </c>
      <c r="C65" s="184">
        <v>2</v>
      </c>
      <c r="D65" s="181">
        <v>102.74766114178199</v>
      </c>
      <c r="E65" s="181">
        <v>102.14932743734533</v>
      </c>
      <c r="F65" s="181">
        <v>102.73595733682137</v>
      </c>
      <c r="G65" s="181">
        <v>108.42688218445969</v>
      </c>
      <c r="H65" s="181">
        <v>109.09045116467401</v>
      </c>
      <c r="I65" s="181">
        <v>108.99437254209016</v>
      </c>
      <c r="J65" s="181">
        <v>109.43384592561497</v>
      </c>
      <c r="K65" s="181">
        <v>109.60062848205047</v>
      </c>
      <c r="L65" s="181">
        <v>108.85423087124224</v>
      </c>
      <c r="M65" s="181">
        <v>109.24037940782213</v>
      </c>
      <c r="N65" s="181">
        <v>108.84528176347861</v>
      </c>
      <c r="O65" s="181">
        <v>109.19038300965578</v>
      </c>
      <c r="P65" s="181">
        <v>109.32926914463349</v>
      </c>
      <c r="Q65" s="181">
        <v>109.06321087559324</v>
      </c>
      <c r="R65" s="181">
        <v>108.99083845527088</v>
      </c>
      <c r="S65" s="181">
        <v>109.24402829960191</v>
      </c>
      <c r="T65" s="181">
        <v>109.32304880959454</v>
      </c>
      <c r="U65" s="181">
        <v>115.3536366490593</v>
      </c>
      <c r="V65" s="181">
        <v>117.15011611540938</v>
      </c>
      <c r="W65" s="181">
        <v>118.88088700864856</v>
      </c>
      <c r="X65" s="181">
        <v>119.48783674823748</v>
      </c>
      <c r="Y65" s="181">
        <v>120.99769622541137</v>
      </c>
      <c r="Z65" s="181">
        <v>120.99769622541137</v>
      </c>
      <c r="AA65" s="181">
        <v>120.68319420209912</v>
      </c>
      <c r="AB65" s="181">
        <v>120.56996508829913</v>
      </c>
      <c r="AC65" s="181">
        <v>120.35220760450852</v>
      </c>
      <c r="AD65" s="181">
        <v>121.38973427012813</v>
      </c>
      <c r="AE65" s="181">
        <v>121.13810898438759</v>
      </c>
      <c r="AF65" s="181">
        <v>121.78443624685666</v>
      </c>
      <c r="AG65" s="181">
        <v>121.78443624685666</v>
      </c>
      <c r="AH65" s="181">
        <v>121.37251716440495</v>
      </c>
      <c r="AI65" s="181">
        <v>122.00805788823652</v>
      </c>
      <c r="AJ65" s="181">
        <v>122.9605020536971</v>
      </c>
      <c r="AK65" s="181">
        <v>127.01244912159096</v>
      </c>
      <c r="AL65" s="181">
        <v>128.45606989155672</v>
      </c>
      <c r="AM65" s="181">
        <v>128.45606989155672</v>
      </c>
      <c r="AN65" s="181">
        <v>128.45606989155672</v>
      </c>
      <c r="AO65" s="181">
        <v>128.45606989155672</v>
      </c>
      <c r="AP65" s="181">
        <v>128.45606989155672</v>
      </c>
      <c r="AQ65" s="181">
        <v>128.08456405493729</v>
      </c>
      <c r="AR65" s="181">
        <v>128.45606989155672</v>
      </c>
      <c r="AS65" s="181">
        <v>128.45606989155672</v>
      </c>
      <c r="AT65" s="181">
        <v>128.97103295950794</v>
      </c>
      <c r="AU65" s="181">
        <v>130.68486071997799</v>
      </c>
      <c r="AV65" s="181">
        <v>134.83300003958126</v>
      </c>
      <c r="AW65" s="181">
        <v>137.17744646497235</v>
      </c>
      <c r="AX65" s="181">
        <v>141.19896876196017</v>
      </c>
      <c r="AY65" s="181">
        <v>141.98772076372123</v>
      </c>
      <c r="AZ65" s="181">
        <v>141.68618355221895</v>
      </c>
      <c r="BA65" s="181">
        <v>143.53263372026211</v>
      </c>
      <c r="BB65" s="181">
        <v>153.38804526196424</v>
      </c>
      <c r="BC65" s="181">
        <v>161.36042647562712</v>
      </c>
      <c r="BD65" s="181">
        <v>163.54320774100344</v>
      </c>
      <c r="BE65" s="181">
        <v>164.91009953336413</v>
      </c>
      <c r="BF65" s="181">
        <v>165.10475101997451</v>
      </c>
      <c r="BG65" s="181">
        <v>165.62195041158418</v>
      </c>
      <c r="BH65" s="181">
        <v>167.54984132313666</v>
      </c>
      <c r="BI65" s="181">
        <v>169.1996154673277</v>
      </c>
      <c r="BJ65" s="181">
        <v>169.53470326600728</v>
      </c>
      <c r="BK65" s="181">
        <v>169.63302826541621</v>
      </c>
      <c r="BL65" s="181"/>
    </row>
    <row r="66" spans="1:64" x14ac:dyDescent="0.25">
      <c r="B66" s="148" t="s">
        <v>498</v>
      </c>
      <c r="C66" s="184">
        <v>1</v>
      </c>
      <c r="D66" s="181">
        <v>106.31972882906437</v>
      </c>
      <c r="E66" s="181">
        <v>104.41995250607378</v>
      </c>
      <c r="F66" s="181">
        <v>106.52665802210198</v>
      </c>
      <c r="G66" s="181">
        <v>107.20125792991622</v>
      </c>
      <c r="H66" s="181">
        <v>107.68905465569816</v>
      </c>
      <c r="I66" s="181">
        <v>112.38354624555274</v>
      </c>
      <c r="J66" s="181">
        <v>109.1362346250604</v>
      </c>
      <c r="K66" s="181">
        <v>111.27321597600735</v>
      </c>
      <c r="L66" s="181">
        <v>112.38354624555274</v>
      </c>
      <c r="M66" s="181">
        <v>110.63705419977813</v>
      </c>
      <c r="N66" s="181">
        <v>109.36954335185349</v>
      </c>
      <c r="O66" s="181">
        <v>113.36125755573096</v>
      </c>
      <c r="P66" s="181">
        <v>113.92717945741695</v>
      </c>
      <c r="Q66" s="181">
        <v>110.60212388442483</v>
      </c>
      <c r="R66" s="181">
        <v>113.76922394667673</v>
      </c>
      <c r="S66" s="181">
        <v>113.40867848619288</v>
      </c>
      <c r="T66" s="181">
        <v>110.91038370748143</v>
      </c>
      <c r="U66" s="181">
        <v>113.24486717719277</v>
      </c>
      <c r="V66" s="181">
        <v>114.21329108960849</v>
      </c>
      <c r="W66" s="181">
        <v>116.18795472583052</v>
      </c>
      <c r="X66" s="181">
        <v>116.19002061402325</v>
      </c>
      <c r="Y66" s="181">
        <v>116.65280829685418</v>
      </c>
      <c r="Z66" s="181">
        <v>114.83206781892471</v>
      </c>
      <c r="AA66" s="181">
        <v>115.03785913266405</v>
      </c>
      <c r="AB66" s="181">
        <v>116.13019260740245</v>
      </c>
      <c r="AC66" s="181">
        <v>118.11654093403428</v>
      </c>
      <c r="AD66" s="181">
        <v>123.79248369373285</v>
      </c>
      <c r="AE66" s="181">
        <v>124.48015558414269</v>
      </c>
      <c r="AF66" s="181">
        <v>125.68404409946602</v>
      </c>
      <c r="AG66" s="181">
        <v>125.3169297324168</v>
      </c>
      <c r="AH66" s="181">
        <v>124.68520981491403</v>
      </c>
      <c r="AI66" s="181">
        <v>125.36801394721705</v>
      </c>
      <c r="AJ66" s="181">
        <v>127.4893443623255</v>
      </c>
      <c r="AK66" s="181">
        <v>125.59197598662647</v>
      </c>
      <c r="AL66" s="181">
        <v>128.19845878968221</v>
      </c>
      <c r="AM66" s="181">
        <v>128.28524484495873</v>
      </c>
      <c r="AN66" s="181">
        <v>124.61503632218722</v>
      </c>
      <c r="AO66" s="181">
        <v>123.37171960263585</v>
      </c>
      <c r="AP66" s="181">
        <v>128.57556015775199</v>
      </c>
      <c r="AQ66" s="181">
        <v>128.64805931757243</v>
      </c>
      <c r="AR66" s="181">
        <v>131.54701718718252</v>
      </c>
      <c r="AS66" s="181">
        <v>128.91909091919987</v>
      </c>
      <c r="AT66" s="181">
        <v>129.69415305902416</v>
      </c>
      <c r="AU66" s="181">
        <v>129.52989258195731</v>
      </c>
      <c r="AV66" s="181">
        <v>128.7277833656419</v>
      </c>
      <c r="AW66" s="181">
        <v>131.17109136298865</v>
      </c>
      <c r="AX66" s="181">
        <v>131.83756697016648</v>
      </c>
      <c r="AY66" s="181">
        <v>130.89965364530474</v>
      </c>
      <c r="AZ66" s="181">
        <v>130.22262248670452</v>
      </c>
      <c r="BA66" s="181">
        <v>135.21390001192577</v>
      </c>
      <c r="BB66" s="181">
        <v>138.2277546624112</v>
      </c>
      <c r="BC66" s="181">
        <v>135.85163815332896</v>
      </c>
      <c r="BD66" s="181">
        <v>138.62727770858916</v>
      </c>
      <c r="BE66" s="181">
        <v>139.23221459777938</v>
      </c>
      <c r="BF66" s="181">
        <v>141.69694833244264</v>
      </c>
      <c r="BG66" s="181">
        <v>141.61254893567227</v>
      </c>
      <c r="BH66" s="181">
        <v>142.63365457416356</v>
      </c>
      <c r="BI66" s="181">
        <v>145.74623077888924</v>
      </c>
      <c r="BJ66" s="181">
        <v>145.0940583625723</v>
      </c>
      <c r="BK66" s="181">
        <v>142.91344732689899</v>
      </c>
      <c r="BL66" s="181"/>
    </row>
    <row r="67" spans="1:64" x14ac:dyDescent="0.25">
      <c r="A67" s="173" t="s">
        <v>57</v>
      </c>
      <c r="B67" s="188"/>
      <c r="C67" s="155">
        <f>SUM(C68:C70)</f>
        <v>15</v>
      </c>
      <c r="D67" s="177">
        <f t="shared" ref="D67:J67" si="13">(D68*7+D69*5+D70*3)/15</f>
        <v>105.75386900127052</v>
      </c>
      <c r="E67" s="177">
        <f t="shared" si="13"/>
        <v>104.93790557148944</v>
      </c>
      <c r="F67" s="177">
        <f t="shared" si="13"/>
        <v>105.4398286782627</v>
      </c>
      <c r="G67" s="177">
        <f t="shared" si="13"/>
        <v>105.76046398620696</v>
      </c>
      <c r="H67" s="177">
        <f t="shared" si="13"/>
        <v>105.82112698148927</v>
      </c>
      <c r="I67" s="177">
        <f t="shared" si="13"/>
        <v>106.64103148058871</v>
      </c>
      <c r="J67" s="177">
        <f t="shared" si="13"/>
        <v>105.96766117725953</v>
      </c>
      <c r="K67" s="177">
        <v>104.81780870708836</v>
      </c>
      <c r="L67" s="177">
        <v>106.91835102030601</v>
      </c>
      <c r="M67" s="177">
        <v>109.28460943652446</v>
      </c>
      <c r="N67" s="177">
        <v>109.56865420549066</v>
      </c>
      <c r="O67" s="177">
        <v>108.46652894385423</v>
      </c>
      <c r="P67" s="177">
        <v>109.35216854889626</v>
      </c>
      <c r="Q67" s="177">
        <v>108.55320074053472</v>
      </c>
      <c r="R67" s="177">
        <v>108.43767880772761</v>
      </c>
      <c r="S67" s="177">
        <v>105.46217855401082</v>
      </c>
      <c r="T67" s="177">
        <v>107.0093547345663</v>
      </c>
      <c r="U67" s="177">
        <v>107.82536509077211</v>
      </c>
      <c r="V67" s="177">
        <v>106.44362904152449</v>
      </c>
      <c r="W67" s="177">
        <v>107.99791388515612</v>
      </c>
      <c r="X67" s="177">
        <v>106.41483106329143</v>
      </c>
      <c r="Y67" s="177">
        <v>108.96710095603868</v>
      </c>
      <c r="Z67" s="177">
        <v>107.72961894713663</v>
      </c>
      <c r="AA67" s="177">
        <v>106.50384451823909</v>
      </c>
      <c r="AB67" s="177">
        <v>107.01038608501047</v>
      </c>
      <c r="AC67" s="177">
        <v>108.26622234646089</v>
      </c>
      <c r="AD67" s="177">
        <v>108.16966244517997</v>
      </c>
      <c r="AE67" s="177">
        <v>109.56048338500982</v>
      </c>
      <c r="AF67" s="177">
        <v>108.98384130548808</v>
      </c>
      <c r="AG67" s="177">
        <v>110.80167861934109</v>
      </c>
      <c r="AH67" s="177">
        <v>109.21527626175933</v>
      </c>
      <c r="AI67" s="177">
        <v>109.29278285663132</v>
      </c>
      <c r="AJ67" s="177">
        <v>107.93902529625517</v>
      </c>
      <c r="AK67" s="177">
        <v>110.67904442837789</v>
      </c>
      <c r="AL67" s="177">
        <v>111.12263105925506</v>
      </c>
      <c r="AM67" s="177">
        <v>110.5304546535196</v>
      </c>
      <c r="AN67" s="177">
        <v>110.58202754818684</v>
      </c>
      <c r="AO67" s="177">
        <v>110.08475880715422</v>
      </c>
      <c r="AP67" s="177">
        <v>108.54194460474146</v>
      </c>
      <c r="AQ67" s="177">
        <v>110.72176033961176</v>
      </c>
      <c r="AR67" s="177">
        <v>109.86212764052267</v>
      </c>
      <c r="AS67" s="177">
        <v>111.48284434674561</v>
      </c>
      <c r="AT67" s="177">
        <v>114.15650086325745</v>
      </c>
      <c r="AU67" s="177">
        <v>112.70672453791884</v>
      </c>
      <c r="AV67" s="177">
        <v>112.77961143750726</v>
      </c>
      <c r="AW67" s="177">
        <v>113.95136879930757</v>
      </c>
      <c r="AX67" s="177">
        <v>115.13241203045636</v>
      </c>
      <c r="AY67" s="177">
        <v>114.22835373774053</v>
      </c>
      <c r="AZ67" s="177">
        <v>113.59635215856585</v>
      </c>
      <c r="BA67" s="177">
        <v>115.13069920494814</v>
      </c>
      <c r="BB67" s="177">
        <v>115.26144273430781</v>
      </c>
      <c r="BC67" s="177">
        <v>114.70785800132158</v>
      </c>
      <c r="BD67" s="177">
        <v>114.11170102253105</v>
      </c>
      <c r="BE67" s="177">
        <v>114.93867870245252</v>
      </c>
      <c r="BF67" s="177">
        <v>114.5616435911617</v>
      </c>
      <c r="BG67" s="177">
        <v>114.01615940133266</v>
      </c>
      <c r="BH67" s="177">
        <v>113.05386385256375</v>
      </c>
      <c r="BI67" s="177">
        <v>115.13410235503014</v>
      </c>
      <c r="BJ67" s="177">
        <v>117.28549541575762</v>
      </c>
      <c r="BK67" s="177">
        <v>117.56513982396991</v>
      </c>
      <c r="BL67" s="177"/>
    </row>
    <row r="68" spans="1:64" x14ac:dyDescent="0.25">
      <c r="B68" s="148" t="s">
        <v>499</v>
      </c>
      <c r="C68" s="184">
        <v>7</v>
      </c>
      <c r="D68" s="181">
        <v>105.03424529242493</v>
      </c>
      <c r="E68" s="181">
        <v>104.52249102133877</v>
      </c>
      <c r="F68" s="181">
        <v>104.28583935537452</v>
      </c>
      <c r="G68" s="181">
        <v>104.8558585641794</v>
      </c>
      <c r="H68" s="181">
        <v>104.51363843730451</v>
      </c>
      <c r="I68" s="181">
        <v>104.47735041339931</v>
      </c>
      <c r="J68" s="181">
        <v>104.93977850047622</v>
      </c>
      <c r="K68" s="181">
        <v>103.58161850328942</v>
      </c>
      <c r="L68" s="181">
        <v>106.45919225831834</v>
      </c>
      <c r="M68" s="181">
        <v>107.30501721957987</v>
      </c>
      <c r="N68" s="181">
        <v>107.97182266817353</v>
      </c>
      <c r="O68" s="181">
        <v>106.17381879497024</v>
      </c>
      <c r="P68" s="181">
        <v>107.80647377189239</v>
      </c>
      <c r="Q68" s="181">
        <v>106.94848389977902</v>
      </c>
      <c r="R68" s="181">
        <v>106.66875138849949</v>
      </c>
      <c r="S68" s="181">
        <v>105.06428355761282</v>
      </c>
      <c r="T68" s="181">
        <v>105.60795628628522</v>
      </c>
      <c r="U68" s="181">
        <v>105.71402878235537</v>
      </c>
      <c r="V68" s="181">
        <v>104.41044040887583</v>
      </c>
      <c r="W68" s="181">
        <v>106.74740820834407</v>
      </c>
      <c r="X68" s="181">
        <v>105.62942548709188</v>
      </c>
      <c r="Y68" s="181">
        <v>106.99110872598327</v>
      </c>
      <c r="Z68" s="181">
        <v>106.97825178022829</v>
      </c>
      <c r="AA68" s="181">
        <v>105.71606976606134</v>
      </c>
      <c r="AB68" s="181">
        <v>105.90939325760321</v>
      </c>
      <c r="AC68" s="181">
        <v>106.25482652508536</v>
      </c>
      <c r="AD68" s="181">
        <v>105.88842009078166</v>
      </c>
      <c r="AE68" s="181">
        <v>107.12337726603381</v>
      </c>
      <c r="AF68" s="181">
        <v>106.32581845430458</v>
      </c>
      <c r="AG68" s="181">
        <v>109.0265914410892</v>
      </c>
      <c r="AH68" s="181">
        <v>107.93991850020682</v>
      </c>
      <c r="AI68" s="181">
        <v>108.07827545411625</v>
      </c>
      <c r="AJ68" s="181">
        <v>107.67358169894614</v>
      </c>
      <c r="AK68" s="181">
        <v>110.08134481599424</v>
      </c>
      <c r="AL68" s="181">
        <v>110.10176626778113</v>
      </c>
      <c r="AM68" s="181">
        <v>109.66845646209497</v>
      </c>
      <c r="AN68" s="181">
        <v>109.53790325188473</v>
      </c>
      <c r="AO68" s="181">
        <v>109.86531837643079</v>
      </c>
      <c r="AP68" s="181">
        <v>108.78477889928924</v>
      </c>
      <c r="AQ68" s="181">
        <v>110.37977077472108</v>
      </c>
      <c r="AR68" s="181">
        <v>109.52419718927661</v>
      </c>
      <c r="AS68" s="181">
        <v>110.30364855473447</v>
      </c>
      <c r="AT68" s="181">
        <v>115.32599268366285</v>
      </c>
      <c r="AU68" s="181">
        <v>112.32006380743216</v>
      </c>
      <c r="AV68" s="181">
        <v>112.5165024885678</v>
      </c>
      <c r="AW68" s="181">
        <v>112.86315892837477</v>
      </c>
      <c r="AX68" s="181">
        <v>115.67685725846361</v>
      </c>
      <c r="AY68" s="181">
        <v>114.19595216752732</v>
      </c>
      <c r="AZ68" s="181">
        <v>112.40931585560466</v>
      </c>
      <c r="BA68" s="181">
        <v>113.84392020652929</v>
      </c>
      <c r="BB68" s="181">
        <v>113.56526231777686</v>
      </c>
      <c r="BC68" s="181">
        <v>114.14245619890615</v>
      </c>
      <c r="BD68" s="181">
        <v>113.20268082768278</v>
      </c>
      <c r="BE68" s="181">
        <v>114.1668926934138</v>
      </c>
      <c r="BF68" s="181">
        <v>114.13406109947127</v>
      </c>
      <c r="BG68" s="181">
        <v>113.05824387973254</v>
      </c>
      <c r="BH68" s="181">
        <v>112.11269324066019</v>
      </c>
      <c r="BI68" s="181">
        <v>114.48517058932975</v>
      </c>
      <c r="BJ68" s="181">
        <v>117.68599806814804</v>
      </c>
      <c r="BK68" s="181">
        <v>117.86902556460235</v>
      </c>
      <c r="BL68" s="181"/>
    </row>
    <row r="69" spans="1:64" x14ac:dyDescent="0.25">
      <c r="B69" s="148" t="s">
        <v>500</v>
      </c>
      <c r="C69" s="184">
        <v>5</v>
      </c>
      <c r="D69" s="181">
        <v>111.97544697964292</v>
      </c>
      <c r="E69" s="181">
        <v>111.58467290083759</v>
      </c>
      <c r="F69" s="181">
        <v>113.18678831841817</v>
      </c>
      <c r="G69" s="181">
        <v>113.38530656171633</v>
      </c>
      <c r="H69" s="181">
        <v>114.29563064938925</v>
      </c>
      <c r="I69" s="181">
        <v>116.15360176439144</v>
      </c>
      <c r="J69" s="181">
        <v>113.22056143809122</v>
      </c>
      <c r="K69" s="181">
        <v>111.92058371317901</v>
      </c>
      <c r="L69" s="181">
        <v>113.4681253259489</v>
      </c>
      <c r="M69" s="181">
        <v>119.83014575888251</v>
      </c>
      <c r="N69" s="181">
        <v>119.99344745403305</v>
      </c>
      <c r="O69" s="181">
        <v>119.45011167831004</v>
      </c>
      <c r="P69" s="181">
        <v>120.15610525588538</v>
      </c>
      <c r="Q69" s="181">
        <v>119.07532654554898</v>
      </c>
      <c r="R69" s="181">
        <v>119.16841855710092</v>
      </c>
      <c r="S69" s="181">
        <v>112.61537009922434</v>
      </c>
      <c r="T69" s="181">
        <v>117.25472748108004</v>
      </c>
      <c r="U69" s="181">
        <v>118.77731193415858</v>
      </c>
      <c r="V69" s="181">
        <v>117.0934495253351</v>
      </c>
      <c r="W69" s="181">
        <v>118.45523240922508</v>
      </c>
      <c r="X69" s="181">
        <v>116.28646361524234</v>
      </c>
      <c r="Y69" s="181">
        <v>120.6530959098407</v>
      </c>
      <c r="Z69" s="181">
        <v>117.16574882975024</v>
      </c>
      <c r="AA69" s="181">
        <v>115.43406952872508</v>
      </c>
      <c r="AB69" s="181">
        <v>116.96499443431492</v>
      </c>
      <c r="AC69" s="181">
        <v>119.96079170167984</v>
      </c>
      <c r="AD69" s="181">
        <v>119.78565553899799</v>
      </c>
      <c r="AE69" s="181">
        <v>122.22727440498348</v>
      </c>
      <c r="AF69" s="181">
        <v>121.56109007388197</v>
      </c>
      <c r="AG69" s="181">
        <v>122.80877310486349</v>
      </c>
      <c r="AH69" s="181">
        <v>120.36891143524045</v>
      </c>
      <c r="AI69" s="181">
        <v>120.30073867131605</v>
      </c>
      <c r="AJ69" s="181">
        <v>117.96410785620132</v>
      </c>
      <c r="AK69" s="181">
        <v>121.45232416875167</v>
      </c>
      <c r="AL69" s="181">
        <v>122.82613998032036</v>
      </c>
      <c r="AM69" s="181">
        <v>122.01423835048304</v>
      </c>
      <c r="AN69" s="181">
        <v>122.41070274078311</v>
      </c>
      <c r="AO69" s="181">
        <v>120.71091307185891</v>
      </c>
      <c r="AP69" s="181">
        <v>117.78062698103629</v>
      </c>
      <c r="AQ69" s="181">
        <v>121.17258698438066</v>
      </c>
      <c r="AR69" s="181">
        <v>120.12631305229259</v>
      </c>
      <c r="AS69" s="181">
        <v>122.91050170895116</v>
      </c>
      <c r="AT69" s="181">
        <v>122.32526660906115</v>
      </c>
      <c r="AU69" s="181">
        <v>123.61382219227308</v>
      </c>
      <c r="AV69" s="181">
        <v>123.58205320127078</v>
      </c>
      <c r="AW69" s="181">
        <v>124.76018222517177</v>
      </c>
      <c r="AX69" s="181">
        <v>124.37365885139779</v>
      </c>
      <c r="AY69" s="181">
        <v>124.1695043328255</v>
      </c>
      <c r="AZ69" s="181">
        <v>124.16280057858997</v>
      </c>
      <c r="BA69" s="181">
        <v>126.75739562644242</v>
      </c>
      <c r="BB69" s="181">
        <v>127.39754166921655</v>
      </c>
      <c r="BC69" s="181">
        <v>125.36947696030154</v>
      </c>
      <c r="BD69" s="181">
        <v>125.1929296368791</v>
      </c>
      <c r="BE69" s="181">
        <v>126.04940556399865</v>
      </c>
      <c r="BF69" s="181">
        <v>124.92317051563832</v>
      </c>
      <c r="BG69" s="181">
        <v>125.69332700114978</v>
      </c>
      <c r="BH69" s="181">
        <v>124.32380344600688</v>
      </c>
      <c r="BI69" s="181">
        <v>127.15948762809838</v>
      </c>
      <c r="BJ69" s="181">
        <v>126.42437298244356</v>
      </c>
      <c r="BK69" s="181">
        <v>125.97519821033896</v>
      </c>
      <c r="BL69" s="181"/>
    </row>
    <row r="70" spans="1:64" x14ac:dyDescent="0.25">
      <c r="B70" s="148" t="s">
        <v>501</v>
      </c>
      <c r="C70" s="184">
        <v>3</v>
      </c>
      <c r="D70" s="181">
        <v>97.063694357956209</v>
      </c>
      <c r="E70" s="181">
        <v>94.829260639594125</v>
      </c>
      <c r="F70" s="181">
        <v>95.220871031409317</v>
      </c>
      <c r="G70" s="181">
        <v>95.163139011755575</v>
      </c>
      <c r="H70" s="181">
        <v>94.74776080475381</v>
      </c>
      <c r="I70" s="181">
        <v>95.835336831026098</v>
      </c>
      <c r="J70" s="181">
        <v>96.277886988367712</v>
      </c>
      <c r="K70" s="181">
        <v>95.864294172468135</v>
      </c>
      <c r="L70" s="181">
        <v>97.073430955539038</v>
      </c>
      <c r="M70" s="181">
        <v>96.327764072131785</v>
      </c>
      <c r="N70" s="181">
        <v>95.919939044993342</v>
      </c>
      <c r="O70" s="181">
        <v>95.510214733823815</v>
      </c>
      <c r="P70" s="181">
        <v>94.952228516923398</v>
      </c>
      <c r="Q70" s="181">
        <v>94.760663693940913</v>
      </c>
      <c r="R70" s="181">
        <v>94.680609870304238</v>
      </c>
      <c r="S70" s="181">
        <v>94.468614303583649</v>
      </c>
      <c r="T70" s="181">
        <v>93.203663203032534</v>
      </c>
      <c r="U70" s="181">
        <v>94.498571738100452</v>
      </c>
      <c r="V70" s="181">
        <v>93.438035044687027</v>
      </c>
      <c r="W70" s="181">
        <v>93.486896257602666</v>
      </c>
      <c r="X70" s="181">
        <v>91.794723154505618</v>
      </c>
      <c r="Y70" s="181">
        <v>94.10109123649795</v>
      </c>
      <c r="Z70" s="181">
        <v>93.755925865566738</v>
      </c>
      <c r="AA70" s="181">
        <v>93.458277255843868</v>
      </c>
      <c r="AB70" s="181">
        <v>92.988355433453364</v>
      </c>
      <c r="AC70" s="181">
        <v>93.46853033763891</v>
      </c>
      <c r="AD70" s="181">
        <v>94.132572782412652</v>
      </c>
      <c r="AE70" s="181">
        <v>94.13574596266443</v>
      </c>
      <c r="AF70" s="181">
        <v>94.223813344259767</v>
      </c>
      <c r="AG70" s="181">
        <v>94.931724559391469</v>
      </c>
      <c r="AH70" s="181">
        <v>93.601719082913363</v>
      </c>
      <c r="AI70" s="181">
        <v>93.780040438025253</v>
      </c>
      <c r="AJ70" s="181">
        <v>91.849922756732667</v>
      </c>
      <c r="AK70" s="181">
        <v>94.118210623316784</v>
      </c>
      <c r="AL70" s="181">
        <v>93.998800704251991</v>
      </c>
      <c r="AM70" s="181">
        <v>93.402144271904646</v>
      </c>
      <c r="AN70" s="181">
        <v>93.303858918564629</v>
      </c>
      <c r="AO70" s="181">
        <v>92.886529371001032</v>
      </c>
      <c r="AP70" s="181">
        <v>92.577527290305284</v>
      </c>
      <c r="AQ70" s="181">
        <v>94.10169158307518</v>
      </c>
      <c r="AR70" s="181">
        <v>93.543656340480311</v>
      </c>
      <c r="AS70" s="181">
        <v>95.188205591095695</v>
      </c>
      <c r="AT70" s="181">
        <v>97.813077039305369</v>
      </c>
      <c r="AU70" s="181">
        <v>95.430436818464003</v>
      </c>
      <c r="AV70" s="181">
        <v>95.389462712093462</v>
      </c>
      <c r="AW70" s="181">
        <v>98.475836121710429</v>
      </c>
      <c r="AX70" s="181">
        <v>98.459961796870388</v>
      </c>
      <c r="AY70" s="181">
        <v>97.735373076429866</v>
      </c>
      <c r="AZ70" s="181">
        <v>98.755356165435089</v>
      </c>
      <c r="BA70" s="181">
        <v>98.75535616543506</v>
      </c>
      <c r="BB70" s="181">
        <v>98.992365481365439</v>
      </c>
      <c r="BC70" s="181">
        <v>98.257763941990973</v>
      </c>
      <c r="BD70" s="181">
        <v>97.764033786596983</v>
      </c>
      <c r="BE70" s="181">
        <v>98.221634620965958</v>
      </c>
      <c r="BF70" s="181">
        <v>98.290124530978346</v>
      </c>
      <c r="BG70" s="181">
        <v>96.78934961870435</v>
      </c>
      <c r="BH70" s="181">
        <v>96.466695957933482</v>
      </c>
      <c r="BI70" s="181">
        <v>96.605967686550628</v>
      </c>
      <c r="BJ70" s="181">
        <v>101.11952661570338</v>
      </c>
      <c r="BK70" s="181">
        <v>102.83930911854581</v>
      </c>
      <c r="BL70" s="181"/>
    </row>
    <row r="71" spans="1:64" x14ac:dyDescent="0.25">
      <c r="C71" s="152"/>
    </row>
    <row r="72" spans="1:64" x14ac:dyDescent="0.25">
      <c r="A72" s="159" t="s">
        <v>58</v>
      </c>
      <c r="B72" s="192"/>
      <c r="C72" s="164">
        <f>C73+C83</f>
        <v>96</v>
      </c>
      <c r="D72" s="165">
        <f t="shared" ref="D72:I72" si="14">(D73*51+D83*45)/96</f>
        <v>109.9440807232367</v>
      </c>
      <c r="E72" s="165">
        <f t="shared" si="14"/>
        <v>109.77416124652559</v>
      </c>
      <c r="F72" s="165">
        <f t="shared" si="14"/>
        <v>109.92146039271138</v>
      </c>
      <c r="G72" s="165">
        <f t="shared" si="14"/>
        <v>109.99200894005351</v>
      </c>
      <c r="H72" s="165">
        <f t="shared" si="14"/>
        <v>109.70537605630265</v>
      </c>
      <c r="I72" s="165">
        <f t="shared" si="14"/>
        <v>110.09763107832548</v>
      </c>
      <c r="J72" s="165">
        <f>(J73*51+J83*45)/96</f>
        <v>109.89602063655127</v>
      </c>
      <c r="K72" s="165">
        <v>115.71384293904877</v>
      </c>
      <c r="L72" s="165">
        <v>116.23678838388628</v>
      </c>
      <c r="M72" s="165">
        <v>116.28727940758841</v>
      </c>
      <c r="N72" s="165">
        <v>116.6083411362456</v>
      </c>
      <c r="O72" s="165">
        <v>116.5857817729642</v>
      </c>
      <c r="P72" s="165">
        <v>116.26323898817141</v>
      </c>
      <c r="Q72" s="165">
        <v>116.43701475366197</v>
      </c>
      <c r="R72" s="165">
        <v>116.29280760141967</v>
      </c>
      <c r="S72" s="165">
        <v>116.47381180265511</v>
      </c>
      <c r="T72" s="165">
        <v>116.49006074481849</v>
      </c>
      <c r="U72" s="165">
        <v>116.52455476634998</v>
      </c>
      <c r="V72" s="165">
        <v>116.61824870653247</v>
      </c>
      <c r="W72" s="165">
        <v>116.42735578887084</v>
      </c>
      <c r="X72" s="165">
        <v>115.8070791392435</v>
      </c>
      <c r="Y72" s="165">
        <v>116.48322552451641</v>
      </c>
      <c r="Z72" s="165">
        <v>116.22864965017384</v>
      </c>
      <c r="AA72" s="165">
        <v>116.4370600746003</v>
      </c>
      <c r="AB72" s="165">
        <v>116.50902748729834</v>
      </c>
      <c r="AC72" s="165">
        <v>116.64992112524119</v>
      </c>
      <c r="AD72" s="165">
        <v>119.93882690121762</v>
      </c>
      <c r="AE72" s="165">
        <v>119.88827745413657</v>
      </c>
      <c r="AF72" s="165">
        <v>119.93360083077981</v>
      </c>
      <c r="AG72" s="165">
        <v>120.19990692842543</v>
      </c>
      <c r="AH72" s="165">
        <v>120.08376476156479</v>
      </c>
      <c r="AI72" s="165">
        <v>120.00501238395873</v>
      </c>
      <c r="AJ72" s="165">
        <v>119.39878336877132</v>
      </c>
      <c r="AK72" s="165">
        <v>119.86541080925402</v>
      </c>
      <c r="AL72" s="165">
        <v>120.02267136055615</v>
      </c>
      <c r="AM72" s="165">
        <v>120.01209548777416</v>
      </c>
      <c r="AN72" s="165">
        <v>119.74003080959422</v>
      </c>
      <c r="AO72" s="165">
        <v>119.78558578525654</v>
      </c>
      <c r="AP72" s="165">
        <v>119.75405735804036</v>
      </c>
      <c r="AQ72" s="165">
        <v>119.9822090772808</v>
      </c>
      <c r="AR72" s="165">
        <v>133.25721431823936</v>
      </c>
      <c r="AS72" s="165">
        <v>133.60791690445123</v>
      </c>
      <c r="AT72" s="165">
        <v>134.04387892512224</v>
      </c>
      <c r="AU72" s="165">
        <v>135.38895947744155</v>
      </c>
      <c r="AV72" s="165">
        <v>134.28010695361755</v>
      </c>
      <c r="AW72" s="165">
        <v>135.19910011092804</v>
      </c>
      <c r="AX72" s="165">
        <v>135.19012867723367</v>
      </c>
      <c r="AY72" s="165">
        <v>135.14064098893047</v>
      </c>
      <c r="AZ72" s="165">
        <v>134.4152225669894</v>
      </c>
      <c r="BA72" s="165">
        <v>135.12878425130771</v>
      </c>
      <c r="BB72" s="165">
        <v>142.88045312485875</v>
      </c>
      <c r="BC72" s="165">
        <v>144.87750013562098</v>
      </c>
      <c r="BD72" s="165">
        <v>148.79539698193651</v>
      </c>
      <c r="BE72" s="165">
        <v>149.94125783363469</v>
      </c>
      <c r="BF72" s="165">
        <v>149.70010977951918</v>
      </c>
      <c r="BG72" s="165">
        <v>149.45365659713417</v>
      </c>
      <c r="BH72" s="165">
        <v>148.49289507041871</v>
      </c>
      <c r="BI72" s="165">
        <v>149.0379196187038</v>
      </c>
      <c r="BJ72" s="165">
        <v>148.90708743183538</v>
      </c>
      <c r="BK72" s="165">
        <v>148.98275920299071</v>
      </c>
      <c r="BL72" s="165"/>
    </row>
    <row r="73" spans="1:64" x14ac:dyDescent="0.25">
      <c r="A73" s="189" t="s">
        <v>59</v>
      </c>
      <c r="B73" s="188"/>
      <c r="C73" s="164">
        <f>C74+C78+C80</f>
        <v>51</v>
      </c>
      <c r="D73" s="172">
        <f t="shared" ref="D73:I73" si="15">(D74*26+D78*4+D80*21)/51</f>
        <v>110.19999987308569</v>
      </c>
      <c r="E73" s="172">
        <f t="shared" si="15"/>
        <v>109.88015144633538</v>
      </c>
      <c r="F73" s="172">
        <f t="shared" si="15"/>
        <v>110.15742042739097</v>
      </c>
      <c r="G73" s="172">
        <f t="shared" si="15"/>
        <v>110.29021769297614</v>
      </c>
      <c r="H73" s="172">
        <f t="shared" si="15"/>
        <v>109.75067344120983</v>
      </c>
      <c r="I73" s="172">
        <f t="shared" si="15"/>
        <v>110.48903583560572</v>
      </c>
      <c r="J73" s="172">
        <f>(J74*26+J78*4+J80*21)/51</f>
        <v>110.10953382756017</v>
      </c>
      <c r="K73" s="172">
        <v>115.7008329102717</v>
      </c>
      <c r="L73" s="172">
        <v>114.7339199568797</v>
      </c>
      <c r="M73" s="172">
        <v>114.82896188384844</v>
      </c>
      <c r="N73" s="172">
        <v>115.43331337308547</v>
      </c>
      <c r="O73" s="172">
        <v>115.39084868926167</v>
      </c>
      <c r="P73" s="172">
        <v>114.78370932965174</v>
      </c>
      <c r="Q73" s="172">
        <v>115.11081665292808</v>
      </c>
      <c r="R73" s="172">
        <v>114.83936789576607</v>
      </c>
      <c r="S73" s="172">
        <v>115.18008168632691</v>
      </c>
      <c r="T73" s="172">
        <v>115.21066793039918</v>
      </c>
      <c r="U73" s="172">
        <v>115.27559785328198</v>
      </c>
      <c r="V73" s="172">
        <v>115.4519629171549</v>
      </c>
      <c r="W73" s="172">
        <v>115.09263507214474</v>
      </c>
      <c r="X73" s="172">
        <v>113.92505549637562</v>
      </c>
      <c r="Y73" s="172">
        <v>115.19780163335999</v>
      </c>
      <c r="Z73" s="172">
        <v>114.71859998753865</v>
      </c>
      <c r="AA73" s="172">
        <v>115.1109019629296</v>
      </c>
      <c r="AB73" s="172">
        <v>115.24637003389067</v>
      </c>
      <c r="AC73" s="172">
        <v>115.51158158766542</v>
      </c>
      <c r="AD73" s="172">
        <v>115.72032267744105</v>
      </c>
      <c r="AE73" s="172">
        <v>115.62517077705317</v>
      </c>
      <c r="AF73" s="172">
        <v>115.71048536838163</v>
      </c>
      <c r="AG73" s="172">
        <v>116.2117674345381</v>
      </c>
      <c r="AH73" s="172">
        <v>115.99314688515339</v>
      </c>
      <c r="AI73" s="172">
        <v>115.84490711554196</v>
      </c>
      <c r="AJ73" s="172">
        <v>114.70377014577744</v>
      </c>
      <c r="AK73" s="172">
        <v>115.58212768080368</v>
      </c>
      <c r="AL73" s="172">
        <v>115.87814754207825</v>
      </c>
      <c r="AM73" s="172">
        <v>115.85824001684159</v>
      </c>
      <c r="AN73" s="172">
        <v>115.34611826967937</v>
      </c>
      <c r="AO73" s="172">
        <v>115.43186881210254</v>
      </c>
      <c r="AP73" s="172">
        <v>115.37252118440148</v>
      </c>
      <c r="AQ73" s="172">
        <v>115.8019832441482</v>
      </c>
      <c r="AR73" s="172">
        <v>123.12664670114704</v>
      </c>
      <c r="AS73" s="172">
        <v>123.78679274578113</v>
      </c>
      <c r="AT73" s="172">
        <v>123.82638389623843</v>
      </c>
      <c r="AU73" s="172">
        <v>125.52561776605042</v>
      </c>
      <c r="AV73" s="172">
        <v>123.4383659564994</v>
      </c>
      <c r="AW73" s="172">
        <v>125.16823542908384</v>
      </c>
      <c r="AX73" s="172">
        <v>125.15134802448266</v>
      </c>
      <c r="AY73" s="172">
        <v>125.05819472885314</v>
      </c>
      <c r="AZ73" s="172">
        <v>123.69270122872871</v>
      </c>
      <c r="BA73" s="172">
        <v>125.03587616391614</v>
      </c>
      <c r="BB73" s="172">
        <v>129.53021109163817</v>
      </c>
      <c r="BC73" s="172">
        <v>129.61639440510979</v>
      </c>
      <c r="BD73" s="172">
        <v>129.77624966903633</v>
      </c>
      <c r="BE73" s="172">
        <v>130.19945678454897</v>
      </c>
      <c r="BF73" s="172">
        <v>129.74553103562567</v>
      </c>
      <c r="BG73" s="172">
        <v>129.28161916290094</v>
      </c>
      <c r="BH73" s="172">
        <v>127.47312687731889</v>
      </c>
      <c r="BI73" s="172">
        <v>128.49905543879669</v>
      </c>
      <c r="BJ73" s="172">
        <v>128.25278308704441</v>
      </c>
      <c r="BK73" s="172">
        <v>128.39522406804264</v>
      </c>
      <c r="BL73" s="172"/>
    </row>
    <row r="74" spans="1:64" x14ac:dyDescent="0.25">
      <c r="A74" s="173" t="s">
        <v>60</v>
      </c>
      <c r="B74" s="188"/>
      <c r="C74" s="164">
        <f>SUM(C75:C77)</f>
        <v>26</v>
      </c>
      <c r="D74" s="177">
        <f>(D75*C75+D76*C76+D77*C77)/26</f>
        <v>110.16104070560806</v>
      </c>
      <c r="E74" s="177">
        <f t="shared" ref="E74:J74" si="16">(E75*2+E76*14+E77*10)/26</f>
        <v>110.13642736269321</v>
      </c>
      <c r="F74" s="177">
        <f t="shared" si="16"/>
        <v>110.33601340770082</v>
      </c>
      <c r="G74" s="177">
        <f t="shared" si="16"/>
        <v>110.46955253541805</v>
      </c>
      <c r="H74" s="177">
        <f t="shared" si="16"/>
        <v>109.55217417250979</v>
      </c>
      <c r="I74" s="177">
        <f t="shared" si="16"/>
        <v>110.763991042556</v>
      </c>
      <c r="J74" s="177">
        <f t="shared" si="16"/>
        <v>110.05042506167533</v>
      </c>
      <c r="K74" s="177">
        <v>117.9405115716247</v>
      </c>
      <c r="L74" s="177">
        <v>115.06697003698355</v>
      </c>
      <c r="M74" s="177">
        <v>115.48382354752577</v>
      </c>
      <c r="N74" s="177">
        <v>116.38744266602592</v>
      </c>
      <c r="O74" s="177">
        <v>116.56100628662139</v>
      </c>
      <c r="P74" s="177">
        <v>115.41545764662928</v>
      </c>
      <c r="Q74" s="177">
        <v>116.08724056985011</v>
      </c>
      <c r="R74" s="177">
        <v>115.1605706314741</v>
      </c>
      <c r="S74" s="177">
        <v>115.78694776709811</v>
      </c>
      <c r="T74" s="177">
        <v>115.67512069550027</v>
      </c>
      <c r="U74" s="177">
        <v>115.86043966507144</v>
      </c>
      <c r="V74" s="177">
        <v>116.15806486677317</v>
      </c>
      <c r="W74" s="177">
        <v>115.61204298118817</v>
      </c>
      <c r="X74" s="177">
        <v>113.91428307160308</v>
      </c>
      <c r="Y74" s="177">
        <v>115.7208962814103</v>
      </c>
      <c r="Z74" s="177">
        <v>114.66768740372474</v>
      </c>
      <c r="AA74" s="177">
        <v>115.24943763651929</v>
      </c>
      <c r="AB74" s="177">
        <v>115.79710796181182</v>
      </c>
      <c r="AC74" s="177">
        <v>116.02944761264199</v>
      </c>
      <c r="AD74" s="177">
        <v>116.17128715042961</v>
      </c>
      <c r="AE74" s="177">
        <v>116.06010302900638</v>
      </c>
      <c r="AF74" s="177">
        <v>115.91335267370326</v>
      </c>
      <c r="AG74" s="177">
        <v>116.29917846976981</v>
      </c>
      <c r="AH74" s="177">
        <v>116.09693125513408</v>
      </c>
      <c r="AI74" s="177">
        <v>115.86062848018514</v>
      </c>
      <c r="AJ74" s="177">
        <v>114.36556285700551</v>
      </c>
      <c r="AK74" s="177">
        <v>115.28156152881644</v>
      </c>
      <c r="AL74" s="177">
        <v>115.53023527630808</v>
      </c>
      <c r="AM74" s="177">
        <v>115.76009760410089</v>
      </c>
      <c r="AN74" s="177">
        <v>115.82142739951247</v>
      </c>
      <c r="AO74" s="177">
        <v>115.79695743928106</v>
      </c>
      <c r="AP74" s="177">
        <v>115.61540003117125</v>
      </c>
      <c r="AQ74" s="177">
        <v>115.89342103090409</v>
      </c>
      <c r="AR74" s="177">
        <v>126.51775002244823</v>
      </c>
      <c r="AS74" s="177">
        <v>127.18199400649125</v>
      </c>
      <c r="AT74" s="177">
        <v>126.96698968868864</v>
      </c>
      <c r="AU74" s="177">
        <v>130.6710624720875</v>
      </c>
      <c r="AV74" s="177">
        <v>127.90922042397915</v>
      </c>
      <c r="AW74" s="177">
        <v>130.06220431989371</v>
      </c>
      <c r="AX74" s="177">
        <v>129.80999172940363</v>
      </c>
      <c r="AY74" s="177">
        <v>129.5922639000845</v>
      </c>
      <c r="AZ74" s="177">
        <v>128.17820611009182</v>
      </c>
      <c r="BA74" s="177">
        <v>129.41688957929514</v>
      </c>
      <c r="BB74" s="177">
        <v>135.42528584485032</v>
      </c>
      <c r="BC74" s="177">
        <v>135.36537092417717</v>
      </c>
      <c r="BD74" s="177">
        <v>135.63789154866802</v>
      </c>
      <c r="BE74" s="177">
        <v>136.36198666558627</v>
      </c>
      <c r="BF74" s="177">
        <v>135.77088246609895</v>
      </c>
      <c r="BG74" s="177">
        <v>134.71866939076349</v>
      </c>
      <c r="BH74" s="177">
        <v>132.30917626098616</v>
      </c>
      <c r="BI74" s="177">
        <v>133.9925078877188</v>
      </c>
      <c r="BJ74" s="177">
        <v>133.89317354816933</v>
      </c>
      <c r="BK74" s="177">
        <v>133.93837248908414</v>
      </c>
      <c r="BL74" s="177"/>
    </row>
    <row r="75" spans="1:64" x14ac:dyDescent="0.25">
      <c r="B75" s="148" t="s">
        <v>502</v>
      </c>
      <c r="C75" s="196">
        <v>2</v>
      </c>
      <c r="D75" s="181">
        <v>104.12422961418852</v>
      </c>
      <c r="E75" s="181">
        <v>106.12014484111351</v>
      </c>
      <c r="F75" s="181">
        <v>106.36364681899052</v>
      </c>
      <c r="G75" s="181">
        <v>108.39722718094393</v>
      </c>
      <c r="H75" s="181">
        <v>106.34581849657006</v>
      </c>
      <c r="I75" s="181">
        <v>106.98780404760858</v>
      </c>
      <c r="J75" s="181">
        <v>106.59766670276679</v>
      </c>
      <c r="K75" s="181">
        <v>115.88797475341592</v>
      </c>
      <c r="L75" s="181">
        <v>109.67508960690218</v>
      </c>
      <c r="M75" s="181">
        <v>109.75739015143947</v>
      </c>
      <c r="N75" s="181">
        <v>110.70738583113909</v>
      </c>
      <c r="O75" s="181">
        <v>111.45481358301831</v>
      </c>
      <c r="P75" s="181">
        <v>109.32395623352883</v>
      </c>
      <c r="Q75" s="181">
        <v>110.70044412566131</v>
      </c>
      <c r="R75" s="181">
        <v>109.91483195049608</v>
      </c>
      <c r="S75" s="181">
        <v>110.29314584670229</v>
      </c>
      <c r="T75" s="181">
        <v>110.37775056731664</v>
      </c>
      <c r="U75" s="181">
        <v>109.92349849355354</v>
      </c>
      <c r="V75" s="181">
        <v>111.68514947876636</v>
      </c>
      <c r="W75" s="181">
        <v>108.62355503298768</v>
      </c>
      <c r="X75" s="181">
        <v>106.44227826410855</v>
      </c>
      <c r="Y75" s="181">
        <v>109.00296607195162</v>
      </c>
      <c r="Z75" s="181">
        <v>107.70296094850056</v>
      </c>
      <c r="AA75" s="181">
        <v>109.85946307422168</v>
      </c>
      <c r="AB75" s="181">
        <v>111.38915643615169</v>
      </c>
      <c r="AC75" s="181">
        <v>110.92816944153469</v>
      </c>
      <c r="AD75" s="181">
        <v>111.21610794779156</v>
      </c>
      <c r="AE75" s="181">
        <v>109.86689983481692</v>
      </c>
      <c r="AF75" s="181">
        <v>108.18325679624498</v>
      </c>
      <c r="AG75" s="181">
        <v>109.15885400694573</v>
      </c>
      <c r="AH75" s="181">
        <v>109.47916168223412</v>
      </c>
      <c r="AI75" s="181">
        <v>107.34020929420224</v>
      </c>
      <c r="AJ75" s="181">
        <v>102.48060565617214</v>
      </c>
      <c r="AK75" s="181">
        <v>106.66153063978791</v>
      </c>
      <c r="AL75" s="181">
        <v>107.91282734869171</v>
      </c>
      <c r="AM75" s="181">
        <v>107.78578062673934</v>
      </c>
      <c r="AN75" s="181">
        <v>107.95081480916491</v>
      </c>
      <c r="AO75" s="181">
        <v>107.66396039005957</v>
      </c>
      <c r="AP75" s="181">
        <v>106.17416532127666</v>
      </c>
      <c r="AQ75" s="181">
        <v>109.03070230378862</v>
      </c>
      <c r="AR75" s="181">
        <v>118.80458901168626</v>
      </c>
      <c r="AS75" s="181">
        <v>119.28348890951077</v>
      </c>
      <c r="AT75" s="181">
        <v>119.60398350820645</v>
      </c>
      <c r="AU75" s="181">
        <v>117.84831857591395</v>
      </c>
      <c r="AV75" s="181">
        <v>112.49360212706324</v>
      </c>
      <c r="AW75" s="181">
        <v>116.44985829805897</v>
      </c>
      <c r="AX75" s="181">
        <v>118.32172156372314</v>
      </c>
      <c r="AY75" s="181">
        <v>119.06542769250454</v>
      </c>
      <c r="AZ75" s="181">
        <v>112.47735823088597</v>
      </c>
      <c r="BA75" s="181">
        <v>118.37517186977536</v>
      </c>
      <c r="BB75" s="181">
        <v>127.67103760190872</v>
      </c>
      <c r="BC75" s="181">
        <v>125.66915624749296</v>
      </c>
      <c r="BD75" s="181">
        <v>126.34496705220491</v>
      </c>
      <c r="BE75" s="181">
        <v>127.29183507622867</v>
      </c>
      <c r="BF75" s="181">
        <v>125.8761610150795</v>
      </c>
      <c r="BG75" s="181">
        <v>121.90195887387149</v>
      </c>
      <c r="BH75" s="181">
        <v>119.99497242248016</v>
      </c>
      <c r="BI75" s="181">
        <v>122.88145484480778</v>
      </c>
      <c r="BJ75" s="181">
        <v>124.33427027547003</v>
      </c>
      <c r="BK75" s="181">
        <v>123.55585469723964</v>
      </c>
      <c r="BL75" s="181"/>
    </row>
    <row r="76" spans="1:64" x14ac:dyDescent="0.25">
      <c r="B76" s="148" t="s">
        <v>503</v>
      </c>
      <c r="C76" s="196">
        <v>14</v>
      </c>
      <c r="D76" s="181">
        <v>111.45482874390412</v>
      </c>
      <c r="E76" s="181">
        <v>111.33638444195802</v>
      </c>
      <c r="F76" s="181">
        <v>111.57339905185206</v>
      </c>
      <c r="G76" s="181">
        <v>111.33042990811209</v>
      </c>
      <c r="H76" s="181">
        <v>111.4518482697888</v>
      </c>
      <c r="I76" s="181">
        <v>111.4518482697888</v>
      </c>
      <c r="J76" s="181">
        <v>111.33340713522621</v>
      </c>
      <c r="K76" s="181">
        <v>117.31220414161162</v>
      </c>
      <c r="L76" s="181">
        <v>118.94849493017857</v>
      </c>
      <c r="M76" s="181">
        <v>118.47670704595785</v>
      </c>
      <c r="N76" s="181">
        <v>119.35222342773147</v>
      </c>
      <c r="O76" s="181">
        <v>119.35222342773147</v>
      </c>
      <c r="P76" s="181">
        <v>119.23369969285538</v>
      </c>
      <c r="Q76" s="181">
        <v>119.39982159850449</v>
      </c>
      <c r="R76" s="181">
        <v>118.79522865526656</v>
      </c>
      <c r="S76" s="181">
        <v>118.55510870389061</v>
      </c>
      <c r="T76" s="181">
        <v>118.55510870389061</v>
      </c>
      <c r="U76" s="181">
        <v>118.55510870389061</v>
      </c>
      <c r="V76" s="181">
        <v>118.55510870389061</v>
      </c>
      <c r="W76" s="181">
        <v>118.55510870389061</v>
      </c>
      <c r="X76" s="181">
        <v>118.31689311216441</v>
      </c>
      <c r="Y76" s="181">
        <v>119.51851046613031</v>
      </c>
      <c r="Z76" s="181">
        <v>118.55653058482694</v>
      </c>
      <c r="AA76" s="181">
        <v>118.31689311216441</v>
      </c>
      <c r="AB76" s="181">
        <v>118.79339316186251</v>
      </c>
      <c r="AC76" s="181">
        <v>119.27835908839393</v>
      </c>
      <c r="AD76" s="181">
        <v>119.27835908839393</v>
      </c>
      <c r="AE76" s="181">
        <v>119.27835908839393</v>
      </c>
      <c r="AF76" s="181">
        <v>120.39580160932043</v>
      </c>
      <c r="AG76" s="181">
        <v>120.39580160932043</v>
      </c>
      <c r="AH76" s="181">
        <v>119.69496128120396</v>
      </c>
      <c r="AI76" s="181">
        <v>119.69496128120396</v>
      </c>
      <c r="AJ76" s="181">
        <v>119.69496128120396</v>
      </c>
      <c r="AK76" s="181">
        <v>119.69496128120396</v>
      </c>
      <c r="AL76" s="181">
        <v>119.69496128120396</v>
      </c>
      <c r="AM76" s="181">
        <v>119.79814735916808</v>
      </c>
      <c r="AN76" s="181">
        <v>119.79814735916808</v>
      </c>
      <c r="AO76" s="181">
        <v>119.79814735916808</v>
      </c>
      <c r="AP76" s="181">
        <v>119.79814735916808</v>
      </c>
      <c r="AQ76" s="181">
        <v>119.79814735916808</v>
      </c>
      <c r="AR76" s="181">
        <v>130.75591207994387</v>
      </c>
      <c r="AS76" s="181">
        <v>131.95642419642655</v>
      </c>
      <c r="AT76" s="181">
        <v>131.84790666601347</v>
      </c>
      <c r="AU76" s="181">
        <v>136.13241222689393</v>
      </c>
      <c r="AV76" s="181">
        <v>135.47702129931903</v>
      </c>
      <c r="AW76" s="181">
        <v>135.83278414726962</v>
      </c>
      <c r="AX76" s="181">
        <v>136.13241222689393</v>
      </c>
      <c r="AY76" s="181">
        <v>135.83278414726954</v>
      </c>
      <c r="AZ76" s="181">
        <v>135.83278414726962</v>
      </c>
      <c r="BA76" s="181">
        <v>136.13241222689393</v>
      </c>
      <c r="BB76" s="181">
        <v>139.69346530898966</v>
      </c>
      <c r="BC76" s="181">
        <v>140.52083402089229</v>
      </c>
      <c r="BD76" s="181">
        <v>140.99702866237942</v>
      </c>
      <c r="BE76" s="181">
        <v>140.15635528715825</v>
      </c>
      <c r="BF76" s="181">
        <v>140.99589148322531</v>
      </c>
      <c r="BG76" s="181">
        <v>140.88117980078692</v>
      </c>
      <c r="BH76" s="181">
        <v>139.806859830669</v>
      </c>
      <c r="BI76" s="181">
        <v>140.46030277647247</v>
      </c>
      <c r="BJ76" s="181">
        <v>140.04090737269138</v>
      </c>
      <c r="BK76" s="181">
        <v>140.34086523285151</v>
      </c>
      <c r="BL76" s="181"/>
    </row>
    <row r="77" spans="1:64" x14ac:dyDescent="0.25">
      <c r="B77" s="148" t="s">
        <v>504</v>
      </c>
      <c r="C77" s="196">
        <v>10</v>
      </c>
      <c r="D77" s="181">
        <v>109.55709967027749</v>
      </c>
      <c r="E77" s="181">
        <v>109.25974395603843</v>
      </c>
      <c r="F77" s="181">
        <v>109.39814682363115</v>
      </c>
      <c r="G77" s="181">
        <v>109.67878928454122</v>
      </c>
      <c r="H77" s="181">
        <v>107.53390157150716</v>
      </c>
      <c r="I77" s="181">
        <v>110.55622832341956</v>
      </c>
      <c r="J77" s="181">
        <v>108.94480183048579</v>
      </c>
      <c r="K77" s="181">
        <v>119.23064933728475</v>
      </c>
      <c r="L77" s="181">
        <v>110.7112112725268</v>
      </c>
      <c r="M77" s="181">
        <v>112.43907332893814</v>
      </c>
      <c r="N77" s="181">
        <v>113.37276096661552</v>
      </c>
      <c r="O77" s="181">
        <v>113.67454082978789</v>
      </c>
      <c r="P77" s="181">
        <v>111.28821906453281</v>
      </c>
      <c r="Q77" s="181">
        <v>112.52698641857175</v>
      </c>
      <c r="R77" s="181">
        <v>111.12119713436027</v>
      </c>
      <c r="S77" s="181">
        <v>113.01028283966775</v>
      </c>
      <c r="T77" s="181">
        <v>112.70261150939049</v>
      </c>
      <c r="U77" s="181">
        <v>113.27529124502819</v>
      </c>
      <c r="V77" s="181">
        <v>113.6967865724101</v>
      </c>
      <c r="W77" s="181">
        <v>112.88944855904485</v>
      </c>
      <c r="X77" s="181">
        <v>109.24502997631609</v>
      </c>
      <c r="Y77" s="181">
        <v>111.74782246469405</v>
      </c>
      <c r="Z77" s="181">
        <v>110.61625224122648</v>
      </c>
      <c r="AA77" s="181">
        <v>112.03299488307565</v>
      </c>
      <c r="AB77" s="181">
        <v>112.48389898687284</v>
      </c>
      <c r="AC77" s="181">
        <v>112.50122718081077</v>
      </c>
      <c r="AD77" s="181">
        <v>112.81242227780713</v>
      </c>
      <c r="AE77" s="181">
        <v>112.79318518470173</v>
      </c>
      <c r="AF77" s="181">
        <v>111.18394333933085</v>
      </c>
      <c r="AG77" s="181">
        <v>111.99197096696375</v>
      </c>
      <c r="AH77" s="181">
        <v>112.38324313321625</v>
      </c>
      <c r="AI77" s="181">
        <v>112.19664639595537</v>
      </c>
      <c r="AJ77" s="181">
        <v>109.28139650329436</v>
      </c>
      <c r="AK77" s="181">
        <v>110.82680805327962</v>
      </c>
      <c r="AL77" s="181">
        <v>111.22310045497711</v>
      </c>
      <c r="AM77" s="181">
        <v>111.70169134247912</v>
      </c>
      <c r="AN77" s="181">
        <v>111.82814197406415</v>
      </c>
      <c r="AO77" s="181">
        <v>111.82189096128351</v>
      </c>
      <c r="AP77" s="181">
        <v>111.64780071395462</v>
      </c>
      <c r="AQ77" s="181">
        <v>111.7993479167576</v>
      </c>
      <c r="AR77" s="181">
        <v>122.1269553441067</v>
      </c>
      <c r="AS77" s="181">
        <v>122.0774927599779</v>
      </c>
      <c r="AT77" s="181">
        <v>121.60630715653035</v>
      </c>
      <c r="AU77" s="181">
        <v>125.58972159459317</v>
      </c>
      <c r="AV77" s="181">
        <v>120.39742285788653</v>
      </c>
      <c r="AW77" s="181">
        <v>124.70586176593444</v>
      </c>
      <c r="AX77" s="181">
        <v>123.25625706605328</v>
      </c>
      <c r="AY77" s="181">
        <v>122.96090279554144</v>
      </c>
      <c r="AZ77" s="181">
        <v>120.60196643388403</v>
      </c>
      <c r="BA77" s="181">
        <v>122.22350141456084</v>
      </c>
      <c r="BB77" s="181">
        <v>131.00068424364358</v>
      </c>
      <c r="BC77" s="181">
        <v>130.08696552411283</v>
      </c>
      <c r="BD77" s="181">
        <v>129.99368448876473</v>
      </c>
      <c r="BE77" s="181">
        <v>132.86390091325705</v>
      </c>
      <c r="BF77" s="181">
        <v>130.4348141323259</v>
      </c>
      <c r="BG77" s="181">
        <v>128.65449692010904</v>
      </c>
      <c r="BH77" s="181">
        <v>124.2752600311314</v>
      </c>
      <c r="BI77" s="181">
        <v>127.15980565204586</v>
      </c>
      <c r="BJ77" s="181">
        <v>127.19812684837829</v>
      </c>
      <c r="BK77" s="181">
        <v>127.05138620617871</v>
      </c>
      <c r="BL77" s="181"/>
    </row>
    <row r="78" spans="1:64" x14ac:dyDescent="0.25">
      <c r="A78" s="173" t="s">
        <v>61</v>
      </c>
      <c r="B78" s="188"/>
      <c r="C78" s="164">
        <f t="shared" ref="C78:J78" si="17">C79</f>
        <v>4</v>
      </c>
      <c r="D78" s="197">
        <f t="shared" si="17"/>
        <v>104.92255010436386</v>
      </c>
      <c r="E78" s="197">
        <f t="shared" si="17"/>
        <v>106.03956796590911</v>
      </c>
      <c r="F78" s="197">
        <f t="shared" si="17"/>
        <v>105.82405905854174</v>
      </c>
      <c r="G78" s="197">
        <f t="shared" si="17"/>
        <v>106.48779021962116</v>
      </c>
      <c r="H78" s="197">
        <f t="shared" si="17"/>
        <v>105.42675196806013</v>
      </c>
      <c r="I78" s="197">
        <f t="shared" si="17"/>
        <v>106.43645247229341</v>
      </c>
      <c r="J78" s="197">
        <f t="shared" si="17"/>
        <v>106.05372260879402</v>
      </c>
      <c r="K78" s="197">
        <v>106.20298461481715</v>
      </c>
      <c r="L78" s="197">
        <v>107.64903753831511</v>
      </c>
      <c r="M78" s="197">
        <v>106.74836137726595</v>
      </c>
      <c r="N78" s="197">
        <v>107.67378264164854</v>
      </c>
      <c r="O78" s="197">
        <v>106.9451730117237</v>
      </c>
      <c r="P78" s="197">
        <v>106.71126366507518</v>
      </c>
      <c r="Q78" s="197">
        <v>107.19108842245426</v>
      </c>
      <c r="R78" s="197">
        <v>109.33546651768437</v>
      </c>
      <c r="S78" s="197">
        <v>110.55819158123712</v>
      </c>
      <c r="T78" s="197">
        <v>111.12212211047803</v>
      </c>
      <c r="U78" s="197">
        <v>109.97699272185535</v>
      </c>
      <c r="V78" s="197">
        <v>110.98821574807715</v>
      </c>
      <c r="W78" s="197">
        <v>110.62601334681325</v>
      </c>
      <c r="X78" s="197">
        <v>107.53298950039623</v>
      </c>
      <c r="Y78" s="197">
        <v>110.30594973989083</v>
      </c>
      <c r="Z78" s="197">
        <v>110.01221354279643</v>
      </c>
      <c r="AA78" s="197">
        <v>111.85410796463266</v>
      </c>
      <c r="AB78" s="197">
        <v>111.39841046299061</v>
      </c>
      <c r="AC78" s="197">
        <v>111.67465252348096</v>
      </c>
      <c r="AD78" s="197">
        <v>112.60541747017378</v>
      </c>
      <c r="AE78" s="197">
        <v>113.31877568691934</v>
      </c>
      <c r="AF78" s="197">
        <v>114.87045386362963</v>
      </c>
      <c r="AG78" s="197">
        <v>115.14799357813858</v>
      </c>
      <c r="AH78" s="197">
        <v>115.15523620483303</v>
      </c>
      <c r="AI78" s="197">
        <v>114.27551121161362</v>
      </c>
      <c r="AJ78" s="197">
        <v>113.94878674466381</v>
      </c>
      <c r="AK78" s="197">
        <v>114.18663129617423</v>
      </c>
      <c r="AL78" s="197">
        <v>114.22411748496621</v>
      </c>
      <c r="AM78" s="197">
        <v>113.77312408056953</v>
      </c>
      <c r="AN78" s="197">
        <v>113.43186348195296</v>
      </c>
      <c r="AO78" s="197">
        <v>113.12162861530292</v>
      </c>
      <c r="AP78" s="197">
        <v>113.2465316709163</v>
      </c>
      <c r="AQ78" s="197">
        <v>114.02319370380641</v>
      </c>
      <c r="AR78" s="197">
        <v>124.23882585415423</v>
      </c>
      <c r="AS78" s="197">
        <v>122.49450610305774</v>
      </c>
      <c r="AT78" s="197">
        <v>122.43189357520315</v>
      </c>
      <c r="AU78" s="197">
        <v>121.78713393221513</v>
      </c>
      <c r="AV78" s="197">
        <v>118.28594172505916</v>
      </c>
      <c r="AW78" s="197">
        <v>121.77356276204101</v>
      </c>
      <c r="AX78" s="197">
        <v>120.84545250890447</v>
      </c>
      <c r="AY78" s="197">
        <v>121.34826880571705</v>
      </c>
      <c r="AZ78" s="197">
        <v>117.25466233636591</v>
      </c>
      <c r="BA78" s="197">
        <v>120.07495918534273</v>
      </c>
      <c r="BB78" s="197">
        <v>125.32215680982583</v>
      </c>
      <c r="BC78" s="197">
        <v>122.92913682017064</v>
      </c>
      <c r="BD78" s="197">
        <v>122.86097198271798</v>
      </c>
      <c r="BE78" s="197">
        <v>124.24099947454199</v>
      </c>
      <c r="BF78" s="197">
        <v>122.05890304009043</v>
      </c>
      <c r="BG78" s="197">
        <v>121.90604573585667</v>
      </c>
      <c r="BH78" s="197">
        <v>118.98133738969626</v>
      </c>
      <c r="BI78" s="197">
        <v>118.52424054039443</v>
      </c>
      <c r="BJ78" s="197">
        <v>121.18776798352255</v>
      </c>
      <c r="BK78" s="197">
        <v>118.87558083248719</v>
      </c>
      <c r="BL78" s="197"/>
    </row>
    <row r="79" spans="1:64" x14ac:dyDescent="0.25">
      <c r="B79" s="148" t="s">
        <v>505</v>
      </c>
      <c r="C79" s="196">
        <v>4</v>
      </c>
      <c r="D79" s="181">
        <v>104.92255010436386</v>
      </c>
      <c r="E79" s="181">
        <v>106.03956796590911</v>
      </c>
      <c r="F79" s="181">
        <v>105.82405905854174</v>
      </c>
      <c r="G79" s="181">
        <v>106.48779021962116</v>
      </c>
      <c r="H79" s="181">
        <v>105.42675196806013</v>
      </c>
      <c r="I79" s="181">
        <v>106.43645247229341</v>
      </c>
      <c r="J79" s="181">
        <v>106.05372260879402</v>
      </c>
      <c r="K79" s="181">
        <v>106.20298461481715</v>
      </c>
      <c r="L79" s="181">
        <v>107.64903753831511</v>
      </c>
      <c r="M79" s="181">
        <v>106.74836137726595</v>
      </c>
      <c r="N79" s="181">
        <v>107.67378264164854</v>
      </c>
      <c r="O79" s="181">
        <v>106.9451730117237</v>
      </c>
      <c r="P79" s="181">
        <v>106.71126366507518</v>
      </c>
      <c r="Q79" s="181">
        <v>107.19108842245426</v>
      </c>
      <c r="R79" s="181">
        <v>109.33546651768437</v>
      </c>
      <c r="S79" s="181">
        <v>110.55819158123712</v>
      </c>
      <c r="T79" s="181">
        <v>111.12212211047803</v>
      </c>
      <c r="U79" s="181">
        <v>109.97699272185535</v>
      </c>
      <c r="V79" s="181">
        <v>110.98821574807715</v>
      </c>
      <c r="W79" s="181">
        <v>110.62601334681325</v>
      </c>
      <c r="X79" s="181">
        <v>107.53298950039623</v>
      </c>
      <c r="Y79" s="181">
        <v>110.30594973989083</v>
      </c>
      <c r="Z79" s="181">
        <v>110.01221354279643</v>
      </c>
      <c r="AA79" s="181">
        <v>111.85410796463266</v>
      </c>
      <c r="AB79" s="181">
        <v>111.39841046299061</v>
      </c>
      <c r="AC79" s="181">
        <v>111.67465252348096</v>
      </c>
      <c r="AD79" s="181">
        <v>112.60541747017378</v>
      </c>
      <c r="AE79" s="181">
        <v>113.31877568691934</v>
      </c>
      <c r="AF79" s="181">
        <v>114.87045386362963</v>
      </c>
      <c r="AG79" s="181">
        <v>115.14799357813858</v>
      </c>
      <c r="AH79" s="181">
        <v>115.15523620483303</v>
      </c>
      <c r="AI79" s="181">
        <v>114.27551121161362</v>
      </c>
      <c r="AJ79" s="181">
        <v>113.94878674466381</v>
      </c>
      <c r="AK79" s="181">
        <v>114.18663129617423</v>
      </c>
      <c r="AL79" s="181">
        <v>114.22411748496621</v>
      </c>
      <c r="AM79" s="181">
        <v>113.77312408056953</v>
      </c>
      <c r="AN79" s="181">
        <v>113.43186348195296</v>
      </c>
      <c r="AO79" s="181">
        <v>113.12162861530292</v>
      </c>
      <c r="AP79" s="181">
        <v>113.2465316709163</v>
      </c>
      <c r="AQ79" s="181">
        <v>114.02319370380641</v>
      </c>
      <c r="AR79" s="181">
        <v>124.23882585415423</v>
      </c>
      <c r="AS79" s="181">
        <v>122.49450610305774</v>
      </c>
      <c r="AT79" s="181">
        <v>122.43189357520315</v>
      </c>
      <c r="AU79" s="181">
        <v>121.78713393221513</v>
      </c>
      <c r="AV79" s="181">
        <v>118.28594172505916</v>
      </c>
      <c r="AW79" s="181">
        <v>121.77356276204101</v>
      </c>
      <c r="AX79" s="181">
        <v>120.84545250890447</v>
      </c>
      <c r="AY79" s="181">
        <v>121.34826880571705</v>
      </c>
      <c r="AZ79" s="181">
        <v>117.25466233636591</v>
      </c>
      <c r="BA79" s="181">
        <v>120.07495918534273</v>
      </c>
      <c r="BB79" s="181">
        <v>125.32215680982583</v>
      </c>
      <c r="BC79" s="181">
        <v>122.92913682017064</v>
      </c>
      <c r="BD79" s="181">
        <v>122.86097198271798</v>
      </c>
      <c r="BE79" s="181">
        <v>124.24099947454199</v>
      </c>
      <c r="BF79" s="181">
        <v>122.05890304009043</v>
      </c>
      <c r="BG79" s="181">
        <v>121.90604573585667</v>
      </c>
      <c r="BH79" s="181">
        <v>118.98133738969626</v>
      </c>
      <c r="BI79" s="181">
        <v>118.52424054039443</v>
      </c>
      <c r="BJ79" s="181">
        <v>121.18776798352255</v>
      </c>
      <c r="BK79" s="181">
        <v>118.87558083248719</v>
      </c>
      <c r="BL79" s="181"/>
    </row>
    <row r="80" spans="1:64" x14ac:dyDescent="0.25">
      <c r="A80" s="173" t="s">
        <v>62</v>
      </c>
      <c r="B80" s="188"/>
      <c r="C80" s="164">
        <f>SUM(C81:C82)</f>
        <v>21</v>
      </c>
      <c r="D80" s="177">
        <f t="shared" ref="D80:J80" si="18">(D81*20+D82*1)/21</f>
        <v>111.25346356019547</v>
      </c>
      <c r="E80" s="177">
        <f t="shared" si="18"/>
        <v>110.29439716521161</v>
      </c>
      <c r="F80" s="177">
        <f t="shared" si="18"/>
        <v>110.76170747440722</v>
      </c>
      <c r="G80" s="177">
        <f t="shared" si="18"/>
        <v>110.79245597821091</v>
      </c>
      <c r="H80" s="177">
        <f t="shared" si="18"/>
        <v>110.82003853067644</v>
      </c>
      <c r="I80" s="177">
        <f t="shared" si="18"/>
        <v>110.920535743822</v>
      </c>
      <c r="J80" s="177">
        <f t="shared" si="18"/>
        <v>110.95525157937307</v>
      </c>
      <c r="K80" s="177">
        <v>114.73701138582598</v>
      </c>
      <c r="L80" s="177">
        <v>115.67107365171582</v>
      </c>
      <c r="M80" s="177">
        <v>115.5573427776922</v>
      </c>
      <c r="N80" s="177">
        <v>115.73001629257574</v>
      </c>
      <c r="O80" s="177">
        <v>115.55078226920449</v>
      </c>
      <c r="P80" s="177">
        <v>115.53915344474176</v>
      </c>
      <c r="Q80" s="177">
        <v>115.41043051397202</v>
      </c>
      <c r="R80" s="177">
        <v>115.49005048547646</v>
      </c>
      <c r="S80" s="177">
        <v>115.30908370157968</v>
      </c>
      <c r="T80" s="177">
        <v>115.41440180597328</v>
      </c>
      <c r="U80" s="177">
        <v>115.5607661113382</v>
      </c>
      <c r="V80" s="177">
        <v>115.42797901173756</v>
      </c>
      <c r="W80" s="177">
        <v>115.30034370386842</v>
      </c>
      <c r="X80" s="177">
        <v>115.15592916437583</v>
      </c>
      <c r="Y80" s="177">
        <v>115.48194195357753</v>
      </c>
      <c r="Z80" s="177">
        <v>115.67808917602103</v>
      </c>
      <c r="AA80" s="177">
        <v>115.55972331911317</v>
      </c>
      <c r="AB80" s="177">
        <v>115.29744870806446</v>
      </c>
      <c r="AC80" s="177">
        <v>115.60125775944384</v>
      </c>
      <c r="AD80" s="177">
        <v>115.75530098845854</v>
      </c>
      <c r="AE80" s="177">
        <v>115.52599657751757</v>
      </c>
      <c r="AF80" s="177">
        <v>115.61932232460283</v>
      </c>
      <c r="AG80" s="177">
        <v>116.30616783975594</v>
      </c>
      <c r="AH80" s="177">
        <v>116.0242539852383</v>
      </c>
      <c r="AI80" s="177">
        <v>116.12437512197005</v>
      </c>
      <c r="AJ80" s="177">
        <v>115.26630934161193</v>
      </c>
      <c r="AK80" s="177">
        <v>116.22006603747919</v>
      </c>
      <c r="AL80" s="177">
        <v>116.62394940581507</v>
      </c>
      <c r="AM80" s="177">
        <v>116.37691461095329</v>
      </c>
      <c r="AN80" s="177">
        <v>115.12226025897674</v>
      </c>
      <c r="AO80" s="177">
        <v>115.41990007308144</v>
      </c>
      <c r="AP80" s="177">
        <v>115.47676442430277</v>
      </c>
      <c r="AQ80" s="177">
        <v>116.02759161108695</v>
      </c>
      <c r="AR80" s="177">
        <v>118.71629417896325</v>
      </c>
      <c r="AS80" s="177">
        <v>119.8293600692302</v>
      </c>
      <c r="AT80" s="177">
        <v>120.20363202387823</v>
      </c>
      <c r="AU80" s="177">
        <v>119.86715933644935</v>
      </c>
      <c r="AV80" s="177">
        <v>118.88443646941785</v>
      </c>
      <c r="AW80" s="177">
        <v>119.75564016751787</v>
      </c>
      <c r="AX80" s="177">
        <v>120.2036740118335</v>
      </c>
      <c r="AY80" s="177">
        <v>120.15123783554496</v>
      </c>
      <c r="AZ80" s="177">
        <v>119.36551211701494</v>
      </c>
      <c r="BA80" s="177">
        <v>120.55670088365135</v>
      </c>
      <c r="BB80" s="177">
        <v>123.03308126038738</v>
      </c>
      <c r="BC80" s="177">
        <v>123.77237730244335</v>
      </c>
      <c r="BD80" s="177">
        <v>123.83617452021966</v>
      </c>
      <c r="BE80" s="177">
        <v>123.70460213374216</v>
      </c>
      <c r="BF80" s="177">
        <v>123.74969173990361</v>
      </c>
      <c r="BG80" s="177">
        <v>123.95490429546047</v>
      </c>
      <c r="BH80" s="177">
        <v>123.10312087613515</v>
      </c>
      <c r="BI80" s="177">
        <v>123.5976028636364</v>
      </c>
      <c r="BJ80" s="177">
        <v>122.61515967870344</v>
      </c>
      <c r="BK80" s="177">
        <v>123.34554378209705</v>
      </c>
      <c r="BL80" s="177"/>
    </row>
    <row r="81" spans="1:64" x14ac:dyDescent="0.25">
      <c r="B81" s="148" t="s">
        <v>506</v>
      </c>
      <c r="C81" s="196">
        <v>20</v>
      </c>
      <c r="D81" s="181">
        <v>110.89896173390214</v>
      </c>
      <c r="E81" s="181">
        <v>109.89194201916908</v>
      </c>
      <c r="F81" s="181">
        <v>110.38261784382446</v>
      </c>
      <c r="G81" s="181">
        <v>110.41490377281835</v>
      </c>
      <c r="H81" s="181">
        <v>110.44386545290715</v>
      </c>
      <c r="I81" s="181">
        <v>110.58583915403861</v>
      </c>
      <c r="J81" s="181">
        <v>110.58583915403861</v>
      </c>
      <c r="K81" s="181">
        <v>114.43460779382674</v>
      </c>
      <c r="L81" s="181">
        <v>115.37031038704583</v>
      </c>
      <c r="M81" s="181">
        <v>115.25089296932103</v>
      </c>
      <c r="N81" s="181">
        <v>115.43220015994875</v>
      </c>
      <c r="O81" s="181">
        <v>115.24400443540894</v>
      </c>
      <c r="P81" s="181">
        <v>115.23179416972307</v>
      </c>
      <c r="Q81" s="181">
        <v>115.09663509241484</v>
      </c>
      <c r="R81" s="181">
        <v>115.18023606249452</v>
      </c>
      <c r="S81" s="181">
        <v>114.99022093940289</v>
      </c>
      <c r="T81" s="181">
        <v>115.10080494901618</v>
      </c>
      <c r="U81" s="181">
        <v>115.25448746964932</v>
      </c>
      <c r="V81" s="181">
        <v>115.11506101506866</v>
      </c>
      <c r="W81" s="181">
        <v>114.98104394180606</v>
      </c>
      <c r="X81" s="181">
        <v>114.82940867533884</v>
      </c>
      <c r="Y81" s="181">
        <v>115.17172210400062</v>
      </c>
      <c r="Z81" s="181">
        <v>115.37767668756631</v>
      </c>
      <c r="AA81" s="181">
        <v>115.25339253781306</v>
      </c>
      <c r="AB81" s="181">
        <v>114.97800419621191</v>
      </c>
      <c r="AC81" s="181">
        <v>115.29700370016026</v>
      </c>
      <c r="AD81" s="181">
        <v>115.4587490906257</v>
      </c>
      <c r="AE81" s="181">
        <v>115.21797945913768</v>
      </c>
      <c r="AF81" s="181">
        <v>115.17062409107552</v>
      </c>
      <c r="AG81" s="181">
        <v>115.71685739984321</v>
      </c>
      <c r="AH81" s="181">
        <v>115.47592781142889</v>
      </c>
      <c r="AI81" s="181">
        <v>115.62414763435297</v>
      </c>
      <c r="AJ81" s="181">
        <v>114.61722040714722</v>
      </c>
      <c r="AK81" s="181">
        <v>115.57992860210906</v>
      </c>
      <c r="AL81" s="181">
        <v>115.86137293393877</v>
      </c>
      <c r="AM81" s="181">
        <v>115.6019863993339</v>
      </c>
      <c r="AN81" s="181">
        <v>114.36720274667633</v>
      </c>
      <c r="AO81" s="181">
        <v>114.76129315517774</v>
      </c>
      <c r="AP81" s="181">
        <v>114.70463487897807</v>
      </c>
      <c r="AQ81" s="181">
        <v>115.23519724947423</v>
      </c>
      <c r="AR81" s="181">
        <v>118.05833494574435</v>
      </c>
      <c r="AS81" s="181">
        <v>119.22705413052465</v>
      </c>
      <c r="AT81" s="181">
        <v>119.62003968290507</v>
      </c>
      <c r="AU81" s="181">
        <v>119.26674336110474</v>
      </c>
      <c r="AV81" s="181">
        <v>118.23488435072167</v>
      </c>
      <c r="AW81" s="181">
        <v>119.11960203825723</v>
      </c>
      <c r="AX81" s="181">
        <v>119.59003757478862</v>
      </c>
      <c r="AY81" s="181">
        <v>119.53497958968566</v>
      </c>
      <c r="AZ81" s="181">
        <v>118.66159284216342</v>
      </c>
      <c r="BA81" s="181">
        <v>119.91234104713165</v>
      </c>
      <c r="BB81" s="181">
        <v>122.45785632415043</v>
      </c>
      <c r="BC81" s="181">
        <v>123.21496231230428</v>
      </c>
      <c r="BD81" s="181">
        <v>123.26640470979262</v>
      </c>
      <c r="BE81" s="181">
        <v>123.12825370399125</v>
      </c>
      <c r="BF81" s="181">
        <v>123.17559779046078</v>
      </c>
      <c r="BG81" s="181">
        <v>123.39107097379546</v>
      </c>
      <c r="BH81" s="181">
        <v>122.4966983835039</v>
      </c>
      <c r="BI81" s="181">
        <v>123.01590447038021</v>
      </c>
      <c r="BJ81" s="181">
        <v>121.9843391262006</v>
      </c>
      <c r="BK81" s="181">
        <v>122.752784766437</v>
      </c>
      <c r="BL81" s="181"/>
    </row>
    <row r="82" spans="1:64" x14ac:dyDescent="0.25">
      <c r="B82" s="148" t="s">
        <v>507</v>
      </c>
      <c r="C82" s="196">
        <v>1</v>
      </c>
      <c r="D82" s="181">
        <v>118.34350008606215</v>
      </c>
      <c r="E82" s="181">
        <v>118.34350008606215</v>
      </c>
      <c r="F82" s="181">
        <v>118.34350008606215</v>
      </c>
      <c r="G82" s="181">
        <v>118.34350008606215</v>
      </c>
      <c r="H82" s="181">
        <v>118.34350008606215</v>
      </c>
      <c r="I82" s="181">
        <v>117.61446753948962</v>
      </c>
      <c r="J82" s="181">
        <v>118.34350008606215</v>
      </c>
      <c r="K82" s="181">
        <v>120.78508322581096</v>
      </c>
      <c r="L82" s="181">
        <v>121.68633894511557</v>
      </c>
      <c r="M82" s="181">
        <v>121.68633894511557</v>
      </c>
      <c r="N82" s="181">
        <v>121.68633894511557</v>
      </c>
      <c r="O82" s="181">
        <v>121.68633894511557</v>
      </c>
      <c r="P82" s="181">
        <v>121.68633894511557</v>
      </c>
      <c r="Q82" s="181">
        <v>121.68633894511557</v>
      </c>
      <c r="R82" s="181">
        <v>121.68633894511557</v>
      </c>
      <c r="S82" s="181">
        <v>121.68633894511557</v>
      </c>
      <c r="T82" s="181">
        <v>121.68633894511557</v>
      </c>
      <c r="U82" s="181">
        <v>121.68633894511557</v>
      </c>
      <c r="V82" s="181">
        <v>121.68633894511557</v>
      </c>
      <c r="W82" s="181">
        <v>121.68633894511557</v>
      </c>
      <c r="X82" s="181">
        <v>121.68633894511557</v>
      </c>
      <c r="Y82" s="181">
        <v>121.68633894511557</v>
      </c>
      <c r="Z82" s="181">
        <v>121.68633894511557</v>
      </c>
      <c r="AA82" s="181">
        <v>121.68633894511557</v>
      </c>
      <c r="AB82" s="181">
        <v>121.68633894511557</v>
      </c>
      <c r="AC82" s="181">
        <v>121.68633894511557</v>
      </c>
      <c r="AD82" s="181">
        <v>121.68633894511557</v>
      </c>
      <c r="AE82" s="181">
        <v>121.68633894511557</v>
      </c>
      <c r="AF82" s="181">
        <v>124.59328699514883</v>
      </c>
      <c r="AG82" s="181">
        <v>128.09237663801039</v>
      </c>
      <c r="AH82" s="181">
        <v>126.9907774614267</v>
      </c>
      <c r="AI82" s="181">
        <v>126.12892487431156</v>
      </c>
      <c r="AJ82" s="181">
        <v>128.24808803090639</v>
      </c>
      <c r="AK82" s="181">
        <v>129.0228147448816</v>
      </c>
      <c r="AL82" s="181">
        <v>131.87547884334126</v>
      </c>
      <c r="AM82" s="181">
        <v>131.87547884334126</v>
      </c>
      <c r="AN82" s="181">
        <v>130.22341050498537</v>
      </c>
      <c r="AO82" s="181">
        <v>128.59203843115532</v>
      </c>
      <c r="AP82" s="181">
        <v>130.91935533079703</v>
      </c>
      <c r="AQ82" s="181">
        <v>131.87547884334126</v>
      </c>
      <c r="AR82" s="181">
        <v>131.87547884334126</v>
      </c>
      <c r="AS82" s="181">
        <v>131.87547884334126</v>
      </c>
      <c r="AT82" s="181">
        <v>131.87547884334126</v>
      </c>
      <c r="AU82" s="181">
        <v>131.87547884334126</v>
      </c>
      <c r="AV82" s="181">
        <v>131.87547884334123</v>
      </c>
      <c r="AW82" s="181">
        <v>132.47640275273088</v>
      </c>
      <c r="AX82" s="181">
        <v>132.47640275273088</v>
      </c>
      <c r="AY82" s="181">
        <v>132.47640275273088</v>
      </c>
      <c r="AZ82" s="181">
        <v>133.44389761404548</v>
      </c>
      <c r="BA82" s="181">
        <v>133.44389761404548</v>
      </c>
      <c r="BB82" s="181">
        <v>134.5375799851264</v>
      </c>
      <c r="BC82" s="181">
        <v>134.92067710522466</v>
      </c>
      <c r="BD82" s="181">
        <v>135.23157072876046</v>
      </c>
      <c r="BE82" s="181">
        <v>135.23157072876046</v>
      </c>
      <c r="BF82" s="181">
        <v>135.23157072876046</v>
      </c>
      <c r="BG82" s="181">
        <v>135.23157072876046</v>
      </c>
      <c r="BH82" s="181">
        <v>135.23157072876046</v>
      </c>
      <c r="BI82" s="181">
        <v>135.23157072876046</v>
      </c>
      <c r="BJ82" s="181">
        <v>135.23157072876046</v>
      </c>
      <c r="BK82" s="181">
        <v>135.20072409529817</v>
      </c>
      <c r="BL82" s="181"/>
    </row>
    <row r="83" spans="1:64" x14ac:dyDescent="0.25">
      <c r="A83" s="189" t="s">
        <v>63</v>
      </c>
      <c r="B83" s="188"/>
      <c r="C83" s="164">
        <f>C84</f>
        <v>45</v>
      </c>
      <c r="D83" s="172">
        <f t="shared" ref="D83:J84" si="19">D84</f>
        <v>109.65403902007452</v>
      </c>
      <c r="E83" s="172">
        <f t="shared" si="19"/>
        <v>109.65403902007452</v>
      </c>
      <c r="F83" s="172">
        <f t="shared" si="19"/>
        <v>109.65403902007452</v>
      </c>
      <c r="G83" s="172">
        <f t="shared" si="19"/>
        <v>109.65403902007452</v>
      </c>
      <c r="H83" s="172">
        <f t="shared" si="19"/>
        <v>109.65403902007452</v>
      </c>
      <c r="I83" s="172">
        <f t="shared" si="19"/>
        <v>109.65403902007452</v>
      </c>
      <c r="J83" s="172">
        <f t="shared" si="19"/>
        <v>109.65403902007452</v>
      </c>
      <c r="K83" s="172">
        <v>115.72858763832943</v>
      </c>
      <c r="L83" s="172">
        <v>117.94003926782706</v>
      </c>
      <c r="M83" s="172">
        <v>117.94003926782706</v>
      </c>
      <c r="N83" s="172">
        <v>117.94003926782706</v>
      </c>
      <c r="O83" s="172">
        <v>117.94003926782706</v>
      </c>
      <c r="P83" s="172">
        <v>117.94003926782706</v>
      </c>
      <c r="Q83" s="172">
        <v>117.94003926782706</v>
      </c>
      <c r="R83" s="172">
        <v>117.94003926782706</v>
      </c>
      <c r="S83" s="172">
        <v>117.94003926782706</v>
      </c>
      <c r="T83" s="172">
        <v>117.94003926782706</v>
      </c>
      <c r="U83" s="172">
        <v>117.94003926782706</v>
      </c>
      <c r="V83" s="172">
        <v>117.94003926782706</v>
      </c>
      <c r="W83" s="172">
        <v>117.94003926782706</v>
      </c>
      <c r="X83" s="172">
        <v>117.94003926782706</v>
      </c>
      <c r="Y83" s="172">
        <v>117.94003926782706</v>
      </c>
      <c r="Z83" s="172">
        <v>117.94003926782706</v>
      </c>
      <c r="AA83" s="172">
        <v>117.94003926782706</v>
      </c>
      <c r="AB83" s="172">
        <v>117.94003926782706</v>
      </c>
      <c r="AC83" s="172">
        <v>117.94003926782706</v>
      </c>
      <c r="AD83" s="172">
        <v>124.71979835483107</v>
      </c>
      <c r="AE83" s="172">
        <v>124.71979835483107</v>
      </c>
      <c r="AF83" s="172">
        <v>124.71979835483107</v>
      </c>
      <c r="AG83" s="172">
        <v>124.71979835483107</v>
      </c>
      <c r="AH83" s="172">
        <v>124.71979835483107</v>
      </c>
      <c r="AI83" s="172">
        <v>124.71979835483107</v>
      </c>
      <c r="AJ83" s="172">
        <v>124.71979835483107</v>
      </c>
      <c r="AK83" s="172">
        <v>124.71979835483107</v>
      </c>
      <c r="AL83" s="172">
        <v>124.71979835483107</v>
      </c>
      <c r="AM83" s="172">
        <v>124.71979835483107</v>
      </c>
      <c r="AN83" s="172">
        <v>124.71979835483107</v>
      </c>
      <c r="AO83" s="172">
        <v>124.71979835483107</v>
      </c>
      <c r="AP83" s="172">
        <v>124.71979835483107</v>
      </c>
      <c r="AQ83" s="172">
        <v>124.71979835483107</v>
      </c>
      <c r="AR83" s="172">
        <v>144.73852428427736</v>
      </c>
      <c r="AS83" s="172">
        <v>144.73852428427736</v>
      </c>
      <c r="AT83" s="172">
        <v>145.62370662452389</v>
      </c>
      <c r="AU83" s="172">
        <v>146.56741341701814</v>
      </c>
      <c r="AV83" s="172">
        <v>146.56741341701814</v>
      </c>
      <c r="AW83" s="172">
        <v>146.56741341701814</v>
      </c>
      <c r="AX83" s="172">
        <v>146.56741341701814</v>
      </c>
      <c r="AY83" s="172">
        <v>146.56741341701814</v>
      </c>
      <c r="AZ83" s="172">
        <v>146.56741341701814</v>
      </c>
      <c r="BA83" s="172">
        <v>146.56741341701814</v>
      </c>
      <c r="BB83" s="172">
        <v>158.01072742917543</v>
      </c>
      <c r="BC83" s="172">
        <v>162.17341996353366</v>
      </c>
      <c r="BD83" s="172">
        <v>170.35043060322337</v>
      </c>
      <c r="BE83" s="172">
        <v>172.31529902259848</v>
      </c>
      <c r="BF83" s="172">
        <v>172.31529902259851</v>
      </c>
      <c r="BG83" s="172">
        <v>172.31529902259851</v>
      </c>
      <c r="BH83" s="172">
        <v>172.31529902259851</v>
      </c>
      <c r="BI83" s="172">
        <v>172.31529902259851</v>
      </c>
      <c r="BJ83" s="172">
        <v>172.31529902259851</v>
      </c>
      <c r="BK83" s="172">
        <v>172.31529902259851</v>
      </c>
      <c r="BL83" s="172"/>
    </row>
    <row r="84" spans="1:64" x14ac:dyDescent="0.25">
      <c r="A84" s="173" t="s">
        <v>64</v>
      </c>
      <c r="B84" s="188"/>
      <c r="C84" s="164">
        <f>SUM(C85)</f>
        <v>45</v>
      </c>
      <c r="D84" s="197">
        <f t="shared" si="19"/>
        <v>109.65403902007452</v>
      </c>
      <c r="E84" s="197">
        <f t="shared" si="19"/>
        <v>109.65403902007452</v>
      </c>
      <c r="F84" s="197">
        <f t="shared" si="19"/>
        <v>109.65403902007452</v>
      </c>
      <c r="G84" s="197">
        <f t="shared" si="19"/>
        <v>109.65403902007452</v>
      </c>
      <c r="H84" s="197">
        <f t="shared" si="19"/>
        <v>109.65403902007452</v>
      </c>
      <c r="I84" s="197">
        <f t="shared" si="19"/>
        <v>109.65403902007452</v>
      </c>
      <c r="J84" s="197">
        <f t="shared" si="19"/>
        <v>109.65403902007452</v>
      </c>
      <c r="K84" s="197">
        <v>115.72858763832943</v>
      </c>
      <c r="L84" s="197">
        <v>117.94003926782706</v>
      </c>
      <c r="M84" s="197">
        <v>117.94003926782706</v>
      </c>
      <c r="N84" s="197">
        <v>117.94003926782706</v>
      </c>
      <c r="O84" s="197">
        <v>117.94003926782706</v>
      </c>
      <c r="P84" s="197">
        <v>117.94003926782706</v>
      </c>
      <c r="Q84" s="197">
        <v>117.94003926782706</v>
      </c>
      <c r="R84" s="197">
        <v>117.94003926782706</v>
      </c>
      <c r="S84" s="197">
        <v>117.94003926782706</v>
      </c>
      <c r="T84" s="197">
        <v>117.94003926782706</v>
      </c>
      <c r="U84" s="197">
        <v>117.94003926782706</v>
      </c>
      <c r="V84" s="197">
        <v>117.94003926782706</v>
      </c>
      <c r="W84" s="197">
        <v>117.94003926782706</v>
      </c>
      <c r="X84" s="197">
        <v>117.94003926782706</v>
      </c>
      <c r="Y84" s="197">
        <v>117.94003926782706</v>
      </c>
      <c r="Z84" s="197">
        <v>117.94003926782706</v>
      </c>
      <c r="AA84" s="197">
        <v>117.94003926782706</v>
      </c>
      <c r="AB84" s="197">
        <v>117.94003926782706</v>
      </c>
      <c r="AC84" s="197">
        <v>117.94003926782706</v>
      </c>
      <c r="AD84" s="197">
        <v>124.71979835483107</v>
      </c>
      <c r="AE84" s="197">
        <v>124.71979835483107</v>
      </c>
      <c r="AF84" s="197">
        <v>124.71979835483107</v>
      </c>
      <c r="AG84" s="197">
        <v>124.71979835483107</v>
      </c>
      <c r="AH84" s="197">
        <v>124.71979835483107</v>
      </c>
      <c r="AI84" s="197">
        <v>124.71979835483107</v>
      </c>
      <c r="AJ84" s="197">
        <v>124.71979835483107</v>
      </c>
      <c r="AK84" s="197">
        <v>124.71979835483107</v>
      </c>
      <c r="AL84" s="197">
        <v>124.71979835483107</v>
      </c>
      <c r="AM84" s="197">
        <v>124.71979835483107</v>
      </c>
      <c r="AN84" s="197">
        <v>124.71979835483107</v>
      </c>
      <c r="AO84" s="197">
        <v>124.71979835483107</v>
      </c>
      <c r="AP84" s="197">
        <v>124.71979835483107</v>
      </c>
      <c r="AQ84" s="197">
        <v>124.71979835483107</v>
      </c>
      <c r="AR84" s="197">
        <v>144.73852428427736</v>
      </c>
      <c r="AS84" s="197">
        <v>144.73852428427736</v>
      </c>
      <c r="AT84" s="197">
        <v>145.62370662452389</v>
      </c>
      <c r="AU84" s="197">
        <v>146.56741341701814</v>
      </c>
      <c r="AV84" s="197">
        <v>146.56741341701814</v>
      </c>
      <c r="AW84" s="197">
        <v>146.56741341701814</v>
      </c>
      <c r="AX84" s="197">
        <v>146.56741341701814</v>
      </c>
      <c r="AY84" s="197">
        <v>146.56741341701814</v>
      </c>
      <c r="AZ84" s="197">
        <v>146.56741341701814</v>
      </c>
      <c r="BA84" s="197">
        <v>146.56741341701814</v>
      </c>
      <c r="BB84" s="197">
        <v>158.01072742917543</v>
      </c>
      <c r="BC84" s="197">
        <v>162.17341996353366</v>
      </c>
      <c r="BD84" s="197">
        <v>170.35043060322337</v>
      </c>
      <c r="BE84" s="197">
        <v>172.31529902259848</v>
      </c>
      <c r="BF84" s="197">
        <v>172.31529902259851</v>
      </c>
      <c r="BG84" s="197">
        <v>172.31529902259851</v>
      </c>
      <c r="BH84" s="197">
        <v>172.31529902259851</v>
      </c>
      <c r="BI84" s="197">
        <v>172.31529902259851</v>
      </c>
      <c r="BJ84" s="197">
        <v>172.31529902259851</v>
      </c>
      <c r="BK84" s="197">
        <v>172.31529902259851</v>
      </c>
      <c r="BL84" s="197"/>
    </row>
    <row r="85" spans="1:64" x14ac:dyDescent="0.25">
      <c r="B85" s="148" t="s">
        <v>508</v>
      </c>
      <c r="C85" s="196">
        <v>45</v>
      </c>
      <c r="D85" s="181">
        <v>109.65403902007452</v>
      </c>
      <c r="E85" s="181">
        <v>109.65403902007452</v>
      </c>
      <c r="F85" s="181">
        <v>109.65403902007452</v>
      </c>
      <c r="G85" s="181">
        <v>109.65403902007452</v>
      </c>
      <c r="H85" s="181">
        <v>109.65403902007452</v>
      </c>
      <c r="I85" s="181">
        <v>109.65403902007452</v>
      </c>
      <c r="J85" s="181">
        <v>109.65403902007452</v>
      </c>
      <c r="K85" s="181">
        <v>115.72858763832943</v>
      </c>
      <c r="L85" s="181">
        <v>117.94003926782706</v>
      </c>
      <c r="M85" s="181">
        <v>117.94003926782706</v>
      </c>
      <c r="N85" s="181">
        <v>117.94003926782706</v>
      </c>
      <c r="O85" s="181">
        <v>117.94003926782706</v>
      </c>
      <c r="P85" s="181">
        <v>117.94003926782706</v>
      </c>
      <c r="Q85" s="181">
        <v>117.94003926782706</v>
      </c>
      <c r="R85" s="181">
        <v>117.94003926782706</v>
      </c>
      <c r="S85" s="181">
        <v>117.94003926782706</v>
      </c>
      <c r="T85" s="181">
        <v>117.94003926782706</v>
      </c>
      <c r="U85" s="181">
        <v>117.94003926782706</v>
      </c>
      <c r="V85" s="181">
        <v>117.94003926782706</v>
      </c>
      <c r="W85" s="181">
        <v>117.94003926782706</v>
      </c>
      <c r="X85" s="181">
        <v>117.94003926782706</v>
      </c>
      <c r="Y85" s="181">
        <v>117.94003926782706</v>
      </c>
      <c r="Z85" s="181">
        <v>117.94003926782706</v>
      </c>
      <c r="AA85" s="181">
        <v>117.94003926782706</v>
      </c>
      <c r="AB85" s="181">
        <v>117.94003926782706</v>
      </c>
      <c r="AC85" s="181">
        <v>117.94003926782706</v>
      </c>
      <c r="AD85" s="181">
        <v>124.71979835483107</v>
      </c>
      <c r="AE85" s="181">
        <v>124.71979835483107</v>
      </c>
      <c r="AF85" s="181">
        <v>124.71979835483107</v>
      </c>
      <c r="AG85" s="181">
        <v>124.71979835483107</v>
      </c>
      <c r="AH85" s="181">
        <v>124.71979835483107</v>
      </c>
      <c r="AI85" s="181">
        <v>124.71979835483107</v>
      </c>
      <c r="AJ85" s="181">
        <v>124.71979835483107</v>
      </c>
      <c r="AK85" s="181">
        <v>124.71979835483107</v>
      </c>
      <c r="AL85" s="181">
        <v>124.71979835483107</v>
      </c>
      <c r="AM85" s="181">
        <v>124.71979835483107</v>
      </c>
      <c r="AN85" s="181">
        <v>124.71979835483107</v>
      </c>
      <c r="AO85" s="181">
        <v>124.71979835483107</v>
      </c>
      <c r="AP85" s="181">
        <v>124.71979835483107</v>
      </c>
      <c r="AQ85" s="181">
        <v>124.71979835483107</v>
      </c>
      <c r="AR85" s="181">
        <v>144.73852428427736</v>
      </c>
      <c r="AS85" s="181">
        <v>144.73852428427736</v>
      </c>
      <c r="AT85" s="181">
        <v>145.62370662452389</v>
      </c>
      <c r="AU85" s="181">
        <v>146.56741341701814</v>
      </c>
      <c r="AV85" s="181">
        <v>146.56741341701814</v>
      </c>
      <c r="AW85" s="181">
        <v>146.56741341701814</v>
      </c>
      <c r="AX85" s="181">
        <v>146.56741341701814</v>
      </c>
      <c r="AY85" s="181">
        <v>146.56741341701814</v>
      </c>
      <c r="AZ85" s="181">
        <v>146.56741341701814</v>
      </c>
      <c r="BA85" s="181">
        <v>146.56741341701814</v>
      </c>
      <c r="BB85" s="181">
        <v>158.01072742917543</v>
      </c>
      <c r="BC85" s="181">
        <v>162.17341996353366</v>
      </c>
      <c r="BD85" s="181">
        <v>170.35043060322337</v>
      </c>
      <c r="BE85" s="181">
        <v>172.31529902259848</v>
      </c>
      <c r="BF85" s="181">
        <v>172.31529902259851</v>
      </c>
      <c r="BG85" s="181">
        <v>172.31529902259851</v>
      </c>
      <c r="BH85" s="181">
        <v>172.31529902259851</v>
      </c>
      <c r="BI85" s="181">
        <v>172.31529902259851</v>
      </c>
      <c r="BJ85" s="181">
        <v>172.31529902259851</v>
      </c>
      <c r="BK85" s="181">
        <v>172.31529902259851</v>
      </c>
      <c r="BL85" s="181"/>
    </row>
    <row r="86" spans="1:64" x14ac:dyDescent="0.25">
      <c r="C86" s="152"/>
    </row>
    <row r="87" spans="1:64" x14ac:dyDescent="0.25">
      <c r="A87" s="159" t="s">
        <v>65</v>
      </c>
      <c r="B87" s="192"/>
      <c r="C87" s="164">
        <f>C88+C99</f>
        <v>45</v>
      </c>
      <c r="D87" s="165">
        <f t="shared" ref="D87:I87" si="20">(D88*34+D99*11)/45</f>
        <v>103.06669141989381</v>
      </c>
      <c r="E87" s="165">
        <f t="shared" si="20"/>
        <v>103.28592470832987</v>
      </c>
      <c r="F87" s="165">
        <f t="shared" si="20"/>
        <v>102.74476063716784</v>
      </c>
      <c r="G87" s="165">
        <f t="shared" si="20"/>
        <v>103.40016205549915</v>
      </c>
      <c r="H87" s="165">
        <f t="shared" si="20"/>
        <v>104.0073680227574</v>
      </c>
      <c r="I87" s="165">
        <f t="shared" si="20"/>
        <v>104.63105544816383</v>
      </c>
      <c r="J87" s="165">
        <f>(J88*34+J99*11)/45</f>
        <v>105.94766380563094</v>
      </c>
      <c r="K87" s="165">
        <v>106.60158524772794</v>
      </c>
      <c r="L87" s="165">
        <v>107.78369673910981</v>
      </c>
      <c r="M87" s="165">
        <v>108.24840312391217</v>
      </c>
      <c r="N87" s="165">
        <v>109.07114178635922</v>
      </c>
      <c r="O87" s="165">
        <v>108.96064562228811</v>
      </c>
      <c r="P87" s="165">
        <v>109.55121948550622</v>
      </c>
      <c r="Q87" s="165">
        <v>110.27063930138841</v>
      </c>
      <c r="R87" s="165">
        <v>109.52584745346225</v>
      </c>
      <c r="S87" s="165">
        <v>109.83290686733065</v>
      </c>
      <c r="T87" s="165">
        <v>110.2071003063898</v>
      </c>
      <c r="U87" s="165">
        <v>110.28285948890196</v>
      </c>
      <c r="V87" s="165">
        <v>110.01404453437149</v>
      </c>
      <c r="W87" s="165">
        <v>110.98695568338717</v>
      </c>
      <c r="X87" s="165">
        <v>111.79158973949134</v>
      </c>
      <c r="Y87" s="165">
        <v>111.97733827834442</v>
      </c>
      <c r="Z87" s="165">
        <v>112.52073790550403</v>
      </c>
      <c r="AA87" s="165">
        <v>112.56897887783066</v>
      </c>
      <c r="AB87" s="165">
        <v>113.53235150510525</v>
      </c>
      <c r="AC87" s="165">
        <v>113.07529496579282</v>
      </c>
      <c r="AD87" s="165">
        <v>113.39273129876491</v>
      </c>
      <c r="AE87" s="165">
        <v>113.51418404992729</v>
      </c>
      <c r="AF87" s="165">
        <v>113.97490802227668</v>
      </c>
      <c r="AG87" s="165">
        <v>115.002016810266</v>
      </c>
      <c r="AH87" s="165">
        <v>114.48026101146064</v>
      </c>
      <c r="AI87" s="165">
        <v>114.01920474608391</v>
      </c>
      <c r="AJ87" s="165">
        <v>118.67688325462288</v>
      </c>
      <c r="AK87" s="165">
        <v>118.99528119006844</v>
      </c>
      <c r="AL87" s="165">
        <v>119.53842195275104</v>
      </c>
      <c r="AM87" s="165">
        <v>119.32224360738766</v>
      </c>
      <c r="AN87" s="165">
        <v>120.07744867645928</v>
      </c>
      <c r="AO87" s="165">
        <v>119.29151039070521</v>
      </c>
      <c r="AP87" s="165">
        <v>118.94967391913374</v>
      </c>
      <c r="AQ87" s="165">
        <v>120.93392244072501</v>
      </c>
      <c r="AR87" s="165">
        <v>121.17085197452995</v>
      </c>
      <c r="AS87" s="165">
        <v>120.76613205511541</v>
      </c>
      <c r="AT87" s="165">
        <v>118.48707779554971</v>
      </c>
      <c r="AU87" s="165">
        <v>120.81452454727126</v>
      </c>
      <c r="AV87" s="165">
        <v>120.92756505032114</v>
      </c>
      <c r="AW87" s="165">
        <v>122.2590582309677</v>
      </c>
      <c r="AX87" s="165">
        <v>123.08280467833372</v>
      </c>
      <c r="AY87" s="165">
        <v>123.20997033481601</v>
      </c>
      <c r="AZ87" s="165">
        <v>123.1446564900974</v>
      </c>
      <c r="BA87" s="165">
        <v>123.44863364172105</v>
      </c>
      <c r="BB87" s="165">
        <v>123.16010236094438</v>
      </c>
      <c r="BC87" s="165">
        <v>123.8440103636581</v>
      </c>
      <c r="BD87" s="165">
        <v>123.860066492101</v>
      </c>
      <c r="BE87" s="165">
        <v>123.860066492101</v>
      </c>
      <c r="BF87" s="165">
        <v>123.82612033765</v>
      </c>
      <c r="BG87" s="165">
        <v>123.82612033765</v>
      </c>
      <c r="BH87" s="165">
        <v>124.26535583858251</v>
      </c>
      <c r="BI87" s="165">
        <v>124.64267853316339</v>
      </c>
      <c r="BJ87" s="165">
        <v>124.9591455687066</v>
      </c>
      <c r="BK87" s="165">
        <v>124.97572181883854</v>
      </c>
      <c r="BL87" s="165"/>
    </row>
    <row r="88" spans="1:64" x14ac:dyDescent="0.25">
      <c r="A88" s="189" t="s">
        <v>66</v>
      </c>
      <c r="B88" s="188"/>
      <c r="C88" s="171">
        <f>C89+C92+C97</f>
        <v>34</v>
      </c>
      <c r="D88" s="172">
        <f t="shared" ref="D88:I88" si="21">(D89*1+D92*32+D97*1)/34</f>
        <v>103.06776904667652</v>
      </c>
      <c r="E88" s="172">
        <f t="shared" si="21"/>
        <v>103.34426944441785</v>
      </c>
      <c r="F88" s="172">
        <f t="shared" si="21"/>
        <v>102.63546276964969</v>
      </c>
      <c r="G88" s="172">
        <f t="shared" si="21"/>
        <v>103.17881136140693</v>
      </c>
      <c r="H88" s="172">
        <f t="shared" si="21"/>
        <v>103.82402741447106</v>
      </c>
      <c r="I88" s="172">
        <f t="shared" si="21"/>
        <v>104.44939456978899</v>
      </c>
      <c r="J88" s="172">
        <f>(J89*1+J92*32+J97*1)/34</f>
        <v>106.17267928335762</v>
      </c>
      <c r="K88" s="172">
        <v>106.87265382246811</v>
      </c>
      <c r="L88" s="172">
        <v>107.13632397272551</v>
      </c>
      <c r="M88" s="172">
        <v>107.70217922910608</v>
      </c>
      <c r="N88" s="172">
        <v>108.34034993740929</v>
      </c>
      <c r="O88" s="172">
        <v>108.194105014374</v>
      </c>
      <c r="P88" s="172">
        <v>109.05510208109472</v>
      </c>
      <c r="Q88" s="172">
        <v>109.511313276949</v>
      </c>
      <c r="R88" s="172">
        <v>108.71872564468066</v>
      </c>
      <c r="S88" s="172">
        <v>109.1145280171023</v>
      </c>
      <c r="T88" s="172">
        <v>109.30417194866482</v>
      </c>
      <c r="U88" s="172">
        <v>109.38117154252912</v>
      </c>
      <c r="V88" s="172">
        <v>108.93450757784916</v>
      </c>
      <c r="W88" s="172">
        <v>110.34992970922005</v>
      </c>
      <c r="X88" s="172">
        <v>111.42357463799141</v>
      </c>
      <c r="Y88" s="172">
        <v>112.02917506538054</v>
      </c>
      <c r="Z88" s="172">
        <v>112.4262808952204</v>
      </c>
      <c r="AA88" s="172">
        <v>112.37750637002645</v>
      </c>
      <c r="AB88" s="172">
        <v>114.00216698798981</v>
      </c>
      <c r="AC88" s="172">
        <v>113.31130709853996</v>
      </c>
      <c r="AD88" s="172">
        <v>113.61798963370995</v>
      </c>
      <c r="AE88" s="172">
        <v>113.77873592201311</v>
      </c>
      <c r="AF88" s="172">
        <v>114.37254616125358</v>
      </c>
      <c r="AG88" s="172">
        <v>114.88566408027613</v>
      </c>
      <c r="AH88" s="172">
        <v>114.85443624020952</v>
      </c>
      <c r="AI88" s="172">
        <v>113.54267091040596</v>
      </c>
      <c r="AJ88" s="172">
        <v>119.54725475080151</v>
      </c>
      <c r="AK88" s="172">
        <v>119.69659105613516</v>
      </c>
      <c r="AL88" s="172">
        <v>120.06594850014059</v>
      </c>
      <c r="AM88" s="172">
        <v>119.84413153973</v>
      </c>
      <c r="AN88" s="172">
        <v>120.68053642863983</v>
      </c>
      <c r="AO88" s="172">
        <v>119.77022333690805</v>
      </c>
      <c r="AP88" s="172">
        <v>118.85108756583054</v>
      </c>
      <c r="AQ88" s="172">
        <v>121.28431877797135</v>
      </c>
      <c r="AR88" s="172">
        <v>121.25268891183596</v>
      </c>
      <c r="AS88" s="172">
        <v>120.66333804237058</v>
      </c>
      <c r="AT88" s="172">
        <v>117.76821303945117</v>
      </c>
      <c r="AU88" s="172">
        <v>120.72212203480895</v>
      </c>
      <c r="AV88" s="172">
        <v>120.45074434542518</v>
      </c>
      <c r="AW88" s="172">
        <v>122.00104374459001</v>
      </c>
      <c r="AX88" s="172">
        <v>122.87536416642891</v>
      </c>
      <c r="AY88" s="172">
        <v>123.03415283548263</v>
      </c>
      <c r="AZ88" s="172">
        <v>123.18951795280688</v>
      </c>
      <c r="BA88" s="172">
        <v>123.19469010457188</v>
      </c>
      <c r="BB88" s="172">
        <v>123.24302905862105</v>
      </c>
      <c r="BC88" s="172">
        <v>123.61470082269409</v>
      </c>
      <c r="BD88" s="172">
        <v>123.63595158092733</v>
      </c>
      <c r="BE88" s="172">
        <v>123.63595158092733</v>
      </c>
      <c r="BF88" s="172">
        <v>123.69430484918372</v>
      </c>
      <c r="BG88" s="172">
        <v>123.69430484918372</v>
      </c>
      <c r="BH88" s="172">
        <v>124.22115728552431</v>
      </c>
      <c r="BI88" s="172">
        <v>124.72055496952844</v>
      </c>
      <c r="BJ88" s="172">
        <v>125.13940839892385</v>
      </c>
      <c r="BK88" s="172">
        <v>125.16134755351023</v>
      </c>
      <c r="BL88" s="172"/>
    </row>
    <row r="89" spans="1:64" x14ac:dyDescent="0.25">
      <c r="A89" s="173" t="s">
        <v>67</v>
      </c>
      <c r="B89" s="188"/>
      <c r="C89" s="164">
        <f>SUM(C90:C91)</f>
        <v>1</v>
      </c>
      <c r="D89" s="177">
        <f t="shared" ref="D89:I89" si="22">(D90*0.5+D91*0.5)/1</f>
        <v>101.99575750203549</v>
      </c>
      <c r="E89" s="177">
        <f t="shared" si="22"/>
        <v>101.99575750203549</v>
      </c>
      <c r="F89" s="177">
        <f t="shared" si="22"/>
        <v>101.99575750203549</v>
      </c>
      <c r="G89" s="177">
        <f t="shared" si="22"/>
        <v>102.23856383907247</v>
      </c>
      <c r="H89" s="177">
        <f t="shared" si="22"/>
        <v>102.58810206325032</v>
      </c>
      <c r="I89" s="177">
        <f t="shared" si="22"/>
        <v>102.58810206325032</v>
      </c>
      <c r="J89" s="177">
        <f>(J90*0.5+J91*0.5)/1</f>
        <v>102.58810206325032</v>
      </c>
      <c r="K89" s="177">
        <v>102.58810206325032</v>
      </c>
      <c r="L89" s="177">
        <v>103.07169878435866</v>
      </c>
      <c r="M89" s="177">
        <v>105.3348067887346</v>
      </c>
      <c r="N89" s="177">
        <v>106.66280115725357</v>
      </c>
      <c r="O89" s="177">
        <v>106.66280115725357</v>
      </c>
      <c r="P89" s="177">
        <v>107.90675685799138</v>
      </c>
      <c r="Q89" s="177">
        <v>107.22104923464747</v>
      </c>
      <c r="R89" s="177">
        <v>107.22104923464747</v>
      </c>
      <c r="S89" s="177">
        <v>107.22104923464747</v>
      </c>
      <c r="T89" s="177">
        <v>107.30220245511227</v>
      </c>
      <c r="U89" s="177">
        <v>106.54199050022498</v>
      </c>
      <c r="V89" s="177">
        <v>106.54199050022498</v>
      </c>
      <c r="W89" s="177">
        <v>106.99940712617826</v>
      </c>
      <c r="X89" s="177">
        <v>107.43447816312936</v>
      </c>
      <c r="Y89" s="177">
        <v>107.86501914168673</v>
      </c>
      <c r="Z89" s="177">
        <v>107.86501914168673</v>
      </c>
      <c r="AA89" s="177">
        <v>107.86501914168673</v>
      </c>
      <c r="AB89" s="177">
        <v>108.17443373267292</v>
      </c>
      <c r="AC89" s="177">
        <v>108.17443373267292</v>
      </c>
      <c r="AD89" s="177">
        <v>108.17443373267292</v>
      </c>
      <c r="AE89" s="177">
        <v>108.17443373267292</v>
      </c>
      <c r="AF89" s="177">
        <v>108.77532864312569</v>
      </c>
      <c r="AG89" s="177">
        <v>108.77532864312569</v>
      </c>
      <c r="AH89" s="177">
        <v>109.21441601084565</v>
      </c>
      <c r="AI89" s="177">
        <v>109.48550795952178</v>
      </c>
      <c r="AJ89" s="177">
        <v>110.83383933829366</v>
      </c>
      <c r="AK89" s="177">
        <v>110.83383933829366</v>
      </c>
      <c r="AL89" s="177">
        <v>110.83383933829366</v>
      </c>
      <c r="AM89" s="177">
        <v>111.43600888626169</v>
      </c>
      <c r="AN89" s="177">
        <v>111.88639321854453</v>
      </c>
      <c r="AO89" s="177">
        <v>111.88639321854453</v>
      </c>
      <c r="AP89" s="177">
        <v>111.88639321854453</v>
      </c>
      <c r="AQ89" s="177">
        <v>111.88639321854453</v>
      </c>
      <c r="AR89" s="177">
        <v>111.88639321854453</v>
      </c>
      <c r="AS89" s="177">
        <v>111.88639321854453</v>
      </c>
      <c r="AT89" s="177">
        <v>111.88639321854453</v>
      </c>
      <c r="AU89" s="177">
        <v>113.4951474789609</v>
      </c>
      <c r="AV89" s="177">
        <v>113.49514747896097</v>
      </c>
      <c r="AW89" s="177">
        <v>113.73928739876996</v>
      </c>
      <c r="AX89" s="177">
        <v>113.73928739876996</v>
      </c>
      <c r="AY89" s="177">
        <v>113.73928739876999</v>
      </c>
      <c r="AZ89" s="177">
        <v>114.49002802617946</v>
      </c>
      <c r="BA89" s="177">
        <v>114.57695618741289</v>
      </c>
      <c r="BB89" s="177">
        <v>114.57695618741289</v>
      </c>
      <c r="BC89" s="177">
        <v>114.89466125464116</v>
      </c>
      <c r="BD89" s="177">
        <v>115.25191714652766</v>
      </c>
      <c r="BE89" s="177">
        <v>115.25191714652766</v>
      </c>
      <c r="BF89" s="177">
        <v>116.44450604587989</v>
      </c>
      <c r="BG89" s="177">
        <v>116.44450604587989</v>
      </c>
      <c r="BH89" s="177">
        <v>117.41345876012051</v>
      </c>
      <c r="BI89" s="177">
        <v>117.55205924342776</v>
      </c>
      <c r="BJ89" s="177">
        <v>117.55205924342776</v>
      </c>
      <c r="BK89" s="177">
        <v>117.55205924342776</v>
      </c>
      <c r="BL89" s="177"/>
    </row>
    <row r="90" spans="1:64" x14ac:dyDescent="0.25">
      <c r="B90" s="148" t="s">
        <v>509</v>
      </c>
      <c r="C90" s="200">
        <v>0.5</v>
      </c>
      <c r="D90" s="181">
        <v>104.17479383152737</v>
      </c>
      <c r="E90" s="181">
        <v>104.17479383152737</v>
      </c>
      <c r="F90" s="181">
        <v>104.17479383152737</v>
      </c>
      <c r="G90" s="181">
        <v>103.55527525698024</v>
      </c>
      <c r="H90" s="181">
        <v>104.25435170533594</v>
      </c>
      <c r="I90" s="181">
        <v>104.25435170533594</v>
      </c>
      <c r="J90" s="181">
        <v>104.25435170533594</v>
      </c>
      <c r="K90" s="181">
        <v>104.25435170533594</v>
      </c>
      <c r="L90" s="181">
        <v>104.25435170533594</v>
      </c>
      <c r="M90" s="181">
        <v>106.04640905581559</v>
      </c>
      <c r="N90" s="181">
        <v>108.70239779285355</v>
      </c>
      <c r="O90" s="181">
        <v>108.70239779285355</v>
      </c>
      <c r="P90" s="181">
        <v>109.81889394764133</v>
      </c>
      <c r="Q90" s="181">
        <v>109.81889394764133</v>
      </c>
      <c r="R90" s="181">
        <v>109.81889394764133</v>
      </c>
      <c r="S90" s="181">
        <v>109.81889394764133</v>
      </c>
      <c r="T90" s="181">
        <v>108.93151659158185</v>
      </c>
      <c r="U90" s="181">
        <v>107.41109268180728</v>
      </c>
      <c r="V90" s="181">
        <v>107.41109268180728</v>
      </c>
      <c r="W90" s="181">
        <v>106.94075128852566</v>
      </c>
      <c r="X90" s="181">
        <v>106.94075128852566</v>
      </c>
      <c r="Y90" s="181">
        <v>107.80183324564041</v>
      </c>
      <c r="Z90" s="181">
        <v>107.80183324564041</v>
      </c>
      <c r="AA90" s="181">
        <v>107.80183324564041</v>
      </c>
      <c r="AB90" s="181">
        <v>107.80183324564041</v>
      </c>
      <c r="AC90" s="181">
        <v>107.80183324564041</v>
      </c>
      <c r="AD90" s="181">
        <v>107.80183324564041</v>
      </c>
      <c r="AE90" s="181">
        <v>107.80183324564041</v>
      </c>
      <c r="AF90" s="181">
        <v>107.80183324564041</v>
      </c>
      <c r="AG90" s="181">
        <v>107.80183324564041</v>
      </c>
      <c r="AH90" s="181">
        <v>108.68000798108034</v>
      </c>
      <c r="AI90" s="181">
        <v>108.68000798108034</v>
      </c>
      <c r="AJ90" s="181">
        <v>109.96391378083651</v>
      </c>
      <c r="AK90" s="181">
        <v>109.96391378083651</v>
      </c>
      <c r="AL90" s="181">
        <v>109.96391378083651</v>
      </c>
      <c r="AM90" s="181">
        <v>110.57538944314203</v>
      </c>
      <c r="AN90" s="181">
        <v>111.4761581077077</v>
      </c>
      <c r="AO90" s="181">
        <v>111.4761581077077</v>
      </c>
      <c r="AP90" s="181">
        <v>111.4761581077077</v>
      </c>
      <c r="AQ90" s="181">
        <v>111.4761581077077</v>
      </c>
      <c r="AR90" s="181">
        <v>111.4761581077077</v>
      </c>
      <c r="AS90" s="181">
        <v>111.4761581077077</v>
      </c>
      <c r="AT90" s="181">
        <v>111.4761581077077</v>
      </c>
      <c r="AU90" s="181">
        <v>112.76665654384162</v>
      </c>
      <c r="AV90" s="181">
        <v>112.76665654384168</v>
      </c>
      <c r="AW90" s="181">
        <v>112.76665654384162</v>
      </c>
      <c r="AX90" s="181">
        <v>112.76665654384162</v>
      </c>
      <c r="AY90" s="181">
        <v>112.76665654384168</v>
      </c>
      <c r="AZ90" s="181">
        <v>114.26813779866065</v>
      </c>
      <c r="BA90" s="181">
        <v>114.2681377986607</v>
      </c>
      <c r="BB90" s="181">
        <v>114.2681377986607</v>
      </c>
      <c r="BC90" s="181">
        <v>114.90354793311724</v>
      </c>
      <c r="BD90" s="181">
        <v>115.61805971689023</v>
      </c>
      <c r="BE90" s="181">
        <v>115.61805971689023</v>
      </c>
      <c r="BF90" s="181">
        <v>115.61805971689031</v>
      </c>
      <c r="BG90" s="181">
        <v>115.61805971689031</v>
      </c>
      <c r="BH90" s="181">
        <v>116.61125523142869</v>
      </c>
      <c r="BI90" s="181">
        <v>116.61125523142869</v>
      </c>
      <c r="BJ90" s="181">
        <v>116.61125523142869</v>
      </c>
      <c r="BK90" s="181">
        <v>116.61125523142869</v>
      </c>
      <c r="BL90" s="181"/>
    </row>
    <row r="91" spans="1:64" x14ac:dyDescent="0.25">
      <c r="B91" s="148" t="s">
        <v>510</v>
      </c>
      <c r="C91" s="200">
        <v>0.5</v>
      </c>
      <c r="D91" s="181">
        <v>99.816721172543609</v>
      </c>
      <c r="E91" s="181">
        <v>99.816721172543609</v>
      </c>
      <c r="F91" s="181">
        <v>99.816721172543609</v>
      </c>
      <c r="G91" s="181">
        <v>100.9218524211647</v>
      </c>
      <c r="H91" s="181">
        <v>100.9218524211647</v>
      </c>
      <c r="I91" s="181">
        <v>100.9218524211647</v>
      </c>
      <c r="J91" s="181">
        <v>100.9218524211647</v>
      </c>
      <c r="K91" s="181">
        <v>100.9218524211647</v>
      </c>
      <c r="L91" s="181">
        <v>101.88904586338138</v>
      </c>
      <c r="M91" s="181">
        <v>104.62320452165359</v>
      </c>
      <c r="N91" s="181">
        <v>104.62320452165359</v>
      </c>
      <c r="O91" s="181">
        <v>104.62320452165359</v>
      </c>
      <c r="P91" s="181">
        <v>105.99461976834144</v>
      </c>
      <c r="Q91" s="181">
        <v>104.62320452165359</v>
      </c>
      <c r="R91" s="181">
        <v>104.62320452165359</v>
      </c>
      <c r="S91" s="181">
        <v>104.62320452165359</v>
      </c>
      <c r="T91" s="181">
        <v>105.67288831864268</v>
      </c>
      <c r="U91" s="181">
        <v>105.67288831864268</v>
      </c>
      <c r="V91" s="181">
        <v>105.67288831864268</v>
      </c>
      <c r="W91" s="181">
        <v>107.05806296383084</v>
      </c>
      <c r="X91" s="181">
        <v>107.92820503773305</v>
      </c>
      <c r="Y91" s="181">
        <v>107.92820503773305</v>
      </c>
      <c r="Z91" s="181">
        <v>107.92820503773305</v>
      </c>
      <c r="AA91" s="181">
        <v>107.92820503773305</v>
      </c>
      <c r="AB91" s="181">
        <v>108.54703421970542</v>
      </c>
      <c r="AC91" s="181">
        <v>108.54703421970542</v>
      </c>
      <c r="AD91" s="181">
        <v>108.54703421970542</v>
      </c>
      <c r="AE91" s="181">
        <v>108.54703421970542</v>
      </c>
      <c r="AF91" s="181">
        <v>109.74882404061097</v>
      </c>
      <c r="AG91" s="181">
        <v>109.74882404061097</v>
      </c>
      <c r="AH91" s="181">
        <v>109.74882404061097</v>
      </c>
      <c r="AI91" s="181">
        <v>110.29100793796322</v>
      </c>
      <c r="AJ91" s="181">
        <v>111.70376489575081</v>
      </c>
      <c r="AK91" s="181">
        <v>111.70376489575081</v>
      </c>
      <c r="AL91" s="181">
        <v>111.70376489575081</v>
      </c>
      <c r="AM91" s="181">
        <v>112.29662832938135</v>
      </c>
      <c r="AN91" s="181">
        <v>112.29662832938135</v>
      </c>
      <c r="AO91" s="181">
        <v>112.29662832938135</v>
      </c>
      <c r="AP91" s="181">
        <v>112.29662832938135</v>
      </c>
      <c r="AQ91" s="181">
        <v>112.29662832938135</v>
      </c>
      <c r="AR91" s="181">
        <v>112.29662832938135</v>
      </c>
      <c r="AS91" s="181">
        <v>112.29662832938135</v>
      </c>
      <c r="AT91" s="181">
        <v>112.29662832938135</v>
      </c>
      <c r="AU91" s="181">
        <v>114.22363841408018</v>
      </c>
      <c r="AV91" s="181">
        <v>114.22363841408027</v>
      </c>
      <c r="AW91" s="181">
        <v>114.71191825369829</v>
      </c>
      <c r="AX91" s="181">
        <v>114.71191825369829</v>
      </c>
      <c r="AY91" s="181">
        <v>114.71191825369829</v>
      </c>
      <c r="AZ91" s="181">
        <v>114.71191825369829</v>
      </c>
      <c r="BA91" s="181">
        <v>114.88577457616508</v>
      </c>
      <c r="BB91" s="181">
        <v>114.88577457616508</v>
      </c>
      <c r="BC91" s="181">
        <v>114.88577457616509</v>
      </c>
      <c r="BD91" s="181">
        <v>114.88577457616509</v>
      </c>
      <c r="BE91" s="181">
        <v>114.88577457616509</v>
      </c>
      <c r="BF91" s="181">
        <v>117.27095237486947</v>
      </c>
      <c r="BG91" s="181">
        <v>117.27095237486947</v>
      </c>
      <c r="BH91" s="181">
        <v>118.21566228881234</v>
      </c>
      <c r="BI91" s="181">
        <v>118.49286325542684</v>
      </c>
      <c r="BJ91" s="181">
        <v>118.49286325542684</v>
      </c>
      <c r="BK91" s="181">
        <v>118.49286325542684</v>
      </c>
      <c r="BL91" s="181"/>
    </row>
    <row r="92" spans="1:64" x14ac:dyDescent="0.25">
      <c r="A92" s="173" t="s">
        <v>68</v>
      </c>
      <c r="B92" s="188"/>
      <c r="C92" s="164">
        <f>SUM(C93:C96)</f>
        <v>32</v>
      </c>
      <c r="D92" s="177">
        <f t="shared" ref="D92:J92" si="23">(D93*15+D94*11+D95*4+D96*2)/32</f>
        <v>103.03116635055054</v>
      </c>
      <c r="E92" s="177">
        <f t="shared" si="23"/>
        <v>103.30337976544466</v>
      </c>
      <c r="F92" s="177">
        <f t="shared" si="23"/>
        <v>102.55027267350349</v>
      </c>
      <c r="G92" s="177">
        <f t="shared" si="23"/>
        <v>103.11999285421314</v>
      </c>
      <c r="H92" s="177">
        <f t="shared" si="23"/>
        <v>103.79461184108821</v>
      </c>
      <c r="I92" s="177">
        <f t="shared" si="23"/>
        <v>104.45906444361353</v>
      </c>
      <c r="J92" s="177">
        <f t="shared" si="23"/>
        <v>106.26848421447957</v>
      </c>
      <c r="K92" s="177">
        <v>107.01220716228445</v>
      </c>
      <c r="L92" s="177">
        <v>107.20917662690587</v>
      </c>
      <c r="M92" s="177">
        <v>107.7396757116735</v>
      </c>
      <c r="N92" s="177">
        <v>108.37623226522943</v>
      </c>
      <c r="O92" s="177">
        <v>108.22084703450444</v>
      </c>
      <c r="P92" s="177">
        <v>109.05354976345816</v>
      </c>
      <c r="Q92" s="177">
        <v>109.55970252228283</v>
      </c>
      <c r="R92" s="177">
        <v>108.65642566656344</v>
      </c>
      <c r="S92" s="177">
        <v>109.05730527827006</v>
      </c>
      <c r="T92" s="177">
        <v>109.22200272240198</v>
      </c>
      <c r="U92" s="177">
        <v>109.32757141447303</v>
      </c>
      <c r="V92" s="177">
        <v>108.83680032540641</v>
      </c>
      <c r="W92" s="177">
        <v>110.32639207042695</v>
      </c>
      <c r="X92" s="177">
        <v>111.4432494682935</v>
      </c>
      <c r="Y92" s="177">
        <v>112.06595819928901</v>
      </c>
      <c r="Z92" s="177">
        <v>112.44337100868249</v>
      </c>
      <c r="AA92" s="177">
        <v>112.39154807566393</v>
      </c>
      <c r="AB92" s="177">
        <v>113.9739063177767</v>
      </c>
      <c r="AC92" s="177">
        <v>113.23986768523625</v>
      </c>
      <c r="AD92" s="177">
        <v>113.56571787885437</v>
      </c>
      <c r="AE92" s="177">
        <v>113.73651081017647</v>
      </c>
      <c r="AF92" s="177">
        <v>114.34865622341781</v>
      </c>
      <c r="AG92" s="177">
        <v>114.89384401237928</v>
      </c>
      <c r="AH92" s="177">
        <v>114.84694295206725</v>
      </c>
      <c r="AI92" s="177">
        <v>113.44472066575484</v>
      </c>
      <c r="AJ92" s="177">
        <v>119.78245564058849</v>
      </c>
      <c r="AK92" s="177">
        <v>119.79352923887949</v>
      </c>
      <c r="AL92" s="177">
        <v>120.18597152313525</v>
      </c>
      <c r="AM92" s="177">
        <v>119.93147320432499</v>
      </c>
      <c r="AN92" s="177">
        <v>120.79130436513341</v>
      </c>
      <c r="AO92" s="177">
        <v>119.82409670516839</v>
      </c>
      <c r="AP92" s="177">
        <v>118.84751494839854</v>
      </c>
      <c r="AQ92" s="177">
        <v>121.43282311129815</v>
      </c>
      <c r="AR92" s="177">
        <v>121.37739875943836</v>
      </c>
      <c r="AS92" s="177">
        <v>120.7512134606314</v>
      </c>
      <c r="AT92" s="177">
        <v>117.67514314502954</v>
      </c>
      <c r="AU92" s="177">
        <v>120.76339788195916</v>
      </c>
      <c r="AV92" s="177">
        <v>120.33337531892005</v>
      </c>
      <c r="AW92" s="177">
        <v>121.97293905803865</v>
      </c>
      <c r="AX92" s="177">
        <v>122.87947259116611</v>
      </c>
      <c r="AY92" s="177">
        <v>123.0321166184555</v>
      </c>
      <c r="AZ92" s="177">
        <v>123.17373141100599</v>
      </c>
      <c r="BA92" s="177">
        <v>123.17651031721775</v>
      </c>
      <c r="BB92" s="177">
        <v>123.22787045589497</v>
      </c>
      <c r="BC92" s="177">
        <v>123.60055471440013</v>
      </c>
      <c r="BD92" s="177">
        <v>123.61196939840148</v>
      </c>
      <c r="BE92" s="177">
        <v>123.61196939840148</v>
      </c>
      <c r="BF92" s="177">
        <v>123.63670134281917</v>
      </c>
      <c r="BG92" s="177">
        <v>123.63670134281917</v>
      </c>
      <c r="BH92" s="177">
        <v>124.15276375677774</v>
      </c>
      <c r="BI92" s="177">
        <v>124.67904253092878</v>
      </c>
      <c r="BJ92" s="177">
        <v>125.0956432089507</v>
      </c>
      <c r="BK92" s="177">
        <v>125.11895356069873</v>
      </c>
      <c r="BL92" s="177"/>
    </row>
    <row r="93" spans="1:64" x14ac:dyDescent="0.25">
      <c r="B93" s="148" t="s">
        <v>511</v>
      </c>
      <c r="C93" s="200">
        <v>15</v>
      </c>
      <c r="D93" s="181">
        <v>102.12815917275535</v>
      </c>
      <c r="E93" s="181">
        <v>102.55700116430125</v>
      </c>
      <c r="F93" s="181">
        <v>101.61010688527003</v>
      </c>
      <c r="G93" s="181">
        <v>102.73942493951196</v>
      </c>
      <c r="H93" s="181">
        <v>102.40847158623028</v>
      </c>
      <c r="I93" s="181">
        <v>103.54048376252359</v>
      </c>
      <c r="J93" s="181">
        <v>107.17100068118768</v>
      </c>
      <c r="K93" s="181">
        <v>107.92328395670162</v>
      </c>
      <c r="L93" s="181">
        <v>106.27626542259742</v>
      </c>
      <c r="M93" s="181">
        <v>107.08355811915212</v>
      </c>
      <c r="N93" s="181">
        <v>108.83306870251326</v>
      </c>
      <c r="O93" s="181">
        <v>108.95623003932616</v>
      </c>
      <c r="P93" s="181">
        <v>107.62259234132193</v>
      </c>
      <c r="Q93" s="181">
        <v>107.64508937289777</v>
      </c>
      <c r="R93" s="181">
        <v>107.23252941103624</v>
      </c>
      <c r="S93" s="181">
        <v>108.49577986027886</v>
      </c>
      <c r="T93" s="181">
        <v>109.12268637247189</v>
      </c>
      <c r="U93" s="181">
        <v>109.23115983758657</v>
      </c>
      <c r="V93" s="181">
        <v>108.55860909580805</v>
      </c>
      <c r="W93" s="181">
        <v>109.8142339595547</v>
      </c>
      <c r="X93" s="181">
        <v>110.09676954951446</v>
      </c>
      <c r="Y93" s="181">
        <v>111.03764387454655</v>
      </c>
      <c r="Z93" s="181">
        <v>111.7115776133201</v>
      </c>
      <c r="AA93" s="181">
        <v>111.68200305586174</v>
      </c>
      <c r="AB93" s="181">
        <v>114.8506335721794</v>
      </c>
      <c r="AC93" s="181">
        <v>114.58933693117588</v>
      </c>
      <c r="AD93" s="181">
        <v>114.43284980018021</v>
      </c>
      <c r="AE93" s="181">
        <v>114.43284980018021</v>
      </c>
      <c r="AF93" s="181">
        <v>115.69368604392268</v>
      </c>
      <c r="AG93" s="181">
        <v>115.69368604392268</v>
      </c>
      <c r="AH93" s="181">
        <v>116.25388915565685</v>
      </c>
      <c r="AI93" s="181">
        <v>113.59138094178303</v>
      </c>
      <c r="AJ93" s="181">
        <v>121.88666102813903</v>
      </c>
      <c r="AK93" s="181">
        <v>121.88666102813903</v>
      </c>
      <c r="AL93" s="181">
        <v>122.95957084525708</v>
      </c>
      <c r="AM93" s="181">
        <v>123.29666824344373</v>
      </c>
      <c r="AN93" s="181">
        <v>123.81703881602607</v>
      </c>
      <c r="AO93" s="181">
        <v>121.71319492768193</v>
      </c>
      <c r="AP93" s="181">
        <v>119.61431489367727</v>
      </c>
      <c r="AQ93" s="181">
        <v>125.20301007071707</v>
      </c>
      <c r="AR93" s="181">
        <v>124.86575729960548</v>
      </c>
      <c r="AS93" s="181">
        <v>124.10178299911536</v>
      </c>
      <c r="AT93" s="181">
        <v>117.26046651729719</v>
      </c>
      <c r="AU93" s="181">
        <v>124.59358815829128</v>
      </c>
      <c r="AV93" s="181">
        <v>122.79344883058234</v>
      </c>
      <c r="AW93" s="181">
        <v>125.49808820661643</v>
      </c>
      <c r="AX93" s="181">
        <v>126.52842241314089</v>
      </c>
      <c r="AY93" s="181">
        <v>126.62887841716737</v>
      </c>
      <c r="AZ93" s="181">
        <v>126.73051422780675</v>
      </c>
      <c r="BA93" s="181">
        <v>126.64262533340219</v>
      </c>
      <c r="BB93" s="181">
        <v>126.64262533340219</v>
      </c>
      <c r="BC93" s="181">
        <v>126.70545556500174</v>
      </c>
      <c r="BD93" s="181">
        <v>126.72980689087129</v>
      </c>
      <c r="BE93" s="181">
        <v>126.72980689087129</v>
      </c>
      <c r="BF93" s="181">
        <v>126.72980689087132</v>
      </c>
      <c r="BG93" s="181">
        <v>126.72980689087132</v>
      </c>
      <c r="BH93" s="181">
        <v>127.38911839331963</v>
      </c>
      <c r="BI93" s="181">
        <v>128.38678188009095</v>
      </c>
      <c r="BJ93" s="181">
        <v>128.76338819359191</v>
      </c>
      <c r="BK93" s="181">
        <v>128.81311694398769</v>
      </c>
      <c r="BL93" s="181"/>
    </row>
    <row r="94" spans="1:64" x14ac:dyDescent="0.25">
      <c r="B94" s="148" t="s">
        <v>512</v>
      </c>
      <c r="C94" s="200">
        <v>11</v>
      </c>
      <c r="D94" s="181">
        <v>104.17790255106192</v>
      </c>
      <c r="E94" s="181">
        <v>103.89186326075024</v>
      </c>
      <c r="F94" s="181">
        <v>102.93884747446424</v>
      </c>
      <c r="G94" s="181">
        <v>102.95473697255146</v>
      </c>
      <c r="H94" s="181">
        <v>105.48100453502383</v>
      </c>
      <c r="I94" s="181">
        <v>105.84812544319972</v>
      </c>
      <c r="J94" s="181">
        <v>105.92029357785096</v>
      </c>
      <c r="K94" s="181">
        <v>107.05801041394619</v>
      </c>
      <c r="L94" s="181">
        <v>108.51547787127562</v>
      </c>
      <c r="M94" s="181">
        <v>108.73352856969349</v>
      </c>
      <c r="N94" s="181">
        <v>109.90025809722736</v>
      </c>
      <c r="O94" s="181">
        <v>108.60927816727536</v>
      </c>
      <c r="P94" s="181">
        <v>110.97040894194402</v>
      </c>
      <c r="Q94" s="181">
        <v>112.2940447520068</v>
      </c>
      <c r="R94" s="181">
        <v>111.57321546032117</v>
      </c>
      <c r="S94" s="181">
        <v>111.72530415178015</v>
      </c>
      <c r="T94" s="181">
        <v>111.34955147262799</v>
      </c>
      <c r="U94" s="181">
        <v>110.20792349569615</v>
      </c>
      <c r="V94" s="181">
        <v>110.99719599575018</v>
      </c>
      <c r="W94" s="181">
        <v>111.44051529516932</v>
      </c>
      <c r="X94" s="181">
        <v>113.96904051961255</v>
      </c>
      <c r="Y94" s="181">
        <v>114.23370119940441</v>
      </c>
      <c r="Z94" s="181">
        <v>114.23370119940441</v>
      </c>
      <c r="AA94" s="181">
        <v>114.09032285042316</v>
      </c>
      <c r="AB94" s="181">
        <v>114.21850825323899</v>
      </c>
      <c r="AC94" s="181">
        <v>114.11342850147189</v>
      </c>
      <c r="AD94" s="181">
        <v>113.53390403074209</v>
      </c>
      <c r="AE94" s="181">
        <v>113.81679696198745</v>
      </c>
      <c r="AF94" s="181">
        <v>113.81679696198745</v>
      </c>
      <c r="AG94" s="181">
        <v>115.40279780260261</v>
      </c>
      <c r="AH94" s="181">
        <v>115.69959388370748</v>
      </c>
      <c r="AI94" s="181">
        <v>115.08360228708862</v>
      </c>
      <c r="AJ94" s="181">
        <v>120.23634436235142</v>
      </c>
      <c r="AK94" s="181">
        <v>120.23634436235142</v>
      </c>
      <c r="AL94" s="181">
        <v>119.93780358578114</v>
      </c>
      <c r="AM94" s="181">
        <v>118.61072492819186</v>
      </c>
      <c r="AN94" s="181">
        <v>120.46454074692411</v>
      </c>
      <c r="AO94" s="181">
        <v>120.46454074692411</v>
      </c>
      <c r="AP94" s="181">
        <v>120.46454074692411</v>
      </c>
      <c r="AQ94" s="181">
        <v>120.41322015940722</v>
      </c>
      <c r="AR94" s="181">
        <v>120.76735044166993</v>
      </c>
      <c r="AS94" s="181">
        <v>120.33716258839536</v>
      </c>
      <c r="AT94" s="181">
        <v>120.81683545544034</v>
      </c>
      <c r="AU94" s="181">
        <v>119.46003264769901</v>
      </c>
      <c r="AV94" s="181">
        <v>120.4628192044498</v>
      </c>
      <c r="AW94" s="181">
        <v>121.51328034285422</v>
      </c>
      <c r="AX94" s="181">
        <v>122.73188381260283</v>
      </c>
      <c r="AY94" s="181">
        <v>122.73188381260289</v>
      </c>
      <c r="AZ94" s="181">
        <v>122.85698252737645</v>
      </c>
      <c r="BA94" s="181">
        <v>122.93618134926716</v>
      </c>
      <c r="BB94" s="181">
        <v>122.93618134926716</v>
      </c>
      <c r="BC94" s="181">
        <v>123.93467614910099</v>
      </c>
      <c r="BD94" s="181">
        <v>123.93467614910099</v>
      </c>
      <c r="BE94" s="181">
        <v>123.93467614910099</v>
      </c>
      <c r="BF94" s="181">
        <v>124.00662362377052</v>
      </c>
      <c r="BG94" s="181">
        <v>124.00662362377052</v>
      </c>
      <c r="BH94" s="181">
        <v>124.56277972787187</v>
      </c>
      <c r="BI94" s="181">
        <v>124.56277972787187</v>
      </c>
      <c r="BJ94" s="181">
        <v>125.26115490916159</v>
      </c>
      <c r="BK94" s="181">
        <v>125.26115490916159</v>
      </c>
      <c r="BL94" s="181"/>
    </row>
    <row r="95" spans="1:64" x14ac:dyDescent="0.25">
      <c r="B95" s="148" t="s">
        <v>513</v>
      </c>
      <c r="C95" s="200">
        <v>4</v>
      </c>
      <c r="D95" s="181">
        <v>102.94881273699681</v>
      </c>
      <c r="E95" s="181">
        <v>104.30497063620976</v>
      </c>
      <c r="F95" s="181">
        <v>104.4517608593339</v>
      </c>
      <c r="G95" s="181">
        <v>104.73088348186414</v>
      </c>
      <c r="H95" s="181">
        <v>104.73088348186414</v>
      </c>
      <c r="I95" s="181">
        <v>104.73088348186414</v>
      </c>
      <c r="J95" s="181">
        <v>104.94329473914983</v>
      </c>
      <c r="K95" s="181">
        <v>104.94329473914983</v>
      </c>
      <c r="L95" s="181">
        <v>107.77501958781491</v>
      </c>
      <c r="M95" s="181">
        <v>107.77501958781491</v>
      </c>
      <c r="N95" s="181">
        <v>103.0784647592838</v>
      </c>
      <c r="O95" s="181">
        <v>104.80380550021152</v>
      </c>
      <c r="P95" s="181">
        <v>109.97345906901847</v>
      </c>
      <c r="Q95" s="181">
        <v>110.29831879353384</v>
      </c>
      <c r="R95" s="181">
        <v>106.24162594929322</v>
      </c>
      <c r="S95" s="181">
        <v>104.11889768669616</v>
      </c>
      <c r="T95" s="181">
        <v>104.11889768669616</v>
      </c>
      <c r="U95" s="181">
        <v>107.69614866564707</v>
      </c>
      <c r="V95" s="181">
        <v>103.9732619864058</v>
      </c>
      <c r="W95" s="181">
        <v>110.35056463079573</v>
      </c>
      <c r="X95" s="181">
        <v>110.8841809874819</v>
      </c>
      <c r="Y95" s="181">
        <v>110.97086384188005</v>
      </c>
      <c r="Z95" s="181">
        <v>111.462914796627</v>
      </c>
      <c r="AA95" s="181">
        <v>111.87126683445682</v>
      </c>
      <c r="AB95" s="181">
        <v>111.84344914609682</v>
      </c>
      <c r="AC95" s="181">
        <v>107.23997180689591</v>
      </c>
      <c r="AD95" s="181">
        <v>112.02729239158165</v>
      </c>
      <c r="AE95" s="181">
        <v>112.61568028123369</v>
      </c>
      <c r="AF95" s="181">
        <v>112.78470767313009</v>
      </c>
      <c r="AG95" s="181">
        <v>112.78470767313009</v>
      </c>
      <c r="AH95" s="181">
        <v>109.73079762990297</v>
      </c>
      <c r="AI95" s="181">
        <v>109.9531527008219</v>
      </c>
      <c r="AJ95" s="181">
        <v>114.75669966394503</v>
      </c>
      <c r="AK95" s="181">
        <v>114.75669966394503</v>
      </c>
      <c r="AL95" s="181">
        <v>114.75669966394503</v>
      </c>
      <c r="AM95" s="181">
        <v>114.75669966394503</v>
      </c>
      <c r="AN95" s="181">
        <v>114.69839729368431</v>
      </c>
      <c r="AO95" s="181">
        <v>114.69839729368431</v>
      </c>
      <c r="AP95" s="181">
        <v>114.69839729368431</v>
      </c>
      <c r="AQ95" s="181">
        <v>114.47647496069602</v>
      </c>
      <c r="AR95" s="181">
        <v>114.47647496069602</v>
      </c>
      <c r="AS95" s="181">
        <v>113.51491279358329</v>
      </c>
      <c r="AT95" s="181">
        <v>113.24218669121274</v>
      </c>
      <c r="AU95" s="181">
        <v>114.10394042289062</v>
      </c>
      <c r="AV95" s="181">
        <v>114.10394042289062</v>
      </c>
      <c r="AW95" s="181">
        <v>113.54030019746391</v>
      </c>
      <c r="AX95" s="181">
        <v>113.57765564620834</v>
      </c>
      <c r="AY95" s="181">
        <v>114.20782608540999</v>
      </c>
      <c r="AZ95" s="181">
        <v>114.57852555502437</v>
      </c>
      <c r="BA95" s="181">
        <v>114.57852555502438</v>
      </c>
      <c r="BB95" s="181">
        <v>114.57852555502438</v>
      </c>
      <c r="BC95" s="181">
        <v>114.57852555502437</v>
      </c>
      <c r="BD95" s="181">
        <v>114.57852555502437</v>
      </c>
      <c r="BE95" s="181">
        <v>114.57852555502437</v>
      </c>
      <c r="BF95" s="181">
        <v>114.57852555502438</v>
      </c>
      <c r="BG95" s="181">
        <v>114.57852555502438</v>
      </c>
      <c r="BH95" s="181">
        <v>114.57852555502438</v>
      </c>
      <c r="BI95" s="181">
        <v>114.57852555502438</v>
      </c>
      <c r="BJ95" s="181">
        <v>114.57852555502438</v>
      </c>
      <c r="BK95" s="181">
        <v>114.57852555502438</v>
      </c>
      <c r="BL95" s="181"/>
    </row>
    <row r="96" spans="1:64" x14ac:dyDescent="0.25">
      <c r="B96" s="148" t="s">
        <v>514</v>
      </c>
      <c r="C96" s="200">
        <v>2</v>
      </c>
      <c r="D96" s="181">
        <v>103.66137830830934</v>
      </c>
      <c r="E96" s="181">
        <v>103.66137830830934</v>
      </c>
      <c r="F96" s="181">
        <v>103.66137830830934</v>
      </c>
      <c r="G96" s="181">
        <v>103.66137830830934</v>
      </c>
      <c r="H96" s="181">
        <v>103.04296065432509</v>
      </c>
      <c r="I96" s="181">
        <v>103.16494597756261</v>
      </c>
      <c r="J96" s="181">
        <v>104.06503816628558</v>
      </c>
      <c r="K96" s="181">
        <v>104.06503816628558</v>
      </c>
      <c r="L96" s="181">
        <v>105.88966789336763</v>
      </c>
      <c r="M96" s="181">
        <v>107.1236791841911</v>
      </c>
      <c r="N96" s="181">
        <v>107.16335192150305</v>
      </c>
      <c r="O96" s="181">
        <v>107.40318633668718</v>
      </c>
      <c r="P96" s="181">
        <v>107.40318633668718</v>
      </c>
      <c r="Q96" s="181">
        <v>107.40318633668718</v>
      </c>
      <c r="R96" s="181">
        <v>108.12290315189026</v>
      </c>
      <c r="S96" s="181">
        <v>108.47156729204619</v>
      </c>
      <c r="T96" s="181">
        <v>108.47156729204619</v>
      </c>
      <c r="U96" s="181">
        <v>108.47156729204619</v>
      </c>
      <c r="V96" s="181">
        <v>108.76813503850482</v>
      </c>
      <c r="W96" s="181">
        <v>107.9915550451482</v>
      </c>
      <c r="X96" s="181">
        <v>108.76813503850482</v>
      </c>
      <c r="Y96" s="181">
        <v>110.04591784904082</v>
      </c>
      <c r="Z96" s="181">
        <v>110.04591784904082</v>
      </c>
      <c r="AA96" s="181">
        <v>109.41043694541878</v>
      </c>
      <c r="AB96" s="181">
        <v>110.31405560807357</v>
      </c>
      <c r="AC96" s="181">
        <v>110.31405560807357</v>
      </c>
      <c r="AD96" s="181">
        <v>110.31405560807357</v>
      </c>
      <c r="AE96" s="181">
        <v>110.31405560807357</v>
      </c>
      <c r="AF96" s="181">
        <v>110.31405560807357</v>
      </c>
      <c r="AG96" s="181">
        <v>110.31405560807357</v>
      </c>
      <c r="AH96" s="181">
        <v>109.83755694545252</v>
      </c>
      <c r="AI96" s="181">
        <v>110.31405560807357</v>
      </c>
      <c r="AJ96" s="181">
        <v>111.55603921755039</v>
      </c>
      <c r="AK96" s="181">
        <v>111.73321679020611</v>
      </c>
      <c r="AL96" s="181">
        <v>111.60744398104981</v>
      </c>
      <c r="AM96" s="181">
        <v>112.30617301042641</v>
      </c>
      <c r="AN96" s="181">
        <v>112.08131002648774</v>
      </c>
      <c r="AO96" s="181">
        <v>112.38481662962849</v>
      </c>
      <c r="AP96" s="181">
        <v>112.50110877634566</v>
      </c>
      <c r="AQ96" s="181">
        <v>112.67693345226081</v>
      </c>
      <c r="AR96" s="181">
        <v>112.37182305339607</v>
      </c>
      <c r="AS96" s="181">
        <v>112.37182305339607</v>
      </c>
      <c r="AT96" s="181">
        <v>112.37182305339607</v>
      </c>
      <c r="AU96" s="181">
        <v>112.52439451603624</v>
      </c>
      <c r="AV96" s="181">
        <v>113.62975240309781</v>
      </c>
      <c r="AW96" s="181">
        <v>114.92772109836896</v>
      </c>
      <c r="AX96" s="181">
        <v>114.92772109836896</v>
      </c>
      <c r="AY96" s="181">
        <v>115.35626462639702</v>
      </c>
      <c r="AZ96" s="181">
        <v>115.43039085692581</v>
      </c>
      <c r="BA96" s="181">
        <v>115.69842654394948</v>
      </c>
      <c r="BB96" s="181">
        <v>116.52018876278488</v>
      </c>
      <c r="BC96" s="181">
        <v>116.5201887627849</v>
      </c>
      <c r="BD96" s="181">
        <v>116.5201887627849</v>
      </c>
      <c r="BE96" s="181">
        <v>116.5201887627849</v>
      </c>
      <c r="BF96" s="181">
        <v>116.52018876278488</v>
      </c>
      <c r="BG96" s="181">
        <v>116.52018876278488</v>
      </c>
      <c r="BH96" s="181">
        <v>116.77349254520254</v>
      </c>
      <c r="BI96" s="181">
        <v>117.71147678083445</v>
      </c>
      <c r="BJ96" s="181">
        <v>117.71147678083445</v>
      </c>
      <c r="BK96" s="181">
        <v>117.71147678083445</v>
      </c>
      <c r="BL96" s="181"/>
    </row>
    <row r="97" spans="1:64" x14ac:dyDescent="0.25">
      <c r="A97" s="173" t="s">
        <v>69</v>
      </c>
      <c r="B97" s="188"/>
      <c r="C97" s="164">
        <f>SUM(C98)</f>
        <v>1</v>
      </c>
      <c r="D97" s="197">
        <f t="shared" ref="D97:J97" si="24">D98</f>
        <v>105.31106686734915</v>
      </c>
      <c r="E97" s="197">
        <f t="shared" si="24"/>
        <v>106.00125111394246</v>
      </c>
      <c r="F97" s="197">
        <f t="shared" si="24"/>
        <v>106.00125111394246</v>
      </c>
      <c r="G97" s="197">
        <f t="shared" si="24"/>
        <v>106.00125111394246</v>
      </c>
      <c r="H97" s="197">
        <f t="shared" si="24"/>
        <v>106.00125111394246</v>
      </c>
      <c r="I97" s="197">
        <f t="shared" si="24"/>
        <v>106.00125111394246</v>
      </c>
      <c r="J97" s="197">
        <f t="shared" si="24"/>
        <v>106.69149870756253</v>
      </c>
      <c r="K97" s="197">
        <v>106.69149870756253</v>
      </c>
      <c r="L97" s="197">
        <v>108.8696642273203</v>
      </c>
      <c r="M97" s="197">
        <v>108.8696642273203</v>
      </c>
      <c r="N97" s="197">
        <v>108.8696642273203</v>
      </c>
      <c r="O97" s="197">
        <v>108.8696642273203</v>
      </c>
      <c r="P97" s="197">
        <v>110.25312146856768</v>
      </c>
      <c r="Q97" s="197">
        <v>110.25312146856768</v>
      </c>
      <c r="R97" s="197">
        <v>112.21000135446502</v>
      </c>
      <c r="S97" s="197">
        <v>112.83913444218862</v>
      </c>
      <c r="T97" s="197">
        <v>113.93555668262798</v>
      </c>
      <c r="U97" s="197">
        <v>113.93555668262798</v>
      </c>
      <c r="V97" s="197">
        <v>114.45365673364149</v>
      </c>
      <c r="W97" s="197">
        <v>114.45365673364149</v>
      </c>
      <c r="X97" s="197">
        <v>114.78307654318652</v>
      </c>
      <c r="Y97" s="197">
        <v>115.01627070400318</v>
      </c>
      <c r="Z97" s="197">
        <v>116.44065901796671</v>
      </c>
      <c r="AA97" s="197">
        <v>116.44065901796671</v>
      </c>
      <c r="AB97" s="197">
        <v>120.73424169012587</v>
      </c>
      <c r="AC97" s="197">
        <v>120.73424169012587</v>
      </c>
      <c r="AD97" s="197">
        <v>120.73424169012587</v>
      </c>
      <c r="AE97" s="197">
        <v>120.73424169012587</v>
      </c>
      <c r="AF97" s="197">
        <v>120.73424169012587</v>
      </c>
      <c r="AG97" s="197">
        <v>120.73424169012587</v>
      </c>
      <c r="AH97" s="197">
        <v>120.73424169012587</v>
      </c>
      <c r="AI97" s="197">
        <v>120.73424169012587</v>
      </c>
      <c r="AJ97" s="197">
        <v>120.73424169012587</v>
      </c>
      <c r="AK97" s="197">
        <v>125.45732092615823</v>
      </c>
      <c r="AL97" s="197">
        <v>125.45732092615823</v>
      </c>
      <c r="AM97" s="197">
        <v>125.45732092615823</v>
      </c>
      <c r="AN97" s="197">
        <v>125.93010567094038</v>
      </c>
      <c r="AO97" s="197">
        <v>125.93010567094038</v>
      </c>
      <c r="AP97" s="197">
        <v>125.93010567094038</v>
      </c>
      <c r="AQ97" s="197">
        <v>125.93010567094038</v>
      </c>
      <c r="AR97" s="197">
        <v>126.62826948185017</v>
      </c>
      <c r="AS97" s="197">
        <v>126.62826948185017</v>
      </c>
      <c r="AT97" s="197">
        <v>126.62826948185017</v>
      </c>
      <c r="AU97" s="197">
        <v>126.62826948185017</v>
      </c>
      <c r="AV97" s="197">
        <v>131.16215006005345</v>
      </c>
      <c r="AW97" s="197">
        <v>131.16215006005342</v>
      </c>
      <c r="AX97" s="197">
        <v>131.8799713424977</v>
      </c>
      <c r="AY97" s="197">
        <v>132.39417721706315</v>
      </c>
      <c r="AZ97" s="197">
        <v>132.39417721706315</v>
      </c>
      <c r="BA97" s="197">
        <v>132.39417721706315</v>
      </c>
      <c r="BB97" s="197">
        <v>132.39417721706315</v>
      </c>
      <c r="BC97" s="197">
        <v>132.78741585615339</v>
      </c>
      <c r="BD97" s="197">
        <v>132.78741585615339</v>
      </c>
      <c r="BE97" s="197">
        <v>132.78741585615339</v>
      </c>
      <c r="BF97" s="197">
        <v>132.78741585615339</v>
      </c>
      <c r="BG97" s="197">
        <v>132.78741585615339</v>
      </c>
      <c r="BH97" s="197">
        <v>133.21744873081778</v>
      </c>
      <c r="BI97" s="197">
        <v>133.21744873081778</v>
      </c>
      <c r="BJ97" s="197">
        <v>134.12724363356034</v>
      </c>
      <c r="BK97" s="197">
        <v>134.12724363356034</v>
      </c>
      <c r="BL97" s="197"/>
    </row>
    <row r="98" spans="1:64" x14ac:dyDescent="0.25">
      <c r="B98" s="148" t="s">
        <v>515</v>
      </c>
      <c r="C98" s="200">
        <v>1</v>
      </c>
      <c r="D98" s="181">
        <v>105.31106686734915</v>
      </c>
      <c r="E98" s="181">
        <v>106.00125111394246</v>
      </c>
      <c r="F98" s="181">
        <v>106.00125111394246</v>
      </c>
      <c r="G98" s="181">
        <v>106.00125111394246</v>
      </c>
      <c r="H98" s="181">
        <v>106.00125111394246</v>
      </c>
      <c r="I98" s="181">
        <v>106.00125111394246</v>
      </c>
      <c r="J98" s="181">
        <v>106.69149870756253</v>
      </c>
      <c r="K98" s="181">
        <v>106.69149870756253</v>
      </c>
      <c r="L98" s="181">
        <v>108.8696642273203</v>
      </c>
      <c r="M98" s="181">
        <v>108.8696642273203</v>
      </c>
      <c r="N98" s="181">
        <v>108.8696642273203</v>
      </c>
      <c r="O98" s="181">
        <v>108.8696642273203</v>
      </c>
      <c r="P98" s="181">
        <v>110.25312146856768</v>
      </c>
      <c r="Q98" s="181">
        <v>110.25312146856768</v>
      </c>
      <c r="R98" s="181">
        <v>112.21000135446502</v>
      </c>
      <c r="S98" s="181">
        <v>112.83913444218862</v>
      </c>
      <c r="T98" s="181">
        <v>113.93555668262798</v>
      </c>
      <c r="U98" s="181">
        <v>113.93555668262798</v>
      </c>
      <c r="V98" s="181">
        <v>114.45365673364149</v>
      </c>
      <c r="W98" s="181">
        <v>114.45365673364149</v>
      </c>
      <c r="X98" s="181">
        <v>114.78307654318652</v>
      </c>
      <c r="Y98" s="181">
        <v>115.01627070400318</v>
      </c>
      <c r="Z98" s="181">
        <v>116.44065901796671</v>
      </c>
      <c r="AA98" s="181">
        <v>116.44065901796671</v>
      </c>
      <c r="AB98" s="181">
        <v>120.73424169012587</v>
      </c>
      <c r="AC98" s="181">
        <v>120.73424169012587</v>
      </c>
      <c r="AD98" s="181">
        <v>120.73424169012587</v>
      </c>
      <c r="AE98" s="181">
        <v>120.73424169012587</v>
      </c>
      <c r="AF98" s="181">
        <v>120.73424169012587</v>
      </c>
      <c r="AG98" s="181">
        <v>120.73424169012587</v>
      </c>
      <c r="AH98" s="181">
        <v>120.73424169012587</v>
      </c>
      <c r="AI98" s="181">
        <v>120.73424169012587</v>
      </c>
      <c r="AJ98" s="181">
        <v>120.73424169012587</v>
      </c>
      <c r="AK98" s="181">
        <v>125.45732092615823</v>
      </c>
      <c r="AL98" s="181">
        <v>125.45732092615823</v>
      </c>
      <c r="AM98" s="181">
        <v>125.45732092615823</v>
      </c>
      <c r="AN98" s="181">
        <v>125.93010567094038</v>
      </c>
      <c r="AO98" s="181">
        <v>125.93010567094038</v>
      </c>
      <c r="AP98" s="181">
        <v>125.93010567094038</v>
      </c>
      <c r="AQ98" s="181">
        <v>125.93010567094038</v>
      </c>
      <c r="AR98" s="181">
        <v>126.62826948185017</v>
      </c>
      <c r="AS98" s="181">
        <v>126.62826948185017</v>
      </c>
      <c r="AT98" s="181">
        <v>126.62826948185017</v>
      </c>
      <c r="AU98" s="181">
        <v>126.62826948185017</v>
      </c>
      <c r="AV98" s="181">
        <v>131.16215006005345</v>
      </c>
      <c r="AW98" s="181">
        <v>131.16215006005342</v>
      </c>
      <c r="AX98" s="181">
        <v>131.8799713424977</v>
      </c>
      <c r="AY98" s="181">
        <v>132.39417721706315</v>
      </c>
      <c r="AZ98" s="181">
        <v>132.39417721706315</v>
      </c>
      <c r="BA98" s="181">
        <v>132.39417721706315</v>
      </c>
      <c r="BB98" s="181">
        <v>132.39417721706315</v>
      </c>
      <c r="BC98" s="181">
        <v>132.78741585615339</v>
      </c>
      <c r="BD98" s="181">
        <v>132.78741585615339</v>
      </c>
      <c r="BE98" s="181">
        <v>132.78741585615339</v>
      </c>
      <c r="BF98" s="181">
        <v>132.78741585615339</v>
      </c>
      <c r="BG98" s="181">
        <v>132.78741585615339</v>
      </c>
      <c r="BH98" s="181">
        <v>133.21744873081778</v>
      </c>
      <c r="BI98" s="181">
        <v>133.21744873081778</v>
      </c>
      <c r="BJ98" s="181">
        <v>134.12724363356034</v>
      </c>
      <c r="BK98" s="181">
        <v>134.12724363356034</v>
      </c>
      <c r="BL98" s="181"/>
    </row>
    <row r="99" spans="1:64" x14ac:dyDescent="0.25">
      <c r="A99" s="189" t="s">
        <v>70</v>
      </c>
      <c r="B99" s="188"/>
      <c r="C99" s="171">
        <f t="shared" ref="C99:J99" si="25">C100</f>
        <v>11</v>
      </c>
      <c r="D99" s="172">
        <f t="shared" si="25"/>
        <v>103.06336057347453</v>
      </c>
      <c r="E99" s="172">
        <f t="shared" si="25"/>
        <v>103.10558643314884</v>
      </c>
      <c r="F99" s="172">
        <f t="shared" si="25"/>
        <v>103.08259040949675</v>
      </c>
      <c r="G99" s="172">
        <f t="shared" si="25"/>
        <v>104.08433692814786</v>
      </c>
      <c r="H99" s="172">
        <f t="shared" si="25"/>
        <v>104.57405717564251</v>
      </c>
      <c r="I99" s="172">
        <f t="shared" si="25"/>
        <v>105.19255270859516</v>
      </c>
      <c r="J99" s="172">
        <f t="shared" si="25"/>
        <v>105.25216141993023</v>
      </c>
      <c r="K99" s="172">
        <v>105.76373692580385</v>
      </c>
      <c r="L99" s="172">
        <v>109.78466710793404</v>
      </c>
      <c r="M99" s="172">
        <v>109.93673152604009</v>
      </c>
      <c r="N99" s="172">
        <v>111.32995295584084</v>
      </c>
      <c r="O99" s="172">
        <v>111.32995295584084</v>
      </c>
      <c r="P99" s="172">
        <v>111.08467328095999</v>
      </c>
      <c r="Q99" s="172">
        <v>112.61764701329209</v>
      </c>
      <c r="R99" s="172">
        <v>112.02058758969623</v>
      </c>
      <c r="S99" s="172">
        <v>112.05335058621834</v>
      </c>
      <c r="T99" s="172">
        <v>112.99796977572154</v>
      </c>
      <c r="U99" s="172">
        <v>113.06989495950901</v>
      </c>
      <c r="V99" s="172">
        <v>113.35079512725866</v>
      </c>
      <c r="W99" s="172">
        <v>112.9559450580855</v>
      </c>
      <c r="X99" s="172">
        <v>112.92909096230933</v>
      </c>
      <c r="Y99" s="172">
        <v>111.81711548205098</v>
      </c>
      <c r="Z99" s="172">
        <v>112.81269593728983</v>
      </c>
      <c r="AA99" s="172">
        <v>113.1608029928619</v>
      </c>
      <c r="AB99" s="172">
        <v>112.08019455800759</v>
      </c>
      <c r="AC99" s="172">
        <v>112.34580291911983</v>
      </c>
      <c r="AD99" s="172">
        <v>112.69647826348023</v>
      </c>
      <c r="AE99" s="172">
        <v>112.69647826348023</v>
      </c>
      <c r="AF99" s="172">
        <v>112.74584468362083</v>
      </c>
      <c r="AG99" s="172">
        <v>115.36165252114374</v>
      </c>
      <c r="AH99" s="172">
        <v>113.32371939532776</v>
      </c>
      <c r="AI99" s="172">
        <v>115.49212751090671</v>
      </c>
      <c r="AJ99" s="172">
        <v>115.98664408461613</v>
      </c>
      <c r="AK99" s="172">
        <v>116.82759614949849</v>
      </c>
      <c r="AL99" s="172">
        <v>117.90788535172875</v>
      </c>
      <c r="AM99" s="172">
        <v>117.709135452875</v>
      </c>
      <c r="AN99" s="172">
        <v>118.21335926062852</v>
      </c>
      <c r="AO99" s="172">
        <v>117.81185219335106</v>
      </c>
      <c r="AP99" s="172">
        <v>119.25439537479819</v>
      </c>
      <c r="AQ99" s="172">
        <v>119.85087921650906</v>
      </c>
      <c r="AR99" s="172">
        <v>120.91790144103865</v>
      </c>
      <c r="AS99" s="172">
        <v>121.08385900359944</v>
      </c>
      <c r="AT99" s="172">
        <v>120.70902340530878</v>
      </c>
      <c r="AU99" s="172">
        <v>121.10013231306385</v>
      </c>
      <c r="AV99" s="172">
        <v>122.4013745018177</v>
      </c>
      <c r="AW99" s="172">
        <v>123.05655755249873</v>
      </c>
      <c r="AX99" s="172">
        <v>123.72398444240312</v>
      </c>
      <c r="AY99" s="172">
        <v>123.75340624184641</v>
      </c>
      <c r="AZ99" s="172">
        <v>123.0059937871772</v>
      </c>
      <c r="BA99" s="172">
        <v>124.23355002927296</v>
      </c>
      <c r="BB99" s="172">
        <v>122.90378347721652</v>
      </c>
      <c r="BC99" s="172">
        <v>124.552785308456</v>
      </c>
      <c r="BD99" s="172">
        <v>124.552785308456</v>
      </c>
      <c r="BE99" s="172">
        <v>124.552785308456</v>
      </c>
      <c r="BF99" s="172">
        <v>124.23355002927296</v>
      </c>
      <c r="BG99" s="172">
        <v>124.23355002927296</v>
      </c>
      <c r="BH99" s="172">
        <v>124.40196954803508</v>
      </c>
      <c r="BI99" s="172">
        <v>124.40196954803508</v>
      </c>
      <c r="BJ99" s="172">
        <v>124.40196954803508</v>
      </c>
      <c r="BK99" s="172">
        <v>124.40196954803508</v>
      </c>
      <c r="BL99" s="172"/>
    </row>
    <row r="100" spans="1:64" x14ac:dyDescent="0.25">
      <c r="A100" s="173" t="s">
        <v>71</v>
      </c>
      <c r="B100" s="188"/>
      <c r="C100" s="164">
        <f>SUM(C101:C104)</f>
        <v>11</v>
      </c>
      <c r="D100" s="177">
        <f>(D101*4+D102*4+D103*2+D104*C104)/11</f>
        <v>103.06336057347453</v>
      </c>
      <c r="E100" s="177">
        <f t="shared" ref="E100:J100" si="26">(E101*4+E102*4+E103*2+E104)/11</f>
        <v>103.10558643314884</v>
      </c>
      <c r="F100" s="177">
        <f t="shared" si="26"/>
        <v>103.08259040949675</v>
      </c>
      <c r="G100" s="177">
        <f t="shared" si="26"/>
        <v>104.08433692814786</v>
      </c>
      <c r="H100" s="177">
        <f t="shared" si="26"/>
        <v>104.57405717564251</v>
      </c>
      <c r="I100" s="177">
        <f t="shared" si="26"/>
        <v>105.19255270859516</v>
      </c>
      <c r="J100" s="177">
        <f t="shared" si="26"/>
        <v>105.25216141993023</v>
      </c>
      <c r="K100" s="177">
        <v>105.76373692580385</v>
      </c>
      <c r="L100" s="177">
        <v>109.78466710793404</v>
      </c>
      <c r="M100" s="177">
        <v>109.93673152604009</v>
      </c>
      <c r="N100" s="177">
        <v>111.32995295584084</v>
      </c>
      <c r="O100" s="177">
        <v>111.32995295584084</v>
      </c>
      <c r="P100" s="177">
        <v>111.08467328095999</v>
      </c>
      <c r="Q100" s="177">
        <v>112.61764701329209</v>
      </c>
      <c r="R100" s="177">
        <v>112.02058758969623</v>
      </c>
      <c r="S100" s="177">
        <v>112.05335058621834</v>
      </c>
      <c r="T100" s="177">
        <v>112.99796977572154</v>
      </c>
      <c r="U100" s="177">
        <v>113.06989495950901</v>
      </c>
      <c r="V100" s="177">
        <v>113.35079512725866</v>
      </c>
      <c r="W100" s="177">
        <v>112.9559450580855</v>
      </c>
      <c r="X100" s="177">
        <v>112.92909096230933</v>
      </c>
      <c r="Y100" s="177">
        <v>111.81711548205098</v>
      </c>
      <c r="Z100" s="177">
        <v>112.81269593728983</v>
      </c>
      <c r="AA100" s="177">
        <v>113.1608029928619</v>
      </c>
      <c r="AB100" s="177">
        <v>112.08019455800759</v>
      </c>
      <c r="AC100" s="177">
        <v>112.34580291911983</v>
      </c>
      <c r="AD100" s="177">
        <v>112.69647826348023</v>
      </c>
      <c r="AE100" s="177">
        <v>112.69647826348023</v>
      </c>
      <c r="AF100" s="177">
        <v>112.74584468362083</v>
      </c>
      <c r="AG100" s="177">
        <v>115.36165252114374</v>
      </c>
      <c r="AH100" s="177">
        <v>113.32371939532776</v>
      </c>
      <c r="AI100" s="177">
        <v>115.49212751090671</v>
      </c>
      <c r="AJ100" s="177">
        <v>115.98664408461613</v>
      </c>
      <c r="AK100" s="177">
        <v>116.82759614949849</v>
      </c>
      <c r="AL100" s="177">
        <v>117.90788535172875</v>
      </c>
      <c r="AM100" s="177">
        <v>117.709135452875</v>
      </c>
      <c r="AN100" s="177">
        <v>118.21335926062852</v>
      </c>
      <c r="AO100" s="177">
        <v>117.81185219335106</v>
      </c>
      <c r="AP100" s="177">
        <v>119.25439537479819</v>
      </c>
      <c r="AQ100" s="177">
        <v>119.85087921650906</v>
      </c>
      <c r="AR100" s="177">
        <v>120.91790144103865</v>
      </c>
      <c r="AS100" s="177">
        <v>121.08385900359944</v>
      </c>
      <c r="AT100" s="177">
        <v>120.70902340530878</v>
      </c>
      <c r="AU100" s="177">
        <v>121.10013231306385</v>
      </c>
      <c r="AV100" s="177">
        <v>122.4013745018177</v>
      </c>
      <c r="AW100" s="177">
        <v>123.05655755249873</v>
      </c>
      <c r="AX100" s="177">
        <v>123.72398444240312</v>
      </c>
      <c r="AY100" s="177">
        <v>123.75340624184641</v>
      </c>
      <c r="AZ100" s="177">
        <v>123.0059937871772</v>
      </c>
      <c r="BA100" s="177">
        <v>124.23355002927296</v>
      </c>
      <c r="BB100" s="177">
        <v>122.90378347721652</v>
      </c>
      <c r="BC100" s="177">
        <v>124.552785308456</v>
      </c>
      <c r="BD100" s="177">
        <v>124.552785308456</v>
      </c>
      <c r="BE100" s="177">
        <v>124.552785308456</v>
      </c>
      <c r="BF100" s="177">
        <v>124.23355002927296</v>
      </c>
      <c r="BG100" s="177">
        <v>124.23355002927296</v>
      </c>
      <c r="BH100" s="177">
        <v>124.40196954803508</v>
      </c>
      <c r="BI100" s="177">
        <v>124.40196954803508</v>
      </c>
      <c r="BJ100" s="177">
        <v>124.40196954803508</v>
      </c>
      <c r="BK100" s="177">
        <v>124.40196954803508</v>
      </c>
      <c r="BL100" s="177"/>
    </row>
    <row r="101" spans="1:64" x14ac:dyDescent="0.25">
      <c r="B101" s="148" t="s">
        <v>516</v>
      </c>
      <c r="C101" s="200">
        <v>4</v>
      </c>
      <c r="D101" s="181">
        <v>105.29012950102025</v>
      </c>
      <c r="E101" s="181">
        <v>105.10223096932586</v>
      </c>
      <c r="F101" s="181">
        <v>105.60667385561165</v>
      </c>
      <c r="G101" s="181">
        <v>105.60667385561165</v>
      </c>
      <c r="H101" s="181">
        <v>106.72308075348474</v>
      </c>
      <c r="I101" s="181">
        <v>107.01842260400161</v>
      </c>
      <c r="J101" s="181">
        <v>107.01842260400161</v>
      </c>
      <c r="K101" s="181">
        <v>106.75172878037777</v>
      </c>
      <c r="L101" s="181">
        <v>110.34809700306427</v>
      </c>
      <c r="M101" s="181">
        <v>110.34809700306427</v>
      </c>
      <c r="N101" s="181">
        <v>111.03709860583007</v>
      </c>
      <c r="O101" s="181">
        <v>111.03709860583007</v>
      </c>
      <c r="P101" s="181">
        <v>111.5790759095957</v>
      </c>
      <c r="Q101" s="181">
        <v>113.70672804397645</v>
      </c>
      <c r="R101" s="181">
        <v>112.48923490126919</v>
      </c>
      <c r="S101" s="181">
        <v>112.93684014554987</v>
      </c>
      <c r="T101" s="181">
        <v>114.46087659496635</v>
      </c>
      <c r="U101" s="181">
        <v>114.46088546922073</v>
      </c>
      <c r="V101" s="181">
        <v>114.46088546922073</v>
      </c>
      <c r="W101" s="181">
        <v>112.8999694870142</v>
      </c>
      <c r="X101" s="181">
        <v>114.3568799290924</v>
      </c>
      <c r="Y101" s="181">
        <v>112.5491604996343</v>
      </c>
      <c r="Z101" s="181">
        <v>113.19899960415856</v>
      </c>
      <c r="AA101" s="181">
        <v>113.6266734698639</v>
      </c>
      <c r="AB101" s="181">
        <v>112.59501153852239</v>
      </c>
      <c r="AC101" s="181">
        <v>112.59501153852239</v>
      </c>
      <c r="AD101" s="181">
        <v>113.55936873551352</v>
      </c>
      <c r="AE101" s="181">
        <v>113.55936873551352</v>
      </c>
      <c r="AF101" s="181">
        <v>113.55936873551352</v>
      </c>
      <c r="AG101" s="181">
        <v>116.93034318182457</v>
      </c>
      <c r="AH101" s="181">
        <v>113.07995010600834</v>
      </c>
      <c r="AI101" s="181">
        <v>117.22119381783273</v>
      </c>
      <c r="AJ101" s="181">
        <v>118.50633576465985</v>
      </c>
      <c r="AK101" s="181">
        <v>118.50633576465985</v>
      </c>
      <c r="AL101" s="181">
        <v>118.57463466594835</v>
      </c>
      <c r="AM101" s="181">
        <v>119.41468791542269</v>
      </c>
      <c r="AN101" s="181">
        <v>119.41468791542269</v>
      </c>
      <c r="AO101" s="181">
        <v>117.73460117647014</v>
      </c>
      <c r="AP101" s="181">
        <v>119.41468791542269</v>
      </c>
      <c r="AQ101" s="181">
        <v>119.41468791542269</v>
      </c>
      <c r="AR101" s="181">
        <v>120.8650997970971</v>
      </c>
      <c r="AS101" s="181">
        <v>120.8650997970971</v>
      </c>
      <c r="AT101" s="181">
        <v>121.09983054723669</v>
      </c>
      <c r="AU101" s="181">
        <v>121.09983054723669</v>
      </c>
      <c r="AV101" s="181">
        <v>123.01287897203537</v>
      </c>
      <c r="AW101" s="181">
        <v>123.41417950554508</v>
      </c>
      <c r="AX101" s="181">
        <v>123.69036093275446</v>
      </c>
      <c r="AY101" s="181">
        <v>123.6903609327544</v>
      </c>
      <c r="AZ101" s="181">
        <v>123.58994212423158</v>
      </c>
      <c r="BA101" s="181">
        <v>123.58994212423154</v>
      </c>
      <c r="BB101" s="181">
        <v>123.58994212423154</v>
      </c>
      <c r="BC101" s="181">
        <v>123.58994212423158</v>
      </c>
      <c r="BD101" s="181">
        <v>123.58994212423158</v>
      </c>
      <c r="BE101" s="181">
        <v>123.58994212423158</v>
      </c>
      <c r="BF101" s="181">
        <v>123.58994212423154</v>
      </c>
      <c r="BG101" s="181">
        <v>123.58994212423154</v>
      </c>
      <c r="BH101" s="181">
        <v>123.58994212423154</v>
      </c>
      <c r="BI101" s="181">
        <v>123.58994212423154</v>
      </c>
      <c r="BJ101" s="181">
        <v>123.58994212423154</v>
      </c>
      <c r="BK101" s="181">
        <v>123.58994212423154</v>
      </c>
      <c r="BL101" s="181"/>
    </row>
    <row r="102" spans="1:64" x14ac:dyDescent="0.25">
      <c r="B102" s="148" t="s">
        <v>517</v>
      </c>
      <c r="C102" s="200">
        <v>4</v>
      </c>
      <c r="D102" s="181">
        <v>101.20797890588103</v>
      </c>
      <c r="E102" s="181">
        <v>100.99991530983415</v>
      </c>
      <c r="F102" s="181">
        <v>101.87013628844926</v>
      </c>
      <c r="G102" s="181">
        <v>102.53588403892442</v>
      </c>
      <c r="H102" s="181">
        <v>102.76620782166164</v>
      </c>
      <c r="I102" s="181">
        <v>103.92217732302116</v>
      </c>
      <c r="J102" s="181">
        <v>104.08610127919263</v>
      </c>
      <c r="K102" s="181">
        <v>105.75962774396893</v>
      </c>
      <c r="L102" s="181">
        <v>109.06514230612032</v>
      </c>
      <c r="M102" s="181">
        <v>109.06514230612032</v>
      </c>
      <c r="N102" s="181">
        <v>112.06796014686553</v>
      </c>
      <c r="O102" s="181">
        <v>112.06796014686553</v>
      </c>
      <c r="P102" s="181">
        <v>110.85146373717751</v>
      </c>
      <c r="Q102" s="181">
        <v>111.70478429103628</v>
      </c>
      <c r="R102" s="181">
        <v>111.70478429103628</v>
      </c>
      <c r="S102" s="181">
        <v>111.34727728719137</v>
      </c>
      <c r="T102" s="181">
        <v>112.42090596145871</v>
      </c>
      <c r="U102" s="181">
        <v>112.42090596145871</v>
      </c>
      <c r="V102" s="181">
        <v>112.42090596145871</v>
      </c>
      <c r="W102" s="181">
        <v>112.89598425343902</v>
      </c>
      <c r="X102" s="181">
        <v>111.36522504797639</v>
      </c>
      <c r="Y102" s="181">
        <v>110.11501190672404</v>
      </c>
      <c r="Z102" s="181">
        <v>112.20307340254354</v>
      </c>
      <c r="AA102" s="181">
        <v>112.7326939396614</v>
      </c>
      <c r="AB102" s="181">
        <v>114.09999271542995</v>
      </c>
      <c r="AC102" s="181">
        <v>114.8304157084886</v>
      </c>
      <c r="AD102" s="181">
        <v>114.8304157084886</v>
      </c>
      <c r="AE102" s="181">
        <v>114.8304157084886</v>
      </c>
      <c r="AF102" s="181">
        <v>114.96617336387524</v>
      </c>
      <c r="AG102" s="181">
        <v>115.21359169881912</v>
      </c>
      <c r="AH102" s="181">
        <v>115.21359838546083</v>
      </c>
      <c r="AI102" s="181">
        <v>114.4081001000165</v>
      </c>
      <c r="AJ102" s="181">
        <v>112.53886637373712</v>
      </c>
      <c r="AK102" s="181">
        <v>114.37179158773142</v>
      </c>
      <c r="AL102" s="181">
        <v>116.70189868823716</v>
      </c>
      <c r="AM102" s="181">
        <v>115.31528321691499</v>
      </c>
      <c r="AN102" s="181">
        <v>116.70189868823716</v>
      </c>
      <c r="AO102" s="181">
        <v>117.27784099217666</v>
      </c>
      <c r="AP102" s="181">
        <v>118.15673174162728</v>
      </c>
      <c r="AQ102" s="181">
        <v>118.51035261234956</v>
      </c>
      <c r="AR102" s="181">
        <v>118.19345304457008</v>
      </c>
      <c r="AS102" s="181">
        <v>118.64983634161223</v>
      </c>
      <c r="AT102" s="181">
        <v>118.64983634161223</v>
      </c>
      <c r="AU102" s="181">
        <v>118.4598571924998</v>
      </c>
      <c r="AV102" s="181">
        <v>118.94561307844444</v>
      </c>
      <c r="AW102" s="181">
        <v>119.87196942900839</v>
      </c>
      <c r="AX102" s="181">
        <v>120.54309228047758</v>
      </c>
      <c r="AY102" s="181">
        <v>120.62400222894665</v>
      </c>
      <c r="AZ102" s="181">
        <v>120.59850896044317</v>
      </c>
      <c r="BA102" s="181">
        <v>120.5985089604431</v>
      </c>
      <c r="BB102" s="181">
        <v>116.94165094228788</v>
      </c>
      <c r="BC102" s="181">
        <v>121.47640597819642</v>
      </c>
      <c r="BD102" s="181">
        <v>121.47640597819642</v>
      </c>
      <c r="BE102" s="181">
        <v>121.47640597819642</v>
      </c>
      <c r="BF102" s="181">
        <v>120.5985089604431</v>
      </c>
      <c r="BG102" s="181">
        <v>120.5985089604431</v>
      </c>
      <c r="BH102" s="181">
        <v>121.06166263703888</v>
      </c>
      <c r="BI102" s="181">
        <v>121.06166263703888</v>
      </c>
      <c r="BJ102" s="181">
        <v>121.06166263703888</v>
      </c>
      <c r="BK102" s="181">
        <v>121.06166263703888</v>
      </c>
      <c r="BL102" s="181"/>
    </row>
    <row r="103" spans="1:64" x14ac:dyDescent="0.25">
      <c r="B103" s="148" t="s">
        <v>518</v>
      </c>
      <c r="C103" s="200">
        <v>2</v>
      </c>
      <c r="D103" s="181">
        <v>100.85021804778557</v>
      </c>
      <c r="E103" s="181">
        <v>101.87438453147686</v>
      </c>
      <c r="F103" s="181">
        <v>101.87438453147686</v>
      </c>
      <c r="G103" s="181">
        <v>106.05249488310757</v>
      </c>
      <c r="H103" s="181">
        <v>106.05249488310757</v>
      </c>
      <c r="I103" s="181">
        <v>106.55159761059426</v>
      </c>
      <c r="J103" s="181">
        <v>106.55159761059426</v>
      </c>
      <c r="K103" s="181">
        <v>106.55159761059426</v>
      </c>
      <c r="L103" s="181">
        <v>110.46400404998776</v>
      </c>
      <c r="M103" s="181">
        <v>111.30035834957107</v>
      </c>
      <c r="N103" s="181">
        <v>109.72850855897377</v>
      </c>
      <c r="O103" s="181">
        <v>109.72850855897377</v>
      </c>
      <c r="P103" s="181">
        <v>109.72850855897377</v>
      </c>
      <c r="Q103" s="181">
        <v>112.19791871032132</v>
      </c>
      <c r="R103" s="181">
        <v>111.34907816595869</v>
      </c>
      <c r="S103" s="181">
        <v>111.34907816595869</v>
      </c>
      <c r="T103" s="181">
        <v>111.34907816595869</v>
      </c>
      <c r="U103" s="181">
        <v>111.74464892828104</v>
      </c>
      <c r="V103" s="181">
        <v>111.74464892828104</v>
      </c>
      <c r="W103" s="181">
        <v>111.74464892828104</v>
      </c>
      <c r="X103" s="181">
        <v>111.74464892828104</v>
      </c>
      <c r="Y103" s="181">
        <v>111.74464892828104</v>
      </c>
      <c r="Z103" s="181">
        <v>111.74454023140703</v>
      </c>
      <c r="AA103" s="181">
        <v>111.74454023140703</v>
      </c>
      <c r="AB103" s="181">
        <v>104.59438268754091</v>
      </c>
      <c r="AC103" s="181">
        <v>104.59438268754091</v>
      </c>
      <c r="AD103" s="181">
        <v>104.59438268754091</v>
      </c>
      <c r="AE103" s="181">
        <v>104.59438268754091</v>
      </c>
      <c r="AF103" s="181">
        <v>104.59438268754091</v>
      </c>
      <c r="AG103" s="181">
        <v>111.74454023140703</v>
      </c>
      <c r="AH103" s="181">
        <v>111.74454023140703</v>
      </c>
      <c r="AI103" s="181">
        <v>111.74454023140703</v>
      </c>
      <c r="AJ103" s="181">
        <v>111.74454023140703</v>
      </c>
      <c r="AK103" s="181">
        <v>112.70392616027139</v>
      </c>
      <c r="AL103" s="181">
        <v>113.84870476894949</v>
      </c>
      <c r="AM103" s="181">
        <v>113.84870476894949</v>
      </c>
      <c r="AN103" s="181">
        <v>113.84870476894949</v>
      </c>
      <c r="AO103" s="181">
        <v>113.84870476894949</v>
      </c>
      <c r="AP103" s="181">
        <v>116.66473729010242</v>
      </c>
      <c r="AQ103" s="181">
        <v>119.23805097212575</v>
      </c>
      <c r="AR103" s="181">
        <v>119.23805097212575</v>
      </c>
      <c r="AS103" s="181">
        <v>119.23805097212575</v>
      </c>
      <c r="AT103" s="181">
        <v>119.23805097212575</v>
      </c>
      <c r="AU103" s="181">
        <v>119.23805097212575</v>
      </c>
      <c r="AV103" s="181">
        <v>121.59727438878524</v>
      </c>
      <c r="AW103" s="181">
        <v>121.59727438878519</v>
      </c>
      <c r="AX103" s="181">
        <v>123.37351372590216</v>
      </c>
      <c r="AY103" s="181">
        <v>123.37351372590214</v>
      </c>
      <c r="AZ103" s="181">
        <v>125.68189310497866</v>
      </c>
      <c r="BA103" s="181">
        <v>125.68189310497873</v>
      </c>
      <c r="BB103" s="181">
        <v>125.68189310497873</v>
      </c>
      <c r="BC103" s="181">
        <v>125.68189310497866</v>
      </c>
      <c r="BD103" s="181">
        <v>125.68189310497866</v>
      </c>
      <c r="BE103" s="181">
        <v>125.68189310497866</v>
      </c>
      <c r="BF103" s="181">
        <v>125.68189310497873</v>
      </c>
      <c r="BG103" s="181">
        <v>125.68189310497873</v>
      </c>
      <c r="BH103" s="181">
        <v>125.68189310497873</v>
      </c>
      <c r="BI103" s="181">
        <v>125.68189310497873</v>
      </c>
      <c r="BJ103" s="181">
        <v>125.68189310497873</v>
      </c>
      <c r="BK103" s="181">
        <v>125.68189310497873</v>
      </c>
      <c r="BL103" s="181"/>
    </row>
    <row r="104" spans="1:64" x14ac:dyDescent="0.25">
      <c r="B104" s="148" t="s">
        <v>519</v>
      </c>
      <c r="C104" s="200">
        <v>1</v>
      </c>
      <c r="D104" s="181">
        <v>106.00409658504343</v>
      </c>
      <c r="E104" s="181">
        <v>106.00409658504343</v>
      </c>
      <c r="F104" s="181">
        <v>100.25248486526705</v>
      </c>
      <c r="G104" s="181">
        <v>100.25248486526705</v>
      </c>
      <c r="H104" s="181">
        <v>100.25248486526705</v>
      </c>
      <c r="I104" s="181">
        <v>100.25248486526705</v>
      </c>
      <c r="J104" s="181">
        <v>100.25248486526705</v>
      </c>
      <c r="K104" s="181">
        <v>100.25248486526705</v>
      </c>
      <c r="L104" s="181">
        <v>109.05037285056051</v>
      </c>
      <c r="M104" s="181">
        <v>109.05037285056051</v>
      </c>
      <c r="N104" s="181">
        <v>112.75223038551935</v>
      </c>
      <c r="O104" s="181">
        <v>112.75223038551935</v>
      </c>
      <c r="P104" s="181">
        <v>112.75223038551935</v>
      </c>
      <c r="Q104" s="181">
        <v>112.75223038551935</v>
      </c>
      <c r="R104" s="181">
        <v>112.75223038551935</v>
      </c>
      <c r="S104" s="181">
        <v>112.75223038551935</v>
      </c>
      <c r="T104" s="181">
        <v>112.75238097531933</v>
      </c>
      <c r="U104" s="181">
        <v>112.75238097531933</v>
      </c>
      <c r="V104" s="181">
        <v>115.84228282056552</v>
      </c>
      <c r="W104" s="181">
        <v>115.84228282056552</v>
      </c>
      <c r="X104" s="181">
        <v>115.84228282056552</v>
      </c>
      <c r="Y104" s="181">
        <v>115.84228282056552</v>
      </c>
      <c r="Z104" s="181">
        <v>115.84228282056552</v>
      </c>
      <c r="AA104" s="181">
        <v>115.84228282056552</v>
      </c>
      <c r="AB104" s="181">
        <v>116.91335774719238</v>
      </c>
      <c r="AC104" s="181">
        <v>116.91335774719238</v>
      </c>
      <c r="AD104" s="181">
        <v>116.91335774719238</v>
      </c>
      <c r="AE104" s="181">
        <v>116.91335774719238</v>
      </c>
      <c r="AF104" s="181">
        <v>116.91335774719238</v>
      </c>
      <c r="AG104" s="181">
        <v>116.91335774719238</v>
      </c>
      <c r="AH104" s="181">
        <v>109.89763891991454</v>
      </c>
      <c r="AI104" s="181">
        <v>120.40714648576278</v>
      </c>
      <c r="AJ104" s="181">
        <v>128.18319591437526</v>
      </c>
      <c r="AK104" s="181">
        <v>128.18319591437526</v>
      </c>
      <c r="AL104" s="181">
        <v>128.18319591437526</v>
      </c>
      <c r="AM104" s="181">
        <v>128.18319591437526</v>
      </c>
      <c r="AN104" s="181">
        <v>128.18319591437526</v>
      </c>
      <c r="AO104" s="181">
        <v>128.18319591437526</v>
      </c>
      <c r="AP104" s="181">
        <v>128.18319591437526</v>
      </c>
      <c r="AQ104" s="181">
        <v>128.18340732625904</v>
      </c>
      <c r="AR104" s="181">
        <v>135.38660254050507</v>
      </c>
      <c r="AS104" s="181">
        <v>135.38660254050507</v>
      </c>
      <c r="AT104" s="181">
        <v>130.32448795874942</v>
      </c>
      <c r="AU104" s="181">
        <v>135.38660254050507</v>
      </c>
      <c r="AV104" s="181">
        <v>135.38660254050507</v>
      </c>
      <c r="AW104" s="181">
        <v>137.28298856170181</v>
      </c>
      <c r="AX104" s="181">
        <v>137.28298856170181</v>
      </c>
      <c r="AY104" s="181">
        <v>137.28298856170184</v>
      </c>
      <c r="AZ104" s="181">
        <v>124.94834111029313</v>
      </c>
      <c r="BA104" s="181">
        <v>138.45145977334656</v>
      </c>
      <c r="BB104" s="181">
        <v>138.45145977334656</v>
      </c>
      <c r="BC104" s="181">
        <v>138.45145977334658</v>
      </c>
      <c r="BD104" s="181">
        <v>138.45145977334658</v>
      </c>
      <c r="BE104" s="181">
        <v>138.45145977334658</v>
      </c>
      <c r="BF104" s="181">
        <v>138.45145977334656</v>
      </c>
      <c r="BG104" s="181">
        <v>138.45145977334656</v>
      </c>
      <c r="BH104" s="181">
        <v>138.45145977334656</v>
      </c>
      <c r="BI104" s="181">
        <v>138.45145977334656</v>
      </c>
      <c r="BJ104" s="181">
        <v>138.45145977334656</v>
      </c>
      <c r="BK104" s="181">
        <v>138.45145977334656</v>
      </c>
      <c r="BL104" s="181"/>
    </row>
    <row r="105" spans="1:64" x14ac:dyDescent="0.25">
      <c r="C105" s="200"/>
      <c r="D105" s="181"/>
      <c r="E105" s="181"/>
      <c r="F105" s="181"/>
      <c r="G105" s="181"/>
    </row>
    <row r="106" spans="1:64" x14ac:dyDescent="0.25">
      <c r="A106" s="159" t="s">
        <v>520</v>
      </c>
      <c r="B106" s="202"/>
      <c r="C106" s="164">
        <f>C107+C110+C113+C118+C125</f>
        <v>120</v>
      </c>
      <c r="D106" s="165">
        <f t="shared" ref="D106:I106" si="27">(D107*13+D110*30+D113*12+D118*12+D125*53)/120</f>
        <v>100.84019947254932</v>
      </c>
      <c r="E106" s="165">
        <f t="shared" si="27"/>
        <v>100.84019947254932</v>
      </c>
      <c r="F106" s="165">
        <f t="shared" si="27"/>
        <v>100.27037690751902</v>
      </c>
      <c r="G106" s="165">
        <f t="shared" si="27"/>
        <v>100.27694363748732</v>
      </c>
      <c r="H106" s="165">
        <f t="shared" si="27"/>
        <v>100.27694363748734</v>
      </c>
      <c r="I106" s="165">
        <f t="shared" si="27"/>
        <v>100.30335420112404</v>
      </c>
      <c r="J106" s="165">
        <f>(J107*13+J110*30+J113*12+J118*12+J125*53)/120</f>
        <v>100.30736101318105</v>
      </c>
      <c r="K106" s="165">
        <v>100.32835212288704</v>
      </c>
      <c r="L106" s="165">
        <v>100.33934815131556</v>
      </c>
      <c r="M106" s="165">
        <v>101.04682187042721</v>
      </c>
      <c r="N106" s="165">
        <v>101.04995759551635</v>
      </c>
      <c r="O106" s="165">
        <v>101.32119350233955</v>
      </c>
      <c r="P106" s="165">
        <v>101.34879125753827</v>
      </c>
      <c r="Q106" s="165">
        <v>101.35315370654598</v>
      </c>
      <c r="R106" s="165">
        <v>101.28153839739724</v>
      </c>
      <c r="S106" s="165">
        <v>101.28153839739724</v>
      </c>
      <c r="T106" s="165">
        <v>101.28153839739724</v>
      </c>
      <c r="U106" s="165">
        <v>101.32079415759156</v>
      </c>
      <c r="V106" s="165">
        <v>101.32079415759156</v>
      </c>
      <c r="W106" s="165">
        <v>101.32079415759156</v>
      </c>
      <c r="X106" s="165">
        <v>101.32079415759156</v>
      </c>
      <c r="Y106" s="165">
        <v>101.55191691467145</v>
      </c>
      <c r="Z106" s="165">
        <v>101.64703555901234</v>
      </c>
      <c r="AA106" s="165">
        <v>101.70383221276956</v>
      </c>
      <c r="AB106" s="165">
        <v>101.71825615983529</v>
      </c>
      <c r="AC106" s="165">
        <v>101.02394992745073</v>
      </c>
      <c r="AD106" s="165">
        <v>100.99994148984187</v>
      </c>
      <c r="AE106" s="165">
        <v>100.99994148984187</v>
      </c>
      <c r="AF106" s="165">
        <v>101.12934995416917</v>
      </c>
      <c r="AG106" s="165">
        <v>101.18750108824722</v>
      </c>
      <c r="AH106" s="165">
        <v>101.18813175755899</v>
      </c>
      <c r="AI106" s="165">
        <v>100.96450371693822</v>
      </c>
      <c r="AJ106" s="165">
        <v>100.42085454183383</v>
      </c>
      <c r="AK106" s="165">
        <v>99.647319461945401</v>
      </c>
      <c r="AL106" s="165">
        <v>99.693659702069723</v>
      </c>
      <c r="AM106" s="165">
        <v>99.387409702069732</v>
      </c>
      <c r="AN106" s="165">
        <v>99.387409702069732</v>
      </c>
      <c r="AO106" s="165">
        <v>99.391077271983434</v>
      </c>
      <c r="AP106" s="165">
        <v>99.413890526613457</v>
      </c>
      <c r="AQ106" s="165">
        <v>99.413890526613457</v>
      </c>
      <c r="AR106" s="165">
        <v>96.478780875817819</v>
      </c>
      <c r="AS106" s="165">
        <v>96.009607289955682</v>
      </c>
      <c r="AT106" s="165">
        <v>96.015854910279884</v>
      </c>
      <c r="AU106" s="165">
        <v>96.023466148720047</v>
      </c>
      <c r="AV106" s="165">
        <v>96.037161518471706</v>
      </c>
      <c r="AW106" s="165">
        <v>95.864101740504196</v>
      </c>
      <c r="AX106" s="165">
        <v>95.880625587845117</v>
      </c>
      <c r="AY106" s="165">
        <v>95.916375587845096</v>
      </c>
      <c r="AZ106" s="165">
        <v>96.71326003018693</v>
      </c>
      <c r="BA106" s="165">
        <v>96.71326003018693</v>
      </c>
      <c r="BB106" s="165">
        <v>96.531667719274736</v>
      </c>
      <c r="BC106" s="165">
        <v>96.713469087736499</v>
      </c>
      <c r="BD106" s="165">
        <v>96.739377748833718</v>
      </c>
      <c r="BE106" s="165">
        <v>96.739377748833718</v>
      </c>
      <c r="BF106" s="165">
        <v>93.657082959180826</v>
      </c>
      <c r="BG106" s="165">
        <v>94.669452113786818</v>
      </c>
      <c r="BH106" s="165">
        <v>94.669452113786818</v>
      </c>
      <c r="BI106" s="165">
        <v>94.869874904063394</v>
      </c>
      <c r="BJ106" s="165">
        <v>95.052736465346911</v>
      </c>
      <c r="BK106" s="165">
        <v>94.873147316264422</v>
      </c>
      <c r="BL106" s="165"/>
    </row>
    <row r="107" spans="1:64" x14ac:dyDescent="0.25">
      <c r="A107" s="189" t="s">
        <v>72</v>
      </c>
      <c r="B107" s="188"/>
      <c r="C107" s="155">
        <f>C108</f>
        <v>13</v>
      </c>
      <c r="D107" s="172">
        <f t="shared" ref="D107:J108" si="28">D108</f>
        <v>100.00000000000003</v>
      </c>
      <c r="E107" s="172">
        <f t="shared" si="28"/>
        <v>100.00000000000003</v>
      </c>
      <c r="F107" s="172">
        <f t="shared" si="28"/>
        <v>100.00000000000003</v>
      </c>
      <c r="G107" s="172">
        <f t="shared" si="28"/>
        <v>100.00000000000003</v>
      </c>
      <c r="H107" s="172">
        <f t="shared" si="28"/>
        <v>100.00000000000003</v>
      </c>
      <c r="I107" s="172">
        <f t="shared" si="28"/>
        <v>100.00000000000003</v>
      </c>
      <c r="J107" s="172">
        <f t="shared" si="28"/>
        <v>100.00000000000003</v>
      </c>
      <c r="K107" s="172">
        <v>100.00000000000003</v>
      </c>
      <c r="L107" s="172">
        <v>100.00000000000003</v>
      </c>
      <c r="M107" s="172">
        <v>100.00000000000003</v>
      </c>
      <c r="N107" s="172">
        <v>100.00000000000003</v>
      </c>
      <c r="O107" s="172">
        <v>102.21000000000001</v>
      </c>
      <c r="P107" s="172">
        <v>102.21000000000001</v>
      </c>
      <c r="Q107" s="172">
        <v>102.21000000000001</v>
      </c>
      <c r="R107" s="172">
        <v>102.53999999999998</v>
      </c>
      <c r="S107" s="172">
        <v>102.53999999999998</v>
      </c>
      <c r="T107" s="172">
        <v>102.53999999999998</v>
      </c>
      <c r="U107" s="172">
        <v>102.77999999999997</v>
      </c>
      <c r="V107" s="172">
        <v>102.77999999999997</v>
      </c>
      <c r="W107" s="172">
        <v>102.77999999999997</v>
      </c>
      <c r="X107" s="172">
        <v>102.77999999999997</v>
      </c>
      <c r="Y107" s="172">
        <v>102.77999999999997</v>
      </c>
      <c r="Z107" s="172">
        <v>102.77999999999997</v>
      </c>
      <c r="AA107" s="172">
        <v>103.10999999999999</v>
      </c>
      <c r="AB107" s="172">
        <v>103.10999999999999</v>
      </c>
      <c r="AC107" s="172">
        <v>103.10999999999999</v>
      </c>
      <c r="AD107" s="172">
        <v>103.10999999999999</v>
      </c>
      <c r="AE107" s="172">
        <v>103.10999999999999</v>
      </c>
      <c r="AF107" s="172">
        <v>103.10999999999999</v>
      </c>
      <c r="AG107" s="172">
        <v>103.10999999999999</v>
      </c>
      <c r="AH107" s="172">
        <v>103.10999999999999</v>
      </c>
      <c r="AI107" s="172">
        <v>103.10999999999999</v>
      </c>
      <c r="AJ107" s="172">
        <v>103.10999999999999</v>
      </c>
      <c r="AK107" s="172">
        <v>103.10999999999999</v>
      </c>
      <c r="AL107" s="172">
        <v>103.10999999999999</v>
      </c>
      <c r="AM107" s="172">
        <v>103.45000000000003</v>
      </c>
      <c r="AN107" s="172">
        <v>103.45000000000003</v>
      </c>
      <c r="AO107" s="172">
        <v>103.45000000000003</v>
      </c>
      <c r="AP107" s="172">
        <v>103.45000000000003</v>
      </c>
      <c r="AQ107" s="172">
        <v>103.45000000000003</v>
      </c>
      <c r="AR107" s="172">
        <v>103.45000000000003</v>
      </c>
      <c r="AS107" s="172">
        <v>103.45000000000003</v>
      </c>
      <c r="AT107" s="172">
        <v>103.45000000000003</v>
      </c>
      <c r="AU107" s="172">
        <v>103.45000000000003</v>
      </c>
      <c r="AV107" s="172">
        <v>103.45000000000002</v>
      </c>
      <c r="AW107" s="172">
        <v>103.45000000000003</v>
      </c>
      <c r="AX107" s="172">
        <v>103.45000000000003</v>
      </c>
      <c r="AY107" s="172">
        <v>103.78</v>
      </c>
      <c r="AZ107" s="172">
        <v>103.78000000000004</v>
      </c>
      <c r="BA107" s="172">
        <v>103.78</v>
      </c>
      <c r="BB107" s="172">
        <v>103.78</v>
      </c>
      <c r="BC107" s="172">
        <v>103.78000000000004</v>
      </c>
      <c r="BD107" s="172">
        <v>103.78000000000004</v>
      </c>
      <c r="BE107" s="172">
        <v>103.78000000000004</v>
      </c>
      <c r="BF107" s="172">
        <v>103.78</v>
      </c>
      <c r="BG107" s="172">
        <v>103.78</v>
      </c>
      <c r="BH107" s="172">
        <v>103.78</v>
      </c>
      <c r="BI107" s="172">
        <v>103.78</v>
      </c>
      <c r="BJ107" s="172">
        <v>103.78</v>
      </c>
      <c r="BK107" s="172">
        <v>103.78</v>
      </c>
      <c r="BL107" s="172"/>
    </row>
    <row r="108" spans="1:64" x14ac:dyDescent="0.25">
      <c r="A108" s="173" t="s">
        <v>73</v>
      </c>
      <c r="B108" s="188"/>
      <c r="C108" s="155">
        <f>C109</f>
        <v>13</v>
      </c>
      <c r="D108" s="197">
        <f t="shared" si="28"/>
        <v>100.00000000000003</v>
      </c>
      <c r="E108" s="197">
        <f t="shared" si="28"/>
        <v>100.00000000000003</v>
      </c>
      <c r="F108" s="197">
        <f t="shared" si="28"/>
        <v>100.00000000000003</v>
      </c>
      <c r="G108" s="197">
        <f t="shared" si="28"/>
        <v>100.00000000000003</v>
      </c>
      <c r="H108" s="197">
        <f t="shared" si="28"/>
        <v>100.00000000000003</v>
      </c>
      <c r="I108" s="197">
        <f t="shared" si="28"/>
        <v>100.00000000000003</v>
      </c>
      <c r="J108" s="197">
        <f t="shared" si="28"/>
        <v>100.00000000000003</v>
      </c>
      <c r="K108" s="197">
        <v>100.00000000000003</v>
      </c>
      <c r="L108" s="197">
        <v>100.00000000000003</v>
      </c>
      <c r="M108" s="197">
        <v>100.00000000000003</v>
      </c>
      <c r="N108" s="197">
        <v>100.00000000000003</v>
      </c>
      <c r="O108" s="197">
        <v>102.21000000000001</v>
      </c>
      <c r="P108" s="197">
        <v>102.21000000000001</v>
      </c>
      <c r="Q108" s="197">
        <v>102.21000000000001</v>
      </c>
      <c r="R108" s="197">
        <v>102.53999999999998</v>
      </c>
      <c r="S108" s="197">
        <v>102.53999999999998</v>
      </c>
      <c r="T108" s="197">
        <v>102.53999999999998</v>
      </c>
      <c r="U108" s="197">
        <v>102.77999999999997</v>
      </c>
      <c r="V108" s="197">
        <v>102.77999999999997</v>
      </c>
      <c r="W108" s="197">
        <v>102.77999999999997</v>
      </c>
      <c r="X108" s="197">
        <v>102.77999999999997</v>
      </c>
      <c r="Y108" s="197">
        <v>102.77999999999997</v>
      </c>
      <c r="Z108" s="197">
        <v>102.77999999999997</v>
      </c>
      <c r="AA108" s="197">
        <v>103.10999999999999</v>
      </c>
      <c r="AB108" s="197">
        <v>103.10999999999999</v>
      </c>
      <c r="AC108" s="197">
        <v>103.10999999999999</v>
      </c>
      <c r="AD108" s="197">
        <v>103.10999999999999</v>
      </c>
      <c r="AE108" s="197">
        <v>103.10999999999999</v>
      </c>
      <c r="AF108" s="197">
        <v>103.10999999999999</v>
      </c>
      <c r="AG108" s="197">
        <v>103.10999999999999</v>
      </c>
      <c r="AH108" s="197">
        <v>103.10999999999999</v>
      </c>
      <c r="AI108" s="197">
        <v>103.10999999999999</v>
      </c>
      <c r="AJ108" s="197">
        <v>103.10999999999999</v>
      </c>
      <c r="AK108" s="197">
        <v>103.10999999999999</v>
      </c>
      <c r="AL108" s="197">
        <v>103.10999999999999</v>
      </c>
      <c r="AM108" s="197">
        <v>103.45000000000003</v>
      </c>
      <c r="AN108" s="197">
        <v>103.45000000000003</v>
      </c>
      <c r="AO108" s="197">
        <v>103.45000000000003</v>
      </c>
      <c r="AP108" s="197">
        <v>103.45000000000003</v>
      </c>
      <c r="AQ108" s="197">
        <v>103.45000000000003</v>
      </c>
      <c r="AR108" s="197">
        <v>103.45000000000003</v>
      </c>
      <c r="AS108" s="197">
        <v>103.45000000000003</v>
      </c>
      <c r="AT108" s="197">
        <v>103.45000000000003</v>
      </c>
      <c r="AU108" s="197">
        <v>103.45000000000003</v>
      </c>
      <c r="AV108" s="197">
        <v>103.45000000000002</v>
      </c>
      <c r="AW108" s="197">
        <v>103.45000000000003</v>
      </c>
      <c r="AX108" s="197">
        <v>103.45000000000003</v>
      </c>
      <c r="AY108" s="197">
        <v>103.78</v>
      </c>
      <c r="AZ108" s="197">
        <v>103.78000000000004</v>
      </c>
      <c r="BA108" s="197">
        <v>103.78</v>
      </c>
      <c r="BB108" s="197">
        <v>103.78</v>
      </c>
      <c r="BC108" s="197">
        <v>103.78000000000004</v>
      </c>
      <c r="BD108" s="197">
        <v>103.78000000000004</v>
      </c>
      <c r="BE108" s="197">
        <v>103.78000000000004</v>
      </c>
      <c r="BF108" s="197">
        <v>103.78</v>
      </c>
      <c r="BG108" s="197">
        <v>103.78</v>
      </c>
      <c r="BH108" s="197">
        <v>103.78</v>
      </c>
      <c r="BI108" s="197">
        <v>103.78</v>
      </c>
      <c r="BJ108" s="197">
        <v>103.78</v>
      </c>
      <c r="BK108" s="197">
        <v>103.78</v>
      </c>
      <c r="BL108" s="197"/>
    </row>
    <row r="109" spans="1:64" x14ac:dyDescent="0.25">
      <c r="B109" s="148" t="s">
        <v>521</v>
      </c>
      <c r="C109" s="150">
        <v>13</v>
      </c>
      <c r="D109" s="181">
        <v>100.00000000000003</v>
      </c>
      <c r="E109" s="181">
        <v>100.00000000000003</v>
      </c>
      <c r="F109" s="181">
        <v>100.00000000000003</v>
      </c>
      <c r="G109" s="181">
        <v>100.00000000000003</v>
      </c>
      <c r="H109" s="181">
        <v>100.00000000000003</v>
      </c>
      <c r="I109" s="181">
        <v>100.00000000000003</v>
      </c>
      <c r="J109" s="181">
        <v>100.00000000000003</v>
      </c>
      <c r="K109" s="181">
        <v>100.00000000000003</v>
      </c>
      <c r="L109" s="181">
        <v>100.00000000000003</v>
      </c>
      <c r="M109" s="181">
        <v>100.00000000000003</v>
      </c>
      <c r="N109" s="181">
        <v>100.00000000000003</v>
      </c>
      <c r="O109" s="181">
        <v>102.21000000000001</v>
      </c>
      <c r="P109" s="181">
        <v>102.21000000000001</v>
      </c>
      <c r="Q109" s="181">
        <v>102.21000000000001</v>
      </c>
      <c r="R109" s="181">
        <v>102.53999999999998</v>
      </c>
      <c r="S109" s="181">
        <v>102.53999999999998</v>
      </c>
      <c r="T109" s="181">
        <v>102.53999999999998</v>
      </c>
      <c r="U109" s="181">
        <v>102.77999999999997</v>
      </c>
      <c r="V109" s="181">
        <v>102.77999999999997</v>
      </c>
      <c r="W109" s="181">
        <v>102.77999999999997</v>
      </c>
      <c r="X109" s="181">
        <v>102.77999999999997</v>
      </c>
      <c r="Y109" s="181">
        <v>102.77999999999997</v>
      </c>
      <c r="Z109" s="181">
        <v>102.77999999999997</v>
      </c>
      <c r="AA109" s="181">
        <v>103.10999999999999</v>
      </c>
      <c r="AB109" s="181">
        <v>103.10999999999999</v>
      </c>
      <c r="AC109" s="181">
        <v>103.10999999999999</v>
      </c>
      <c r="AD109" s="181">
        <v>103.10999999999999</v>
      </c>
      <c r="AE109" s="181">
        <v>103.10999999999999</v>
      </c>
      <c r="AF109" s="181">
        <v>103.10999999999999</v>
      </c>
      <c r="AG109" s="181">
        <v>103.10999999999999</v>
      </c>
      <c r="AH109" s="181">
        <v>103.10999999999999</v>
      </c>
      <c r="AI109" s="181">
        <v>103.10999999999999</v>
      </c>
      <c r="AJ109" s="181">
        <v>103.10999999999999</v>
      </c>
      <c r="AK109" s="181">
        <v>103.10999999999999</v>
      </c>
      <c r="AL109" s="181">
        <v>103.10999999999999</v>
      </c>
      <c r="AM109" s="181">
        <v>103.45000000000003</v>
      </c>
      <c r="AN109" s="181">
        <v>103.45000000000003</v>
      </c>
      <c r="AO109" s="181">
        <v>103.45000000000003</v>
      </c>
      <c r="AP109" s="181">
        <v>103.45000000000003</v>
      </c>
      <c r="AQ109" s="181">
        <v>103.45000000000003</v>
      </c>
      <c r="AR109" s="181">
        <v>103.45000000000003</v>
      </c>
      <c r="AS109" s="181">
        <v>103.45000000000003</v>
      </c>
      <c r="AT109" s="181">
        <v>103.45000000000003</v>
      </c>
      <c r="AU109" s="181">
        <v>103.45000000000003</v>
      </c>
      <c r="AV109" s="181">
        <v>103.45000000000002</v>
      </c>
      <c r="AW109" s="181">
        <v>103.45000000000003</v>
      </c>
      <c r="AX109" s="181">
        <v>103.45000000000003</v>
      </c>
      <c r="AY109" s="181">
        <v>103.78</v>
      </c>
      <c r="AZ109" s="181">
        <v>103.78000000000004</v>
      </c>
      <c r="BA109" s="181">
        <v>103.78</v>
      </c>
      <c r="BB109" s="181">
        <v>103.78</v>
      </c>
      <c r="BC109" s="181">
        <v>103.78000000000004</v>
      </c>
      <c r="BD109" s="181">
        <v>103.78000000000004</v>
      </c>
      <c r="BE109" s="181">
        <v>103.78000000000004</v>
      </c>
      <c r="BF109" s="181">
        <v>103.78</v>
      </c>
      <c r="BG109" s="181">
        <v>103.78</v>
      </c>
      <c r="BH109" s="181">
        <v>103.78</v>
      </c>
      <c r="BI109" s="181">
        <v>103.78</v>
      </c>
      <c r="BJ109" s="181">
        <v>103.78</v>
      </c>
      <c r="BK109" s="181">
        <v>103.78</v>
      </c>
      <c r="BL109" s="181"/>
    </row>
    <row r="110" spans="1:64" x14ac:dyDescent="0.25">
      <c r="A110" s="189" t="s">
        <v>74</v>
      </c>
      <c r="C110" s="164">
        <f>C111</f>
        <v>30</v>
      </c>
      <c r="D110" s="204">
        <f t="shared" ref="D110:J111" si="29">D111</f>
        <v>99.314344031139413</v>
      </c>
      <c r="E110" s="204">
        <f t="shared" si="29"/>
        <v>99.314344031139413</v>
      </c>
      <c r="F110" s="204">
        <f t="shared" si="29"/>
        <v>96.984325992421489</v>
      </c>
      <c r="G110" s="204">
        <f t="shared" si="29"/>
        <v>96.984325992421489</v>
      </c>
      <c r="H110" s="204">
        <f t="shared" si="29"/>
        <v>96.984325992421489</v>
      </c>
      <c r="I110" s="204">
        <f t="shared" si="29"/>
        <v>96.984325992421489</v>
      </c>
      <c r="J110" s="204">
        <f t="shared" si="29"/>
        <v>96.984325992421489</v>
      </c>
      <c r="K110" s="204">
        <v>96.984325992421489</v>
      </c>
      <c r="L110" s="204">
        <v>96.984325992421489</v>
      </c>
      <c r="M110" s="204">
        <v>96.984325992421489</v>
      </c>
      <c r="N110" s="204">
        <v>96.984325992421489</v>
      </c>
      <c r="O110" s="204">
        <v>96.984325992421489</v>
      </c>
      <c r="P110" s="204">
        <v>96.984325992421489</v>
      </c>
      <c r="Q110" s="204">
        <v>96.984325992421489</v>
      </c>
      <c r="R110" s="204">
        <v>96.554864755826529</v>
      </c>
      <c r="S110" s="204">
        <v>96.554864755826529</v>
      </c>
      <c r="T110" s="204">
        <v>96.554864755826529</v>
      </c>
      <c r="U110" s="204">
        <v>96.554864755826529</v>
      </c>
      <c r="V110" s="204">
        <v>96.554864755826529</v>
      </c>
      <c r="W110" s="204">
        <v>96.554864755826529</v>
      </c>
      <c r="X110" s="204">
        <v>96.554864755826529</v>
      </c>
      <c r="Y110" s="204">
        <v>96.554864755826529</v>
      </c>
      <c r="Z110" s="204">
        <v>96.554864755826529</v>
      </c>
      <c r="AA110" s="204">
        <v>96.554864755826529</v>
      </c>
      <c r="AB110" s="204">
        <v>96.554864755826529</v>
      </c>
      <c r="AC110" s="204">
        <v>93.770902623256163</v>
      </c>
      <c r="AD110" s="204">
        <v>93.643378275247741</v>
      </c>
      <c r="AE110" s="204">
        <v>93.643378275247741</v>
      </c>
      <c r="AF110" s="204">
        <v>94.118237841408089</v>
      </c>
      <c r="AG110" s="204">
        <v>94.118237841408089</v>
      </c>
      <c r="AH110" s="204">
        <v>94.118237841408089</v>
      </c>
      <c r="AI110" s="204">
        <v>93.216096755342278</v>
      </c>
      <c r="AJ110" s="204">
        <v>91.041500054924668</v>
      </c>
      <c r="AK110" s="204">
        <v>89.892644878481633</v>
      </c>
      <c r="AL110" s="204">
        <v>89.892644878481633</v>
      </c>
      <c r="AM110" s="204">
        <v>89.892644878481633</v>
      </c>
      <c r="AN110" s="204">
        <v>89.892644878481633</v>
      </c>
      <c r="AO110" s="204">
        <v>89.892644878481633</v>
      </c>
      <c r="AP110" s="204">
        <v>89.892644878481633</v>
      </c>
      <c r="AQ110" s="204">
        <v>89.892644878481633</v>
      </c>
      <c r="AR110" s="204">
        <v>87.382975506068277</v>
      </c>
      <c r="AS110" s="204">
        <v>85.491343568517749</v>
      </c>
      <c r="AT110" s="204">
        <v>85.491343568517749</v>
      </c>
      <c r="AU110" s="204">
        <v>85.491343568517749</v>
      </c>
      <c r="AV110" s="204">
        <v>85.491343568517749</v>
      </c>
      <c r="AW110" s="204">
        <v>84.325415999850804</v>
      </c>
      <c r="AX110" s="204">
        <v>84.325415999850804</v>
      </c>
      <c r="AY110" s="204">
        <v>84.325415999850804</v>
      </c>
      <c r="AZ110" s="204">
        <v>87.512953769218043</v>
      </c>
      <c r="BA110" s="204">
        <v>87.512953769218086</v>
      </c>
      <c r="BB110" s="204">
        <v>86.786584525569367</v>
      </c>
      <c r="BC110" s="204">
        <v>87.512953769218043</v>
      </c>
      <c r="BD110" s="204">
        <v>87.512953769218043</v>
      </c>
      <c r="BE110" s="204">
        <v>87.512953769218043</v>
      </c>
      <c r="BF110" s="204">
        <v>75.159308787775345</v>
      </c>
      <c r="BG110" s="204">
        <v>79.19507829613498</v>
      </c>
      <c r="BH110" s="204">
        <v>79.19507829613498</v>
      </c>
      <c r="BI110" s="204">
        <v>79.19507829613498</v>
      </c>
      <c r="BJ110" s="204">
        <v>79.19507829613498</v>
      </c>
      <c r="BK110" s="204">
        <v>78.319915943993038</v>
      </c>
      <c r="BL110" s="204"/>
    </row>
    <row r="111" spans="1:64" x14ac:dyDescent="0.25">
      <c r="A111" s="173" t="s">
        <v>75</v>
      </c>
      <c r="C111" s="164">
        <f>C112</f>
        <v>30</v>
      </c>
      <c r="D111" s="205">
        <f t="shared" si="29"/>
        <v>99.314344031139413</v>
      </c>
      <c r="E111" s="205">
        <f t="shared" si="29"/>
        <v>99.314344031139413</v>
      </c>
      <c r="F111" s="205">
        <f t="shared" si="29"/>
        <v>96.984325992421489</v>
      </c>
      <c r="G111" s="205">
        <f t="shared" si="29"/>
        <v>96.984325992421489</v>
      </c>
      <c r="H111" s="205">
        <f t="shared" si="29"/>
        <v>96.984325992421489</v>
      </c>
      <c r="I111" s="205">
        <f t="shared" si="29"/>
        <v>96.984325992421489</v>
      </c>
      <c r="J111" s="205">
        <f t="shared" si="29"/>
        <v>96.984325992421489</v>
      </c>
      <c r="K111" s="205">
        <v>96.984325992421489</v>
      </c>
      <c r="L111" s="205">
        <v>96.984325992421489</v>
      </c>
      <c r="M111" s="205">
        <v>96.984325992421489</v>
      </c>
      <c r="N111" s="205">
        <v>96.984325992421489</v>
      </c>
      <c r="O111" s="205">
        <v>96.984325992421489</v>
      </c>
      <c r="P111" s="205">
        <v>96.984325992421489</v>
      </c>
      <c r="Q111" s="205">
        <v>96.984325992421489</v>
      </c>
      <c r="R111" s="205">
        <v>96.554864755826529</v>
      </c>
      <c r="S111" s="205">
        <v>96.554864755826529</v>
      </c>
      <c r="T111" s="205">
        <v>96.554864755826529</v>
      </c>
      <c r="U111" s="205">
        <v>96.554864755826529</v>
      </c>
      <c r="V111" s="205">
        <v>96.554864755826529</v>
      </c>
      <c r="W111" s="205">
        <v>96.554864755826529</v>
      </c>
      <c r="X111" s="205">
        <v>96.554864755826529</v>
      </c>
      <c r="Y111" s="205">
        <v>96.554864755826529</v>
      </c>
      <c r="Z111" s="205">
        <v>96.554864755826529</v>
      </c>
      <c r="AA111" s="205">
        <v>96.554864755826529</v>
      </c>
      <c r="AB111" s="205">
        <v>96.554864755826529</v>
      </c>
      <c r="AC111" s="205">
        <v>93.770902623256163</v>
      </c>
      <c r="AD111" s="205">
        <v>93.643378275247741</v>
      </c>
      <c r="AE111" s="205">
        <v>93.643378275247741</v>
      </c>
      <c r="AF111" s="205">
        <v>94.118237841408089</v>
      </c>
      <c r="AG111" s="205">
        <v>94.118237841408089</v>
      </c>
      <c r="AH111" s="205">
        <v>94.118237841408089</v>
      </c>
      <c r="AI111" s="205">
        <v>93.216096755342278</v>
      </c>
      <c r="AJ111" s="205">
        <v>91.041500054924668</v>
      </c>
      <c r="AK111" s="205">
        <v>89.892644878481633</v>
      </c>
      <c r="AL111" s="205">
        <v>89.892644878481633</v>
      </c>
      <c r="AM111" s="205">
        <v>89.892644878481633</v>
      </c>
      <c r="AN111" s="205">
        <v>89.892644878481633</v>
      </c>
      <c r="AO111" s="205">
        <v>89.892644878481633</v>
      </c>
      <c r="AP111" s="205">
        <v>89.892644878481633</v>
      </c>
      <c r="AQ111" s="205">
        <v>89.892644878481633</v>
      </c>
      <c r="AR111" s="205">
        <v>87.382975506068277</v>
      </c>
      <c r="AS111" s="205">
        <v>85.491343568517749</v>
      </c>
      <c r="AT111" s="205">
        <v>85.491343568517749</v>
      </c>
      <c r="AU111" s="205">
        <v>85.491343568517749</v>
      </c>
      <c r="AV111" s="205">
        <v>85.491343568517749</v>
      </c>
      <c r="AW111" s="205">
        <v>84.325415999850804</v>
      </c>
      <c r="AX111" s="205">
        <v>84.325415999850804</v>
      </c>
      <c r="AY111" s="205">
        <v>84.325415999850804</v>
      </c>
      <c r="AZ111" s="205">
        <v>87.512953769218043</v>
      </c>
      <c r="BA111" s="205">
        <v>87.512953769218086</v>
      </c>
      <c r="BB111" s="205">
        <v>86.786584525569367</v>
      </c>
      <c r="BC111" s="205">
        <v>87.512953769218043</v>
      </c>
      <c r="BD111" s="205">
        <v>87.512953769218043</v>
      </c>
      <c r="BE111" s="205">
        <v>87.512953769218043</v>
      </c>
      <c r="BF111" s="205">
        <v>75.159308787775345</v>
      </c>
      <c r="BG111" s="205">
        <v>79.19507829613498</v>
      </c>
      <c r="BH111" s="205">
        <v>79.19507829613498</v>
      </c>
      <c r="BI111" s="205">
        <v>79.19507829613498</v>
      </c>
      <c r="BJ111" s="205">
        <v>79.19507829613498</v>
      </c>
      <c r="BK111" s="205">
        <v>78.319915943993038</v>
      </c>
      <c r="BL111" s="205"/>
    </row>
    <row r="112" spans="1:64" x14ac:dyDescent="0.25">
      <c r="B112" s="148" t="s">
        <v>522</v>
      </c>
      <c r="C112" s="200">
        <v>30</v>
      </c>
      <c r="D112" s="181">
        <v>99.314344031139413</v>
      </c>
      <c r="E112" s="181">
        <v>99.314344031139413</v>
      </c>
      <c r="F112" s="181">
        <v>96.984325992421489</v>
      </c>
      <c r="G112" s="181">
        <v>96.984325992421489</v>
      </c>
      <c r="H112" s="181">
        <v>96.984325992421489</v>
      </c>
      <c r="I112" s="181">
        <v>96.984325992421489</v>
      </c>
      <c r="J112" s="181">
        <v>96.984325992421489</v>
      </c>
      <c r="K112" s="181">
        <v>96.984325992421489</v>
      </c>
      <c r="L112" s="181">
        <v>96.984325992421489</v>
      </c>
      <c r="M112" s="181">
        <v>96.984325992421489</v>
      </c>
      <c r="N112" s="181">
        <v>96.984325992421489</v>
      </c>
      <c r="O112" s="181">
        <v>96.984325992421489</v>
      </c>
      <c r="P112" s="181">
        <v>96.984325992421489</v>
      </c>
      <c r="Q112" s="181">
        <v>96.984325992421489</v>
      </c>
      <c r="R112" s="181">
        <v>96.554864755826529</v>
      </c>
      <c r="S112" s="181">
        <v>96.554864755826529</v>
      </c>
      <c r="T112" s="181">
        <v>96.554864755826529</v>
      </c>
      <c r="U112" s="181">
        <v>96.554864755826529</v>
      </c>
      <c r="V112" s="181">
        <v>96.554864755826529</v>
      </c>
      <c r="W112" s="181">
        <v>96.554864755826529</v>
      </c>
      <c r="X112" s="181">
        <v>96.554864755826529</v>
      </c>
      <c r="Y112" s="181">
        <v>96.554864755826529</v>
      </c>
      <c r="Z112" s="181">
        <v>96.554864755826529</v>
      </c>
      <c r="AA112" s="181">
        <v>96.554864755826529</v>
      </c>
      <c r="AB112" s="181">
        <v>96.554864755826529</v>
      </c>
      <c r="AC112" s="181">
        <v>93.770902623256163</v>
      </c>
      <c r="AD112" s="181">
        <v>93.643378275247741</v>
      </c>
      <c r="AE112" s="181">
        <v>93.643378275247741</v>
      </c>
      <c r="AF112" s="181">
        <v>94.118237841408089</v>
      </c>
      <c r="AG112" s="181">
        <v>94.118237841408089</v>
      </c>
      <c r="AH112" s="181">
        <v>94.118237841408089</v>
      </c>
      <c r="AI112" s="181">
        <v>93.216096755342278</v>
      </c>
      <c r="AJ112" s="181">
        <v>91.041500054924668</v>
      </c>
      <c r="AK112" s="181">
        <v>89.892644878481633</v>
      </c>
      <c r="AL112" s="181">
        <v>89.892644878481633</v>
      </c>
      <c r="AM112" s="181">
        <v>89.892644878481633</v>
      </c>
      <c r="AN112" s="181">
        <v>89.892644878481633</v>
      </c>
      <c r="AO112" s="181">
        <v>89.892644878481633</v>
      </c>
      <c r="AP112" s="181">
        <v>89.892644878481633</v>
      </c>
      <c r="AQ112" s="181">
        <v>89.892644878481633</v>
      </c>
      <c r="AR112" s="181">
        <v>87.382975506068277</v>
      </c>
      <c r="AS112" s="181">
        <v>85.491343568517749</v>
      </c>
      <c r="AT112" s="181">
        <v>85.491343568517749</v>
      </c>
      <c r="AU112" s="181">
        <v>85.491343568517749</v>
      </c>
      <c r="AV112" s="181">
        <v>85.491343568517749</v>
      </c>
      <c r="AW112" s="181">
        <v>84.325415999850804</v>
      </c>
      <c r="AX112" s="181">
        <v>84.325415999850804</v>
      </c>
      <c r="AY112" s="181">
        <v>84.325415999850804</v>
      </c>
      <c r="AZ112" s="181">
        <v>87.512953769218043</v>
      </c>
      <c r="BA112" s="181">
        <v>87.512953769218086</v>
      </c>
      <c r="BB112" s="181">
        <v>86.786584525569367</v>
      </c>
      <c r="BC112" s="181">
        <v>87.512953769218043</v>
      </c>
      <c r="BD112" s="181">
        <v>87.512953769218043</v>
      </c>
      <c r="BE112" s="181">
        <v>87.512953769218043</v>
      </c>
      <c r="BF112" s="181">
        <v>75.159308787775345</v>
      </c>
      <c r="BG112" s="181">
        <v>79.19507829613498</v>
      </c>
      <c r="BH112" s="181">
        <v>79.19507829613498</v>
      </c>
      <c r="BI112" s="181">
        <v>79.19507829613498</v>
      </c>
      <c r="BJ112" s="181">
        <v>79.19507829613498</v>
      </c>
      <c r="BK112" s="181">
        <v>78.319915943993038</v>
      </c>
      <c r="BL112" s="181"/>
    </row>
    <row r="113" spans="1:64" x14ac:dyDescent="0.25">
      <c r="A113" s="189" t="s">
        <v>76</v>
      </c>
      <c r="B113" s="188"/>
      <c r="C113" s="164">
        <f>C114+C116</f>
        <v>12</v>
      </c>
      <c r="D113" s="172">
        <f t="shared" ref="D113:I113" si="30">(D114*6+D116*6)/12</f>
        <v>108.19305772456762</v>
      </c>
      <c r="E113" s="172">
        <f t="shared" si="30"/>
        <v>108.19305772456762</v>
      </c>
      <c r="F113" s="172">
        <f t="shared" si="30"/>
        <v>108.31987717105955</v>
      </c>
      <c r="G113" s="172">
        <f t="shared" si="30"/>
        <v>108.38554447074249</v>
      </c>
      <c r="H113" s="172">
        <f t="shared" si="30"/>
        <v>108.38554447074249</v>
      </c>
      <c r="I113" s="172">
        <f t="shared" si="30"/>
        <v>108.64965010710962</v>
      </c>
      <c r="J113" s="172">
        <f>(J114*6+J116*6)/12</f>
        <v>108.68971822767976</v>
      </c>
      <c r="K113" s="172">
        <v>108.89962932473958</v>
      </c>
      <c r="L113" s="172">
        <v>109.00958960902483</v>
      </c>
      <c r="M113" s="172">
        <v>114.98766013347445</v>
      </c>
      <c r="N113" s="172">
        <v>115.01901738436597</v>
      </c>
      <c r="O113" s="172">
        <v>115.33720978593142</v>
      </c>
      <c r="P113" s="172">
        <v>115.61318733791846</v>
      </c>
      <c r="Q113" s="172">
        <v>115.65681182799572</v>
      </c>
      <c r="R113" s="172">
        <v>115.65681182799572</v>
      </c>
      <c r="S113" s="172">
        <v>115.65681182799572</v>
      </c>
      <c r="T113" s="172">
        <v>115.65681182799572</v>
      </c>
      <c r="U113" s="172">
        <v>115.7893694299391</v>
      </c>
      <c r="V113" s="172">
        <v>115.7893694299391</v>
      </c>
      <c r="W113" s="172">
        <v>115.7893694299391</v>
      </c>
      <c r="X113" s="172">
        <v>115.7893694299391</v>
      </c>
      <c r="Y113" s="172">
        <v>118.10059700073786</v>
      </c>
      <c r="Z113" s="172">
        <v>119.05178344414675</v>
      </c>
      <c r="AA113" s="172">
        <v>119.26224998171885</v>
      </c>
      <c r="AB113" s="172">
        <v>119.40648945237619</v>
      </c>
      <c r="AC113" s="172">
        <v>119.42333245995644</v>
      </c>
      <c r="AD113" s="172">
        <v>119.50205895388918</v>
      </c>
      <c r="AE113" s="172">
        <v>119.50205895388918</v>
      </c>
      <c r="AF113" s="172">
        <v>119.60899468176108</v>
      </c>
      <c r="AG113" s="172">
        <v>120.19050602254153</v>
      </c>
      <c r="AH113" s="172">
        <v>120.19681271565929</v>
      </c>
      <c r="AI113" s="172">
        <v>120.21588502461623</v>
      </c>
      <c r="AJ113" s="172">
        <v>120.21588502461623</v>
      </c>
      <c r="AK113" s="172">
        <v>121.68600550017288</v>
      </c>
      <c r="AL113" s="172">
        <v>122.14940790141611</v>
      </c>
      <c r="AM113" s="172">
        <v>122.14940790141611</v>
      </c>
      <c r="AN113" s="172">
        <v>122.14940790141611</v>
      </c>
      <c r="AO113" s="172">
        <v>122.1860836005532</v>
      </c>
      <c r="AP113" s="172">
        <v>122.41421614685351</v>
      </c>
      <c r="AQ113" s="172">
        <v>122.41421614685351</v>
      </c>
      <c r="AR113" s="172">
        <v>122.41421614685351</v>
      </c>
      <c r="AS113" s="172">
        <v>122.45156013210845</v>
      </c>
      <c r="AT113" s="172">
        <v>122.51403633535057</v>
      </c>
      <c r="AU113" s="172">
        <v>122.59014871975212</v>
      </c>
      <c r="AV113" s="172">
        <v>122.72710241726891</v>
      </c>
      <c r="AW113" s="172">
        <v>123.91132355926105</v>
      </c>
      <c r="AX113" s="172">
        <v>124.0765620326702</v>
      </c>
      <c r="AY113" s="172">
        <v>124.0765620326702</v>
      </c>
      <c r="AZ113" s="172">
        <v>124.0765620326702</v>
      </c>
      <c r="BA113" s="172">
        <v>124.0765620326702</v>
      </c>
      <c r="BB113" s="172">
        <v>124.0765620326702</v>
      </c>
      <c r="BC113" s="172">
        <v>124.07865260816594</v>
      </c>
      <c r="BD113" s="172">
        <v>124.33773921913813</v>
      </c>
      <c r="BE113" s="172">
        <v>124.33773921913813</v>
      </c>
      <c r="BF113" s="172">
        <v>124.39890377621619</v>
      </c>
      <c r="BG113" s="172">
        <v>124.43317155137699</v>
      </c>
      <c r="BH113" s="172">
        <v>124.43317155137699</v>
      </c>
      <c r="BI113" s="172">
        <v>126.43739945414262</v>
      </c>
      <c r="BJ113" s="172">
        <v>128.26601506697781</v>
      </c>
      <c r="BK113" s="172">
        <v>128.65802945650771</v>
      </c>
      <c r="BL113" s="172"/>
    </row>
    <row r="114" spans="1:64" x14ac:dyDescent="0.25">
      <c r="A114" s="173" t="s">
        <v>77</v>
      </c>
      <c r="B114" s="188"/>
      <c r="C114" s="164">
        <f t="shared" ref="C114:J114" si="31">C115</f>
        <v>6</v>
      </c>
      <c r="D114" s="177">
        <f t="shared" si="31"/>
        <v>102.14566730748602</v>
      </c>
      <c r="E114" s="177">
        <f t="shared" si="31"/>
        <v>102.14566730748602</v>
      </c>
      <c r="F114" s="177">
        <f t="shared" si="31"/>
        <v>102.39930620046987</v>
      </c>
      <c r="G114" s="177">
        <f t="shared" si="31"/>
        <v>102.53064079983574</v>
      </c>
      <c r="H114" s="177">
        <f t="shared" si="31"/>
        <v>102.53064079983574</v>
      </c>
      <c r="I114" s="177">
        <f t="shared" si="31"/>
        <v>103.05885207257002</v>
      </c>
      <c r="J114" s="177">
        <f t="shared" si="31"/>
        <v>103.1389883137103</v>
      </c>
      <c r="K114" s="177">
        <v>103.55881050782993</v>
      </c>
      <c r="L114" s="177">
        <v>103.77873107640043</v>
      </c>
      <c r="M114" s="177">
        <v>104.02567503996738</v>
      </c>
      <c r="N114" s="177">
        <v>104.08838954175042</v>
      </c>
      <c r="O114" s="177">
        <v>104.72477434488133</v>
      </c>
      <c r="P114" s="177">
        <v>105.27672944885539</v>
      </c>
      <c r="Q114" s="177">
        <v>105.36397842900992</v>
      </c>
      <c r="R114" s="177">
        <v>105.36397842900992</v>
      </c>
      <c r="S114" s="177">
        <v>105.36397842900992</v>
      </c>
      <c r="T114" s="177">
        <v>105.36397842900992</v>
      </c>
      <c r="U114" s="177">
        <v>105.6290936328967</v>
      </c>
      <c r="V114" s="177">
        <v>105.6290936328967</v>
      </c>
      <c r="W114" s="177">
        <v>105.6290936328967</v>
      </c>
      <c r="X114" s="177">
        <v>105.6290936328967</v>
      </c>
      <c r="Y114" s="177">
        <v>105.6290936328967</v>
      </c>
      <c r="Z114" s="177">
        <v>105.6290936328967</v>
      </c>
      <c r="AA114" s="177">
        <v>106.05002670804087</v>
      </c>
      <c r="AB114" s="177">
        <v>106.33850564935558</v>
      </c>
      <c r="AC114" s="177">
        <v>106.37219166451605</v>
      </c>
      <c r="AD114" s="177">
        <v>106.52964465238158</v>
      </c>
      <c r="AE114" s="177">
        <v>106.52964465238158</v>
      </c>
      <c r="AF114" s="177">
        <v>106.74351610812533</v>
      </c>
      <c r="AG114" s="177">
        <v>107.90653878968625</v>
      </c>
      <c r="AH114" s="177">
        <v>107.91915217592178</v>
      </c>
      <c r="AI114" s="177">
        <v>107.95729679383565</v>
      </c>
      <c r="AJ114" s="177">
        <v>107.95729679383565</v>
      </c>
      <c r="AK114" s="177">
        <v>107.95729679383565</v>
      </c>
      <c r="AL114" s="177">
        <v>108.88410159632213</v>
      </c>
      <c r="AM114" s="177">
        <v>108.88410159632213</v>
      </c>
      <c r="AN114" s="177">
        <v>108.88410159632213</v>
      </c>
      <c r="AO114" s="177">
        <v>108.95745299459627</v>
      </c>
      <c r="AP114" s="177">
        <v>109.41371808719691</v>
      </c>
      <c r="AQ114" s="177">
        <v>109.41371808719691</v>
      </c>
      <c r="AR114" s="177">
        <v>109.41371808719691</v>
      </c>
      <c r="AS114" s="177">
        <v>109.4884060577068</v>
      </c>
      <c r="AT114" s="177">
        <v>109.61335846419102</v>
      </c>
      <c r="AU114" s="177">
        <v>109.76558323299413</v>
      </c>
      <c r="AV114" s="177">
        <v>110.03949062802771</v>
      </c>
      <c r="AW114" s="177">
        <v>110.28024736731447</v>
      </c>
      <c r="AX114" s="177">
        <v>110.61072431413277</v>
      </c>
      <c r="AY114" s="177">
        <v>110.61072431413277</v>
      </c>
      <c r="AZ114" s="177">
        <v>110.61072431413277</v>
      </c>
      <c r="BA114" s="177">
        <v>110.61072431413277</v>
      </c>
      <c r="BB114" s="177">
        <v>110.61072431413277</v>
      </c>
      <c r="BC114" s="177">
        <v>110.61490546512425</v>
      </c>
      <c r="BD114" s="177">
        <v>111.13307868706863</v>
      </c>
      <c r="BE114" s="177">
        <v>111.13307868706863</v>
      </c>
      <c r="BF114" s="177">
        <v>111.25540780122476</v>
      </c>
      <c r="BG114" s="177">
        <v>111.32394335154636</v>
      </c>
      <c r="BH114" s="177">
        <v>111.32394335154636</v>
      </c>
      <c r="BI114" s="177">
        <v>111.32394335154636</v>
      </c>
      <c r="BJ114" s="177">
        <v>114.98117457721673</v>
      </c>
      <c r="BK114" s="177">
        <v>115.76520335627652</v>
      </c>
      <c r="BL114" s="177"/>
    </row>
    <row r="115" spans="1:64" x14ac:dyDescent="0.25">
      <c r="B115" s="148" t="s">
        <v>523</v>
      </c>
      <c r="C115" s="200">
        <v>6</v>
      </c>
      <c r="D115" s="181">
        <v>102.14566730748602</v>
      </c>
      <c r="E115" s="181">
        <v>102.14566730748602</v>
      </c>
      <c r="F115" s="181">
        <v>102.39930620046987</v>
      </c>
      <c r="G115" s="181">
        <v>102.53064079983574</v>
      </c>
      <c r="H115" s="181">
        <v>102.53064079983574</v>
      </c>
      <c r="I115" s="181">
        <v>103.05885207257002</v>
      </c>
      <c r="J115" s="181">
        <v>103.1389883137103</v>
      </c>
      <c r="K115" s="181">
        <v>103.55881050782993</v>
      </c>
      <c r="L115" s="181">
        <v>103.77873107640043</v>
      </c>
      <c r="M115" s="181">
        <v>104.02567503996738</v>
      </c>
      <c r="N115" s="181">
        <v>104.08838954175042</v>
      </c>
      <c r="O115" s="181">
        <v>104.72477434488133</v>
      </c>
      <c r="P115" s="181">
        <v>105.27672944885539</v>
      </c>
      <c r="Q115" s="181">
        <v>105.36397842900992</v>
      </c>
      <c r="R115" s="181">
        <v>105.36397842900992</v>
      </c>
      <c r="S115" s="181">
        <v>105.36397842900992</v>
      </c>
      <c r="T115" s="181">
        <v>105.36397842900992</v>
      </c>
      <c r="U115" s="181">
        <v>105.6290936328967</v>
      </c>
      <c r="V115" s="181">
        <v>105.6290936328967</v>
      </c>
      <c r="W115" s="181">
        <v>105.6290936328967</v>
      </c>
      <c r="X115" s="181">
        <v>105.6290936328967</v>
      </c>
      <c r="Y115" s="181">
        <v>105.6290936328967</v>
      </c>
      <c r="Z115" s="181">
        <v>105.6290936328967</v>
      </c>
      <c r="AA115" s="181">
        <v>106.05002670804087</v>
      </c>
      <c r="AB115" s="181">
        <v>106.33850564935558</v>
      </c>
      <c r="AC115" s="181">
        <v>106.37219166451605</v>
      </c>
      <c r="AD115" s="181">
        <v>106.52964465238158</v>
      </c>
      <c r="AE115" s="181">
        <v>106.52964465238158</v>
      </c>
      <c r="AF115" s="181">
        <v>106.74351610812533</v>
      </c>
      <c r="AG115" s="181">
        <v>107.90653878968625</v>
      </c>
      <c r="AH115" s="181">
        <v>107.91915217592178</v>
      </c>
      <c r="AI115" s="181">
        <v>107.95729679383565</v>
      </c>
      <c r="AJ115" s="181">
        <v>107.95729679383565</v>
      </c>
      <c r="AK115" s="181">
        <v>107.95729679383565</v>
      </c>
      <c r="AL115" s="181">
        <v>108.88410159632213</v>
      </c>
      <c r="AM115" s="181">
        <v>108.88410159632213</v>
      </c>
      <c r="AN115" s="181">
        <v>108.88410159632213</v>
      </c>
      <c r="AO115" s="181">
        <v>108.95745299459627</v>
      </c>
      <c r="AP115" s="181">
        <v>109.41371808719691</v>
      </c>
      <c r="AQ115" s="181">
        <v>109.41371808719691</v>
      </c>
      <c r="AR115" s="181">
        <v>109.41371808719691</v>
      </c>
      <c r="AS115" s="181">
        <v>109.4884060577068</v>
      </c>
      <c r="AT115" s="181">
        <v>109.61335846419102</v>
      </c>
      <c r="AU115" s="181">
        <v>109.76558323299413</v>
      </c>
      <c r="AV115" s="181">
        <v>110.03949062802771</v>
      </c>
      <c r="AW115" s="181">
        <v>110.28024736731447</v>
      </c>
      <c r="AX115" s="181">
        <v>110.61072431413277</v>
      </c>
      <c r="AY115" s="181">
        <v>110.61072431413277</v>
      </c>
      <c r="AZ115" s="181">
        <v>110.61072431413277</v>
      </c>
      <c r="BA115" s="181">
        <v>110.61072431413277</v>
      </c>
      <c r="BB115" s="181">
        <v>110.61072431413277</v>
      </c>
      <c r="BC115" s="181">
        <v>110.61490546512425</v>
      </c>
      <c r="BD115" s="181">
        <v>111.13307868706863</v>
      </c>
      <c r="BE115" s="181">
        <v>111.13307868706863</v>
      </c>
      <c r="BF115" s="181">
        <v>111.25540780122476</v>
      </c>
      <c r="BG115" s="181">
        <v>111.32394335154636</v>
      </c>
      <c r="BH115" s="181">
        <v>111.32394335154636</v>
      </c>
      <c r="BI115" s="181">
        <v>111.32394335154636</v>
      </c>
      <c r="BJ115" s="181">
        <v>114.98117457721673</v>
      </c>
      <c r="BK115" s="181">
        <v>115.76520335627652</v>
      </c>
      <c r="BL115" s="181"/>
    </row>
    <row r="116" spans="1:64" x14ac:dyDescent="0.25">
      <c r="A116" s="173" t="s">
        <v>78</v>
      </c>
      <c r="B116" s="188"/>
      <c r="C116" s="164">
        <f t="shared" ref="C116:J116" si="32">C117</f>
        <v>6</v>
      </c>
      <c r="D116" s="177">
        <f t="shared" si="32"/>
        <v>114.24044814164922</v>
      </c>
      <c r="E116" s="177">
        <f t="shared" si="32"/>
        <v>114.24044814164922</v>
      </c>
      <c r="F116" s="177">
        <f t="shared" si="32"/>
        <v>114.24044814164922</v>
      </c>
      <c r="G116" s="177">
        <f t="shared" si="32"/>
        <v>114.24044814164922</v>
      </c>
      <c r="H116" s="177">
        <f t="shared" si="32"/>
        <v>114.24044814164922</v>
      </c>
      <c r="I116" s="177">
        <f t="shared" si="32"/>
        <v>114.24044814164922</v>
      </c>
      <c r="J116" s="177">
        <f t="shared" si="32"/>
        <v>114.24044814164922</v>
      </c>
      <c r="K116" s="177">
        <v>114.24044814164922</v>
      </c>
      <c r="L116" s="177">
        <v>114.24044814164922</v>
      </c>
      <c r="M116" s="177">
        <v>125.94964522698153</v>
      </c>
      <c r="N116" s="177">
        <v>125.94964522698153</v>
      </c>
      <c r="O116" s="177">
        <v>125.94964522698153</v>
      </c>
      <c r="P116" s="177">
        <v>125.94964522698153</v>
      </c>
      <c r="Q116" s="177">
        <v>125.94964522698153</v>
      </c>
      <c r="R116" s="177">
        <v>125.94964522698153</v>
      </c>
      <c r="S116" s="177">
        <v>125.94964522698153</v>
      </c>
      <c r="T116" s="177">
        <v>125.94964522698153</v>
      </c>
      <c r="U116" s="177">
        <v>125.94964522698153</v>
      </c>
      <c r="V116" s="177">
        <v>125.94964522698153</v>
      </c>
      <c r="W116" s="177">
        <v>125.94964522698153</v>
      </c>
      <c r="X116" s="177">
        <v>125.94964522698153</v>
      </c>
      <c r="Y116" s="177">
        <v>130.57210036857904</v>
      </c>
      <c r="Z116" s="177">
        <v>132.47447325539682</v>
      </c>
      <c r="AA116" s="177">
        <v>132.47447325539682</v>
      </c>
      <c r="AB116" s="177">
        <v>132.47447325539682</v>
      </c>
      <c r="AC116" s="177">
        <v>132.47447325539682</v>
      </c>
      <c r="AD116" s="177">
        <v>132.47447325539682</v>
      </c>
      <c r="AE116" s="177">
        <v>132.47447325539682</v>
      </c>
      <c r="AF116" s="177">
        <v>132.47447325539682</v>
      </c>
      <c r="AG116" s="177">
        <v>132.47447325539682</v>
      </c>
      <c r="AH116" s="177">
        <v>132.47447325539682</v>
      </c>
      <c r="AI116" s="177">
        <v>132.47447325539682</v>
      </c>
      <c r="AJ116" s="177">
        <v>132.47447325539682</v>
      </c>
      <c r="AK116" s="177">
        <v>135.41471420651013</v>
      </c>
      <c r="AL116" s="177">
        <v>135.41471420651013</v>
      </c>
      <c r="AM116" s="177">
        <v>135.41471420651013</v>
      </c>
      <c r="AN116" s="177">
        <v>135.41471420651013</v>
      </c>
      <c r="AO116" s="177">
        <v>135.41471420651013</v>
      </c>
      <c r="AP116" s="177">
        <v>135.41471420651013</v>
      </c>
      <c r="AQ116" s="177">
        <v>135.41471420651013</v>
      </c>
      <c r="AR116" s="177">
        <v>135.41471420651013</v>
      </c>
      <c r="AS116" s="177">
        <v>135.41471420651013</v>
      </c>
      <c r="AT116" s="177">
        <v>135.41471420651013</v>
      </c>
      <c r="AU116" s="177">
        <v>135.41471420651013</v>
      </c>
      <c r="AV116" s="177">
        <v>135.4147142065101</v>
      </c>
      <c r="AW116" s="177">
        <v>137.54239975120763</v>
      </c>
      <c r="AX116" s="177">
        <v>137.54239975120763</v>
      </c>
      <c r="AY116" s="177">
        <v>137.54239975120763</v>
      </c>
      <c r="AZ116" s="177">
        <v>137.54239975120763</v>
      </c>
      <c r="BA116" s="177">
        <v>137.54239975120763</v>
      </c>
      <c r="BB116" s="177">
        <v>137.54239975120763</v>
      </c>
      <c r="BC116" s="177">
        <v>137.54239975120763</v>
      </c>
      <c r="BD116" s="177">
        <v>137.54239975120763</v>
      </c>
      <c r="BE116" s="177">
        <v>137.54239975120763</v>
      </c>
      <c r="BF116" s="177">
        <v>137.54239975120763</v>
      </c>
      <c r="BG116" s="177">
        <v>137.54239975120763</v>
      </c>
      <c r="BH116" s="177">
        <v>137.54239975120763</v>
      </c>
      <c r="BI116" s="177">
        <v>141.55085555673887</v>
      </c>
      <c r="BJ116" s="177">
        <v>141.55085555673887</v>
      </c>
      <c r="BK116" s="177">
        <v>141.55085555673887</v>
      </c>
      <c r="BL116" s="177"/>
    </row>
    <row r="117" spans="1:64" x14ac:dyDescent="0.25">
      <c r="B117" s="148" t="s">
        <v>524</v>
      </c>
      <c r="C117" s="200">
        <v>6</v>
      </c>
      <c r="D117" s="181">
        <v>114.24044814164922</v>
      </c>
      <c r="E117" s="181">
        <v>114.24044814164922</v>
      </c>
      <c r="F117" s="181">
        <v>114.24044814164922</v>
      </c>
      <c r="G117" s="181">
        <v>114.24044814164922</v>
      </c>
      <c r="H117" s="181">
        <v>114.24044814164922</v>
      </c>
      <c r="I117" s="181">
        <v>114.24044814164922</v>
      </c>
      <c r="J117" s="181">
        <v>114.24044814164922</v>
      </c>
      <c r="K117" s="181">
        <v>114.24044814164922</v>
      </c>
      <c r="L117" s="181">
        <v>114.24044814164922</v>
      </c>
      <c r="M117" s="181">
        <v>125.94964522698153</v>
      </c>
      <c r="N117" s="181">
        <v>125.94964522698153</v>
      </c>
      <c r="O117" s="181">
        <v>125.94964522698153</v>
      </c>
      <c r="P117" s="181">
        <v>125.94964522698153</v>
      </c>
      <c r="Q117" s="181">
        <v>125.94964522698153</v>
      </c>
      <c r="R117" s="181">
        <v>125.94964522698153</v>
      </c>
      <c r="S117" s="181">
        <v>125.94964522698153</v>
      </c>
      <c r="T117" s="181">
        <v>125.94964522698153</v>
      </c>
      <c r="U117" s="181">
        <v>125.94964522698153</v>
      </c>
      <c r="V117" s="181">
        <v>125.94964522698153</v>
      </c>
      <c r="W117" s="181">
        <v>125.94964522698153</v>
      </c>
      <c r="X117" s="181">
        <v>125.94964522698153</v>
      </c>
      <c r="Y117" s="181">
        <v>130.57210036857904</v>
      </c>
      <c r="Z117" s="181">
        <v>132.47447325539682</v>
      </c>
      <c r="AA117" s="181">
        <v>132.47447325539682</v>
      </c>
      <c r="AB117" s="181">
        <v>132.47447325539682</v>
      </c>
      <c r="AC117" s="181">
        <v>132.47447325539682</v>
      </c>
      <c r="AD117" s="181">
        <v>132.47447325539682</v>
      </c>
      <c r="AE117" s="181">
        <v>132.47447325539682</v>
      </c>
      <c r="AF117" s="181">
        <v>132.47447325539682</v>
      </c>
      <c r="AG117" s="181">
        <v>132.47447325539682</v>
      </c>
      <c r="AH117" s="181">
        <v>132.47447325539682</v>
      </c>
      <c r="AI117" s="181">
        <v>132.47447325539682</v>
      </c>
      <c r="AJ117" s="181">
        <v>132.47447325539682</v>
      </c>
      <c r="AK117" s="181">
        <v>135.41471420651013</v>
      </c>
      <c r="AL117" s="181">
        <v>135.41471420651013</v>
      </c>
      <c r="AM117" s="181">
        <v>135.41471420651013</v>
      </c>
      <c r="AN117" s="181">
        <v>135.41471420651013</v>
      </c>
      <c r="AO117" s="181">
        <v>135.41471420651013</v>
      </c>
      <c r="AP117" s="181">
        <v>135.41471420651013</v>
      </c>
      <c r="AQ117" s="181">
        <v>135.41471420651013</v>
      </c>
      <c r="AR117" s="181">
        <v>135.41471420651013</v>
      </c>
      <c r="AS117" s="181">
        <v>135.41471420651013</v>
      </c>
      <c r="AT117" s="181">
        <v>135.41471420651013</v>
      </c>
      <c r="AU117" s="181">
        <v>135.41471420651013</v>
      </c>
      <c r="AV117" s="181">
        <v>135.4147142065101</v>
      </c>
      <c r="AW117" s="181">
        <v>137.54239975120763</v>
      </c>
      <c r="AX117" s="181">
        <v>137.54239975120763</v>
      </c>
      <c r="AY117" s="181">
        <v>137.54239975120763</v>
      </c>
      <c r="AZ117" s="181">
        <v>137.54239975120763</v>
      </c>
      <c r="BA117" s="181">
        <v>137.54239975120763</v>
      </c>
      <c r="BB117" s="181">
        <v>137.54239975120763</v>
      </c>
      <c r="BC117" s="181">
        <v>137.54239975120763</v>
      </c>
      <c r="BD117" s="181">
        <v>137.54239975120763</v>
      </c>
      <c r="BE117" s="181">
        <v>137.54239975120763</v>
      </c>
      <c r="BF117" s="181">
        <v>137.54239975120763</v>
      </c>
      <c r="BG117" s="181">
        <v>137.54239975120763</v>
      </c>
      <c r="BH117" s="181">
        <v>137.54239975120763</v>
      </c>
      <c r="BI117" s="181">
        <v>141.55085555673887</v>
      </c>
      <c r="BJ117" s="181">
        <v>141.55085555673887</v>
      </c>
      <c r="BK117" s="181">
        <v>141.55085555673887</v>
      </c>
      <c r="BL117" s="181"/>
    </row>
    <row r="118" spans="1:64" x14ac:dyDescent="0.25">
      <c r="A118" s="189" t="s">
        <v>79</v>
      </c>
      <c r="B118" s="188"/>
      <c r="C118" s="164">
        <f>C119+C121+C123</f>
        <v>12</v>
      </c>
      <c r="D118" s="172">
        <f t="shared" ref="D118:I118" si="33">(D119*8+D121*2+D123*2)/12</f>
        <v>100.00000000000004</v>
      </c>
      <c r="E118" s="172">
        <f t="shared" si="33"/>
        <v>100.00000000000004</v>
      </c>
      <c r="F118" s="172">
        <f t="shared" si="33"/>
        <v>100.00000000000004</v>
      </c>
      <c r="G118" s="172">
        <f t="shared" si="33"/>
        <v>100.00000000000004</v>
      </c>
      <c r="H118" s="172">
        <f t="shared" si="33"/>
        <v>100.00000000000004</v>
      </c>
      <c r="I118" s="172">
        <f t="shared" si="33"/>
        <v>100.00000000000004</v>
      </c>
      <c r="J118" s="172">
        <f>(J119*8+J121*2+J123*2)/12</f>
        <v>100.00000000000004</v>
      </c>
      <c r="K118" s="172">
        <v>100.00000000000004</v>
      </c>
      <c r="L118" s="172">
        <v>100.00000000000004</v>
      </c>
      <c r="M118" s="172">
        <v>101.09666666666671</v>
      </c>
      <c r="N118" s="172">
        <v>101.09666666666671</v>
      </c>
      <c r="O118" s="172">
        <v>101.09666666666671</v>
      </c>
      <c r="P118" s="172">
        <v>101.09666666666671</v>
      </c>
      <c r="Q118" s="172">
        <v>101.09666666666671</v>
      </c>
      <c r="R118" s="172">
        <v>101.09666666666671</v>
      </c>
      <c r="S118" s="172">
        <v>101.09666666666671</v>
      </c>
      <c r="T118" s="172">
        <v>101.09666666666671</v>
      </c>
      <c r="U118" s="172">
        <v>101.09666666666671</v>
      </c>
      <c r="V118" s="172">
        <v>101.09666666666671</v>
      </c>
      <c r="W118" s="172">
        <v>101.09666666666671</v>
      </c>
      <c r="X118" s="172">
        <v>101.09666666666671</v>
      </c>
      <c r="Y118" s="172">
        <v>101.09666666666671</v>
      </c>
      <c r="Z118" s="172">
        <v>101.09666666666671</v>
      </c>
      <c r="AA118" s="172">
        <v>101.09666666666671</v>
      </c>
      <c r="AB118" s="172">
        <v>101.09666666666671</v>
      </c>
      <c r="AC118" s="172">
        <v>101.09666666666671</v>
      </c>
      <c r="AD118" s="172">
        <v>101.09666666666671</v>
      </c>
      <c r="AE118" s="172">
        <v>101.09666666666671</v>
      </c>
      <c r="AF118" s="172">
        <v>101.09666666666671</v>
      </c>
      <c r="AG118" s="172">
        <v>101.09666666666671</v>
      </c>
      <c r="AH118" s="172">
        <v>101.09666666666671</v>
      </c>
      <c r="AI118" s="172">
        <v>101.09666666666671</v>
      </c>
      <c r="AJ118" s="172">
        <v>101.09666666666671</v>
      </c>
      <c r="AK118" s="172">
        <v>101.09666666666671</v>
      </c>
      <c r="AL118" s="172">
        <v>101.09666666666671</v>
      </c>
      <c r="AM118" s="172">
        <v>97.665833333333353</v>
      </c>
      <c r="AN118" s="172">
        <v>97.665833333333353</v>
      </c>
      <c r="AO118" s="172">
        <v>97.665833333333353</v>
      </c>
      <c r="AP118" s="172">
        <v>97.665833333333353</v>
      </c>
      <c r="AQ118" s="172">
        <v>97.665833333333353</v>
      </c>
      <c r="AR118" s="172">
        <v>97.665833333333353</v>
      </c>
      <c r="AS118" s="172">
        <v>97.665833333333353</v>
      </c>
      <c r="AT118" s="172">
        <v>97.665833333333353</v>
      </c>
      <c r="AU118" s="172">
        <v>97.665833333333353</v>
      </c>
      <c r="AV118" s="172">
        <v>97.665833333333339</v>
      </c>
      <c r="AW118" s="172">
        <v>97.665833333333353</v>
      </c>
      <c r="AX118" s="172">
        <v>97.665833333333353</v>
      </c>
      <c r="AY118" s="172">
        <v>97.665833333333339</v>
      </c>
      <c r="AZ118" s="172">
        <v>97.665833333333353</v>
      </c>
      <c r="BA118" s="172">
        <v>97.665833333333339</v>
      </c>
      <c r="BB118" s="172">
        <v>97.665833333333339</v>
      </c>
      <c r="BC118" s="172">
        <v>97.665833333333353</v>
      </c>
      <c r="BD118" s="172">
        <v>97.665833333333353</v>
      </c>
      <c r="BE118" s="172">
        <v>97.665833333333353</v>
      </c>
      <c r="BF118" s="172">
        <v>97.665833333333339</v>
      </c>
      <c r="BG118" s="172">
        <v>97.665833333333339</v>
      </c>
      <c r="BH118" s="172">
        <v>97.665833333333339</v>
      </c>
      <c r="BI118" s="172">
        <v>97.665833333333339</v>
      </c>
      <c r="BJ118" s="172">
        <v>97.665833333333339</v>
      </c>
      <c r="BK118" s="172">
        <v>97.665833333333339</v>
      </c>
      <c r="BL118" s="172"/>
    </row>
    <row r="119" spans="1:64" x14ac:dyDescent="0.25">
      <c r="A119" s="173" t="s">
        <v>80</v>
      </c>
      <c r="B119" s="188"/>
      <c r="C119" s="164">
        <f t="shared" ref="C119:J119" si="34">C120</f>
        <v>8</v>
      </c>
      <c r="D119" s="177">
        <f t="shared" si="34"/>
        <v>100.00000000000004</v>
      </c>
      <c r="E119" s="177">
        <f t="shared" si="34"/>
        <v>100.00000000000004</v>
      </c>
      <c r="F119" s="177">
        <f t="shared" si="34"/>
        <v>100.00000000000004</v>
      </c>
      <c r="G119" s="177">
        <f t="shared" si="34"/>
        <v>100.00000000000004</v>
      </c>
      <c r="H119" s="177">
        <f t="shared" si="34"/>
        <v>100.00000000000004</v>
      </c>
      <c r="I119" s="177">
        <f t="shared" si="34"/>
        <v>100.00000000000004</v>
      </c>
      <c r="J119" s="177">
        <f t="shared" si="34"/>
        <v>100.00000000000004</v>
      </c>
      <c r="K119" s="177">
        <v>100.00000000000004</v>
      </c>
      <c r="L119" s="177">
        <v>100.00000000000004</v>
      </c>
      <c r="M119" s="177">
        <v>100.00000000000004</v>
      </c>
      <c r="N119" s="177">
        <v>100.00000000000004</v>
      </c>
      <c r="O119" s="177">
        <v>100.00000000000004</v>
      </c>
      <c r="P119" s="177">
        <v>100.00000000000004</v>
      </c>
      <c r="Q119" s="177">
        <v>100.00000000000004</v>
      </c>
      <c r="R119" s="177">
        <v>100.00000000000004</v>
      </c>
      <c r="S119" s="177">
        <v>100.00000000000004</v>
      </c>
      <c r="T119" s="177">
        <v>100.00000000000004</v>
      </c>
      <c r="U119" s="177">
        <v>100.00000000000004</v>
      </c>
      <c r="V119" s="177">
        <v>100.00000000000004</v>
      </c>
      <c r="W119" s="177">
        <v>100.00000000000004</v>
      </c>
      <c r="X119" s="177">
        <v>100.00000000000004</v>
      </c>
      <c r="Y119" s="177">
        <v>100.00000000000004</v>
      </c>
      <c r="Z119" s="177">
        <v>100.00000000000004</v>
      </c>
      <c r="AA119" s="177">
        <v>100.00000000000004</v>
      </c>
      <c r="AB119" s="177">
        <v>100.00000000000004</v>
      </c>
      <c r="AC119" s="177">
        <v>100.00000000000004</v>
      </c>
      <c r="AD119" s="177">
        <v>100.00000000000004</v>
      </c>
      <c r="AE119" s="177">
        <v>100.00000000000004</v>
      </c>
      <c r="AF119" s="177">
        <v>100.00000000000004</v>
      </c>
      <c r="AG119" s="177">
        <v>100.00000000000004</v>
      </c>
      <c r="AH119" s="177">
        <v>100.00000000000004</v>
      </c>
      <c r="AI119" s="177">
        <v>100.00000000000004</v>
      </c>
      <c r="AJ119" s="177">
        <v>100.00000000000004</v>
      </c>
      <c r="AK119" s="177">
        <v>100.00000000000004</v>
      </c>
      <c r="AL119" s="177">
        <v>100.00000000000004</v>
      </c>
      <c r="AM119" s="177">
        <v>96.088750000000019</v>
      </c>
      <c r="AN119" s="177">
        <v>96.088750000000019</v>
      </c>
      <c r="AO119" s="177">
        <v>96.088750000000019</v>
      </c>
      <c r="AP119" s="177">
        <v>96.088750000000019</v>
      </c>
      <c r="AQ119" s="177">
        <v>96.088750000000019</v>
      </c>
      <c r="AR119" s="177">
        <v>96.088750000000019</v>
      </c>
      <c r="AS119" s="177">
        <v>96.088750000000019</v>
      </c>
      <c r="AT119" s="177">
        <v>96.088750000000019</v>
      </c>
      <c r="AU119" s="177">
        <v>96.088750000000019</v>
      </c>
      <c r="AV119" s="177">
        <v>96.088750000000005</v>
      </c>
      <c r="AW119" s="177">
        <v>96.088750000000019</v>
      </c>
      <c r="AX119" s="177">
        <v>96.088750000000019</v>
      </c>
      <c r="AY119" s="177">
        <v>96.088750000000005</v>
      </c>
      <c r="AZ119" s="177">
        <v>96.088750000000019</v>
      </c>
      <c r="BA119" s="177">
        <v>96.088750000000005</v>
      </c>
      <c r="BB119" s="177">
        <v>96.088750000000005</v>
      </c>
      <c r="BC119" s="177">
        <v>96.088750000000019</v>
      </c>
      <c r="BD119" s="177">
        <v>96.088750000000019</v>
      </c>
      <c r="BE119" s="177">
        <v>96.088750000000019</v>
      </c>
      <c r="BF119" s="177">
        <v>96.088750000000005</v>
      </c>
      <c r="BG119" s="177">
        <v>96.088750000000005</v>
      </c>
      <c r="BH119" s="177">
        <v>96.088750000000005</v>
      </c>
      <c r="BI119" s="177">
        <v>96.088750000000005</v>
      </c>
      <c r="BJ119" s="177">
        <v>96.088750000000005</v>
      </c>
      <c r="BK119" s="177">
        <v>96.088750000000005</v>
      </c>
      <c r="BL119" s="177"/>
    </row>
    <row r="120" spans="1:64" x14ac:dyDescent="0.25">
      <c r="B120" s="148" t="s">
        <v>525</v>
      </c>
      <c r="C120" s="200">
        <v>8</v>
      </c>
      <c r="D120" s="181">
        <v>100.00000000000004</v>
      </c>
      <c r="E120" s="181">
        <v>100.00000000000004</v>
      </c>
      <c r="F120" s="181">
        <v>100.00000000000004</v>
      </c>
      <c r="G120" s="181">
        <v>100.00000000000004</v>
      </c>
      <c r="H120" s="181">
        <v>100.00000000000004</v>
      </c>
      <c r="I120" s="181">
        <v>100.00000000000004</v>
      </c>
      <c r="J120" s="181">
        <v>100.00000000000004</v>
      </c>
      <c r="K120" s="181">
        <v>100.00000000000004</v>
      </c>
      <c r="L120" s="181">
        <v>100.00000000000004</v>
      </c>
      <c r="M120" s="181">
        <v>100.00000000000004</v>
      </c>
      <c r="N120" s="181">
        <v>100.00000000000004</v>
      </c>
      <c r="O120" s="181">
        <v>100.00000000000004</v>
      </c>
      <c r="P120" s="181">
        <v>100.00000000000004</v>
      </c>
      <c r="Q120" s="181">
        <v>100.00000000000004</v>
      </c>
      <c r="R120" s="181">
        <v>100.00000000000004</v>
      </c>
      <c r="S120" s="181">
        <v>100.00000000000004</v>
      </c>
      <c r="T120" s="181">
        <v>100.00000000000004</v>
      </c>
      <c r="U120" s="181">
        <v>100.00000000000004</v>
      </c>
      <c r="V120" s="181">
        <v>100.00000000000004</v>
      </c>
      <c r="W120" s="181">
        <v>100.00000000000004</v>
      </c>
      <c r="X120" s="181">
        <v>100.00000000000004</v>
      </c>
      <c r="Y120" s="181">
        <v>100.00000000000004</v>
      </c>
      <c r="Z120" s="181">
        <v>100.00000000000004</v>
      </c>
      <c r="AA120" s="181">
        <v>100.00000000000004</v>
      </c>
      <c r="AB120" s="181">
        <v>100.00000000000004</v>
      </c>
      <c r="AC120" s="181">
        <v>100.00000000000004</v>
      </c>
      <c r="AD120" s="181">
        <v>100.00000000000004</v>
      </c>
      <c r="AE120" s="181">
        <v>100.00000000000004</v>
      </c>
      <c r="AF120" s="181">
        <v>100.00000000000004</v>
      </c>
      <c r="AG120" s="181">
        <v>100.00000000000004</v>
      </c>
      <c r="AH120" s="181">
        <v>100.00000000000004</v>
      </c>
      <c r="AI120" s="181">
        <v>100.00000000000004</v>
      </c>
      <c r="AJ120" s="181">
        <v>100.00000000000004</v>
      </c>
      <c r="AK120" s="181">
        <v>100.00000000000004</v>
      </c>
      <c r="AL120" s="181">
        <v>100.00000000000004</v>
      </c>
      <c r="AM120" s="181">
        <v>96.088750000000019</v>
      </c>
      <c r="AN120" s="181">
        <v>96.088750000000019</v>
      </c>
      <c r="AO120" s="181">
        <v>96.088750000000019</v>
      </c>
      <c r="AP120" s="181">
        <v>96.088750000000019</v>
      </c>
      <c r="AQ120" s="181">
        <v>96.088750000000019</v>
      </c>
      <c r="AR120" s="181">
        <v>96.088750000000019</v>
      </c>
      <c r="AS120" s="181">
        <v>96.088750000000019</v>
      </c>
      <c r="AT120" s="181">
        <v>96.088750000000019</v>
      </c>
      <c r="AU120" s="181">
        <v>96.088750000000019</v>
      </c>
      <c r="AV120" s="181">
        <v>96.088750000000005</v>
      </c>
      <c r="AW120" s="181">
        <v>96.088750000000019</v>
      </c>
      <c r="AX120" s="181">
        <v>96.088750000000019</v>
      </c>
      <c r="AY120" s="181">
        <v>96.088750000000005</v>
      </c>
      <c r="AZ120" s="181">
        <v>96.088750000000019</v>
      </c>
      <c r="BA120" s="181">
        <v>96.088750000000005</v>
      </c>
      <c r="BB120" s="181">
        <v>96.088750000000005</v>
      </c>
      <c r="BC120" s="181">
        <v>96.088750000000019</v>
      </c>
      <c r="BD120" s="181">
        <v>96.088750000000019</v>
      </c>
      <c r="BE120" s="181">
        <v>96.088750000000019</v>
      </c>
      <c r="BF120" s="181">
        <v>96.088750000000005</v>
      </c>
      <c r="BG120" s="181">
        <v>96.088750000000005</v>
      </c>
      <c r="BH120" s="181">
        <v>96.088750000000005</v>
      </c>
      <c r="BI120" s="181">
        <v>96.088750000000005</v>
      </c>
      <c r="BJ120" s="181">
        <v>96.088750000000005</v>
      </c>
      <c r="BK120" s="181">
        <v>96.088750000000005</v>
      </c>
      <c r="BL120" s="181"/>
    </row>
    <row r="121" spans="1:64" x14ac:dyDescent="0.25">
      <c r="A121" s="173" t="s">
        <v>81</v>
      </c>
      <c r="B121" s="188"/>
      <c r="C121" s="155">
        <f t="shared" ref="C121:J121" si="35">C122</f>
        <v>2</v>
      </c>
      <c r="D121" s="177">
        <f t="shared" si="35"/>
        <v>100</v>
      </c>
      <c r="E121" s="177">
        <f t="shared" si="35"/>
        <v>100</v>
      </c>
      <c r="F121" s="177">
        <f t="shared" si="35"/>
        <v>100</v>
      </c>
      <c r="G121" s="177">
        <f t="shared" si="35"/>
        <v>100</v>
      </c>
      <c r="H121" s="177">
        <f t="shared" si="35"/>
        <v>100.00000000000004</v>
      </c>
      <c r="I121" s="177">
        <f t="shared" si="35"/>
        <v>100.00000000000004</v>
      </c>
      <c r="J121" s="177">
        <f t="shared" si="35"/>
        <v>100.00000000000004</v>
      </c>
      <c r="K121" s="177">
        <v>100.00000000000004</v>
      </c>
      <c r="L121" s="177">
        <v>100.00000000000004</v>
      </c>
      <c r="M121" s="177">
        <v>100.00000000000004</v>
      </c>
      <c r="N121" s="177">
        <v>100.00000000000004</v>
      </c>
      <c r="O121" s="177">
        <v>100.00000000000004</v>
      </c>
      <c r="P121" s="177">
        <v>100.00000000000004</v>
      </c>
      <c r="Q121" s="177">
        <v>100.00000000000004</v>
      </c>
      <c r="R121" s="177">
        <v>100.00000000000004</v>
      </c>
      <c r="S121" s="177">
        <v>100.00000000000004</v>
      </c>
      <c r="T121" s="177">
        <v>100.00000000000004</v>
      </c>
      <c r="U121" s="177">
        <v>100.00000000000004</v>
      </c>
      <c r="V121" s="177">
        <v>100.00000000000004</v>
      </c>
      <c r="W121" s="177">
        <v>100.00000000000004</v>
      </c>
      <c r="X121" s="177">
        <v>100.00000000000004</v>
      </c>
      <c r="Y121" s="177">
        <v>100.00000000000004</v>
      </c>
      <c r="Z121" s="177">
        <v>100.00000000000004</v>
      </c>
      <c r="AA121" s="177">
        <v>100.00000000000004</v>
      </c>
      <c r="AB121" s="177">
        <v>100.00000000000004</v>
      </c>
      <c r="AC121" s="177">
        <v>100.00000000000004</v>
      </c>
      <c r="AD121" s="177">
        <v>100.00000000000004</v>
      </c>
      <c r="AE121" s="177">
        <v>100.00000000000004</v>
      </c>
      <c r="AF121" s="177">
        <v>100.00000000000004</v>
      </c>
      <c r="AG121" s="177">
        <v>100.00000000000004</v>
      </c>
      <c r="AH121" s="177">
        <v>100.00000000000004</v>
      </c>
      <c r="AI121" s="177">
        <v>100.00000000000004</v>
      </c>
      <c r="AJ121" s="177">
        <v>100.00000000000004</v>
      </c>
      <c r="AK121" s="177">
        <v>100.00000000000004</v>
      </c>
      <c r="AL121" s="177">
        <v>100.00000000000004</v>
      </c>
      <c r="AM121" s="177">
        <v>95.059999999999988</v>
      </c>
      <c r="AN121" s="177">
        <v>95.059999999999988</v>
      </c>
      <c r="AO121" s="177">
        <v>95.059999999999988</v>
      </c>
      <c r="AP121" s="177">
        <v>95.059999999999988</v>
      </c>
      <c r="AQ121" s="177">
        <v>95.059999999999988</v>
      </c>
      <c r="AR121" s="177">
        <v>95.059999999999988</v>
      </c>
      <c r="AS121" s="177">
        <v>95.059999999999988</v>
      </c>
      <c r="AT121" s="177">
        <v>95.059999999999988</v>
      </c>
      <c r="AU121" s="177">
        <v>95.059999999999988</v>
      </c>
      <c r="AV121" s="177">
        <v>95.06</v>
      </c>
      <c r="AW121" s="177">
        <v>95.059999999999988</v>
      </c>
      <c r="AX121" s="177">
        <v>95.059999999999988</v>
      </c>
      <c r="AY121" s="177">
        <v>95.06</v>
      </c>
      <c r="AZ121" s="177">
        <v>95.059999999999988</v>
      </c>
      <c r="BA121" s="177">
        <v>95.06</v>
      </c>
      <c r="BB121" s="177">
        <v>95.06</v>
      </c>
      <c r="BC121" s="177">
        <v>95.059999999999988</v>
      </c>
      <c r="BD121" s="177">
        <v>95.059999999999988</v>
      </c>
      <c r="BE121" s="177">
        <v>95.059999999999988</v>
      </c>
      <c r="BF121" s="177">
        <v>95.06</v>
      </c>
      <c r="BG121" s="177">
        <v>95.06</v>
      </c>
      <c r="BH121" s="177">
        <v>95.06</v>
      </c>
      <c r="BI121" s="177">
        <v>95.06</v>
      </c>
      <c r="BJ121" s="177">
        <v>95.06</v>
      </c>
      <c r="BK121" s="177">
        <v>95.06</v>
      </c>
      <c r="BL121" s="177"/>
    </row>
    <row r="122" spans="1:64" x14ac:dyDescent="0.25">
      <c r="B122" s="148" t="s">
        <v>526</v>
      </c>
      <c r="C122" s="150">
        <v>2</v>
      </c>
      <c r="D122" s="181">
        <v>100</v>
      </c>
      <c r="E122" s="181">
        <v>100</v>
      </c>
      <c r="F122" s="181">
        <v>100</v>
      </c>
      <c r="G122" s="181">
        <v>100</v>
      </c>
      <c r="H122" s="181">
        <v>100.00000000000004</v>
      </c>
      <c r="I122" s="181">
        <v>100.00000000000004</v>
      </c>
      <c r="J122" s="181">
        <v>100.00000000000004</v>
      </c>
      <c r="K122" s="181">
        <v>100.00000000000004</v>
      </c>
      <c r="L122" s="181">
        <v>100.00000000000004</v>
      </c>
      <c r="M122" s="181">
        <v>100.00000000000004</v>
      </c>
      <c r="N122" s="181">
        <v>100.00000000000004</v>
      </c>
      <c r="O122" s="181">
        <v>100.00000000000004</v>
      </c>
      <c r="P122" s="181">
        <v>100.00000000000004</v>
      </c>
      <c r="Q122" s="181">
        <v>100.00000000000004</v>
      </c>
      <c r="R122" s="181">
        <v>100.00000000000004</v>
      </c>
      <c r="S122" s="181">
        <v>100.00000000000004</v>
      </c>
      <c r="T122" s="181">
        <v>100.00000000000004</v>
      </c>
      <c r="U122" s="181">
        <v>100.00000000000004</v>
      </c>
      <c r="V122" s="181">
        <v>100.00000000000004</v>
      </c>
      <c r="W122" s="181">
        <v>100.00000000000004</v>
      </c>
      <c r="X122" s="181">
        <v>100.00000000000004</v>
      </c>
      <c r="Y122" s="181">
        <v>100.00000000000004</v>
      </c>
      <c r="Z122" s="181">
        <v>100.00000000000004</v>
      </c>
      <c r="AA122" s="181">
        <v>100.00000000000004</v>
      </c>
      <c r="AB122" s="181">
        <v>100.00000000000004</v>
      </c>
      <c r="AC122" s="181">
        <v>100.00000000000004</v>
      </c>
      <c r="AD122" s="181">
        <v>100.00000000000004</v>
      </c>
      <c r="AE122" s="181">
        <v>100.00000000000004</v>
      </c>
      <c r="AF122" s="181">
        <v>100.00000000000004</v>
      </c>
      <c r="AG122" s="181">
        <v>100.00000000000004</v>
      </c>
      <c r="AH122" s="181">
        <v>100.00000000000004</v>
      </c>
      <c r="AI122" s="181">
        <v>100.00000000000004</v>
      </c>
      <c r="AJ122" s="181">
        <v>100.00000000000004</v>
      </c>
      <c r="AK122" s="181">
        <v>100.00000000000004</v>
      </c>
      <c r="AL122" s="181">
        <v>100.00000000000004</v>
      </c>
      <c r="AM122" s="181">
        <v>95.059999999999988</v>
      </c>
      <c r="AN122" s="181">
        <v>95.059999999999988</v>
      </c>
      <c r="AO122" s="181">
        <v>95.059999999999988</v>
      </c>
      <c r="AP122" s="181">
        <v>95.059999999999988</v>
      </c>
      <c r="AQ122" s="181">
        <v>95.059999999999988</v>
      </c>
      <c r="AR122" s="181">
        <v>95.059999999999988</v>
      </c>
      <c r="AS122" s="181">
        <v>95.059999999999988</v>
      </c>
      <c r="AT122" s="181">
        <v>95.059999999999988</v>
      </c>
      <c r="AU122" s="181">
        <v>95.059999999999988</v>
      </c>
      <c r="AV122" s="181">
        <v>95.06</v>
      </c>
      <c r="AW122" s="181">
        <v>95.059999999999988</v>
      </c>
      <c r="AX122" s="181">
        <v>95.059999999999988</v>
      </c>
      <c r="AY122" s="181">
        <v>95.06</v>
      </c>
      <c r="AZ122" s="181">
        <v>95.059999999999988</v>
      </c>
      <c r="BA122" s="181">
        <v>95.06</v>
      </c>
      <c r="BB122" s="181">
        <v>95.06</v>
      </c>
      <c r="BC122" s="181">
        <v>95.059999999999988</v>
      </c>
      <c r="BD122" s="181">
        <v>95.059999999999988</v>
      </c>
      <c r="BE122" s="181">
        <v>95.059999999999988</v>
      </c>
      <c r="BF122" s="181">
        <v>95.06</v>
      </c>
      <c r="BG122" s="181">
        <v>95.06</v>
      </c>
      <c r="BH122" s="181">
        <v>95.06</v>
      </c>
      <c r="BI122" s="181">
        <v>95.06</v>
      </c>
      <c r="BJ122" s="181">
        <v>95.06</v>
      </c>
      <c r="BK122" s="181">
        <v>95.06</v>
      </c>
      <c r="BL122" s="181"/>
    </row>
    <row r="123" spans="1:64" x14ac:dyDescent="0.25">
      <c r="A123" s="173" t="s">
        <v>82</v>
      </c>
      <c r="B123" s="188"/>
      <c r="C123" s="155">
        <f t="shared" ref="C123:J123" si="36">C124</f>
        <v>2</v>
      </c>
      <c r="D123" s="177">
        <f t="shared" si="36"/>
        <v>100</v>
      </c>
      <c r="E123" s="177">
        <f t="shared" si="36"/>
        <v>100</v>
      </c>
      <c r="F123" s="177">
        <f t="shared" si="36"/>
        <v>100</v>
      </c>
      <c r="G123" s="177">
        <f t="shared" si="36"/>
        <v>100</v>
      </c>
      <c r="H123" s="177">
        <f t="shared" si="36"/>
        <v>100.00000000000004</v>
      </c>
      <c r="I123" s="177">
        <f t="shared" si="36"/>
        <v>100.00000000000004</v>
      </c>
      <c r="J123" s="177">
        <f t="shared" si="36"/>
        <v>100.00000000000004</v>
      </c>
      <c r="K123" s="177">
        <v>100.00000000000004</v>
      </c>
      <c r="L123" s="177">
        <v>100.00000000000004</v>
      </c>
      <c r="M123" s="177">
        <v>106.58000000000003</v>
      </c>
      <c r="N123" s="177">
        <v>106.58000000000003</v>
      </c>
      <c r="O123" s="177">
        <v>106.58000000000003</v>
      </c>
      <c r="P123" s="177">
        <v>106.58000000000003</v>
      </c>
      <c r="Q123" s="177">
        <v>106.58000000000003</v>
      </c>
      <c r="R123" s="177">
        <v>106.58000000000003</v>
      </c>
      <c r="S123" s="177">
        <v>106.58000000000003</v>
      </c>
      <c r="T123" s="177">
        <v>106.58000000000003</v>
      </c>
      <c r="U123" s="177">
        <v>106.58000000000003</v>
      </c>
      <c r="V123" s="177">
        <v>106.58000000000003</v>
      </c>
      <c r="W123" s="177">
        <v>106.58000000000003</v>
      </c>
      <c r="X123" s="177">
        <v>106.58000000000003</v>
      </c>
      <c r="Y123" s="177">
        <v>106.58000000000003</v>
      </c>
      <c r="Z123" s="177">
        <v>106.58000000000003</v>
      </c>
      <c r="AA123" s="177">
        <v>106.58000000000003</v>
      </c>
      <c r="AB123" s="177">
        <v>106.58000000000003</v>
      </c>
      <c r="AC123" s="177">
        <v>106.58000000000003</v>
      </c>
      <c r="AD123" s="177">
        <v>106.58000000000003</v>
      </c>
      <c r="AE123" s="177">
        <v>106.58000000000003</v>
      </c>
      <c r="AF123" s="177">
        <v>106.58000000000003</v>
      </c>
      <c r="AG123" s="177">
        <v>106.58000000000003</v>
      </c>
      <c r="AH123" s="177">
        <v>106.58000000000003</v>
      </c>
      <c r="AI123" s="177">
        <v>106.58000000000003</v>
      </c>
      <c r="AJ123" s="177">
        <v>106.58000000000003</v>
      </c>
      <c r="AK123" s="177">
        <v>106.58000000000003</v>
      </c>
      <c r="AL123" s="177">
        <v>106.58000000000003</v>
      </c>
      <c r="AM123" s="177">
        <v>106.58000000000003</v>
      </c>
      <c r="AN123" s="177">
        <v>106.58000000000003</v>
      </c>
      <c r="AO123" s="177">
        <v>106.58000000000003</v>
      </c>
      <c r="AP123" s="177">
        <v>106.58000000000003</v>
      </c>
      <c r="AQ123" s="177">
        <v>106.58000000000003</v>
      </c>
      <c r="AR123" s="177">
        <v>106.58000000000003</v>
      </c>
      <c r="AS123" s="177">
        <v>106.58000000000003</v>
      </c>
      <c r="AT123" s="177">
        <v>106.58000000000003</v>
      </c>
      <c r="AU123" s="177">
        <v>106.58000000000003</v>
      </c>
      <c r="AV123" s="177">
        <v>106.58000000000001</v>
      </c>
      <c r="AW123" s="177">
        <v>106.58000000000003</v>
      </c>
      <c r="AX123" s="177">
        <v>106.58000000000003</v>
      </c>
      <c r="AY123" s="177">
        <v>106.58000000000001</v>
      </c>
      <c r="AZ123" s="177">
        <v>106.58000000000003</v>
      </c>
      <c r="BA123" s="177">
        <v>106.58000000000001</v>
      </c>
      <c r="BB123" s="177">
        <v>106.58000000000001</v>
      </c>
      <c r="BC123" s="177">
        <v>106.58000000000003</v>
      </c>
      <c r="BD123" s="177">
        <v>106.58000000000003</v>
      </c>
      <c r="BE123" s="177">
        <v>106.58000000000003</v>
      </c>
      <c r="BF123" s="177">
        <v>106.58000000000001</v>
      </c>
      <c r="BG123" s="177">
        <v>106.58000000000001</v>
      </c>
      <c r="BH123" s="177">
        <v>106.58000000000001</v>
      </c>
      <c r="BI123" s="177">
        <v>106.58000000000001</v>
      </c>
      <c r="BJ123" s="177">
        <v>106.58000000000001</v>
      </c>
      <c r="BK123" s="177">
        <v>106.58000000000001</v>
      </c>
      <c r="BL123" s="177"/>
    </row>
    <row r="124" spans="1:64" x14ac:dyDescent="0.25">
      <c r="B124" s="148" t="s">
        <v>527</v>
      </c>
      <c r="C124" s="150">
        <v>2</v>
      </c>
      <c r="D124" s="181">
        <v>100</v>
      </c>
      <c r="E124" s="181">
        <v>100</v>
      </c>
      <c r="F124" s="181">
        <v>100</v>
      </c>
      <c r="G124" s="181">
        <v>100</v>
      </c>
      <c r="H124" s="181">
        <v>100.00000000000004</v>
      </c>
      <c r="I124" s="181">
        <v>100.00000000000004</v>
      </c>
      <c r="J124" s="181">
        <v>100.00000000000004</v>
      </c>
      <c r="K124" s="181">
        <v>100.00000000000004</v>
      </c>
      <c r="L124" s="181">
        <v>100.00000000000004</v>
      </c>
      <c r="M124" s="181">
        <v>106.58000000000003</v>
      </c>
      <c r="N124" s="181">
        <v>106.58000000000003</v>
      </c>
      <c r="O124" s="181">
        <v>106.58000000000003</v>
      </c>
      <c r="P124" s="181">
        <v>106.58000000000003</v>
      </c>
      <c r="Q124" s="181">
        <v>106.58000000000003</v>
      </c>
      <c r="R124" s="181">
        <v>106.58000000000003</v>
      </c>
      <c r="S124" s="181">
        <v>106.58000000000003</v>
      </c>
      <c r="T124" s="181">
        <v>106.58000000000003</v>
      </c>
      <c r="U124" s="181">
        <v>106.58000000000003</v>
      </c>
      <c r="V124" s="181">
        <v>106.58000000000003</v>
      </c>
      <c r="W124" s="181">
        <v>106.58000000000003</v>
      </c>
      <c r="X124" s="181">
        <v>106.58000000000003</v>
      </c>
      <c r="Y124" s="181">
        <v>106.58000000000003</v>
      </c>
      <c r="Z124" s="181">
        <v>106.58000000000003</v>
      </c>
      <c r="AA124" s="181">
        <v>106.58000000000003</v>
      </c>
      <c r="AB124" s="181">
        <v>106.58000000000003</v>
      </c>
      <c r="AC124" s="181">
        <v>106.58000000000003</v>
      </c>
      <c r="AD124" s="181">
        <v>106.58000000000003</v>
      </c>
      <c r="AE124" s="181">
        <v>106.58000000000003</v>
      </c>
      <c r="AF124" s="181">
        <v>106.58000000000003</v>
      </c>
      <c r="AG124" s="181">
        <v>106.58000000000003</v>
      </c>
      <c r="AH124" s="181">
        <v>106.58000000000003</v>
      </c>
      <c r="AI124" s="181">
        <v>106.58000000000003</v>
      </c>
      <c r="AJ124" s="181">
        <v>106.58000000000003</v>
      </c>
      <c r="AK124" s="181">
        <v>106.58000000000003</v>
      </c>
      <c r="AL124" s="181">
        <v>106.58000000000003</v>
      </c>
      <c r="AM124" s="181">
        <v>106.58000000000003</v>
      </c>
      <c r="AN124" s="181">
        <v>106.58000000000003</v>
      </c>
      <c r="AO124" s="181">
        <v>106.58000000000003</v>
      </c>
      <c r="AP124" s="181">
        <v>106.58000000000003</v>
      </c>
      <c r="AQ124" s="181">
        <v>106.58000000000003</v>
      </c>
      <c r="AR124" s="181">
        <v>106.58000000000003</v>
      </c>
      <c r="AS124" s="181">
        <v>106.58000000000003</v>
      </c>
      <c r="AT124" s="181">
        <v>106.58000000000003</v>
      </c>
      <c r="AU124" s="181">
        <v>106.58000000000003</v>
      </c>
      <c r="AV124" s="181">
        <v>106.58000000000001</v>
      </c>
      <c r="AW124" s="181">
        <v>106.58000000000003</v>
      </c>
      <c r="AX124" s="181">
        <v>106.58000000000003</v>
      </c>
      <c r="AY124" s="181">
        <v>106.58000000000001</v>
      </c>
      <c r="AZ124" s="181">
        <v>106.58000000000003</v>
      </c>
      <c r="BA124" s="181">
        <v>106.58000000000001</v>
      </c>
      <c r="BB124" s="181">
        <v>106.58000000000001</v>
      </c>
      <c r="BC124" s="181">
        <v>106.58000000000003</v>
      </c>
      <c r="BD124" s="181">
        <v>106.58000000000003</v>
      </c>
      <c r="BE124" s="181">
        <v>106.58000000000003</v>
      </c>
      <c r="BF124" s="181">
        <v>106.58000000000001</v>
      </c>
      <c r="BG124" s="181">
        <v>106.58000000000001</v>
      </c>
      <c r="BH124" s="181">
        <v>106.58000000000001</v>
      </c>
      <c r="BI124" s="181">
        <v>106.58000000000001</v>
      </c>
      <c r="BJ124" s="181">
        <v>106.58000000000001</v>
      </c>
      <c r="BK124" s="181">
        <v>106.58000000000001</v>
      </c>
      <c r="BL124" s="181"/>
    </row>
    <row r="125" spans="1:64" x14ac:dyDescent="0.25">
      <c r="A125" s="189" t="s">
        <v>83</v>
      </c>
      <c r="B125" s="188"/>
      <c r="C125" s="164">
        <f>C126+C128</f>
        <v>53</v>
      </c>
      <c r="D125" s="172">
        <f t="shared" ref="D125:I125" si="37">(D126*38+D128*15)/53</f>
        <v>100.4354136429608</v>
      </c>
      <c r="E125" s="172">
        <f t="shared" si="37"/>
        <v>100.4354136429608</v>
      </c>
      <c r="F125" s="172">
        <f t="shared" si="37"/>
        <v>100.4354136429608</v>
      </c>
      <c r="G125" s="172">
        <f t="shared" si="37"/>
        <v>100.4354136429608</v>
      </c>
      <c r="H125" s="172">
        <f t="shared" si="37"/>
        <v>100.43541364296082</v>
      </c>
      <c r="I125" s="172">
        <f t="shared" si="37"/>
        <v>100.43541364296082</v>
      </c>
      <c r="J125" s="172">
        <f>(J126*38+J128*15)/53</f>
        <v>100.43541364296082</v>
      </c>
      <c r="K125" s="172">
        <v>100.43541364296082</v>
      </c>
      <c r="L125" s="172">
        <v>100.43541364296082</v>
      </c>
      <c r="M125" s="172">
        <v>100.43541364296082</v>
      </c>
      <c r="N125" s="172">
        <v>100.43541364296082</v>
      </c>
      <c r="O125" s="172">
        <v>100.43541364296082</v>
      </c>
      <c r="P125" s="172">
        <v>100.43541364296082</v>
      </c>
      <c r="Q125" s="172">
        <v>100.43541364296082</v>
      </c>
      <c r="R125" s="172">
        <v>100.43541364296082</v>
      </c>
      <c r="S125" s="172">
        <v>100.43541364296082</v>
      </c>
      <c r="T125" s="172">
        <v>100.43541364296082</v>
      </c>
      <c r="U125" s="172">
        <v>100.43541364296082</v>
      </c>
      <c r="V125" s="172">
        <v>100.43541364296082</v>
      </c>
      <c r="W125" s="172">
        <v>100.43541364296082</v>
      </c>
      <c r="X125" s="172">
        <v>100.43541364296082</v>
      </c>
      <c r="Y125" s="172">
        <v>100.43541364296082</v>
      </c>
      <c r="Z125" s="172">
        <v>100.43541364296082</v>
      </c>
      <c r="AA125" s="172">
        <v>100.43541364296082</v>
      </c>
      <c r="AB125" s="172">
        <v>100.43541364296082</v>
      </c>
      <c r="AC125" s="172">
        <v>100.43541364296082</v>
      </c>
      <c r="AD125" s="172">
        <v>100.43541364296082</v>
      </c>
      <c r="AE125" s="172">
        <v>100.43541364296082</v>
      </c>
      <c r="AF125" s="172">
        <v>100.43541364296082</v>
      </c>
      <c r="AG125" s="172">
        <v>100.43541364296082</v>
      </c>
      <c r="AH125" s="172">
        <v>100.43541364296082</v>
      </c>
      <c r="AI125" s="172">
        <v>100.43541364296082</v>
      </c>
      <c r="AJ125" s="172">
        <v>100.43541364296082</v>
      </c>
      <c r="AK125" s="172">
        <v>99.00145137880989</v>
      </c>
      <c r="AL125" s="172">
        <v>99.00145137880989</v>
      </c>
      <c r="AM125" s="172">
        <v>99.00145137880989</v>
      </c>
      <c r="AN125" s="172">
        <v>99.00145137880989</v>
      </c>
      <c r="AO125" s="172">
        <v>99.00145137880989</v>
      </c>
      <c r="AP125" s="172">
        <v>99.00145137880989</v>
      </c>
      <c r="AQ125" s="172">
        <v>99.00145137880989</v>
      </c>
      <c r="AR125" s="172">
        <v>93.776487663280136</v>
      </c>
      <c r="AS125" s="172">
        <v>93.776487663280136</v>
      </c>
      <c r="AT125" s="172">
        <v>93.776487663280136</v>
      </c>
      <c r="AU125" s="172">
        <v>93.776487663280136</v>
      </c>
      <c r="AV125" s="172">
        <v>93.776487663280108</v>
      </c>
      <c r="AW125" s="172">
        <v>93.776487663280136</v>
      </c>
      <c r="AX125" s="172">
        <v>93.776487663280136</v>
      </c>
      <c r="AY125" s="172">
        <v>93.776487663280108</v>
      </c>
      <c r="AZ125" s="172">
        <v>93.776487663280136</v>
      </c>
      <c r="BA125" s="172">
        <v>93.776487663280108</v>
      </c>
      <c r="BB125" s="172">
        <v>93.776487663280108</v>
      </c>
      <c r="BC125" s="172">
        <v>93.776487663280136</v>
      </c>
      <c r="BD125" s="172">
        <v>93.776487663280136</v>
      </c>
      <c r="BE125" s="172">
        <v>93.776487663280136</v>
      </c>
      <c r="BF125" s="172">
        <v>93.776487663280108</v>
      </c>
      <c r="BG125" s="172">
        <v>93.776487663280108</v>
      </c>
      <c r="BH125" s="172">
        <v>93.776487663280108</v>
      </c>
      <c r="BI125" s="172">
        <v>93.776487663280108</v>
      </c>
      <c r="BJ125" s="172">
        <v>93.776487663280108</v>
      </c>
      <c r="BK125" s="172">
        <v>93.776487663280108</v>
      </c>
      <c r="BL125" s="172"/>
    </row>
    <row r="126" spans="1:64" x14ac:dyDescent="0.25">
      <c r="A126" s="173" t="s">
        <v>84</v>
      </c>
      <c r="B126" s="188"/>
      <c r="C126" s="155">
        <f t="shared" ref="C126:J126" si="38">C127</f>
        <v>38</v>
      </c>
      <c r="D126" s="177">
        <f t="shared" si="38"/>
        <v>100</v>
      </c>
      <c r="E126" s="177">
        <f t="shared" si="38"/>
        <v>100</v>
      </c>
      <c r="F126" s="177">
        <f t="shared" si="38"/>
        <v>100</v>
      </c>
      <c r="G126" s="177">
        <f t="shared" si="38"/>
        <v>100</v>
      </c>
      <c r="H126" s="177">
        <f t="shared" si="38"/>
        <v>100.00000000000004</v>
      </c>
      <c r="I126" s="177">
        <f t="shared" si="38"/>
        <v>100.00000000000004</v>
      </c>
      <c r="J126" s="177">
        <f t="shared" si="38"/>
        <v>100.00000000000004</v>
      </c>
      <c r="K126" s="177">
        <v>100.00000000000004</v>
      </c>
      <c r="L126" s="177">
        <v>100.00000000000004</v>
      </c>
      <c r="M126" s="177">
        <v>100.00000000000004</v>
      </c>
      <c r="N126" s="177">
        <v>100.00000000000004</v>
      </c>
      <c r="O126" s="177">
        <v>100.00000000000004</v>
      </c>
      <c r="P126" s="177">
        <v>100.00000000000004</v>
      </c>
      <c r="Q126" s="177">
        <v>100.00000000000004</v>
      </c>
      <c r="R126" s="177">
        <v>100.00000000000004</v>
      </c>
      <c r="S126" s="177">
        <v>100.00000000000004</v>
      </c>
      <c r="T126" s="177">
        <v>100.00000000000004</v>
      </c>
      <c r="U126" s="177">
        <v>100.00000000000004</v>
      </c>
      <c r="V126" s="177">
        <v>100.00000000000004</v>
      </c>
      <c r="W126" s="177">
        <v>100.00000000000004</v>
      </c>
      <c r="X126" s="177">
        <v>100.00000000000004</v>
      </c>
      <c r="Y126" s="177">
        <v>100.00000000000004</v>
      </c>
      <c r="Z126" s="177">
        <v>100.00000000000004</v>
      </c>
      <c r="AA126" s="177">
        <v>100.00000000000004</v>
      </c>
      <c r="AB126" s="177">
        <v>100.00000000000004</v>
      </c>
      <c r="AC126" s="177">
        <v>100.00000000000004</v>
      </c>
      <c r="AD126" s="177">
        <v>100.00000000000004</v>
      </c>
      <c r="AE126" s="177">
        <v>100.00000000000004</v>
      </c>
      <c r="AF126" s="177">
        <v>100.00000000000004</v>
      </c>
      <c r="AG126" s="177">
        <v>100.00000000000004</v>
      </c>
      <c r="AH126" s="177">
        <v>100.00000000000004</v>
      </c>
      <c r="AI126" s="177">
        <v>100.00000000000004</v>
      </c>
      <c r="AJ126" s="177">
        <v>100.00000000000004</v>
      </c>
      <c r="AK126" s="177">
        <v>98.000000000000043</v>
      </c>
      <c r="AL126" s="177">
        <v>98.000000000000043</v>
      </c>
      <c r="AM126" s="177">
        <v>98.000000000000043</v>
      </c>
      <c r="AN126" s="177">
        <v>98.000000000000043</v>
      </c>
      <c r="AO126" s="177">
        <v>98.000000000000043</v>
      </c>
      <c r="AP126" s="177">
        <v>98.000000000000043</v>
      </c>
      <c r="AQ126" s="177">
        <v>98.000000000000043</v>
      </c>
      <c r="AR126" s="177">
        <v>98.000000000000043</v>
      </c>
      <c r="AS126" s="177">
        <v>98.000000000000043</v>
      </c>
      <c r="AT126" s="177">
        <v>98.000000000000043</v>
      </c>
      <c r="AU126" s="177">
        <v>98.000000000000043</v>
      </c>
      <c r="AV126" s="177">
        <v>98</v>
      </c>
      <c r="AW126" s="177">
        <v>98.000000000000043</v>
      </c>
      <c r="AX126" s="177">
        <v>98.000000000000043</v>
      </c>
      <c r="AY126" s="177">
        <v>98</v>
      </c>
      <c r="AZ126" s="177">
        <v>98.000000000000043</v>
      </c>
      <c r="BA126" s="177">
        <v>98</v>
      </c>
      <c r="BB126" s="177">
        <v>98</v>
      </c>
      <c r="BC126" s="177">
        <v>98.000000000000043</v>
      </c>
      <c r="BD126" s="177">
        <v>98.000000000000043</v>
      </c>
      <c r="BE126" s="177">
        <v>98.000000000000043</v>
      </c>
      <c r="BF126" s="177">
        <v>98</v>
      </c>
      <c r="BG126" s="177">
        <v>98</v>
      </c>
      <c r="BH126" s="177">
        <v>98</v>
      </c>
      <c r="BI126" s="177">
        <v>98</v>
      </c>
      <c r="BJ126" s="177">
        <v>98</v>
      </c>
      <c r="BK126" s="177">
        <v>98</v>
      </c>
      <c r="BL126" s="177"/>
    </row>
    <row r="127" spans="1:64" x14ac:dyDescent="0.25">
      <c r="B127" s="148" t="s">
        <v>528</v>
      </c>
      <c r="C127" s="150">
        <v>38</v>
      </c>
      <c r="D127" s="181">
        <v>100</v>
      </c>
      <c r="E127" s="181">
        <v>100</v>
      </c>
      <c r="F127" s="181">
        <v>100</v>
      </c>
      <c r="G127" s="181">
        <v>100</v>
      </c>
      <c r="H127" s="181">
        <v>100.00000000000004</v>
      </c>
      <c r="I127" s="181">
        <v>100.00000000000004</v>
      </c>
      <c r="J127" s="181">
        <v>100.00000000000004</v>
      </c>
      <c r="K127" s="181">
        <v>100.00000000000004</v>
      </c>
      <c r="L127" s="181">
        <v>100.00000000000004</v>
      </c>
      <c r="M127" s="181">
        <v>100.00000000000004</v>
      </c>
      <c r="N127" s="181">
        <v>100.00000000000004</v>
      </c>
      <c r="O127" s="181">
        <v>100.00000000000004</v>
      </c>
      <c r="P127" s="181">
        <v>100.00000000000004</v>
      </c>
      <c r="Q127" s="181">
        <v>100.00000000000004</v>
      </c>
      <c r="R127" s="181">
        <v>100.00000000000004</v>
      </c>
      <c r="S127" s="181">
        <v>100.00000000000004</v>
      </c>
      <c r="T127" s="181">
        <v>100.00000000000004</v>
      </c>
      <c r="U127" s="181">
        <v>100.00000000000004</v>
      </c>
      <c r="V127" s="181">
        <v>100.00000000000004</v>
      </c>
      <c r="W127" s="181">
        <v>100.00000000000004</v>
      </c>
      <c r="X127" s="181">
        <v>100.00000000000004</v>
      </c>
      <c r="Y127" s="181">
        <v>100.00000000000004</v>
      </c>
      <c r="Z127" s="181">
        <v>100.00000000000004</v>
      </c>
      <c r="AA127" s="181">
        <v>100.00000000000004</v>
      </c>
      <c r="AB127" s="181">
        <v>100.00000000000004</v>
      </c>
      <c r="AC127" s="181">
        <v>100.00000000000004</v>
      </c>
      <c r="AD127" s="181">
        <v>100.00000000000004</v>
      </c>
      <c r="AE127" s="181">
        <v>100.00000000000004</v>
      </c>
      <c r="AF127" s="181">
        <v>100.00000000000004</v>
      </c>
      <c r="AG127" s="181">
        <v>100.00000000000004</v>
      </c>
      <c r="AH127" s="181">
        <v>100.00000000000004</v>
      </c>
      <c r="AI127" s="181">
        <v>100.00000000000004</v>
      </c>
      <c r="AJ127" s="181">
        <v>100.00000000000004</v>
      </c>
      <c r="AK127" s="181">
        <v>98.000000000000043</v>
      </c>
      <c r="AL127" s="181">
        <v>98.000000000000043</v>
      </c>
      <c r="AM127" s="181">
        <v>98.000000000000043</v>
      </c>
      <c r="AN127" s="181">
        <v>98.000000000000043</v>
      </c>
      <c r="AO127" s="181">
        <v>98.000000000000043</v>
      </c>
      <c r="AP127" s="181">
        <v>98.000000000000043</v>
      </c>
      <c r="AQ127" s="181">
        <v>98.000000000000043</v>
      </c>
      <c r="AR127" s="181">
        <v>98.000000000000043</v>
      </c>
      <c r="AS127" s="181">
        <v>98.000000000000043</v>
      </c>
      <c r="AT127" s="181">
        <v>98.000000000000043</v>
      </c>
      <c r="AU127" s="181">
        <v>98.000000000000043</v>
      </c>
      <c r="AV127" s="181">
        <v>98</v>
      </c>
      <c r="AW127" s="181">
        <v>98.000000000000043</v>
      </c>
      <c r="AX127" s="181">
        <v>98.000000000000043</v>
      </c>
      <c r="AY127" s="181">
        <v>98</v>
      </c>
      <c r="AZ127" s="181">
        <v>98.000000000000043</v>
      </c>
      <c r="BA127" s="181">
        <v>98</v>
      </c>
      <c r="BB127" s="181">
        <v>98</v>
      </c>
      <c r="BC127" s="181">
        <v>98.000000000000043</v>
      </c>
      <c r="BD127" s="181">
        <v>98.000000000000043</v>
      </c>
      <c r="BE127" s="181">
        <v>98.000000000000043</v>
      </c>
      <c r="BF127" s="181">
        <v>98</v>
      </c>
      <c r="BG127" s="181">
        <v>98</v>
      </c>
      <c r="BH127" s="181">
        <v>98</v>
      </c>
      <c r="BI127" s="181">
        <v>98</v>
      </c>
      <c r="BJ127" s="181">
        <v>98</v>
      </c>
      <c r="BK127" s="181">
        <v>98</v>
      </c>
      <c r="BL127" s="181"/>
    </row>
    <row r="128" spans="1:64" x14ac:dyDescent="0.25">
      <c r="A128" s="173" t="s">
        <v>85</v>
      </c>
      <c r="B128" s="188"/>
      <c r="C128" s="164">
        <f t="shared" ref="C128:J128" si="39">C129</f>
        <v>15</v>
      </c>
      <c r="D128" s="177">
        <f t="shared" si="39"/>
        <v>101.53846153846149</v>
      </c>
      <c r="E128" s="177">
        <f t="shared" si="39"/>
        <v>101.53846153846149</v>
      </c>
      <c r="F128" s="177">
        <f t="shared" si="39"/>
        <v>101.53846153846149</v>
      </c>
      <c r="G128" s="177">
        <f t="shared" si="39"/>
        <v>101.53846153846149</v>
      </c>
      <c r="H128" s="177">
        <f t="shared" si="39"/>
        <v>101.53846153846149</v>
      </c>
      <c r="I128" s="177">
        <f t="shared" si="39"/>
        <v>101.53846153846149</v>
      </c>
      <c r="J128" s="177">
        <f t="shared" si="39"/>
        <v>101.53846153846149</v>
      </c>
      <c r="K128" s="177">
        <v>101.53846153846149</v>
      </c>
      <c r="L128" s="177">
        <v>101.53846153846149</v>
      </c>
      <c r="M128" s="177">
        <v>101.53846153846149</v>
      </c>
      <c r="N128" s="177">
        <v>101.53846153846149</v>
      </c>
      <c r="O128" s="177">
        <v>101.53846153846149</v>
      </c>
      <c r="P128" s="177">
        <v>101.53846153846149</v>
      </c>
      <c r="Q128" s="177">
        <v>101.53846153846149</v>
      </c>
      <c r="R128" s="177">
        <v>101.53846153846149</v>
      </c>
      <c r="S128" s="177">
        <v>101.53846153846149</v>
      </c>
      <c r="T128" s="177">
        <v>101.53846153846149</v>
      </c>
      <c r="U128" s="177">
        <v>101.53846153846149</v>
      </c>
      <c r="V128" s="177">
        <v>101.53846153846149</v>
      </c>
      <c r="W128" s="177">
        <v>101.53846153846149</v>
      </c>
      <c r="X128" s="177">
        <v>101.53846153846149</v>
      </c>
      <c r="Y128" s="177">
        <v>101.53846153846149</v>
      </c>
      <c r="Z128" s="177">
        <v>101.53846153846149</v>
      </c>
      <c r="AA128" s="177">
        <v>101.53846153846149</v>
      </c>
      <c r="AB128" s="177">
        <v>101.53846153846149</v>
      </c>
      <c r="AC128" s="177">
        <v>101.53846153846149</v>
      </c>
      <c r="AD128" s="177">
        <v>101.53846153846149</v>
      </c>
      <c r="AE128" s="177">
        <v>101.53846153846149</v>
      </c>
      <c r="AF128" s="177">
        <v>101.53846153846149</v>
      </c>
      <c r="AG128" s="177">
        <v>101.53846153846149</v>
      </c>
      <c r="AH128" s="177">
        <v>101.53846153846149</v>
      </c>
      <c r="AI128" s="177">
        <v>101.53846153846149</v>
      </c>
      <c r="AJ128" s="177">
        <v>101.53846153846149</v>
      </c>
      <c r="AK128" s="177">
        <v>101.53846153846149</v>
      </c>
      <c r="AL128" s="177">
        <v>101.53846153846149</v>
      </c>
      <c r="AM128" s="177">
        <v>101.53846153846149</v>
      </c>
      <c r="AN128" s="177">
        <v>101.53846153846149</v>
      </c>
      <c r="AO128" s="177">
        <v>101.53846153846149</v>
      </c>
      <c r="AP128" s="177">
        <v>101.53846153846149</v>
      </c>
      <c r="AQ128" s="177">
        <v>101.53846153846149</v>
      </c>
      <c r="AR128" s="177">
        <v>83.07692307692308</v>
      </c>
      <c r="AS128" s="177">
        <v>83.07692307692308</v>
      </c>
      <c r="AT128" s="177">
        <v>83.07692307692308</v>
      </c>
      <c r="AU128" s="177">
        <v>83.07692307692308</v>
      </c>
      <c r="AV128" s="177">
        <v>83.07692307692308</v>
      </c>
      <c r="AW128" s="177">
        <v>83.07692307692308</v>
      </c>
      <c r="AX128" s="177">
        <v>83.07692307692308</v>
      </c>
      <c r="AY128" s="177">
        <v>83.07692307692308</v>
      </c>
      <c r="AZ128" s="177">
        <v>83.07692307692308</v>
      </c>
      <c r="BA128" s="177">
        <v>83.07692307692308</v>
      </c>
      <c r="BB128" s="177">
        <v>83.07692307692308</v>
      </c>
      <c r="BC128" s="177">
        <v>83.07692307692308</v>
      </c>
      <c r="BD128" s="177">
        <v>83.07692307692308</v>
      </c>
      <c r="BE128" s="177">
        <v>83.07692307692308</v>
      </c>
      <c r="BF128" s="177">
        <v>83.07692307692308</v>
      </c>
      <c r="BG128" s="177">
        <v>83.07692307692308</v>
      </c>
      <c r="BH128" s="177">
        <v>83.07692307692308</v>
      </c>
      <c r="BI128" s="177">
        <v>83.07692307692308</v>
      </c>
      <c r="BJ128" s="177">
        <v>83.07692307692308</v>
      </c>
      <c r="BK128" s="177">
        <v>83.07692307692308</v>
      </c>
      <c r="BL128" s="177"/>
    </row>
    <row r="129" spans="1:64" x14ac:dyDescent="0.25">
      <c r="B129" s="148" t="s">
        <v>529</v>
      </c>
      <c r="C129" s="200">
        <v>15</v>
      </c>
      <c r="D129" s="181">
        <v>101.53846153846149</v>
      </c>
      <c r="E129" s="181">
        <v>101.53846153846149</v>
      </c>
      <c r="F129" s="181">
        <v>101.53846153846149</v>
      </c>
      <c r="G129" s="181">
        <v>101.53846153846149</v>
      </c>
      <c r="H129" s="181">
        <v>101.53846153846149</v>
      </c>
      <c r="I129" s="181">
        <v>101.53846153846149</v>
      </c>
      <c r="J129" s="181">
        <v>101.53846153846149</v>
      </c>
      <c r="K129" s="181">
        <v>101.53846153846149</v>
      </c>
      <c r="L129" s="181">
        <v>101.53846153846149</v>
      </c>
      <c r="M129" s="181">
        <v>101.53846153846149</v>
      </c>
      <c r="N129" s="181">
        <v>101.53846153846149</v>
      </c>
      <c r="O129" s="181">
        <v>101.53846153846149</v>
      </c>
      <c r="P129" s="181">
        <v>101.53846153846149</v>
      </c>
      <c r="Q129" s="181">
        <v>101.53846153846149</v>
      </c>
      <c r="R129" s="181">
        <v>101.53846153846149</v>
      </c>
      <c r="S129" s="181">
        <v>101.53846153846149</v>
      </c>
      <c r="T129" s="181">
        <v>101.53846153846149</v>
      </c>
      <c r="U129" s="181">
        <v>101.53846153846149</v>
      </c>
      <c r="V129" s="181">
        <v>101.53846153846149</v>
      </c>
      <c r="W129" s="181">
        <v>101.53846153846149</v>
      </c>
      <c r="X129" s="181">
        <v>101.53846153846149</v>
      </c>
      <c r="Y129" s="181">
        <v>101.53846153846149</v>
      </c>
      <c r="Z129" s="181">
        <v>101.53846153846149</v>
      </c>
      <c r="AA129" s="181">
        <v>101.53846153846149</v>
      </c>
      <c r="AB129" s="181">
        <v>101.53846153846149</v>
      </c>
      <c r="AC129" s="181">
        <v>101.53846153846149</v>
      </c>
      <c r="AD129" s="181">
        <v>101.53846153846149</v>
      </c>
      <c r="AE129" s="181">
        <v>101.53846153846149</v>
      </c>
      <c r="AF129" s="181">
        <v>101.53846153846149</v>
      </c>
      <c r="AG129" s="181">
        <v>101.53846153846149</v>
      </c>
      <c r="AH129" s="181">
        <v>101.53846153846149</v>
      </c>
      <c r="AI129" s="181">
        <v>101.53846153846149</v>
      </c>
      <c r="AJ129" s="181">
        <v>101.53846153846149</v>
      </c>
      <c r="AK129" s="181">
        <v>101.53846153846149</v>
      </c>
      <c r="AL129" s="181">
        <v>101.53846153846149</v>
      </c>
      <c r="AM129" s="181">
        <v>101.53846153846149</v>
      </c>
      <c r="AN129" s="181">
        <v>101.53846153846149</v>
      </c>
      <c r="AO129" s="181">
        <v>101.53846153846149</v>
      </c>
      <c r="AP129" s="181">
        <v>101.53846153846149</v>
      </c>
      <c r="AQ129" s="181">
        <v>101.53846153846149</v>
      </c>
      <c r="AR129" s="181">
        <v>83.07692307692308</v>
      </c>
      <c r="AS129" s="181">
        <v>83.07692307692308</v>
      </c>
      <c r="AT129" s="181">
        <v>83.07692307692308</v>
      </c>
      <c r="AU129" s="181">
        <v>83.07692307692308</v>
      </c>
      <c r="AV129" s="181">
        <v>83.07692307692308</v>
      </c>
      <c r="AW129" s="181">
        <v>83.07692307692308</v>
      </c>
      <c r="AX129" s="181">
        <v>83.07692307692308</v>
      </c>
      <c r="AY129" s="181">
        <v>83.07692307692308</v>
      </c>
      <c r="AZ129" s="181">
        <v>83.07692307692308</v>
      </c>
      <c r="BA129" s="181">
        <v>83.07692307692308</v>
      </c>
      <c r="BB129" s="181">
        <v>83.07692307692308</v>
      </c>
      <c r="BC129" s="181">
        <v>83.07692307692308</v>
      </c>
      <c r="BD129" s="181">
        <v>83.07692307692308</v>
      </c>
      <c r="BE129" s="181">
        <v>83.07692307692308</v>
      </c>
      <c r="BF129" s="181">
        <v>83.07692307692308</v>
      </c>
      <c r="BG129" s="181">
        <v>83.07692307692308</v>
      </c>
      <c r="BH129" s="181">
        <v>83.07692307692308</v>
      </c>
      <c r="BI129" s="181">
        <v>83.07692307692308</v>
      </c>
      <c r="BJ129" s="181">
        <v>83.07692307692308</v>
      </c>
      <c r="BK129" s="181">
        <v>83.07692307692308</v>
      </c>
      <c r="BL129" s="181"/>
    </row>
    <row r="130" spans="1:64" x14ac:dyDescent="0.25">
      <c r="A130" s="173" t="s">
        <v>175</v>
      </c>
      <c r="B130" s="188"/>
      <c r="C130" s="164" t="str">
        <f>C131</f>
        <v>-</v>
      </c>
      <c r="D130" s="187" t="s">
        <v>181</v>
      </c>
      <c r="E130" s="187" t="s">
        <v>181</v>
      </c>
      <c r="F130" s="187" t="s">
        <v>181</v>
      </c>
      <c r="G130" s="187" t="s">
        <v>181</v>
      </c>
      <c r="H130" s="187" t="s">
        <v>181</v>
      </c>
      <c r="I130" s="187" t="s">
        <v>181</v>
      </c>
      <c r="J130" s="187" t="s">
        <v>181</v>
      </c>
      <c r="K130" s="187" t="s">
        <v>181</v>
      </c>
      <c r="L130" s="187" t="s">
        <v>181</v>
      </c>
      <c r="M130" s="187" t="s">
        <v>181</v>
      </c>
      <c r="N130" s="187" t="s">
        <v>181</v>
      </c>
      <c r="O130" s="187" t="s">
        <v>181</v>
      </c>
      <c r="P130" s="187" t="s">
        <v>181</v>
      </c>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87"/>
      <c r="BB130" s="187"/>
      <c r="BC130" s="187"/>
      <c r="BD130" s="187"/>
      <c r="BE130" s="187"/>
      <c r="BF130" s="187"/>
      <c r="BG130" s="187"/>
      <c r="BH130" s="187"/>
      <c r="BI130" s="187"/>
      <c r="BJ130" s="187"/>
      <c r="BK130" s="187"/>
      <c r="BL130" s="187"/>
    </row>
    <row r="131" spans="1:64" x14ac:dyDescent="0.25">
      <c r="B131" s="148" t="s">
        <v>530</v>
      </c>
      <c r="C131" s="200" t="s">
        <v>181</v>
      </c>
      <c r="D131" s="187" t="s">
        <v>181</v>
      </c>
      <c r="E131" s="187" t="s">
        <v>181</v>
      </c>
      <c r="F131" s="187" t="s">
        <v>181</v>
      </c>
      <c r="G131" s="187" t="s">
        <v>181</v>
      </c>
      <c r="H131" s="187" t="s">
        <v>181</v>
      </c>
      <c r="I131" s="187" t="s">
        <v>181</v>
      </c>
      <c r="J131" s="187" t="s">
        <v>181</v>
      </c>
      <c r="K131" s="187" t="s">
        <v>181</v>
      </c>
      <c r="L131" s="187" t="s">
        <v>181</v>
      </c>
      <c r="M131" s="187" t="s">
        <v>181</v>
      </c>
      <c r="N131" s="187" t="s">
        <v>181</v>
      </c>
      <c r="O131" s="187" t="s">
        <v>181</v>
      </c>
      <c r="P131" s="187" t="s">
        <v>181</v>
      </c>
      <c r="Q131" s="187"/>
      <c r="R131" s="187"/>
      <c r="S131" s="187"/>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87"/>
      <c r="BB131" s="187"/>
      <c r="BC131" s="187"/>
      <c r="BD131" s="187"/>
      <c r="BE131" s="187"/>
      <c r="BF131" s="187"/>
      <c r="BG131" s="187"/>
      <c r="BH131" s="187"/>
      <c r="BI131" s="187"/>
      <c r="BJ131" s="187"/>
      <c r="BK131" s="187"/>
      <c r="BL131" s="187"/>
    </row>
    <row r="132" spans="1:64" x14ac:dyDescent="0.25">
      <c r="C132" s="152"/>
    </row>
    <row r="133" spans="1:64" x14ac:dyDescent="0.25">
      <c r="A133" s="159" t="s">
        <v>531</v>
      </c>
      <c r="B133" s="202"/>
      <c r="C133" s="164">
        <f>C134+C139+C142+C152+C157+C162</f>
        <v>61</v>
      </c>
      <c r="D133" s="165">
        <f t="shared" ref="D133:J133" si="40">(D134*16+D139*3+D142*12+D152*2+D157*2+D162*26)/61</f>
        <v>102.58885611540332</v>
      </c>
      <c r="E133" s="165">
        <f t="shared" si="40"/>
        <v>102.46827292190514</v>
      </c>
      <c r="F133" s="165">
        <f t="shared" si="40"/>
        <v>102.55470310338751</v>
      </c>
      <c r="G133" s="165">
        <f t="shared" si="40"/>
        <v>103.12000664195109</v>
      </c>
      <c r="H133" s="165">
        <f t="shared" si="40"/>
        <v>102.53820428383719</v>
      </c>
      <c r="I133" s="165">
        <f t="shared" si="40"/>
        <v>103.02777284286924</v>
      </c>
      <c r="J133" s="165">
        <f t="shared" si="40"/>
        <v>103.31048206587647</v>
      </c>
      <c r="K133" s="165">
        <v>103.10055841624035</v>
      </c>
      <c r="L133" s="165">
        <v>101.95863092561514</v>
      </c>
      <c r="M133" s="165">
        <v>103.34405376783675</v>
      </c>
      <c r="N133" s="165">
        <v>102.59184171111875</v>
      </c>
      <c r="O133" s="165">
        <v>102.84286149582448</v>
      </c>
      <c r="P133" s="165">
        <v>102.86934382984336</v>
      </c>
      <c r="Q133" s="165">
        <v>102.91170455486143</v>
      </c>
      <c r="R133" s="165">
        <v>102.69107396696792</v>
      </c>
      <c r="S133" s="165">
        <v>102.0670905275081</v>
      </c>
      <c r="T133" s="165">
        <v>102.25319742887612</v>
      </c>
      <c r="U133" s="165">
        <v>102.50831761334125</v>
      </c>
      <c r="V133" s="165">
        <v>102.63788165815195</v>
      </c>
      <c r="W133" s="165">
        <v>102.06246073816135</v>
      </c>
      <c r="X133" s="165">
        <v>102.00629883725389</v>
      </c>
      <c r="Y133" s="165">
        <v>103.74267470983536</v>
      </c>
      <c r="Z133" s="165">
        <v>104.08921964314133</v>
      </c>
      <c r="AA133" s="165">
        <v>103.43127785522407</v>
      </c>
      <c r="AB133" s="165">
        <v>105.17444072812621</v>
      </c>
      <c r="AC133" s="165">
        <v>105.52263948291231</v>
      </c>
      <c r="AD133" s="165">
        <v>105.92728154152312</v>
      </c>
      <c r="AE133" s="165">
        <v>106.046255813657</v>
      </c>
      <c r="AF133" s="165">
        <v>106.43914648030268</v>
      </c>
      <c r="AG133" s="165">
        <v>106.67689450202808</v>
      </c>
      <c r="AH133" s="165">
        <v>106.19263664457389</v>
      </c>
      <c r="AI133" s="165">
        <v>106.47464047563416</v>
      </c>
      <c r="AJ133" s="165">
        <v>105.1394289109444</v>
      </c>
      <c r="AK133" s="165">
        <v>107.55890924073375</v>
      </c>
      <c r="AL133" s="165">
        <v>108.0953573489835</v>
      </c>
      <c r="AM133" s="165">
        <v>108.58425699772995</v>
      </c>
      <c r="AN133" s="165">
        <v>110.57059162087583</v>
      </c>
      <c r="AO133" s="165">
        <v>107.31852466797527</v>
      </c>
      <c r="AP133" s="165">
        <v>109.03539318566366</v>
      </c>
      <c r="AQ133" s="165">
        <v>109.24295448706972</v>
      </c>
      <c r="AR133" s="165">
        <v>107.07477338374419</v>
      </c>
      <c r="AS133" s="165">
        <v>108.87697854666854</v>
      </c>
      <c r="AT133" s="165">
        <v>108.19328205212609</v>
      </c>
      <c r="AU133" s="165">
        <v>107.68506528898379</v>
      </c>
      <c r="AV133" s="165">
        <v>106.63148356341031</v>
      </c>
      <c r="AW133" s="165">
        <v>107.7693403169976</v>
      </c>
      <c r="AX133" s="165">
        <v>107.90488563304032</v>
      </c>
      <c r="AY133" s="165">
        <v>108.07322206136369</v>
      </c>
      <c r="AZ133" s="165">
        <v>108.95657472357729</v>
      </c>
      <c r="BA133" s="165">
        <v>108.75256387359391</v>
      </c>
      <c r="BB133" s="165">
        <v>108.6629351621242</v>
      </c>
      <c r="BC133" s="165">
        <v>108.9700682467802</v>
      </c>
      <c r="BD133" s="165">
        <v>109.17247029567031</v>
      </c>
      <c r="BE133" s="165">
        <v>108.92417158346629</v>
      </c>
      <c r="BF133" s="165">
        <v>110.13983110978063</v>
      </c>
      <c r="BG133" s="165">
        <v>109.48819070832309</v>
      </c>
      <c r="BH133" s="165">
        <v>109.10770396872856</v>
      </c>
      <c r="BI133" s="165">
        <v>111.09603346100255</v>
      </c>
      <c r="BJ133" s="165">
        <v>111.78341276231247</v>
      </c>
      <c r="BK133" s="165">
        <v>111.05334706165081</v>
      </c>
      <c r="BL133" s="165"/>
    </row>
    <row r="134" spans="1:64" ht="15" customHeight="1" x14ac:dyDescent="0.25">
      <c r="A134" s="189" t="s">
        <v>86</v>
      </c>
      <c r="B134" s="188"/>
      <c r="C134" s="164">
        <f>C135+C137</f>
        <v>16</v>
      </c>
      <c r="D134" s="172">
        <f t="shared" ref="D134:J134" si="41">D135</f>
        <v>100.66497443900981</v>
      </c>
      <c r="E134" s="172">
        <f t="shared" si="41"/>
        <v>100.00976993817642</v>
      </c>
      <c r="F134" s="172">
        <f t="shared" si="41"/>
        <v>99.238852182933954</v>
      </c>
      <c r="G134" s="172">
        <f t="shared" si="41"/>
        <v>100.06894193295685</v>
      </c>
      <c r="H134" s="172">
        <f t="shared" si="41"/>
        <v>100.06894193295685</v>
      </c>
      <c r="I134" s="172">
        <f t="shared" si="41"/>
        <v>100.06894193295685</v>
      </c>
      <c r="J134" s="172">
        <f t="shared" si="41"/>
        <v>100.38209033061541</v>
      </c>
      <c r="K134" s="172">
        <v>100.42593457296162</v>
      </c>
      <c r="L134" s="172">
        <v>100.14107763220795</v>
      </c>
      <c r="M134" s="172">
        <v>99.232125614782404</v>
      </c>
      <c r="N134" s="172">
        <v>96.219880072971009</v>
      </c>
      <c r="O134" s="172">
        <v>98.91621725617938</v>
      </c>
      <c r="P134" s="172">
        <v>97.13746588988711</v>
      </c>
      <c r="Q134" s="172">
        <v>97.643061779264684</v>
      </c>
      <c r="R134" s="172">
        <v>96.470897558515404</v>
      </c>
      <c r="S134" s="172">
        <v>96.739596789829733</v>
      </c>
      <c r="T134" s="172">
        <v>96.779019506095537</v>
      </c>
      <c r="U134" s="172">
        <v>96.888402137239268</v>
      </c>
      <c r="V134" s="172">
        <v>96.591588877639907</v>
      </c>
      <c r="W134" s="172">
        <v>96.388428773152484</v>
      </c>
      <c r="X134" s="172">
        <v>97.05865066035679</v>
      </c>
      <c r="Y134" s="172">
        <v>97.34886298364502</v>
      </c>
      <c r="Z134" s="172">
        <v>99.200595365427304</v>
      </c>
      <c r="AA134" s="172">
        <v>96.513484312318667</v>
      </c>
      <c r="AB134" s="172">
        <v>101.01566807657942</v>
      </c>
      <c r="AC134" s="172">
        <v>101.28976710182167</v>
      </c>
      <c r="AD134" s="172">
        <v>101.42787492818357</v>
      </c>
      <c r="AE134" s="172">
        <v>101.36368237430852</v>
      </c>
      <c r="AF134" s="172">
        <v>101.36368237430852</v>
      </c>
      <c r="AG134" s="172">
        <v>101.36368237430852</v>
      </c>
      <c r="AH134" s="172">
        <v>101.00596263463869</v>
      </c>
      <c r="AI134" s="172">
        <v>100.934351109684</v>
      </c>
      <c r="AJ134" s="172">
        <v>99.21481712193075</v>
      </c>
      <c r="AK134" s="172">
        <v>100.9550227783765</v>
      </c>
      <c r="AL134" s="172">
        <v>101.07873563636288</v>
      </c>
      <c r="AM134" s="172">
        <v>101.12553531408633</v>
      </c>
      <c r="AN134" s="172">
        <v>109.80603119153621</v>
      </c>
      <c r="AO134" s="172">
        <v>102.7353490849128</v>
      </c>
      <c r="AP134" s="172">
        <v>104.47912187316047</v>
      </c>
      <c r="AQ134" s="172">
        <v>103.42621802248577</v>
      </c>
      <c r="AR134" s="172">
        <v>99.794807450205283</v>
      </c>
      <c r="AS134" s="172">
        <v>102.508822396827</v>
      </c>
      <c r="AT134" s="172">
        <v>101.15486976035048</v>
      </c>
      <c r="AU134" s="172">
        <v>101.03221469291057</v>
      </c>
      <c r="AV134" s="172">
        <v>100.43858479938005</v>
      </c>
      <c r="AW134" s="172">
        <v>100.63607568335854</v>
      </c>
      <c r="AX134" s="172">
        <v>100.81113971956857</v>
      </c>
      <c r="AY134" s="172">
        <v>100.30728816539171</v>
      </c>
      <c r="AZ134" s="172">
        <v>102.19330810400196</v>
      </c>
      <c r="BA134" s="172">
        <v>102.22482487731597</v>
      </c>
      <c r="BB134" s="172">
        <v>101.97495592472805</v>
      </c>
      <c r="BC134" s="172">
        <v>102.78190736763436</v>
      </c>
      <c r="BD134" s="172">
        <v>102.35330623210409</v>
      </c>
      <c r="BE134" s="172">
        <v>102.14548010439871</v>
      </c>
      <c r="BF134" s="172">
        <v>104.00105285358887</v>
      </c>
      <c r="BG134" s="172">
        <v>104.86194344612369</v>
      </c>
      <c r="BH134" s="172">
        <v>104.35268060540638</v>
      </c>
      <c r="BI134" s="172">
        <v>104.14831742861452</v>
      </c>
      <c r="BJ134" s="172">
        <v>104.76120780340351</v>
      </c>
      <c r="BK134" s="172">
        <v>103.84789818700828</v>
      </c>
      <c r="BL134" s="172"/>
    </row>
    <row r="135" spans="1:64" ht="12" customHeight="1" x14ac:dyDescent="0.25">
      <c r="A135" s="173" t="s">
        <v>87</v>
      </c>
      <c r="B135" s="188"/>
      <c r="C135" s="164">
        <f>SUM(C136)</f>
        <v>16</v>
      </c>
      <c r="D135" s="177">
        <f t="shared" ref="D135:J135" si="42">D136</f>
        <v>100.66497443900981</v>
      </c>
      <c r="E135" s="177">
        <f t="shared" si="42"/>
        <v>100.00976993817642</v>
      </c>
      <c r="F135" s="177">
        <f t="shared" si="42"/>
        <v>99.238852182933954</v>
      </c>
      <c r="G135" s="177">
        <f t="shared" si="42"/>
        <v>100.06894193295685</v>
      </c>
      <c r="H135" s="177">
        <f t="shared" si="42"/>
        <v>100.06894193295685</v>
      </c>
      <c r="I135" s="177">
        <f t="shared" si="42"/>
        <v>100.06894193295685</v>
      </c>
      <c r="J135" s="177">
        <f t="shared" si="42"/>
        <v>100.38209033061541</v>
      </c>
      <c r="K135" s="177">
        <v>100.42593457296162</v>
      </c>
      <c r="L135" s="177">
        <v>100.14107763220795</v>
      </c>
      <c r="M135" s="177">
        <v>99.232125614782404</v>
      </c>
      <c r="N135" s="177">
        <v>96.219880072971009</v>
      </c>
      <c r="O135" s="177">
        <v>98.91621725617938</v>
      </c>
      <c r="P135" s="177">
        <v>97.13746588988711</v>
      </c>
      <c r="Q135" s="177">
        <v>97.643061779264684</v>
      </c>
      <c r="R135" s="177">
        <v>96.470897558515404</v>
      </c>
      <c r="S135" s="177">
        <v>96.739596789829733</v>
      </c>
      <c r="T135" s="177">
        <v>96.779019506095537</v>
      </c>
      <c r="U135" s="177">
        <v>96.888402137239268</v>
      </c>
      <c r="V135" s="177">
        <v>96.591588877639907</v>
      </c>
      <c r="W135" s="177">
        <v>96.388428773152484</v>
      </c>
      <c r="X135" s="177">
        <v>97.05865066035679</v>
      </c>
      <c r="Y135" s="177">
        <v>97.34886298364502</v>
      </c>
      <c r="Z135" s="177">
        <v>99.200595365427304</v>
      </c>
      <c r="AA135" s="177">
        <v>96.513484312318667</v>
      </c>
      <c r="AB135" s="177">
        <v>101.01566807657942</v>
      </c>
      <c r="AC135" s="177">
        <v>101.28976710182167</v>
      </c>
      <c r="AD135" s="177">
        <v>101.42787492818357</v>
      </c>
      <c r="AE135" s="177">
        <v>101.36368237430852</v>
      </c>
      <c r="AF135" s="177">
        <v>101.36368237430852</v>
      </c>
      <c r="AG135" s="177">
        <v>101.36368237430852</v>
      </c>
      <c r="AH135" s="177">
        <v>101.00596263463869</v>
      </c>
      <c r="AI135" s="177">
        <v>100.934351109684</v>
      </c>
      <c r="AJ135" s="177">
        <v>99.21481712193075</v>
      </c>
      <c r="AK135" s="177">
        <v>100.9550227783765</v>
      </c>
      <c r="AL135" s="177">
        <v>101.07873563636288</v>
      </c>
      <c r="AM135" s="177">
        <v>101.12553531408633</v>
      </c>
      <c r="AN135" s="177">
        <v>109.80603119153621</v>
      </c>
      <c r="AO135" s="177">
        <v>102.7353490849128</v>
      </c>
      <c r="AP135" s="177">
        <v>104.47912187316047</v>
      </c>
      <c r="AQ135" s="177">
        <v>103.42621802248577</v>
      </c>
      <c r="AR135" s="177">
        <v>99.794807450205283</v>
      </c>
      <c r="AS135" s="177">
        <v>102.508822396827</v>
      </c>
      <c r="AT135" s="177">
        <v>101.15486976035048</v>
      </c>
      <c r="AU135" s="177">
        <v>101.03221469291057</v>
      </c>
      <c r="AV135" s="177">
        <v>100.43858479938005</v>
      </c>
      <c r="AW135" s="177">
        <v>100.63607568335854</v>
      </c>
      <c r="AX135" s="177">
        <v>100.81113971956857</v>
      </c>
      <c r="AY135" s="177">
        <v>100.30728816539171</v>
      </c>
      <c r="AZ135" s="177">
        <v>102.19330810400196</v>
      </c>
      <c r="BA135" s="177">
        <v>102.22482487731597</v>
      </c>
      <c r="BB135" s="177">
        <v>101.97495592472805</v>
      </c>
      <c r="BC135" s="177">
        <v>102.78190736763436</v>
      </c>
      <c r="BD135" s="177">
        <v>102.35330623210409</v>
      </c>
      <c r="BE135" s="177">
        <v>102.14548010439871</v>
      </c>
      <c r="BF135" s="177">
        <v>104.00105285358887</v>
      </c>
      <c r="BG135" s="177">
        <v>104.86194344612369</v>
      </c>
      <c r="BH135" s="177">
        <v>104.35268060540638</v>
      </c>
      <c r="BI135" s="177">
        <v>104.14831742861452</v>
      </c>
      <c r="BJ135" s="177">
        <v>104.76120780340351</v>
      </c>
      <c r="BK135" s="177">
        <v>103.84789818700828</v>
      </c>
      <c r="BL135" s="177"/>
    </row>
    <row r="136" spans="1:64" x14ac:dyDescent="0.25">
      <c r="B136" s="148" t="s">
        <v>532</v>
      </c>
      <c r="C136" s="200">
        <v>16</v>
      </c>
      <c r="D136" s="181">
        <v>100.66497443900981</v>
      </c>
      <c r="E136" s="181">
        <v>100.00976993817642</v>
      </c>
      <c r="F136" s="181">
        <v>99.238852182933954</v>
      </c>
      <c r="G136" s="181">
        <v>100.06894193295685</v>
      </c>
      <c r="H136" s="181">
        <v>100.06894193295685</v>
      </c>
      <c r="I136" s="181">
        <v>100.06894193295685</v>
      </c>
      <c r="J136" s="181">
        <v>100.38209033061541</v>
      </c>
      <c r="K136" s="181">
        <v>100.42593457296162</v>
      </c>
      <c r="L136" s="181">
        <v>100.14107763220795</v>
      </c>
      <c r="M136" s="181">
        <v>99.232125614782404</v>
      </c>
      <c r="N136" s="181">
        <v>96.219880072971009</v>
      </c>
      <c r="O136" s="181">
        <v>98.91621725617938</v>
      </c>
      <c r="P136" s="181">
        <v>97.13746588988711</v>
      </c>
      <c r="Q136" s="181">
        <v>97.643061779264684</v>
      </c>
      <c r="R136" s="181">
        <v>96.470897558515404</v>
      </c>
      <c r="S136" s="181">
        <v>96.739596789829733</v>
      </c>
      <c r="T136" s="181">
        <v>96.779019506095537</v>
      </c>
      <c r="U136" s="181">
        <v>96.888402137239268</v>
      </c>
      <c r="V136" s="181">
        <v>96.591588877639907</v>
      </c>
      <c r="W136" s="181">
        <v>96.388428773152484</v>
      </c>
      <c r="X136" s="181">
        <v>97.05865066035679</v>
      </c>
      <c r="Y136" s="181">
        <v>97.34886298364502</v>
      </c>
      <c r="Z136" s="181">
        <v>99.200595365427304</v>
      </c>
      <c r="AA136" s="181">
        <v>96.513484312318667</v>
      </c>
      <c r="AB136" s="181">
        <v>101.01566807657942</v>
      </c>
      <c r="AC136" s="181">
        <v>101.28976710182167</v>
      </c>
      <c r="AD136" s="181">
        <v>101.42787492818357</v>
      </c>
      <c r="AE136" s="181">
        <v>101.36368237430852</v>
      </c>
      <c r="AF136" s="181">
        <v>101.36368237430852</v>
      </c>
      <c r="AG136" s="181">
        <v>101.36368237430852</v>
      </c>
      <c r="AH136" s="181">
        <v>101.00596263463869</v>
      </c>
      <c r="AI136" s="181">
        <v>100.934351109684</v>
      </c>
      <c r="AJ136" s="181">
        <v>99.21481712193075</v>
      </c>
      <c r="AK136" s="181">
        <v>100.9550227783765</v>
      </c>
      <c r="AL136" s="181">
        <v>101.07873563636288</v>
      </c>
      <c r="AM136" s="181">
        <v>101.12553531408633</v>
      </c>
      <c r="AN136" s="181">
        <v>109.80603119153621</v>
      </c>
      <c r="AO136" s="181">
        <v>102.7353490849128</v>
      </c>
      <c r="AP136" s="181">
        <v>104.47912187316047</v>
      </c>
      <c r="AQ136" s="181">
        <v>103.42621802248577</v>
      </c>
      <c r="AR136" s="181">
        <v>99.794807450205283</v>
      </c>
      <c r="AS136" s="181">
        <v>102.508822396827</v>
      </c>
      <c r="AT136" s="181">
        <v>101.15486976035048</v>
      </c>
      <c r="AU136" s="181">
        <v>101.03221469291057</v>
      </c>
      <c r="AV136" s="181">
        <v>100.43858479938005</v>
      </c>
      <c r="AW136" s="181">
        <v>100.63607568335854</v>
      </c>
      <c r="AX136" s="181">
        <v>100.81113971956857</v>
      </c>
      <c r="AY136" s="181">
        <v>100.30728816539171</v>
      </c>
      <c r="AZ136" s="181">
        <v>102.19330810400196</v>
      </c>
      <c r="BA136" s="181">
        <v>102.22482487731597</v>
      </c>
      <c r="BB136" s="181">
        <v>101.97495592472805</v>
      </c>
      <c r="BC136" s="181">
        <v>102.78190736763436</v>
      </c>
      <c r="BD136" s="181">
        <v>102.35330623210409</v>
      </c>
      <c r="BE136" s="181">
        <v>102.14548010439871</v>
      </c>
      <c r="BF136" s="181">
        <v>104.00105285358887</v>
      </c>
      <c r="BG136" s="181">
        <v>104.86194344612369</v>
      </c>
      <c r="BH136" s="181">
        <v>104.35268060540638</v>
      </c>
      <c r="BI136" s="181">
        <v>104.14831742861452</v>
      </c>
      <c r="BJ136" s="181">
        <v>104.76120780340351</v>
      </c>
      <c r="BK136" s="181">
        <v>103.84789818700828</v>
      </c>
      <c r="BL136" s="181"/>
    </row>
    <row r="137" spans="1:64" x14ac:dyDescent="0.25">
      <c r="A137" s="173" t="s">
        <v>176</v>
      </c>
      <c r="C137" s="164"/>
      <c r="D137" s="187" t="s">
        <v>181</v>
      </c>
      <c r="E137" s="187" t="s">
        <v>181</v>
      </c>
      <c r="F137" s="187" t="s">
        <v>181</v>
      </c>
      <c r="G137" s="187" t="s">
        <v>181</v>
      </c>
      <c r="H137" s="187" t="s">
        <v>181</v>
      </c>
      <c r="I137" s="187" t="s">
        <v>181</v>
      </c>
      <c r="J137" s="187" t="s">
        <v>181</v>
      </c>
      <c r="K137" s="187" t="s">
        <v>181</v>
      </c>
      <c r="L137" s="187" t="s">
        <v>181</v>
      </c>
      <c r="M137" s="187" t="s">
        <v>181</v>
      </c>
      <c r="N137" s="187" t="s">
        <v>181</v>
      </c>
      <c r="O137" s="187" t="s">
        <v>181</v>
      </c>
      <c r="P137" s="187" t="s">
        <v>181</v>
      </c>
      <c r="Q137" s="187"/>
      <c r="R137" s="187"/>
      <c r="S137" s="187"/>
      <c r="T137" s="187"/>
      <c r="U137" s="187"/>
      <c r="V137" s="187"/>
      <c r="W137" s="187"/>
      <c r="X137" s="187"/>
      <c r="Y137" s="187"/>
      <c r="Z137" s="187"/>
      <c r="AA137" s="187"/>
      <c r="AB137" s="187"/>
      <c r="AC137" s="187"/>
      <c r="AD137" s="187"/>
      <c r="AE137" s="187"/>
      <c r="AF137" s="187"/>
      <c r="AG137" s="187"/>
      <c r="AH137" s="187"/>
      <c r="AI137" s="187"/>
      <c r="AJ137" s="187"/>
      <c r="AK137" s="187"/>
      <c r="AL137" s="187"/>
      <c r="AM137" s="187"/>
      <c r="AN137" s="187"/>
      <c r="AO137" s="187"/>
      <c r="AP137" s="187"/>
      <c r="AQ137" s="187"/>
      <c r="AR137" s="187"/>
      <c r="AS137" s="187"/>
      <c r="AT137" s="187"/>
      <c r="AU137" s="187"/>
      <c r="AV137" s="187"/>
      <c r="AW137" s="187"/>
      <c r="AX137" s="187"/>
      <c r="AY137" s="187"/>
      <c r="AZ137" s="187"/>
      <c r="BA137" s="187"/>
      <c r="BB137" s="187"/>
      <c r="BC137" s="187"/>
      <c r="BD137" s="187"/>
      <c r="BE137" s="187"/>
      <c r="BF137" s="187"/>
      <c r="BG137" s="187"/>
      <c r="BH137" s="187"/>
      <c r="BI137" s="187"/>
      <c r="BJ137" s="187"/>
      <c r="BK137" s="187"/>
      <c r="BL137" s="187"/>
    </row>
    <row r="138" spans="1:64" x14ac:dyDescent="0.25">
      <c r="B138" s="148" t="s">
        <v>533</v>
      </c>
      <c r="C138" s="200"/>
      <c r="D138" s="187" t="s">
        <v>181</v>
      </c>
      <c r="E138" s="187" t="s">
        <v>181</v>
      </c>
      <c r="F138" s="187" t="s">
        <v>181</v>
      </c>
      <c r="G138" s="187" t="s">
        <v>181</v>
      </c>
      <c r="H138" s="187" t="s">
        <v>181</v>
      </c>
      <c r="I138" s="187" t="s">
        <v>181</v>
      </c>
      <c r="J138" s="187" t="s">
        <v>181</v>
      </c>
      <c r="K138" s="187" t="s">
        <v>181</v>
      </c>
      <c r="L138" s="187" t="s">
        <v>181</v>
      </c>
      <c r="M138" s="187" t="s">
        <v>181</v>
      </c>
      <c r="N138" s="187" t="s">
        <v>181</v>
      </c>
      <c r="O138" s="187" t="s">
        <v>181</v>
      </c>
      <c r="P138" s="187" t="s">
        <v>181</v>
      </c>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87"/>
      <c r="BA138" s="187"/>
      <c r="BB138" s="187"/>
      <c r="BC138" s="187"/>
      <c r="BD138" s="187"/>
      <c r="BE138" s="187"/>
      <c r="BF138" s="187"/>
      <c r="BG138" s="187"/>
      <c r="BH138" s="187"/>
      <c r="BI138" s="187"/>
      <c r="BJ138" s="187"/>
      <c r="BK138" s="187"/>
      <c r="BL138" s="187"/>
    </row>
    <row r="139" spans="1:64" x14ac:dyDescent="0.25">
      <c r="A139" s="189" t="s">
        <v>88</v>
      </c>
      <c r="B139" s="188"/>
      <c r="C139" s="164">
        <f>C140</f>
        <v>3</v>
      </c>
      <c r="D139" s="172">
        <f t="shared" ref="D139:J140" si="43">D140</f>
        <v>104.1660250988886</v>
      </c>
      <c r="E139" s="172">
        <f t="shared" si="43"/>
        <v>104.1660250988886</v>
      </c>
      <c r="F139" s="172">
        <f t="shared" si="43"/>
        <v>104.29087046388825</v>
      </c>
      <c r="G139" s="172">
        <f t="shared" si="43"/>
        <v>104.29087046388825</v>
      </c>
      <c r="H139" s="172">
        <f t="shared" si="43"/>
        <v>104.29087046388825</v>
      </c>
      <c r="I139" s="172">
        <f t="shared" si="43"/>
        <v>104.29087046388825</v>
      </c>
      <c r="J139" s="172">
        <f t="shared" si="43"/>
        <v>104.5263106000934</v>
      </c>
      <c r="K139" s="172">
        <v>104.82718692461988</v>
      </c>
      <c r="L139" s="172">
        <v>104.00440765310691</v>
      </c>
      <c r="M139" s="172">
        <v>105.17028237296068</v>
      </c>
      <c r="N139" s="172">
        <v>105.39510235641939</v>
      </c>
      <c r="O139" s="172">
        <v>106.50073920874792</v>
      </c>
      <c r="P139" s="172">
        <v>106.82254853034617</v>
      </c>
      <c r="Q139" s="172">
        <v>106.91593867600842</v>
      </c>
      <c r="R139" s="172">
        <v>106.90479318194581</v>
      </c>
      <c r="S139" s="172">
        <v>106.90479318194581</v>
      </c>
      <c r="T139" s="172">
        <v>107.52679402450629</v>
      </c>
      <c r="U139" s="172">
        <v>107.91007327913074</v>
      </c>
      <c r="V139" s="172">
        <v>108.31268921488474</v>
      </c>
      <c r="W139" s="172">
        <v>103.4378938219625</v>
      </c>
      <c r="X139" s="172">
        <v>103.10406880164474</v>
      </c>
      <c r="Y139" s="172">
        <v>107.26170393511457</v>
      </c>
      <c r="Z139" s="172">
        <v>107.97630870250714</v>
      </c>
      <c r="AA139" s="172">
        <v>108.25845204555027</v>
      </c>
      <c r="AB139" s="172">
        <v>108.77249305783813</v>
      </c>
      <c r="AC139" s="172">
        <v>109.44526527245306</v>
      </c>
      <c r="AD139" s="172">
        <v>109.39987478672943</v>
      </c>
      <c r="AE139" s="172">
        <v>109.84165634348962</v>
      </c>
      <c r="AF139" s="172">
        <v>111.02978506448837</v>
      </c>
      <c r="AG139" s="172">
        <v>110.3662648460289</v>
      </c>
      <c r="AH139" s="172">
        <v>111.15057720595441</v>
      </c>
      <c r="AI139" s="172">
        <v>110.94342316220093</v>
      </c>
      <c r="AJ139" s="172">
        <v>111.42000993904723</v>
      </c>
      <c r="AK139" s="172">
        <v>112.8989898326999</v>
      </c>
      <c r="AL139" s="172">
        <v>113.69151082081423</v>
      </c>
      <c r="AM139" s="172">
        <v>113.69151082081423</v>
      </c>
      <c r="AN139" s="172">
        <v>113.54545242885906</v>
      </c>
      <c r="AO139" s="172">
        <v>113.53586704337586</v>
      </c>
      <c r="AP139" s="172">
        <v>116.52225610142217</v>
      </c>
      <c r="AQ139" s="172">
        <v>116.71199009143606</v>
      </c>
      <c r="AR139" s="172">
        <v>117.56082859759692</v>
      </c>
      <c r="AS139" s="172">
        <v>117.87361122716923</v>
      </c>
      <c r="AT139" s="172">
        <v>118.24998713701761</v>
      </c>
      <c r="AU139" s="172">
        <v>118.07607478854645</v>
      </c>
      <c r="AV139" s="172">
        <v>117.16837072353343</v>
      </c>
      <c r="AW139" s="172">
        <v>117.16837072353341</v>
      </c>
      <c r="AX139" s="172">
        <v>117.59648778967305</v>
      </c>
      <c r="AY139" s="172">
        <v>118.90936041120425</v>
      </c>
      <c r="AZ139" s="172">
        <v>120.07385593630757</v>
      </c>
      <c r="BA139" s="172">
        <v>121.11478813334888</v>
      </c>
      <c r="BB139" s="172">
        <v>120.90177068354059</v>
      </c>
      <c r="BC139" s="172">
        <v>121.05876501580387</v>
      </c>
      <c r="BD139" s="172">
        <v>121.05876501580387</v>
      </c>
      <c r="BE139" s="172">
        <v>121.05876501580387</v>
      </c>
      <c r="BF139" s="172">
        <v>121.05876501580387</v>
      </c>
      <c r="BG139" s="172">
        <v>120.07746244464356</v>
      </c>
      <c r="BH139" s="172">
        <v>119.42976432122373</v>
      </c>
      <c r="BI139" s="172">
        <v>121.36783894396495</v>
      </c>
      <c r="BJ139" s="172">
        <v>121.36783894396495</v>
      </c>
      <c r="BK139" s="172">
        <v>121.93220971940012</v>
      </c>
      <c r="BL139" s="172"/>
    </row>
    <row r="140" spans="1:64" x14ac:dyDescent="0.25">
      <c r="A140" s="173" t="s">
        <v>89</v>
      </c>
      <c r="B140" s="188"/>
      <c r="C140" s="164">
        <f>C141</f>
        <v>3</v>
      </c>
      <c r="D140" s="177">
        <f t="shared" si="43"/>
        <v>104.1660250988886</v>
      </c>
      <c r="E140" s="177">
        <f t="shared" si="43"/>
        <v>104.1660250988886</v>
      </c>
      <c r="F140" s="177">
        <f t="shared" si="43"/>
        <v>104.29087046388825</v>
      </c>
      <c r="G140" s="177">
        <f t="shared" si="43"/>
        <v>104.29087046388825</v>
      </c>
      <c r="H140" s="177">
        <f t="shared" si="43"/>
        <v>104.29087046388825</v>
      </c>
      <c r="I140" s="177">
        <f t="shared" si="43"/>
        <v>104.29087046388825</v>
      </c>
      <c r="J140" s="177">
        <f t="shared" si="43"/>
        <v>104.5263106000934</v>
      </c>
      <c r="K140" s="177">
        <v>104.82718692461988</v>
      </c>
      <c r="L140" s="177">
        <v>104.00440765310691</v>
      </c>
      <c r="M140" s="177">
        <v>105.17028237296068</v>
      </c>
      <c r="N140" s="177">
        <v>105.39510235641939</v>
      </c>
      <c r="O140" s="177">
        <v>106.50073920874792</v>
      </c>
      <c r="P140" s="177">
        <v>106.82254853034617</v>
      </c>
      <c r="Q140" s="177">
        <v>106.91593867600842</v>
      </c>
      <c r="R140" s="177">
        <v>106.90479318194581</v>
      </c>
      <c r="S140" s="177">
        <v>106.90479318194581</v>
      </c>
      <c r="T140" s="177">
        <v>107.52679402450629</v>
      </c>
      <c r="U140" s="177">
        <v>107.91007327913074</v>
      </c>
      <c r="V140" s="177">
        <v>108.31268921488474</v>
      </c>
      <c r="W140" s="177">
        <v>103.4378938219625</v>
      </c>
      <c r="X140" s="177">
        <v>103.10406880164474</v>
      </c>
      <c r="Y140" s="177">
        <v>107.26170393511457</v>
      </c>
      <c r="Z140" s="177">
        <v>107.97630870250714</v>
      </c>
      <c r="AA140" s="177">
        <v>108.25845204555027</v>
      </c>
      <c r="AB140" s="177">
        <v>108.77249305783813</v>
      </c>
      <c r="AC140" s="177">
        <v>109.44526527245306</v>
      </c>
      <c r="AD140" s="177">
        <v>109.39987478672943</v>
      </c>
      <c r="AE140" s="177">
        <v>109.84165634348962</v>
      </c>
      <c r="AF140" s="177">
        <v>111.02978506448837</v>
      </c>
      <c r="AG140" s="177">
        <v>110.3662648460289</v>
      </c>
      <c r="AH140" s="177">
        <v>111.15057720595441</v>
      </c>
      <c r="AI140" s="177">
        <v>110.94342316220093</v>
      </c>
      <c r="AJ140" s="177">
        <v>111.42000993904723</v>
      </c>
      <c r="AK140" s="177">
        <v>112.8989898326999</v>
      </c>
      <c r="AL140" s="177">
        <v>113.69151082081423</v>
      </c>
      <c r="AM140" s="177">
        <v>113.69151082081423</v>
      </c>
      <c r="AN140" s="177">
        <v>113.54545242885906</v>
      </c>
      <c r="AO140" s="177">
        <v>113.53586704337586</v>
      </c>
      <c r="AP140" s="177">
        <v>116.52225610142217</v>
      </c>
      <c r="AQ140" s="177">
        <v>116.71199009143606</v>
      </c>
      <c r="AR140" s="177">
        <v>117.56082859759692</v>
      </c>
      <c r="AS140" s="177">
        <v>117.87361122716923</v>
      </c>
      <c r="AT140" s="177">
        <v>118.24998713701761</v>
      </c>
      <c r="AU140" s="177">
        <v>118.07607478854645</v>
      </c>
      <c r="AV140" s="177">
        <v>117.16837072353343</v>
      </c>
      <c r="AW140" s="177">
        <v>117.16837072353341</v>
      </c>
      <c r="AX140" s="177">
        <v>117.59648778967305</v>
      </c>
      <c r="AY140" s="177">
        <v>118.90936041120425</v>
      </c>
      <c r="AZ140" s="177">
        <v>120.07385593630757</v>
      </c>
      <c r="BA140" s="177">
        <v>121.11478813334888</v>
      </c>
      <c r="BB140" s="177">
        <v>120.90177068354059</v>
      </c>
      <c r="BC140" s="177">
        <v>121.05876501580387</v>
      </c>
      <c r="BD140" s="177">
        <v>121.05876501580387</v>
      </c>
      <c r="BE140" s="177">
        <v>121.05876501580387</v>
      </c>
      <c r="BF140" s="177">
        <v>121.05876501580387</v>
      </c>
      <c r="BG140" s="177">
        <v>120.07746244464356</v>
      </c>
      <c r="BH140" s="177">
        <v>119.42976432122373</v>
      </c>
      <c r="BI140" s="177">
        <v>121.36783894396495</v>
      </c>
      <c r="BJ140" s="177">
        <v>121.36783894396495</v>
      </c>
      <c r="BK140" s="177">
        <v>121.93220971940012</v>
      </c>
      <c r="BL140" s="177"/>
    </row>
    <row r="141" spans="1:64" x14ac:dyDescent="0.25">
      <c r="B141" s="148" t="s">
        <v>534</v>
      </c>
      <c r="C141" s="200">
        <v>3</v>
      </c>
      <c r="D141" s="181">
        <v>104.1660250988886</v>
      </c>
      <c r="E141" s="181">
        <v>104.1660250988886</v>
      </c>
      <c r="F141" s="181">
        <v>104.29087046388825</v>
      </c>
      <c r="G141" s="181">
        <v>104.29087046388825</v>
      </c>
      <c r="H141" s="181">
        <v>104.29087046388825</v>
      </c>
      <c r="I141" s="181">
        <v>104.29087046388825</v>
      </c>
      <c r="J141" s="181">
        <v>104.5263106000934</v>
      </c>
      <c r="K141" s="181">
        <v>104.82718692461988</v>
      </c>
      <c r="L141" s="181">
        <v>104.00440765310691</v>
      </c>
      <c r="M141" s="181">
        <v>105.17028237296068</v>
      </c>
      <c r="N141" s="181">
        <v>105.39510235641939</v>
      </c>
      <c r="O141" s="181">
        <v>106.50073920874792</v>
      </c>
      <c r="P141" s="181">
        <v>106.82254853034617</v>
      </c>
      <c r="Q141" s="181">
        <v>106.91593867600842</v>
      </c>
      <c r="R141" s="181">
        <v>106.90479318194581</v>
      </c>
      <c r="S141" s="181">
        <v>106.90479318194581</v>
      </c>
      <c r="T141" s="181">
        <v>107.52679402450629</v>
      </c>
      <c r="U141" s="181">
        <v>107.91007327913074</v>
      </c>
      <c r="V141" s="181">
        <v>108.31268921488474</v>
      </c>
      <c r="W141" s="181">
        <v>103.4378938219625</v>
      </c>
      <c r="X141" s="181">
        <v>103.10406880164474</v>
      </c>
      <c r="Y141" s="181">
        <v>107.26170393511457</v>
      </c>
      <c r="Z141" s="181">
        <v>107.97630870250714</v>
      </c>
      <c r="AA141" s="181">
        <v>108.25845204555027</v>
      </c>
      <c r="AB141" s="181">
        <v>108.77249305783813</v>
      </c>
      <c r="AC141" s="181">
        <v>109.44526527245306</v>
      </c>
      <c r="AD141" s="181">
        <v>109.39987478672943</v>
      </c>
      <c r="AE141" s="181">
        <v>109.84165634348962</v>
      </c>
      <c r="AF141" s="181">
        <v>111.02978506448837</v>
      </c>
      <c r="AG141" s="181">
        <v>110.3662648460289</v>
      </c>
      <c r="AH141" s="181">
        <v>111.15057720595441</v>
      </c>
      <c r="AI141" s="181">
        <v>110.94342316220093</v>
      </c>
      <c r="AJ141" s="181">
        <v>111.42000993904723</v>
      </c>
      <c r="AK141" s="181">
        <v>112.8989898326999</v>
      </c>
      <c r="AL141" s="181">
        <v>113.69151082081423</v>
      </c>
      <c r="AM141" s="181">
        <v>113.69151082081423</v>
      </c>
      <c r="AN141" s="181">
        <v>113.54545242885906</v>
      </c>
      <c r="AO141" s="181">
        <v>113.53586704337586</v>
      </c>
      <c r="AP141" s="181">
        <v>116.52225610142217</v>
      </c>
      <c r="AQ141" s="181">
        <v>116.71199009143606</v>
      </c>
      <c r="AR141" s="181">
        <v>117.56082859759692</v>
      </c>
      <c r="AS141" s="181">
        <v>117.87361122716923</v>
      </c>
      <c r="AT141" s="181">
        <v>118.24998713701761</v>
      </c>
      <c r="AU141" s="181">
        <v>118.07607478854645</v>
      </c>
      <c r="AV141" s="181">
        <v>117.16837072353343</v>
      </c>
      <c r="AW141" s="181">
        <v>117.16837072353341</v>
      </c>
      <c r="AX141" s="181">
        <v>117.59648778967305</v>
      </c>
      <c r="AY141" s="181">
        <v>118.90936041120425</v>
      </c>
      <c r="AZ141" s="181">
        <v>120.07385593630757</v>
      </c>
      <c r="BA141" s="181">
        <v>121.11478813334888</v>
      </c>
      <c r="BB141" s="181">
        <v>120.90177068354059</v>
      </c>
      <c r="BC141" s="181">
        <v>121.05876501580387</v>
      </c>
      <c r="BD141" s="181">
        <v>121.05876501580387</v>
      </c>
      <c r="BE141" s="181">
        <v>121.05876501580387</v>
      </c>
      <c r="BF141" s="181">
        <v>121.05876501580387</v>
      </c>
      <c r="BG141" s="181">
        <v>120.07746244464356</v>
      </c>
      <c r="BH141" s="181">
        <v>119.42976432122373</v>
      </c>
      <c r="BI141" s="181">
        <v>121.36783894396495</v>
      </c>
      <c r="BJ141" s="181">
        <v>121.36783894396495</v>
      </c>
      <c r="BK141" s="181">
        <v>121.93220971940012</v>
      </c>
      <c r="BL141" s="181"/>
    </row>
    <row r="142" spans="1:64" x14ac:dyDescent="0.25">
      <c r="A142" s="189" t="s">
        <v>90</v>
      </c>
      <c r="B142" s="188"/>
      <c r="C142" s="164">
        <f>C143+C148+C150</f>
        <v>12</v>
      </c>
      <c r="D142" s="172">
        <f t="shared" ref="D142:I142" si="44">(D143*10+D148*1+D150*1)/12</f>
        <v>101.28439394199721</v>
      </c>
      <c r="E142" s="172">
        <f t="shared" si="44"/>
        <v>101.51014833779344</v>
      </c>
      <c r="F142" s="172">
        <f t="shared" si="44"/>
        <v>101.6934012444536</v>
      </c>
      <c r="G142" s="172">
        <f t="shared" si="44"/>
        <v>102.11898595205507</v>
      </c>
      <c r="H142" s="172">
        <f t="shared" si="44"/>
        <v>102.10908443394119</v>
      </c>
      <c r="I142" s="172">
        <f t="shared" si="44"/>
        <v>102.35057100855364</v>
      </c>
      <c r="J142" s="172">
        <f>(J143*10+J148*1+J150*1)/12</f>
        <v>102.50888809261984</v>
      </c>
      <c r="K142" s="172">
        <v>102.04352440973626</v>
      </c>
      <c r="L142" s="172">
        <v>100.81585740942897</v>
      </c>
      <c r="M142" s="172">
        <v>102.4963126350542</v>
      </c>
      <c r="N142" s="172">
        <v>102.42233231151708</v>
      </c>
      <c r="O142" s="172">
        <v>101.54461055019659</v>
      </c>
      <c r="P142" s="172">
        <v>102.95885007657047</v>
      </c>
      <c r="Q142" s="172">
        <v>103.37264859824889</v>
      </c>
      <c r="R142" s="172">
        <v>102.68400069472278</v>
      </c>
      <c r="S142" s="172">
        <v>102.67726416987887</v>
      </c>
      <c r="T142" s="172">
        <v>102.06761474101319</v>
      </c>
      <c r="U142" s="172">
        <v>102.06761190572792</v>
      </c>
      <c r="V142" s="172">
        <v>101.7722038344841</v>
      </c>
      <c r="W142" s="172">
        <v>101.95253606317102</v>
      </c>
      <c r="X142" s="172">
        <v>101.03477106362936</v>
      </c>
      <c r="Y142" s="172">
        <v>102.8054645969268</v>
      </c>
      <c r="Z142" s="172">
        <v>103.53254290469185</v>
      </c>
      <c r="AA142" s="172">
        <v>104.41644723235817</v>
      </c>
      <c r="AB142" s="172">
        <v>105.70906405449124</v>
      </c>
      <c r="AC142" s="172">
        <v>104.02227355263432</v>
      </c>
      <c r="AD142" s="172">
        <v>105.97445037097549</v>
      </c>
      <c r="AE142" s="172">
        <v>106.05058989581751</v>
      </c>
      <c r="AF142" s="172">
        <v>106.34796359434017</v>
      </c>
      <c r="AG142" s="172">
        <v>106.09622426129874</v>
      </c>
      <c r="AH142" s="172">
        <v>106.62251648076354</v>
      </c>
      <c r="AI142" s="172">
        <v>106.0252114651159</v>
      </c>
      <c r="AJ142" s="172">
        <v>104.08563870951117</v>
      </c>
      <c r="AK142" s="172">
        <v>107.55746071987834</v>
      </c>
      <c r="AL142" s="172">
        <v>107.5018366883986</v>
      </c>
      <c r="AM142" s="172">
        <v>108.19350908836208</v>
      </c>
      <c r="AN142" s="172">
        <v>108.16538200816531</v>
      </c>
      <c r="AO142" s="172">
        <v>103.10165566875956</v>
      </c>
      <c r="AP142" s="172">
        <v>108.38911447770865</v>
      </c>
      <c r="AQ142" s="172">
        <v>107.88470641573132</v>
      </c>
      <c r="AR142" s="172">
        <v>104.36313547794794</v>
      </c>
      <c r="AS142" s="172">
        <v>106.98769059819496</v>
      </c>
      <c r="AT142" s="172">
        <v>105.76737433384251</v>
      </c>
      <c r="AU142" s="172">
        <v>105.89889862220963</v>
      </c>
      <c r="AV142" s="172">
        <v>104.01455618349451</v>
      </c>
      <c r="AW142" s="172">
        <v>106.25339379187504</v>
      </c>
      <c r="AX142" s="172">
        <v>106.99959034311779</v>
      </c>
      <c r="AY142" s="172">
        <v>106.6640751749858</v>
      </c>
      <c r="AZ142" s="172">
        <v>107.26220650817612</v>
      </c>
      <c r="BA142" s="172">
        <v>106.74607819151778</v>
      </c>
      <c r="BB142" s="172">
        <v>104.14724977293997</v>
      </c>
      <c r="BC142" s="172">
        <v>106.22037711980909</v>
      </c>
      <c r="BD142" s="172">
        <v>105.66730212693324</v>
      </c>
      <c r="BE142" s="172">
        <v>106.15629334065254</v>
      </c>
      <c r="BF142" s="172">
        <v>107.47417342773481</v>
      </c>
      <c r="BG142" s="172">
        <v>106.46959935866523</v>
      </c>
      <c r="BH142" s="172">
        <v>106.1145441862473</v>
      </c>
      <c r="BI142" s="172">
        <v>105.35824894941686</v>
      </c>
      <c r="BJ142" s="172">
        <v>106.68832666456019</v>
      </c>
      <c r="BK142" s="172">
        <v>107.57466129549759</v>
      </c>
      <c r="BL142" s="172"/>
    </row>
    <row r="143" spans="1:64" x14ac:dyDescent="0.25">
      <c r="A143" s="173" t="s">
        <v>91</v>
      </c>
      <c r="B143" s="188"/>
      <c r="C143" s="164">
        <f>SUM(C144:C147)</f>
        <v>10</v>
      </c>
      <c r="D143" s="177">
        <f t="shared" ref="D143:I143" si="45">(D144*2+D145*3+D146*2+D147*3)/10</f>
        <v>101.09058279164856</v>
      </c>
      <c r="E143" s="177">
        <f t="shared" si="45"/>
        <v>101.48007405936865</v>
      </c>
      <c r="F143" s="177">
        <f t="shared" si="45"/>
        <v>101.69997754736085</v>
      </c>
      <c r="G143" s="177">
        <f t="shared" si="45"/>
        <v>102.00664381171848</v>
      </c>
      <c r="H143" s="177">
        <f t="shared" si="45"/>
        <v>101.99476198998184</v>
      </c>
      <c r="I143" s="177">
        <f t="shared" si="45"/>
        <v>102.28454587951677</v>
      </c>
      <c r="J143" s="177">
        <f>(J144*2+J145*3+J146*2+J147*3)/10</f>
        <v>102.51072672408682</v>
      </c>
      <c r="K143" s="177">
        <v>101.59197983464016</v>
      </c>
      <c r="L143" s="177">
        <v>99.632259456680089</v>
      </c>
      <c r="M143" s="177">
        <v>101.58386289031088</v>
      </c>
      <c r="N143" s="177">
        <v>101.58386289031088</v>
      </c>
      <c r="O143" s="177">
        <v>100.41023814329617</v>
      </c>
      <c r="P143" s="177">
        <v>102.00980880762614</v>
      </c>
      <c r="Q143" s="177">
        <v>102.50636881396822</v>
      </c>
      <c r="R143" s="177">
        <v>101.70726227749226</v>
      </c>
      <c r="S143" s="177">
        <v>101.70726227749226</v>
      </c>
      <c r="T143" s="177">
        <v>101.03620155839214</v>
      </c>
      <c r="U143" s="177">
        <v>101.03620155839214</v>
      </c>
      <c r="V143" s="177">
        <v>100.7071006182094</v>
      </c>
      <c r="W143" s="177">
        <v>100.92349929263371</v>
      </c>
      <c r="X143" s="177">
        <v>100.14530328963788</v>
      </c>
      <c r="Y143" s="177">
        <v>102.00640264862135</v>
      </c>
      <c r="Z143" s="177">
        <v>102.87889709176261</v>
      </c>
      <c r="AA143" s="177">
        <v>103.82714325624025</v>
      </c>
      <c r="AB143" s="177">
        <v>105.02852180157898</v>
      </c>
      <c r="AC143" s="177">
        <v>103.31051518161533</v>
      </c>
      <c r="AD143" s="177">
        <v>105.72259338296644</v>
      </c>
      <c r="AE143" s="177">
        <v>105.68867611321556</v>
      </c>
      <c r="AF143" s="177">
        <v>106.18630586592114</v>
      </c>
      <c r="AG143" s="177">
        <v>105.98799423327307</v>
      </c>
      <c r="AH143" s="177">
        <v>106.53767442145484</v>
      </c>
      <c r="AI143" s="177">
        <v>105.7337956279393</v>
      </c>
      <c r="AJ143" s="177">
        <v>103.44412478444801</v>
      </c>
      <c r="AK143" s="177">
        <v>107.41292534151989</v>
      </c>
      <c r="AL143" s="177">
        <v>107.41292534151989</v>
      </c>
      <c r="AM143" s="177">
        <v>107.96774178486388</v>
      </c>
      <c r="AN143" s="177">
        <v>107.72218120268346</v>
      </c>
      <c r="AO143" s="177">
        <v>101.96765683507162</v>
      </c>
      <c r="AP143" s="177">
        <v>107.87994268089749</v>
      </c>
      <c r="AQ143" s="177">
        <v>107.26251256252189</v>
      </c>
      <c r="AR143" s="177">
        <v>103.91741709023452</v>
      </c>
      <c r="AS143" s="177">
        <v>106.40314320126689</v>
      </c>
      <c r="AT143" s="177">
        <v>105.18673790263024</v>
      </c>
      <c r="AU143" s="177">
        <v>105.42578638238913</v>
      </c>
      <c r="AV143" s="177">
        <v>103.28569218675725</v>
      </c>
      <c r="AW143" s="177">
        <v>105.97229605526968</v>
      </c>
      <c r="AX143" s="177">
        <v>106.86773191676097</v>
      </c>
      <c r="AY143" s="177">
        <v>106.3883972169378</v>
      </c>
      <c r="AZ143" s="177">
        <v>106.84272749005311</v>
      </c>
      <c r="BA143" s="177">
        <v>106.20354310125558</v>
      </c>
      <c r="BB143" s="177">
        <v>103.45646672571768</v>
      </c>
      <c r="BC143" s="177">
        <v>105.7253760212074</v>
      </c>
      <c r="BD143" s="177">
        <v>104.84098774022864</v>
      </c>
      <c r="BE143" s="177">
        <v>105.41726409083944</v>
      </c>
      <c r="BF143" s="177">
        <v>106.62441262179796</v>
      </c>
      <c r="BG143" s="177">
        <v>105.39024482618174</v>
      </c>
      <c r="BH143" s="177">
        <v>105.30461580731011</v>
      </c>
      <c r="BI143" s="177">
        <v>104.2878482818885</v>
      </c>
      <c r="BJ143" s="177">
        <v>106.16510217613828</v>
      </c>
      <c r="BK143" s="177">
        <v>107.40528649499501</v>
      </c>
      <c r="BL143" s="177"/>
    </row>
    <row r="144" spans="1:64" x14ac:dyDescent="0.25">
      <c r="B144" s="148" t="s">
        <v>535</v>
      </c>
      <c r="C144" s="200">
        <v>2</v>
      </c>
      <c r="D144" s="181">
        <v>103.81980474983999</v>
      </c>
      <c r="E144" s="181">
        <v>103.81980474983999</v>
      </c>
      <c r="F144" s="181">
        <v>103.81980474983999</v>
      </c>
      <c r="G144" s="181">
        <v>103.96099827732037</v>
      </c>
      <c r="H144" s="181">
        <v>104.25380137504641</v>
      </c>
      <c r="I144" s="181">
        <v>103.54517687030207</v>
      </c>
      <c r="J144" s="181">
        <v>104.44871006062627</v>
      </c>
      <c r="K144" s="181">
        <v>102.19321653285589</v>
      </c>
      <c r="L144" s="181">
        <v>100.7004357905881</v>
      </c>
      <c r="M144" s="181">
        <v>105.57009975275426</v>
      </c>
      <c r="N144" s="181">
        <v>105.57009975275426</v>
      </c>
      <c r="O144" s="181">
        <v>104.94255844334002</v>
      </c>
      <c r="P144" s="181">
        <v>106.26813429414256</v>
      </c>
      <c r="Q144" s="181">
        <v>105.61253900159359</v>
      </c>
      <c r="R144" s="181">
        <v>106.26813429414256</v>
      </c>
      <c r="S144" s="181">
        <v>106.26813429414256</v>
      </c>
      <c r="T144" s="181">
        <v>107.79296255424187</v>
      </c>
      <c r="U144" s="181">
        <v>107.79296255424187</v>
      </c>
      <c r="V144" s="181">
        <v>107.79296255424187</v>
      </c>
      <c r="W144" s="181">
        <v>108.8749559263635</v>
      </c>
      <c r="X144" s="181">
        <v>105.08334835421051</v>
      </c>
      <c r="Y144" s="181">
        <v>108.04526377710717</v>
      </c>
      <c r="Z144" s="181">
        <v>108.40505440249649</v>
      </c>
      <c r="AA144" s="181">
        <v>107.77776118720438</v>
      </c>
      <c r="AB144" s="181">
        <v>113.46028148068511</v>
      </c>
      <c r="AC144" s="181">
        <v>109.48947830384181</v>
      </c>
      <c r="AD144" s="181">
        <v>111.68371803968445</v>
      </c>
      <c r="AE144" s="181">
        <v>110.76474237058029</v>
      </c>
      <c r="AF144" s="181">
        <v>110.76474237058029</v>
      </c>
      <c r="AG144" s="181">
        <v>109.77318420733985</v>
      </c>
      <c r="AH144" s="181">
        <v>112.5215851482487</v>
      </c>
      <c r="AI144" s="181">
        <v>112.27667205192931</v>
      </c>
      <c r="AJ144" s="181">
        <v>111.45004762968375</v>
      </c>
      <c r="AK144" s="181">
        <v>113.98877617012472</v>
      </c>
      <c r="AL144" s="181">
        <v>113.98877617012472</v>
      </c>
      <c r="AM144" s="181">
        <v>114.97653854949307</v>
      </c>
      <c r="AN144" s="181">
        <v>115.94830869499796</v>
      </c>
      <c r="AO144" s="181">
        <v>109.81768477305647</v>
      </c>
      <c r="AP144" s="181">
        <v>112.93494968897897</v>
      </c>
      <c r="AQ144" s="181">
        <v>110.08085321811176</v>
      </c>
      <c r="AR144" s="181">
        <v>107.62233454276597</v>
      </c>
      <c r="AS144" s="181">
        <v>112.49657048833947</v>
      </c>
      <c r="AT144" s="181">
        <v>109.71394244103303</v>
      </c>
      <c r="AU144" s="181">
        <v>109.7224504804899</v>
      </c>
      <c r="AV144" s="181">
        <v>108.44920672059961</v>
      </c>
      <c r="AW144" s="181">
        <v>115.32166601610278</v>
      </c>
      <c r="AX144" s="181">
        <v>116.33894116019674</v>
      </c>
      <c r="AY144" s="181">
        <v>114.88732233850453</v>
      </c>
      <c r="AZ144" s="181">
        <v>115.40511396349405</v>
      </c>
      <c r="BA144" s="181">
        <v>114.15557587424912</v>
      </c>
      <c r="BB144" s="181">
        <v>112.52477095403097</v>
      </c>
      <c r="BC144" s="181">
        <v>114.15847442413228</v>
      </c>
      <c r="BD144" s="181">
        <v>113.8042854462938</v>
      </c>
      <c r="BE144" s="181">
        <v>115.08631284907389</v>
      </c>
      <c r="BF144" s="181">
        <v>114.69203926952564</v>
      </c>
      <c r="BG144" s="181">
        <v>115.01498536912651</v>
      </c>
      <c r="BH144" s="181">
        <v>114.61705623997359</v>
      </c>
      <c r="BI144" s="181">
        <v>112.02065021417401</v>
      </c>
      <c r="BJ144" s="181">
        <v>116.30972606981577</v>
      </c>
      <c r="BK144" s="181">
        <v>116.22000107629474</v>
      </c>
      <c r="BL144" s="181"/>
    </row>
    <row r="145" spans="1:64" x14ac:dyDescent="0.25">
      <c r="B145" s="148" t="s">
        <v>536</v>
      </c>
      <c r="C145" s="200">
        <v>3</v>
      </c>
      <c r="D145" s="181">
        <v>99.953759797485773</v>
      </c>
      <c r="E145" s="181">
        <v>101.49277651349064</v>
      </c>
      <c r="F145" s="181">
        <v>101.49277651349064</v>
      </c>
      <c r="G145" s="181">
        <v>102.31519424325116</v>
      </c>
      <c r="H145" s="181">
        <v>102.31519424325116</v>
      </c>
      <c r="I145" s="181">
        <v>102.31519424325116</v>
      </c>
      <c r="J145" s="181">
        <v>103.1303995404965</v>
      </c>
      <c r="K145" s="181">
        <v>101.57157226085458</v>
      </c>
      <c r="L145" s="181">
        <v>101.57157226085458</v>
      </c>
      <c r="M145" s="181">
        <v>105.32253005868188</v>
      </c>
      <c r="N145" s="181">
        <v>105.32253005868188</v>
      </c>
      <c r="O145" s="181">
        <v>101.57157226085458</v>
      </c>
      <c r="P145" s="181">
        <v>105.53948049012483</v>
      </c>
      <c r="Q145" s="181">
        <v>105.53948049012483</v>
      </c>
      <c r="R145" s="181">
        <v>105.53948049012483</v>
      </c>
      <c r="S145" s="181">
        <v>105.53948049012483</v>
      </c>
      <c r="T145" s="181">
        <v>105.53745523120756</v>
      </c>
      <c r="U145" s="181">
        <v>105.53745523120756</v>
      </c>
      <c r="V145" s="181">
        <v>105.53745952738916</v>
      </c>
      <c r="W145" s="181">
        <v>105.53745952738916</v>
      </c>
      <c r="X145" s="181">
        <v>105.53745952738916</v>
      </c>
      <c r="Y145" s="181">
        <v>105.53746018992614</v>
      </c>
      <c r="Z145" s="181">
        <v>105.53746145144744</v>
      </c>
      <c r="AA145" s="181">
        <v>105.53746145144744</v>
      </c>
      <c r="AB145" s="181">
        <v>102.31927198817225</v>
      </c>
      <c r="AC145" s="181">
        <v>102.31927198817225</v>
      </c>
      <c r="AD145" s="181">
        <v>102.31927198817225</v>
      </c>
      <c r="AE145" s="181">
        <v>101.4974480140075</v>
      </c>
      <c r="AF145" s="181">
        <v>101.4974480140075</v>
      </c>
      <c r="AG145" s="181">
        <v>101.4974480140075</v>
      </c>
      <c r="AH145" s="181">
        <v>101.4974480140075</v>
      </c>
      <c r="AI145" s="181">
        <v>101.49744288954393</v>
      </c>
      <c r="AJ145" s="181">
        <v>96.46350778368884</v>
      </c>
      <c r="AK145" s="181">
        <v>101.49744513385632</v>
      </c>
      <c r="AL145" s="181">
        <v>101.49744513385632</v>
      </c>
      <c r="AM145" s="181">
        <v>104.89944063998728</v>
      </c>
      <c r="AN145" s="181">
        <v>104.89944063998728</v>
      </c>
      <c r="AO145" s="181">
        <v>95.182643502605245</v>
      </c>
      <c r="AP145" s="181">
        <v>103.43002009531925</v>
      </c>
      <c r="AQ145" s="181">
        <v>103.43002009531925</v>
      </c>
      <c r="AR145" s="181">
        <v>98.297342466690154</v>
      </c>
      <c r="AS145" s="181">
        <v>98.954977377650707</v>
      </c>
      <c r="AT145" s="181">
        <v>98.954977377650707</v>
      </c>
      <c r="AU145" s="181">
        <v>102.19534454599649</v>
      </c>
      <c r="AV145" s="181">
        <v>95.910526400483704</v>
      </c>
      <c r="AW145" s="181">
        <v>101.86867509275019</v>
      </c>
      <c r="AX145" s="181">
        <v>101.86867509275019</v>
      </c>
      <c r="AY145" s="181">
        <v>101.86867509275025</v>
      </c>
      <c r="AZ145" s="181">
        <v>101.86867509275019</v>
      </c>
      <c r="BA145" s="181">
        <v>101.86867249761657</v>
      </c>
      <c r="BB145" s="181">
        <v>95.195376987872621</v>
      </c>
      <c r="BC145" s="181">
        <v>101.86689661895082</v>
      </c>
      <c r="BD145" s="181">
        <v>101.86689661895082</v>
      </c>
      <c r="BE145" s="181">
        <v>101.86689661895082</v>
      </c>
      <c r="BF145" s="181">
        <v>103.0990141370941</v>
      </c>
      <c r="BG145" s="181">
        <v>103.0990141370941</v>
      </c>
      <c r="BH145" s="181">
        <v>103.0990141370941</v>
      </c>
      <c r="BI145" s="181">
        <v>103.0990141370941</v>
      </c>
      <c r="BJ145" s="181">
        <v>103.0990141370941</v>
      </c>
      <c r="BK145" s="181">
        <v>107.29277852896399</v>
      </c>
      <c r="BL145" s="181"/>
    </row>
    <row r="146" spans="1:64" x14ac:dyDescent="0.25">
      <c r="B146" s="148" t="s">
        <v>537</v>
      </c>
      <c r="C146" s="200">
        <v>2</v>
      </c>
      <c r="D146" s="181">
        <v>98.06211297759387</v>
      </c>
      <c r="E146" s="181">
        <v>98.570935852285345</v>
      </c>
      <c r="F146" s="181">
        <v>98.570935852285345</v>
      </c>
      <c r="G146" s="181">
        <v>98.72944705195242</v>
      </c>
      <c r="H146" s="181">
        <v>98.3772348455432</v>
      </c>
      <c r="I146" s="181">
        <v>98.3772348455432</v>
      </c>
      <c r="J146" s="181">
        <v>97.381797932201181</v>
      </c>
      <c r="K146" s="181">
        <v>97.381797932201181</v>
      </c>
      <c r="L146" s="181">
        <v>91.808032169278647</v>
      </c>
      <c r="M146" s="181">
        <v>92.470378306461981</v>
      </c>
      <c r="N146" s="181">
        <v>92.470378306461981</v>
      </c>
      <c r="O146" s="181">
        <v>92.470378306461981</v>
      </c>
      <c r="P146" s="181">
        <v>94.208422599522564</v>
      </c>
      <c r="Q146" s="181">
        <v>94.208422599522564</v>
      </c>
      <c r="R146" s="181">
        <v>94.208422096981053</v>
      </c>
      <c r="S146" s="181">
        <v>94.208422096981053</v>
      </c>
      <c r="T146" s="181">
        <v>89.331328129757054</v>
      </c>
      <c r="U146" s="181">
        <v>89.331328129757054</v>
      </c>
      <c r="V146" s="181">
        <v>89.331328129757054</v>
      </c>
      <c r="W146" s="181">
        <v>89.331328129757054</v>
      </c>
      <c r="X146" s="181">
        <v>92.874474031716261</v>
      </c>
      <c r="Y146" s="181">
        <v>94.208422096981053</v>
      </c>
      <c r="Z146" s="181">
        <v>94.208419986673022</v>
      </c>
      <c r="AA146" s="181">
        <v>92.190232661052534</v>
      </c>
      <c r="AB146" s="181">
        <v>95.30291210811788</v>
      </c>
      <c r="AC146" s="181">
        <v>91.604036575987138</v>
      </c>
      <c r="AD146" s="181">
        <v>95.30291210811788</v>
      </c>
      <c r="AE146" s="181">
        <v>95.30291210811788</v>
      </c>
      <c r="AF146" s="181">
        <v>96.48038076265459</v>
      </c>
      <c r="AG146" s="181">
        <v>96.48038076265459</v>
      </c>
      <c r="AH146" s="181">
        <v>96.48038076265459</v>
      </c>
      <c r="AI146" s="181">
        <v>95.619091048354335</v>
      </c>
      <c r="AJ146" s="181">
        <v>94.203975297618427</v>
      </c>
      <c r="AK146" s="181">
        <v>96.48038076265459</v>
      </c>
      <c r="AL146" s="181">
        <v>96.48038076265459</v>
      </c>
      <c r="AM146" s="181">
        <v>96.48038076265459</v>
      </c>
      <c r="AN146" s="181">
        <v>96.48038076265459</v>
      </c>
      <c r="AO146" s="181">
        <v>90.757975210966293</v>
      </c>
      <c r="AP146" s="181">
        <v>95.454617869378978</v>
      </c>
      <c r="AQ146" s="181">
        <v>95.221563748368254</v>
      </c>
      <c r="AR146" s="181">
        <v>90.535070813915013</v>
      </c>
      <c r="AS146" s="181">
        <v>95.221563748368254</v>
      </c>
      <c r="AT146" s="181">
        <v>96.250864111781254</v>
      </c>
      <c r="AU146" s="181">
        <v>96.250863570998462</v>
      </c>
      <c r="AV146" s="181">
        <v>96.250863570998462</v>
      </c>
      <c r="AW146" s="181">
        <v>96.250863570998462</v>
      </c>
      <c r="AX146" s="181">
        <v>96.250863570998462</v>
      </c>
      <c r="AY146" s="181">
        <v>94.497003830411415</v>
      </c>
      <c r="AZ146" s="181">
        <v>96.250863570998462</v>
      </c>
      <c r="BA146" s="181">
        <v>94.878604724194233</v>
      </c>
      <c r="BB146" s="181">
        <v>92.449685064861455</v>
      </c>
      <c r="BC146" s="181">
        <v>92.449685064861427</v>
      </c>
      <c r="BD146" s="181">
        <v>92.808684740885752</v>
      </c>
      <c r="BE146" s="181">
        <v>92.808684740885752</v>
      </c>
      <c r="BF146" s="181">
        <v>96.250865693812727</v>
      </c>
      <c r="BG146" s="181">
        <v>96.250865693812727</v>
      </c>
      <c r="BH146" s="181">
        <v>95.24335585460895</v>
      </c>
      <c r="BI146" s="181">
        <v>95.24335585460895</v>
      </c>
      <c r="BJ146" s="181">
        <v>95.24335585460895</v>
      </c>
      <c r="BK146" s="181">
        <v>95.24335585460895</v>
      </c>
      <c r="BL146" s="181"/>
    </row>
    <row r="147" spans="1:64" x14ac:dyDescent="0.25">
      <c r="B147" s="148" t="s">
        <v>538</v>
      </c>
      <c r="C147" s="200">
        <v>3</v>
      </c>
      <c r="D147" s="181">
        <v>102.42690435638688</v>
      </c>
      <c r="E147" s="181">
        <v>101.8469766163213</v>
      </c>
      <c r="F147" s="181">
        <v>102.57998824296193</v>
      </c>
      <c r="G147" s="181">
        <v>102.57998824296193</v>
      </c>
      <c r="H147" s="181">
        <v>102.57998824296193</v>
      </c>
      <c r="I147" s="181">
        <v>104.01835087790789</v>
      </c>
      <c r="J147" s="181">
        <v>104.01835087790789</v>
      </c>
      <c r="K147" s="181">
        <v>104.01835087790789</v>
      </c>
      <c r="L147" s="181">
        <v>102.19698062150125</v>
      </c>
      <c r="M147" s="181">
        <v>101.26336086954363</v>
      </c>
      <c r="N147" s="181">
        <v>101.26336086954363</v>
      </c>
      <c r="O147" s="181">
        <v>101.52059705026461</v>
      </c>
      <c r="P147" s="181">
        <v>100.84217760618556</v>
      </c>
      <c r="Q147" s="181">
        <v>102.93444115569183</v>
      </c>
      <c r="R147" s="181">
        <v>99.833689507433633</v>
      </c>
      <c r="S147" s="181">
        <v>99.833689507433633</v>
      </c>
      <c r="T147" s="181">
        <v>99.833689507433633</v>
      </c>
      <c r="U147" s="181">
        <v>99.833689507433633</v>
      </c>
      <c r="V147" s="181">
        <v>98.736682077309538</v>
      </c>
      <c r="W147" s="181">
        <v>98.736682077309538</v>
      </c>
      <c r="X147" s="181">
        <v>96.308336514119276</v>
      </c>
      <c r="Y147" s="181">
        <v>99.648091389419548</v>
      </c>
      <c r="Z147" s="181">
        <v>102.31654592831495</v>
      </c>
      <c r="AA147" s="181">
        <v>107.24102017051537</v>
      </c>
      <c r="AB147" s="181">
        <v>108.60033829122237</v>
      </c>
      <c r="AC147" s="181">
        <v>107.98676869732623</v>
      </c>
      <c r="AD147" s="181">
        <v>112.09828585651435</v>
      </c>
      <c r="AE147" s="181">
        <v>113.4197027109123</v>
      </c>
      <c r="AF147" s="181">
        <v>114.29348945023975</v>
      </c>
      <c r="AG147" s="181">
        <v>114.29348945023975</v>
      </c>
      <c r="AH147" s="181">
        <v>114.29348945023975</v>
      </c>
      <c r="AI147" s="181">
        <v>112.35136713673127</v>
      </c>
      <c r="AJ147" s="181">
        <v>111.24755954626981</v>
      </c>
      <c r="AK147" s="181">
        <v>116.23286804935712</v>
      </c>
      <c r="AL147" s="181">
        <v>116.23286804935712</v>
      </c>
      <c r="AM147" s="181">
        <v>114.02175243479387</v>
      </c>
      <c r="AN147" s="181">
        <v>112.55537039718928</v>
      </c>
      <c r="AO147" s="181">
        <v>110.99243929161833</v>
      </c>
      <c r="AP147" s="181">
        <v>117.24341046876708</v>
      </c>
      <c r="AQ147" s="181">
        <v>117.24341046876708</v>
      </c>
      <c r="AR147" s="181">
        <v>115.98911092963759</v>
      </c>
      <c r="AS147" s="181">
        <v>117.24341046876708</v>
      </c>
      <c r="AT147" s="181">
        <v>114.35761126257394</v>
      </c>
      <c r="AU147" s="181">
        <v>111.90840069430834</v>
      </c>
      <c r="AV147" s="181">
        <v>111.9084006943084</v>
      </c>
      <c r="AW147" s="181">
        <v>110.32395870008122</v>
      </c>
      <c r="AX147" s="181">
        <v>112.63056147565631</v>
      </c>
      <c r="AY147" s="181">
        <v>113.16976485109846</v>
      </c>
      <c r="AZ147" s="181">
        <v>113.16976485109848</v>
      </c>
      <c r="BA147" s="181">
        <v>112.78701744093975</v>
      </c>
      <c r="BB147" s="181">
        <v>113.00987475192467</v>
      </c>
      <c r="BC147" s="181">
        <v>112.81225045907802</v>
      </c>
      <c r="BD147" s="181">
        <v>109.86108239035832</v>
      </c>
      <c r="BE147" s="181">
        <v>110.92731862387431</v>
      </c>
      <c r="BF147" s="181">
        <v>111.68709129334013</v>
      </c>
      <c r="BG147" s="181">
        <v>107.35790124155217</v>
      </c>
      <c r="BH147" s="181">
        <v>108.00943049088458</v>
      </c>
      <c r="BI147" s="181">
        <v>106.35114275667895</v>
      </c>
      <c r="BJ147" s="181">
        <v>109.74927183375026</v>
      </c>
      <c r="BK147" s="181">
        <v>109.74927183375026</v>
      </c>
      <c r="BL147" s="181"/>
    </row>
    <row r="148" spans="1:64" x14ac:dyDescent="0.25">
      <c r="A148" s="173" t="s">
        <v>92</v>
      </c>
      <c r="B148" s="188"/>
      <c r="C148" s="164">
        <f>C149</f>
        <v>1</v>
      </c>
      <c r="D148" s="177">
        <f t="shared" ref="D148:J148" si="46">D149</f>
        <v>104.50689938748097</v>
      </c>
      <c r="E148" s="177">
        <f t="shared" si="46"/>
        <v>103.32103945983485</v>
      </c>
      <c r="F148" s="177">
        <f t="shared" si="46"/>
        <v>103.32103945983485</v>
      </c>
      <c r="G148" s="177">
        <f t="shared" si="46"/>
        <v>105.36139330747602</v>
      </c>
      <c r="H148" s="177">
        <f t="shared" si="46"/>
        <v>105.36139330747602</v>
      </c>
      <c r="I148" s="177">
        <f t="shared" si="46"/>
        <v>105.36139330747602</v>
      </c>
      <c r="J148" s="177">
        <f t="shared" si="46"/>
        <v>104.99938987056998</v>
      </c>
      <c r="K148" s="177">
        <v>108.60249457043352</v>
      </c>
      <c r="L148" s="177">
        <v>106.59952876649217</v>
      </c>
      <c r="M148" s="177">
        <v>107.24895713768684</v>
      </c>
      <c r="N148" s="177">
        <v>108.66077788601865</v>
      </c>
      <c r="O148" s="177">
        <v>109.86436422032013</v>
      </c>
      <c r="P148" s="177">
        <v>110.83953189350692</v>
      </c>
      <c r="Q148" s="177">
        <v>110.83951409022715</v>
      </c>
      <c r="R148" s="177">
        <v>109.70608526767731</v>
      </c>
      <c r="S148" s="177">
        <v>109.62524696955022</v>
      </c>
      <c r="T148" s="177">
        <v>109.01990531105371</v>
      </c>
      <c r="U148" s="177">
        <v>109.01987128763061</v>
      </c>
      <c r="V148" s="177">
        <v>108.76598383453212</v>
      </c>
      <c r="W148" s="177">
        <v>108.76598383453212</v>
      </c>
      <c r="X148" s="177">
        <v>105.53476386999053</v>
      </c>
      <c r="Y148" s="177">
        <v>108.17209267972484</v>
      </c>
      <c r="Z148" s="177">
        <v>108.1720879414929</v>
      </c>
      <c r="AA148" s="177">
        <v>109.29647822871243</v>
      </c>
      <c r="AB148" s="177">
        <v>112.79409464092183</v>
      </c>
      <c r="AC148" s="177">
        <v>109.7326748182754</v>
      </c>
      <c r="AD148" s="177">
        <v>109.03801462485838</v>
      </c>
      <c r="AE148" s="177">
        <v>109.03801462485838</v>
      </c>
      <c r="AF148" s="177">
        <v>107.63020148007439</v>
      </c>
      <c r="AG148" s="177">
        <v>106.59244581005814</v>
      </c>
      <c r="AH148" s="177">
        <v>107.41115056181792</v>
      </c>
      <c r="AI148" s="177">
        <v>108.28227830920181</v>
      </c>
      <c r="AJ148" s="177">
        <v>107.90411367685776</v>
      </c>
      <c r="AK148" s="177">
        <v>109.87797223054496</v>
      </c>
      <c r="AL148" s="177">
        <v>109.21048385278793</v>
      </c>
      <c r="AM148" s="177">
        <v>111.96238821891011</v>
      </c>
      <c r="AN148" s="177">
        <v>114.08046907835306</v>
      </c>
      <c r="AO148" s="177">
        <v>110.86099668160236</v>
      </c>
      <c r="AP148" s="177">
        <v>115.18764393073263</v>
      </c>
      <c r="AQ148" s="177">
        <v>115.30904837076051</v>
      </c>
      <c r="AR148" s="177">
        <v>106.50115184023387</v>
      </c>
      <c r="AS148" s="177">
        <v>113.13855217287453</v>
      </c>
      <c r="AT148" s="177">
        <v>110.65880998701157</v>
      </c>
      <c r="AU148" s="177">
        <v>109.84661664982812</v>
      </c>
      <c r="AV148" s="177">
        <v>108.63544934156539</v>
      </c>
      <c r="AW148" s="177">
        <v>108.63546195700754</v>
      </c>
      <c r="AX148" s="177">
        <v>108.63546195700754</v>
      </c>
      <c r="AY148" s="177">
        <v>109.40262693765551</v>
      </c>
      <c r="AZ148" s="177">
        <v>112.03690020478625</v>
      </c>
      <c r="BA148" s="177">
        <v>112.23520429286154</v>
      </c>
      <c r="BB148" s="177">
        <v>108.5200270253067</v>
      </c>
      <c r="BC148" s="177">
        <v>108.71318392480923</v>
      </c>
      <c r="BD148" s="177">
        <v>110.92016682008672</v>
      </c>
      <c r="BE148" s="177">
        <v>111.02529787861025</v>
      </c>
      <c r="BF148" s="177">
        <v>114.76837361401259</v>
      </c>
      <c r="BG148" s="177">
        <v>115.05516274133953</v>
      </c>
      <c r="BH148" s="177">
        <v>111.65079086104068</v>
      </c>
      <c r="BI148" s="177">
        <v>112.74292327329137</v>
      </c>
      <c r="BJ148" s="177">
        <v>109.93131691251361</v>
      </c>
      <c r="BK148" s="177">
        <v>108.16548929519492</v>
      </c>
      <c r="BL148" s="177"/>
    </row>
    <row r="149" spans="1:64" x14ac:dyDescent="0.25">
      <c r="B149" s="148" t="s">
        <v>539</v>
      </c>
      <c r="C149" s="200">
        <v>1</v>
      </c>
      <c r="D149" s="181">
        <v>104.50689938748097</v>
      </c>
      <c r="E149" s="181">
        <v>103.32103945983485</v>
      </c>
      <c r="F149" s="181">
        <v>103.32103945983485</v>
      </c>
      <c r="G149" s="181">
        <v>105.36139330747602</v>
      </c>
      <c r="H149" s="181">
        <v>105.36139330747602</v>
      </c>
      <c r="I149" s="181">
        <v>105.36139330747602</v>
      </c>
      <c r="J149" s="181">
        <v>104.99938987056998</v>
      </c>
      <c r="K149" s="181">
        <v>108.60249457043352</v>
      </c>
      <c r="L149" s="181">
        <v>106.59952876649217</v>
      </c>
      <c r="M149" s="181">
        <v>107.24895713768684</v>
      </c>
      <c r="N149" s="181">
        <v>108.66077788601865</v>
      </c>
      <c r="O149" s="181">
        <v>109.86436422032013</v>
      </c>
      <c r="P149" s="181">
        <v>110.83953189350692</v>
      </c>
      <c r="Q149" s="181">
        <v>110.83951409022715</v>
      </c>
      <c r="R149" s="181">
        <v>109.70608526767731</v>
      </c>
      <c r="S149" s="181">
        <v>109.62524696955022</v>
      </c>
      <c r="T149" s="181">
        <v>109.01990531105371</v>
      </c>
      <c r="U149" s="181">
        <v>109.01987128763061</v>
      </c>
      <c r="V149" s="181">
        <v>108.76598383453212</v>
      </c>
      <c r="W149" s="181">
        <v>108.76598383453212</v>
      </c>
      <c r="X149" s="181">
        <v>105.53476386999053</v>
      </c>
      <c r="Y149" s="181">
        <v>108.17209267972484</v>
      </c>
      <c r="Z149" s="181">
        <v>108.1720879414929</v>
      </c>
      <c r="AA149" s="181">
        <v>109.29647822871243</v>
      </c>
      <c r="AB149" s="181">
        <v>112.79409464092183</v>
      </c>
      <c r="AC149" s="181">
        <v>109.7326748182754</v>
      </c>
      <c r="AD149" s="181">
        <v>109.03801462485838</v>
      </c>
      <c r="AE149" s="181">
        <v>109.03801462485838</v>
      </c>
      <c r="AF149" s="181">
        <v>107.63020148007439</v>
      </c>
      <c r="AG149" s="181">
        <v>106.59244581005814</v>
      </c>
      <c r="AH149" s="181">
        <v>107.41115056181792</v>
      </c>
      <c r="AI149" s="181">
        <v>108.28227830920181</v>
      </c>
      <c r="AJ149" s="181">
        <v>107.90411367685776</v>
      </c>
      <c r="AK149" s="181">
        <v>109.87797223054496</v>
      </c>
      <c r="AL149" s="181">
        <v>109.21048385278793</v>
      </c>
      <c r="AM149" s="181">
        <v>111.96238821891011</v>
      </c>
      <c r="AN149" s="181">
        <v>114.08046907835306</v>
      </c>
      <c r="AO149" s="181">
        <v>110.86099668160236</v>
      </c>
      <c r="AP149" s="181">
        <v>115.18764393073263</v>
      </c>
      <c r="AQ149" s="181">
        <v>115.30904837076051</v>
      </c>
      <c r="AR149" s="181">
        <v>106.50115184023387</v>
      </c>
      <c r="AS149" s="181">
        <v>113.13855217287453</v>
      </c>
      <c r="AT149" s="181">
        <v>110.65880998701157</v>
      </c>
      <c r="AU149" s="181">
        <v>109.84661664982812</v>
      </c>
      <c r="AV149" s="181">
        <v>108.63544934156539</v>
      </c>
      <c r="AW149" s="181">
        <v>108.63546195700754</v>
      </c>
      <c r="AX149" s="181">
        <v>108.63546195700754</v>
      </c>
      <c r="AY149" s="181">
        <v>109.40262693765551</v>
      </c>
      <c r="AZ149" s="181">
        <v>112.03690020478625</v>
      </c>
      <c r="BA149" s="181">
        <v>112.23520429286154</v>
      </c>
      <c r="BB149" s="181">
        <v>108.5200270253067</v>
      </c>
      <c r="BC149" s="181">
        <v>108.71318392480923</v>
      </c>
      <c r="BD149" s="181">
        <v>110.92016682008672</v>
      </c>
      <c r="BE149" s="181">
        <v>111.02529787861025</v>
      </c>
      <c r="BF149" s="181">
        <v>114.76837361401259</v>
      </c>
      <c r="BG149" s="181">
        <v>115.05516274133953</v>
      </c>
      <c r="BH149" s="181">
        <v>111.65079086104068</v>
      </c>
      <c r="BI149" s="181">
        <v>112.74292327329137</v>
      </c>
      <c r="BJ149" s="181">
        <v>109.93131691251361</v>
      </c>
      <c r="BK149" s="181">
        <v>108.16548929519492</v>
      </c>
      <c r="BL149" s="181"/>
    </row>
    <row r="150" spans="1:64" x14ac:dyDescent="0.25">
      <c r="A150" s="173" t="s">
        <v>93</v>
      </c>
      <c r="B150" s="188"/>
      <c r="C150" s="164">
        <f>C151</f>
        <v>1</v>
      </c>
      <c r="D150" s="177">
        <f t="shared" ref="D150:J150" si="47">D151</f>
        <v>100</v>
      </c>
      <c r="E150" s="177">
        <f t="shared" si="47"/>
        <v>100.00000000000004</v>
      </c>
      <c r="F150" s="177">
        <f t="shared" si="47"/>
        <v>100.00000000000004</v>
      </c>
      <c r="G150" s="177">
        <f t="shared" si="47"/>
        <v>100.00000000000004</v>
      </c>
      <c r="H150" s="177">
        <f t="shared" si="47"/>
        <v>100.00000000000004</v>
      </c>
      <c r="I150" s="177">
        <f t="shared" si="47"/>
        <v>100.00000000000004</v>
      </c>
      <c r="J150" s="177">
        <f t="shared" si="47"/>
        <v>100.00000000000004</v>
      </c>
      <c r="K150" s="177">
        <v>100.00000000000004</v>
      </c>
      <c r="L150" s="177">
        <v>106.86816557985459</v>
      </c>
      <c r="M150" s="177">
        <v>106.86816557985459</v>
      </c>
      <c r="N150" s="177">
        <v>104.56858094907733</v>
      </c>
      <c r="O150" s="177">
        <v>104.56858094907733</v>
      </c>
      <c r="P150" s="177">
        <v>104.56858094907733</v>
      </c>
      <c r="Q150" s="177">
        <v>104.56858094907733</v>
      </c>
      <c r="R150" s="177">
        <v>105.42930029407357</v>
      </c>
      <c r="S150" s="177">
        <v>105.42930029407357</v>
      </c>
      <c r="T150" s="177">
        <v>105.42945599718311</v>
      </c>
      <c r="U150" s="177">
        <v>105.42945599718311</v>
      </c>
      <c r="V150" s="177">
        <v>105.42945599718311</v>
      </c>
      <c r="W150" s="177">
        <v>105.42945599718311</v>
      </c>
      <c r="X150" s="177">
        <v>105.42945599718311</v>
      </c>
      <c r="Y150" s="177">
        <v>105.42945599718311</v>
      </c>
      <c r="Z150" s="177">
        <v>105.42945599718311</v>
      </c>
      <c r="AA150" s="177">
        <v>105.42945599718311</v>
      </c>
      <c r="AB150" s="177">
        <v>105.42945599718311</v>
      </c>
      <c r="AC150" s="177">
        <v>105.42945599718311</v>
      </c>
      <c r="AD150" s="177">
        <v>105.42945599718311</v>
      </c>
      <c r="AE150" s="177">
        <v>106.68230299279624</v>
      </c>
      <c r="AF150" s="177">
        <v>106.68230299279624</v>
      </c>
      <c r="AG150" s="177">
        <v>106.68230299279624</v>
      </c>
      <c r="AH150" s="177">
        <v>106.68230299279624</v>
      </c>
      <c r="AI150" s="177">
        <v>106.68230299279624</v>
      </c>
      <c r="AJ150" s="177">
        <v>106.68230299279624</v>
      </c>
      <c r="AK150" s="177">
        <v>106.68230299279624</v>
      </c>
      <c r="AL150" s="177">
        <v>106.68230299279624</v>
      </c>
      <c r="AM150" s="177">
        <v>106.68230299279624</v>
      </c>
      <c r="AN150" s="177">
        <v>106.68230299279624</v>
      </c>
      <c r="AO150" s="177">
        <v>106.68230299279624</v>
      </c>
      <c r="AP150" s="177">
        <v>106.68230299279624</v>
      </c>
      <c r="AQ150" s="177">
        <v>106.68230299279624</v>
      </c>
      <c r="AR150" s="177">
        <v>106.68230299279624</v>
      </c>
      <c r="AS150" s="177">
        <v>106.68230299279624</v>
      </c>
      <c r="AT150" s="177">
        <v>106.68230299279624</v>
      </c>
      <c r="AU150" s="177">
        <v>106.68230299279624</v>
      </c>
      <c r="AV150" s="177">
        <v>106.68230299279627</v>
      </c>
      <c r="AW150" s="177">
        <v>106.68230299279624</v>
      </c>
      <c r="AX150" s="177">
        <v>106.68230299279624</v>
      </c>
      <c r="AY150" s="177">
        <v>106.68230299279627</v>
      </c>
      <c r="AZ150" s="177">
        <v>106.68230299279624</v>
      </c>
      <c r="BA150" s="177">
        <v>106.68230299279627</v>
      </c>
      <c r="BB150" s="177">
        <v>106.68230299279627</v>
      </c>
      <c r="BC150" s="177">
        <v>108.67758130082585</v>
      </c>
      <c r="BD150" s="177">
        <v>108.67758130082585</v>
      </c>
      <c r="BE150" s="177">
        <v>108.67758130082585</v>
      </c>
      <c r="BF150" s="177">
        <v>108.67758130082586</v>
      </c>
      <c r="BG150" s="177">
        <v>108.67758130082586</v>
      </c>
      <c r="BH150" s="177">
        <v>108.67758130082586</v>
      </c>
      <c r="BI150" s="177">
        <v>108.67758130082586</v>
      </c>
      <c r="BJ150" s="177">
        <v>108.67758130082586</v>
      </c>
      <c r="BK150" s="177">
        <v>108.67758130082586</v>
      </c>
      <c r="BL150" s="177"/>
    </row>
    <row r="151" spans="1:64" x14ac:dyDescent="0.25">
      <c r="B151" s="148" t="s">
        <v>540</v>
      </c>
      <c r="C151" s="200">
        <v>1</v>
      </c>
      <c r="D151" s="181">
        <v>100</v>
      </c>
      <c r="E151" s="181">
        <v>100.00000000000004</v>
      </c>
      <c r="F151" s="181">
        <v>100.00000000000004</v>
      </c>
      <c r="G151" s="181">
        <v>100.00000000000004</v>
      </c>
      <c r="H151" s="181">
        <v>100.00000000000004</v>
      </c>
      <c r="I151" s="181">
        <v>100.00000000000004</v>
      </c>
      <c r="J151" s="181">
        <v>100.00000000000004</v>
      </c>
      <c r="K151" s="181">
        <v>100.00000000000004</v>
      </c>
      <c r="L151" s="181">
        <v>106.86816557985459</v>
      </c>
      <c r="M151" s="181">
        <v>106.86816557985459</v>
      </c>
      <c r="N151" s="181">
        <v>104.56858094907733</v>
      </c>
      <c r="O151" s="181">
        <v>104.56858094907733</v>
      </c>
      <c r="P151" s="181">
        <v>104.56858094907733</v>
      </c>
      <c r="Q151" s="181">
        <v>104.56858094907733</v>
      </c>
      <c r="R151" s="181">
        <v>105.42930029407357</v>
      </c>
      <c r="S151" s="181">
        <v>105.42930029407357</v>
      </c>
      <c r="T151" s="181">
        <v>105.42945599718311</v>
      </c>
      <c r="U151" s="181">
        <v>105.42945599718311</v>
      </c>
      <c r="V151" s="181">
        <v>105.42945599718311</v>
      </c>
      <c r="W151" s="181">
        <v>105.42945599718311</v>
      </c>
      <c r="X151" s="181">
        <v>105.42945599718311</v>
      </c>
      <c r="Y151" s="181">
        <v>105.42945599718311</v>
      </c>
      <c r="Z151" s="181">
        <v>105.42945599718311</v>
      </c>
      <c r="AA151" s="181">
        <v>105.42945599718311</v>
      </c>
      <c r="AB151" s="181">
        <v>105.42945599718311</v>
      </c>
      <c r="AC151" s="181">
        <v>105.42945599718311</v>
      </c>
      <c r="AD151" s="181">
        <v>105.42945599718311</v>
      </c>
      <c r="AE151" s="181">
        <v>106.68230299279624</v>
      </c>
      <c r="AF151" s="181">
        <v>106.68230299279624</v>
      </c>
      <c r="AG151" s="181">
        <v>106.68230299279624</v>
      </c>
      <c r="AH151" s="181">
        <v>106.68230299279624</v>
      </c>
      <c r="AI151" s="181">
        <v>106.68230299279624</v>
      </c>
      <c r="AJ151" s="181">
        <v>106.68230299279624</v>
      </c>
      <c r="AK151" s="181">
        <v>106.68230299279624</v>
      </c>
      <c r="AL151" s="181">
        <v>106.68230299279624</v>
      </c>
      <c r="AM151" s="181">
        <v>106.68230299279624</v>
      </c>
      <c r="AN151" s="181">
        <v>106.68230299279624</v>
      </c>
      <c r="AO151" s="181">
        <v>106.68230299279624</v>
      </c>
      <c r="AP151" s="181">
        <v>106.68230299279624</v>
      </c>
      <c r="AQ151" s="181">
        <v>106.68230299279624</v>
      </c>
      <c r="AR151" s="181">
        <v>106.68230299279624</v>
      </c>
      <c r="AS151" s="181">
        <v>106.68230299279624</v>
      </c>
      <c r="AT151" s="181">
        <v>106.68230299279624</v>
      </c>
      <c r="AU151" s="181">
        <v>106.68230299279624</v>
      </c>
      <c r="AV151" s="181">
        <v>106.68230299279627</v>
      </c>
      <c r="AW151" s="181">
        <v>106.68230299279624</v>
      </c>
      <c r="AX151" s="181">
        <v>106.68230299279624</v>
      </c>
      <c r="AY151" s="181">
        <v>106.68230299279627</v>
      </c>
      <c r="AZ151" s="181">
        <v>106.68230299279624</v>
      </c>
      <c r="BA151" s="181">
        <v>106.68230299279627</v>
      </c>
      <c r="BB151" s="181">
        <v>106.68230299279627</v>
      </c>
      <c r="BC151" s="181">
        <v>108.67758130082585</v>
      </c>
      <c r="BD151" s="181">
        <v>108.67758130082585</v>
      </c>
      <c r="BE151" s="181">
        <v>108.67758130082585</v>
      </c>
      <c r="BF151" s="181">
        <v>108.67758130082586</v>
      </c>
      <c r="BG151" s="181">
        <v>108.67758130082586</v>
      </c>
      <c r="BH151" s="181">
        <v>108.67758130082586</v>
      </c>
      <c r="BI151" s="181">
        <v>108.67758130082586</v>
      </c>
      <c r="BJ151" s="181">
        <v>108.67758130082586</v>
      </c>
      <c r="BK151" s="181">
        <v>108.67758130082586</v>
      </c>
      <c r="BL151" s="181"/>
    </row>
    <row r="152" spans="1:64" x14ac:dyDescent="0.25">
      <c r="A152" s="189" t="s">
        <v>94</v>
      </c>
      <c r="B152" s="188"/>
      <c r="C152" s="164">
        <f>C153</f>
        <v>2</v>
      </c>
      <c r="D152" s="172">
        <f t="shared" ref="D152:J152" si="48">D153</f>
        <v>100.84736363815671</v>
      </c>
      <c r="E152" s="172">
        <f t="shared" si="48"/>
        <v>103.70046384485073</v>
      </c>
      <c r="F152" s="172">
        <f t="shared" si="48"/>
        <v>104.27856191383005</v>
      </c>
      <c r="G152" s="172">
        <f t="shared" si="48"/>
        <v>105.62256102393789</v>
      </c>
      <c r="H152" s="172">
        <f t="shared" si="48"/>
        <v>105.78789502591121</v>
      </c>
      <c r="I152" s="172">
        <f t="shared" si="48"/>
        <v>105.86297855380792</v>
      </c>
      <c r="J152" s="172">
        <f t="shared" si="48"/>
        <v>105.46049368674034</v>
      </c>
      <c r="K152" s="172">
        <v>105.54540504858738</v>
      </c>
      <c r="L152" s="172">
        <v>105.54540504858738</v>
      </c>
      <c r="M152" s="172">
        <v>107.37775424761948</v>
      </c>
      <c r="N152" s="172">
        <v>107.51145783254313</v>
      </c>
      <c r="O152" s="172">
        <v>107.63242136319073</v>
      </c>
      <c r="P152" s="172">
        <v>108.08808026402369</v>
      </c>
      <c r="Q152" s="172">
        <v>108.08808026402369</v>
      </c>
      <c r="R152" s="172">
        <v>107.67301785320167</v>
      </c>
      <c r="S152" s="172">
        <v>108.08808026402369</v>
      </c>
      <c r="T152" s="172">
        <v>108.08804734067535</v>
      </c>
      <c r="U152" s="172">
        <v>108.08804734067535</v>
      </c>
      <c r="V152" s="172">
        <v>108.08804734067535</v>
      </c>
      <c r="W152" s="172">
        <v>108.39857031838572</v>
      </c>
      <c r="X152" s="172">
        <v>108.39857031838572</v>
      </c>
      <c r="Y152" s="172">
        <v>109.04761822481115</v>
      </c>
      <c r="Z152" s="172">
        <v>109.31696308953013</v>
      </c>
      <c r="AA152" s="172">
        <v>109.83741931820234</v>
      </c>
      <c r="AB152" s="172">
        <v>110.3430273131294</v>
      </c>
      <c r="AC152" s="172">
        <v>110.80156668644005</v>
      </c>
      <c r="AD152" s="172">
        <v>111.09333509329139</v>
      </c>
      <c r="AE152" s="172">
        <v>111.40478841331887</v>
      </c>
      <c r="AF152" s="172">
        <v>112.37222300501926</v>
      </c>
      <c r="AG152" s="172">
        <v>112.37222300501926</v>
      </c>
      <c r="AH152" s="172">
        <v>113.75753083869748</v>
      </c>
      <c r="AI152" s="172">
        <v>113.75753083869748</v>
      </c>
      <c r="AJ152" s="172">
        <v>114.11367784935018</v>
      </c>
      <c r="AK152" s="172">
        <v>114.11367784935018</v>
      </c>
      <c r="AL152" s="172">
        <v>118.55418073836753</v>
      </c>
      <c r="AM152" s="172">
        <v>118.55418073836753</v>
      </c>
      <c r="AN152" s="172">
        <v>118.85522838489618</v>
      </c>
      <c r="AO152" s="172">
        <v>118.4120339601796</v>
      </c>
      <c r="AP152" s="172">
        <v>118.4120339601796</v>
      </c>
      <c r="AQ152" s="172">
        <v>118.72426219816631</v>
      </c>
      <c r="AR152" s="172">
        <v>118.43419340261828</v>
      </c>
      <c r="AS152" s="172">
        <v>118.60661006938071</v>
      </c>
      <c r="AT152" s="172">
        <v>117.84025366440446</v>
      </c>
      <c r="AU152" s="172">
        <v>118.38042547504523</v>
      </c>
      <c r="AV152" s="172">
        <v>118.25027266510058</v>
      </c>
      <c r="AW152" s="172">
        <v>118.4499686702098</v>
      </c>
      <c r="AX152" s="172">
        <v>118.85611935702462</v>
      </c>
      <c r="AY152" s="172">
        <v>118.59909586495435</v>
      </c>
      <c r="AZ152" s="172">
        <v>119.8076243693456</v>
      </c>
      <c r="BA152" s="172">
        <v>119.8076243693456</v>
      </c>
      <c r="BB152" s="172">
        <v>118.94452629763218</v>
      </c>
      <c r="BC152" s="172">
        <v>119.38842549440122</v>
      </c>
      <c r="BD152" s="172">
        <v>119.38842549440122</v>
      </c>
      <c r="BE152" s="172">
        <v>119.30722500686829</v>
      </c>
      <c r="BF152" s="172">
        <v>119.07955306254456</v>
      </c>
      <c r="BG152" s="172">
        <v>119.07955306254456</v>
      </c>
      <c r="BH152" s="172">
        <v>117.99509788283544</v>
      </c>
      <c r="BI152" s="172">
        <v>118.39921862649223</v>
      </c>
      <c r="BJ152" s="172">
        <v>118.39921862649223</v>
      </c>
      <c r="BK152" s="172">
        <v>118.39921862649223</v>
      </c>
      <c r="BL152" s="172"/>
    </row>
    <row r="153" spans="1:64" x14ac:dyDescent="0.25">
      <c r="A153" s="173" t="s">
        <v>95</v>
      </c>
      <c r="B153" s="188"/>
      <c r="C153" s="164">
        <f>SUM(C154:C156)</f>
        <v>2</v>
      </c>
      <c r="D153" s="177">
        <f t="shared" ref="D153:I153" si="49">(D154*1+D156*1)/2</f>
        <v>100.84736363815671</v>
      </c>
      <c r="E153" s="177">
        <f t="shared" si="49"/>
        <v>103.70046384485073</v>
      </c>
      <c r="F153" s="177">
        <f t="shared" si="49"/>
        <v>104.27856191383005</v>
      </c>
      <c r="G153" s="177">
        <f t="shared" si="49"/>
        <v>105.62256102393789</v>
      </c>
      <c r="H153" s="177">
        <f t="shared" si="49"/>
        <v>105.78789502591121</v>
      </c>
      <c r="I153" s="177">
        <f t="shared" si="49"/>
        <v>105.86297855380792</v>
      </c>
      <c r="J153" s="177">
        <f>(J154*1+J156*1)/2</f>
        <v>105.46049368674034</v>
      </c>
      <c r="K153" s="177">
        <v>105.54540504858738</v>
      </c>
      <c r="L153" s="177">
        <v>105.54540504858738</v>
      </c>
      <c r="M153" s="177">
        <v>107.37775424761948</v>
      </c>
      <c r="N153" s="177">
        <v>107.51145783254313</v>
      </c>
      <c r="O153" s="177">
        <v>107.63242136319073</v>
      </c>
      <c r="P153" s="177">
        <v>108.08808026402369</v>
      </c>
      <c r="Q153" s="177">
        <v>108.08808026402369</v>
      </c>
      <c r="R153" s="177">
        <v>107.67301785320167</v>
      </c>
      <c r="S153" s="177">
        <v>108.08808026402369</v>
      </c>
      <c r="T153" s="177">
        <v>108.08804734067535</v>
      </c>
      <c r="U153" s="177">
        <v>108.08804734067535</v>
      </c>
      <c r="V153" s="177">
        <v>108.08804734067535</v>
      </c>
      <c r="W153" s="177">
        <v>108.39857031838572</v>
      </c>
      <c r="X153" s="177">
        <v>108.39857031838572</v>
      </c>
      <c r="Y153" s="177">
        <v>109.04761822481115</v>
      </c>
      <c r="Z153" s="177">
        <v>109.31696308953013</v>
      </c>
      <c r="AA153" s="177">
        <v>109.83741931820234</v>
      </c>
      <c r="AB153" s="177">
        <v>110.3430273131294</v>
      </c>
      <c r="AC153" s="177">
        <v>110.80156668644005</v>
      </c>
      <c r="AD153" s="177">
        <v>111.09333509329139</v>
      </c>
      <c r="AE153" s="177">
        <v>111.40478841331887</v>
      </c>
      <c r="AF153" s="177">
        <v>112.37222300501926</v>
      </c>
      <c r="AG153" s="177">
        <v>112.37222300501926</v>
      </c>
      <c r="AH153" s="177">
        <v>113.75753083869748</v>
      </c>
      <c r="AI153" s="177">
        <v>113.75753083869748</v>
      </c>
      <c r="AJ153" s="177">
        <v>114.11367784935018</v>
      </c>
      <c r="AK153" s="177">
        <v>114.11367784935018</v>
      </c>
      <c r="AL153" s="177">
        <v>118.55418073836753</v>
      </c>
      <c r="AM153" s="177">
        <v>118.55418073836753</v>
      </c>
      <c r="AN153" s="177">
        <v>118.85522838489618</v>
      </c>
      <c r="AO153" s="177">
        <v>118.4120339601796</v>
      </c>
      <c r="AP153" s="177">
        <v>118.4120339601796</v>
      </c>
      <c r="AQ153" s="177">
        <v>118.72426219816631</v>
      </c>
      <c r="AR153" s="177">
        <v>118.43419340261828</v>
      </c>
      <c r="AS153" s="177">
        <v>118.60661006938071</v>
      </c>
      <c r="AT153" s="177">
        <v>117.84025366440446</v>
      </c>
      <c r="AU153" s="177">
        <v>118.38042547504523</v>
      </c>
      <c r="AV153" s="177">
        <v>118.25027266510058</v>
      </c>
      <c r="AW153" s="177">
        <v>118.4499686702098</v>
      </c>
      <c r="AX153" s="177">
        <v>118.85611935702462</v>
      </c>
      <c r="AY153" s="177">
        <v>118.59909586495435</v>
      </c>
      <c r="AZ153" s="177">
        <v>119.8076243693456</v>
      </c>
      <c r="BA153" s="177">
        <v>119.8076243693456</v>
      </c>
      <c r="BB153" s="177">
        <v>118.94452629763218</v>
      </c>
      <c r="BC153" s="177">
        <v>119.38842549440122</v>
      </c>
      <c r="BD153" s="177">
        <v>119.38842549440122</v>
      </c>
      <c r="BE153" s="177">
        <v>119.30722500686829</v>
      </c>
      <c r="BF153" s="177">
        <v>119.07955306254456</v>
      </c>
      <c r="BG153" s="177">
        <v>119.07955306254456</v>
      </c>
      <c r="BH153" s="177">
        <v>117.99509788283544</v>
      </c>
      <c r="BI153" s="177">
        <v>118.39921862649223</v>
      </c>
      <c r="BJ153" s="177">
        <v>118.39921862649223</v>
      </c>
      <c r="BK153" s="177">
        <v>118.39921862649223</v>
      </c>
      <c r="BL153" s="177"/>
    </row>
    <row r="154" spans="1:64" x14ac:dyDescent="0.25">
      <c r="B154" s="148" t="s">
        <v>541</v>
      </c>
      <c r="C154" s="200">
        <v>1</v>
      </c>
      <c r="D154" s="181">
        <v>103.67995165767556</v>
      </c>
      <c r="E154" s="181">
        <v>104.09251008812841</v>
      </c>
      <c r="F154" s="181">
        <v>105.24870622608705</v>
      </c>
      <c r="G154" s="181">
        <v>105.78793610312489</v>
      </c>
      <c r="H154" s="181">
        <v>106.11860410707155</v>
      </c>
      <c r="I154" s="181">
        <v>106.26877116286494</v>
      </c>
      <c r="J154" s="181">
        <v>105.46380142872979</v>
      </c>
      <c r="K154" s="181">
        <v>105.63362415242388</v>
      </c>
      <c r="L154" s="181">
        <v>105.63362415242388</v>
      </c>
      <c r="M154" s="181">
        <v>108.93700941853598</v>
      </c>
      <c r="N154" s="181">
        <v>109.20441658838327</v>
      </c>
      <c r="O154" s="181">
        <v>109.44634364967848</v>
      </c>
      <c r="P154" s="181">
        <v>109.44634364967848</v>
      </c>
      <c r="Q154" s="181">
        <v>109.44634364967848</v>
      </c>
      <c r="R154" s="181">
        <v>109.44634364967848</v>
      </c>
      <c r="S154" s="181">
        <v>109.44634364967848</v>
      </c>
      <c r="T154" s="181">
        <v>109.44627780298178</v>
      </c>
      <c r="U154" s="181">
        <v>109.44627780298178</v>
      </c>
      <c r="V154" s="181">
        <v>109.44627780298178</v>
      </c>
      <c r="W154" s="181">
        <v>110.06732375840254</v>
      </c>
      <c r="X154" s="181">
        <v>110.06732375840254</v>
      </c>
      <c r="Y154" s="181">
        <v>110.93485562454239</v>
      </c>
      <c r="Z154" s="181">
        <v>111.47354535398037</v>
      </c>
      <c r="AA154" s="181">
        <v>111.64572493454965</v>
      </c>
      <c r="AB154" s="181">
        <v>111.64572493454965</v>
      </c>
      <c r="AC154" s="181">
        <v>111.64572493454965</v>
      </c>
      <c r="AD154" s="181">
        <v>111.64572493454965</v>
      </c>
      <c r="AE154" s="181">
        <v>112.26863157460463</v>
      </c>
      <c r="AF154" s="181">
        <v>112.97495990020991</v>
      </c>
      <c r="AG154" s="181">
        <v>112.97495990020991</v>
      </c>
      <c r="AH154" s="181">
        <v>115.04509410504919</v>
      </c>
      <c r="AI154" s="181">
        <v>115.04509410504919</v>
      </c>
      <c r="AJ154" s="181">
        <v>115.04509410504919</v>
      </c>
      <c r="AK154" s="181">
        <v>115.04509410504919</v>
      </c>
      <c r="AL154" s="181">
        <v>116.57986141665818</v>
      </c>
      <c r="AM154" s="181">
        <v>116.57986141665818</v>
      </c>
      <c r="AN154" s="181">
        <v>116.5797919400361</v>
      </c>
      <c r="AO154" s="181">
        <v>115.90125453819327</v>
      </c>
      <c r="AP154" s="181">
        <v>115.90125453819327</v>
      </c>
      <c r="AQ154" s="181">
        <v>116.5257110141667</v>
      </c>
      <c r="AR154" s="181">
        <v>116.55505158195427</v>
      </c>
      <c r="AS154" s="181">
        <v>116.29040675659549</v>
      </c>
      <c r="AT154" s="181">
        <v>114.75769394664299</v>
      </c>
      <c r="AU154" s="181">
        <v>115.41801023129896</v>
      </c>
      <c r="AV154" s="181">
        <v>115.41801023129901</v>
      </c>
      <c r="AW154" s="181">
        <v>115.0500988717738</v>
      </c>
      <c r="AX154" s="181">
        <v>115.0500988717738</v>
      </c>
      <c r="AY154" s="181">
        <v>115.0500988717738</v>
      </c>
      <c r="AZ154" s="181">
        <v>115.0500988717738</v>
      </c>
      <c r="BA154" s="181">
        <v>115.0500988717738</v>
      </c>
      <c r="BB154" s="181">
        <v>115.0500988717738</v>
      </c>
      <c r="BC154" s="181">
        <v>115.0500988717738</v>
      </c>
      <c r="BD154" s="181">
        <v>115.0500988717738</v>
      </c>
      <c r="BE154" s="181">
        <v>114.88769789670795</v>
      </c>
      <c r="BF154" s="181">
        <v>114.43235400806044</v>
      </c>
      <c r="BG154" s="181">
        <v>114.43235400806044</v>
      </c>
      <c r="BH154" s="181">
        <v>114.43235400806044</v>
      </c>
      <c r="BI154" s="181">
        <v>114.43235400806044</v>
      </c>
      <c r="BJ154" s="181">
        <v>114.43235400806044</v>
      </c>
      <c r="BK154" s="181">
        <v>114.43235400806044</v>
      </c>
      <c r="BL154" s="181"/>
    </row>
    <row r="155" spans="1:64" x14ac:dyDescent="0.25">
      <c r="B155" s="148" t="s">
        <v>542</v>
      </c>
      <c r="C155" s="200" t="s">
        <v>181</v>
      </c>
      <c r="D155" s="181"/>
      <c r="E155" s="187" t="s">
        <v>181</v>
      </c>
      <c r="F155" s="187" t="s">
        <v>181</v>
      </c>
      <c r="G155" s="187" t="s">
        <v>181</v>
      </c>
      <c r="H155" s="181" t="s">
        <v>181</v>
      </c>
      <c r="I155" s="181" t="s">
        <v>181</v>
      </c>
      <c r="J155" s="181" t="s">
        <v>181</v>
      </c>
      <c r="K155" s="181" t="s">
        <v>181</v>
      </c>
      <c r="L155" s="181" t="s">
        <v>181</v>
      </c>
      <c r="M155" s="181" t="s">
        <v>181</v>
      </c>
      <c r="N155" s="181" t="s">
        <v>181</v>
      </c>
      <c r="O155" s="181" t="s">
        <v>181</v>
      </c>
      <c r="P155" s="181" t="s">
        <v>181</v>
      </c>
      <c r="Q155" s="181"/>
      <c r="R155" s="181"/>
      <c r="S155" s="181"/>
      <c r="T155" s="181"/>
      <c r="U155" s="181"/>
      <c r="V155" s="181"/>
      <c r="W155" s="181"/>
      <c r="X155" s="181"/>
      <c r="Y155" s="181"/>
      <c r="Z155" s="181"/>
      <c r="AA155" s="181"/>
      <c r="AB155" s="181"/>
      <c r="AC155" s="181"/>
      <c r="AD155" s="181"/>
      <c r="AE155" s="181"/>
      <c r="AF155" s="181"/>
      <c r="AG155" s="181"/>
      <c r="AH155" s="181"/>
      <c r="AI155" s="181"/>
      <c r="AJ155" s="181"/>
      <c r="AK155" s="181"/>
      <c r="AL155" s="181"/>
      <c r="AM155" s="181"/>
      <c r="AN155" s="181"/>
      <c r="AO155" s="181"/>
      <c r="AP155" s="181"/>
      <c r="AQ155" s="181"/>
      <c r="AR155" s="181"/>
      <c r="AS155" s="181"/>
      <c r="AT155" s="181"/>
      <c r="AU155" s="181"/>
      <c r="AV155" s="181"/>
      <c r="AW155" s="181"/>
      <c r="AX155" s="181"/>
      <c r="AY155" s="181"/>
      <c r="AZ155" s="181"/>
      <c r="BA155" s="181"/>
      <c r="BB155" s="181"/>
      <c r="BC155" s="181"/>
      <c r="BD155" s="181"/>
      <c r="BE155" s="181"/>
      <c r="BF155" s="181"/>
      <c r="BG155" s="181"/>
      <c r="BH155" s="181"/>
      <c r="BI155" s="181"/>
      <c r="BJ155" s="181"/>
      <c r="BK155" s="181"/>
      <c r="BL155" s="181"/>
    </row>
    <row r="156" spans="1:64" x14ac:dyDescent="0.25">
      <c r="B156" s="148" t="s">
        <v>543</v>
      </c>
      <c r="C156" s="200">
        <v>1</v>
      </c>
      <c r="D156" s="181">
        <v>98.014775618637856</v>
      </c>
      <c r="E156" s="181">
        <v>103.30841760157304</v>
      </c>
      <c r="F156" s="181">
        <v>103.30841760157304</v>
      </c>
      <c r="G156" s="181">
        <v>105.45718594475089</v>
      </c>
      <c r="H156" s="181">
        <v>105.45718594475089</v>
      </c>
      <c r="I156" s="181">
        <v>105.45718594475089</v>
      </c>
      <c r="J156" s="181">
        <v>105.45718594475089</v>
      </c>
      <c r="K156" s="181">
        <v>105.45718594475089</v>
      </c>
      <c r="L156" s="181">
        <v>105.45718594475089</v>
      </c>
      <c r="M156" s="181">
        <v>105.81849907670298</v>
      </c>
      <c r="N156" s="181">
        <v>105.81849907670298</v>
      </c>
      <c r="O156" s="181">
        <v>105.81849907670298</v>
      </c>
      <c r="P156" s="181">
        <v>106.72981687836891</v>
      </c>
      <c r="Q156" s="181">
        <v>106.72981687836891</v>
      </c>
      <c r="R156" s="181">
        <v>105.89969205672486</v>
      </c>
      <c r="S156" s="181">
        <v>106.72981687836891</v>
      </c>
      <c r="T156" s="181">
        <v>106.72981687836891</v>
      </c>
      <c r="U156" s="181">
        <v>106.72981687836891</v>
      </c>
      <c r="V156" s="181">
        <v>106.72981687836891</v>
      </c>
      <c r="W156" s="181">
        <v>106.72981687836891</v>
      </c>
      <c r="X156" s="181">
        <v>106.72981687836891</v>
      </c>
      <c r="Y156" s="181">
        <v>107.16038082507988</v>
      </c>
      <c r="Z156" s="181">
        <v>107.16038082507988</v>
      </c>
      <c r="AA156" s="181">
        <v>108.02911370185504</v>
      </c>
      <c r="AB156" s="181">
        <v>109.04032969170916</v>
      </c>
      <c r="AC156" s="181">
        <v>109.95740843833045</v>
      </c>
      <c r="AD156" s="181">
        <v>110.54094525203311</v>
      </c>
      <c r="AE156" s="181">
        <v>110.54094525203311</v>
      </c>
      <c r="AF156" s="181">
        <v>111.76948610982862</v>
      </c>
      <c r="AG156" s="181">
        <v>111.76948610982862</v>
      </c>
      <c r="AH156" s="181">
        <v>112.46996757234575</v>
      </c>
      <c r="AI156" s="181">
        <v>112.46996757234575</v>
      </c>
      <c r="AJ156" s="181">
        <v>113.18226159365119</v>
      </c>
      <c r="AK156" s="181">
        <v>113.18226159365119</v>
      </c>
      <c r="AL156" s="181">
        <v>120.52850006007691</v>
      </c>
      <c r="AM156" s="181">
        <v>120.52850006007691</v>
      </c>
      <c r="AN156" s="181">
        <v>121.13066482975624</v>
      </c>
      <c r="AO156" s="181">
        <v>120.92281338216591</v>
      </c>
      <c r="AP156" s="181">
        <v>120.92281338216591</v>
      </c>
      <c r="AQ156" s="181">
        <v>120.92281338216591</v>
      </c>
      <c r="AR156" s="181">
        <v>120.31333522328228</v>
      </c>
      <c r="AS156" s="181">
        <v>120.92281338216591</v>
      </c>
      <c r="AT156" s="181">
        <v>120.92281338216591</v>
      </c>
      <c r="AU156" s="181">
        <v>121.34284071879151</v>
      </c>
      <c r="AV156" s="181">
        <v>121.08253509890216</v>
      </c>
      <c r="AW156" s="181">
        <v>121.8498384686458</v>
      </c>
      <c r="AX156" s="181">
        <v>122.66213984227545</v>
      </c>
      <c r="AY156" s="181">
        <v>122.1480928581349</v>
      </c>
      <c r="AZ156" s="181">
        <v>124.56514986691742</v>
      </c>
      <c r="BA156" s="181">
        <v>124.56514986691741</v>
      </c>
      <c r="BB156" s="181">
        <v>122.83895372349056</v>
      </c>
      <c r="BC156" s="181">
        <v>123.72675211702864</v>
      </c>
      <c r="BD156" s="181">
        <v>123.72675211702864</v>
      </c>
      <c r="BE156" s="181">
        <v>123.72675211702864</v>
      </c>
      <c r="BF156" s="181">
        <v>123.72675211702868</v>
      </c>
      <c r="BG156" s="181">
        <v>123.72675211702868</v>
      </c>
      <c r="BH156" s="181">
        <v>121.55784175761042</v>
      </c>
      <c r="BI156" s="181">
        <v>122.36608324492403</v>
      </c>
      <c r="BJ156" s="181">
        <v>122.36608324492403</v>
      </c>
      <c r="BK156" s="181">
        <v>122.36608324492403</v>
      </c>
      <c r="BL156" s="181"/>
    </row>
    <row r="157" spans="1:64" x14ac:dyDescent="0.25">
      <c r="A157" s="189" t="s">
        <v>96</v>
      </c>
      <c r="B157" s="188"/>
      <c r="C157" s="164">
        <f>C158+C160</f>
        <v>2</v>
      </c>
      <c r="D157" s="172">
        <f t="shared" ref="D157:I157" si="50">(D158*1+D160*1)/2</f>
        <v>99.254065742245302</v>
      </c>
      <c r="E157" s="172">
        <f t="shared" si="50"/>
        <v>99.786285917646808</v>
      </c>
      <c r="F157" s="172">
        <f t="shared" si="50"/>
        <v>100.48756448190284</v>
      </c>
      <c r="G157" s="172">
        <f t="shared" si="50"/>
        <v>101.06883075357035</v>
      </c>
      <c r="H157" s="172">
        <f t="shared" si="50"/>
        <v>101.04452293207061</v>
      </c>
      <c r="I157" s="172">
        <f t="shared" si="50"/>
        <v>103.56190240709239</v>
      </c>
      <c r="J157" s="172">
        <f>(J158*1+J160*1)/2</f>
        <v>103.65880813905602</v>
      </c>
      <c r="K157" s="172">
        <v>103.53724468747372</v>
      </c>
      <c r="L157" s="172">
        <v>101.53636452743559</v>
      </c>
      <c r="M157" s="172">
        <v>102.60385825399007</v>
      </c>
      <c r="N157" s="172">
        <v>102.55463857849369</v>
      </c>
      <c r="O157" s="172">
        <v>103.25271271326642</v>
      </c>
      <c r="P157" s="172">
        <v>102.96483172509693</v>
      </c>
      <c r="Q157" s="172">
        <v>103.1511537157312</v>
      </c>
      <c r="R157" s="172">
        <v>104.08126193618187</v>
      </c>
      <c r="S157" s="172">
        <v>103.49373354023827</v>
      </c>
      <c r="T157" s="172">
        <v>103.52447324648961</v>
      </c>
      <c r="U157" s="172">
        <v>103.88106705511721</v>
      </c>
      <c r="V157" s="172">
        <v>103.88122951327865</v>
      </c>
      <c r="W157" s="172">
        <v>103.95817177285467</v>
      </c>
      <c r="X157" s="172">
        <v>103.95817177285467</v>
      </c>
      <c r="Y157" s="172">
        <v>105.99653656275697</v>
      </c>
      <c r="Z157" s="172">
        <v>105.99653656275697</v>
      </c>
      <c r="AA157" s="172">
        <v>104.94148384820167</v>
      </c>
      <c r="AB157" s="172">
        <v>108.06307340377595</v>
      </c>
      <c r="AC157" s="172">
        <v>107.84333352635866</v>
      </c>
      <c r="AD157" s="172">
        <v>108.46661207214504</v>
      </c>
      <c r="AE157" s="172">
        <v>108.22975432107103</v>
      </c>
      <c r="AF157" s="172">
        <v>108.38450565100725</v>
      </c>
      <c r="AG157" s="172">
        <v>108.20001728927798</v>
      </c>
      <c r="AH157" s="172">
        <v>107.76239907603895</v>
      </c>
      <c r="AI157" s="172">
        <v>107.53090583510051</v>
      </c>
      <c r="AJ157" s="172">
        <v>106.84527633912961</v>
      </c>
      <c r="AK157" s="172">
        <v>106.58729151044096</v>
      </c>
      <c r="AL157" s="172">
        <v>107.16049982018741</v>
      </c>
      <c r="AM157" s="172">
        <v>107.41906144597195</v>
      </c>
      <c r="AN157" s="172">
        <v>107.02539662668022</v>
      </c>
      <c r="AO157" s="172">
        <v>103.92776963289916</v>
      </c>
      <c r="AP157" s="172">
        <v>104.02435341505593</v>
      </c>
      <c r="AQ157" s="172">
        <v>104.20437357341939</v>
      </c>
      <c r="AR157" s="172">
        <v>104.2709236300802</v>
      </c>
      <c r="AS157" s="172">
        <v>104.40214604469642</v>
      </c>
      <c r="AT157" s="172">
        <v>104.02151211247175</v>
      </c>
      <c r="AU157" s="172">
        <v>104.11721602411225</v>
      </c>
      <c r="AV157" s="172">
        <v>104.16779713168302</v>
      </c>
      <c r="AW157" s="172">
        <v>103.87583601192259</v>
      </c>
      <c r="AX157" s="172">
        <v>103.41284539876212</v>
      </c>
      <c r="AY157" s="172">
        <v>103.46273757558636</v>
      </c>
      <c r="AZ157" s="172">
        <v>103.53194810645</v>
      </c>
      <c r="BA157" s="172">
        <v>103.79992695494622</v>
      </c>
      <c r="BB157" s="172">
        <v>103.74824300745396</v>
      </c>
      <c r="BC157" s="172">
        <v>103.83442614112263</v>
      </c>
      <c r="BD157" s="172">
        <v>103.70800973633004</v>
      </c>
      <c r="BE157" s="172">
        <v>103.62203930052027</v>
      </c>
      <c r="BF157" s="172">
        <v>103.70800973633006</v>
      </c>
      <c r="BG157" s="172">
        <v>103.70800973633006</v>
      </c>
      <c r="BH157" s="172">
        <v>103.60380917861383</v>
      </c>
      <c r="BI157" s="172">
        <v>103.66972767124335</v>
      </c>
      <c r="BJ157" s="172">
        <v>103.89160709842457</v>
      </c>
      <c r="BK157" s="172">
        <v>104.40696561673293</v>
      </c>
      <c r="BL157" s="172"/>
    </row>
    <row r="158" spans="1:64" x14ac:dyDescent="0.25">
      <c r="A158" s="173" t="s">
        <v>97</v>
      </c>
      <c r="B158" s="188"/>
      <c r="C158" s="164">
        <f>C159</f>
        <v>1</v>
      </c>
      <c r="D158" s="177">
        <f t="shared" ref="D158:J158" si="51">D159</f>
        <v>100</v>
      </c>
      <c r="E158" s="177">
        <f t="shared" si="51"/>
        <v>101.39878256151199</v>
      </c>
      <c r="F158" s="177">
        <f t="shared" si="51"/>
        <v>101.39878256151199</v>
      </c>
      <c r="G158" s="177">
        <f t="shared" si="51"/>
        <v>101.39878256151199</v>
      </c>
      <c r="H158" s="177">
        <f t="shared" si="51"/>
        <v>101.39878256151199</v>
      </c>
      <c r="I158" s="177">
        <f t="shared" si="51"/>
        <v>104.56611075300046</v>
      </c>
      <c r="J158" s="177">
        <f t="shared" si="51"/>
        <v>104.56611075300046</v>
      </c>
      <c r="K158" s="177">
        <v>104.56611075300046</v>
      </c>
      <c r="L158" s="177">
        <v>102.23096876079691</v>
      </c>
      <c r="M158" s="177">
        <v>104.56611075300046</v>
      </c>
      <c r="N158" s="177">
        <v>104.56611075300046</v>
      </c>
      <c r="O158" s="177">
        <v>104.56611075300046</v>
      </c>
      <c r="P158" s="177">
        <v>104.56611075300046</v>
      </c>
      <c r="Q158" s="177">
        <v>104.56611075300046</v>
      </c>
      <c r="R158" s="177">
        <v>104.56611075300046</v>
      </c>
      <c r="S158" s="177">
        <v>104.56611075300046</v>
      </c>
      <c r="T158" s="177">
        <v>104.56611075300046</v>
      </c>
      <c r="U158" s="177">
        <v>104.56611075300046</v>
      </c>
      <c r="V158" s="177">
        <v>104.56611075300046</v>
      </c>
      <c r="W158" s="177">
        <v>104.56611075300046</v>
      </c>
      <c r="X158" s="177">
        <v>104.56611075300046</v>
      </c>
      <c r="Y158" s="177">
        <v>108.64284033280506</v>
      </c>
      <c r="Z158" s="177">
        <v>108.64284033280506</v>
      </c>
      <c r="AA158" s="177">
        <v>106.53273490369448</v>
      </c>
      <c r="AB158" s="177">
        <v>112.6921628524762</v>
      </c>
      <c r="AC158" s="177">
        <v>112.6921628524762</v>
      </c>
      <c r="AD158" s="177">
        <v>112.6921628524762</v>
      </c>
      <c r="AE158" s="177">
        <v>112.6921628524762</v>
      </c>
      <c r="AF158" s="177">
        <v>112.6921628524762</v>
      </c>
      <c r="AG158" s="177">
        <v>112.6921628524762</v>
      </c>
      <c r="AH158" s="177">
        <v>112.6921628524762</v>
      </c>
      <c r="AI158" s="177">
        <v>112.6921628524762</v>
      </c>
      <c r="AJ158" s="177">
        <v>112.6921628524762</v>
      </c>
      <c r="AK158" s="177">
        <v>112.6921628524762</v>
      </c>
      <c r="AL158" s="177">
        <v>112.6921628524762</v>
      </c>
      <c r="AM158" s="177">
        <v>112.6921628524762</v>
      </c>
      <c r="AN158" s="177">
        <v>112.6921628524762</v>
      </c>
      <c r="AO158" s="177">
        <v>104.80503351476982</v>
      </c>
      <c r="AP158" s="177">
        <v>104.80503351476982</v>
      </c>
      <c r="AQ158" s="177">
        <v>104.80503351476982</v>
      </c>
      <c r="AR158" s="177">
        <v>104.80503351476982</v>
      </c>
      <c r="AS158" s="177">
        <v>104.80503351476982</v>
      </c>
      <c r="AT158" s="177">
        <v>104.80503351476982</v>
      </c>
      <c r="AU158" s="177">
        <v>104.80503351476982</v>
      </c>
      <c r="AV158" s="177">
        <v>104.80503351476983</v>
      </c>
      <c r="AW158" s="177">
        <v>104.80503351476982</v>
      </c>
      <c r="AX158" s="177">
        <v>104.80503351476982</v>
      </c>
      <c r="AY158" s="177">
        <v>104.80503351476983</v>
      </c>
      <c r="AZ158" s="177">
        <v>104.80503351476982</v>
      </c>
      <c r="BA158" s="177">
        <v>105.22342131828619</v>
      </c>
      <c r="BB158" s="177">
        <v>105.22342131828619</v>
      </c>
      <c r="BC158" s="177">
        <v>105.22342131828614</v>
      </c>
      <c r="BD158" s="177">
        <v>105.22342131828614</v>
      </c>
      <c r="BE158" s="177">
        <v>105.22342131828614</v>
      </c>
      <c r="BF158" s="177">
        <v>105.22342131828619</v>
      </c>
      <c r="BG158" s="177">
        <v>105.22342131828619</v>
      </c>
      <c r="BH158" s="177">
        <v>105.22342131828619</v>
      </c>
      <c r="BI158" s="177">
        <v>105.22342131828619</v>
      </c>
      <c r="BJ158" s="177">
        <v>105.22340380732159</v>
      </c>
      <c r="BK158" s="177">
        <v>105.22340380732159</v>
      </c>
      <c r="BL158" s="177"/>
    </row>
    <row r="159" spans="1:64" x14ac:dyDescent="0.25">
      <c r="B159" s="148" t="s">
        <v>544</v>
      </c>
      <c r="C159" s="200">
        <v>1</v>
      </c>
      <c r="D159" s="181">
        <v>100</v>
      </c>
      <c r="E159" s="181">
        <v>101.39878256151199</v>
      </c>
      <c r="F159" s="181">
        <v>101.39878256151199</v>
      </c>
      <c r="G159" s="181">
        <v>101.39878256151199</v>
      </c>
      <c r="H159" s="181">
        <v>101.39878256151199</v>
      </c>
      <c r="I159" s="181">
        <v>104.56611075300046</v>
      </c>
      <c r="J159" s="181">
        <v>104.56611075300046</v>
      </c>
      <c r="K159" s="181">
        <v>104.56611075300046</v>
      </c>
      <c r="L159" s="181">
        <v>102.23096876079691</v>
      </c>
      <c r="M159" s="181">
        <v>104.56611075300046</v>
      </c>
      <c r="N159" s="181">
        <v>104.56611075300046</v>
      </c>
      <c r="O159" s="181">
        <v>104.56611075300046</v>
      </c>
      <c r="P159" s="181">
        <v>104.56611075300046</v>
      </c>
      <c r="Q159" s="181">
        <v>104.56611075300046</v>
      </c>
      <c r="R159" s="181">
        <v>104.56611075300046</v>
      </c>
      <c r="S159" s="181">
        <v>104.56611075300046</v>
      </c>
      <c r="T159" s="181">
        <v>104.56611075300046</v>
      </c>
      <c r="U159" s="181">
        <v>104.56611075300046</v>
      </c>
      <c r="V159" s="181">
        <v>104.56611075300046</v>
      </c>
      <c r="W159" s="181">
        <v>104.56611075300046</v>
      </c>
      <c r="X159" s="181">
        <v>104.56611075300046</v>
      </c>
      <c r="Y159" s="181">
        <v>108.64284033280506</v>
      </c>
      <c r="Z159" s="181">
        <v>108.64284033280506</v>
      </c>
      <c r="AA159" s="181">
        <v>106.53273490369448</v>
      </c>
      <c r="AB159" s="181">
        <v>112.6921628524762</v>
      </c>
      <c r="AC159" s="181">
        <v>112.6921628524762</v>
      </c>
      <c r="AD159" s="181">
        <v>112.6921628524762</v>
      </c>
      <c r="AE159" s="181">
        <v>112.6921628524762</v>
      </c>
      <c r="AF159" s="181">
        <v>112.6921628524762</v>
      </c>
      <c r="AG159" s="181">
        <v>112.6921628524762</v>
      </c>
      <c r="AH159" s="181">
        <v>112.6921628524762</v>
      </c>
      <c r="AI159" s="181">
        <v>112.6921628524762</v>
      </c>
      <c r="AJ159" s="181">
        <v>112.6921628524762</v>
      </c>
      <c r="AK159" s="181">
        <v>112.6921628524762</v>
      </c>
      <c r="AL159" s="181">
        <v>112.6921628524762</v>
      </c>
      <c r="AM159" s="181">
        <v>112.6921628524762</v>
      </c>
      <c r="AN159" s="181">
        <v>112.6921628524762</v>
      </c>
      <c r="AO159" s="181">
        <v>104.80503351476982</v>
      </c>
      <c r="AP159" s="181">
        <v>104.80503351476982</v>
      </c>
      <c r="AQ159" s="181">
        <v>104.80503351476982</v>
      </c>
      <c r="AR159" s="181">
        <v>104.80503351476982</v>
      </c>
      <c r="AS159" s="181">
        <v>104.80503351476982</v>
      </c>
      <c r="AT159" s="181">
        <v>104.80503351476982</v>
      </c>
      <c r="AU159" s="181">
        <v>104.80503351476982</v>
      </c>
      <c r="AV159" s="181">
        <v>104.80503351476983</v>
      </c>
      <c r="AW159" s="181">
        <v>104.80503351476982</v>
      </c>
      <c r="AX159" s="181">
        <v>104.80503351476982</v>
      </c>
      <c r="AY159" s="181">
        <v>104.80503351476983</v>
      </c>
      <c r="AZ159" s="181">
        <v>104.80503351476982</v>
      </c>
      <c r="BA159" s="181">
        <v>105.22342131828619</v>
      </c>
      <c r="BB159" s="181">
        <v>105.22342131828619</v>
      </c>
      <c r="BC159" s="181">
        <v>105.22342131828614</v>
      </c>
      <c r="BD159" s="181">
        <v>105.22342131828614</v>
      </c>
      <c r="BE159" s="181">
        <v>105.22342131828614</v>
      </c>
      <c r="BF159" s="181">
        <v>105.22342131828619</v>
      </c>
      <c r="BG159" s="181">
        <v>105.22342131828619</v>
      </c>
      <c r="BH159" s="181">
        <v>105.22342131828619</v>
      </c>
      <c r="BI159" s="181">
        <v>105.22342131828619</v>
      </c>
      <c r="BJ159" s="181">
        <v>105.22340380732159</v>
      </c>
      <c r="BK159" s="181">
        <v>105.22340380732159</v>
      </c>
      <c r="BL159" s="181"/>
    </row>
    <row r="160" spans="1:64" x14ac:dyDescent="0.25">
      <c r="A160" s="173" t="s">
        <v>98</v>
      </c>
      <c r="B160" s="188"/>
      <c r="C160" s="164">
        <f>C161</f>
        <v>1</v>
      </c>
      <c r="D160" s="177">
        <f t="shared" ref="D160:J160" si="52">D161</f>
        <v>98.508131484490619</v>
      </c>
      <c r="E160" s="177">
        <f t="shared" si="52"/>
        <v>98.173789273781637</v>
      </c>
      <c r="F160" s="177">
        <f t="shared" si="52"/>
        <v>99.57634640229368</v>
      </c>
      <c r="G160" s="177">
        <f t="shared" si="52"/>
        <v>100.73887894562871</v>
      </c>
      <c r="H160" s="177">
        <f t="shared" si="52"/>
        <v>100.69026330262921</v>
      </c>
      <c r="I160" s="177">
        <f t="shared" si="52"/>
        <v>102.55769406118431</v>
      </c>
      <c r="J160" s="177">
        <f t="shared" si="52"/>
        <v>102.75150552511158</v>
      </c>
      <c r="K160" s="177">
        <v>102.50837862194697</v>
      </c>
      <c r="L160" s="177">
        <v>100.84176029407428</v>
      </c>
      <c r="M160" s="177">
        <v>100.64160575497968</v>
      </c>
      <c r="N160" s="177">
        <v>100.54316640398693</v>
      </c>
      <c r="O160" s="177">
        <v>101.93931467353238</v>
      </c>
      <c r="P160" s="177">
        <v>101.36355269719338</v>
      </c>
      <c r="Q160" s="177">
        <v>101.73619667846195</v>
      </c>
      <c r="R160" s="177">
        <v>103.59641311936329</v>
      </c>
      <c r="S160" s="177">
        <v>102.42135632747608</v>
      </c>
      <c r="T160" s="177">
        <v>102.48283573997874</v>
      </c>
      <c r="U160" s="177">
        <v>103.19602335723397</v>
      </c>
      <c r="V160" s="177">
        <v>103.19634827355685</v>
      </c>
      <c r="W160" s="177">
        <v>103.35023279270888</v>
      </c>
      <c r="X160" s="177">
        <v>103.35023279270888</v>
      </c>
      <c r="Y160" s="177">
        <v>103.35023279270888</v>
      </c>
      <c r="Z160" s="177">
        <v>103.35023279270888</v>
      </c>
      <c r="AA160" s="177">
        <v>103.35023279270888</v>
      </c>
      <c r="AB160" s="177">
        <v>103.43398395507567</v>
      </c>
      <c r="AC160" s="177">
        <v>102.99450420024111</v>
      </c>
      <c r="AD160" s="177">
        <v>104.24106129181386</v>
      </c>
      <c r="AE160" s="177">
        <v>103.76734578966584</v>
      </c>
      <c r="AF160" s="177">
        <v>104.07684844953829</v>
      </c>
      <c r="AG160" s="177">
        <v>103.70787172607976</v>
      </c>
      <c r="AH160" s="177">
        <v>102.83263529960168</v>
      </c>
      <c r="AI160" s="177">
        <v>102.36964881772482</v>
      </c>
      <c r="AJ160" s="177">
        <v>100.99838982578304</v>
      </c>
      <c r="AK160" s="177">
        <v>100.48242016840574</v>
      </c>
      <c r="AL160" s="177">
        <v>101.62883678789862</v>
      </c>
      <c r="AM160" s="177">
        <v>102.1459600394677</v>
      </c>
      <c r="AN160" s="177">
        <v>101.35863040088422</v>
      </c>
      <c r="AO160" s="177">
        <v>103.05050575102851</v>
      </c>
      <c r="AP160" s="177">
        <v>103.24367331534204</v>
      </c>
      <c r="AQ160" s="177">
        <v>103.60371363206895</v>
      </c>
      <c r="AR160" s="177">
        <v>103.73681374539058</v>
      </c>
      <c r="AS160" s="177">
        <v>103.99925857462301</v>
      </c>
      <c r="AT160" s="177">
        <v>103.2379907101737</v>
      </c>
      <c r="AU160" s="177">
        <v>103.42939853345467</v>
      </c>
      <c r="AV160" s="177">
        <v>103.5305607485962</v>
      </c>
      <c r="AW160" s="177">
        <v>102.94663850907537</v>
      </c>
      <c r="AX160" s="177">
        <v>102.02065728275441</v>
      </c>
      <c r="AY160" s="177">
        <v>102.12044163640289</v>
      </c>
      <c r="AZ160" s="177">
        <v>102.25886269813019</v>
      </c>
      <c r="BA160" s="177">
        <v>102.37643259160625</v>
      </c>
      <c r="BB160" s="177">
        <v>102.27306469662173</v>
      </c>
      <c r="BC160" s="177">
        <v>102.44543096395913</v>
      </c>
      <c r="BD160" s="177">
        <v>102.19259815437395</v>
      </c>
      <c r="BE160" s="177">
        <v>102.02065728275441</v>
      </c>
      <c r="BF160" s="177">
        <v>102.19259815437393</v>
      </c>
      <c r="BG160" s="177">
        <v>102.19259815437393</v>
      </c>
      <c r="BH160" s="177">
        <v>101.98419703894146</v>
      </c>
      <c r="BI160" s="177">
        <v>102.1160340242005</v>
      </c>
      <c r="BJ160" s="177">
        <v>102.55981038952756</v>
      </c>
      <c r="BK160" s="177">
        <v>103.59052742614428</v>
      </c>
      <c r="BL160" s="177"/>
    </row>
    <row r="161" spans="1:64" x14ac:dyDescent="0.25">
      <c r="B161" s="148" t="s">
        <v>545</v>
      </c>
      <c r="C161" s="200">
        <v>1</v>
      </c>
      <c r="D161" s="181">
        <v>98.508131484490619</v>
      </c>
      <c r="E161" s="181">
        <v>98.173789273781637</v>
      </c>
      <c r="F161" s="181">
        <v>99.57634640229368</v>
      </c>
      <c r="G161" s="181">
        <v>100.73887894562871</v>
      </c>
      <c r="H161" s="181">
        <v>100.69026330262921</v>
      </c>
      <c r="I161" s="181">
        <v>102.55769406118431</v>
      </c>
      <c r="J161" s="181">
        <v>102.75150552511158</v>
      </c>
      <c r="K161" s="181">
        <v>102.50837862194697</v>
      </c>
      <c r="L161" s="181">
        <v>100.84176029407428</v>
      </c>
      <c r="M161" s="181">
        <v>100.64160575497968</v>
      </c>
      <c r="N161" s="181">
        <v>100.54316640398693</v>
      </c>
      <c r="O161" s="181">
        <v>101.93931467353238</v>
      </c>
      <c r="P161" s="181">
        <v>101.36355269719338</v>
      </c>
      <c r="Q161" s="181">
        <v>101.73619667846195</v>
      </c>
      <c r="R161" s="181">
        <v>103.59641311936329</v>
      </c>
      <c r="S161" s="181">
        <v>102.42135632747608</v>
      </c>
      <c r="T161" s="181">
        <v>102.48283573997874</v>
      </c>
      <c r="U161" s="181">
        <v>103.19602335723397</v>
      </c>
      <c r="V161" s="181">
        <v>103.19634827355685</v>
      </c>
      <c r="W161" s="181">
        <v>103.35023279270888</v>
      </c>
      <c r="X161" s="181">
        <v>103.35023279270888</v>
      </c>
      <c r="Y161" s="181">
        <v>103.35023279270888</v>
      </c>
      <c r="Z161" s="181">
        <v>103.35023279270888</v>
      </c>
      <c r="AA161" s="181">
        <v>103.35023279270888</v>
      </c>
      <c r="AB161" s="181">
        <v>103.43398395507567</v>
      </c>
      <c r="AC161" s="181">
        <v>102.99450420024111</v>
      </c>
      <c r="AD161" s="181">
        <v>104.24106129181386</v>
      </c>
      <c r="AE161" s="181">
        <v>103.76734578966584</v>
      </c>
      <c r="AF161" s="181">
        <v>104.07684844953829</v>
      </c>
      <c r="AG161" s="181">
        <v>103.70787172607976</v>
      </c>
      <c r="AH161" s="181">
        <v>102.83263529960168</v>
      </c>
      <c r="AI161" s="181">
        <v>102.36964881772482</v>
      </c>
      <c r="AJ161" s="181">
        <v>100.99838982578304</v>
      </c>
      <c r="AK161" s="181">
        <v>100.48242016840574</v>
      </c>
      <c r="AL161" s="181">
        <v>101.62883678789862</v>
      </c>
      <c r="AM161" s="181">
        <v>102.1459600394677</v>
      </c>
      <c r="AN161" s="181">
        <v>101.35863040088422</v>
      </c>
      <c r="AO161" s="181">
        <v>103.05050575102851</v>
      </c>
      <c r="AP161" s="181">
        <v>103.24367331534204</v>
      </c>
      <c r="AQ161" s="181">
        <v>103.60371363206895</v>
      </c>
      <c r="AR161" s="181">
        <v>103.73681374539058</v>
      </c>
      <c r="AS161" s="181">
        <v>103.99925857462301</v>
      </c>
      <c r="AT161" s="181">
        <v>103.2379907101737</v>
      </c>
      <c r="AU161" s="181">
        <v>103.42939853345467</v>
      </c>
      <c r="AV161" s="181">
        <v>103.5305607485962</v>
      </c>
      <c r="AW161" s="181">
        <v>102.94663850907537</v>
      </c>
      <c r="AX161" s="181">
        <v>102.02065728275441</v>
      </c>
      <c r="AY161" s="181">
        <v>102.12044163640289</v>
      </c>
      <c r="AZ161" s="181">
        <v>102.25886269813019</v>
      </c>
      <c r="BA161" s="181">
        <v>102.37643259160625</v>
      </c>
      <c r="BB161" s="181">
        <v>102.27306469662173</v>
      </c>
      <c r="BC161" s="181">
        <v>102.44543096395913</v>
      </c>
      <c r="BD161" s="181">
        <v>102.19259815437395</v>
      </c>
      <c r="BE161" s="181">
        <v>102.02065728275441</v>
      </c>
      <c r="BF161" s="181">
        <v>102.19259815437393</v>
      </c>
      <c r="BG161" s="181">
        <v>102.19259815437393</v>
      </c>
      <c r="BH161" s="181">
        <v>101.98419703894146</v>
      </c>
      <c r="BI161" s="181">
        <v>102.1160340242005</v>
      </c>
      <c r="BJ161" s="181">
        <v>102.55981038952756</v>
      </c>
      <c r="BK161" s="181">
        <v>103.59052742614428</v>
      </c>
      <c r="BL161" s="181"/>
    </row>
    <row r="162" spans="1:64" x14ac:dyDescent="0.25">
      <c r="A162" s="189" t="s">
        <v>99</v>
      </c>
      <c r="B162" s="188"/>
      <c r="C162" s="164">
        <f>C163+C169</f>
        <v>26</v>
      </c>
      <c r="D162" s="172">
        <f t="shared" ref="D162:I162" si="53">(D163*17+D169*9)/26</f>
        <v>104.58334502515419</v>
      </c>
      <c r="E162" s="172">
        <f t="shared" si="53"/>
        <v>104.33903747500803</v>
      </c>
      <c r="F162" s="172">
        <f t="shared" si="53"/>
        <v>104.81882981781237</v>
      </c>
      <c r="G162" s="172">
        <f t="shared" si="53"/>
        <v>105.28977337924481</v>
      </c>
      <c r="H162" s="172">
        <f t="shared" si="53"/>
        <v>103.91849730276292</v>
      </c>
      <c r="I162" s="172">
        <f t="shared" si="53"/>
        <v>104.75622488736941</v>
      </c>
      <c r="J162" s="172">
        <f>(J163*17+J169*9)/26</f>
        <v>105.15006800635798</v>
      </c>
      <c r="K162" s="172">
        <v>104.81345988694071</v>
      </c>
      <c r="L162" s="172">
        <v>103.12508435856468</v>
      </c>
      <c r="M162" s="172">
        <v>105.80167100995278</v>
      </c>
      <c r="N162" s="172">
        <v>105.89226059927577</v>
      </c>
      <c r="O162" s="172">
        <v>105.0364331832656</v>
      </c>
      <c r="P162" s="172">
        <v>105.49041726515871</v>
      </c>
      <c r="Q162" s="172">
        <v>105.0625739312227</v>
      </c>
      <c r="R162" s="172">
        <v>105.54577706105842</v>
      </c>
      <c r="S162" s="172">
        <v>103.93283832106964</v>
      </c>
      <c r="T162" s="172">
        <v>104.55245888168876</v>
      </c>
      <c r="U162" s="172">
        <v>105.01204418154906</v>
      </c>
      <c r="V162" s="172">
        <v>105.58854968225613</v>
      </c>
      <c r="W162" s="172">
        <v>104.81298639426851</v>
      </c>
      <c r="X162" s="172">
        <v>104.73087981368509</v>
      </c>
      <c r="Y162" s="172">
        <v>107.12239819300136</v>
      </c>
      <c r="Z162" s="172">
        <v>106.35717046601485</v>
      </c>
      <c r="AA162" s="172">
        <v>106.06775657360821</v>
      </c>
      <c r="AB162" s="172">
        <v>106.45199022804653</v>
      </c>
      <c r="AC162" s="172">
        <v>107.78276369053597</v>
      </c>
      <c r="AD162" s="172">
        <v>107.68097123227714</v>
      </c>
      <c r="AE162" s="172">
        <v>107.90775205365701</v>
      </c>
      <c r="AF162" s="172">
        <v>108.46887083353566</v>
      </c>
      <c r="AG162" s="172">
        <v>109.23360309125039</v>
      </c>
      <c r="AH162" s="172">
        <v>107.91129399801115</v>
      </c>
      <c r="AI162" s="172">
        <v>108.93437580165958</v>
      </c>
      <c r="AJ162" s="172">
        <v>107.72548026571079</v>
      </c>
      <c r="AK162" s="172">
        <v>110.57787162978896</v>
      </c>
      <c r="AL162" s="172">
        <v>111.30888824099429</v>
      </c>
      <c r="AM162" s="172">
        <v>112.08799945941071</v>
      </c>
      <c r="AN162" s="172">
        <v>111.44336147696661</v>
      </c>
      <c r="AO162" s="172">
        <v>110.7752824248649</v>
      </c>
      <c r="AP162" s="172">
        <v>110.93785067567978</v>
      </c>
      <c r="AQ162" s="172">
        <v>112.24580832866248</v>
      </c>
      <c r="AR162" s="172">
        <v>110.93822736967489</v>
      </c>
      <c r="AS162" s="172">
        <v>112.22553461190567</v>
      </c>
      <c r="AT162" s="172">
        <v>112.06270400166036</v>
      </c>
      <c r="AU162" s="172">
        <v>110.8562791042682</v>
      </c>
      <c r="AV162" s="172">
        <v>109.73027748507103</v>
      </c>
      <c r="AW162" s="172">
        <v>111.25211928329813</v>
      </c>
      <c r="AX162" s="172">
        <v>111.07297350401372</v>
      </c>
      <c r="AY162" s="172">
        <v>111.79728018778441</v>
      </c>
      <c r="AZ162" s="172">
        <v>112.20042067752139</v>
      </c>
      <c r="BA162" s="172">
        <v>111.79987665020499</v>
      </c>
      <c r="BB162" s="172">
        <v>113.03776546760977</v>
      </c>
      <c r="BC162" s="172">
        <v>112.2460431313567</v>
      </c>
      <c r="BD162" s="172">
        <v>113.2496537419289</v>
      </c>
      <c r="BE162" s="172">
        <v>112.58217081427097</v>
      </c>
      <c r="BF162" s="172">
        <v>113.69505193312376</v>
      </c>
      <c r="BG162" s="172">
        <v>112.21330126284873</v>
      </c>
      <c r="BH162" s="172">
        <v>111.96405442632319</v>
      </c>
      <c r="BI162" s="172">
        <v>116.84402174780595</v>
      </c>
      <c r="BJ162" s="172">
        <v>117.44860636115975</v>
      </c>
      <c r="BK162" s="172">
        <v>115.78395640684406</v>
      </c>
      <c r="BL162" s="172"/>
    </row>
    <row r="163" spans="1:64" x14ac:dyDescent="0.25">
      <c r="A163" s="173" t="s">
        <v>100</v>
      </c>
      <c r="B163" s="188"/>
      <c r="C163" s="164">
        <f>SUM(C164:C168)</f>
        <v>17</v>
      </c>
      <c r="D163" s="177">
        <f t="shared" ref="D163:I163" si="54">(D164*2+D165*8+D166*1+D167*3+D168*3)/17</f>
        <v>103.59309143103707</v>
      </c>
      <c r="E163" s="177">
        <f t="shared" si="54"/>
        <v>103.21944458963705</v>
      </c>
      <c r="F163" s="177">
        <f t="shared" si="54"/>
        <v>103.95324464333783</v>
      </c>
      <c r="G163" s="177">
        <f t="shared" si="54"/>
        <v>104.67351126670509</v>
      </c>
      <c r="H163" s="177">
        <f t="shared" si="54"/>
        <v>102.57626550267393</v>
      </c>
      <c r="I163" s="177">
        <f t="shared" si="54"/>
        <v>103.85749592618976</v>
      </c>
      <c r="J163" s="177">
        <f>(J164*2+J165*8+J166*1+J167*3+J168*3)/17</f>
        <v>104.45984422581937</v>
      </c>
      <c r="K163" s="177">
        <v>103.94503180788705</v>
      </c>
      <c r="L163" s="177">
        <v>101.36281041154723</v>
      </c>
      <c r="M163" s="177">
        <v>103.85202524089787</v>
      </c>
      <c r="N163" s="177">
        <v>103.99057402456832</v>
      </c>
      <c r="O163" s="177">
        <v>102.68166150596451</v>
      </c>
      <c r="P163" s="177">
        <v>103.37599010180105</v>
      </c>
      <c r="Q163" s="177">
        <v>102.72164147342832</v>
      </c>
      <c r="R163" s="177">
        <v>103.46065802494176</v>
      </c>
      <c r="S163" s="177">
        <v>100.99381054025305</v>
      </c>
      <c r="T163" s="177">
        <v>101.9414655153176</v>
      </c>
      <c r="U163" s="177">
        <v>102.64436067980981</v>
      </c>
      <c r="V163" s="177">
        <v>103.52607497500885</v>
      </c>
      <c r="W163" s="177">
        <v>102.3399193580866</v>
      </c>
      <c r="X163" s="177">
        <v>102.21434458778258</v>
      </c>
      <c r="Y163" s="177">
        <v>104.38896655056256</v>
      </c>
      <c r="Z163" s="177">
        <v>103.21861826223028</v>
      </c>
      <c r="AA163" s="177">
        <v>102.77598525031421</v>
      </c>
      <c r="AB163" s="177">
        <v>103.36363672180812</v>
      </c>
      <c r="AC163" s="177">
        <v>105.39893731149786</v>
      </c>
      <c r="AD163" s="177">
        <v>105.24325472827847</v>
      </c>
      <c r="AE163" s="177">
        <v>105.59009598450649</v>
      </c>
      <c r="AF163" s="177">
        <v>106.44827764785032</v>
      </c>
      <c r="AG163" s="177">
        <v>107.6178681596493</v>
      </c>
      <c r="AH163" s="177">
        <v>105.59551307587165</v>
      </c>
      <c r="AI163" s="177">
        <v>107.16022642262809</v>
      </c>
      <c r="AJ163" s="177">
        <v>105.31132736764759</v>
      </c>
      <c r="AK163" s="177">
        <v>107.5313488047574</v>
      </c>
      <c r="AL163" s="177">
        <v>108.64937421013029</v>
      </c>
      <c r="AM163" s="177">
        <v>109.84095607359066</v>
      </c>
      <c r="AN163" s="177">
        <v>108.85503915926441</v>
      </c>
      <c r="AO163" s="177">
        <v>107.83327119722649</v>
      </c>
      <c r="AP163" s="177">
        <v>108.08190499259042</v>
      </c>
      <c r="AQ163" s="177">
        <v>110.08231081479924</v>
      </c>
      <c r="AR163" s="177">
        <v>108.08248111281824</v>
      </c>
      <c r="AS163" s="177">
        <v>110.0513039538771</v>
      </c>
      <c r="AT163" s="177">
        <v>109.80226890291365</v>
      </c>
      <c r="AU163" s="177">
        <v>107.95714847160802</v>
      </c>
      <c r="AV163" s="177">
        <v>106.23502834812999</v>
      </c>
      <c r="AW163" s="177">
        <v>108.06847430264142</v>
      </c>
      <c r="AX163" s="177">
        <v>107.79448664020643</v>
      </c>
      <c r="AY163" s="177">
        <v>108.90224980362045</v>
      </c>
      <c r="AZ163" s="177">
        <v>109.51881761145349</v>
      </c>
      <c r="BA163" s="177">
        <v>108.9062208637931</v>
      </c>
      <c r="BB163" s="177">
        <v>109.0202600314301</v>
      </c>
      <c r="BC163" s="177">
        <v>107.80939057598425</v>
      </c>
      <c r="BD163" s="177">
        <v>109.344324450977</v>
      </c>
      <c r="BE163" s="177">
        <v>108.32346820867664</v>
      </c>
      <c r="BF163" s="177">
        <v>110.02552168456916</v>
      </c>
      <c r="BG163" s="177">
        <v>107.75931477708967</v>
      </c>
      <c r="BH163" s="177">
        <v>107.37811373299178</v>
      </c>
      <c r="BI163" s="177">
        <v>109.4344976730337</v>
      </c>
      <c r="BJ163" s="177">
        <v>110.35915649345719</v>
      </c>
      <c r="BK163" s="177">
        <v>107.81322126920968</v>
      </c>
      <c r="BL163" s="177"/>
    </row>
    <row r="164" spans="1:64" x14ac:dyDescent="0.25">
      <c r="B164" s="148" t="s">
        <v>546</v>
      </c>
      <c r="C164" s="200">
        <v>2</v>
      </c>
      <c r="D164" s="181">
        <v>113.04037576535322</v>
      </c>
      <c r="E164" s="181">
        <v>112.97426396183238</v>
      </c>
      <c r="F164" s="181">
        <v>114.39711403027336</v>
      </c>
      <c r="G164" s="181">
        <v>116.96160235260984</v>
      </c>
      <c r="H164" s="181">
        <v>115.71576208488094</v>
      </c>
      <c r="I164" s="181">
        <v>118.09979036491541</v>
      </c>
      <c r="J164" s="181">
        <v>116.65849528863269</v>
      </c>
      <c r="K164" s="181">
        <v>114.29022145883172</v>
      </c>
      <c r="L164" s="181">
        <v>111.00706513828318</v>
      </c>
      <c r="M164" s="181">
        <v>115.84909844694684</v>
      </c>
      <c r="N164" s="181">
        <v>113.3355726453641</v>
      </c>
      <c r="O164" s="181">
        <v>112.12600771569743</v>
      </c>
      <c r="P164" s="181">
        <v>116.29625164165267</v>
      </c>
      <c r="Q164" s="181">
        <v>113.84649835332851</v>
      </c>
      <c r="R164" s="181">
        <v>114.80645113624405</v>
      </c>
      <c r="S164" s="181">
        <v>111.1825539460481</v>
      </c>
      <c r="T164" s="181">
        <v>112.90079305472537</v>
      </c>
      <c r="U164" s="181">
        <v>115.39740400555416</v>
      </c>
      <c r="V164" s="181">
        <v>115.66620201378727</v>
      </c>
      <c r="W164" s="181">
        <v>115.9318189529538</v>
      </c>
      <c r="X164" s="181">
        <v>115.07549447412021</v>
      </c>
      <c r="Y164" s="181">
        <v>117.02260302342157</v>
      </c>
      <c r="Z164" s="181">
        <v>114.63631953326777</v>
      </c>
      <c r="AA164" s="181">
        <v>113.00692916064125</v>
      </c>
      <c r="AB164" s="181">
        <v>114.89717843285598</v>
      </c>
      <c r="AC164" s="181">
        <v>115.61212041285853</v>
      </c>
      <c r="AD164" s="181">
        <v>116.34190251607193</v>
      </c>
      <c r="AE164" s="181">
        <v>115.02668647805913</v>
      </c>
      <c r="AF164" s="181">
        <v>117.31268754805954</v>
      </c>
      <c r="AG164" s="181">
        <v>118.72119259676832</v>
      </c>
      <c r="AH164" s="181">
        <v>116.71678450828611</v>
      </c>
      <c r="AI164" s="181">
        <v>116.91626595920914</v>
      </c>
      <c r="AJ164" s="181">
        <v>114.49818631514449</v>
      </c>
      <c r="AK164" s="181">
        <v>119.16472853535983</v>
      </c>
      <c r="AL164" s="181">
        <v>117.84028278709661</v>
      </c>
      <c r="AM164" s="181">
        <v>117.90348451978781</v>
      </c>
      <c r="AN164" s="181">
        <v>117.62422432429295</v>
      </c>
      <c r="AO164" s="181">
        <v>117.95676702629649</v>
      </c>
      <c r="AP164" s="181">
        <v>119.81434646234585</v>
      </c>
      <c r="AQ164" s="181">
        <v>119.11705964075387</v>
      </c>
      <c r="AR164" s="181">
        <v>112.59808506700233</v>
      </c>
      <c r="AS164" s="181">
        <v>116.46011011682745</v>
      </c>
      <c r="AT164" s="181">
        <v>118.43437581986201</v>
      </c>
      <c r="AU164" s="181">
        <v>112.71226802049611</v>
      </c>
      <c r="AV164" s="181">
        <v>111.7504536520138</v>
      </c>
      <c r="AW164" s="181">
        <v>113.50794027093977</v>
      </c>
      <c r="AX164" s="181">
        <v>117.0434382350731</v>
      </c>
      <c r="AY164" s="181">
        <v>116.32564112258109</v>
      </c>
      <c r="AZ164" s="181">
        <v>116.93539529712723</v>
      </c>
      <c r="BA164" s="181">
        <v>111.39612361439768</v>
      </c>
      <c r="BB164" s="181">
        <v>116.8083259934224</v>
      </c>
      <c r="BC164" s="181">
        <v>110.2772477509838</v>
      </c>
      <c r="BD164" s="181">
        <v>112.95773784399611</v>
      </c>
      <c r="BE164" s="181">
        <v>113.47867211948167</v>
      </c>
      <c r="BF164" s="181">
        <v>111.91750580091673</v>
      </c>
      <c r="BG164" s="181">
        <v>118.05694632004816</v>
      </c>
      <c r="BH164" s="181">
        <v>112.17124648938317</v>
      </c>
      <c r="BI164" s="181">
        <v>117.71980715180226</v>
      </c>
      <c r="BJ164" s="181">
        <v>119.36083408639058</v>
      </c>
      <c r="BK164" s="181">
        <v>113.73772995833804</v>
      </c>
      <c r="BL164" s="181"/>
    </row>
    <row r="165" spans="1:64" x14ac:dyDescent="0.25">
      <c r="B165" s="148" t="s">
        <v>547</v>
      </c>
      <c r="C165" s="200">
        <v>8</v>
      </c>
      <c r="D165" s="181">
        <v>102.15659329489881</v>
      </c>
      <c r="E165" s="181">
        <v>101.10846008125519</v>
      </c>
      <c r="F165" s="181">
        <v>101.41293227963654</v>
      </c>
      <c r="G165" s="181">
        <v>101.79047411078483</v>
      </c>
      <c r="H165" s="181">
        <v>98.452909384531296</v>
      </c>
      <c r="I165" s="181">
        <v>100.09152356091803</v>
      </c>
      <c r="J165" s="181">
        <v>101.6296272500033</v>
      </c>
      <c r="K165" s="181">
        <v>101.44713863510087</v>
      </c>
      <c r="L165" s="181">
        <v>97.377332107248279</v>
      </c>
      <c r="M165" s="181">
        <v>100.7055771317084</v>
      </c>
      <c r="N165" s="181">
        <v>101.48773245193237</v>
      </c>
      <c r="O165" s="181">
        <v>99.182531835488845</v>
      </c>
      <c r="P165" s="181">
        <v>99.808755964828904</v>
      </c>
      <c r="Q165" s="181">
        <v>99.114746232009452</v>
      </c>
      <c r="R165" s="181">
        <v>100.72254218172534</v>
      </c>
      <c r="S165" s="181">
        <v>95.676126003093074</v>
      </c>
      <c r="T165" s="181">
        <v>97.081063177868856</v>
      </c>
      <c r="U165" s="181">
        <v>98.297625824516942</v>
      </c>
      <c r="V165" s="181">
        <v>100.0793214050495</v>
      </c>
      <c r="W165" s="181">
        <v>97.027282853833469</v>
      </c>
      <c r="X165" s="181">
        <v>97.054404216693996</v>
      </c>
      <c r="Y165" s="181">
        <v>100.52256663255599</v>
      </c>
      <c r="Z165" s="181">
        <v>99.30537351193172</v>
      </c>
      <c r="AA165" s="181">
        <v>99.209687778050636</v>
      </c>
      <c r="AB165" s="181">
        <v>98.466961707098335</v>
      </c>
      <c r="AC165" s="181">
        <v>101.43557060665023</v>
      </c>
      <c r="AD165" s="181">
        <v>100.84244555523276</v>
      </c>
      <c r="AE165" s="181">
        <v>102.02174808736734</v>
      </c>
      <c r="AF165" s="181">
        <v>102.41597384116341</v>
      </c>
      <c r="AG165" s="181">
        <v>104.00325512656204</v>
      </c>
      <c r="AH165" s="181">
        <v>100.89078835126298</v>
      </c>
      <c r="AI165" s="181">
        <v>103.63245147120641</v>
      </c>
      <c r="AJ165" s="181">
        <v>100.32304208346568</v>
      </c>
      <c r="AK165" s="181">
        <v>103.04458087506748</v>
      </c>
      <c r="AL165" s="181">
        <v>105.17817346413807</v>
      </c>
      <c r="AM165" s="181">
        <v>108.03969961352291</v>
      </c>
      <c r="AN165" s="181">
        <v>105.88039782989898</v>
      </c>
      <c r="AO165" s="181">
        <v>104.60816462599561</v>
      </c>
      <c r="AP165" s="181">
        <v>103.00768209254289</v>
      </c>
      <c r="AQ165" s="181">
        <v>106.27157121634258</v>
      </c>
      <c r="AR165" s="181">
        <v>104.42954658663342</v>
      </c>
      <c r="AS165" s="181">
        <v>106.88912980746375</v>
      </c>
      <c r="AT165" s="181">
        <v>105.88367857721919</v>
      </c>
      <c r="AU165" s="181">
        <v>103.95493483815039</v>
      </c>
      <c r="AV165" s="181">
        <v>101.14309057886815</v>
      </c>
      <c r="AW165" s="181">
        <v>104.05428463909024</v>
      </c>
      <c r="AX165" s="181">
        <v>102.23465636416857</v>
      </c>
      <c r="AY165" s="181">
        <v>104.63261760301197</v>
      </c>
      <c r="AZ165" s="181">
        <v>105.24180592754283</v>
      </c>
      <c r="BA165" s="181">
        <v>104.36903210587305</v>
      </c>
      <c r="BB165" s="181">
        <v>103.05930788617968</v>
      </c>
      <c r="BC165" s="181">
        <v>102.98043621439021</v>
      </c>
      <c r="BD165" s="181">
        <v>104.6119493718395</v>
      </c>
      <c r="BE165" s="181">
        <v>102.58513011714216</v>
      </c>
      <c r="BF165" s="181">
        <v>105.89481407050997</v>
      </c>
      <c r="BG165" s="181">
        <v>99.518725480263015</v>
      </c>
      <c r="BH165" s="181">
        <v>101.06395976459311</v>
      </c>
      <c r="BI165" s="181">
        <v>102.99413727226943</v>
      </c>
      <c r="BJ165" s="181">
        <v>104.80425591811444</v>
      </c>
      <c r="BK165" s="181">
        <v>100.66127929644355</v>
      </c>
      <c r="BL165" s="181"/>
    </row>
    <row r="166" spans="1:64" x14ac:dyDescent="0.25">
      <c r="B166" s="148" t="s">
        <v>548</v>
      </c>
      <c r="C166" s="200">
        <v>1</v>
      </c>
      <c r="D166" s="181">
        <v>101.84021255264939</v>
      </c>
      <c r="E166" s="181">
        <v>103.89259976269125</v>
      </c>
      <c r="F166" s="181">
        <v>105.49561947960619</v>
      </c>
      <c r="G166" s="181">
        <v>106.2075721554974</v>
      </c>
      <c r="H166" s="181">
        <v>106.79686441309748</v>
      </c>
      <c r="I166" s="181">
        <v>106.58526507708712</v>
      </c>
      <c r="J166" s="181">
        <v>106.80216516391114</v>
      </c>
      <c r="K166" s="181">
        <v>107.06742612314621</v>
      </c>
      <c r="L166" s="181">
        <v>107.06742612314621</v>
      </c>
      <c r="M166" s="181">
        <v>107.06709876286128</v>
      </c>
      <c r="N166" s="181">
        <v>107.67918151731159</v>
      </c>
      <c r="O166" s="181">
        <v>107.81123171490505</v>
      </c>
      <c r="P166" s="181">
        <v>107.6783657060848</v>
      </c>
      <c r="Q166" s="181">
        <v>107.87185827214654</v>
      </c>
      <c r="R166" s="181">
        <v>106.54354338452649</v>
      </c>
      <c r="S166" s="181">
        <v>106.07742279402379</v>
      </c>
      <c r="T166" s="181">
        <v>107.71200760278749</v>
      </c>
      <c r="U166" s="181">
        <v>107.71200760278749</v>
      </c>
      <c r="V166" s="181">
        <v>107.71200760278749</v>
      </c>
      <c r="W166" s="181">
        <v>107.81097955095358</v>
      </c>
      <c r="X166" s="181">
        <v>107.64453751391308</v>
      </c>
      <c r="Y166" s="181">
        <v>107.87563492542597</v>
      </c>
      <c r="Z166" s="181">
        <v>107.19066247463522</v>
      </c>
      <c r="AA166" s="181">
        <v>106.43885903292487</v>
      </c>
      <c r="AB166" s="181">
        <v>107.07216628828257</v>
      </c>
      <c r="AC166" s="181">
        <v>111.19679142976013</v>
      </c>
      <c r="AD166" s="181">
        <v>110.63740907700321</v>
      </c>
      <c r="AE166" s="181">
        <v>110.20237090370351</v>
      </c>
      <c r="AF166" s="181">
        <v>110.20237090370351</v>
      </c>
      <c r="AG166" s="181">
        <v>109.3080229009434</v>
      </c>
      <c r="AH166" s="181">
        <v>109.82686327766012</v>
      </c>
      <c r="AI166" s="181">
        <v>111.06038295235665</v>
      </c>
      <c r="AJ166" s="181">
        <v>111.14041838706791</v>
      </c>
      <c r="AK166" s="181">
        <v>111.14041838706791</v>
      </c>
      <c r="AL166" s="181">
        <v>111.94409521139424</v>
      </c>
      <c r="AM166" s="181">
        <v>111.83613514709302</v>
      </c>
      <c r="AN166" s="181">
        <v>111.70494040931221</v>
      </c>
      <c r="AO166" s="181">
        <v>111.70494040931221</v>
      </c>
      <c r="AP166" s="181">
        <v>111.88235551249016</v>
      </c>
      <c r="AQ166" s="181">
        <v>111.98411702994943</v>
      </c>
      <c r="AR166" s="181">
        <v>111.98411702994943</v>
      </c>
      <c r="AS166" s="181">
        <v>111.21267165707908</v>
      </c>
      <c r="AT166" s="181">
        <v>111.98411702994943</v>
      </c>
      <c r="AU166" s="181">
        <v>111.59772774595221</v>
      </c>
      <c r="AV166" s="181">
        <v>111.59772774595228</v>
      </c>
      <c r="AW166" s="181">
        <v>112.19211210760479</v>
      </c>
      <c r="AX166" s="181">
        <v>112.44806741491102</v>
      </c>
      <c r="AY166" s="181">
        <v>111.24550668716586</v>
      </c>
      <c r="AZ166" s="181">
        <v>111.39804506381225</v>
      </c>
      <c r="BA166" s="181">
        <v>111.55643559335572</v>
      </c>
      <c r="BB166" s="181">
        <v>111.81874042501475</v>
      </c>
      <c r="BC166" s="181">
        <v>111.58526527675136</v>
      </c>
      <c r="BD166" s="181">
        <v>112.40028325054892</v>
      </c>
      <c r="BE166" s="181">
        <v>113.31818584625353</v>
      </c>
      <c r="BF166" s="181">
        <v>114.21924209787186</v>
      </c>
      <c r="BG166" s="181">
        <v>116.12154196397738</v>
      </c>
      <c r="BH166" s="181">
        <v>115.99746043985594</v>
      </c>
      <c r="BI166" s="181">
        <v>115.64911542927207</v>
      </c>
      <c r="BJ166" s="181">
        <v>116.01090553230553</v>
      </c>
      <c r="BK166" s="181">
        <v>115.87076901627661</v>
      </c>
      <c r="BL166" s="181"/>
    </row>
    <row r="167" spans="1:64" x14ac:dyDescent="0.25">
      <c r="B167" s="148" t="s">
        <v>549</v>
      </c>
      <c r="C167" s="200">
        <v>3</v>
      </c>
      <c r="D167" s="181">
        <v>104.56887130247874</v>
      </c>
      <c r="E167" s="181">
        <v>103.76701746190311</v>
      </c>
      <c r="F167" s="181">
        <v>106.73853457773225</v>
      </c>
      <c r="G167" s="181">
        <v>107.14923984565849</v>
      </c>
      <c r="H167" s="181">
        <v>105.6382682932191</v>
      </c>
      <c r="I167" s="181">
        <v>106.52606804663492</v>
      </c>
      <c r="J167" s="181">
        <v>107.28796559229129</v>
      </c>
      <c r="K167" s="181">
        <v>106.68541964429262</v>
      </c>
      <c r="L167" s="181">
        <v>105.81284629718833</v>
      </c>
      <c r="M167" s="181">
        <v>106.81943284976153</v>
      </c>
      <c r="N167" s="181">
        <v>106.96512284683165</v>
      </c>
      <c r="O167" s="181">
        <v>105.09899340272248</v>
      </c>
      <c r="P167" s="181">
        <v>105.42040966256771</v>
      </c>
      <c r="Q167" s="181">
        <v>105.4301070111856</v>
      </c>
      <c r="R167" s="181">
        <v>104.84917409775875</v>
      </c>
      <c r="S167" s="181">
        <v>106.92709276203898</v>
      </c>
      <c r="T167" s="181">
        <v>106.73138112240544</v>
      </c>
      <c r="U167" s="181">
        <v>105.29696880642969</v>
      </c>
      <c r="V167" s="181">
        <v>106.40071380416715</v>
      </c>
      <c r="W167" s="181">
        <v>105.96444311568251</v>
      </c>
      <c r="X167" s="181">
        <v>106.01339387250368</v>
      </c>
      <c r="Y167" s="181">
        <v>106.72637109972254</v>
      </c>
      <c r="Z167" s="181">
        <v>105.41162453934544</v>
      </c>
      <c r="AA167" s="181">
        <v>104.48153863994008</v>
      </c>
      <c r="AB167" s="181">
        <v>106.89669096824588</v>
      </c>
      <c r="AC167" s="181">
        <v>107.87064911902644</v>
      </c>
      <c r="AD167" s="181">
        <v>107.80244646153137</v>
      </c>
      <c r="AE167" s="181">
        <v>107.53867845696021</v>
      </c>
      <c r="AF167" s="181">
        <v>109.52075661126209</v>
      </c>
      <c r="AG167" s="181">
        <v>110.67508008262661</v>
      </c>
      <c r="AH167" s="181">
        <v>108.8078850847016</v>
      </c>
      <c r="AI167" s="181">
        <v>109.88973764748029</v>
      </c>
      <c r="AJ167" s="181">
        <v>110.55730078996139</v>
      </c>
      <c r="AK167" s="181">
        <v>111.49934230745377</v>
      </c>
      <c r="AL167" s="181">
        <v>112.14953373450827</v>
      </c>
      <c r="AM167" s="181">
        <v>112.13149993528066</v>
      </c>
      <c r="AN167" s="181">
        <v>111.71108935306326</v>
      </c>
      <c r="AO167" s="181">
        <v>110.94067468800381</v>
      </c>
      <c r="AP167" s="181">
        <v>114.09335690522784</v>
      </c>
      <c r="AQ167" s="181">
        <v>116.28581767556385</v>
      </c>
      <c r="AR167" s="181">
        <v>114.32784489140231</v>
      </c>
      <c r="AS167" s="181">
        <v>116.21049314989376</v>
      </c>
      <c r="AT167" s="181">
        <v>115.83357788355532</v>
      </c>
      <c r="AU167" s="181">
        <v>114.43185666566434</v>
      </c>
      <c r="AV167" s="181">
        <v>112.61447935989884</v>
      </c>
      <c r="AW167" s="181">
        <v>113.26428909565675</v>
      </c>
      <c r="AX167" s="181">
        <v>113.08769311582262</v>
      </c>
      <c r="AY167" s="181">
        <v>112.77618275476902</v>
      </c>
      <c r="AZ167" s="181">
        <v>115.02666475799272</v>
      </c>
      <c r="BA167" s="181">
        <v>115.90279839147347</v>
      </c>
      <c r="BB167" s="181">
        <v>116.67961902390653</v>
      </c>
      <c r="BC167" s="181">
        <v>115.75523101162601</v>
      </c>
      <c r="BD167" s="181">
        <v>116.97997776318762</v>
      </c>
      <c r="BE167" s="181">
        <v>114.3981915728158</v>
      </c>
      <c r="BF167" s="181">
        <v>116.17380929157822</v>
      </c>
      <c r="BG167" s="181">
        <v>115.56151544470988</v>
      </c>
      <c r="BH167" s="181">
        <v>115.32962174353914</v>
      </c>
      <c r="BI167" s="181">
        <v>117.05310937924283</v>
      </c>
      <c r="BJ167" s="181">
        <v>116.3218062306418</v>
      </c>
      <c r="BK167" s="181">
        <v>117.39953624074514</v>
      </c>
      <c r="BL167" s="181"/>
    </row>
    <row r="168" spans="1:64" x14ac:dyDescent="0.25">
      <c r="B168" s="148" t="s">
        <v>550</v>
      </c>
      <c r="C168" s="200">
        <v>3</v>
      </c>
      <c r="D168" s="181">
        <v>100.73407665921589</v>
      </c>
      <c r="E168" s="181">
        <v>101.57356576724108</v>
      </c>
      <c r="F168" s="181">
        <v>100.46541647543376</v>
      </c>
      <c r="G168" s="181">
        <v>101.18246741667183</v>
      </c>
      <c r="H168" s="181">
        <v>100.34334833556331</v>
      </c>
      <c r="I168" s="181">
        <v>100.82739743701966</v>
      </c>
      <c r="J168" s="181">
        <v>100.26576044028413</v>
      </c>
      <c r="K168" s="181">
        <v>99.928101226528497</v>
      </c>
      <c r="L168" s="181">
        <v>99.209674949013035</v>
      </c>
      <c r="M168" s="181">
        <v>100.20540594518575</v>
      </c>
      <c r="N168" s="181">
        <v>100.23073448455584</v>
      </c>
      <c r="O168" s="181">
        <v>101.58925452100617</v>
      </c>
      <c r="P168" s="181">
        <v>100.79656201163117</v>
      </c>
      <c r="Q168" s="181">
        <v>100.49825305994841</v>
      </c>
      <c r="R168" s="181">
        <v>100.78229367330552</v>
      </c>
      <c r="S168" s="181">
        <v>100.75398739577344</v>
      </c>
      <c r="T168" s="181">
        <v>100.88289041933126</v>
      </c>
      <c r="U168" s="181">
        <v>101.39180097581539</v>
      </c>
      <c r="V168" s="181">
        <v>100.35405009729693</v>
      </c>
      <c r="W168" s="181">
        <v>101.99747315096538</v>
      </c>
      <c r="X168" s="181">
        <v>101.79097205969578</v>
      </c>
      <c r="Y168" s="181">
        <v>102.77731467589297</v>
      </c>
      <c r="Z168" s="181">
        <v>102.52511573441792</v>
      </c>
      <c r="AA168" s="181">
        <v>102.53897125230299</v>
      </c>
      <c r="AB168" s="181">
        <v>103.96317818507315</v>
      </c>
      <c r="AC168" s="181">
        <v>104.75479660990173</v>
      </c>
      <c r="AD168" s="181">
        <v>105.22240414837684</v>
      </c>
      <c r="AE168" s="181">
        <v>105.32862260232311</v>
      </c>
      <c r="AF168" s="181">
        <v>105.63430448351305</v>
      </c>
      <c r="AG168" s="181">
        <v>106.23402311972741</v>
      </c>
      <c r="AH168" s="181">
        <v>106.10444264379237</v>
      </c>
      <c r="AI168" s="181">
        <v>106.03403653393677</v>
      </c>
      <c r="AJ168" s="181">
        <v>105.29984506501422</v>
      </c>
      <c r="AK168" s="181">
        <v>106.56946010006241</v>
      </c>
      <c r="AL168" s="181">
        <v>107.18023728999941</v>
      </c>
      <c r="AM168" s="181">
        <v>106.31368411678243</v>
      </c>
      <c r="AN168" s="181">
        <v>107.13527531707173</v>
      </c>
      <c r="AO168" s="181">
        <v>105.28659827298956</v>
      </c>
      <c r="AP168" s="181">
        <v>106.51326966027619</v>
      </c>
      <c r="AQ168" s="181">
        <v>107.38367492756599</v>
      </c>
      <c r="AR168" s="181">
        <v>107.26732812889396</v>
      </c>
      <c r="AS168" s="181">
        <v>107.66491913859515</v>
      </c>
      <c r="AT168" s="181">
        <v>107.73851347047973</v>
      </c>
      <c r="AU168" s="181">
        <v>107.7714038427319</v>
      </c>
      <c r="AV168" s="181">
        <v>107.96956138586268</v>
      </c>
      <c r="AW168" s="181">
        <v>108.57630869857586</v>
      </c>
      <c r="AX168" s="181">
        <v>109.61033291254527</v>
      </c>
      <c r="AY168" s="181">
        <v>110.68398954693892</v>
      </c>
      <c r="AZ168" s="181">
        <v>109.84554068077385</v>
      </c>
      <c r="BA168" s="181">
        <v>111.46547328030897</v>
      </c>
      <c r="BB168" s="181">
        <v>111.13190265376504</v>
      </c>
      <c r="BC168" s="181">
        <v>109.83689875433792</v>
      </c>
      <c r="BD168" s="181">
        <v>110.90074282126288</v>
      </c>
      <c r="BE168" s="181">
        <v>112.44927126890038</v>
      </c>
      <c r="BF168" s="181">
        <v>112.23322483305202</v>
      </c>
      <c r="BG168" s="181">
        <v>112.27952214340569</v>
      </c>
      <c r="BH168" s="181">
        <v>110.19581223162521</v>
      </c>
      <c r="BI168" s="181">
        <v>111.39510146427087</v>
      </c>
      <c r="BJ168" s="181">
        <v>111.32454021561496</v>
      </c>
      <c r="BK168" s="181">
        <v>110.66322984994264</v>
      </c>
      <c r="BL168" s="181"/>
    </row>
    <row r="169" spans="1:64" x14ac:dyDescent="0.25">
      <c r="A169" s="173" t="s">
        <v>101</v>
      </c>
      <c r="B169" s="188"/>
      <c r="C169" s="164">
        <f t="shared" ref="C169:J169" si="55">C170</f>
        <v>9</v>
      </c>
      <c r="D169" s="177">
        <f t="shared" si="55"/>
        <v>106.45382403626429</v>
      </c>
      <c r="E169" s="177">
        <f t="shared" si="55"/>
        <v>106.45382403626429</v>
      </c>
      <c r="F169" s="177">
        <f t="shared" si="55"/>
        <v>106.45382403626429</v>
      </c>
      <c r="G169" s="177">
        <f t="shared" si="55"/>
        <v>106.45382403626429</v>
      </c>
      <c r="H169" s="177">
        <f t="shared" si="55"/>
        <v>106.45382403626429</v>
      </c>
      <c r="I169" s="177">
        <f t="shared" si="55"/>
        <v>106.45382403626429</v>
      </c>
      <c r="J169" s="177">
        <f t="shared" si="55"/>
        <v>106.45382403626429</v>
      </c>
      <c r="K169" s="177">
        <v>106.45382403626429</v>
      </c>
      <c r="L169" s="177">
        <v>106.45382403626429</v>
      </c>
      <c r="M169" s="177">
        <v>109.48433524038987</v>
      </c>
      <c r="N169" s="177">
        <v>109.48433524038987</v>
      </c>
      <c r="O169" s="177">
        <v>109.48433524038987</v>
      </c>
      <c r="P169" s="177">
        <v>109.48433524038987</v>
      </c>
      <c r="Q169" s="177">
        <v>109.48433524038987</v>
      </c>
      <c r="R169" s="177">
        <v>109.48433524038987</v>
      </c>
      <c r="S169" s="177">
        <v>109.48433524038987</v>
      </c>
      <c r="T169" s="177">
        <v>109.48433524038987</v>
      </c>
      <c r="U169" s="177">
        <v>109.48433524038987</v>
      </c>
      <c r="V169" s="177">
        <v>109.48433524038987</v>
      </c>
      <c r="W169" s="177">
        <v>109.48433524038987</v>
      </c>
      <c r="X169" s="177">
        <v>109.48433524038987</v>
      </c>
      <c r="Y169" s="177">
        <v>112.2855468509413</v>
      </c>
      <c r="Z169" s="177">
        <v>112.2855468509413</v>
      </c>
      <c r="AA169" s="177">
        <v>112.2855468509413</v>
      </c>
      <c r="AB169" s="177">
        <v>112.2855468509413</v>
      </c>
      <c r="AC169" s="177">
        <v>112.2855468509413</v>
      </c>
      <c r="AD169" s="177">
        <v>112.2855468509413</v>
      </c>
      <c r="AE169" s="177">
        <v>112.2855468509413</v>
      </c>
      <c r="AF169" s="177">
        <v>112.2855468509413</v>
      </c>
      <c r="AG169" s="177">
        <v>112.2855468509413</v>
      </c>
      <c r="AH169" s="177">
        <v>112.2855468509413</v>
      </c>
      <c r="AI169" s="177">
        <v>112.2855468509413</v>
      </c>
      <c r="AJ169" s="177">
        <v>112.2855468509413</v>
      </c>
      <c r="AK169" s="177">
        <v>116.33241474373744</v>
      </c>
      <c r="AL169" s="177">
        <v>116.33241474373744</v>
      </c>
      <c r="AM169" s="177">
        <v>116.33241474373744</v>
      </c>
      <c r="AN169" s="177">
        <v>116.33241474373744</v>
      </c>
      <c r="AO169" s="177">
        <v>116.33241474373744</v>
      </c>
      <c r="AP169" s="177">
        <v>116.33241474373744</v>
      </c>
      <c r="AQ169" s="177">
        <v>116.33241474373744</v>
      </c>
      <c r="AR169" s="177">
        <v>116.33241474373744</v>
      </c>
      <c r="AS169" s="177">
        <v>116.33241474373744</v>
      </c>
      <c r="AT169" s="177">
        <v>116.33241474373744</v>
      </c>
      <c r="AU169" s="177">
        <v>116.33241474373744</v>
      </c>
      <c r="AV169" s="177">
        <v>116.33241474373744</v>
      </c>
      <c r="AW169" s="177">
        <v>117.26567091342746</v>
      </c>
      <c r="AX169" s="177">
        <v>117.26567091342746</v>
      </c>
      <c r="AY169" s="177">
        <v>117.26567091342746</v>
      </c>
      <c r="AZ169" s="177">
        <v>117.26567091342746</v>
      </c>
      <c r="BA169" s="177">
        <v>117.26567091342746</v>
      </c>
      <c r="BB169" s="177">
        <v>120.62638684706027</v>
      </c>
      <c r="BC169" s="177">
        <v>120.62638684706025</v>
      </c>
      <c r="BD169" s="177">
        <v>120.62638684706025</v>
      </c>
      <c r="BE169" s="177">
        <v>120.62638684706025</v>
      </c>
      <c r="BF169" s="177">
        <v>120.62638684706027</v>
      </c>
      <c r="BG169" s="177">
        <v>120.62638684706027</v>
      </c>
      <c r="BH169" s="177">
        <v>120.62638684706027</v>
      </c>
      <c r="BI169" s="177">
        <v>130.83978944459793</v>
      </c>
      <c r="BJ169" s="177">
        <v>130.83978944459793</v>
      </c>
      <c r="BK169" s="177">
        <v>130.83978944459793</v>
      </c>
      <c r="BL169" s="177"/>
    </row>
    <row r="170" spans="1:64" x14ac:dyDescent="0.25">
      <c r="B170" s="148" t="s">
        <v>551</v>
      </c>
      <c r="C170" s="200">
        <v>9</v>
      </c>
      <c r="D170" s="181">
        <v>106.45382403626429</v>
      </c>
      <c r="E170" s="181">
        <v>106.45382403626429</v>
      </c>
      <c r="F170" s="181">
        <v>106.45382403626429</v>
      </c>
      <c r="G170" s="181">
        <v>106.45382403626429</v>
      </c>
      <c r="H170" s="181">
        <v>106.45382403626429</v>
      </c>
      <c r="I170" s="181">
        <v>106.45382403626429</v>
      </c>
      <c r="J170" s="181">
        <v>106.45382403626429</v>
      </c>
      <c r="K170" s="181">
        <v>106.45382403626429</v>
      </c>
      <c r="L170" s="181">
        <v>106.45382403626429</v>
      </c>
      <c r="M170" s="181">
        <v>109.48433524038987</v>
      </c>
      <c r="N170" s="181">
        <v>109.48433524038987</v>
      </c>
      <c r="O170" s="181">
        <v>109.48433524038987</v>
      </c>
      <c r="P170" s="181">
        <v>109.48433524038987</v>
      </c>
      <c r="Q170" s="181">
        <v>109.48433524038987</v>
      </c>
      <c r="R170" s="181">
        <v>109.48433524038987</v>
      </c>
      <c r="S170" s="181">
        <v>109.48433524038987</v>
      </c>
      <c r="T170" s="181">
        <v>109.48433524038987</v>
      </c>
      <c r="U170" s="181">
        <v>109.48433524038987</v>
      </c>
      <c r="V170" s="181">
        <v>109.48433524038987</v>
      </c>
      <c r="W170" s="181">
        <v>109.48433524038987</v>
      </c>
      <c r="X170" s="181">
        <v>109.48433524038987</v>
      </c>
      <c r="Y170" s="181">
        <v>112.2855468509413</v>
      </c>
      <c r="Z170" s="181">
        <v>112.2855468509413</v>
      </c>
      <c r="AA170" s="181">
        <v>112.2855468509413</v>
      </c>
      <c r="AB170" s="181">
        <v>112.2855468509413</v>
      </c>
      <c r="AC170" s="181">
        <v>112.2855468509413</v>
      </c>
      <c r="AD170" s="181">
        <v>112.2855468509413</v>
      </c>
      <c r="AE170" s="181">
        <v>112.2855468509413</v>
      </c>
      <c r="AF170" s="181">
        <v>112.2855468509413</v>
      </c>
      <c r="AG170" s="181">
        <v>112.2855468509413</v>
      </c>
      <c r="AH170" s="181">
        <v>112.2855468509413</v>
      </c>
      <c r="AI170" s="181">
        <v>112.2855468509413</v>
      </c>
      <c r="AJ170" s="181">
        <v>112.2855468509413</v>
      </c>
      <c r="AK170" s="181">
        <v>116.33241474373744</v>
      </c>
      <c r="AL170" s="181">
        <v>116.33241474373744</v>
      </c>
      <c r="AM170" s="181">
        <v>116.33241474373744</v>
      </c>
      <c r="AN170" s="181">
        <v>116.33241474373744</v>
      </c>
      <c r="AO170" s="181">
        <v>116.33241474373744</v>
      </c>
      <c r="AP170" s="181">
        <v>116.33241474373744</v>
      </c>
      <c r="AQ170" s="181">
        <v>116.33241474373744</v>
      </c>
      <c r="AR170" s="181">
        <v>116.33241474373744</v>
      </c>
      <c r="AS170" s="181">
        <v>116.33241474373744</v>
      </c>
      <c r="AT170" s="181">
        <v>116.33241474373744</v>
      </c>
      <c r="AU170" s="181">
        <v>116.33241474373744</v>
      </c>
      <c r="AV170" s="181">
        <v>116.33241474373744</v>
      </c>
      <c r="AW170" s="181">
        <v>117.26567091342746</v>
      </c>
      <c r="AX170" s="181">
        <v>117.26567091342746</v>
      </c>
      <c r="AY170" s="181">
        <v>117.26567091342746</v>
      </c>
      <c r="AZ170" s="181">
        <v>117.26567091342746</v>
      </c>
      <c r="BA170" s="181">
        <v>117.26567091342746</v>
      </c>
      <c r="BB170" s="181">
        <v>120.62638684706027</v>
      </c>
      <c r="BC170" s="181">
        <v>120.62638684706025</v>
      </c>
      <c r="BD170" s="181">
        <v>120.62638684706025</v>
      </c>
      <c r="BE170" s="181">
        <v>120.62638684706025</v>
      </c>
      <c r="BF170" s="181">
        <v>120.62638684706027</v>
      </c>
      <c r="BG170" s="181">
        <v>120.62638684706027</v>
      </c>
      <c r="BH170" s="181">
        <v>120.62638684706027</v>
      </c>
      <c r="BI170" s="181">
        <v>130.83978944459793</v>
      </c>
      <c r="BJ170" s="181">
        <v>130.83978944459793</v>
      </c>
      <c r="BK170" s="181">
        <v>130.83978944459793</v>
      </c>
      <c r="BL170" s="181"/>
    </row>
    <row r="171" spans="1:64" x14ac:dyDescent="0.25">
      <c r="C171" s="152"/>
    </row>
    <row r="172" spans="1:64" x14ac:dyDescent="0.25">
      <c r="A172" s="159" t="s">
        <v>102</v>
      </c>
      <c r="B172" s="192"/>
      <c r="C172" s="164">
        <f>C173+C187+C194</f>
        <v>40</v>
      </c>
      <c r="D172" s="165">
        <f t="shared" ref="D172:J172" si="56">(D173*14+D187*17+D194*9)/40</f>
        <v>103.63226827416597</v>
      </c>
      <c r="E172" s="165">
        <f t="shared" si="56"/>
        <v>103.62762047865708</v>
      </c>
      <c r="F172" s="165">
        <f t="shared" si="56"/>
        <v>103.93212048756641</v>
      </c>
      <c r="G172" s="165">
        <f t="shared" si="56"/>
        <v>103.79480849858469</v>
      </c>
      <c r="H172" s="165">
        <f t="shared" si="56"/>
        <v>103.88375445232029</v>
      </c>
      <c r="I172" s="165">
        <f t="shared" si="56"/>
        <v>104.01277547240181</v>
      </c>
      <c r="J172" s="165">
        <f t="shared" si="56"/>
        <v>103.96470708970837</v>
      </c>
      <c r="K172" s="165">
        <v>104.08233272749723</v>
      </c>
      <c r="L172" s="165">
        <v>105.5305321786133</v>
      </c>
      <c r="M172" s="165">
        <v>108.51003614241374</v>
      </c>
      <c r="N172" s="165">
        <v>108.52743414374774</v>
      </c>
      <c r="O172" s="165">
        <v>108.43993564873696</v>
      </c>
      <c r="P172" s="165">
        <v>108.77328165474016</v>
      </c>
      <c r="Q172" s="165">
        <v>108.777638374194</v>
      </c>
      <c r="R172" s="165">
        <v>108.75931636926987</v>
      </c>
      <c r="S172" s="165">
        <v>108.94957726638162</v>
      </c>
      <c r="T172" s="165">
        <v>109.79797880111032</v>
      </c>
      <c r="U172" s="165">
        <v>109.83503817264075</v>
      </c>
      <c r="V172" s="165">
        <v>109.93851948263993</v>
      </c>
      <c r="W172" s="165">
        <v>110.00571253297775</v>
      </c>
      <c r="X172" s="165">
        <v>110.97499773814982</v>
      </c>
      <c r="Y172" s="165">
        <v>113.10610626894322</v>
      </c>
      <c r="Z172" s="165">
        <v>113.17657531310222</v>
      </c>
      <c r="AA172" s="165">
        <v>113.10144739342056</v>
      </c>
      <c r="AB172" s="165">
        <v>113.08515875591306</v>
      </c>
      <c r="AC172" s="165">
        <v>113.39994797113688</v>
      </c>
      <c r="AD172" s="165">
        <v>113.64095558402335</v>
      </c>
      <c r="AE172" s="165">
        <v>114.02975221760798</v>
      </c>
      <c r="AF172" s="165">
        <v>114.18216470746822</v>
      </c>
      <c r="AG172" s="165">
        <v>114.45466458560779</v>
      </c>
      <c r="AH172" s="165">
        <v>114.45567585368269</v>
      </c>
      <c r="AI172" s="165">
        <v>114.56938739867221</v>
      </c>
      <c r="AJ172" s="165">
        <v>114.66556501486249</v>
      </c>
      <c r="AK172" s="165">
        <v>115.48214893601623</v>
      </c>
      <c r="AL172" s="165">
        <v>115.50812527191185</v>
      </c>
      <c r="AM172" s="165">
        <v>116.24456221543407</v>
      </c>
      <c r="AN172" s="165">
        <v>116.39428392308454</v>
      </c>
      <c r="AO172" s="165">
        <v>116.31772368172847</v>
      </c>
      <c r="AP172" s="165">
        <v>116.34048455127424</v>
      </c>
      <c r="AQ172" s="165">
        <v>117.64072997897313</v>
      </c>
      <c r="AR172" s="165">
        <v>118.26359947424532</v>
      </c>
      <c r="AS172" s="165">
        <v>118.48255519630231</v>
      </c>
      <c r="AT172" s="165">
        <v>118.56627953708531</v>
      </c>
      <c r="AU172" s="165">
        <v>118.46665841243495</v>
      </c>
      <c r="AV172" s="165">
        <v>118.549159190731</v>
      </c>
      <c r="AW172" s="165">
        <v>122.3919311671164</v>
      </c>
      <c r="AX172" s="165">
        <v>122.41543630526614</v>
      </c>
      <c r="AY172" s="165">
        <v>122.95534907090401</v>
      </c>
      <c r="AZ172" s="165">
        <v>122.86810936840259</v>
      </c>
      <c r="BA172" s="165">
        <v>124.68061291035346</v>
      </c>
      <c r="BB172" s="165">
        <v>123.57591420075559</v>
      </c>
      <c r="BC172" s="165">
        <v>123.7044109446739</v>
      </c>
      <c r="BD172" s="165">
        <v>123.68083601114456</v>
      </c>
      <c r="BE172" s="165">
        <v>123.7466460570494</v>
      </c>
      <c r="BF172" s="165">
        <v>123.73973743708095</v>
      </c>
      <c r="BG172" s="165">
        <v>123.66952407233707</v>
      </c>
      <c r="BH172" s="165">
        <v>123.80683878965692</v>
      </c>
      <c r="BI172" s="165">
        <v>127.00147244436366</v>
      </c>
      <c r="BJ172" s="165">
        <v>126.90457335224001</v>
      </c>
      <c r="BK172" s="165">
        <v>126.94227772925665</v>
      </c>
      <c r="BL172" s="165"/>
    </row>
    <row r="173" spans="1:64" x14ac:dyDescent="0.25">
      <c r="A173" s="189" t="s">
        <v>103</v>
      </c>
      <c r="B173" s="188"/>
      <c r="C173" s="164">
        <f>C174+C184</f>
        <v>14</v>
      </c>
      <c r="D173" s="172">
        <f t="shared" ref="D173:I173" si="57">(D174*11+D184*3)/14</f>
        <v>101.31811610098548</v>
      </c>
      <c r="E173" s="172">
        <f t="shared" si="57"/>
        <v>101.30483668524577</v>
      </c>
      <c r="F173" s="172">
        <f t="shared" si="57"/>
        <v>102.17483671070109</v>
      </c>
      <c r="G173" s="172">
        <f t="shared" si="57"/>
        <v>101.78251674218188</v>
      </c>
      <c r="H173" s="172">
        <f t="shared" si="57"/>
        <v>102.0366480385693</v>
      </c>
      <c r="I173" s="172">
        <f t="shared" si="57"/>
        <v>101.75574028627967</v>
      </c>
      <c r="J173" s="172">
        <f>(J174*11+J184*3)/14</f>
        <v>101.61840205001265</v>
      </c>
      <c r="K173" s="172">
        <v>101.95447530083798</v>
      </c>
      <c r="L173" s="172">
        <v>101.99071553007384</v>
      </c>
      <c r="M173" s="172">
        <v>102.33560008697543</v>
      </c>
      <c r="N173" s="172">
        <v>102.38530866221545</v>
      </c>
      <c r="O173" s="172">
        <v>102.13531296218466</v>
      </c>
      <c r="P173" s="172">
        <v>102.16143646366849</v>
      </c>
      <c r="Q173" s="172">
        <v>102.17388423353657</v>
      </c>
      <c r="R173" s="172">
        <v>102.12153564803909</v>
      </c>
      <c r="S173" s="172">
        <v>102.03989054965497</v>
      </c>
      <c r="T173" s="172">
        <v>102.52351505635205</v>
      </c>
      <c r="U173" s="172">
        <v>102.6293989750104</v>
      </c>
      <c r="V173" s="172">
        <v>102.92505986072237</v>
      </c>
      <c r="W173" s="172">
        <v>103.11704000454475</v>
      </c>
      <c r="X173" s="172">
        <v>103.70993503534562</v>
      </c>
      <c r="Y173" s="172">
        <v>103.92582011717312</v>
      </c>
      <c r="Z173" s="172">
        <v>104.12716024334165</v>
      </c>
      <c r="AA173" s="172">
        <v>103.91250904425121</v>
      </c>
      <c r="AB173" s="172">
        <v>103.86597007994409</v>
      </c>
      <c r="AC173" s="172">
        <v>103.54832420722177</v>
      </c>
      <c r="AD173" s="172">
        <v>104.23691738689737</v>
      </c>
      <c r="AE173" s="172">
        <v>104.34643136029607</v>
      </c>
      <c r="AF173" s="172">
        <v>104.78189561703961</v>
      </c>
      <c r="AG173" s="172">
        <v>105.56046669743839</v>
      </c>
      <c r="AH173" s="172">
        <v>105.56335603479521</v>
      </c>
      <c r="AI173" s="172">
        <v>105.8882461633367</v>
      </c>
      <c r="AJ173" s="172">
        <v>106.16303935245178</v>
      </c>
      <c r="AK173" s="172">
        <v>106.36087592661372</v>
      </c>
      <c r="AL173" s="172">
        <v>106.43509402917267</v>
      </c>
      <c r="AM173" s="172">
        <v>107.02488854069973</v>
      </c>
      <c r="AN173" s="172">
        <v>107.45266484827246</v>
      </c>
      <c r="AO173" s="172">
        <v>107.23392130154083</v>
      </c>
      <c r="AP173" s="172">
        <v>107.29895235738591</v>
      </c>
      <c r="AQ173" s="172">
        <v>107.16627089054484</v>
      </c>
      <c r="AR173" s="172">
        <v>107.14486409779433</v>
      </c>
      <c r="AS173" s="172">
        <v>107.77045187510001</v>
      </c>
      <c r="AT173" s="172">
        <v>108.00966427733712</v>
      </c>
      <c r="AU173" s="172">
        <v>107.72503249262185</v>
      </c>
      <c r="AV173" s="172">
        <v>107.96074900203904</v>
      </c>
      <c r="AW173" s="172">
        <v>108.05114070363747</v>
      </c>
      <c r="AX173" s="172">
        <v>108.11829824120818</v>
      </c>
      <c r="AY173" s="172">
        <v>108.15005156014669</v>
      </c>
      <c r="AZ173" s="172">
        <v>107.90079526728542</v>
      </c>
      <c r="BA173" s="172">
        <v>107.95861894346062</v>
      </c>
      <c r="BB173" s="172">
        <v>107.85093197826771</v>
      </c>
      <c r="BC173" s="172">
        <v>107.95427560497855</v>
      </c>
      <c r="BD173" s="172">
        <v>107.88691865203756</v>
      </c>
      <c r="BE173" s="172">
        <v>108.07494735462286</v>
      </c>
      <c r="BF173" s="172">
        <v>108.05520844042726</v>
      </c>
      <c r="BG173" s="172">
        <v>107.8545988268733</v>
      </c>
      <c r="BH173" s="172">
        <v>108.24692659064434</v>
      </c>
      <c r="BI173" s="172">
        <v>108.06053770035378</v>
      </c>
      <c r="BJ173" s="172">
        <v>107.783683151429</v>
      </c>
      <c r="BK173" s="172">
        <v>107.89140994290516</v>
      </c>
      <c r="BL173" s="172"/>
    </row>
    <row r="174" spans="1:64" x14ac:dyDescent="0.25">
      <c r="A174" s="173" t="s">
        <v>104</v>
      </c>
      <c r="B174" s="188"/>
      <c r="C174" s="164">
        <f>SUM(C175:C182)</f>
        <v>11</v>
      </c>
      <c r="D174" s="177">
        <f t="shared" ref="D174:I174" si="58">(D175*2+D176*2+D177*1+D178*1+D179*1+D181*3+D182*1)/11</f>
        <v>101.8023815425011</v>
      </c>
      <c r="E174" s="177">
        <f t="shared" si="58"/>
        <v>101.78548046792329</v>
      </c>
      <c r="F174" s="177">
        <f t="shared" si="58"/>
        <v>102.89275322759367</v>
      </c>
      <c r="G174" s="177">
        <f t="shared" si="58"/>
        <v>102.39343690402379</v>
      </c>
      <c r="H174" s="177">
        <f t="shared" si="58"/>
        <v>102.71687673578958</v>
      </c>
      <c r="I174" s="177">
        <f t="shared" si="58"/>
        <v>102.35935777833006</v>
      </c>
      <c r="J174" s="177">
        <f>(J175*2+J176*2+J177*1+J178*1+J179*1+J181*3+J182*1)/11</f>
        <v>102.18456365944476</v>
      </c>
      <c r="K174" s="177">
        <v>102.4687287656669</v>
      </c>
      <c r="L174" s="177">
        <v>102.51485269378526</v>
      </c>
      <c r="M174" s="177">
        <v>102.95379667529637</v>
      </c>
      <c r="N174" s="177">
        <v>103.01706213469275</v>
      </c>
      <c r="O174" s="177">
        <v>102.69888578919902</v>
      </c>
      <c r="P174" s="177">
        <v>102.73213388199665</v>
      </c>
      <c r="Q174" s="177">
        <v>102.74797649819237</v>
      </c>
      <c r="R174" s="177">
        <v>102.68135102574102</v>
      </c>
      <c r="S174" s="177">
        <v>102.57743908234306</v>
      </c>
      <c r="T174" s="177">
        <v>102.68976341026929</v>
      </c>
      <c r="U174" s="177">
        <v>102.82452476128901</v>
      </c>
      <c r="V174" s="177">
        <v>102.91975611122534</v>
      </c>
      <c r="W174" s="177">
        <v>103.1640944760902</v>
      </c>
      <c r="X174" s="177">
        <v>102.68832021629201</v>
      </c>
      <c r="Y174" s="177">
        <v>102.8232776650118</v>
      </c>
      <c r="Z174" s="177">
        <v>103.07952873468081</v>
      </c>
      <c r="AA174" s="177">
        <v>103.02828292051927</v>
      </c>
      <c r="AB174" s="177">
        <v>102.96905151140116</v>
      </c>
      <c r="AC174" s="177">
        <v>103.0616254013478</v>
      </c>
      <c r="AD174" s="177">
        <v>103.71324122125911</v>
      </c>
      <c r="AE174" s="177">
        <v>103.85262264194836</v>
      </c>
      <c r="AF174" s="177">
        <v>104.40684987780378</v>
      </c>
      <c r="AG174" s="177">
        <v>105.30852543145915</v>
      </c>
      <c r="AH174" s="177">
        <v>105.31220276991327</v>
      </c>
      <c r="AI174" s="177">
        <v>105.5609033402785</v>
      </c>
      <c r="AJ174" s="177">
        <v>105.91064012642497</v>
      </c>
      <c r="AK174" s="177">
        <v>106.16243212990379</v>
      </c>
      <c r="AL174" s="177">
        <v>105.91717155271796</v>
      </c>
      <c r="AM174" s="177">
        <v>106.6678191128433</v>
      </c>
      <c r="AN174" s="177">
        <v>106.8666313161218</v>
      </c>
      <c r="AO174" s="177">
        <v>106.8417392362834</v>
      </c>
      <c r="AP174" s="177">
        <v>107.1281173027037</v>
      </c>
      <c r="AQ174" s="177">
        <v>106.95924998126961</v>
      </c>
      <c r="AR174" s="177">
        <v>106.93200497231442</v>
      </c>
      <c r="AS174" s="177">
        <v>107.52459632990417</v>
      </c>
      <c r="AT174" s="177">
        <v>107.70975636878944</v>
      </c>
      <c r="AU174" s="177">
        <v>107.34749773369731</v>
      </c>
      <c r="AV174" s="177">
        <v>107.16011647926236</v>
      </c>
      <c r="AW174" s="177">
        <v>107.27516046311493</v>
      </c>
      <c r="AX174" s="177">
        <v>107.36063369275035</v>
      </c>
      <c r="AY174" s="177">
        <v>107.40104700776301</v>
      </c>
      <c r="AZ174" s="177">
        <v>107.08381172593958</v>
      </c>
      <c r="BA174" s="177">
        <v>107.15740549561711</v>
      </c>
      <c r="BB174" s="177">
        <v>107.02034935809887</v>
      </c>
      <c r="BC174" s="177">
        <v>107.15187761027629</v>
      </c>
      <c r="BD174" s="177">
        <v>107.06615057926048</v>
      </c>
      <c r="BE174" s="177">
        <v>107.30545983709634</v>
      </c>
      <c r="BF174" s="177">
        <v>107.28033758266557</v>
      </c>
      <c r="BG174" s="177">
        <v>107.02501625632416</v>
      </c>
      <c r="BH174" s="177">
        <v>107.52434250112366</v>
      </c>
      <c r="BI174" s="177">
        <v>107.28712027711749</v>
      </c>
      <c r="BJ174" s="177">
        <v>106.93475994212231</v>
      </c>
      <c r="BK174" s="177">
        <v>107.07186676763742</v>
      </c>
      <c r="BL174" s="177"/>
    </row>
    <row r="175" spans="1:64" x14ac:dyDescent="0.25">
      <c r="B175" s="148" t="s">
        <v>552</v>
      </c>
      <c r="C175" s="200">
        <v>2</v>
      </c>
      <c r="D175" s="181">
        <v>105.63122930298445</v>
      </c>
      <c r="E175" s="181">
        <v>105.12157173195804</v>
      </c>
      <c r="F175" s="181">
        <v>104.69293611544677</v>
      </c>
      <c r="G175" s="181">
        <v>104.08446837591393</v>
      </c>
      <c r="H175" s="181">
        <v>103.07659113054518</v>
      </c>
      <c r="I175" s="181">
        <v>102.84218843200247</v>
      </c>
      <c r="J175" s="181">
        <v>102.94906898097481</v>
      </c>
      <c r="K175" s="181">
        <v>103.90508492688505</v>
      </c>
      <c r="L175" s="181">
        <v>103.96383580843279</v>
      </c>
      <c r="M175" s="181">
        <v>103.85405068581242</v>
      </c>
      <c r="N175" s="181">
        <v>103.84921822921093</v>
      </c>
      <c r="O175" s="181">
        <v>102.73363095082678</v>
      </c>
      <c r="P175" s="181">
        <v>102.98387965132298</v>
      </c>
      <c r="Q175" s="181">
        <v>103.08604630225494</v>
      </c>
      <c r="R175" s="181">
        <v>102.8498352328169</v>
      </c>
      <c r="S175" s="181">
        <v>102.52182808197895</v>
      </c>
      <c r="T175" s="181">
        <v>102.96456251188462</v>
      </c>
      <c r="U175" s="181">
        <v>102.34961893799456</v>
      </c>
      <c r="V175" s="181">
        <v>102.04201972494315</v>
      </c>
      <c r="W175" s="181">
        <v>102.64619341731949</v>
      </c>
      <c r="X175" s="181">
        <v>102.9211570662579</v>
      </c>
      <c r="Y175" s="181">
        <v>103.19861390828514</v>
      </c>
      <c r="Z175" s="181">
        <v>103.51669017555075</v>
      </c>
      <c r="AA175" s="181">
        <v>102.67776636962543</v>
      </c>
      <c r="AB175" s="181">
        <v>101.989120958412</v>
      </c>
      <c r="AC175" s="181">
        <v>102.26974728719551</v>
      </c>
      <c r="AD175" s="181">
        <v>103.27577382328775</v>
      </c>
      <c r="AE175" s="181">
        <v>103.43183396520007</v>
      </c>
      <c r="AF175" s="181">
        <v>104.26437783504852</v>
      </c>
      <c r="AG175" s="181">
        <v>104.82390074361066</v>
      </c>
      <c r="AH175" s="181">
        <v>105.2381435709114</v>
      </c>
      <c r="AI175" s="181">
        <v>105.32464141962413</v>
      </c>
      <c r="AJ175" s="181">
        <v>105.33453297135338</v>
      </c>
      <c r="AK175" s="181">
        <v>104.77375430637787</v>
      </c>
      <c r="AL175" s="181">
        <v>104.53257610649698</v>
      </c>
      <c r="AM175" s="181">
        <v>105.69942533556704</v>
      </c>
      <c r="AN175" s="181">
        <v>105.95747527914125</v>
      </c>
      <c r="AO175" s="181">
        <v>105.70743759170895</v>
      </c>
      <c r="AP175" s="181">
        <v>106.11260275667567</v>
      </c>
      <c r="AQ175" s="181">
        <v>106.29872270631292</v>
      </c>
      <c r="AR175" s="181">
        <v>107.09331267438635</v>
      </c>
      <c r="AS175" s="181">
        <v>107.24471995547509</v>
      </c>
      <c r="AT175" s="181">
        <v>107.02938794124205</v>
      </c>
      <c r="AU175" s="181">
        <v>106.91529330668769</v>
      </c>
      <c r="AV175" s="181">
        <v>107.13606240157728</v>
      </c>
      <c r="AW175" s="181">
        <v>107.09560469205856</v>
      </c>
      <c r="AX175" s="181">
        <v>107.54539266095419</v>
      </c>
      <c r="AY175" s="181">
        <v>107.92110265501556</v>
      </c>
      <c r="AZ175" s="181">
        <v>107.31879417942551</v>
      </c>
      <c r="BA175" s="181">
        <v>106.53947298690042</v>
      </c>
      <c r="BB175" s="181">
        <v>106.28207571687651</v>
      </c>
      <c r="BC175" s="181">
        <v>106.41954281730784</v>
      </c>
      <c r="BD175" s="181">
        <v>107.03591274410473</v>
      </c>
      <c r="BE175" s="181">
        <v>107.05723414065912</v>
      </c>
      <c r="BF175" s="181">
        <v>106.35208102674525</v>
      </c>
      <c r="BG175" s="181">
        <v>106.06062004551228</v>
      </c>
      <c r="BH175" s="181">
        <v>105.55837306566336</v>
      </c>
      <c r="BI175" s="181">
        <v>105.75913916021258</v>
      </c>
      <c r="BJ175" s="181">
        <v>105.2996450734578</v>
      </c>
      <c r="BK175" s="181">
        <v>105.95470765248504</v>
      </c>
      <c r="BL175" s="181"/>
    </row>
    <row r="176" spans="1:64" x14ac:dyDescent="0.25">
      <c r="B176" s="148" t="s">
        <v>553</v>
      </c>
      <c r="C176" s="200">
        <v>2</v>
      </c>
      <c r="D176" s="181">
        <v>102.68446653461092</v>
      </c>
      <c r="E176" s="181">
        <v>102.86775628177689</v>
      </c>
      <c r="F176" s="181">
        <v>102.4765869096783</v>
      </c>
      <c r="G176" s="181">
        <v>101.95868482614286</v>
      </c>
      <c r="H176" s="181">
        <v>101.99902618134544</v>
      </c>
      <c r="I176" s="181">
        <v>101.99902618134544</v>
      </c>
      <c r="J176" s="181">
        <v>101.99902618134544</v>
      </c>
      <c r="K176" s="181">
        <v>102.21322727304417</v>
      </c>
      <c r="L176" s="181">
        <v>102.5272262313907</v>
      </c>
      <c r="M176" s="181">
        <v>102.57300220526946</v>
      </c>
      <c r="N176" s="181">
        <v>102.32792992154597</v>
      </c>
      <c r="O176" s="181">
        <v>102.60170730557562</v>
      </c>
      <c r="P176" s="181">
        <v>103.10899644375718</v>
      </c>
      <c r="Q176" s="181">
        <v>103.10830133707816</v>
      </c>
      <c r="R176" s="181">
        <v>103.12598068010183</v>
      </c>
      <c r="S176" s="181">
        <v>103.14672873207833</v>
      </c>
      <c r="T176" s="181">
        <v>103.17202192338787</v>
      </c>
      <c r="U176" s="181">
        <v>103.48468133751993</v>
      </c>
      <c r="V176" s="181">
        <v>103.53344503921642</v>
      </c>
      <c r="W176" s="181">
        <v>103.53344503921642</v>
      </c>
      <c r="X176" s="181">
        <v>103.46040673646299</v>
      </c>
      <c r="Y176" s="181">
        <v>103.45515906703147</v>
      </c>
      <c r="Z176" s="181">
        <v>103.39149611159438</v>
      </c>
      <c r="AA176" s="181">
        <v>102.84334053446028</v>
      </c>
      <c r="AB176" s="181">
        <v>103.56233973362417</v>
      </c>
      <c r="AC176" s="181">
        <v>103.08130347806139</v>
      </c>
      <c r="AD176" s="181">
        <v>104.78383015525719</v>
      </c>
      <c r="AE176" s="181">
        <v>104.87330772346272</v>
      </c>
      <c r="AF176" s="181">
        <v>105.34654233687495</v>
      </c>
      <c r="AG176" s="181">
        <v>105.12839912654862</v>
      </c>
      <c r="AH176" s="181">
        <v>105.12839912654862</v>
      </c>
      <c r="AI176" s="181">
        <v>105.19499428608353</v>
      </c>
      <c r="AJ176" s="181">
        <v>105.28649070019405</v>
      </c>
      <c r="AK176" s="181">
        <v>105.3113556398998</v>
      </c>
      <c r="AL176" s="181">
        <v>105.24372266771677</v>
      </c>
      <c r="AM176" s="181">
        <v>105.24372266771677</v>
      </c>
      <c r="AN176" s="181">
        <v>104.98806671995018</v>
      </c>
      <c r="AO176" s="181">
        <v>105.4020377336132</v>
      </c>
      <c r="AP176" s="181">
        <v>105.77973697859582</v>
      </c>
      <c r="AQ176" s="181">
        <v>105.80467814320886</v>
      </c>
      <c r="AR176" s="181">
        <v>105.85164689188449</v>
      </c>
      <c r="AS176" s="181">
        <v>105.91595767624193</v>
      </c>
      <c r="AT176" s="181">
        <v>106.10951033502779</v>
      </c>
      <c r="AU176" s="181">
        <v>105.97231213402299</v>
      </c>
      <c r="AV176" s="181">
        <v>105.97231213402299</v>
      </c>
      <c r="AW176" s="181">
        <v>105.97231213402299</v>
      </c>
      <c r="AX176" s="181">
        <v>106.09051269204343</v>
      </c>
      <c r="AY176" s="181">
        <v>106.09051269204345</v>
      </c>
      <c r="AZ176" s="181">
        <v>107.68499305211149</v>
      </c>
      <c r="BA176" s="181">
        <v>107.47845434399748</v>
      </c>
      <c r="BB176" s="181">
        <v>107.18710938563953</v>
      </c>
      <c r="BC176" s="181">
        <v>108.18776611717658</v>
      </c>
      <c r="BD176" s="181">
        <v>108.12209767825853</v>
      </c>
      <c r="BE176" s="181">
        <v>108.12209767825853</v>
      </c>
      <c r="BF176" s="181">
        <v>108.12209767825857</v>
      </c>
      <c r="BG176" s="181">
        <v>108.12209767825857</v>
      </c>
      <c r="BH176" s="181">
        <v>108.18776611717661</v>
      </c>
      <c r="BI176" s="181">
        <v>107.62769539680376</v>
      </c>
      <c r="BJ176" s="181">
        <v>106.63422950506619</v>
      </c>
      <c r="BK176" s="181">
        <v>107.62769539680376</v>
      </c>
      <c r="BL176" s="181"/>
    </row>
    <row r="177" spans="1:64" x14ac:dyDescent="0.25">
      <c r="B177" s="148" t="s">
        <v>554</v>
      </c>
      <c r="C177" s="200">
        <v>1</v>
      </c>
      <c r="D177" s="181">
        <v>104.68297400440709</v>
      </c>
      <c r="E177" s="181">
        <v>105.22250486693697</v>
      </c>
      <c r="F177" s="181">
        <v>105.63216691667272</v>
      </c>
      <c r="G177" s="181">
        <v>106.03057847859702</v>
      </c>
      <c r="H177" s="181">
        <v>106.02237140046142</v>
      </c>
      <c r="I177" s="181">
        <v>106.06056176921575</v>
      </c>
      <c r="J177" s="181">
        <v>105.87559529882782</v>
      </c>
      <c r="K177" s="181">
        <v>106.47765102892113</v>
      </c>
      <c r="L177" s="181">
        <v>106.78447609665201</v>
      </c>
      <c r="M177" s="181">
        <v>108.23853625594246</v>
      </c>
      <c r="N177" s="181">
        <v>109.26474483393255</v>
      </c>
      <c r="O177" s="181">
        <v>110.01093653028336</v>
      </c>
      <c r="P177" s="181">
        <v>109.53522311593849</v>
      </c>
      <c r="Q177" s="181">
        <v>109.94917711390863</v>
      </c>
      <c r="R177" s="181">
        <v>109.28438573077996</v>
      </c>
      <c r="S177" s="181">
        <v>109.42954865861523</v>
      </c>
      <c r="T177" s="181">
        <v>109.99264294236363</v>
      </c>
      <c r="U177" s="181">
        <v>109.56825235379513</v>
      </c>
      <c r="V177" s="181">
        <v>109.59463073195167</v>
      </c>
      <c r="W177" s="181">
        <v>109.49914959103981</v>
      </c>
      <c r="X177" s="181">
        <v>109.11433234848707</v>
      </c>
      <c r="Y177" s="181">
        <v>108.95960169230806</v>
      </c>
      <c r="Z177" s="181">
        <v>108.04072246154178</v>
      </c>
      <c r="AA177" s="181">
        <v>107.9962213801299</v>
      </c>
      <c r="AB177" s="181">
        <v>106.90763105452828</v>
      </c>
      <c r="AC177" s="181">
        <v>107.2803389700081</v>
      </c>
      <c r="AD177" s="181">
        <v>106.29136733288207</v>
      </c>
      <c r="AE177" s="181">
        <v>105.53419920528445</v>
      </c>
      <c r="AF177" s="181">
        <v>105.04518495690316</v>
      </c>
      <c r="AG177" s="181">
        <v>105.23089767791946</v>
      </c>
      <c r="AH177" s="181">
        <v>105.42086641088143</v>
      </c>
      <c r="AI177" s="181">
        <v>105.33736084678981</v>
      </c>
      <c r="AJ177" s="181">
        <v>104.9565289740284</v>
      </c>
      <c r="AK177" s="181">
        <v>105.51548297590432</v>
      </c>
      <c r="AL177" s="181">
        <v>105.65048085586876</v>
      </c>
      <c r="AM177" s="181">
        <v>106.15251867885664</v>
      </c>
      <c r="AN177" s="181">
        <v>106.2067563385081</v>
      </c>
      <c r="AO177" s="181">
        <v>106.60468403926352</v>
      </c>
      <c r="AP177" s="181">
        <v>104.78263728306844</v>
      </c>
      <c r="AQ177" s="181">
        <v>104.56943100376546</v>
      </c>
      <c r="AR177" s="181">
        <v>105.25906651174049</v>
      </c>
      <c r="AS177" s="181">
        <v>105.54864219936141</v>
      </c>
      <c r="AT177" s="181">
        <v>105.38176454956447</v>
      </c>
      <c r="AU177" s="181">
        <v>105.11167760528376</v>
      </c>
      <c r="AV177" s="181">
        <v>104.88182000558875</v>
      </c>
      <c r="AW177" s="181">
        <v>104.88182000558878</v>
      </c>
      <c r="AX177" s="181">
        <v>105.2237023518487</v>
      </c>
      <c r="AY177" s="181">
        <v>105.25412648378615</v>
      </c>
      <c r="AZ177" s="181">
        <v>104.98609097863464</v>
      </c>
      <c r="BA177" s="181">
        <v>104.1517192059914</v>
      </c>
      <c r="BB177" s="181">
        <v>103.88647198005387</v>
      </c>
      <c r="BC177" s="181">
        <v>103.72792719978162</v>
      </c>
      <c r="BD177" s="181">
        <v>103.53401518194391</v>
      </c>
      <c r="BE177" s="181">
        <v>104.35583561793956</v>
      </c>
      <c r="BF177" s="181">
        <v>105.5576752224032</v>
      </c>
      <c r="BG177" s="181">
        <v>105.52597007152779</v>
      </c>
      <c r="BH177" s="181">
        <v>106.73497954626984</v>
      </c>
      <c r="BI177" s="181">
        <v>106.49546052954945</v>
      </c>
      <c r="BJ177" s="181">
        <v>105.75265204854173</v>
      </c>
      <c r="BK177" s="181">
        <v>104.9552073093851</v>
      </c>
      <c r="BL177" s="181"/>
    </row>
    <row r="178" spans="1:64" x14ac:dyDescent="0.25">
      <c r="B178" s="148" t="s">
        <v>555</v>
      </c>
      <c r="C178" s="200">
        <v>1</v>
      </c>
      <c r="D178" s="181">
        <v>98.630877796856879</v>
      </c>
      <c r="E178" s="181">
        <v>97.936511824088456</v>
      </c>
      <c r="F178" s="181">
        <v>100.37467436914805</v>
      </c>
      <c r="G178" s="181">
        <v>97.256669678682272</v>
      </c>
      <c r="H178" s="181">
        <v>100.35285102850447</v>
      </c>
      <c r="I178" s="181">
        <v>100.53560049884635</v>
      </c>
      <c r="J178" s="181">
        <v>98.158395124141407</v>
      </c>
      <c r="K178" s="181">
        <v>98.13173746880679</v>
      </c>
      <c r="L178" s="181">
        <v>97.138303864285859</v>
      </c>
      <c r="M178" s="181">
        <v>96.920308172218924</v>
      </c>
      <c r="N178" s="181">
        <v>98.145173209274091</v>
      </c>
      <c r="O178" s="181">
        <v>96.542649517792327</v>
      </c>
      <c r="P178" s="181">
        <v>96.253151850868278</v>
      </c>
      <c r="Q178" s="181">
        <v>96.442557976426329</v>
      </c>
      <c r="R178" s="181">
        <v>96.616426359085096</v>
      </c>
      <c r="S178" s="181">
        <v>96.698320467168642</v>
      </c>
      <c r="T178" s="181">
        <v>96.616181893215</v>
      </c>
      <c r="U178" s="181">
        <v>95.364401554618979</v>
      </c>
      <c r="V178" s="181">
        <v>97.464749446838027</v>
      </c>
      <c r="W178" s="181">
        <v>97.464749446838027</v>
      </c>
      <c r="X178" s="181">
        <v>94.209330908595916</v>
      </c>
      <c r="Y178" s="181">
        <v>95.410514668720154</v>
      </c>
      <c r="Z178" s="181">
        <v>95.261202554493849</v>
      </c>
      <c r="AA178" s="181">
        <v>96.710138995929526</v>
      </c>
      <c r="AB178" s="181">
        <v>96.880126991999703</v>
      </c>
      <c r="AC178" s="181">
        <v>97.23694638462716</v>
      </c>
      <c r="AD178" s="181">
        <v>99.356336051750404</v>
      </c>
      <c r="AE178" s="181">
        <v>99.961361568670938</v>
      </c>
      <c r="AF178" s="181">
        <v>101.83486871271974</v>
      </c>
      <c r="AG178" s="181">
        <v>100.33318917738269</v>
      </c>
      <c r="AH178" s="181">
        <v>99.460109063893043</v>
      </c>
      <c r="AI178" s="181">
        <v>99.391173223414881</v>
      </c>
      <c r="AJ178" s="181">
        <v>99.073788561499612</v>
      </c>
      <c r="AK178" s="181">
        <v>100.99233185468222</v>
      </c>
      <c r="AL178" s="181">
        <v>99.108919076491091</v>
      </c>
      <c r="AM178" s="181">
        <v>98.974503797710256</v>
      </c>
      <c r="AN178" s="181">
        <v>98.513857884180325</v>
      </c>
      <c r="AO178" s="181">
        <v>98.513857884180325</v>
      </c>
      <c r="AP178" s="181">
        <v>97.863828722707254</v>
      </c>
      <c r="AQ178" s="181">
        <v>98.240167059903769</v>
      </c>
      <c r="AR178" s="181">
        <v>98.320038323882017</v>
      </c>
      <c r="AS178" s="181">
        <v>98.341316357184041</v>
      </c>
      <c r="AT178" s="181">
        <v>98.453124653387334</v>
      </c>
      <c r="AU178" s="181">
        <v>98.822014085819916</v>
      </c>
      <c r="AV178" s="181">
        <v>98.092851764987557</v>
      </c>
      <c r="AW178" s="181">
        <v>98.009377264273894</v>
      </c>
      <c r="AX178" s="181">
        <v>97.62622939726414</v>
      </c>
      <c r="AY178" s="181">
        <v>97.550048400426547</v>
      </c>
      <c r="AZ178" s="181">
        <v>92.856977242639516</v>
      </c>
      <c r="BA178" s="181">
        <v>94.740904725364928</v>
      </c>
      <c r="BB178" s="181">
        <v>95.09419264875747</v>
      </c>
      <c r="BC178" s="181">
        <v>94.025677800795549</v>
      </c>
      <c r="BD178" s="181">
        <v>93.86057079161715</v>
      </c>
      <c r="BE178" s="181">
        <v>93.818068211554589</v>
      </c>
      <c r="BF178" s="181">
        <v>93.533012672214184</v>
      </c>
      <c r="BG178" s="181">
        <v>91.161928035173005</v>
      </c>
      <c r="BH178" s="181">
        <v>91.227205696757267</v>
      </c>
      <c r="BI178" s="181">
        <v>89.588418231491957</v>
      </c>
      <c r="BJ178" s="181">
        <v>89.339109173972787</v>
      </c>
      <c r="BK178" s="181">
        <v>89.517791042367534</v>
      </c>
      <c r="BL178" s="181"/>
    </row>
    <row r="179" spans="1:64" x14ac:dyDescent="0.25">
      <c r="B179" s="148" t="s">
        <v>556</v>
      </c>
      <c r="C179" s="200">
        <v>1</v>
      </c>
      <c r="D179" s="181">
        <v>102.08894346398353</v>
      </c>
      <c r="E179" s="181">
        <v>102.08894346398353</v>
      </c>
      <c r="F179" s="181">
        <v>102.08894346398353</v>
      </c>
      <c r="G179" s="181">
        <v>102.55173191590126</v>
      </c>
      <c r="H179" s="181">
        <v>102.55173191590126</v>
      </c>
      <c r="I179" s="181">
        <v>102.55173191590126</v>
      </c>
      <c r="J179" s="181">
        <v>102.55173191590126</v>
      </c>
      <c r="K179" s="181">
        <v>102.67132770947585</v>
      </c>
      <c r="L179" s="181">
        <v>103.01551107218391</v>
      </c>
      <c r="M179" s="181">
        <v>106.69562127247492</v>
      </c>
      <c r="N179" s="181">
        <v>106.98937615996491</v>
      </c>
      <c r="O179" s="181">
        <v>107.05787722296326</v>
      </c>
      <c r="P179" s="181">
        <v>107.29606228417512</v>
      </c>
      <c r="Q179" s="181">
        <v>107.29606228417512</v>
      </c>
      <c r="R179" s="181">
        <v>107.26464017689398</v>
      </c>
      <c r="S179" s="181">
        <v>107.26464017689398</v>
      </c>
      <c r="T179" s="181">
        <v>107.26464017689398</v>
      </c>
      <c r="U179" s="181">
        <v>110.04405632969531</v>
      </c>
      <c r="V179" s="181">
        <v>109.15231133801579</v>
      </c>
      <c r="W179" s="181">
        <v>109.15231133801579</v>
      </c>
      <c r="X179" s="181">
        <v>108.68674193485163</v>
      </c>
      <c r="Y179" s="181">
        <v>108.43298789575782</v>
      </c>
      <c r="Z179" s="181">
        <v>108.59418284350942</v>
      </c>
      <c r="AA179" s="181">
        <v>108.60511631635814</v>
      </c>
      <c r="AB179" s="181">
        <v>107.1345457549693</v>
      </c>
      <c r="AC179" s="181">
        <v>107.37290139026196</v>
      </c>
      <c r="AD179" s="181">
        <v>107.81940453396251</v>
      </c>
      <c r="AE179" s="181">
        <v>108.39300156682312</v>
      </c>
      <c r="AF179" s="181">
        <v>108.8183900914277</v>
      </c>
      <c r="AG179" s="181">
        <v>106.07840835129645</v>
      </c>
      <c r="AH179" s="181">
        <v>106.07840835129645</v>
      </c>
      <c r="AI179" s="181">
        <v>106.489069790591</v>
      </c>
      <c r="AJ179" s="181">
        <v>106.93801215434398</v>
      </c>
      <c r="AK179" s="181">
        <v>107.3888471935272</v>
      </c>
      <c r="AL179" s="181">
        <v>107.49837312689748</v>
      </c>
      <c r="AM179" s="181">
        <v>107.73753821448922</v>
      </c>
      <c r="AN179" s="181">
        <v>110.3028122854781</v>
      </c>
      <c r="AO179" s="181">
        <v>110.19042901755009</v>
      </c>
      <c r="AP179" s="181">
        <v>109.88658535233608</v>
      </c>
      <c r="AQ179" s="181">
        <v>109.88658535233608</v>
      </c>
      <c r="AR179" s="181">
        <v>109.83752772899149</v>
      </c>
      <c r="AS179" s="181">
        <v>109.83752772899149</v>
      </c>
      <c r="AT179" s="181">
        <v>109.88375402559332</v>
      </c>
      <c r="AU179" s="181">
        <v>110.12822616867793</v>
      </c>
      <c r="AV179" s="181">
        <v>108.67466174134252</v>
      </c>
      <c r="AW179" s="181">
        <v>108.59610821067291</v>
      </c>
      <c r="AX179" s="181">
        <v>108.59610821067291</v>
      </c>
      <c r="AY179" s="181">
        <v>108.59610821067297</v>
      </c>
      <c r="AZ179" s="181">
        <v>109.19952793354717</v>
      </c>
      <c r="BA179" s="181">
        <v>110.62595563762711</v>
      </c>
      <c r="BB179" s="181">
        <v>109.19782566043094</v>
      </c>
      <c r="BC179" s="181">
        <v>109.00319002618276</v>
      </c>
      <c r="BD179" s="181">
        <v>109.00319002618276</v>
      </c>
      <c r="BE179" s="181">
        <v>107.99569204353314</v>
      </c>
      <c r="BF179" s="181">
        <v>107.74939240053865</v>
      </c>
      <c r="BG179" s="181">
        <v>107.74939240053865</v>
      </c>
      <c r="BH179" s="181">
        <v>107.9956920435331</v>
      </c>
      <c r="BI179" s="181">
        <v>108.13987091448872</v>
      </c>
      <c r="BJ179" s="181">
        <v>108.13987091448872</v>
      </c>
      <c r="BK179" s="181">
        <v>108.13987091448872</v>
      </c>
      <c r="BL179" s="181"/>
    </row>
    <row r="180" spans="1:64" x14ac:dyDescent="0.25">
      <c r="B180" s="148" t="s">
        <v>557</v>
      </c>
      <c r="C180" s="200"/>
      <c r="D180" s="181"/>
      <c r="E180" s="181"/>
      <c r="F180" s="181"/>
      <c r="G180" s="181"/>
      <c r="H180" s="181"/>
      <c r="I180" s="181"/>
      <c r="J180" s="181"/>
      <c r="K180" s="181"/>
      <c r="L180" s="181"/>
      <c r="M180" s="181"/>
      <c r="N180" s="181"/>
      <c r="O180" s="181"/>
      <c r="P180" s="181"/>
      <c r="Q180" s="181"/>
      <c r="R180" s="181"/>
      <c r="S180" s="181"/>
      <c r="T180" s="181"/>
      <c r="U180" s="181"/>
      <c r="V180" s="181"/>
      <c r="W180" s="181"/>
      <c r="X180" s="181"/>
      <c r="Y180" s="181"/>
      <c r="Z180" s="181"/>
      <c r="AA180" s="181"/>
      <c r="AB180" s="181"/>
      <c r="AC180" s="181"/>
      <c r="AD180" s="181"/>
      <c r="AE180" s="181"/>
      <c r="AF180" s="181"/>
      <c r="AG180" s="181"/>
      <c r="AH180" s="181"/>
      <c r="AI180" s="181"/>
      <c r="AJ180" s="181"/>
      <c r="AK180" s="181"/>
      <c r="AL180" s="181"/>
      <c r="AM180" s="181"/>
      <c r="AN180" s="181"/>
      <c r="AO180" s="181"/>
      <c r="AP180" s="181"/>
      <c r="AQ180" s="181"/>
      <c r="AR180" s="181"/>
      <c r="AS180" s="181"/>
      <c r="AT180" s="181"/>
      <c r="AU180" s="181"/>
      <c r="AV180" s="181"/>
      <c r="AW180" s="181"/>
      <c r="AX180" s="181"/>
      <c r="AY180" s="181"/>
      <c r="AZ180" s="181"/>
      <c r="BA180" s="181"/>
      <c r="BB180" s="181"/>
      <c r="BC180" s="181"/>
      <c r="BD180" s="181"/>
      <c r="BE180" s="181"/>
      <c r="BF180" s="181"/>
      <c r="BG180" s="181"/>
      <c r="BH180" s="181"/>
      <c r="BI180" s="181"/>
      <c r="BJ180" s="181"/>
      <c r="BK180" s="181"/>
      <c r="BL180" s="181"/>
    </row>
    <row r="181" spans="1:64" x14ac:dyDescent="0.25">
      <c r="B181" s="148" t="s">
        <v>558</v>
      </c>
      <c r="C181" s="200">
        <v>3</v>
      </c>
      <c r="D181" s="181">
        <v>98.922399774557462</v>
      </c>
      <c r="E181" s="181">
        <v>99.577724256723897</v>
      </c>
      <c r="F181" s="181">
        <v>103.08404894026721</v>
      </c>
      <c r="G181" s="181">
        <v>102.92949244573047</v>
      </c>
      <c r="H181" s="181">
        <v>103.62677961704124</v>
      </c>
      <c r="I181" s="181">
        <v>102.39849862568614</v>
      </c>
      <c r="J181" s="181">
        <v>102.54039043882274</v>
      </c>
      <c r="K181" s="181">
        <v>102.73861433720278</v>
      </c>
      <c r="L181" s="181">
        <v>102.86644157732535</v>
      </c>
      <c r="M181" s="181">
        <v>102.8404178699293</v>
      </c>
      <c r="N181" s="181">
        <v>102.80766276875299</v>
      </c>
      <c r="O181" s="181">
        <v>102.46483307555643</v>
      </c>
      <c r="P181" s="181">
        <v>102.16357179263498</v>
      </c>
      <c r="Q181" s="181">
        <v>101.95289364800799</v>
      </c>
      <c r="R181" s="181">
        <v>102.04679661578432</v>
      </c>
      <c r="S181" s="181">
        <v>101.81246829261086</v>
      </c>
      <c r="T181" s="181">
        <v>101.72743969150345</v>
      </c>
      <c r="U181" s="181">
        <v>101.82501047437086</v>
      </c>
      <c r="V181" s="181">
        <v>101.93508867214196</v>
      </c>
      <c r="W181" s="181">
        <v>101.81399961573224</v>
      </c>
      <c r="X181" s="181">
        <v>101.30347882700191</v>
      </c>
      <c r="Y181" s="181">
        <v>101.35261700229353</v>
      </c>
      <c r="Z181" s="181">
        <v>102.25094099843584</v>
      </c>
      <c r="AA181" s="181">
        <v>102.51596965759232</v>
      </c>
      <c r="AB181" s="181">
        <v>102.69198837538978</v>
      </c>
      <c r="AC181" s="181">
        <v>102.84240494191373</v>
      </c>
      <c r="AD181" s="181">
        <v>102.90032041483055</v>
      </c>
      <c r="AE181" s="181">
        <v>103.1072090098847</v>
      </c>
      <c r="AF181" s="181">
        <v>103.42727135254238</v>
      </c>
      <c r="AG181" s="181">
        <v>105.97789687127498</v>
      </c>
      <c r="AH181" s="181">
        <v>105.94292235424884</v>
      </c>
      <c r="AI181" s="181">
        <v>106.62562408037832</v>
      </c>
      <c r="AJ181" s="181">
        <v>107.92349170933005</v>
      </c>
      <c r="AK181" s="181">
        <v>108.11985216907942</v>
      </c>
      <c r="AL181" s="181">
        <v>107.97273382239284</v>
      </c>
      <c r="AM181" s="181">
        <v>110.01410482337162</v>
      </c>
      <c r="AN181" s="181">
        <v>110.22909328101365</v>
      </c>
      <c r="AO181" s="181">
        <v>109.93335195984328</v>
      </c>
      <c r="AP181" s="181">
        <v>111.38680179104556</v>
      </c>
      <c r="AQ181" s="181">
        <v>110.79624552193859</v>
      </c>
      <c r="AR181" s="181">
        <v>109.89515829506728</v>
      </c>
      <c r="AS181" s="181">
        <v>111.82056332229128</v>
      </c>
      <c r="AT181" s="181">
        <v>112.51695072083271</v>
      </c>
      <c r="AU181" s="181">
        <v>111.62749903220789</v>
      </c>
      <c r="AV181" s="181">
        <v>111.59744981864084</v>
      </c>
      <c r="AW181" s="181">
        <v>111.29597615494716</v>
      </c>
      <c r="AX181" s="181">
        <v>111.24447415258301</v>
      </c>
      <c r="AY181" s="181">
        <v>111.20329597735095</v>
      </c>
      <c r="AZ181" s="181">
        <v>110.83121433436787</v>
      </c>
      <c r="BA181" s="181">
        <v>110.89615352354117</v>
      </c>
      <c r="BB181" s="181">
        <v>111.20613893147591</v>
      </c>
      <c r="BC181" s="181">
        <v>111.40216769712596</v>
      </c>
      <c r="BD181" s="181">
        <v>110.84037393382084</v>
      </c>
      <c r="BE181" s="181">
        <v>111.7796869904215</v>
      </c>
      <c r="BF181" s="181">
        <v>111.89344671256778</v>
      </c>
      <c r="BG181" s="181">
        <v>111.95250576611022</v>
      </c>
      <c r="BH181" s="181">
        <v>112.22315525836215</v>
      </c>
      <c r="BI181" s="181">
        <v>111.17354383407654</v>
      </c>
      <c r="BJ181" s="181">
        <v>111.18090177093138</v>
      </c>
      <c r="BK181" s="181">
        <v>110.52349910416632</v>
      </c>
      <c r="BL181" s="181"/>
    </row>
    <row r="182" spans="1:64" x14ac:dyDescent="0.25">
      <c r="B182" s="148" t="s">
        <v>559</v>
      </c>
      <c r="C182" s="200">
        <v>1</v>
      </c>
      <c r="D182" s="181">
        <v>101.02481070340134</v>
      </c>
      <c r="E182" s="181">
        <v>99.680496194505679</v>
      </c>
      <c r="F182" s="181">
        <v>100.13330788267452</v>
      </c>
      <c r="G182" s="181">
        <v>99.614042129776223</v>
      </c>
      <c r="H182" s="181">
        <v>99.927116273913214</v>
      </c>
      <c r="I182" s="181">
        <v>99.927116273913214</v>
      </c>
      <c r="J182" s="181">
        <v>99.927116273913214</v>
      </c>
      <c r="K182" s="181">
        <v>99.422832803665088</v>
      </c>
      <c r="L182" s="181">
        <v>99.143639786892933</v>
      </c>
      <c r="M182" s="181">
        <v>99.261938335672326</v>
      </c>
      <c r="N182" s="181">
        <v>98.011104670676161</v>
      </c>
      <c r="O182" s="181">
        <v>98.011104670676161</v>
      </c>
      <c r="P182" s="181">
        <v>98.292567882915847</v>
      </c>
      <c r="Q182" s="181">
        <v>98.292567882915847</v>
      </c>
      <c r="R182" s="181">
        <v>98.237387343202087</v>
      </c>
      <c r="S182" s="181">
        <v>98.184802097148804</v>
      </c>
      <c r="T182" s="181">
        <v>98.25844455543438</v>
      </c>
      <c r="U182" s="181">
        <v>98.949430161928177</v>
      </c>
      <c r="V182" s="181">
        <v>98.949430161928177</v>
      </c>
      <c r="W182" s="181">
        <v>100.88755310082993</v>
      </c>
      <c r="X182" s="181">
        <v>100.88755310082993</v>
      </c>
      <c r="Y182" s="181">
        <v>100.88755310082993</v>
      </c>
      <c r="Z182" s="181">
        <v>101.40951265234609</v>
      </c>
      <c r="AA182" s="181">
        <v>101.40951265234609</v>
      </c>
      <c r="AB182" s="181">
        <v>102.55837631367373</v>
      </c>
      <c r="AC182" s="181">
        <v>102.55837631367373</v>
      </c>
      <c r="AD182" s="181">
        <v>102.55837631367373</v>
      </c>
      <c r="AE182" s="181">
        <v>102.55837631367373</v>
      </c>
      <c r="AF182" s="181">
        <v>103.27325049331695</v>
      </c>
      <c r="AG182" s="181">
        <v>108.91299418530865</v>
      </c>
      <c r="AH182" s="181">
        <v>108.91299418530865</v>
      </c>
      <c r="AI182" s="181">
        <v>109.03618922971759</v>
      </c>
      <c r="AJ182" s="181">
        <v>109.03618922971759</v>
      </c>
      <c r="AK182" s="181">
        <v>109.36031500503432</v>
      </c>
      <c r="AL182" s="181">
        <v>109.36031500503432</v>
      </c>
      <c r="AM182" s="181">
        <v>108.55283907353814</v>
      </c>
      <c r="AN182" s="181">
        <v>107.9311541279494</v>
      </c>
      <c r="AO182" s="181">
        <v>107.9311541279494</v>
      </c>
      <c r="AP182" s="181">
        <v>107.9311541279494</v>
      </c>
      <c r="AQ182" s="181">
        <v>107.26002811310113</v>
      </c>
      <c r="AR182" s="181">
        <v>107.26002811310113</v>
      </c>
      <c r="AS182" s="181">
        <v>107.26002811310113</v>
      </c>
      <c r="AT182" s="181">
        <v>107.26002811310113</v>
      </c>
      <c r="AU182" s="181">
        <v>106.10284923284404</v>
      </c>
      <c r="AV182" s="181">
        <v>106.10284923284401</v>
      </c>
      <c r="AW182" s="181">
        <v>108.51569749672392</v>
      </c>
      <c r="AX182" s="181">
        <v>108.51569749672392</v>
      </c>
      <c r="AY182" s="181">
        <v>108.37811536433652</v>
      </c>
      <c r="AZ182" s="181">
        <v>108.37811536433651</v>
      </c>
      <c r="BA182" s="181">
        <v>108.48856565038542</v>
      </c>
      <c r="BB182" s="181">
        <v>108.48856565038542</v>
      </c>
      <c r="BC182" s="181">
        <v>108.49273772593264</v>
      </c>
      <c r="BD182" s="181">
        <v>108.49273772593264</v>
      </c>
      <c r="BE182" s="181">
        <v>108.49273772593264</v>
      </c>
      <c r="BF182" s="181">
        <v>108.61493556645395</v>
      </c>
      <c r="BG182" s="181">
        <v>108.61493556645395</v>
      </c>
      <c r="BH182" s="181">
        <v>112.64814608503347</v>
      </c>
      <c r="BI182" s="181">
        <v>115.64027275650012</v>
      </c>
      <c r="BJ182" s="181">
        <v>115.64027275650012</v>
      </c>
      <c r="BK182" s="181">
        <v>116.44236176669372</v>
      </c>
      <c r="BL182" s="181"/>
    </row>
    <row r="183" spans="1:64" x14ac:dyDescent="0.25">
      <c r="B183" s="148" t="s">
        <v>560</v>
      </c>
      <c r="C183" s="200"/>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c r="AB183" s="181"/>
      <c r="AC183" s="181"/>
      <c r="AD183" s="181"/>
      <c r="AE183" s="181"/>
      <c r="AF183" s="181"/>
      <c r="AG183" s="181"/>
      <c r="AH183" s="181"/>
      <c r="AI183" s="181"/>
      <c r="AJ183" s="181"/>
      <c r="AK183" s="181"/>
      <c r="AL183" s="181"/>
      <c r="AM183" s="181"/>
      <c r="AN183" s="181"/>
      <c r="AO183" s="181"/>
      <c r="AP183" s="181"/>
      <c r="AQ183" s="181"/>
      <c r="AR183" s="181"/>
      <c r="AS183" s="181"/>
      <c r="AT183" s="181"/>
      <c r="AU183" s="181"/>
      <c r="AV183" s="181"/>
      <c r="AW183" s="181"/>
      <c r="AX183" s="181"/>
      <c r="AY183" s="181"/>
      <c r="AZ183" s="181"/>
      <c r="BA183" s="181"/>
      <c r="BB183" s="181"/>
      <c r="BC183" s="181"/>
      <c r="BD183" s="181"/>
      <c r="BE183" s="181"/>
      <c r="BF183" s="181"/>
      <c r="BG183" s="181"/>
      <c r="BH183" s="181"/>
      <c r="BI183" s="181"/>
      <c r="BJ183" s="181"/>
      <c r="BK183" s="181"/>
      <c r="BL183" s="181"/>
    </row>
    <row r="184" spans="1:64" x14ac:dyDescent="0.25">
      <c r="A184" s="173" t="s">
        <v>105</v>
      </c>
      <c r="B184" s="208"/>
      <c r="C184" s="164">
        <f>C185+C186</f>
        <v>3</v>
      </c>
      <c r="D184" s="177">
        <f t="shared" ref="D184:J184" si="59">(D185*2+D186*1)/3</f>
        <v>99.542476148761594</v>
      </c>
      <c r="E184" s="177">
        <f t="shared" si="59"/>
        <v>99.542476148761594</v>
      </c>
      <c r="F184" s="177">
        <f t="shared" si="59"/>
        <v>99.542476148761594</v>
      </c>
      <c r="G184" s="177">
        <f t="shared" si="59"/>
        <v>99.542476148761594</v>
      </c>
      <c r="H184" s="177">
        <f t="shared" si="59"/>
        <v>99.542476148761594</v>
      </c>
      <c r="I184" s="177">
        <f t="shared" si="59"/>
        <v>99.542476148761594</v>
      </c>
      <c r="J184" s="177">
        <f t="shared" si="59"/>
        <v>99.542476148761594</v>
      </c>
      <c r="K184" s="177">
        <v>100.06887926313199</v>
      </c>
      <c r="L184" s="177">
        <v>100.06887926313199</v>
      </c>
      <c r="M184" s="177">
        <v>100.06887926313199</v>
      </c>
      <c r="N184" s="177">
        <v>100.06887926313199</v>
      </c>
      <c r="O184" s="177">
        <v>100.06887926313199</v>
      </c>
      <c r="P184" s="177">
        <v>100.06887926313199</v>
      </c>
      <c r="Q184" s="177">
        <v>100.06887926313199</v>
      </c>
      <c r="R184" s="177">
        <v>100.06887926313199</v>
      </c>
      <c r="S184" s="177">
        <v>100.06887926313199</v>
      </c>
      <c r="T184" s="177">
        <v>101.91393775865548</v>
      </c>
      <c r="U184" s="177">
        <v>101.91393775865548</v>
      </c>
      <c r="V184" s="177">
        <v>102.94450694221148</v>
      </c>
      <c r="W184" s="177">
        <v>102.94450694221148</v>
      </c>
      <c r="X184" s="177">
        <v>107.45585603854211</v>
      </c>
      <c r="Y184" s="177">
        <v>107.968475775098</v>
      </c>
      <c r="Z184" s="177">
        <v>107.968475775098</v>
      </c>
      <c r="AA184" s="177">
        <v>107.1546714979349</v>
      </c>
      <c r="AB184" s="177">
        <v>107.1546714979349</v>
      </c>
      <c r="AC184" s="177">
        <v>105.33288649542628</v>
      </c>
      <c r="AD184" s="177">
        <v>106.15706332757104</v>
      </c>
      <c r="AE184" s="177">
        <v>106.15706332757104</v>
      </c>
      <c r="AF184" s="177">
        <v>106.15706332757104</v>
      </c>
      <c r="AG184" s="177">
        <v>106.48425133936229</v>
      </c>
      <c r="AH184" s="177">
        <v>106.48425133936229</v>
      </c>
      <c r="AI184" s="177">
        <v>107.08850318121675</v>
      </c>
      <c r="AJ184" s="177">
        <v>107.08850318121675</v>
      </c>
      <c r="AK184" s="177">
        <v>107.08850318121675</v>
      </c>
      <c r="AL184" s="177">
        <v>108.33414310950661</v>
      </c>
      <c r="AM184" s="177">
        <v>108.33414310950661</v>
      </c>
      <c r="AN184" s="177">
        <v>109.60145446615832</v>
      </c>
      <c r="AO184" s="177">
        <v>108.67192220748477</v>
      </c>
      <c r="AP184" s="177">
        <v>107.92534755788732</v>
      </c>
      <c r="AQ184" s="177">
        <v>107.92534755788732</v>
      </c>
      <c r="AR184" s="177">
        <v>107.92534755788732</v>
      </c>
      <c r="AS184" s="177">
        <v>108.67192220748477</v>
      </c>
      <c r="AT184" s="177">
        <v>109.10932660867854</v>
      </c>
      <c r="AU184" s="177">
        <v>109.10932660867854</v>
      </c>
      <c r="AV184" s="177">
        <v>110.89640158555348</v>
      </c>
      <c r="AW184" s="177">
        <v>110.89640158555351</v>
      </c>
      <c r="AX184" s="177">
        <v>110.89640158555351</v>
      </c>
      <c r="AY184" s="177">
        <v>110.89640158555348</v>
      </c>
      <c r="AZ184" s="177">
        <v>110.89640158555351</v>
      </c>
      <c r="BA184" s="177">
        <v>110.89640158555348</v>
      </c>
      <c r="BB184" s="177">
        <v>110.89640158555348</v>
      </c>
      <c r="BC184" s="177">
        <v>110.89640158555351</v>
      </c>
      <c r="BD184" s="177">
        <v>110.89640158555351</v>
      </c>
      <c r="BE184" s="177">
        <v>110.89640158555351</v>
      </c>
      <c r="BF184" s="177">
        <v>110.89640158555348</v>
      </c>
      <c r="BG184" s="177">
        <v>110.89640158555348</v>
      </c>
      <c r="BH184" s="177">
        <v>110.89640158555348</v>
      </c>
      <c r="BI184" s="177">
        <v>110.89640158555348</v>
      </c>
      <c r="BJ184" s="177">
        <v>110.89640158555348</v>
      </c>
      <c r="BK184" s="177">
        <v>110.89640158555348</v>
      </c>
      <c r="BL184" s="177"/>
    </row>
    <row r="185" spans="1:64" x14ac:dyDescent="0.25">
      <c r="B185" s="148" t="s">
        <v>561</v>
      </c>
      <c r="C185" s="200">
        <v>2</v>
      </c>
      <c r="D185" s="181">
        <v>100.00000000000004</v>
      </c>
      <c r="E185" s="181">
        <v>100.00000000000004</v>
      </c>
      <c r="F185" s="181">
        <v>100.00000000000004</v>
      </c>
      <c r="G185" s="181">
        <v>100.00000000000004</v>
      </c>
      <c r="H185" s="181">
        <v>100.00000000000004</v>
      </c>
      <c r="I185" s="181">
        <v>100.00000000000004</v>
      </c>
      <c r="J185" s="181">
        <v>100.00000000000004</v>
      </c>
      <c r="K185" s="181">
        <v>100.00000000000004</v>
      </c>
      <c r="L185" s="181">
        <v>100.00000000000004</v>
      </c>
      <c r="M185" s="181">
        <v>100.00000000000004</v>
      </c>
      <c r="N185" s="181">
        <v>100.00000000000004</v>
      </c>
      <c r="O185" s="181">
        <v>100.00000000000004</v>
      </c>
      <c r="P185" s="181">
        <v>100.00000000000004</v>
      </c>
      <c r="Q185" s="181">
        <v>100.00000000000004</v>
      </c>
      <c r="R185" s="181">
        <v>100.00000000000004</v>
      </c>
      <c r="S185" s="181">
        <v>100.00000000000004</v>
      </c>
      <c r="T185" s="181">
        <v>102.76758774328526</v>
      </c>
      <c r="U185" s="181">
        <v>102.76758774328526</v>
      </c>
      <c r="V185" s="181">
        <v>102.76758774328526</v>
      </c>
      <c r="W185" s="181">
        <v>102.76758774328526</v>
      </c>
      <c r="X185" s="181">
        <v>105.72085533852069</v>
      </c>
      <c r="Y185" s="181">
        <v>106.48978494335451</v>
      </c>
      <c r="Z185" s="181">
        <v>106.48978494335451</v>
      </c>
      <c r="AA185" s="181">
        <v>106.48978494335451</v>
      </c>
      <c r="AB185" s="181">
        <v>106.48978494335451</v>
      </c>
      <c r="AC185" s="181">
        <v>106.48978494335451</v>
      </c>
      <c r="AD185" s="181">
        <v>106.48978494335451</v>
      </c>
      <c r="AE185" s="181">
        <v>106.48978494335451</v>
      </c>
      <c r="AF185" s="181">
        <v>106.48978494335451</v>
      </c>
      <c r="AG185" s="181">
        <v>106.48978494335451</v>
      </c>
      <c r="AH185" s="181">
        <v>106.48978494335451</v>
      </c>
      <c r="AI185" s="181">
        <v>107.3961627061362</v>
      </c>
      <c r="AJ185" s="181">
        <v>107.3961627061362</v>
      </c>
      <c r="AK185" s="181">
        <v>107.3961627061362</v>
      </c>
      <c r="AL185" s="181">
        <v>109.26462259857098</v>
      </c>
      <c r="AM185" s="181">
        <v>109.26462259857098</v>
      </c>
      <c r="AN185" s="181">
        <v>111.16558963354855</v>
      </c>
      <c r="AO185" s="181">
        <v>111.16558963354855</v>
      </c>
      <c r="AP185" s="181">
        <v>111.16558963354855</v>
      </c>
      <c r="AQ185" s="181">
        <v>111.16558963354855</v>
      </c>
      <c r="AR185" s="181">
        <v>111.16558963354855</v>
      </c>
      <c r="AS185" s="181">
        <v>111.16558963354855</v>
      </c>
      <c r="AT185" s="181">
        <v>111.16558963354855</v>
      </c>
      <c r="AU185" s="181">
        <v>111.16558963354855</v>
      </c>
      <c r="AV185" s="181">
        <v>113.84620209886096</v>
      </c>
      <c r="AW185" s="181">
        <v>113.84620209886099</v>
      </c>
      <c r="AX185" s="181">
        <v>113.84620209886099</v>
      </c>
      <c r="AY185" s="181">
        <v>113.84620209886096</v>
      </c>
      <c r="AZ185" s="181">
        <v>113.84620209886099</v>
      </c>
      <c r="BA185" s="181">
        <v>113.84620209886096</v>
      </c>
      <c r="BB185" s="181">
        <v>113.84620209886096</v>
      </c>
      <c r="BC185" s="181">
        <v>113.84620209886099</v>
      </c>
      <c r="BD185" s="181">
        <v>113.84620209886099</v>
      </c>
      <c r="BE185" s="181">
        <v>113.84620209886099</v>
      </c>
      <c r="BF185" s="181">
        <v>113.84620209886096</v>
      </c>
      <c r="BG185" s="181">
        <v>113.84620209886096</v>
      </c>
      <c r="BH185" s="181">
        <v>113.84620209886096</v>
      </c>
      <c r="BI185" s="181">
        <v>113.84620209886096</v>
      </c>
      <c r="BJ185" s="181">
        <v>113.84620209886096</v>
      </c>
      <c r="BK185" s="181">
        <v>113.84620209886096</v>
      </c>
      <c r="BL185" s="181"/>
    </row>
    <row r="186" spans="1:64" x14ac:dyDescent="0.25">
      <c r="B186" s="148" t="s">
        <v>562</v>
      </c>
      <c r="C186" s="200">
        <v>1</v>
      </c>
      <c r="D186" s="181">
        <v>98.627428446284725</v>
      </c>
      <c r="E186" s="181">
        <v>98.627428446284725</v>
      </c>
      <c r="F186" s="181">
        <v>98.627428446284725</v>
      </c>
      <c r="G186" s="181">
        <v>98.627428446284725</v>
      </c>
      <c r="H186" s="181">
        <v>98.627428446284725</v>
      </c>
      <c r="I186" s="181">
        <v>98.627428446284725</v>
      </c>
      <c r="J186" s="181">
        <v>98.627428446284725</v>
      </c>
      <c r="K186" s="181">
        <v>100.20663778939588</v>
      </c>
      <c r="L186" s="181">
        <v>100.20663778939588</v>
      </c>
      <c r="M186" s="181">
        <v>100.20663778939588</v>
      </c>
      <c r="N186" s="181">
        <v>100.20663778939588</v>
      </c>
      <c r="O186" s="181">
        <v>100.20663778939588</v>
      </c>
      <c r="P186" s="181">
        <v>100.20663778939588</v>
      </c>
      <c r="Q186" s="181">
        <v>100.20663778939588</v>
      </c>
      <c r="R186" s="181">
        <v>100.20663778939588</v>
      </c>
      <c r="S186" s="181">
        <v>100.20663778939588</v>
      </c>
      <c r="T186" s="181">
        <v>100.20663778939588</v>
      </c>
      <c r="U186" s="181">
        <v>100.20663778939588</v>
      </c>
      <c r="V186" s="181">
        <v>103.2983453400639</v>
      </c>
      <c r="W186" s="181">
        <v>103.2983453400639</v>
      </c>
      <c r="X186" s="181">
        <v>110.92585743858498</v>
      </c>
      <c r="Y186" s="181">
        <v>110.92585743858498</v>
      </c>
      <c r="Z186" s="181">
        <v>110.92585743858498</v>
      </c>
      <c r="AA186" s="181">
        <v>108.48444460709568</v>
      </c>
      <c r="AB186" s="181">
        <v>108.48444460709568</v>
      </c>
      <c r="AC186" s="181">
        <v>103.01908959956982</v>
      </c>
      <c r="AD186" s="181">
        <v>105.4916200960041</v>
      </c>
      <c r="AE186" s="181">
        <v>105.4916200960041</v>
      </c>
      <c r="AF186" s="181">
        <v>105.4916200960041</v>
      </c>
      <c r="AG186" s="181">
        <v>106.47318413137785</v>
      </c>
      <c r="AH186" s="181">
        <v>106.47318413137785</v>
      </c>
      <c r="AI186" s="181">
        <v>106.47318413137785</v>
      </c>
      <c r="AJ186" s="181">
        <v>106.47318413137785</v>
      </c>
      <c r="AK186" s="181">
        <v>106.47318413137785</v>
      </c>
      <c r="AL186" s="181">
        <v>106.47318413137785</v>
      </c>
      <c r="AM186" s="181">
        <v>106.47318413137785</v>
      </c>
      <c r="AN186" s="181">
        <v>106.47318413137785</v>
      </c>
      <c r="AO186" s="181">
        <v>103.68458735535721</v>
      </c>
      <c r="AP186" s="181">
        <v>101.44486340656486</v>
      </c>
      <c r="AQ186" s="181">
        <v>101.44486340656486</v>
      </c>
      <c r="AR186" s="181">
        <v>101.44486340656486</v>
      </c>
      <c r="AS186" s="181">
        <v>103.68458735535721</v>
      </c>
      <c r="AT186" s="181">
        <v>104.99680055893853</v>
      </c>
      <c r="AU186" s="181">
        <v>104.99680055893853</v>
      </c>
      <c r="AV186" s="181">
        <v>104.99680055893855</v>
      </c>
      <c r="AW186" s="181">
        <v>104.99680055893853</v>
      </c>
      <c r="AX186" s="181">
        <v>104.99680055893853</v>
      </c>
      <c r="AY186" s="181">
        <v>104.99680055893855</v>
      </c>
      <c r="AZ186" s="181">
        <v>104.99680055893853</v>
      </c>
      <c r="BA186" s="181">
        <v>104.99680055893855</v>
      </c>
      <c r="BB186" s="181">
        <v>104.99680055893855</v>
      </c>
      <c r="BC186" s="181">
        <v>104.99680055893853</v>
      </c>
      <c r="BD186" s="181">
        <v>104.99680055893853</v>
      </c>
      <c r="BE186" s="181">
        <v>104.99680055893853</v>
      </c>
      <c r="BF186" s="181">
        <v>104.99680055893855</v>
      </c>
      <c r="BG186" s="181">
        <v>104.99680055893855</v>
      </c>
      <c r="BH186" s="181">
        <v>104.99680055893855</v>
      </c>
      <c r="BI186" s="181">
        <v>104.99680055893855</v>
      </c>
      <c r="BJ186" s="181">
        <v>104.99680055893855</v>
      </c>
      <c r="BK186" s="181">
        <v>104.99680055893855</v>
      </c>
      <c r="BL186" s="181"/>
    </row>
    <row r="187" spans="1:64" x14ac:dyDescent="0.25">
      <c r="A187" s="189" t="s">
        <v>106</v>
      </c>
      <c r="C187" s="164">
        <f>C188+C190+C192</f>
        <v>17</v>
      </c>
      <c r="D187" s="172">
        <f t="shared" ref="D187:I187" si="60">(D188*11+D190*3+D192*3)/17</f>
        <v>105.85132566672563</v>
      </c>
      <c r="E187" s="172">
        <f t="shared" si="60"/>
        <v>105.85132566672563</v>
      </c>
      <c r="F187" s="172">
        <f t="shared" si="60"/>
        <v>105.85132566672563</v>
      </c>
      <c r="G187" s="172">
        <f t="shared" si="60"/>
        <v>105.85132566672563</v>
      </c>
      <c r="H187" s="172">
        <f t="shared" si="60"/>
        <v>105.85132566672563</v>
      </c>
      <c r="I187" s="172">
        <f t="shared" si="60"/>
        <v>105.85132566672563</v>
      </c>
      <c r="J187" s="172">
        <f>(J188*11+J190*3+J192*3)/17</f>
        <v>105.85132566672563</v>
      </c>
      <c r="K187" s="172">
        <v>105.85132566672563</v>
      </c>
      <c r="L187" s="172">
        <v>109.22900889233391</v>
      </c>
      <c r="M187" s="172">
        <v>115.9555838779454</v>
      </c>
      <c r="N187" s="172">
        <v>115.9555838779454</v>
      </c>
      <c r="O187" s="172">
        <v>115.9555838779454</v>
      </c>
      <c r="P187" s="172">
        <v>116.71841394967213</v>
      </c>
      <c r="Q187" s="172">
        <v>116.71841394967213</v>
      </c>
      <c r="R187" s="172">
        <v>116.71841394967213</v>
      </c>
      <c r="S187" s="172">
        <v>116.71841394967213</v>
      </c>
      <c r="T187" s="172">
        <v>117.36129727736655</v>
      </c>
      <c r="U187" s="172">
        <v>117.36129727736655</v>
      </c>
      <c r="V187" s="172">
        <v>117.36129727736655</v>
      </c>
      <c r="W187" s="172">
        <v>117.36129727736655</v>
      </c>
      <c r="X187" s="172">
        <v>117.36129727736655</v>
      </c>
      <c r="Y187" s="172">
        <v>122.1978825765519</v>
      </c>
      <c r="Z187" s="172">
        <v>122.1978825765519</v>
      </c>
      <c r="AA187" s="172">
        <v>122.1978825765519</v>
      </c>
      <c r="AB187" s="172">
        <v>122.1978825765519</v>
      </c>
      <c r="AC187" s="172">
        <v>122.1978825765519</v>
      </c>
      <c r="AD187" s="172">
        <v>122.1978825765519</v>
      </c>
      <c r="AE187" s="172">
        <v>122.1978825765519</v>
      </c>
      <c r="AF187" s="172">
        <v>122.1978825765519</v>
      </c>
      <c r="AG187" s="172">
        <v>122.1978825765519</v>
      </c>
      <c r="AH187" s="172">
        <v>122.1978825765519</v>
      </c>
      <c r="AI187" s="172">
        <v>122.1978825765519</v>
      </c>
      <c r="AJ187" s="172">
        <v>122.1978825765519</v>
      </c>
      <c r="AK187" s="172">
        <v>123.23690405405692</v>
      </c>
      <c r="AL187" s="172">
        <v>123.23690405405692</v>
      </c>
      <c r="AM187" s="172">
        <v>124.48398373520456</v>
      </c>
      <c r="AN187" s="172">
        <v>124.48398373520456</v>
      </c>
      <c r="AO187" s="172">
        <v>124.48398373520456</v>
      </c>
      <c r="AP187" s="172">
        <v>124.48398373520456</v>
      </c>
      <c r="AQ187" s="172">
        <v>127.65265183189456</v>
      </c>
      <c r="AR187" s="172">
        <v>129.13585623832958</v>
      </c>
      <c r="AS187" s="172">
        <v>129.13585623832958</v>
      </c>
      <c r="AT187" s="172">
        <v>129.13585623832958</v>
      </c>
      <c r="AU187" s="172">
        <v>129.13585623832958</v>
      </c>
      <c r="AV187" s="172">
        <v>129.13585623832964</v>
      </c>
      <c r="AW187" s="172">
        <v>134.34502426775384</v>
      </c>
      <c r="AX187" s="172">
        <v>134.34502426775384</v>
      </c>
      <c r="AY187" s="172">
        <v>134.34502426775384</v>
      </c>
      <c r="AZ187" s="172">
        <v>134.34502426775384</v>
      </c>
      <c r="BA187" s="172">
        <v>134.34502426775384</v>
      </c>
      <c r="BB187" s="172">
        <v>134.34502426775384</v>
      </c>
      <c r="BC187" s="172">
        <v>134.56226303144678</v>
      </c>
      <c r="BD187" s="172">
        <v>134.56226303144678</v>
      </c>
      <c r="BE187" s="172">
        <v>134.56226303144678</v>
      </c>
      <c r="BF187" s="172">
        <v>134.56226303144678</v>
      </c>
      <c r="BG187" s="172">
        <v>134.56226303144678</v>
      </c>
      <c r="BH187" s="172">
        <v>134.56226303144678</v>
      </c>
      <c r="BI187" s="172">
        <v>140.781019077786</v>
      </c>
      <c r="BJ187" s="172">
        <v>140.781019077786</v>
      </c>
      <c r="BK187" s="172">
        <v>140.781019077786</v>
      </c>
      <c r="BL187" s="172"/>
    </row>
    <row r="188" spans="1:64" x14ac:dyDescent="0.25">
      <c r="A188" s="173" t="s">
        <v>107</v>
      </c>
      <c r="B188" s="188"/>
      <c r="C188" s="164">
        <f>C189</f>
        <v>11</v>
      </c>
      <c r="D188" s="177">
        <f t="shared" ref="D188:J188" si="61">D189</f>
        <v>108.38468067040695</v>
      </c>
      <c r="E188" s="177">
        <f t="shared" si="61"/>
        <v>108.38468067040695</v>
      </c>
      <c r="F188" s="177">
        <f t="shared" si="61"/>
        <v>108.38468067040695</v>
      </c>
      <c r="G188" s="177">
        <f t="shared" si="61"/>
        <v>108.38468067040695</v>
      </c>
      <c r="H188" s="177">
        <f t="shared" si="61"/>
        <v>108.38468067040695</v>
      </c>
      <c r="I188" s="177">
        <f t="shared" si="61"/>
        <v>108.38468067040695</v>
      </c>
      <c r="J188" s="177">
        <f t="shared" si="61"/>
        <v>108.38468067040695</v>
      </c>
      <c r="K188" s="177">
        <v>108.38468067040695</v>
      </c>
      <c r="L188" s="177">
        <v>112.39980105416579</v>
      </c>
      <c r="M188" s="177">
        <v>121.81675121441354</v>
      </c>
      <c r="N188" s="177">
        <v>121.81675121441354</v>
      </c>
      <c r="O188" s="177">
        <v>121.81675121441354</v>
      </c>
      <c r="P188" s="177">
        <v>122.99567041617306</v>
      </c>
      <c r="Q188" s="177">
        <v>122.99567041617306</v>
      </c>
      <c r="R188" s="177">
        <v>122.99567041617306</v>
      </c>
      <c r="S188" s="177">
        <v>122.99567041617306</v>
      </c>
      <c r="T188" s="177">
        <v>122.99567041617306</v>
      </c>
      <c r="U188" s="177">
        <v>122.99567041617306</v>
      </c>
      <c r="V188" s="177">
        <v>122.99567041617306</v>
      </c>
      <c r="W188" s="177">
        <v>122.99567041617306</v>
      </c>
      <c r="X188" s="177">
        <v>122.99567041617306</v>
      </c>
      <c r="Y188" s="177">
        <v>129.52953795368185</v>
      </c>
      <c r="Z188" s="177">
        <v>129.52953795368185</v>
      </c>
      <c r="AA188" s="177">
        <v>129.52953795368185</v>
      </c>
      <c r="AB188" s="177">
        <v>129.52953795368185</v>
      </c>
      <c r="AC188" s="177">
        <v>129.52953795368185</v>
      </c>
      <c r="AD188" s="177">
        <v>129.52953795368185</v>
      </c>
      <c r="AE188" s="177">
        <v>129.52953795368185</v>
      </c>
      <c r="AF188" s="177">
        <v>129.52953795368185</v>
      </c>
      <c r="AG188" s="177">
        <v>129.52953795368185</v>
      </c>
      <c r="AH188" s="177">
        <v>129.52953795368185</v>
      </c>
      <c r="AI188" s="177">
        <v>129.52953795368185</v>
      </c>
      <c r="AJ188" s="177">
        <v>129.52953795368185</v>
      </c>
      <c r="AK188" s="177">
        <v>129.81915826189777</v>
      </c>
      <c r="AL188" s="177">
        <v>129.81915826189777</v>
      </c>
      <c r="AM188" s="177">
        <v>131.74646322367138</v>
      </c>
      <c r="AN188" s="177">
        <v>131.74646322367138</v>
      </c>
      <c r="AO188" s="177">
        <v>131.74646322367138</v>
      </c>
      <c r="AP188" s="177">
        <v>131.74646322367138</v>
      </c>
      <c r="AQ188" s="177">
        <v>133.34111643704807</v>
      </c>
      <c r="AR188" s="177">
        <v>135.63334142881129</v>
      </c>
      <c r="AS188" s="177">
        <v>135.63334142881129</v>
      </c>
      <c r="AT188" s="177">
        <v>135.63334142881129</v>
      </c>
      <c r="AU188" s="177">
        <v>135.63334142881129</v>
      </c>
      <c r="AV188" s="177">
        <v>135.63334142881135</v>
      </c>
      <c r="AW188" s="177">
        <v>141.61830745945093</v>
      </c>
      <c r="AX188" s="177">
        <v>141.61830745945093</v>
      </c>
      <c r="AY188" s="177">
        <v>141.6183074594509</v>
      </c>
      <c r="AZ188" s="177">
        <v>141.61830745945093</v>
      </c>
      <c r="BA188" s="177">
        <v>141.6183074594509</v>
      </c>
      <c r="BB188" s="177">
        <v>141.6183074594509</v>
      </c>
      <c r="BC188" s="177">
        <v>141.95404009424911</v>
      </c>
      <c r="BD188" s="177">
        <v>141.95404009424911</v>
      </c>
      <c r="BE188" s="177">
        <v>141.95404009424911</v>
      </c>
      <c r="BF188" s="177">
        <v>141.95404009424905</v>
      </c>
      <c r="BG188" s="177">
        <v>141.95404009424905</v>
      </c>
      <c r="BH188" s="177">
        <v>141.95404009424905</v>
      </c>
      <c r="BI188" s="177">
        <v>150.34180812675734</v>
      </c>
      <c r="BJ188" s="177">
        <v>150.34180812675734</v>
      </c>
      <c r="BK188" s="177">
        <v>150.34180812675734</v>
      </c>
      <c r="BL188" s="177"/>
    </row>
    <row r="189" spans="1:64" x14ac:dyDescent="0.25">
      <c r="B189" s="148" t="s">
        <v>563</v>
      </c>
      <c r="C189" s="200">
        <v>11</v>
      </c>
      <c r="D189" s="181">
        <v>108.38468067040695</v>
      </c>
      <c r="E189" s="181">
        <v>108.38468067040695</v>
      </c>
      <c r="F189" s="181">
        <v>108.38468067040695</v>
      </c>
      <c r="G189" s="181">
        <v>108.38468067040695</v>
      </c>
      <c r="H189" s="181">
        <v>108.38468067040695</v>
      </c>
      <c r="I189" s="181">
        <v>108.38468067040695</v>
      </c>
      <c r="J189" s="181">
        <v>108.38468067040695</v>
      </c>
      <c r="K189" s="181">
        <v>108.38468067040695</v>
      </c>
      <c r="L189" s="181">
        <v>112.39980105416579</v>
      </c>
      <c r="M189" s="181">
        <v>121.81675121441354</v>
      </c>
      <c r="N189" s="181">
        <v>121.81675121441354</v>
      </c>
      <c r="O189" s="181">
        <v>121.81675121441354</v>
      </c>
      <c r="P189" s="181">
        <v>122.99567041617306</v>
      </c>
      <c r="Q189" s="181">
        <v>122.99567041617306</v>
      </c>
      <c r="R189" s="181">
        <v>122.99567041617306</v>
      </c>
      <c r="S189" s="181">
        <v>122.99567041617306</v>
      </c>
      <c r="T189" s="181">
        <v>122.99567041617306</v>
      </c>
      <c r="U189" s="181">
        <v>122.99567041617306</v>
      </c>
      <c r="V189" s="181">
        <v>122.99567041617306</v>
      </c>
      <c r="W189" s="181">
        <v>122.99567041617306</v>
      </c>
      <c r="X189" s="181">
        <v>122.99567041617306</v>
      </c>
      <c r="Y189" s="181">
        <v>129.52953795368185</v>
      </c>
      <c r="Z189" s="181">
        <v>129.52953795368185</v>
      </c>
      <c r="AA189" s="181">
        <v>129.52953795368185</v>
      </c>
      <c r="AB189" s="181">
        <v>129.52953795368185</v>
      </c>
      <c r="AC189" s="181">
        <v>129.52953795368185</v>
      </c>
      <c r="AD189" s="181">
        <v>129.52953795368185</v>
      </c>
      <c r="AE189" s="181">
        <v>129.52953795368185</v>
      </c>
      <c r="AF189" s="181">
        <v>129.52953795368185</v>
      </c>
      <c r="AG189" s="181">
        <v>129.52953795368185</v>
      </c>
      <c r="AH189" s="181">
        <v>129.52953795368185</v>
      </c>
      <c r="AI189" s="181">
        <v>129.52953795368185</v>
      </c>
      <c r="AJ189" s="181">
        <v>129.52953795368185</v>
      </c>
      <c r="AK189" s="181">
        <v>129.81915826189777</v>
      </c>
      <c r="AL189" s="181">
        <v>129.81915826189777</v>
      </c>
      <c r="AM189" s="181">
        <v>131.74646322367138</v>
      </c>
      <c r="AN189" s="181">
        <v>131.74646322367138</v>
      </c>
      <c r="AO189" s="181">
        <v>131.74646322367138</v>
      </c>
      <c r="AP189" s="181">
        <v>131.74646322367138</v>
      </c>
      <c r="AQ189" s="181">
        <v>133.34111643704807</v>
      </c>
      <c r="AR189" s="181">
        <v>135.63334142881129</v>
      </c>
      <c r="AS189" s="181">
        <v>135.63334142881129</v>
      </c>
      <c r="AT189" s="181">
        <v>135.63334142881129</v>
      </c>
      <c r="AU189" s="181">
        <v>135.63334142881129</v>
      </c>
      <c r="AV189" s="181">
        <v>135.63334142881135</v>
      </c>
      <c r="AW189" s="181">
        <v>141.61830745945093</v>
      </c>
      <c r="AX189" s="181">
        <v>141.61830745945093</v>
      </c>
      <c r="AY189" s="181">
        <v>141.6183074594509</v>
      </c>
      <c r="AZ189" s="181">
        <v>141.61830745945093</v>
      </c>
      <c r="BA189" s="181">
        <v>141.6183074594509</v>
      </c>
      <c r="BB189" s="181">
        <v>141.6183074594509</v>
      </c>
      <c r="BC189" s="181">
        <v>141.95404009424911</v>
      </c>
      <c r="BD189" s="181">
        <v>141.95404009424911</v>
      </c>
      <c r="BE189" s="181">
        <v>141.95404009424911</v>
      </c>
      <c r="BF189" s="181">
        <v>141.95404009424905</v>
      </c>
      <c r="BG189" s="181">
        <v>141.95404009424905</v>
      </c>
      <c r="BH189" s="181">
        <v>141.95404009424905</v>
      </c>
      <c r="BI189" s="181">
        <v>150.34180812675734</v>
      </c>
      <c r="BJ189" s="181">
        <v>150.34180812675734</v>
      </c>
      <c r="BK189" s="181">
        <v>150.34180812675734</v>
      </c>
      <c r="BL189" s="181"/>
    </row>
    <row r="190" spans="1:64" x14ac:dyDescent="0.25">
      <c r="A190" s="173" t="s">
        <v>108</v>
      </c>
      <c r="B190" s="188"/>
      <c r="C190" s="164">
        <f>C191</f>
        <v>3</v>
      </c>
      <c r="D190" s="177">
        <f t="shared" ref="D190:J190" si="62">D191</f>
        <v>99.999999999999957</v>
      </c>
      <c r="E190" s="177">
        <f t="shared" si="62"/>
        <v>99.999999999999957</v>
      </c>
      <c r="F190" s="177">
        <f t="shared" si="62"/>
        <v>99.999999999999957</v>
      </c>
      <c r="G190" s="177">
        <f t="shared" si="62"/>
        <v>99.999999999999957</v>
      </c>
      <c r="H190" s="177">
        <f t="shared" si="62"/>
        <v>99.999999999999957</v>
      </c>
      <c r="I190" s="177">
        <f t="shared" si="62"/>
        <v>99.999999999999957</v>
      </c>
      <c r="J190" s="177">
        <f t="shared" si="62"/>
        <v>99.999999999999957</v>
      </c>
      <c r="K190" s="177">
        <v>99.999999999999957</v>
      </c>
      <c r="L190" s="177">
        <v>104.4180968713311</v>
      </c>
      <c r="M190" s="177">
        <v>108.00653786888775</v>
      </c>
      <c r="N190" s="177">
        <v>108.00653786888775</v>
      </c>
      <c r="O190" s="177">
        <v>108.00653786888775</v>
      </c>
      <c r="P190" s="177">
        <v>108.00653786888775</v>
      </c>
      <c r="Q190" s="177">
        <v>108.00653786888775</v>
      </c>
      <c r="R190" s="177">
        <v>108.00653786888775</v>
      </c>
      <c r="S190" s="177">
        <v>108.00653786888775</v>
      </c>
      <c r="T190" s="177">
        <v>108.00653786888775</v>
      </c>
      <c r="U190" s="177">
        <v>108.00653786888775</v>
      </c>
      <c r="V190" s="177">
        <v>108.00653786888775</v>
      </c>
      <c r="W190" s="177">
        <v>108.00653786888775</v>
      </c>
      <c r="X190" s="177">
        <v>108.00653786888775</v>
      </c>
      <c r="Y190" s="177">
        <v>111.45634026007245</v>
      </c>
      <c r="Z190" s="177">
        <v>111.45634026007245</v>
      </c>
      <c r="AA190" s="177">
        <v>111.45634026007245</v>
      </c>
      <c r="AB190" s="177">
        <v>111.45634026007245</v>
      </c>
      <c r="AC190" s="177">
        <v>111.45634026007245</v>
      </c>
      <c r="AD190" s="177">
        <v>111.45634026007245</v>
      </c>
      <c r="AE190" s="177">
        <v>111.45634026007245</v>
      </c>
      <c r="AF190" s="177">
        <v>111.45634026007245</v>
      </c>
      <c r="AG190" s="177">
        <v>111.45634026007245</v>
      </c>
      <c r="AH190" s="177">
        <v>111.45634026007245</v>
      </c>
      <c r="AI190" s="177">
        <v>111.45634026007245</v>
      </c>
      <c r="AJ190" s="177">
        <v>111.45634026007245</v>
      </c>
      <c r="AK190" s="177">
        <v>114.8951384909452</v>
      </c>
      <c r="AL190" s="177">
        <v>114.8951384909452</v>
      </c>
      <c r="AM190" s="177">
        <v>114.8951384909452</v>
      </c>
      <c r="AN190" s="177">
        <v>114.8951384909452</v>
      </c>
      <c r="AO190" s="177">
        <v>114.8951384909452</v>
      </c>
      <c r="AP190" s="177">
        <v>114.8951384909452</v>
      </c>
      <c r="AQ190" s="177">
        <v>127.00386258980741</v>
      </c>
      <c r="AR190" s="177">
        <v>127.00386258980741</v>
      </c>
      <c r="AS190" s="177">
        <v>127.00386258980741</v>
      </c>
      <c r="AT190" s="177">
        <v>127.00386258980741</v>
      </c>
      <c r="AU190" s="177">
        <v>127.00386258980741</v>
      </c>
      <c r="AV190" s="177">
        <v>127.00386258980741</v>
      </c>
      <c r="AW190" s="177">
        <v>133.70034440142695</v>
      </c>
      <c r="AX190" s="177">
        <v>133.70034440142695</v>
      </c>
      <c r="AY190" s="177">
        <v>133.700344401427</v>
      </c>
      <c r="AZ190" s="177">
        <v>133.70034440142695</v>
      </c>
      <c r="BA190" s="177">
        <v>133.700344401427</v>
      </c>
      <c r="BB190" s="177">
        <v>133.700344401427</v>
      </c>
      <c r="BC190" s="177">
        <v>133.70034440142695</v>
      </c>
      <c r="BD190" s="177">
        <v>133.70034440142695</v>
      </c>
      <c r="BE190" s="177">
        <v>133.70034440142695</v>
      </c>
      <c r="BF190" s="177">
        <v>133.700344401427</v>
      </c>
      <c r="BG190" s="177">
        <v>133.700344401427</v>
      </c>
      <c r="BH190" s="177">
        <v>133.700344401427</v>
      </c>
      <c r="BI190" s="177">
        <v>136.52993970266272</v>
      </c>
      <c r="BJ190" s="177">
        <v>136.52993970266272</v>
      </c>
      <c r="BK190" s="177">
        <v>136.52993970266272</v>
      </c>
      <c r="BL190" s="177"/>
    </row>
    <row r="191" spans="1:64" x14ac:dyDescent="0.25">
      <c r="B191" s="148" t="s">
        <v>564</v>
      </c>
      <c r="C191" s="200">
        <v>3</v>
      </c>
      <c r="D191" s="181">
        <v>99.999999999999957</v>
      </c>
      <c r="E191" s="181">
        <v>99.999999999999957</v>
      </c>
      <c r="F191" s="181">
        <v>99.999999999999957</v>
      </c>
      <c r="G191" s="181">
        <v>99.999999999999957</v>
      </c>
      <c r="H191" s="181">
        <v>99.999999999999957</v>
      </c>
      <c r="I191" s="181">
        <v>99.999999999999957</v>
      </c>
      <c r="J191" s="181">
        <v>99.999999999999957</v>
      </c>
      <c r="K191" s="181">
        <v>99.999999999999957</v>
      </c>
      <c r="L191" s="181">
        <v>104.4180968713311</v>
      </c>
      <c r="M191" s="181">
        <v>108.00653786888775</v>
      </c>
      <c r="N191" s="181">
        <v>108.00653786888775</v>
      </c>
      <c r="O191" s="181">
        <v>108.00653786888775</v>
      </c>
      <c r="P191" s="181">
        <v>108.00653786888775</v>
      </c>
      <c r="Q191" s="181">
        <v>108.00653786888775</v>
      </c>
      <c r="R191" s="181">
        <v>108.00653786888775</v>
      </c>
      <c r="S191" s="181">
        <v>108.00653786888775</v>
      </c>
      <c r="T191" s="181">
        <v>108.00653786888775</v>
      </c>
      <c r="U191" s="181">
        <v>108.00653786888775</v>
      </c>
      <c r="V191" s="181">
        <v>108.00653786888775</v>
      </c>
      <c r="W191" s="181">
        <v>108.00653786888775</v>
      </c>
      <c r="X191" s="181">
        <v>108.00653786888775</v>
      </c>
      <c r="Y191" s="181">
        <v>111.45634026007245</v>
      </c>
      <c r="Z191" s="181">
        <v>111.45634026007245</v>
      </c>
      <c r="AA191" s="181">
        <v>111.45634026007245</v>
      </c>
      <c r="AB191" s="181">
        <v>111.45634026007245</v>
      </c>
      <c r="AC191" s="181">
        <v>111.45634026007245</v>
      </c>
      <c r="AD191" s="181">
        <v>111.45634026007245</v>
      </c>
      <c r="AE191" s="181">
        <v>111.45634026007245</v>
      </c>
      <c r="AF191" s="181">
        <v>111.45634026007245</v>
      </c>
      <c r="AG191" s="181">
        <v>111.45634026007245</v>
      </c>
      <c r="AH191" s="181">
        <v>111.45634026007245</v>
      </c>
      <c r="AI191" s="181">
        <v>111.45634026007245</v>
      </c>
      <c r="AJ191" s="181">
        <v>111.45634026007245</v>
      </c>
      <c r="AK191" s="181">
        <v>114.8951384909452</v>
      </c>
      <c r="AL191" s="181">
        <v>114.8951384909452</v>
      </c>
      <c r="AM191" s="181">
        <v>114.8951384909452</v>
      </c>
      <c r="AN191" s="181">
        <v>114.8951384909452</v>
      </c>
      <c r="AO191" s="181">
        <v>114.8951384909452</v>
      </c>
      <c r="AP191" s="181">
        <v>114.8951384909452</v>
      </c>
      <c r="AQ191" s="181">
        <v>127.00386258980741</v>
      </c>
      <c r="AR191" s="181">
        <v>127.00386258980741</v>
      </c>
      <c r="AS191" s="181">
        <v>127.00386258980741</v>
      </c>
      <c r="AT191" s="181">
        <v>127.00386258980741</v>
      </c>
      <c r="AU191" s="181">
        <v>127.00386258980741</v>
      </c>
      <c r="AV191" s="181">
        <v>127.00386258980741</v>
      </c>
      <c r="AW191" s="181">
        <v>133.70034440142695</v>
      </c>
      <c r="AX191" s="181">
        <v>133.70034440142695</v>
      </c>
      <c r="AY191" s="181">
        <v>133.700344401427</v>
      </c>
      <c r="AZ191" s="181">
        <v>133.70034440142695</v>
      </c>
      <c r="BA191" s="181">
        <v>133.700344401427</v>
      </c>
      <c r="BB191" s="181">
        <v>133.700344401427</v>
      </c>
      <c r="BC191" s="181">
        <v>133.70034440142695</v>
      </c>
      <c r="BD191" s="181">
        <v>133.70034440142695</v>
      </c>
      <c r="BE191" s="181">
        <v>133.70034440142695</v>
      </c>
      <c r="BF191" s="181">
        <v>133.700344401427</v>
      </c>
      <c r="BG191" s="181">
        <v>133.700344401427</v>
      </c>
      <c r="BH191" s="181">
        <v>133.700344401427</v>
      </c>
      <c r="BI191" s="181">
        <v>136.52993970266272</v>
      </c>
      <c r="BJ191" s="181">
        <v>136.52993970266272</v>
      </c>
      <c r="BK191" s="181">
        <v>136.52993970266272</v>
      </c>
      <c r="BL191" s="181"/>
    </row>
    <row r="192" spans="1:64" x14ac:dyDescent="0.25">
      <c r="A192" s="173" t="s">
        <v>109</v>
      </c>
      <c r="B192" s="188"/>
      <c r="C192" s="164">
        <f t="shared" ref="C192:J192" si="63">C193</f>
        <v>3</v>
      </c>
      <c r="D192" s="204">
        <f t="shared" si="63"/>
        <v>102.4136829866198</v>
      </c>
      <c r="E192" s="204">
        <f t="shared" si="63"/>
        <v>102.4136829866198</v>
      </c>
      <c r="F192" s="204">
        <f t="shared" si="63"/>
        <v>102.4136829866198</v>
      </c>
      <c r="G192" s="204">
        <f t="shared" si="63"/>
        <v>102.4136829866198</v>
      </c>
      <c r="H192" s="204">
        <f t="shared" si="63"/>
        <v>102.4136829866198</v>
      </c>
      <c r="I192" s="204">
        <f t="shared" si="63"/>
        <v>102.4136829866198</v>
      </c>
      <c r="J192" s="204">
        <f t="shared" si="63"/>
        <v>102.4136829866198</v>
      </c>
      <c r="K192" s="204">
        <v>102.4136829866198</v>
      </c>
      <c r="L192" s="204">
        <v>102.4136829866198</v>
      </c>
      <c r="M192" s="204">
        <v>102.4136829866198</v>
      </c>
      <c r="N192" s="204">
        <v>102.4136829866198</v>
      </c>
      <c r="O192" s="204">
        <v>102.4136829866198</v>
      </c>
      <c r="P192" s="204">
        <v>102.4136829866198</v>
      </c>
      <c r="Q192" s="204">
        <v>102.4136829866198</v>
      </c>
      <c r="R192" s="204">
        <v>102.4136829866198</v>
      </c>
      <c r="S192" s="204">
        <v>102.4136829866198</v>
      </c>
      <c r="T192" s="204">
        <v>106.05668851022149</v>
      </c>
      <c r="U192" s="204">
        <v>106.05668851022149</v>
      </c>
      <c r="V192" s="204">
        <v>106.05668851022149</v>
      </c>
      <c r="W192" s="204">
        <v>106.05668851022149</v>
      </c>
      <c r="X192" s="204">
        <v>106.05668851022149</v>
      </c>
      <c r="Y192" s="204">
        <v>106.05668851022149</v>
      </c>
      <c r="Z192" s="204">
        <v>106.05668851022149</v>
      </c>
      <c r="AA192" s="204">
        <v>106.05668851022149</v>
      </c>
      <c r="AB192" s="204">
        <v>106.05668851022149</v>
      </c>
      <c r="AC192" s="204">
        <v>106.05668851022149</v>
      </c>
      <c r="AD192" s="204">
        <v>106.05668851022149</v>
      </c>
      <c r="AE192" s="204">
        <v>106.05668851022149</v>
      </c>
      <c r="AF192" s="204">
        <v>106.05668851022149</v>
      </c>
      <c r="AG192" s="204">
        <v>106.05668851022149</v>
      </c>
      <c r="AH192" s="204">
        <v>106.05668851022149</v>
      </c>
      <c r="AI192" s="204">
        <v>106.05668851022149</v>
      </c>
      <c r="AJ192" s="204">
        <v>106.05668851022149</v>
      </c>
      <c r="AK192" s="204">
        <v>107.44373752175223</v>
      </c>
      <c r="AL192" s="204">
        <v>107.44373752175223</v>
      </c>
      <c r="AM192" s="204">
        <v>107.44373752175223</v>
      </c>
      <c r="AN192" s="204">
        <v>107.44373752175223</v>
      </c>
      <c r="AO192" s="204">
        <v>107.44373752175223</v>
      </c>
      <c r="AP192" s="204">
        <v>107.44373752175223</v>
      </c>
      <c r="AQ192" s="204">
        <v>107.44373752175223</v>
      </c>
      <c r="AR192" s="204">
        <v>107.44373752175223</v>
      </c>
      <c r="AS192" s="204">
        <v>107.44373752175223</v>
      </c>
      <c r="AT192" s="204">
        <v>107.44373752175223</v>
      </c>
      <c r="AU192" s="204">
        <v>107.44373752175223</v>
      </c>
      <c r="AV192" s="204">
        <v>107.44373752175225</v>
      </c>
      <c r="AW192" s="204">
        <v>108.32099909785815</v>
      </c>
      <c r="AX192" s="204">
        <v>108.32099909785815</v>
      </c>
      <c r="AY192" s="204">
        <v>108.32099909785823</v>
      </c>
      <c r="AZ192" s="204">
        <v>108.32099909785815</v>
      </c>
      <c r="BA192" s="204">
        <v>108.32099909785823</v>
      </c>
      <c r="BB192" s="204">
        <v>108.32099909785823</v>
      </c>
      <c r="BC192" s="204">
        <v>108.32099909785815</v>
      </c>
      <c r="BD192" s="204">
        <v>108.32099909785815</v>
      </c>
      <c r="BE192" s="204">
        <v>108.32099909785815</v>
      </c>
      <c r="BF192" s="204">
        <v>108.32099909785823</v>
      </c>
      <c r="BG192" s="204">
        <v>108.32099909785823</v>
      </c>
      <c r="BH192" s="204">
        <v>108.32099909785823</v>
      </c>
      <c r="BI192" s="204">
        <v>109.97587194001422</v>
      </c>
      <c r="BJ192" s="204">
        <v>109.97587194001422</v>
      </c>
      <c r="BK192" s="204">
        <v>109.97587194001422</v>
      </c>
      <c r="BL192" s="204"/>
    </row>
    <row r="193" spans="1:64" x14ac:dyDescent="0.25">
      <c r="B193" s="148" t="s">
        <v>565</v>
      </c>
      <c r="C193" s="200">
        <v>3</v>
      </c>
      <c r="D193" s="181">
        <v>102.4136829866198</v>
      </c>
      <c r="E193" s="181">
        <v>102.4136829866198</v>
      </c>
      <c r="F193" s="181">
        <v>102.4136829866198</v>
      </c>
      <c r="G193" s="181">
        <v>102.4136829866198</v>
      </c>
      <c r="H193" s="181">
        <v>102.4136829866198</v>
      </c>
      <c r="I193" s="181">
        <v>102.4136829866198</v>
      </c>
      <c r="J193" s="181">
        <v>102.4136829866198</v>
      </c>
      <c r="K193" s="181">
        <v>102.4136829866198</v>
      </c>
      <c r="L193" s="181">
        <v>102.4136829866198</v>
      </c>
      <c r="M193" s="181">
        <v>102.4136829866198</v>
      </c>
      <c r="N193" s="181">
        <v>102.4136829866198</v>
      </c>
      <c r="O193" s="181">
        <v>102.4136829866198</v>
      </c>
      <c r="P193" s="181">
        <v>102.4136829866198</v>
      </c>
      <c r="Q193" s="181">
        <v>102.4136829866198</v>
      </c>
      <c r="R193" s="181">
        <v>102.4136829866198</v>
      </c>
      <c r="S193" s="181">
        <v>102.4136829866198</v>
      </c>
      <c r="T193" s="181">
        <v>106.05668851022149</v>
      </c>
      <c r="U193" s="181">
        <v>106.05668851022149</v>
      </c>
      <c r="V193" s="181">
        <v>106.05668851022149</v>
      </c>
      <c r="W193" s="181">
        <v>106.05668851022149</v>
      </c>
      <c r="X193" s="181">
        <v>106.05668851022149</v>
      </c>
      <c r="Y193" s="181">
        <v>106.05668851022149</v>
      </c>
      <c r="Z193" s="181">
        <v>106.05668851022149</v>
      </c>
      <c r="AA193" s="181">
        <v>106.05668851022149</v>
      </c>
      <c r="AB193" s="181">
        <v>106.05668851022149</v>
      </c>
      <c r="AC193" s="181">
        <v>106.05668851022149</v>
      </c>
      <c r="AD193" s="181">
        <v>106.05668851022149</v>
      </c>
      <c r="AE193" s="181">
        <v>106.05668851022149</v>
      </c>
      <c r="AF193" s="181">
        <v>106.05668851022149</v>
      </c>
      <c r="AG193" s="181">
        <v>106.05668851022149</v>
      </c>
      <c r="AH193" s="181">
        <v>106.05668851022149</v>
      </c>
      <c r="AI193" s="181">
        <v>106.05668851022149</v>
      </c>
      <c r="AJ193" s="181">
        <v>106.05668851022149</v>
      </c>
      <c r="AK193" s="181">
        <v>107.44373752175223</v>
      </c>
      <c r="AL193" s="181">
        <v>107.44373752175223</v>
      </c>
      <c r="AM193" s="181">
        <v>107.44373752175223</v>
      </c>
      <c r="AN193" s="181">
        <v>107.44373752175223</v>
      </c>
      <c r="AO193" s="181">
        <v>107.44373752175223</v>
      </c>
      <c r="AP193" s="181">
        <v>107.44373752175223</v>
      </c>
      <c r="AQ193" s="181">
        <v>107.44373752175223</v>
      </c>
      <c r="AR193" s="181">
        <v>107.44373752175223</v>
      </c>
      <c r="AS193" s="181">
        <v>107.44373752175223</v>
      </c>
      <c r="AT193" s="181">
        <v>107.44373752175223</v>
      </c>
      <c r="AU193" s="181">
        <v>107.44373752175223</v>
      </c>
      <c r="AV193" s="181">
        <v>107.44373752175225</v>
      </c>
      <c r="AW193" s="181">
        <v>108.32099909785815</v>
      </c>
      <c r="AX193" s="181">
        <v>108.32099909785815</v>
      </c>
      <c r="AY193" s="181">
        <v>108.32099909785823</v>
      </c>
      <c r="AZ193" s="181">
        <v>108.32099909785815</v>
      </c>
      <c r="BA193" s="181">
        <v>108.32099909785823</v>
      </c>
      <c r="BB193" s="181">
        <v>108.32099909785823</v>
      </c>
      <c r="BC193" s="181">
        <v>108.32099909785815</v>
      </c>
      <c r="BD193" s="181">
        <v>108.32099909785815</v>
      </c>
      <c r="BE193" s="181">
        <v>108.32099909785815</v>
      </c>
      <c r="BF193" s="181">
        <v>108.32099909785823</v>
      </c>
      <c r="BG193" s="181">
        <v>108.32099909785823</v>
      </c>
      <c r="BH193" s="181">
        <v>108.32099909785823</v>
      </c>
      <c r="BI193" s="181">
        <v>109.97587194001422</v>
      </c>
      <c r="BJ193" s="181">
        <v>109.97587194001422</v>
      </c>
      <c r="BK193" s="181">
        <v>109.97587194001422</v>
      </c>
      <c r="BL193" s="181"/>
    </row>
    <row r="194" spans="1:64" x14ac:dyDescent="0.25">
      <c r="A194" s="189" t="s">
        <v>110</v>
      </c>
      <c r="B194" s="188"/>
      <c r="C194" s="164">
        <f>C195</f>
        <v>9</v>
      </c>
      <c r="D194" s="172">
        <f t="shared" ref="D194:J195" si="64">D195</f>
        <v>103.04050769094511</v>
      </c>
      <c r="E194" s="172">
        <f t="shared" si="64"/>
        <v>103.04050769094511</v>
      </c>
      <c r="F194" s="172">
        <f t="shared" si="64"/>
        <v>103.04050769094511</v>
      </c>
      <c r="G194" s="172">
        <f t="shared" si="64"/>
        <v>103.04050769094511</v>
      </c>
      <c r="H194" s="172">
        <f t="shared" si="64"/>
        <v>103.04050769094511</v>
      </c>
      <c r="I194" s="172">
        <f t="shared" si="64"/>
        <v>104.05090206153572</v>
      </c>
      <c r="J194" s="172">
        <f t="shared" si="64"/>
        <v>104.05090206153572</v>
      </c>
      <c r="K194" s="172">
        <v>104.05090206153572</v>
      </c>
      <c r="L194" s="172">
        <v>104.05090206153572</v>
      </c>
      <c r="M194" s="172">
        <v>104.05090206153572</v>
      </c>
      <c r="N194" s="172">
        <v>104.05090206153572</v>
      </c>
      <c r="O194" s="172">
        <v>104.05090206153572</v>
      </c>
      <c r="P194" s="172">
        <v>104.05090206153572</v>
      </c>
      <c r="Q194" s="172">
        <v>104.05090206153572</v>
      </c>
      <c r="R194" s="172">
        <v>104.05090206153572</v>
      </c>
      <c r="S194" s="172">
        <v>105.02350953507435</v>
      </c>
      <c r="T194" s="172">
        <v>106.82754306002813</v>
      </c>
      <c r="U194" s="172">
        <v>106.82754306002813</v>
      </c>
      <c r="V194" s="172">
        <v>106.82754306002813</v>
      </c>
      <c r="W194" s="172">
        <v>106.82754306002813</v>
      </c>
      <c r="X194" s="172">
        <v>110.21319614621368</v>
      </c>
      <c r="Y194" s="172">
        <v>110.21319614621368</v>
      </c>
      <c r="Z194" s="172">
        <v>110.21319614621368</v>
      </c>
      <c r="AA194" s="172">
        <v>110.21319614621368</v>
      </c>
      <c r="AB194" s="172">
        <v>110.21319614621368</v>
      </c>
      <c r="AC194" s="172">
        <v>112.10637512699867</v>
      </c>
      <c r="AD194" s="172">
        <v>112.10637512699867</v>
      </c>
      <c r="AE194" s="172">
        <v>113.66400509542137</v>
      </c>
      <c r="AF194" s="172">
        <v>113.66400509542137</v>
      </c>
      <c r="AG194" s="172">
        <v>113.66400509542137</v>
      </c>
      <c r="AH194" s="172">
        <v>113.66400509542137</v>
      </c>
      <c r="AI194" s="172">
        <v>113.66400509542137</v>
      </c>
      <c r="AJ194" s="172">
        <v>113.66400509542137</v>
      </c>
      <c r="AK194" s="172">
        <v>115.02292506100996</v>
      </c>
      <c r="AL194" s="172">
        <v>115.02292506100996</v>
      </c>
      <c r="AM194" s="172">
        <v>115.02292506100996</v>
      </c>
      <c r="AN194" s="172">
        <v>115.02292506100996</v>
      </c>
      <c r="AO194" s="172">
        <v>115.02292506100996</v>
      </c>
      <c r="AP194" s="172">
        <v>115.02292506100996</v>
      </c>
      <c r="AQ194" s="172">
        <v>115.02292506100996</v>
      </c>
      <c r="AR194" s="172">
        <v>115.02292506100996</v>
      </c>
      <c r="AS194" s="172">
        <v>115.02292506100996</v>
      </c>
      <c r="AT194" s="172">
        <v>115.02292506100996</v>
      </c>
      <c r="AU194" s="172">
        <v>115.02292506100996</v>
      </c>
      <c r="AV194" s="172">
        <v>115.02292506100996</v>
      </c>
      <c r="AW194" s="172">
        <v>122.12176269799063</v>
      </c>
      <c r="AX194" s="172">
        <v>122.12176269799063</v>
      </c>
      <c r="AY194" s="172">
        <v>124.47198093803237</v>
      </c>
      <c r="AZ194" s="172">
        <v>124.47198093803247</v>
      </c>
      <c r="BA194" s="172">
        <v>132.43760429487489</v>
      </c>
      <c r="BB194" s="172">
        <v>127.69534530918453</v>
      </c>
      <c r="BC194" s="172">
        <v>127.69534530918456</v>
      </c>
      <c r="BD194" s="172">
        <v>127.69534530918456</v>
      </c>
      <c r="BE194" s="172">
        <v>127.69534530918456</v>
      </c>
      <c r="BF194" s="172">
        <v>127.69534530918453</v>
      </c>
      <c r="BG194" s="172">
        <v>127.69534530918453</v>
      </c>
      <c r="BH194" s="172">
        <v>127.69534530918453</v>
      </c>
      <c r="BI194" s="172">
        <v>130.43711618302581</v>
      </c>
      <c r="BJ194" s="172">
        <v>130.43711618302581</v>
      </c>
      <c r="BK194" s="172">
        <v>130.43711618302581</v>
      </c>
      <c r="BL194" s="172"/>
    </row>
    <row r="195" spans="1:64" x14ac:dyDescent="0.25">
      <c r="A195" s="173" t="s">
        <v>111</v>
      </c>
      <c r="B195" s="188"/>
      <c r="C195" s="164">
        <f>C196</f>
        <v>9</v>
      </c>
      <c r="D195" s="177">
        <f t="shared" si="64"/>
        <v>103.04050769094511</v>
      </c>
      <c r="E195" s="177">
        <f t="shared" si="64"/>
        <v>103.04050769094511</v>
      </c>
      <c r="F195" s="177">
        <f t="shared" si="64"/>
        <v>103.04050769094511</v>
      </c>
      <c r="G195" s="177">
        <f t="shared" si="64"/>
        <v>103.04050769094511</v>
      </c>
      <c r="H195" s="177">
        <f t="shared" si="64"/>
        <v>103.04050769094511</v>
      </c>
      <c r="I195" s="177">
        <f t="shared" si="64"/>
        <v>104.05090206153572</v>
      </c>
      <c r="J195" s="177">
        <f t="shared" si="64"/>
        <v>104.05090206153572</v>
      </c>
      <c r="K195" s="177">
        <v>104.05090206153572</v>
      </c>
      <c r="L195" s="177">
        <v>104.05090206153572</v>
      </c>
      <c r="M195" s="177">
        <v>104.05090206153572</v>
      </c>
      <c r="N195" s="177">
        <v>104.05090206153572</v>
      </c>
      <c r="O195" s="177">
        <v>104.05090206153572</v>
      </c>
      <c r="P195" s="177">
        <v>104.05090206153572</v>
      </c>
      <c r="Q195" s="177">
        <v>104.05090206153572</v>
      </c>
      <c r="R195" s="177">
        <v>104.05090206153572</v>
      </c>
      <c r="S195" s="177">
        <v>105.02350953507435</v>
      </c>
      <c r="T195" s="177">
        <v>106.82754306002813</v>
      </c>
      <c r="U195" s="177">
        <v>106.82754306002813</v>
      </c>
      <c r="V195" s="177">
        <v>106.82754306002813</v>
      </c>
      <c r="W195" s="177">
        <v>106.82754306002813</v>
      </c>
      <c r="X195" s="177">
        <v>110.21319614621368</v>
      </c>
      <c r="Y195" s="177">
        <v>110.21319614621368</v>
      </c>
      <c r="Z195" s="177">
        <v>110.21319614621368</v>
      </c>
      <c r="AA195" s="177">
        <v>110.21319614621368</v>
      </c>
      <c r="AB195" s="177">
        <v>110.21319614621368</v>
      </c>
      <c r="AC195" s="177">
        <v>112.10637512699867</v>
      </c>
      <c r="AD195" s="177">
        <v>112.10637512699867</v>
      </c>
      <c r="AE195" s="177">
        <v>113.66400509542137</v>
      </c>
      <c r="AF195" s="177">
        <v>113.66400509542137</v>
      </c>
      <c r="AG195" s="177">
        <v>113.66400509542137</v>
      </c>
      <c r="AH195" s="177">
        <v>113.66400509542137</v>
      </c>
      <c r="AI195" s="177">
        <v>113.66400509542137</v>
      </c>
      <c r="AJ195" s="177">
        <v>113.66400509542137</v>
      </c>
      <c r="AK195" s="177">
        <v>115.02292506100996</v>
      </c>
      <c r="AL195" s="177">
        <v>115.02292506100996</v>
      </c>
      <c r="AM195" s="177">
        <v>115.02292506100996</v>
      </c>
      <c r="AN195" s="177">
        <v>115.02292506100996</v>
      </c>
      <c r="AO195" s="177">
        <v>115.02292506100996</v>
      </c>
      <c r="AP195" s="177">
        <v>115.02292506100996</v>
      </c>
      <c r="AQ195" s="177">
        <v>115.02292506100996</v>
      </c>
      <c r="AR195" s="177">
        <v>115.02292506100996</v>
      </c>
      <c r="AS195" s="177">
        <v>115.02292506100996</v>
      </c>
      <c r="AT195" s="177">
        <v>115.02292506100996</v>
      </c>
      <c r="AU195" s="177">
        <v>115.02292506100996</v>
      </c>
      <c r="AV195" s="177">
        <v>115.02292506100996</v>
      </c>
      <c r="AW195" s="177">
        <v>122.12176269799063</v>
      </c>
      <c r="AX195" s="177">
        <v>122.12176269799063</v>
      </c>
      <c r="AY195" s="177">
        <v>124.47198093803237</v>
      </c>
      <c r="AZ195" s="177">
        <v>124.47198093803247</v>
      </c>
      <c r="BA195" s="177">
        <v>132.43760429487489</v>
      </c>
      <c r="BB195" s="177">
        <v>127.69534530918453</v>
      </c>
      <c r="BC195" s="177">
        <v>127.69534530918456</v>
      </c>
      <c r="BD195" s="177">
        <v>127.69534530918456</v>
      </c>
      <c r="BE195" s="177">
        <v>127.69534530918456</v>
      </c>
      <c r="BF195" s="177">
        <v>127.69534530918453</v>
      </c>
      <c r="BG195" s="177">
        <v>127.69534530918453</v>
      </c>
      <c r="BH195" s="177">
        <v>127.69534530918453</v>
      </c>
      <c r="BI195" s="177">
        <v>130.43711618302581</v>
      </c>
      <c r="BJ195" s="177">
        <v>130.43711618302581</v>
      </c>
      <c r="BK195" s="177">
        <v>130.43711618302581</v>
      </c>
      <c r="BL195" s="177"/>
    </row>
    <row r="196" spans="1:64" x14ac:dyDescent="0.25">
      <c r="B196" s="148" t="s">
        <v>566</v>
      </c>
      <c r="C196" s="200">
        <v>9</v>
      </c>
      <c r="D196" s="181">
        <v>103.04050769094511</v>
      </c>
      <c r="E196" s="181">
        <v>103.04050769094511</v>
      </c>
      <c r="F196" s="181">
        <v>103.04050769094511</v>
      </c>
      <c r="G196" s="181">
        <v>103.04050769094511</v>
      </c>
      <c r="H196" s="181">
        <v>103.04050769094511</v>
      </c>
      <c r="I196" s="181">
        <v>104.05090206153572</v>
      </c>
      <c r="J196" s="181">
        <v>104.05090206153572</v>
      </c>
      <c r="K196" s="181">
        <v>104.05090206153572</v>
      </c>
      <c r="L196" s="181">
        <v>104.05090206153572</v>
      </c>
      <c r="M196" s="181">
        <v>104.05090206153572</v>
      </c>
      <c r="N196" s="181">
        <v>104.05090206153572</v>
      </c>
      <c r="O196" s="181">
        <v>104.05090206153572</v>
      </c>
      <c r="P196" s="181">
        <v>104.05090206153572</v>
      </c>
      <c r="Q196" s="181">
        <v>104.05090206153572</v>
      </c>
      <c r="R196" s="181">
        <v>104.05090206153572</v>
      </c>
      <c r="S196" s="181">
        <v>105.02350953507435</v>
      </c>
      <c r="T196" s="181">
        <v>106.82754306002813</v>
      </c>
      <c r="U196" s="181">
        <v>106.82754306002813</v>
      </c>
      <c r="V196" s="181">
        <v>106.82754306002813</v>
      </c>
      <c r="W196" s="181">
        <v>106.82754306002813</v>
      </c>
      <c r="X196" s="181">
        <v>110.21319614621368</v>
      </c>
      <c r="Y196" s="181">
        <v>110.21319614621368</v>
      </c>
      <c r="Z196" s="181">
        <v>110.21319614621368</v>
      </c>
      <c r="AA196" s="181">
        <v>110.21319614621368</v>
      </c>
      <c r="AB196" s="181">
        <v>110.21319614621368</v>
      </c>
      <c r="AC196" s="181">
        <v>112.10637512699867</v>
      </c>
      <c r="AD196" s="181">
        <v>112.10637512699867</v>
      </c>
      <c r="AE196" s="181">
        <v>113.66400509542137</v>
      </c>
      <c r="AF196" s="181">
        <v>113.66400509542137</v>
      </c>
      <c r="AG196" s="181">
        <v>113.66400509542137</v>
      </c>
      <c r="AH196" s="181">
        <v>113.66400509542137</v>
      </c>
      <c r="AI196" s="181">
        <v>113.66400509542137</v>
      </c>
      <c r="AJ196" s="181">
        <v>113.66400509542137</v>
      </c>
      <c r="AK196" s="181">
        <v>115.02292506100996</v>
      </c>
      <c r="AL196" s="181">
        <v>115.02292506100996</v>
      </c>
      <c r="AM196" s="181">
        <v>115.02292506100996</v>
      </c>
      <c r="AN196" s="181">
        <v>115.02292506100996</v>
      </c>
      <c r="AO196" s="181">
        <v>115.02292506100996</v>
      </c>
      <c r="AP196" s="181">
        <v>115.02292506100996</v>
      </c>
      <c r="AQ196" s="181">
        <v>115.02292506100996</v>
      </c>
      <c r="AR196" s="181">
        <v>115.02292506100996</v>
      </c>
      <c r="AS196" s="181">
        <v>115.02292506100996</v>
      </c>
      <c r="AT196" s="181">
        <v>115.02292506100996</v>
      </c>
      <c r="AU196" s="181">
        <v>115.02292506100996</v>
      </c>
      <c r="AV196" s="181">
        <v>115.02292506100996</v>
      </c>
      <c r="AW196" s="181">
        <v>122.12176269799063</v>
      </c>
      <c r="AX196" s="181">
        <v>122.12176269799063</v>
      </c>
      <c r="AY196" s="181">
        <v>124.47198093803237</v>
      </c>
      <c r="AZ196" s="181">
        <v>124.47198093803247</v>
      </c>
      <c r="BA196" s="181">
        <v>132.43760429487489</v>
      </c>
      <c r="BB196" s="181">
        <v>127.69534530918453</v>
      </c>
      <c r="BC196" s="181">
        <v>127.69534530918456</v>
      </c>
      <c r="BD196" s="181">
        <v>127.69534530918456</v>
      </c>
      <c r="BE196" s="181">
        <v>127.69534530918456</v>
      </c>
      <c r="BF196" s="181">
        <v>127.69534530918453</v>
      </c>
      <c r="BG196" s="181">
        <v>127.69534530918453</v>
      </c>
      <c r="BH196" s="181">
        <v>127.69534530918453</v>
      </c>
      <c r="BI196" s="181">
        <v>130.43711618302581</v>
      </c>
      <c r="BJ196" s="181">
        <v>130.43711618302581</v>
      </c>
      <c r="BK196" s="181">
        <v>130.43711618302581</v>
      </c>
      <c r="BL196" s="181"/>
    </row>
    <row r="197" spans="1:64" x14ac:dyDescent="0.25">
      <c r="C197" s="152"/>
    </row>
    <row r="198" spans="1:64" x14ac:dyDescent="0.25">
      <c r="A198" s="159" t="s">
        <v>112</v>
      </c>
      <c r="B198" s="192"/>
      <c r="C198" s="164">
        <f>C199+C201+C214</f>
        <v>151</v>
      </c>
      <c r="D198" s="165">
        <f t="shared" ref="D198:J198" si="65">(D199*52+D201*66+D214*33)/151</f>
        <v>103.14239936548256</v>
      </c>
      <c r="E198" s="165">
        <f t="shared" si="65"/>
        <v>103.07036169347602</v>
      </c>
      <c r="F198" s="165">
        <f t="shared" si="65"/>
        <v>103.05732633966167</v>
      </c>
      <c r="G198" s="165">
        <f t="shared" si="65"/>
        <v>102.89399769838565</v>
      </c>
      <c r="H198" s="165">
        <f t="shared" si="65"/>
        <v>103.56134968446574</v>
      </c>
      <c r="I198" s="165">
        <f t="shared" si="65"/>
        <v>102.96934981397246</v>
      </c>
      <c r="J198" s="165">
        <f t="shared" si="65"/>
        <v>103.26012268991096</v>
      </c>
      <c r="K198" s="165">
        <v>104.25914785835903</v>
      </c>
      <c r="L198" s="165">
        <v>104.99207129525541</v>
      </c>
      <c r="M198" s="165">
        <v>105.66284108402832</v>
      </c>
      <c r="N198" s="165">
        <v>105.69413007795671</v>
      </c>
      <c r="O198" s="165">
        <v>105.85170713426767</v>
      </c>
      <c r="P198" s="165">
        <v>105.90022381893364</v>
      </c>
      <c r="Q198" s="165">
        <v>105.8070167578383</v>
      </c>
      <c r="R198" s="165">
        <v>105.34582750592584</v>
      </c>
      <c r="S198" s="165">
        <v>107.03584498189326</v>
      </c>
      <c r="T198" s="165">
        <v>107.18100289452133</v>
      </c>
      <c r="U198" s="165">
        <v>105.41181174582033</v>
      </c>
      <c r="V198" s="165">
        <v>105.92661109715699</v>
      </c>
      <c r="W198" s="165">
        <v>105.146053184439</v>
      </c>
      <c r="X198" s="165">
        <v>102.55999027714908</v>
      </c>
      <c r="Y198" s="165">
        <v>99.536348677256413</v>
      </c>
      <c r="Z198" s="165">
        <v>101.9607832079389</v>
      </c>
      <c r="AA198" s="165">
        <v>102.9751377073154</v>
      </c>
      <c r="AB198" s="165">
        <v>102.66960758438579</v>
      </c>
      <c r="AC198" s="165">
        <v>103.45998452749616</v>
      </c>
      <c r="AD198" s="165">
        <v>103.53041799347703</v>
      </c>
      <c r="AE198" s="165">
        <v>103.27749897956998</v>
      </c>
      <c r="AF198" s="165">
        <v>103.80821256515542</v>
      </c>
      <c r="AG198" s="165">
        <v>103.43902008193037</v>
      </c>
      <c r="AH198" s="165">
        <v>103.39885315496596</v>
      </c>
      <c r="AI198" s="165">
        <v>101.82723953605401</v>
      </c>
      <c r="AJ198" s="165">
        <v>100.6315987356144</v>
      </c>
      <c r="AK198" s="165">
        <v>100.13403743485237</v>
      </c>
      <c r="AL198" s="165">
        <v>98.381062421713409</v>
      </c>
      <c r="AM198" s="165">
        <v>97.728865379871138</v>
      </c>
      <c r="AN198" s="165">
        <v>97.92075009045702</v>
      </c>
      <c r="AO198" s="165">
        <v>97.409949919926603</v>
      </c>
      <c r="AP198" s="165">
        <v>98.935190143655859</v>
      </c>
      <c r="AQ198" s="165">
        <v>98.663051549130884</v>
      </c>
      <c r="AR198" s="165">
        <v>97.413265842811441</v>
      </c>
      <c r="AS198" s="165">
        <v>97.146136561032549</v>
      </c>
      <c r="AT198" s="165">
        <v>97.512547480952207</v>
      </c>
      <c r="AU198" s="165">
        <v>98.075415486409995</v>
      </c>
      <c r="AV198" s="165">
        <v>98.968802532258962</v>
      </c>
      <c r="AW198" s="165">
        <v>98.659109353408027</v>
      </c>
      <c r="AX198" s="165">
        <v>99.899733556604119</v>
      </c>
      <c r="AY198" s="165">
        <v>100.95312331844441</v>
      </c>
      <c r="AZ198" s="165">
        <v>102.42653787388318</v>
      </c>
      <c r="BA198" s="165">
        <v>102.90124153796768</v>
      </c>
      <c r="BB198" s="165">
        <v>102.7816142348306</v>
      </c>
      <c r="BC198" s="165">
        <v>102.87221001775875</v>
      </c>
      <c r="BD198" s="165">
        <v>104.18582657881404</v>
      </c>
      <c r="BE198" s="165">
        <v>102.9091327557104</v>
      </c>
      <c r="BF198" s="165">
        <v>102.74508952114708</v>
      </c>
      <c r="BG198" s="165">
        <v>103.23286509074994</v>
      </c>
      <c r="BH198" s="165">
        <v>104.58154461519025</v>
      </c>
      <c r="BI198" s="165">
        <v>104.99906428657502</v>
      </c>
      <c r="BJ198" s="165">
        <v>104.74049484108681</v>
      </c>
      <c r="BK198" s="165">
        <v>104.70162059343558</v>
      </c>
      <c r="BL198" s="165"/>
    </row>
    <row r="199" spans="1:64" x14ac:dyDescent="0.25">
      <c r="A199" s="189" t="s">
        <v>113</v>
      </c>
      <c r="B199" s="188"/>
      <c r="C199" s="164">
        <f>C200</f>
        <v>52</v>
      </c>
      <c r="D199" s="172">
        <f t="shared" ref="D199:J199" si="66">D200</f>
        <v>100.81142861273469</v>
      </c>
      <c r="E199" s="172">
        <f t="shared" si="66"/>
        <v>100.62722537204111</v>
      </c>
      <c r="F199" s="172">
        <f t="shared" si="66"/>
        <v>101.25583855548871</v>
      </c>
      <c r="G199" s="172">
        <f t="shared" si="66"/>
        <v>99.458064514496854</v>
      </c>
      <c r="H199" s="172">
        <f t="shared" si="66"/>
        <v>99.303619263407001</v>
      </c>
      <c r="I199" s="172">
        <f t="shared" si="66"/>
        <v>98.943839807194735</v>
      </c>
      <c r="J199" s="172">
        <f t="shared" si="66"/>
        <v>98.909726466324628</v>
      </c>
      <c r="K199" s="172">
        <v>100.97323547538858</v>
      </c>
      <c r="L199" s="172">
        <v>103.39422660820472</v>
      </c>
      <c r="M199" s="172">
        <v>103.83163311096165</v>
      </c>
      <c r="N199" s="172">
        <v>103.6631305595308</v>
      </c>
      <c r="O199" s="172">
        <v>104.7814981475765</v>
      </c>
      <c r="P199" s="172">
        <v>105.37834642267178</v>
      </c>
      <c r="Q199" s="172">
        <v>105.25175620385441</v>
      </c>
      <c r="R199" s="172">
        <v>104.28215340093705</v>
      </c>
      <c r="S199" s="172">
        <v>108.26800779607603</v>
      </c>
      <c r="T199" s="172">
        <v>109.76946579031959</v>
      </c>
      <c r="U199" s="172">
        <v>108.34556353382646</v>
      </c>
      <c r="V199" s="172">
        <v>110.10827128598795</v>
      </c>
      <c r="W199" s="172">
        <v>109.58045871969649</v>
      </c>
      <c r="X199" s="172">
        <v>109.00264658373925</v>
      </c>
      <c r="Y199" s="172">
        <v>108.12642903078125</v>
      </c>
      <c r="Z199" s="172">
        <v>109.22538605954779</v>
      </c>
      <c r="AA199" s="172">
        <v>112.0740729785926</v>
      </c>
      <c r="AB199" s="172">
        <v>113.3173819883191</v>
      </c>
      <c r="AC199" s="172">
        <v>114.87839542027852</v>
      </c>
      <c r="AD199" s="172">
        <v>114.98742124206169</v>
      </c>
      <c r="AE199" s="172">
        <v>114.274550391692</v>
      </c>
      <c r="AF199" s="172">
        <v>113.80392651137744</v>
      </c>
      <c r="AG199" s="172">
        <v>114.76279206599578</v>
      </c>
      <c r="AH199" s="172">
        <v>112.84975640203727</v>
      </c>
      <c r="AI199" s="172">
        <v>115.66483804306414</v>
      </c>
      <c r="AJ199" s="172">
        <v>114.78216713760629</v>
      </c>
      <c r="AK199" s="172">
        <v>114.91686817810604</v>
      </c>
      <c r="AL199" s="172">
        <v>115.81312515392749</v>
      </c>
      <c r="AM199" s="172">
        <v>114.46224622544653</v>
      </c>
      <c r="AN199" s="172">
        <v>113.89311653273123</v>
      </c>
      <c r="AO199" s="172">
        <v>113.28020255763667</v>
      </c>
      <c r="AP199" s="172">
        <v>115.97390261961515</v>
      </c>
      <c r="AQ199" s="172">
        <v>115.35715558128838</v>
      </c>
      <c r="AR199" s="172">
        <v>112.84487391885183</v>
      </c>
      <c r="AS199" s="172">
        <v>113.67996466577074</v>
      </c>
      <c r="AT199" s="172">
        <v>114.33374965937423</v>
      </c>
      <c r="AU199" s="172">
        <v>114.50725797346166</v>
      </c>
      <c r="AV199" s="172">
        <v>114.92277609603278</v>
      </c>
      <c r="AW199" s="172">
        <v>114.76470002618228</v>
      </c>
      <c r="AX199" s="172">
        <v>114.58170527715923</v>
      </c>
      <c r="AY199" s="172">
        <v>115.43010818971794</v>
      </c>
      <c r="AZ199" s="172">
        <v>117.1190038663633</v>
      </c>
      <c r="BA199" s="172">
        <v>117.28986204080203</v>
      </c>
      <c r="BB199" s="172">
        <v>114.79252597763481</v>
      </c>
      <c r="BC199" s="172">
        <v>115.21694666254822</v>
      </c>
      <c r="BD199" s="172">
        <v>115.17256053840705</v>
      </c>
      <c r="BE199" s="172">
        <v>113.44215079942403</v>
      </c>
      <c r="BF199" s="172">
        <v>112.74006704564917</v>
      </c>
      <c r="BG199" s="172">
        <v>113.65918438256068</v>
      </c>
      <c r="BH199" s="172">
        <v>113.97302329779387</v>
      </c>
      <c r="BI199" s="172">
        <v>113.90524930779469</v>
      </c>
      <c r="BJ199" s="172">
        <v>112.09060010909144</v>
      </c>
      <c r="BK199" s="172">
        <v>111.63427020420883</v>
      </c>
      <c r="BL199" s="172"/>
    </row>
    <row r="200" spans="1:64" x14ac:dyDescent="0.25">
      <c r="B200" s="148" t="s">
        <v>567</v>
      </c>
      <c r="C200" s="200">
        <v>52</v>
      </c>
      <c r="D200" s="181">
        <v>100.81142861273469</v>
      </c>
      <c r="E200" s="181">
        <v>100.62722537204111</v>
      </c>
      <c r="F200" s="181">
        <v>101.25583855548871</v>
      </c>
      <c r="G200" s="181">
        <v>99.458064514496854</v>
      </c>
      <c r="H200" s="181">
        <v>99.303619263407001</v>
      </c>
      <c r="I200" s="181">
        <v>98.943839807194735</v>
      </c>
      <c r="J200" s="181">
        <v>98.909726466324628</v>
      </c>
      <c r="K200" s="181">
        <v>100.97323547538858</v>
      </c>
      <c r="L200" s="181">
        <v>103.39422660820472</v>
      </c>
      <c r="M200" s="181">
        <v>103.83163311096165</v>
      </c>
      <c r="N200" s="181">
        <v>103.6631305595308</v>
      </c>
      <c r="O200" s="181">
        <v>104.7814981475765</v>
      </c>
      <c r="P200" s="181">
        <v>105.37834642267178</v>
      </c>
      <c r="Q200" s="181">
        <v>105.25175620385441</v>
      </c>
      <c r="R200" s="181">
        <v>104.28215340093705</v>
      </c>
      <c r="S200" s="181">
        <v>108.26800779607603</v>
      </c>
      <c r="T200" s="181">
        <v>109.76946579031959</v>
      </c>
      <c r="U200" s="181">
        <v>108.34556353382646</v>
      </c>
      <c r="V200" s="181">
        <v>110.10827128598795</v>
      </c>
      <c r="W200" s="181">
        <v>109.58045871969649</v>
      </c>
      <c r="X200" s="181">
        <v>109.00264658373925</v>
      </c>
      <c r="Y200" s="181">
        <v>108.12642903078125</v>
      </c>
      <c r="Z200" s="181">
        <v>109.22538605954779</v>
      </c>
      <c r="AA200" s="181">
        <v>112.0740729785926</v>
      </c>
      <c r="AB200" s="181">
        <v>113.3173819883191</v>
      </c>
      <c r="AC200" s="181">
        <v>114.87839542027852</v>
      </c>
      <c r="AD200" s="181">
        <v>114.98742124206169</v>
      </c>
      <c r="AE200" s="181">
        <v>114.274550391692</v>
      </c>
      <c r="AF200" s="181">
        <v>113.80392651137744</v>
      </c>
      <c r="AG200" s="181">
        <v>114.76279206599578</v>
      </c>
      <c r="AH200" s="181">
        <v>112.84975640203727</v>
      </c>
      <c r="AI200" s="181">
        <v>115.66483804306414</v>
      </c>
      <c r="AJ200" s="181">
        <v>114.78216713760629</v>
      </c>
      <c r="AK200" s="181">
        <v>114.91686817810604</v>
      </c>
      <c r="AL200" s="181">
        <v>115.81312515392749</v>
      </c>
      <c r="AM200" s="181">
        <v>114.46224622544653</v>
      </c>
      <c r="AN200" s="181">
        <v>113.89311653273123</v>
      </c>
      <c r="AO200" s="181">
        <v>113.28020255763667</v>
      </c>
      <c r="AP200" s="181">
        <v>115.97390261961515</v>
      </c>
      <c r="AQ200" s="181">
        <v>115.35715558128838</v>
      </c>
      <c r="AR200" s="181">
        <v>112.84487391885183</v>
      </c>
      <c r="AS200" s="181">
        <v>113.67996466577074</v>
      </c>
      <c r="AT200" s="181">
        <v>114.33374965937423</v>
      </c>
      <c r="AU200" s="181">
        <v>114.50725797346166</v>
      </c>
      <c r="AV200" s="181">
        <v>114.92277609603278</v>
      </c>
      <c r="AW200" s="181">
        <v>114.76470002618228</v>
      </c>
      <c r="AX200" s="181">
        <v>114.58170527715923</v>
      </c>
      <c r="AY200" s="181">
        <v>115.43010818971794</v>
      </c>
      <c r="AZ200" s="181">
        <v>117.1190038663633</v>
      </c>
      <c r="BA200" s="181">
        <v>117.28986204080203</v>
      </c>
      <c r="BB200" s="181">
        <v>114.79252597763481</v>
      </c>
      <c r="BC200" s="181">
        <v>115.21694666254822</v>
      </c>
      <c r="BD200" s="181">
        <v>115.17256053840705</v>
      </c>
      <c r="BE200" s="181">
        <v>113.44215079942403</v>
      </c>
      <c r="BF200" s="181">
        <v>112.74006704564917</v>
      </c>
      <c r="BG200" s="181">
        <v>113.65918438256068</v>
      </c>
      <c r="BH200" s="181">
        <v>113.97302329779387</v>
      </c>
      <c r="BI200" s="181">
        <v>113.90524930779469</v>
      </c>
      <c r="BJ200" s="181">
        <v>112.09060010909144</v>
      </c>
      <c r="BK200" s="181">
        <v>111.63427020420883</v>
      </c>
      <c r="BL200" s="181"/>
    </row>
    <row r="201" spans="1:64" x14ac:dyDescent="0.25">
      <c r="A201" s="189" t="s">
        <v>114</v>
      </c>
      <c r="B201" s="188"/>
      <c r="C201" s="164">
        <f>C202+C204+C209+C211</f>
        <v>66</v>
      </c>
      <c r="D201" s="172">
        <f t="shared" ref="D201:I201" si="67">(D202*4+D204*52+D209*5+D211*5)/66</f>
        <v>105.34577986164605</v>
      </c>
      <c r="E201" s="172">
        <f t="shared" si="67"/>
        <v>105.43751654838638</v>
      </c>
      <c r="F201" s="172">
        <f t="shared" si="67"/>
        <v>105.43751654838638</v>
      </c>
      <c r="G201" s="172">
        <f t="shared" si="67"/>
        <v>105.43751654838638</v>
      </c>
      <c r="H201" s="172">
        <f t="shared" si="67"/>
        <v>105.43751654838638</v>
      </c>
      <c r="I201" s="172">
        <f t="shared" si="67"/>
        <v>105.43751654838638</v>
      </c>
      <c r="J201" s="172">
        <f>(J202*4+J204*52+J209*5+J211*5)/66</f>
        <v>105.43751637882744</v>
      </c>
      <c r="K201" s="172">
        <v>105.43751637882744</v>
      </c>
      <c r="L201" s="172">
        <v>105.57873755891799</v>
      </c>
      <c r="M201" s="172">
        <v>105.59463924602329</v>
      </c>
      <c r="N201" s="172">
        <v>105.59463924602329</v>
      </c>
      <c r="O201" s="172">
        <v>105.41332625473763</v>
      </c>
      <c r="P201" s="172">
        <v>105.4211170592795</v>
      </c>
      <c r="Q201" s="172">
        <v>105.4211170592795</v>
      </c>
      <c r="R201" s="172">
        <v>105.30567055259675</v>
      </c>
      <c r="S201" s="172">
        <v>105.75932067647189</v>
      </c>
      <c r="T201" s="172">
        <v>104.64605070893305</v>
      </c>
      <c r="U201" s="172">
        <v>102.23140583149505</v>
      </c>
      <c r="V201" s="172">
        <v>102.23140583149505</v>
      </c>
      <c r="W201" s="172">
        <v>101.16175305954501</v>
      </c>
      <c r="X201" s="172">
        <v>96.009430786021042</v>
      </c>
      <c r="Y201" s="172">
        <v>95.550696930994647</v>
      </c>
      <c r="Z201" s="172">
        <v>95.819181275218668</v>
      </c>
      <c r="AA201" s="172">
        <v>95.848859984593744</v>
      </c>
      <c r="AB201" s="172">
        <v>96.061622940505799</v>
      </c>
      <c r="AC201" s="172">
        <v>95.951728652325812</v>
      </c>
      <c r="AD201" s="172">
        <v>95.934949411107254</v>
      </c>
      <c r="AE201" s="172">
        <v>95.934949411107254</v>
      </c>
      <c r="AF201" s="172">
        <v>96.227541631852162</v>
      </c>
      <c r="AG201" s="172">
        <v>95.635455724232273</v>
      </c>
      <c r="AH201" s="172">
        <v>95.635455724232273</v>
      </c>
      <c r="AI201" s="172">
        <v>91.711774903795089</v>
      </c>
      <c r="AJ201" s="172">
        <v>88.714427366307973</v>
      </c>
      <c r="AK201" s="172">
        <v>88.875422313890965</v>
      </c>
      <c r="AL201" s="172">
        <v>84.509170795167549</v>
      </c>
      <c r="AM201" s="172">
        <v>84.069920820645052</v>
      </c>
      <c r="AN201" s="172">
        <v>84.120793868941306</v>
      </c>
      <c r="AO201" s="172">
        <v>84.120793868941306</v>
      </c>
      <c r="AP201" s="172">
        <v>84.165380242964176</v>
      </c>
      <c r="AQ201" s="172">
        <v>84.165380242964176</v>
      </c>
      <c r="AR201" s="172">
        <v>84.201199195804051</v>
      </c>
      <c r="AS201" s="172">
        <v>84.100724834433279</v>
      </c>
      <c r="AT201" s="172">
        <v>84.095434676926246</v>
      </c>
      <c r="AU201" s="172">
        <v>84.095434676926246</v>
      </c>
      <c r="AV201" s="172">
        <v>84.095434676926232</v>
      </c>
      <c r="AW201" s="172">
        <v>84.420876378973503</v>
      </c>
      <c r="AX201" s="172">
        <v>87.629488649445705</v>
      </c>
      <c r="AY201" s="172">
        <v>90.604257657392807</v>
      </c>
      <c r="AZ201" s="172">
        <v>90.645175347788566</v>
      </c>
      <c r="BA201" s="172">
        <v>90.690336472961704</v>
      </c>
      <c r="BB201" s="172">
        <v>90.690336472961704</v>
      </c>
      <c r="BC201" s="172">
        <v>90.69033647296169</v>
      </c>
      <c r="BD201" s="172">
        <v>93.84411418324018</v>
      </c>
      <c r="BE201" s="172">
        <v>94.231511672556735</v>
      </c>
      <c r="BF201" s="172">
        <v>94.231511672556735</v>
      </c>
      <c r="BG201" s="172">
        <v>94.549058397289087</v>
      </c>
      <c r="BH201" s="172">
        <v>95.950763767022579</v>
      </c>
      <c r="BI201" s="172">
        <v>98.502423305354768</v>
      </c>
      <c r="BJ201" s="172">
        <v>98.532190381353573</v>
      </c>
      <c r="BK201" s="172">
        <v>98.584900388978141</v>
      </c>
      <c r="BL201" s="172"/>
    </row>
    <row r="202" spans="1:64" x14ac:dyDescent="0.25">
      <c r="A202" s="173" t="s">
        <v>115</v>
      </c>
      <c r="B202" s="188"/>
      <c r="C202" s="164">
        <f>C203</f>
        <v>4</v>
      </c>
      <c r="D202" s="177">
        <f t="shared" ref="D202:J202" si="68">D203</f>
        <v>106.79100986615946</v>
      </c>
      <c r="E202" s="177">
        <f t="shared" si="68"/>
        <v>108.30466519737483</v>
      </c>
      <c r="F202" s="177">
        <f t="shared" si="68"/>
        <v>108.30466519737483</v>
      </c>
      <c r="G202" s="177">
        <f t="shared" si="68"/>
        <v>108.30466519737483</v>
      </c>
      <c r="H202" s="177">
        <f t="shared" si="68"/>
        <v>108.30466519737483</v>
      </c>
      <c r="I202" s="177">
        <f t="shared" si="68"/>
        <v>108.30466519737483</v>
      </c>
      <c r="J202" s="177">
        <f t="shared" si="68"/>
        <v>108.30466239965227</v>
      </c>
      <c r="K202" s="177">
        <v>108.30466239965227</v>
      </c>
      <c r="L202" s="177">
        <v>107.29648851785305</v>
      </c>
      <c r="M202" s="177">
        <v>107.55886635509037</v>
      </c>
      <c r="N202" s="177">
        <v>107.55886635509037</v>
      </c>
      <c r="O202" s="177">
        <v>108.30971696893673</v>
      </c>
      <c r="P202" s="177">
        <v>108.30971696893673</v>
      </c>
      <c r="Q202" s="177">
        <v>108.30971696893673</v>
      </c>
      <c r="R202" s="177">
        <v>106.40484960867158</v>
      </c>
      <c r="S202" s="177">
        <v>104.89251872062147</v>
      </c>
      <c r="T202" s="177">
        <v>102.68265561289374</v>
      </c>
      <c r="U202" s="177">
        <v>102.24543182316759</v>
      </c>
      <c r="V202" s="177">
        <v>102.24543182316759</v>
      </c>
      <c r="W202" s="177">
        <v>102.6461793021834</v>
      </c>
      <c r="X202" s="177">
        <v>102.6461793021834</v>
      </c>
      <c r="Y202" s="177">
        <v>103.14075105423845</v>
      </c>
      <c r="Z202" s="177">
        <v>107.57074273393516</v>
      </c>
      <c r="AA202" s="177">
        <v>108.06044143862374</v>
      </c>
      <c r="AB202" s="177">
        <v>109.76100486053892</v>
      </c>
      <c r="AC202" s="177">
        <v>107.94774910556917</v>
      </c>
      <c r="AD202" s="177">
        <v>107.67089162546256</v>
      </c>
      <c r="AE202" s="177">
        <v>107.67089162546256</v>
      </c>
      <c r="AF202" s="177">
        <v>107.95320872229907</v>
      </c>
      <c r="AG202" s="177">
        <v>107.95320872229907</v>
      </c>
      <c r="AH202" s="177">
        <v>107.95320872229907</v>
      </c>
      <c r="AI202" s="177">
        <v>108.07398289496631</v>
      </c>
      <c r="AJ202" s="177">
        <v>108.07398289496631</v>
      </c>
      <c r="AK202" s="177">
        <v>107.39395791295962</v>
      </c>
      <c r="AL202" s="177">
        <v>107.48885958917535</v>
      </c>
      <c r="AM202" s="177">
        <v>106.26668411135074</v>
      </c>
      <c r="AN202" s="177">
        <v>107.10608940823872</v>
      </c>
      <c r="AO202" s="177">
        <v>107.10608940823872</v>
      </c>
      <c r="AP202" s="177">
        <v>107.84176457961613</v>
      </c>
      <c r="AQ202" s="177">
        <v>107.84176457961613</v>
      </c>
      <c r="AR202" s="177">
        <v>107.87140005596484</v>
      </c>
      <c r="AS202" s="177">
        <v>106.21357309334729</v>
      </c>
      <c r="AT202" s="177">
        <v>106.12628549448128</v>
      </c>
      <c r="AU202" s="177">
        <v>106.12628549448128</v>
      </c>
      <c r="AV202" s="177">
        <v>106.12628549448127</v>
      </c>
      <c r="AW202" s="177">
        <v>107.97460655558709</v>
      </c>
      <c r="AX202" s="177">
        <v>107.97460655558709</v>
      </c>
      <c r="AY202" s="177">
        <v>107.97460655558709</v>
      </c>
      <c r="AZ202" s="177">
        <v>108.64974844711742</v>
      </c>
      <c r="BA202" s="177">
        <v>109.39490701247396</v>
      </c>
      <c r="BB202" s="177">
        <v>109.39490701247396</v>
      </c>
      <c r="BC202" s="177">
        <v>109.39490701247402</v>
      </c>
      <c r="BD202" s="177">
        <v>109.39490701247402</v>
      </c>
      <c r="BE202" s="177">
        <v>109.06819854260425</v>
      </c>
      <c r="BF202" s="177">
        <v>109.06819854260428</v>
      </c>
      <c r="BG202" s="177">
        <v>109.06819854260428</v>
      </c>
      <c r="BH202" s="177">
        <v>109.06819854260428</v>
      </c>
      <c r="BI202" s="177">
        <v>109.06819854260428</v>
      </c>
      <c r="BJ202" s="177">
        <v>109.55935529658473</v>
      </c>
      <c r="BK202" s="177">
        <v>110.42907042238994</v>
      </c>
      <c r="BL202" s="177"/>
    </row>
    <row r="203" spans="1:64" x14ac:dyDescent="0.25">
      <c r="B203" s="148" t="s">
        <v>568</v>
      </c>
      <c r="C203" s="200">
        <v>4</v>
      </c>
      <c r="D203" s="181">
        <v>106.79100986615946</v>
      </c>
      <c r="E203" s="181">
        <v>108.30466519737483</v>
      </c>
      <c r="F203" s="181">
        <v>108.30466519737483</v>
      </c>
      <c r="G203" s="181">
        <v>108.30466519737483</v>
      </c>
      <c r="H203" s="181">
        <v>108.30466519737483</v>
      </c>
      <c r="I203" s="181">
        <v>108.30466519737483</v>
      </c>
      <c r="J203" s="181">
        <v>108.30466239965227</v>
      </c>
      <c r="K203" s="181">
        <v>108.30466239965227</v>
      </c>
      <c r="L203" s="181">
        <v>107.29648851785305</v>
      </c>
      <c r="M203" s="181">
        <v>107.55886635509037</v>
      </c>
      <c r="N203" s="181">
        <v>107.55886635509037</v>
      </c>
      <c r="O203" s="181">
        <v>108.30971696893673</v>
      </c>
      <c r="P203" s="181">
        <v>108.30971696893673</v>
      </c>
      <c r="Q203" s="181">
        <v>108.30971696893673</v>
      </c>
      <c r="R203" s="181">
        <v>106.40484960867158</v>
      </c>
      <c r="S203" s="181">
        <v>104.89251872062147</v>
      </c>
      <c r="T203" s="181">
        <v>102.68265561289374</v>
      </c>
      <c r="U203" s="181">
        <v>102.24543182316759</v>
      </c>
      <c r="V203" s="181">
        <v>102.24543182316759</v>
      </c>
      <c r="W203" s="181">
        <v>102.6461793021834</v>
      </c>
      <c r="X203" s="181">
        <v>102.6461793021834</v>
      </c>
      <c r="Y203" s="181">
        <v>103.14075105423845</v>
      </c>
      <c r="Z203" s="181">
        <v>107.57074273393516</v>
      </c>
      <c r="AA203" s="181">
        <v>108.06044143862374</v>
      </c>
      <c r="AB203" s="181">
        <v>109.76100486053892</v>
      </c>
      <c r="AC203" s="181">
        <v>107.94774910556917</v>
      </c>
      <c r="AD203" s="181">
        <v>107.67089162546256</v>
      </c>
      <c r="AE203" s="181">
        <v>107.67089162546256</v>
      </c>
      <c r="AF203" s="181">
        <v>107.95320872229907</v>
      </c>
      <c r="AG203" s="181">
        <v>107.95320872229907</v>
      </c>
      <c r="AH203" s="181">
        <v>107.95320872229907</v>
      </c>
      <c r="AI203" s="181">
        <v>108.07398289496631</v>
      </c>
      <c r="AJ203" s="181">
        <v>108.07398289496631</v>
      </c>
      <c r="AK203" s="181">
        <v>107.39395791295962</v>
      </c>
      <c r="AL203" s="181">
        <v>107.48885958917535</v>
      </c>
      <c r="AM203" s="181">
        <v>106.26668411135074</v>
      </c>
      <c r="AN203" s="181">
        <v>107.10608940823872</v>
      </c>
      <c r="AO203" s="181">
        <v>107.10608940823872</v>
      </c>
      <c r="AP203" s="181">
        <v>107.84176457961613</v>
      </c>
      <c r="AQ203" s="181">
        <v>107.84176457961613</v>
      </c>
      <c r="AR203" s="181">
        <v>107.87140005596484</v>
      </c>
      <c r="AS203" s="181">
        <v>106.21357309334729</v>
      </c>
      <c r="AT203" s="181">
        <v>106.12628549448128</v>
      </c>
      <c r="AU203" s="181">
        <v>106.12628549448128</v>
      </c>
      <c r="AV203" s="181">
        <v>106.12628549448127</v>
      </c>
      <c r="AW203" s="181">
        <v>107.97460655558709</v>
      </c>
      <c r="AX203" s="181">
        <v>107.97460655558709</v>
      </c>
      <c r="AY203" s="181">
        <v>107.97460655558709</v>
      </c>
      <c r="AZ203" s="181">
        <v>108.64974844711742</v>
      </c>
      <c r="BA203" s="181">
        <v>109.39490701247396</v>
      </c>
      <c r="BB203" s="181">
        <v>109.39490701247396</v>
      </c>
      <c r="BC203" s="181">
        <v>109.39490701247402</v>
      </c>
      <c r="BD203" s="181">
        <v>109.39490701247402</v>
      </c>
      <c r="BE203" s="181">
        <v>109.06819854260425</v>
      </c>
      <c r="BF203" s="181">
        <v>109.06819854260428</v>
      </c>
      <c r="BG203" s="181">
        <v>109.06819854260428</v>
      </c>
      <c r="BH203" s="181">
        <v>109.06819854260428</v>
      </c>
      <c r="BI203" s="181">
        <v>109.06819854260428</v>
      </c>
      <c r="BJ203" s="181">
        <v>109.55935529658473</v>
      </c>
      <c r="BK203" s="181">
        <v>110.42907042238994</v>
      </c>
      <c r="BL203" s="181"/>
    </row>
    <row r="204" spans="1:64" x14ac:dyDescent="0.25">
      <c r="A204" s="173" t="s">
        <v>116</v>
      </c>
      <c r="B204" s="188"/>
      <c r="C204" s="164">
        <f>SUM(C205:C208)</f>
        <v>52</v>
      </c>
      <c r="D204" s="177">
        <f t="shared" ref="D204:J204" si="69">(D205*44+D206*7+D208*1)/52</f>
        <v>106.02447650156844</v>
      </c>
      <c r="E204" s="177">
        <f t="shared" si="69"/>
        <v>106.02447650156844</v>
      </c>
      <c r="F204" s="177">
        <f t="shared" si="69"/>
        <v>106.02447650156844</v>
      </c>
      <c r="G204" s="177">
        <f t="shared" si="69"/>
        <v>106.02447650156844</v>
      </c>
      <c r="H204" s="177">
        <f t="shared" si="69"/>
        <v>106.02447650156844</v>
      </c>
      <c r="I204" s="177">
        <f t="shared" si="69"/>
        <v>106.02447650156844</v>
      </c>
      <c r="J204" s="177">
        <f t="shared" si="69"/>
        <v>106.02447650156844</v>
      </c>
      <c r="K204" s="177">
        <v>106.02447650156844</v>
      </c>
      <c r="L204" s="177">
        <v>106.28127060566794</v>
      </c>
      <c r="M204" s="177">
        <v>106.28127060566794</v>
      </c>
      <c r="N204" s="177">
        <v>106.28127060566794</v>
      </c>
      <c r="O204" s="177">
        <v>105.99338483874027</v>
      </c>
      <c r="P204" s="177">
        <v>105.99338483874027</v>
      </c>
      <c r="Q204" s="177">
        <v>105.99338483874027</v>
      </c>
      <c r="R204" s="177">
        <v>105.99338483874027</v>
      </c>
      <c r="S204" s="177">
        <v>105.99338483874027</v>
      </c>
      <c r="T204" s="177">
        <v>104.75037781130465</v>
      </c>
      <c r="U204" s="177">
        <v>101.71926883530458</v>
      </c>
      <c r="V204" s="177">
        <v>101.71926883530458</v>
      </c>
      <c r="W204" s="177">
        <v>100.33080589559754</v>
      </c>
      <c r="X204" s="177">
        <v>93.791319933047888</v>
      </c>
      <c r="Y204" s="177">
        <v>93.171036828433216</v>
      </c>
      <c r="Z204" s="177">
        <v>93.171036828433216</v>
      </c>
      <c r="AA204" s="177">
        <v>93.171036828433216</v>
      </c>
      <c r="AB204" s="177">
        <v>93.171036828433216</v>
      </c>
      <c r="AC204" s="177">
        <v>93.171036828433216</v>
      </c>
      <c r="AD204" s="177">
        <v>93.171036828433216</v>
      </c>
      <c r="AE204" s="177">
        <v>93.171036828433216</v>
      </c>
      <c r="AF204" s="177">
        <v>93.171036828433216</v>
      </c>
      <c r="AG204" s="177">
        <v>92.419543176454127</v>
      </c>
      <c r="AH204" s="177">
        <v>92.419543176454127</v>
      </c>
      <c r="AI204" s="177">
        <v>87.430196429540217</v>
      </c>
      <c r="AJ204" s="177">
        <v>83.625870708883497</v>
      </c>
      <c r="AK204" s="177">
        <v>83.625870708883497</v>
      </c>
      <c r="AL204" s="177">
        <v>77.988129590904634</v>
      </c>
      <c r="AM204" s="177">
        <v>77.524633506151062</v>
      </c>
      <c r="AN204" s="177">
        <v>77.524633506151062</v>
      </c>
      <c r="AO204" s="177">
        <v>77.524633506151062</v>
      </c>
      <c r="AP204" s="177">
        <v>77.524633506151062</v>
      </c>
      <c r="AQ204" s="177">
        <v>77.524633506151062</v>
      </c>
      <c r="AR204" s="177">
        <v>77.567816371190219</v>
      </c>
      <c r="AS204" s="177">
        <v>77.567816371190219</v>
      </c>
      <c r="AT204" s="177">
        <v>77.567816371190219</v>
      </c>
      <c r="AU204" s="177">
        <v>77.567816371190219</v>
      </c>
      <c r="AV204" s="177">
        <v>77.567816371190204</v>
      </c>
      <c r="AW204" s="177">
        <v>77.567816371190219</v>
      </c>
      <c r="AX204" s="177">
        <v>81.640285791404935</v>
      </c>
      <c r="AY204" s="177">
        <v>85.415954147645479</v>
      </c>
      <c r="AZ204" s="177">
        <v>85.415954147645465</v>
      </c>
      <c r="BA204" s="177">
        <v>85.415954147645479</v>
      </c>
      <c r="BB204" s="177">
        <v>85.415954147645479</v>
      </c>
      <c r="BC204" s="177">
        <v>85.415954147645465</v>
      </c>
      <c r="BD204" s="177">
        <v>89.360625424109756</v>
      </c>
      <c r="BE204" s="177">
        <v>89.877453658232298</v>
      </c>
      <c r="BF204" s="177">
        <v>89.877453658232298</v>
      </c>
      <c r="BG204" s="177">
        <v>90.28049373193106</v>
      </c>
      <c r="BH204" s="177">
        <v>92.059581316592798</v>
      </c>
      <c r="BI204" s="177">
        <v>95.298226115245171</v>
      </c>
      <c r="BJ204" s="177">
        <v>95.298226115245171</v>
      </c>
      <c r="BK204" s="177">
        <v>95.298226115245171</v>
      </c>
      <c r="BL204" s="177"/>
    </row>
    <row r="205" spans="1:64" x14ac:dyDescent="0.25">
      <c r="B205" s="148" t="s">
        <v>569</v>
      </c>
      <c r="C205" s="184">
        <v>44</v>
      </c>
      <c r="D205" s="181">
        <v>105.98377281947259</v>
      </c>
      <c r="E205" s="181">
        <v>105.98377281947259</v>
      </c>
      <c r="F205" s="181">
        <v>105.98377281947259</v>
      </c>
      <c r="G205" s="181">
        <v>105.98377281947259</v>
      </c>
      <c r="H205" s="181">
        <v>105.98377281947259</v>
      </c>
      <c r="I205" s="181">
        <v>105.98377281947259</v>
      </c>
      <c r="J205" s="181">
        <v>105.98377281947259</v>
      </c>
      <c r="K205" s="181">
        <v>105.98377281947259</v>
      </c>
      <c r="L205" s="181">
        <v>105.98377281947259</v>
      </c>
      <c r="M205" s="181">
        <v>105.98377281947259</v>
      </c>
      <c r="N205" s="181">
        <v>105.98377281947259</v>
      </c>
      <c r="O205" s="181">
        <v>105.98377281947259</v>
      </c>
      <c r="P205" s="181">
        <v>105.98377281947259</v>
      </c>
      <c r="Q205" s="181">
        <v>105.98377281947259</v>
      </c>
      <c r="R205" s="181">
        <v>105.98377281947259</v>
      </c>
      <c r="S205" s="181">
        <v>105.98377281947259</v>
      </c>
      <c r="T205" s="181">
        <v>104.7464503042596</v>
      </c>
      <c r="U205" s="181">
        <v>101.72413793103448</v>
      </c>
      <c r="V205" s="181">
        <v>101.72413793103448</v>
      </c>
      <c r="W205" s="181">
        <v>100.36511156186613</v>
      </c>
      <c r="X205" s="181">
        <v>93.833671399594309</v>
      </c>
      <c r="Y205" s="181">
        <v>93.204868154158248</v>
      </c>
      <c r="Z205" s="181">
        <v>93.204868154158248</v>
      </c>
      <c r="AA205" s="181">
        <v>93.204868154158248</v>
      </c>
      <c r="AB205" s="181">
        <v>93.204868154158248</v>
      </c>
      <c r="AC205" s="181">
        <v>93.204868154158248</v>
      </c>
      <c r="AD205" s="181">
        <v>93.204868154158248</v>
      </c>
      <c r="AE205" s="181">
        <v>93.204868154158248</v>
      </c>
      <c r="AF205" s="181">
        <v>93.204868154158248</v>
      </c>
      <c r="AG205" s="181">
        <v>93.204868154158248</v>
      </c>
      <c r="AH205" s="181">
        <v>93.204868154158248</v>
      </c>
      <c r="AI205" s="181">
        <v>87.910750507099365</v>
      </c>
      <c r="AJ205" s="181">
        <v>83.874239350912816</v>
      </c>
      <c r="AK205" s="181">
        <v>83.874239350912816</v>
      </c>
      <c r="AL205" s="181">
        <v>78.803245436105513</v>
      </c>
      <c r="AM205" s="181">
        <v>78.803245436105513</v>
      </c>
      <c r="AN205" s="181">
        <v>78.803245436105513</v>
      </c>
      <c r="AO205" s="181">
        <v>78.803245436105513</v>
      </c>
      <c r="AP205" s="181">
        <v>78.803245436105513</v>
      </c>
      <c r="AQ205" s="181">
        <v>78.803245436105513</v>
      </c>
      <c r="AR205" s="181">
        <v>78.803245436105513</v>
      </c>
      <c r="AS205" s="181">
        <v>78.803245436105513</v>
      </c>
      <c r="AT205" s="181">
        <v>78.803245436105513</v>
      </c>
      <c r="AU205" s="181">
        <v>78.803245436105513</v>
      </c>
      <c r="AV205" s="181">
        <v>78.803245436105485</v>
      </c>
      <c r="AW205" s="181">
        <v>78.803245436105513</v>
      </c>
      <c r="AX205" s="181">
        <v>82.718052738336723</v>
      </c>
      <c r="AY205" s="181">
        <v>86.612576064908737</v>
      </c>
      <c r="AZ205" s="181">
        <v>86.612576064908723</v>
      </c>
      <c r="BA205" s="181">
        <v>86.612576064908737</v>
      </c>
      <c r="BB205" s="181">
        <v>86.612576064908737</v>
      </c>
      <c r="BC205" s="181">
        <v>86.612576064908723</v>
      </c>
      <c r="BD205" s="181">
        <v>90.507099391480693</v>
      </c>
      <c r="BE205" s="181">
        <v>91.075050709939148</v>
      </c>
      <c r="BF205" s="181">
        <v>91.075050709939148</v>
      </c>
      <c r="BG205" s="181">
        <v>91.075050709939148</v>
      </c>
      <c r="BH205" s="181">
        <v>92.79918864097364</v>
      </c>
      <c r="BI205" s="181">
        <v>95.943204868154169</v>
      </c>
      <c r="BJ205" s="181">
        <v>95.943204868154169</v>
      </c>
      <c r="BK205" s="181">
        <v>95.943204868154169</v>
      </c>
      <c r="BL205" s="181"/>
    </row>
    <row r="206" spans="1:64" x14ac:dyDescent="0.25">
      <c r="B206" s="148" t="s">
        <v>570</v>
      </c>
      <c r="C206" s="200">
        <v>7</v>
      </c>
      <c r="D206" s="181">
        <v>106.67475728155338</v>
      </c>
      <c r="E206" s="181">
        <v>106.67475728155338</v>
      </c>
      <c r="F206" s="181">
        <v>106.67475728155338</v>
      </c>
      <c r="G206" s="181">
        <v>106.67475728155338</v>
      </c>
      <c r="H206" s="181">
        <v>106.67475728155338</v>
      </c>
      <c r="I206" s="181">
        <v>106.67475728155338</v>
      </c>
      <c r="J206" s="181">
        <v>106.67475728155338</v>
      </c>
      <c r="K206" s="181">
        <v>106.67475728155338</v>
      </c>
      <c r="L206" s="181">
        <v>106.67475728155338</v>
      </c>
      <c r="M206" s="181">
        <v>106.67475728155338</v>
      </c>
      <c r="N206" s="181">
        <v>106.67475728155338</v>
      </c>
      <c r="O206" s="181">
        <v>106.67475728155338</v>
      </c>
      <c r="P206" s="181">
        <v>106.67475728155338</v>
      </c>
      <c r="Q206" s="181">
        <v>106.67475728155338</v>
      </c>
      <c r="R206" s="181">
        <v>106.67475728155338</v>
      </c>
      <c r="S206" s="181">
        <v>106.67475728155338</v>
      </c>
      <c r="T206" s="181">
        <v>105.21844660194172</v>
      </c>
      <c r="U206" s="181">
        <v>101.69902912621357</v>
      </c>
      <c r="V206" s="181">
        <v>101.69902912621357</v>
      </c>
      <c r="W206" s="181">
        <v>99.927184466019398</v>
      </c>
      <c r="X206" s="181">
        <v>92.402912621359221</v>
      </c>
      <c r="Y206" s="181">
        <v>91.747572815533957</v>
      </c>
      <c r="Z206" s="181">
        <v>91.747572815533957</v>
      </c>
      <c r="AA206" s="181">
        <v>91.747572815533957</v>
      </c>
      <c r="AB206" s="181">
        <v>91.747572815533957</v>
      </c>
      <c r="AC206" s="181">
        <v>91.747572815533957</v>
      </c>
      <c r="AD206" s="181">
        <v>91.747572815533957</v>
      </c>
      <c r="AE206" s="181">
        <v>91.747572815533957</v>
      </c>
      <c r="AF206" s="181">
        <v>91.747572815533957</v>
      </c>
      <c r="AG206" s="181">
        <v>86.165048543689267</v>
      </c>
      <c r="AH206" s="181">
        <v>86.165048543689267</v>
      </c>
      <c r="AI206" s="181">
        <v>82.378640776698987</v>
      </c>
      <c r="AJ206" s="181">
        <v>79.490291262135912</v>
      </c>
      <c r="AK206" s="181">
        <v>79.490291262135912</v>
      </c>
      <c r="AL206" s="181">
        <v>71.601941747572795</v>
      </c>
      <c r="AM206" s="181">
        <v>71.601941747572795</v>
      </c>
      <c r="AN206" s="181">
        <v>71.601941747572795</v>
      </c>
      <c r="AO206" s="181">
        <v>71.601941747572795</v>
      </c>
      <c r="AP206" s="181">
        <v>71.601941747572795</v>
      </c>
      <c r="AQ206" s="181">
        <v>71.601941747572795</v>
      </c>
      <c r="AR206" s="181">
        <v>71.601941747572795</v>
      </c>
      <c r="AS206" s="181">
        <v>71.601941747572795</v>
      </c>
      <c r="AT206" s="181">
        <v>71.601941747572795</v>
      </c>
      <c r="AU206" s="181">
        <v>71.601941747572795</v>
      </c>
      <c r="AV206" s="181">
        <v>71.601941747572809</v>
      </c>
      <c r="AW206" s="181">
        <v>71.601941747572795</v>
      </c>
      <c r="AX206" s="181">
        <v>75.194174757281544</v>
      </c>
      <c r="AY206" s="181">
        <v>78.762135922330103</v>
      </c>
      <c r="AZ206" s="181">
        <v>78.762135922330131</v>
      </c>
      <c r="BA206" s="181">
        <v>78.762135922330103</v>
      </c>
      <c r="BB206" s="181">
        <v>78.762135922330103</v>
      </c>
      <c r="BC206" s="181">
        <v>78.762135922330131</v>
      </c>
      <c r="BD206" s="181">
        <v>84.902912621359221</v>
      </c>
      <c r="BE206" s="181">
        <v>85.80097087378644</v>
      </c>
      <c r="BF206" s="181">
        <v>85.800970873786426</v>
      </c>
      <c r="BG206" s="181">
        <v>85.800970873786426</v>
      </c>
      <c r="BH206" s="181">
        <v>88.179611650485427</v>
      </c>
      <c r="BI206" s="181">
        <v>92.475728155339795</v>
      </c>
      <c r="BJ206" s="181">
        <v>92.475728155339795</v>
      </c>
      <c r="BK206" s="181">
        <v>92.475728155339795</v>
      </c>
      <c r="BL206" s="181"/>
    </row>
    <row r="207" spans="1:64" x14ac:dyDescent="0.25">
      <c r="B207" s="148" t="s">
        <v>571</v>
      </c>
      <c r="C207" s="184" t="s">
        <v>181</v>
      </c>
      <c r="D207" s="181"/>
      <c r="E207" s="187" t="s">
        <v>181</v>
      </c>
      <c r="F207" s="187" t="s">
        <v>181</v>
      </c>
      <c r="G207" s="187" t="s">
        <v>181</v>
      </c>
      <c r="H207" s="181" t="s">
        <v>181</v>
      </c>
      <c r="I207" s="181" t="s">
        <v>181</v>
      </c>
      <c r="J207" s="181" t="s">
        <v>181</v>
      </c>
      <c r="K207" s="181" t="s">
        <v>181</v>
      </c>
      <c r="L207" s="181" t="s">
        <v>181</v>
      </c>
      <c r="M207" s="181" t="s">
        <v>181</v>
      </c>
      <c r="N207" s="181" t="s">
        <v>181</v>
      </c>
      <c r="O207" s="181" t="s">
        <v>181</v>
      </c>
      <c r="P207" s="181" t="s">
        <v>181</v>
      </c>
      <c r="Q207" s="181"/>
      <c r="R207" s="181"/>
      <c r="S207" s="181"/>
      <c r="T207" s="181"/>
      <c r="U207" s="181"/>
      <c r="V207" s="181"/>
      <c r="W207" s="181"/>
      <c r="X207" s="181"/>
      <c r="Y207" s="181"/>
      <c r="Z207" s="181"/>
      <c r="AA207" s="181"/>
      <c r="AB207" s="181"/>
      <c r="AC207" s="181"/>
      <c r="AD207" s="181"/>
      <c r="AE207" s="181"/>
      <c r="AF207" s="181"/>
      <c r="AG207" s="181"/>
      <c r="AH207" s="181"/>
      <c r="AI207" s="181"/>
      <c r="AJ207" s="181"/>
      <c r="AK207" s="181"/>
      <c r="AL207" s="181"/>
      <c r="AM207" s="181"/>
      <c r="AN207" s="181"/>
      <c r="AO207" s="181"/>
      <c r="AP207" s="181"/>
      <c r="AQ207" s="181"/>
      <c r="AR207" s="181"/>
      <c r="AS207" s="181"/>
      <c r="AT207" s="181"/>
      <c r="AU207" s="181"/>
      <c r="AV207" s="181"/>
      <c r="AW207" s="181"/>
      <c r="AX207" s="181"/>
      <c r="AY207" s="181"/>
      <c r="AZ207" s="181"/>
      <c r="BA207" s="181"/>
      <c r="BB207" s="181"/>
      <c r="BC207" s="181"/>
      <c r="BD207" s="181"/>
      <c r="BE207" s="181"/>
      <c r="BF207" s="181"/>
      <c r="BG207" s="181"/>
      <c r="BH207" s="181"/>
      <c r="BI207" s="181"/>
      <c r="BJ207" s="181"/>
      <c r="BK207" s="181"/>
      <c r="BL207" s="181"/>
    </row>
    <row r="208" spans="1:64" x14ac:dyDescent="0.25">
      <c r="B208" s="148" t="s">
        <v>572</v>
      </c>
      <c r="C208" s="184">
        <v>1</v>
      </c>
      <c r="D208" s="181">
        <v>103.26347305389224</v>
      </c>
      <c r="E208" s="181">
        <v>103.26347305389224</v>
      </c>
      <c r="F208" s="181">
        <v>103.26347305389224</v>
      </c>
      <c r="G208" s="181">
        <v>103.26347305389224</v>
      </c>
      <c r="H208" s="181">
        <v>103.26347305389224</v>
      </c>
      <c r="I208" s="181">
        <v>103.26347305389224</v>
      </c>
      <c r="J208" s="181">
        <v>103.26347305389224</v>
      </c>
      <c r="K208" s="181">
        <v>103.26347305389224</v>
      </c>
      <c r="L208" s="181">
        <v>116.61676646706586</v>
      </c>
      <c r="M208" s="181">
        <v>116.61676646706586</v>
      </c>
      <c r="N208" s="181">
        <v>116.61676646706586</v>
      </c>
      <c r="O208" s="181">
        <v>101.64670658682635</v>
      </c>
      <c r="P208" s="181">
        <v>101.64670658682635</v>
      </c>
      <c r="Q208" s="181">
        <v>101.64670658682635</v>
      </c>
      <c r="R208" s="181">
        <v>101.64670658682635</v>
      </c>
      <c r="S208" s="181">
        <v>101.64670658682635</v>
      </c>
      <c r="T208" s="181">
        <v>101.64670658682635</v>
      </c>
      <c r="U208" s="181">
        <v>101.64670658682635</v>
      </c>
      <c r="V208" s="181">
        <v>101.64670658682635</v>
      </c>
      <c r="W208" s="181">
        <v>101.64670658682635</v>
      </c>
      <c r="X208" s="181">
        <v>101.64670658682635</v>
      </c>
      <c r="Y208" s="181">
        <v>101.64670658682635</v>
      </c>
      <c r="Z208" s="181">
        <v>101.64670658682635</v>
      </c>
      <c r="AA208" s="181">
        <v>101.64670658682635</v>
      </c>
      <c r="AB208" s="181">
        <v>101.64670658682635</v>
      </c>
      <c r="AC208" s="181">
        <v>101.64670658682635</v>
      </c>
      <c r="AD208" s="181">
        <v>101.64670658682635</v>
      </c>
      <c r="AE208" s="181">
        <v>101.64670658682635</v>
      </c>
      <c r="AF208" s="181">
        <v>101.64670658682635</v>
      </c>
      <c r="AG208" s="181">
        <v>101.64670658682635</v>
      </c>
      <c r="AH208" s="181">
        <v>101.64670658682635</v>
      </c>
      <c r="AI208" s="181">
        <v>101.64670658682635</v>
      </c>
      <c r="AJ208" s="181">
        <v>101.64670658682635</v>
      </c>
      <c r="AK208" s="181">
        <v>101.64670658682635</v>
      </c>
      <c r="AL208" s="181">
        <v>86.82634730538922</v>
      </c>
      <c r="AM208" s="181">
        <v>62.724550898203567</v>
      </c>
      <c r="AN208" s="181">
        <v>62.724550898203567</v>
      </c>
      <c r="AO208" s="181">
        <v>62.724550898203567</v>
      </c>
      <c r="AP208" s="181">
        <v>62.724550898203567</v>
      </c>
      <c r="AQ208" s="181">
        <v>62.724550898203567</v>
      </c>
      <c r="AR208" s="181">
        <v>64.970059880239532</v>
      </c>
      <c r="AS208" s="181">
        <v>64.970059880239532</v>
      </c>
      <c r="AT208" s="181">
        <v>64.970059880239532</v>
      </c>
      <c r="AU208" s="181">
        <v>64.970059880239532</v>
      </c>
      <c r="AV208" s="181">
        <v>64.970059880239518</v>
      </c>
      <c r="AW208" s="181">
        <v>64.970059880239532</v>
      </c>
      <c r="AX208" s="181">
        <v>79.341317365269447</v>
      </c>
      <c r="AY208" s="181">
        <v>79.341317365269461</v>
      </c>
      <c r="AZ208" s="181">
        <v>79.341317365269447</v>
      </c>
      <c r="BA208" s="181">
        <v>79.341317365269461</v>
      </c>
      <c r="BB208" s="181">
        <v>79.341317365269461</v>
      </c>
      <c r="BC208" s="181">
        <v>79.341317365269447</v>
      </c>
      <c r="BD208" s="181">
        <v>70.119760479041958</v>
      </c>
      <c r="BE208" s="181">
        <v>65.718562874251504</v>
      </c>
      <c r="BF208" s="181">
        <v>65.718562874251489</v>
      </c>
      <c r="BG208" s="181">
        <v>86.676646706586823</v>
      </c>
      <c r="BH208" s="181">
        <v>86.676646706586823</v>
      </c>
      <c r="BI208" s="181">
        <v>86.676646706586823</v>
      </c>
      <c r="BJ208" s="181">
        <v>86.676646706586823</v>
      </c>
      <c r="BK208" s="181">
        <v>86.676646706586823</v>
      </c>
      <c r="BL208" s="181"/>
    </row>
    <row r="209" spans="1:64" x14ac:dyDescent="0.25">
      <c r="A209" s="173" t="s">
        <v>117</v>
      </c>
      <c r="B209" s="188"/>
      <c r="C209" s="164">
        <f>C210</f>
        <v>5</v>
      </c>
      <c r="D209" s="177">
        <f t="shared" ref="D209:J209" si="70">D210</f>
        <v>102.47693066448846</v>
      </c>
      <c r="E209" s="177">
        <f t="shared" si="70"/>
        <v>102.47693066448846</v>
      </c>
      <c r="F209" s="177">
        <f t="shared" si="70"/>
        <v>102.47693066448846</v>
      </c>
      <c r="G209" s="177">
        <f t="shared" si="70"/>
        <v>102.47693066448846</v>
      </c>
      <c r="H209" s="177">
        <f t="shared" si="70"/>
        <v>102.47693066448846</v>
      </c>
      <c r="I209" s="177">
        <f t="shared" si="70"/>
        <v>102.47693066448846</v>
      </c>
      <c r="J209" s="177">
        <f t="shared" si="70"/>
        <v>102.47693066448846</v>
      </c>
      <c r="K209" s="177">
        <v>102.47693066448846</v>
      </c>
      <c r="L209" s="177">
        <v>102.47693066448846</v>
      </c>
      <c r="M209" s="177">
        <v>102.47693066448846</v>
      </c>
      <c r="N209" s="177">
        <v>102.47693066448846</v>
      </c>
      <c r="O209" s="177">
        <v>102.47693066448846</v>
      </c>
      <c r="P209" s="177">
        <v>102.57976928444114</v>
      </c>
      <c r="Q209" s="177">
        <v>102.57976928444114</v>
      </c>
      <c r="R209" s="177">
        <v>102.57976928444114</v>
      </c>
      <c r="S209" s="177">
        <v>109.777815630033</v>
      </c>
      <c r="T209" s="177">
        <v>109.777815630033</v>
      </c>
      <c r="U209" s="177">
        <v>109.777815630033</v>
      </c>
      <c r="V209" s="177">
        <v>109.777815630033</v>
      </c>
      <c r="W209" s="177">
        <v>109.777815630033</v>
      </c>
      <c r="X209" s="177">
        <v>109.777815630033</v>
      </c>
      <c r="Y209" s="177">
        <v>109.777815630033</v>
      </c>
      <c r="Z209" s="177">
        <v>109.777815630033</v>
      </c>
      <c r="AA209" s="177">
        <v>109.777815630033</v>
      </c>
      <c r="AB209" s="177">
        <v>111.22583591054017</v>
      </c>
      <c r="AC209" s="177">
        <v>111.22583591054017</v>
      </c>
      <c r="AD209" s="177">
        <v>111.22583591054017</v>
      </c>
      <c r="AE209" s="177">
        <v>111.22583591054017</v>
      </c>
      <c r="AF209" s="177">
        <v>114.8621995469038</v>
      </c>
      <c r="AG209" s="177">
        <v>114.8621995469038</v>
      </c>
      <c r="AH209" s="177">
        <v>114.8621995469038</v>
      </c>
      <c r="AI209" s="177">
        <v>114.8621995469038</v>
      </c>
      <c r="AJ209" s="177">
        <v>114.8621995469038</v>
      </c>
      <c r="AK209" s="177">
        <v>116.73051461008565</v>
      </c>
      <c r="AL209" s="177">
        <v>117.65258084894405</v>
      </c>
      <c r="AM209" s="177">
        <v>117.65258084894405</v>
      </c>
      <c r="AN209" s="177">
        <v>117.65258084894405</v>
      </c>
      <c r="AO209" s="177">
        <v>117.65258084894405</v>
      </c>
      <c r="AP209" s="177">
        <v>117.65258084894405</v>
      </c>
      <c r="AQ209" s="177">
        <v>117.65258084894405</v>
      </c>
      <c r="AR209" s="177">
        <v>117.65258084894405</v>
      </c>
      <c r="AS209" s="177">
        <v>117.65258084894405</v>
      </c>
      <c r="AT209" s="177">
        <v>117.65258084894405</v>
      </c>
      <c r="AU209" s="177">
        <v>117.65258084894405</v>
      </c>
      <c r="AV209" s="177">
        <v>117.65258084894408</v>
      </c>
      <c r="AW209" s="177">
        <v>119.72624579728343</v>
      </c>
      <c r="AX209" s="177">
        <v>119.72624579728343</v>
      </c>
      <c r="AY209" s="177">
        <v>119.72624579728343</v>
      </c>
      <c r="AZ209" s="177">
        <v>119.72624579728343</v>
      </c>
      <c r="BA209" s="177">
        <v>119.72624579728343</v>
      </c>
      <c r="BB209" s="177">
        <v>119.72624579728343</v>
      </c>
      <c r="BC209" s="177">
        <v>119.72624579728343</v>
      </c>
      <c r="BD209" s="177">
        <v>120.33153029773079</v>
      </c>
      <c r="BE209" s="177">
        <v>120.33153029773079</v>
      </c>
      <c r="BF209" s="177">
        <v>120.33153029773082</v>
      </c>
      <c r="BG209" s="177">
        <v>120.33153029773082</v>
      </c>
      <c r="BH209" s="177">
        <v>120.33153029773082</v>
      </c>
      <c r="BI209" s="177">
        <v>120.33153029773082</v>
      </c>
      <c r="BJ209" s="177">
        <v>120.33153029773082</v>
      </c>
      <c r="BK209" s="177">
        <v>120.33153029773082</v>
      </c>
      <c r="BL209" s="177"/>
    </row>
    <row r="210" spans="1:64" x14ac:dyDescent="0.25">
      <c r="B210" s="148" t="s">
        <v>573</v>
      </c>
      <c r="C210" s="200">
        <v>5</v>
      </c>
      <c r="D210" s="181">
        <v>102.47693066448846</v>
      </c>
      <c r="E210" s="181">
        <v>102.47693066448846</v>
      </c>
      <c r="F210" s="181">
        <v>102.47693066448846</v>
      </c>
      <c r="G210" s="181">
        <v>102.47693066448846</v>
      </c>
      <c r="H210" s="181">
        <v>102.47693066448846</v>
      </c>
      <c r="I210" s="181">
        <v>102.47693066448846</v>
      </c>
      <c r="J210" s="181">
        <v>102.47693066448846</v>
      </c>
      <c r="K210" s="181">
        <v>102.47693066448846</v>
      </c>
      <c r="L210" s="181">
        <v>102.47693066448846</v>
      </c>
      <c r="M210" s="181">
        <v>102.47693066448846</v>
      </c>
      <c r="N210" s="181">
        <v>102.47693066448846</v>
      </c>
      <c r="O210" s="181">
        <v>102.47693066448846</v>
      </c>
      <c r="P210" s="181">
        <v>102.57976928444114</v>
      </c>
      <c r="Q210" s="181">
        <v>102.57976928444114</v>
      </c>
      <c r="R210" s="181">
        <v>102.57976928444114</v>
      </c>
      <c r="S210" s="181">
        <v>109.777815630033</v>
      </c>
      <c r="T210" s="181">
        <v>109.777815630033</v>
      </c>
      <c r="U210" s="181">
        <v>109.777815630033</v>
      </c>
      <c r="V210" s="181">
        <v>109.777815630033</v>
      </c>
      <c r="W210" s="181">
        <v>109.777815630033</v>
      </c>
      <c r="X210" s="181">
        <v>109.777815630033</v>
      </c>
      <c r="Y210" s="181">
        <v>109.777815630033</v>
      </c>
      <c r="Z210" s="181">
        <v>109.777815630033</v>
      </c>
      <c r="AA210" s="181">
        <v>109.777815630033</v>
      </c>
      <c r="AB210" s="181">
        <v>111.22583591054017</v>
      </c>
      <c r="AC210" s="181">
        <v>111.22583591054017</v>
      </c>
      <c r="AD210" s="181">
        <v>111.22583591054017</v>
      </c>
      <c r="AE210" s="181">
        <v>111.22583591054017</v>
      </c>
      <c r="AF210" s="181">
        <v>114.8621995469038</v>
      </c>
      <c r="AG210" s="181">
        <v>114.8621995469038</v>
      </c>
      <c r="AH210" s="181">
        <v>114.8621995469038</v>
      </c>
      <c r="AI210" s="181">
        <v>114.8621995469038</v>
      </c>
      <c r="AJ210" s="181">
        <v>114.8621995469038</v>
      </c>
      <c r="AK210" s="181">
        <v>116.73051461008565</v>
      </c>
      <c r="AL210" s="181">
        <v>117.65258084894405</v>
      </c>
      <c r="AM210" s="181">
        <v>117.65258084894405</v>
      </c>
      <c r="AN210" s="181">
        <v>117.65258084894405</v>
      </c>
      <c r="AO210" s="181">
        <v>117.65258084894405</v>
      </c>
      <c r="AP210" s="181">
        <v>117.65258084894405</v>
      </c>
      <c r="AQ210" s="181">
        <v>117.65258084894405</v>
      </c>
      <c r="AR210" s="181">
        <v>117.65258084894405</v>
      </c>
      <c r="AS210" s="181">
        <v>117.65258084894405</v>
      </c>
      <c r="AT210" s="181">
        <v>117.65258084894405</v>
      </c>
      <c r="AU210" s="181">
        <v>117.65258084894405</v>
      </c>
      <c r="AV210" s="181">
        <v>117.65258084894408</v>
      </c>
      <c r="AW210" s="181">
        <v>119.72624579728343</v>
      </c>
      <c r="AX210" s="181">
        <v>119.72624579728343</v>
      </c>
      <c r="AY210" s="181">
        <v>119.72624579728343</v>
      </c>
      <c r="AZ210" s="181">
        <v>119.72624579728343</v>
      </c>
      <c r="BA210" s="181">
        <v>119.72624579728343</v>
      </c>
      <c r="BB210" s="181">
        <v>119.72624579728343</v>
      </c>
      <c r="BC210" s="181">
        <v>119.72624579728343</v>
      </c>
      <c r="BD210" s="181">
        <v>120.33153029773079</v>
      </c>
      <c r="BE210" s="181">
        <v>120.33153029773079</v>
      </c>
      <c r="BF210" s="181">
        <v>120.33153029773082</v>
      </c>
      <c r="BG210" s="181">
        <v>120.33153029773082</v>
      </c>
      <c r="BH210" s="181">
        <v>120.33153029773082</v>
      </c>
      <c r="BI210" s="181">
        <v>120.33153029773082</v>
      </c>
      <c r="BJ210" s="181">
        <v>120.33153029773082</v>
      </c>
      <c r="BK210" s="181">
        <v>120.33153029773082</v>
      </c>
      <c r="BL210" s="181"/>
    </row>
    <row r="211" spans="1:64" x14ac:dyDescent="0.25">
      <c r="A211" s="173" t="s">
        <v>118</v>
      </c>
      <c r="B211" s="188"/>
      <c r="C211" s="164">
        <v>5</v>
      </c>
      <c r="D211" s="177">
        <f t="shared" ref="D211:J211" si="71">(D212*4+1*D213)/5</f>
        <v>100.00000000000003</v>
      </c>
      <c r="E211" s="177">
        <f t="shared" si="71"/>
        <v>100.00000000000003</v>
      </c>
      <c r="F211" s="177">
        <f t="shared" si="71"/>
        <v>100.00000000000003</v>
      </c>
      <c r="G211" s="177">
        <f t="shared" si="71"/>
        <v>100.00000000000003</v>
      </c>
      <c r="H211" s="177">
        <f t="shared" si="71"/>
        <v>100.00000000000003</v>
      </c>
      <c r="I211" s="177">
        <f t="shared" si="71"/>
        <v>100.00000000000003</v>
      </c>
      <c r="J211" s="177">
        <f t="shared" si="71"/>
        <v>100.00000000000003</v>
      </c>
      <c r="K211" s="177">
        <v>100.00000000000003</v>
      </c>
      <c r="L211" s="177">
        <v>100.00000000000003</v>
      </c>
      <c r="M211" s="177">
        <v>100.00000000000003</v>
      </c>
      <c r="N211" s="177">
        <v>100.00000000000003</v>
      </c>
      <c r="O211" s="177">
        <v>100.00000000000003</v>
      </c>
      <c r="P211" s="177">
        <v>100.00000000000003</v>
      </c>
      <c r="Q211" s="177">
        <v>100.00000000000003</v>
      </c>
      <c r="R211" s="177">
        <v>100.00000000000003</v>
      </c>
      <c r="S211" s="177">
        <v>100.00000000000003</v>
      </c>
      <c r="T211" s="177">
        <v>100.00000000000003</v>
      </c>
      <c r="U211" s="177">
        <v>100.00000000000003</v>
      </c>
      <c r="V211" s="177">
        <v>100.00000000000003</v>
      </c>
      <c r="W211" s="177">
        <v>100.00000000000003</v>
      </c>
      <c r="X211" s="177">
        <v>100.00000000000003</v>
      </c>
      <c r="Y211" s="177">
        <v>100.00000000000003</v>
      </c>
      <c r="Z211" s="177">
        <v>100.00000000000003</v>
      </c>
      <c r="AA211" s="177">
        <v>100.00000000000003</v>
      </c>
      <c r="AB211" s="177">
        <v>100.00000000000003</v>
      </c>
      <c r="AC211" s="177">
        <v>100.00000000000003</v>
      </c>
      <c r="AD211" s="177">
        <v>100.00000000000003</v>
      </c>
      <c r="AE211" s="177">
        <v>100.00000000000003</v>
      </c>
      <c r="AF211" s="177">
        <v>100.00000000000003</v>
      </c>
      <c r="AG211" s="177">
        <v>100.00000000000003</v>
      </c>
      <c r="AH211" s="177">
        <v>100.00000000000003</v>
      </c>
      <c r="AI211" s="177">
        <v>100.00000000000003</v>
      </c>
      <c r="AJ211" s="177">
        <v>100.00000000000003</v>
      </c>
      <c r="AK211" s="177">
        <v>100.80083823051908</v>
      </c>
      <c r="AL211" s="177">
        <v>100.80083823051908</v>
      </c>
      <c r="AM211" s="177">
        <v>100.80083823051908</v>
      </c>
      <c r="AN211" s="177">
        <v>100.80083823051908</v>
      </c>
      <c r="AO211" s="177">
        <v>100.80083823051908</v>
      </c>
      <c r="AP211" s="177">
        <v>100.80083823051908</v>
      </c>
      <c r="AQ211" s="177">
        <v>100.80083823051908</v>
      </c>
      <c r="AR211" s="177">
        <v>100.80083823051908</v>
      </c>
      <c r="AS211" s="177">
        <v>100.80083823051908</v>
      </c>
      <c r="AT211" s="177">
        <v>100.80083823051908</v>
      </c>
      <c r="AU211" s="177">
        <v>100.80083823051908</v>
      </c>
      <c r="AV211" s="177">
        <v>100.80083823051905</v>
      </c>
      <c r="AW211" s="177">
        <v>101.54434690031886</v>
      </c>
      <c r="AX211" s="177">
        <v>101.54434690031886</v>
      </c>
      <c r="AY211" s="177">
        <v>101.54434690031883</v>
      </c>
      <c r="AZ211" s="177">
        <v>101.54434690031886</v>
      </c>
      <c r="BA211" s="177">
        <v>101.54434690031883</v>
      </c>
      <c r="BB211" s="177">
        <v>101.54434690031883</v>
      </c>
      <c r="BC211" s="177">
        <v>101.54434690031886</v>
      </c>
      <c r="BD211" s="177">
        <v>101.54434690031886</v>
      </c>
      <c r="BE211" s="177">
        <v>101.54434690031886</v>
      </c>
      <c r="BF211" s="177">
        <v>101.54434690031883</v>
      </c>
      <c r="BG211" s="177">
        <v>101.54434690031883</v>
      </c>
      <c r="BH211" s="177">
        <v>101.54434690031883</v>
      </c>
      <c r="BI211" s="177">
        <v>101.54434690031883</v>
      </c>
      <c r="BJ211" s="177">
        <v>101.54434690031883</v>
      </c>
      <c r="BK211" s="177">
        <v>101.54434690031883</v>
      </c>
      <c r="BL211" s="177"/>
    </row>
    <row r="212" spans="1:64" x14ac:dyDescent="0.25">
      <c r="B212" s="148" t="s">
        <v>574</v>
      </c>
      <c r="C212" s="200">
        <v>4</v>
      </c>
      <c r="D212" s="181">
        <v>100.00000000000004</v>
      </c>
      <c r="E212" s="181">
        <v>100.00000000000004</v>
      </c>
      <c r="F212" s="181">
        <v>100.00000000000004</v>
      </c>
      <c r="G212" s="181">
        <v>100.00000000000004</v>
      </c>
      <c r="H212" s="181">
        <v>100.00000000000004</v>
      </c>
      <c r="I212" s="181">
        <v>100.00000000000004</v>
      </c>
      <c r="J212" s="181">
        <v>100.00000000000004</v>
      </c>
      <c r="K212" s="181">
        <v>100.00000000000004</v>
      </c>
      <c r="L212" s="181">
        <v>100.00000000000004</v>
      </c>
      <c r="M212" s="181">
        <v>100.00000000000004</v>
      </c>
      <c r="N212" s="181">
        <v>100.00000000000004</v>
      </c>
      <c r="O212" s="181">
        <v>100.00000000000004</v>
      </c>
      <c r="P212" s="181">
        <v>100.00000000000004</v>
      </c>
      <c r="Q212" s="181">
        <v>100.00000000000004</v>
      </c>
      <c r="R212" s="181">
        <v>100.00000000000004</v>
      </c>
      <c r="S212" s="181">
        <v>100.00000000000004</v>
      </c>
      <c r="T212" s="181">
        <v>100.00000000000004</v>
      </c>
      <c r="U212" s="181">
        <v>100.00000000000004</v>
      </c>
      <c r="V212" s="181">
        <v>100.00000000000004</v>
      </c>
      <c r="W212" s="181">
        <v>100.00000000000004</v>
      </c>
      <c r="X212" s="181">
        <v>100.00000000000004</v>
      </c>
      <c r="Y212" s="181">
        <v>100.00000000000004</v>
      </c>
      <c r="Z212" s="181">
        <v>100.00000000000004</v>
      </c>
      <c r="AA212" s="181">
        <v>100.00000000000004</v>
      </c>
      <c r="AB212" s="181">
        <v>100.00000000000004</v>
      </c>
      <c r="AC212" s="181">
        <v>100.00000000000004</v>
      </c>
      <c r="AD212" s="181">
        <v>100.00000000000004</v>
      </c>
      <c r="AE212" s="181">
        <v>100.00000000000004</v>
      </c>
      <c r="AF212" s="181">
        <v>100.00000000000004</v>
      </c>
      <c r="AG212" s="181">
        <v>100.00000000000004</v>
      </c>
      <c r="AH212" s="181">
        <v>100.00000000000004</v>
      </c>
      <c r="AI212" s="181">
        <v>100.00000000000004</v>
      </c>
      <c r="AJ212" s="181">
        <v>100.00000000000004</v>
      </c>
      <c r="AK212" s="181">
        <v>100.00000000000004</v>
      </c>
      <c r="AL212" s="181">
        <v>100.00000000000004</v>
      </c>
      <c r="AM212" s="181">
        <v>100.00000000000004</v>
      </c>
      <c r="AN212" s="181">
        <v>100.00000000000004</v>
      </c>
      <c r="AO212" s="181">
        <v>100.00000000000004</v>
      </c>
      <c r="AP212" s="181">
        <v>100.00000000000004</v>
      </c>
      <c r="AQ212" s="181">
        <v>100.00000000000004</v>
      </c>
      <c r="AR212" s="181">
        <v>100.00000000000004</v>
      </c>
      <c r="AS212" s="181">
        <v>100.00000000000004</v>
      </c>
      <c r="AT212" s="181">
        <v>100.00000000000004</v>
      </c>
      <c r="AU212" s="181">
        <v>100.00000000000004</v>
      </c>
      <c r="AV212" s="181">
        <v>100</v>
      </c>
      <c r="AW212" s="181">
        <v>100.00000000000004</v>
      </c>
      <c r="AX212" s="181">
        <v>100.00000000000004</v>
      </c>
      <c r="AY212" s="181">
        <v>100</v>
      </c>
      <c r="AZ212" s="181">
        <v>100.00000000000004</v>
      </c>
      <c r="BA212" s="181">
        <v>100</v>
      </c>
      <c r="BB212" s="181">
        <v>100</v>
      </c>
      <c r="BC212" s="181">
        <v>100.00000000000004</v>
      </c>
      <c r="BD212" s="181">
        <v>100.00000000000004</v>
      </c>
      <c r="BE212" s="181">
        <v>100.00000000000004</v>
      </c>
      <c r="BF212" s="181">
        <v>100</v>
      </c>
      <c r="BG212" s="181">
        <v>100</v>
      </c>
      <c r="BH212" s="181">
        <v>100</v>
      </c>
      <c r="BI212" s="181">
        <v>100</v>
      </c>
      <c r="BJ212" s="181">
        <v>100</v>
      </c>
      <c r="BK212" s="181">
        <v>100</v>
      </c>
      <c r="BL212" s="181"/>
    </row>
    <row r="213" spans="1:64" x14ac:dyDescent="0.25">
      <c r="B213" s="148" t="s">
        <v>575</v>
      </c>
      <c r="C213" s="200">
        <v>1</v>
      </c>
      <c r="D213" s="181">
        <v>99.999999999999957</v>
      </c>
      <c r="E213" s="181">
        <v>99.999999999999957</v>
      </c>
      <c r="F213" s="181">
        <v>99.999999999999957</v>
      </c>
      <c r="G213" s="181">
        <v>99.999999999999957</v>
      </c>
      <c r="H213" s="181">
        <v>99.999999999999957</v>
      </c>
      <c r="I213" s="181">
        <v>99.999999999999957</v>
      </c>
      <c r="J213" s="181">
        <v>99.999999999999957</v>
      </c>
      <c r="K213" s="181">
        <v>99.999999999999957</v>
      </c>
      <c r="L213" s="181">
        <v>99.999999999999957</v>
      </c>
      <c r="M213" s="181">
        <v>99.999999999999957</v>
      </c>
      <c r="N213" s="181">
        <v>99.999999999999957</v>
      </c>
      <c r="O213" s="181">
        <v>99.999999999999957</v>
      </c>
      <c r="P213" s="181">
        <v>99.999999999999957</v>
      </c>
      <c r="Q213" s="181">
        <v>99.999999999999957</v>
      </c>
      <c r="R213" s="181">
        <v>99.999999999999957</v>
      </c>
      <c r="S213" s="181">
        <v>99.999999999999957</v>
      </c>
      <c r="T213" s="181">
        <v>99.999999999999957</v>
      </c>
      <c r="U213" s="181">
        <v>99.999999999999957</v>
      </c>
      <c r="V213" s="181">
        <v>99.999999999999957</v>
      </c>
      <c r="W213" s="181">
        <v>99.999999999999957</v>
      </c>
      <c r="X213" s="181">
        <v>99.999999999999957</v>
      </c>
      <c r="Y213" s="181">
        <v>99.999999999999957</v>
      </c>
      <c r="Z213" s="181">
        <v>99.999999999999957</v>
      </c>
      <c r="AA213" s="181">
        <v>99.999999999999957</v>
      </c>
      <c r="AB213" s="181">
        <v>99.999999999999957</v>
      </c>
      <c r="AC213" s="181">
        <v>99.999999999999957</v>
      </c>
      <c r="AD213" s="181">
        <v>99.999999999999957</v>
      </c>
      <c r="AE213" s="181">
        <v>99.999999999999957</v>
      </c>
      <c r="AF213" s="181">
        <v>99.999999999999957</v>
      </c>
      <c r="AG213" s="181">
        <v>99.999999999999957</v>
      </c>
      <c r="AH213" s="181">
        <v>99.999999999999957</v>
      </c>
      <c r="AI213" s="181">
        <v>99.999999999999957</v>
      </c>
      <c r="AJ213" s="181">
        <v>99.999999999999957</v>
      </c>
      <c r="AK213" s="181">
        <v>104.00419115259517</v>
      </c>
      <c r="AL213" s="181">
        <v>104.00419115259517</v>
      </c>
      <c r="AM213" s="181">
        <v>104.00419115259517</v>
      </c>
      <c r="AN213" s="181">
        <v>104.00419115259517</v>
      </c>
      <c r="AO213" s="181">
        <v>104.00419115259517</v>
      </c>
      <c r="AP213" s="181">
        <v>104.00419115259517</v>
      </c>
      <c r="AQ213" s="181">
        <v>104.00419115259517</v>
      </c>
      <c r="AR213" s="181">
        <v>104.00419115259517</v>
      </c>
      <c r="AS213" s="181">
        <v>104.00419115259517</v>
      </c>
      <c r="AT213" s="181">
        <v>104.00419115259517</v>
      </c>
      <c r="AU213" s="181">
        <v>104.00419115259517</v>
      </c>
      <c r="AV213" s="181">
        <v>104.00419115259521</v>
      </c>
      <c r="AW213" s="181">
        <v>107.72173450159414</v>
      </c>
      <c r="AX213" s="181">
        <v>107.72173450159414</v>
      </c>
      <c r="AY213" s="181">
        <v>107.72173450159417</v>
      </c>
      <c r="AZ213" s="181">
        <v>107.72173450159414</v>
      </c>
      <c r="BA213" s="181">
        <v>107.72173450159417</v>
      </c>
      <c r="BB213" s="181">
        <v>107.72173450159417</v>
      </c>
      <c r="BC213" s="181">
        <v>107.72173450159414</v>
      </c>
      <c r="BD213" s="181">
        <v>107.72173450159414</v>
      </c>
      <c r="BE213" s="181">
        <v>107.72173450159414</v>
      </c>
      <c r="BF213" s="181">
        <v>107.72173450159417</v>
      </c>
      <c r="BG213" s="181">
        <v>107.72173450159417</v>
      </c>
      <c r="BH213" s="181">
        <v>107.72173450159417</v>
      </c>
      <c r="BI213" s="181">
        <v>107.72173450159417</v>
      </c>
      <c r="BJ213" s="181">
        <v>107.72173450159417</v>
      </c>
      <c r="BK213" s="181">
        <v>107.72173450159417</v>
      </c>
      <c r="BL213" s="181"/>
    </row>
    <row r="214" spans="1:64" x14ac:dyDescent="0.25">
      <c r="A214" s="189" t="s">
        <v>119</v>
      </c>
      <c r="B214" s="188"/>
      <c r="C214" s="164">
        <f>C215+C218</f>
        <v>33</v>
      </c>
      <c r="D214" s="172">
        <f t="shared" ref="D214:I214" si="72">(D215*17+D218*16)/33</f>
        <v>102.40868319566738</v>
      </c>
      <c r="E214" s="172">
        <f t="shared" si="72"/>
        <v>102.18584255076482</v>
      </c>
      <c r="F214" s="172">
        <f t="shared" si="72"/>
        <v>101.13565394575753</v>
      </c>
      <c r="G214" s="172">
        <f t="shared" si="72"/>
        <v>103.22115774269379</v>
      </c>
      <c r="H214" s="172">
        <f t="shared" si="72"/>
        <v>106.51816692314119</v>
      </c>
      <c r="I214" s="172">
        <f t="shared" si="72"/>
        <v>104.37624423461256</v>
      </c>
      <c r="J214" s="172">
        <f>(J215*17+J218*16)/33</f>
        <v>105.76050511894132</v>
      </c>
      <c r="K214" s="172">
        <v>107.08021214816348</v>
      </c>
      <c r="L214" s="172">
        <v>106.33655463843446</v>
      </c>
      <c r="M214" s="172">
        <v>108.68478459638584</v>
      </c>
      <c r="N214" s="172">
        <v>109.09347461934317</v>
      </c>
      <c r="O214" s="172">
        <v>108.41485881175016</v>
      </c>
      <c r="P214" s="172">
        <v>107.6807895990182</v>
      </c>
      <c r="Q214" s="172">
        <v>107.45377217941541</v>
      </c>
      <c r="R214" s="172">
        <v>107.10223394165725</v>
      </c>
      <c r="S214" s="172">
        <v>107.64730370372068</v>
      </c>
      <c r="T214" s="172">
        <v>108.17211724807635</v>
      </c>
      <c r="U214" s="172">
        <v>107.14974196912789</v>
      </c>
      <c r="V214" s="172">
        <v>106.72773890668662</v>
      </c>
      <c r="W214" s="172">
        <v>106.12710531806368</v>
      </c>
      <c r="X214" s="172">
        <v>105.50904477629344</v>
      </c>
      <c r="Y214" s="172">
        <v>93.971767976346868</v>
      </c>
      <c r="Z214" s="172">
        <v>102.79673409508656</v>
      </c>
      <c r="AA214" s="172">
        <v>102.88997696771578</v>
      </c>
      <c r="AB214" s="172">
        <v>99.107265690190232</v>
      </c>
      <c r="AC214" s="172">
        <v>100.48384881042219</v>
      </c>
      <c r="AD214" s="172">
        <v>100.66789549378019</v>
      </c>
      <c r="AE214" s="172">
        <v>100.63391104284865</v>
      </c>
      <c r="AF214" s="172">
        <v>103.21873245589696</v>
      </c>
      <c r="AG214" s="172">
        <v>101.20262930728416</v>
      </c>
      <c r="AH214" s="172">
        <v>104.03331562710893</v>
      </c>
      <c r="AI214" s="172">
        <v>100.25346812285888</v>
      </c>
      <c r="AJ214" s="172">
        <v>102.16807611351278</v>
      </c>
      <c r="AK214" s="172">
        <v>99.357110141951267</v>
      </c>
      <c r="AL214" s="172">
        <v>98.656140763437492</v>
      </c>
      <c r="AM214" s="172">
        <v>98.679002862871158</v>
      </c>
      <c r="AN214" s="172">
        <v>100.3520851092988</v>
      </c>
      <c r="AO214" s="172">
        <v>98.980591198838937</v>
      </c>
      <c r="AP214" s="172">
        <v>101.62592967989126</v>
      </c>
      <c r="AQ214" s="172">
        <v>101.35253326230701</v>
      </c>
      <c r="AR214" s="172">
        <v>99.520925804883817</v>
      </c>
      <c r="AS214" s="172">
        <v>97.183655121916416</v>
      </c>
      <c r="AT214" s="172">
        <v>97.84063632300581</v>
      </c>
      <c r="AU214" s="172">
        <v>100.14277682275062</v>
      </c>
      <c r="AV214" s="172">
        <v>103.57594353637175</v>
      </c>
      <c r="AW214" s="172">
        <v>101.75706878760256</v>
      </c>
      <c r="AX214" s="172">
        <v>101.30499520519774</v>
      </c>
      <c r="AY214" s="172">
        <v>98.838636055510563</v>
      </c>
      <c r="AZ214" s="172">
        <v>102.83749833186125</v>
      </c>
      <c r="BA214" s="172">
        <v>104.65007390593763</v>
      </c>
      <c r="BB214" s="172">
        <v>108.03788458808903</v>
      </c>
      <c r="BC214" s="172">
        <v>107.78364481859367</v>
      </c>
      <c r="BD214" s="172">
        <v>107.55682210030005</v>
      </c>
      <c r="BE214" s="172">
        <v>103.66689194404481</v>
      </c>
      <c r="BF214" s="172">
        <v>104.02258366456692</v>
      </c>
      <c r="BG214" s="172">
        <v>104.17112686633347</v>
      </c>
      <c r="BH214" s="172">
        <v>107.04441262984712</v>
      </c>
      <c r="BI214" s="172">
        <v>103.95835773072997</v>
      </c>
      <c r="BJ214" s="172">
        <v>105.57511970187936</v>
      </c>
      <c r="BK214" s="172">
        <v>106.01088585810166</v>
      </c>
      <c r="BL214" s="172"/>
    </row>
    <row r="215" spans="1:64" x14ac:dyDescent="0.25">
      <c r="A215" s="173" t="s">
        <v>120</v>
      </c>
      <c r="B215" s="188"/>
      <c r="C215" s="164">
        <f>SUM(C216:C217)</f>
        <v>17</v>
      </c>
      <c r="D215" s="177">
        <f t="shared" ref="D215:I215" si="73">(D216*11+D217*6)/17</f>
        <v>100.44236527788522</v>
      </c>
      <c r="E215" s="177">
        <f t="shared" si="73"/>
        <v>100.44236527788522</v>
      </c>
      <c r="F215" s="177">
        <f t="shared" si="73"/>
        <v>100.44236527788522</v>
      </c>
      <c r="G215" s="177">
        <f t="shared" si="73"/>
        <v>100.44236527788522</v>
      </c>
      <c r="H215" s="177">
        <f t="shared" si="73"/>
        <v>105.45112913212765</v>
      </c>
      <c r="I215" s="177">
        <f t="shared" si="73"/>
        <v>105.45112913212765</v>
      </c>
      <c r="J215" s="177">
        <f>(J216*11+J217*6)/17</f>
        <v>105.45112913212765</v>
      </c>
      <c r="K215" s="177">
        <v>105.45112913212765</v>
      </c>
      <c r="L215" s="177">
        <v>105.45112913212765</v>
      </c>
      <c r="M215" s="177">
        <v>106.62087576389716</v>
      </c>
      <c r="N215" s="177">
        <v>106.62087576389716</v>
      </c>
      <c r="O215" s="177">
        <v>106.62087576389716</v>
      </c>
      <c r="P215" s="177">
        <v>106.62087576389716</v>
      </c>
      <c r="Q215" s="177">
        <v>106.62087576389716</v>
      </c>
      <c r="R215" s="177">
        <v>106.62087576389716</v>
      </c>
      <c r="S215" s="177">
        <v>106.62087576389716</v>
      </c>
      <c r="T215" s="177">
        <v>106.62087576389716</v>
      </c>
      <c r="U215" s="177">
        <v>106.62087576389716</v>
      </c>
      <c r="V215" s="177">
        <v>106.62087576389716</v>
      </c>
      <c r="W215" s="177">
        <v>106.62087576389716</v>
      </c>
      <c r="X215" s="177">
        <v>106.62087576389716</v>
      </c>
      <c r="Y215" s="177">
        <v>106.62087576389716</v>
      </c>
      <c r="Z215" s="177">
        <v>106.62087576389716</v>
      </c>
      <c r="AA215" s="177">
        <v>106.62087576389716</v>
      </c>
      <c r="AB215" s="177">
        <v>106.62087576389716</v>
      </c>
      <c r="AC215" s="177">
        <v>106.62087576389716</v>
      </c>
      <c r="AD215" s="177">
        <v>106.62087576389716</v>
      </c>
      <c r="AE215" s="177">
        <v>106.62087576389716</v>
      </c>
      <c r="AF215" s="177">
        <v>106.62087576389716</v>
      </c>
      <c r="AG215" s="177">
        <v>106.62087576389716</v>
      </c>
      <c r="AH215" s="177">
        <v>106.62087576389716</v>
      </c>
      <c r="AI215" s="177">
        <v>106.62087576389716</v>
      </c>
      <c r="AJ215" s="177">
        <v>106.62087576389716</v>
      </c>
      <c r="AK215" s="177">
        <v>106.62087576389716</v>
      </c>
      <c r="AL215" s="177">
        <v>106.62087576389716</v>
      </c>
      <c r="AM215" s="177">
        <v>106.62087576389716</v>
      </c>
      <c r="AN215" s="177">
        <v>106.62087576389716</v>
      </c>
      <c r="AO215" s="177">
        <v>106.62087576389716</v>
      </c>
      <c r="AP215" s="177">
        <v>106.62087576389716</v>
      </c>
      <c r="AQ215" s="177">
        <v>106.62087576389716</v>
      </c>
      <c r="AR215" s="177">
        <v>106.62087576389716</v>
      </c>
      <c r="AS215" s="177">
        <v>106.62087576389716</v>
      </c>
      <c r="AT215" s="177">
        <v>106.62087576389716</v>
      </c>
      <c r="AU215" s="177">
        <v>106.62087576389716</v>
      </c>
      <c r="AV215" s="177">
        <v>106.62087576389716</v>
      </c>
      <c r="AW215" s="177">
        <v>106.62087576389716</v>
      </c>
      <c r="AX215" s="177">
        <v>106.62087576389716</v>
      </c>
      <c r="AY215" s="177">
        <v>106.62087576389716</v>
      </c>
      <c r="AZ215" s="177">
        <v>106.62087576389716</v>
      </c>
      <c r="BA215" s="177">
        <v>106.62087576389716</v>
      </c>
      <c r="BB215" s="177">
        <v>106.62087576389716</v>
      </c>
      <c r="BC215" s="177">
        <v>106.62087576389716</v>
      </c>
      <c r="BD215" s="177">
        <v>106.62087576389716</v>
      </c>
      <c r="BE215" s="177">
        <v>106.62087576389716</v>
      </c>
      <c r="BF215" s="177">
        <v>106.62087576389716</v>
      </c>
      <c r="BG215" s="177">
        <v>106.62087576389716</v>
      </c>
      <c r="BH215" s="177">
        <v>106.62087576389716</v>
      </c>
      <c r="BI215" s="177">
        <v>108.93016002446062</v>
      </c>
      <c r="BJ215" s="177">
        <v>108.93016002446062</v>
      </c>
      <c r="BK215" s="177">
        <v>108.93016002446062</v>
      </c>
      <c r="BL215" s="177"/>
    </row>
    <row r="216" spans="1:64" x14ac:dyDescent="0.25">
      <c r="B216" s="148" t="s">
        <v>576</v>
      </c>
      <c r="C216" s="184">
        <v>11</v>
      </c>
      <c r="D216" s="181">
        <v>100.68365542945895</v>
      </c>
      <c r="E216" s="181">
        <v>100.68365542945895</v>
      </c>
      <c r="F216" s="181">
        <v>100.68365542945895</v>
      </c>
      <c r="G216" s="181">
        <v>100.68365542945895</v>
      </c>
      <c r="H216" s="181">
        <v>108.42447229510634</v>
      </c>
      <c r="I216" s="181">
        <v>108.42447229510634</v>
      </c>
      <c r="J216" s="181">
        <v>108.42447229510634</v>
      </c>
      <c r="K216" s="181">
        <v>108.42447229510634</v>
      </c>
      <c r="L216" s="181">
        <v>108.42447229510634</v>
      </c>
      <c r="M216" s="181">
        <v>110.23226254420469</v>
      </c>
      <c r="N216" s="181">
        <v>110.23226254420469</v>
      </c>
      <c r="O216" s="181">
        <v>110.23226254420469</v>
      </c>
      <c r="P216" s="181">
        <v>110.23226254420469</v>
      </c>
      <c r="Q216" s="181">
        <v>110.23226254420469</v>
      </c>
      <c r="R216" s="181">
        <v>110.23226254420469</v>
      </c>
      <c r="S216" s="181">
        <v>110.23226254420469</v>
      </c>
      <c r="T216" s="181">
        <v>110.23226254420469</v>
      </c>
      <c r="U216" s="181">
        <v>110.23226254420469</v>
      </c>
      <c r="V216" s="181">
        <v>110.23226254420469</v>
      </c>
      <c r="W216" s="181">
        <v>110.23226254420469</v>
      </c>
      <c r="X216" s="181">
        <v>110.23226254420469</v>
      </c>
      <c r="Y216" s="181">
        <v>110.23226254420469</v>
      </c>
      <c r="Z216" s="181">
        <v>110.23226254420469</v>
      </c>
      <c r="AA216" s="181">
        <v>110.23226254420469</v>
      </c>
      <c r="AB216" s="181">
        <v>110.23226254420469</v>
      </c>
      <c r="AC216" s="181">
        <v>110.23226254420469</v>
      </c>
      <c r="AD216" s="181">
        <v>110.23226254420469</v>
      </c>
      <c r="AE216" s="181">
        <v>110.23226254420469</v>
      </c>
      <c r="AF216" s="181">
        <v>110.23226254420469</v>
      </c>
      <c r="AG216" s="181">
        <v>110.23226254420469</v>
      </c>
      <c r="AH216" s="181">
        <v>110.23226254420469</v>
      </c>
      <c r="AI216" s="181">
        <v>110.23226254420469</v>
      </c>
      <c r="AJ216" s="181">
        <v>110.23226254420469</v>
      </c>
      <c r="AK216" s="181">
        <v>110.23226254420469</v>
      </c>
      <c r="AL216" s="181">
        <v>110.23226254420469</v>
      </c>
      <c r="AM216" s="181">
        <v>110.23226254420469</v>
      </c>
      <c r="AN216" s="181">
        <v>110.23226254420469</v>
      </c>
      <c r="AO216" s="181">
        <v>110.23226254420469</v>
      </c>
      <c r="AP216" s="181">
        <v>110.23226254420469</v>
      </c>
      <c r="AQ216" s="181">
        <v>110.23226254420469</v>
      </c>
      <c r="AR216" s="181">
        <v>110.23226254420469</v>
      </c>
      <c r="AS216" s="181">
        <v>110.23226254420469</v>
      </c>
      <c r="AT216" s="181">
        <v>110.23226254420469</v>
      </c>
      <c r="AU216" s="181">
        <v>110.23226254420469</v>
      </c>
      <c r="AV216" s="181">
        <v>110.2322625442047</v>
      </c>
      <c r="AW216" s="181">
        <v>110.23226254420469</v>
      </c>
      <c r="AX216" s="181">
        <v>110.23226254420469</v>
      </c>
      <c r="AY216" s="181">
        <v>110.2322625442047</v>
      </c>
      <c r="AZ216" s="181">
        <v>110.23226254420469</v>
      </c>
      <c r="BA216" s="181">
        <v>110.2322625442047</v>
      </c>
      <c r="BB216" s="181">
        <v>110.2322625442047</v>
      </c>
      <c r="BC216" s="181">
        <v>110.23226254420469</v>
      </c>
      <c r="BD216" s="181">
        <v>110.23226254420469</v>
      </c>
      <c r="BE216" s="181">
        <v>110.23226254420469</v>
      </c>
      <c r="BF216" s="181">
        <v>110.2322625442047</v>
      </c>
      <c r="BG216" s="181">
        <v>110.2322625442047</v>
      </c>
      <c r="BH216" s="181">
        <v>110.2322625442047</v>
      </c>
      <c r="BI216" s="181">
        <v>113.80115640143913</v>
      </c>
      <c r="BJ216" s="181">
        <v>113.80115640143913</v>
      </c>
      <c r="BK216" s="181">
        <v>113.80115640143913</v>
      </c>
      <c r="BL216" s="181"/>
    </row>
    <row r="217" spans="1:64" x14ac:dyDescent="0.25">
      <c r="B217" s="148" t="s">
        <v>577</v>
      </c>
      <c r="C217" s="200">
        <v>6</v>
      </c>
      <c r="D217" s="181">
        <v>100.00000000000004</v>
      </c>
      <c r="E217" s="181">
        <v>100.00000000000004</v>
      </c>
      <c r="F217" s="181">
        <v>100.00000000000004</v>
      </c>
      <c r="G217" s="181">
        <v>100.00000000000004</v>
      </c>
      <c r="H217" s="181">
        <v>100.00000000000004</v>
      </c>
      <c r="I217" s="181">
        <v>100.00000000000004</v>
      </c>
      <c r="J217" s="181">
        <v>100.00000000000004</v>
      </c>
      <c r="K217" s="181">
        <v>100.00000000000004</v>
      </c>
      <c r="L217" s="181">
        <v>100.00000000000004</v>
      </c>
      <c r="M217" s="181">
        <v>100.00000000000004</v>
      </c>
      <c r="N217" s="181">
        <v>100.00000000000004</v>
      </c>
      <c r="O217" s="181">
        <v>100.00000000000004</v>
      </c>
      <c r="P217" s="181">
        <v>100.00000000000004</v>
      </c>
      <c r="Q217" s="181">
        <v>100.00000000000004</v>
      </c>
      <c r="R217" s="181">
        <v>100.00000000000004</v>
      </c>
      <c r="S217" s="181">
        <v>100.00000000000004</v>
      </c>
      <c r="T217" s="181">
        <v>100.00000000000004</v>
      </c>
      <c r="U217" s="181">
        <v>100.00000000000004</v>
      </c>
      <c r="V217" s="181">
        <v>100.00000000000004</v>
      </c>
      <c r="W217" s="181">
        <v>100.00000000000004</v>
      </c>
      <c r="X217" s="181">
        <v>100.00000000000004</v>
      </c>
      <c r="Y217" s="181">
        <v>100.00000000000004</v>
      </c>
      <c r="Z217" s="181">
        <v>100.00000000000004</v>
      </c>
      <c r="AA217" s="181">
        <v>100.00000000000004</v>
      </c>
      <c r="AB217" s="181">
        <v>100.00000000000004</v>
      </c>
      <c r="AC217" s="181">
        <v>100.00000000000004</v>
      </c>
      <c r="AD217" s="181">
        <v>100.00000000000004</v>
      </c>
      <c r="AE217" s="181">
        <v>100.00000000000004</v>
      </c>
      <c r="AF217" s="181">
        <v>100.00000000000004</v>
      </c>
      <c r="AG217" s="181">
        <v>100.00000000000004</v>
      </c>
      <c r="AH217" s="181">
        <v>100.00000000000004</v>
      </c>
      <c r="AI217" s="181">
        <v>100.00000000000004</v>
      </c>
      <c r="AJ217" s="181">
        <v>100.00000000000004</v>
      </c>
      <c r="AK217" s="181">
        <v>100.00000000000004</v>
      </c>
      <c r="AL217" s="181">
        <v>100.00000000000004</v>
      </c>
      <c r="AM217" s="181">
        <v>100.00000000000004</v>
      </c>
      <c r="AN217" s="181">
        <v>100.00000000000004</v>
      </c>
      <c r="AO217" s="181">
        <v>100.00000000000004</v>
      </c>
      <c r="AP217" s="181">
        <v>100.00000000000004</v>
      </c>
      <c r="AQ217" s="181">
        <v>100.00000000000004</v>
      </c>
      <c r="AR217" s="181">
        <v>100.00000000000004</v>
      </c>
      <c r="AS217" s="181">
        <v>100.00000000000004</v>
      </c>
      <c r="AT217" s="181">
        <v>100.00000000000004</v>
      </c>
      <c r="AU217" s="181">
        <v>100.00000000000004</v>
      </c>
      <c r="AV217" s="181">
        <v>100</v>
      </c>
      <c r="AW217" s="181">
        <v>100.00000000000004</v>
      </c>
      <c r="AX217" s="181">
        <v>100.00000000000004</v>
      </c>
      <c r="AY217" s="181">
        <v>100</v>
      </c>
      <c r="AZ217" s="181">
        <v>100.00000000000004</v>
      </c>
      <c r="BA217" s="181">
        <v>100</v>
      </c>
      <c r="BB217" s="181">
        <v>100</v>
      </c>
      <c r="BC217" s="181">
        <v>100.00000000000004</v>
      </c>
      <c r="BD217" s="181">
        <v>100.00000000000004</v>
      </c>
      <c r="BE217" s="181">
        <v>100.00000000000004</v>
      </c>
      <c r="BF217" s="181">
        <v>100</v>
      </c>
      <c r="BG217" s="181">
        <v>100</v>
      </c>
      <c r="BH217" s="181">
        <v>100</v>
      </c>
      <c r="BI217" s="181">
        <v>100</v>
      </c>
      <c r="BJ217" s="181">
        <v>100</v>
      </c>
      <c r="BK217" s="181">
        <v>100</v>
      </c>
      <c r="BL217" s="181"/>
    </row>
    <row r="218" spans="1:64" x14ac:dyDescent="0.25">
      <c r="A218" s="173" t="s">
        <v>121</v>
      </c>
      <c r="B218" s="188"/>
      <c r="C218" s="164">
        <f>C219</f>
        <v>16</v>
      </c>
      <c r="D218" s="177">
        <f t="shared" ref="D218:J218" si="74">D219</f>
        <v>104.49789598331093</v>
      </c>
      <c r="E218" s="177">
        <f t="shared" si="74"/>
        <v>104.03828715319939</v>
      </c>
      <c r="F218" s="177">
        <f t="shared" si="74"/>
        <v>101.87227315537186</v>
      </c>
      <c r="G218" s="177">
        <f t="shared" si="74"/>
        <v>106.17362473655288</v>
      </c>
      <c r="H218" s="177">
        <f t="shared" si="74"/>
        <v>107.65189457609308</v>
      </c>
      <c r="I218" s="177">
        <f t="shared" si="74"/>
        <v>103.23417903100275</v>
      </c>
      <c r="J218" s="177">
        <f t="shared" si="74"/>
        <v>106.08921710493084</v>
      </c>
      <c r="K218" s="177">
        <v>108.81111285270154</v>
      </c>
      <c r="L218" s="177">
        <v>107.27731923888545</v>
      </c>
      <c r="M218" s="177">
        <v>110.87768773090504</v>
      </c>
      <c r="N218" s="177">
        <v>111.72061090325455</v>
      </c>
      <c r="O218" s="177">
        <v>110.32096580009399</v>
      </c>
      <c r="P218" s="177">
        <v>108.8069480488343</v>
      </c>
      <c r="Q218" s="177">
        <v>108.33872462090355</v>
      </c>
      <c r="R218" s="177">
        <v>107.61367700552732</v>
      </c>
      <c r="S218" s="177">
        <v>108.73788338978318</v>
      </c>
      <c r="T218" s="177">
        <v>109.82031132501673</v>
      </c>
      <c r="U218" s="177">
        <v>107.71166231218551</v>
      </c>
      <c r="V218" s="177">
        <v>106.84128099590043</v>
      </c>
      <c r="W218" s="177">
        <v>105.60247421936559</v>
      </c>
      <c r="X218" s="177">
        <v>104.32772435196448</v>
      </c>
      <c r="Y218" s="177">
        <v>80.532090952074668</v>
      </c>
      <c r="Z218" s="177">
        <v>98.733583571975302</v>
      </c>
      <c r="AA218" s="177">
        <v>98.925896996773076</v>
      </c>
      <c r="AB218" s="177">
        <v>91.124054986876601</v>
      </c>
      <c r="AC218" s="177">
        <v>93.963257672355041</v>
      </c>
      <c r="AD218" s="177">
        <v>94.342853956780928</v>
      </c>
      <c r="AE218" s="177">
        <v>94.272761026734614</v>
      </c>
      <c r="AF218" s="177">
        <v>99.603955191146738</v>
      </c>
      <c r="AG218" s="177">
        <v>95.445742447132844</v>
      </c>
      <c r="AH218" s="177">
        <v>101.28403298177145</v>
      </c>
      <c r="AI218" s="177">
        <v>93.488097504255705</v>
      </c>
      <c r="AJ218" s="177">
        <v>97.436976484979354</v>
      </c>
      <c r="AK218" s="177">
        <v>91.639359168633746</v>
      </c>
      <c r="AL218" s="177">
        <v>90.193609825449101</v>
      </c>
      <c r="AM218" s="177">
        <v>90.240762905531042</v>
      </c>
      <c r="AN218" s="177">
        <v>93.691495038788062</v>
      </c>
      <c r="AO218" s="177">
        <v>90.862788848464547</v>
      </c>
      <c r="AP218" s="177">
        <v>96.318799465634967</v>
      </c>
      <c r="AQ218" s="177">
        <v>95.754919354367473</v>
      </c>
      <c r="AR218" s="177">
        <v>91.977228973432148</v>
      </c>
      <c r="AS218" s="177">
        <v>87.156608189811863</v>
      </c>
      <c r="AT218" s="177">
        <v>88.511631917058779</v>
      </c>
      <c r="AU218" s="177">
        <v>93.25979669778242</v>
      </c>
      <c r="AV218" s="177">
        <v>100.340703044626</v>
      </c>
      <c r="AW218" s="177">
        <v>96.58927387528955</v>
      </c>
      <c r="AX218" s="177">
        <v>95.656872111579631</v>
      </c>
      <c r="AY218" s="177">
        <v>90.570006365349798</v>
      </c>
      <c r="AZ218" s="177">
        <v>98.817659810323107</v>
      </c>
      <c r="BA218" s="177">
        <v>102.55609693185563</v>
      </c>
      <c r="BB218" s="177">
        <v>109.54345646379291</v>
      </c>
      <c r="BC218" s="177">
        <v>109.01908693920869</v>
      </c>
      <c r="BD218" s="177">
        <v>108.55126508272812</v>
      </c>
      <c r="BE218" s="177">
        <v>100.52828413545168</v>
      </c>
      <c r="BF218" s="177">
        <v>101.26189830902852</v>
      </c>
      <c r="BG218" s="177">
        <v>101.56826866267205</v>
      </c>
      <c r="BH218" s="177">
        <v>107.49442054991894</v>
      </c>
      <c r="BI218" s="177">
        <v>98.675817793641158</v>
      </c>
      <c r="BJ218" s="177">
        <v>102.01038935913679</v>
      </c>
      <c r="BK218" s="177">
        <v>102.90915705634528</v>
      </c>
      <c r="BL218" s="177"/>
    </row>
    <row r="219" spans="1:64" x14ac:dyDescent="0.25">
      <c r="B219" s="148" t="s">
        <v>578</v>
      </c>
      <c r="C219" s="200">
        <v>16</v>
      </c>
      <c r="D219" s="181">
        <v>104.49789598331093</v>
      </c>
      <c r="E219" s="181">
        <v>104.03828715319939</v>
      </c>
      <c r="F219" s="181">
        <v>101.87227315537186</v>
      </c>
      <c r="G219" s="181">
        <v>106.17362473655288</v>
      </c>
      <c r="H219" s="181">
        <v>107.65189457609308</v>
      </c>
      <c r="I219" s="181">
        <v>103.23417903100275</v>
      </c>
      <c r="J219" s="181">
        <v>106.08921710493084</v>
      </c>
      <c r="K219" s="181">
        <v>108.81111285270154</v>
      </c>
      <c r="L219" s="181">
        <v>107.27731923888545</v>
      </c>
      <c r="M219" s="181">
        <v>110.87768773090504</v>
      </c>
      <c r="N219" s="181">
        <v>111.72061090325455</v>
      </c>
      <c r="O219" s="181">
        <v>110.32096580009399</v>
      </c>
      <c r="P219" s="181">
        <v>108.8069480488343</v>
      </c>
      <c r="Q219" s="181">
        <v>108.33872462090355</v>
      </c>
      <c r="R219" s="181">
        <v>107.61367700552732</v>
      </c>
      <c r="S219" s="181">
        <v>108.73788338978318</v>
      </c>
      <c r="T219" s="181">
        <v>109.82031132501673</v>
      </c>
      <c r="U219" s="181">
        <v>107.71166231218551</v>
      </c>
      <c r="V219" s="181">
        <v>106.84128099590043</v>
      </c>
      <c r="W219" s="181">
        <v>105.60247421936559</v>
      </c>
      <c r="X219" s="181">
        <v>104.32772435196448</v>
      </c>
      <c r="Y219" s="181">
        <v>80.532090952074668</v>
      </c>
      <c r="Z219" s="181">
        <v>98.733583571975302</v>
      </c>
      <c r="AA219" s="181">
        <v>98.925896996773076</v>
      </c>
      <c r="AB219" s="181">
        <v>91.124054986876601</v>
      </c>
      <c r="AC219" s="181">
        <v>93.963257672355041</v>
      </c>
      <c r="AD219" s="181">
        <v>94.342853956780928</v>
      </c>
      <c r="AE219" s="181">
        <v>94.272761026734614</v>
      </c>
      <c r="AF219" s="181">
        <v>99.603955191146738</v>
      </c>
      <c r="AG219" s="181">
        <v>95.445742447132844</v>
      </c>
      <c r="AH219" s="181">
        <v>101.28403298177145</v>
      </c>
      <c r="AI219" s="181">
        <v>93.488097504255705</v>
      </c>
      <c r="AJ219" s="181">
        <v>97.436976484979354</v>
      </c>
      <c r="AK219" s="181">
        <v>91.639359168633746</v>
      </c>
      <c r="AL219" s="181">
        <v>90.193609825449101</v>
      </c>
      <c r="AM219" s="181">
        <v>90.240762905531042</v>
      </c>
      <c r="AN219" s="181">
        <v>93.691495038788062</v>
      </c>
      <c r="AO219" s="181">
        <v>90.862788848464547</v>
      </c>
      <c r="AP219" s="181">
        <v>96.318799465634967</v>
      </c>
      <c r="AQ219" s="181">
        <v>95.754919354367473</v>
      </c>
      <c r="AR219" s="181">
        <v>91.977228973432148</v>
      </c>
      <c r="AS219" s="181">
        <v>87.156608189811863</v>
      </c>
      <c r="AT219" s="181">
        <v>88.511631917058779</v>
      </c>
      <c r="AU219" s="181">
        <v>93.25979669778242</v>
      </c>
      <c r="AV219" s="181">
        <v>100.340703044626</v>
      </c>
      <c r="AW219" s="181">
        <v>96.58927387528955</v>
      </c>
      <c r="AX219" s="181">
        <v>95.656872111579631</v>
      </c>
      <c r="AY219" s="181">
        <v>90.570006365349798</v>
      </c>
      <c r="AZ219" s="181">
        <v>98.817659810323107</v>
      </c>
      <c r="BA219" s="181">
        <v>102.55609693185563</v>
      </c>
      <c r="BB219" s="181">
        <v>109.54345646379291</v>
      </c>
      <c r="BC219" s="181">
        <v>109.01908693920869</v>
      </c>
      <c r="BD219" s="181">
        <v>108.55126508272812</v>
      </c>
      <c r="BE219" s="181">
        <v>100.52828413545168</v>
      </c>
      <c r="BF219" s="181">
        <v>101.26189830902852</v>
      </c>
      <c r="BG219" s="181">
        <v>101.56826866267205</v>
      </c>
      <c r="BH219" s="181">
        <v>107.49442054991894</v>
      </c>
      <c r="BI219" s="181">
        <v>98.675817793641158</v>
      </c>
      <c r="BJ219" s="181">
        <v>102.01038935913679</v>
      </c>
      <c r="BK219" s="181">
        <v>102.90915705634528</v>
      </c>
      <c r="BL219" s="181"/>
    </row>
    <row r="220" spans="1:64" x14ac:dyDescent="0.25">
      <c r="A220" s="173" t="s">
        <v>177</v>
      </c>
      <c r="B220" s="188"/>
      <c r="C220" s="164" t="str">
        <f>C221</f>
        <v>-</v>
      </c>
      <c r="D220" s="177"/>
      <c r="E220" s="187" t="s">
        <v>181</v>
      </c>
      <c r="F220" s="187" t="s">
        <v>181</v>
      </c>
      <c r="G220" s="187" t="s">
        <v>181</v>
      </c>
      <c r="H220" s="187" t="s">
        <v>181</v>
      </c>
      <c r="I220" s="187" t="s">
        <v>181</v>
      </c>
      <c r="J220" s="187" t="s">
        <v>181</v>
      </c>
      <c r="K220" s="187" t="s">
        <v>181</v>
      </c>
      <c r="L220" s="187" t="s">
        <v>181</v>
      </c>
      <c r="M220" s="187" t="s">
        <v>181</v>
      </c>
      <c r="N220" s="187" t="s">
        <v>181</v>
      </c>
      <c r="O220" s="187" t="s">
        <v>181</v>
      </c>
      <c r="P220" s="187" t="s">
        <v>181</v>
      </c>
      <c r="Q220" s="187"/>
      <c r="R220" s="187"/>
      <c r="S220" s="187"/>
      <c r="T220" s="187"/>
      <c r="U220" s="187"/>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7"/>
      <c r="AX220" s="187"/>
      <c r="AY220" s="187"/>
      <c r="AZ220" s="187"/>
      <c r="BA220" s="187"/>
      <c r="BB220" s="187"/>
      <c r="BC220" s="187"/>
      <c r="BD220" s="187"/>
      <c r="BE220" s="187"/>
      <c r="BF220" s="187"/>
      <c r="BG220" s="187"/>
      <c r="BH220" s="187"/>
      <c r="BI220" s="187"/>
      <c r="BJ220" s="187"/>
      <c r="BK220" s="187"/>
      <c r="BL220" s="187"/>
    </row>
    <row r="221" spans="1:64" x14ac:dyDescent="0.25">
      <c r="B221" s="148" t="s">
        <v>579</v>
      </c>
      <c r="C221" s="200" t="s">
        <v>181</v>
      </c>
      <c r="D221" s="181"/>
      <c r="E221" s="187" t="s">
        <v>181</v>
      </c>
      <c r="F221" s="187" t="s">
        <v>181</v>
      </c>
      <c r="G221" s="187" t="s">
        <v>181</v>
      </c>
      <c r="H221" s="187" t="s">
        <v>181</v>
      </c>
      <c r="I221" s="187" t="s">
        <v>181</v>
      </c>
      <c r="J221" s="187" t="s">
        <v>181</v>
      </c>
      <c r="K221" s="187" t="s">
        <v>181</v>
      </c>
      <c r="L221" s="187" t="s">
        <v>181</v>
      </c>
      <c r="M221" s="187" t="s">
        <v>181</v>
      </c>
      <c r="N221" s="187" t="s">
        <v>181</v>
      </c>
      <c r="O221" s="187" t="s">
        <v>181</v>
      </c>
      <c r="P221" s="187" t="s">
        <v>181</v>
      </c>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187"/>
      <c r="AV221" s="187"/>
      <c r="AW221" s="187"/>
      <c r="AX221" s="187"/>
      <c r="AY221" s="187"/>
      <c r="AZ221" s="187"/>
      <c r="BA221" s="187"/>
      <c r="BB221" s="187"/>
      <c r="BC221" s="187"/>
      <c r="BD221" s="187"/>
      <c r="BE221" s="187"/>
      <c r="BF221" s="187"/>
      <c r="BG221" s="187"/>
      <c r="BH221" s="187"/>
      <c r="BI221" s="187"/>
      <c r="BJ221" s="187"/>
      <c r="BK221" s="187"/>
      <c r="BL221" s="187"/>
    </row>
    <row r="222" spans="1:64" x14ac:dyDescent="0.25">
      <c r="C222" s="152"/>
    </row>
    <row r="223" spans="1:64" x14ac:dyDescent="0.25">
      <c r="A223" s="159" t="s">
        <v>122</v>
      </c>
      <c r="B223" s="192"/>
      <c r="C223" s="164">
        <f>C227+C230</f>
        <v>39</v>
      </c>
      <c r="D223" s="165">
        <f>(D224*0+D227*3+D230*36)/39</f>
        <v>100.00000000000003</v>
      </c>
      <c r="E223" s="165">
        <f t="shared" ref="E223:J223" si="75">(E227*3+E230*36)/39</f>
        <v>100.00000000000003</v>
      </c>
      <c r="F223" s="165">
        <f t="shared" si="75"/>
        <v>100.13383875831904</v>
      </c>
      <c r="G223" s="165">
        <f t="shared" si="75"/>
        <v>100.13383875831904</v>
      </c>
      <c r="H223" s="165">
        <f t="shared" si="75"/>
        <v>100.07627465575494</v>
      </c>
      <c r="I223" s="165">
        <f t="shared" si="75"/>
        <v>99.825466848187077</v>
      </c>
      <c r="J223" s="165">
        <f t="shared" si="75"/>
        <v>100.09222979532805</v>
      </c>
      <c r="K223" s="165">
        <v>99.991239609446993</v>
      </c>
      <c r="L223" s="165">
        <v>99.991239609446993</v>
      </c>
      <c r="M223" s="165">
        <v>99.991239609446993</v>
      </c>
      <c r="N223" s="165">
        <v>99.887196729500104</v>
      </c>
      <c r="O223" s="165">
        <v>99.887196729500104</v>
      </c>
      <c r="P223" s="165">
        <v>99.887196729500104</v>
      </c>
      <c r="Q223" s="165">
        <v>99.778718906986498</v>
      </c>
      <c r="R223" s="165">
        <v>99.778718906986498</v>
      </c>
      <c r="S223" s="165">
        <v>99.512167577918689</v>
      </c>
      <c r="T223" s="165">
        <v>99.778718274775542</v>
      </c>
      <c r="U223" s="165">
        <v>99.412147660845704</v>
      </c>
      <c r="V223" s="165">
        <v>99.132378909050885</v>
      </c>
      <c r="W223" s="165">
        <v>99.132378377109546</v>
      </c>
      <c r="X223" s="165">
        <v>98.924029455940712</v>
      </c>
      <c r="Y223" s="165">
        <v>97.726633550558233</v>
      </c>
      <c r="Z223" s="165">
        <v>97.40519922848128</v>
      </c>
      <c r="AA223" s="165">
        <v>96.589969599053973</v>
      </c>
      <c r="AB223" s="165">
        <v>96.758144992386832</v>
      </c>
      <c r="AC223" s="165">
        <v>96.589972249578196</v>
      </c>
      <c r="AD223" s="165">
        <v>95.711588184579014</v>
      </c>
      <c r="AE223" s="165">
        <v>94.66330685370302</v>
      </c>
      <c r="AF223" s="165">
        <v>94.850162013239313</v>
      </c>
      <c r="AG223" s="165">
        <v>94.850162013239313</v>
      </c>
      <c r="AH223" s="165">
        <v>94.850162013239313</v>
      </c>
      <c r="AI223" s="165">
        <v>94.850162013239313</v>
      </c>
      <c r="AJ223" s="165">
        <v>94.850162013239313</v>
      </c>
      <c r="AK223" s="165">
        <v>94.85016038748546</v>
      </c>
      <c r="AL223" s="165">
        <v>94.865032182357254</v>
      </c>
      <c r="AM223" s="165">
        <v>94.345015062498732</v>
      </c>
      <c r="AN223" s="165">
        <v>94.285526370319857</v>
      </c>
      <c r="AO223" s="165">
        <v>94.156024247058113</v>
      </c>
      <c r="AP223" s="165">
        <v>94.058052091696908</v>
      </c>
      <c r="AQ223" s="165">
        <v>94.258436707081515</v>
      </c>
      <c r="AR223" s="165">
        <v>94.287812659398142</v>
      </c>
      <c r="AS223" s="165">
        <v>94.476759145687652</v>
      </c>
      <c r="AT223" s="165">
        <v>94.577180688977805</v>
      </c>
      <c r="AU223" s="165">
        <v>94.533688847013281</v>
      </c>
      <c r="AV223" s="165">
        <v>94.570355513679928</v>
      </c>
      <c r="AW223" s="165">
        <v>94.364379372224533</v>
      </c>
      <c r="AX223" s="165">
        <v>94.422567132940571</v>
      </c>
      <c r="AY223" s="165">
        <v>94.422567132940543</v>
      </c>
      <c r="AZ223" s="165">
        <v>94.549013450523191</v>
      </c>
      <c r="BA223" s="165">
        <v>94.628486123971228</v>
      </c>
      <c r="BB223" s="165">
        <v>94.628486123971228</v>
      </c>
      <c r="BC223" s="165">
        <v>94.508591813243015</v>
      </c>
      <c r="BD223" s="165">
        <v>94.508591813243015</v>
      </c>
      <c r="BE223" s="165">
        <v>94.508591813243015</v>
      </c>
      <c r="BF223" s="165">
        <v>94.508591813242987</v>
      </c>
      <c r="BG223" s="165">
        <v>94.581701197462579</v>
      </c>
      <c r="BH223" s="165">
        <v>94.581701197462579</v>
      </c>
      <c r="BI223" s="165">
        <v>94.430034091049748</v>
      </c>
      <c r="BJ223" s="165">
        <v>94.430037329624</v>
      </c>
      <c r="BK223" s="165">
        <v>94.430037329624</v>
      </c>
      <c r="BL223" s="165"/>
    </row>
    <row r="224" spans="1:64" x14ac:dyDescent="0.25">
      <c r="A224" s="189" t="s">
        <v>178</v>
      </c>
      <c r="B224" s="188"/>
      <c r="C224" s="164" t="str">
        <f>C225</f>
        <v>-</v>
      </c>
      <c r="D224" s="172"/>
      <c r="E224" s="187" t="s">
        <v>181</v>
      </c>
      <c r="F224" s="187" t="s">
        <v>181</v>
      </c>
      <c r="G224" s="187" t="s">
        <v>181</v>
      </c>
      <c r="H224" s="187" t="s">
        <v>181</v>
      </c>
      <c r="I224" s="187" t="s">
        <v>181</v>
      </c>
      <c r="J224" s="187" t="s">
        <v>181</v>
      </c>
      <c r="K224" s="187" t="s">
        <v>181</v>
      </c>
      <c r="L224" s="187" t="s">
        <v>181</v>
      </c>
      <c r="M224" s="187" t="s">
        <v>181</v>
      </c>
      <c r="N224" s="187" t="s">
        <v>181</v>
      </c>
      <c r="O224" s="187" t="s">
        <v>181</v>
      </c>
      <c r="P224" s="187" t="s">
        <v>181</v>
      </c>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7"/>
      <c r="AT224" s="187"/>
      <c r="AU224" s="187"/>
      <c r="AV224" s="187"/>
      <c r="AW224" s="187"/>
      <c r="AX224" s="187"/>
      <c r="AY224" s="187"/>
      <c r="AZ224" s="187"/>
      <c r="BA224" s="187"/>
      <c r="BB224" s="187"/>
      <c r="BC224" s="187"/>
      <c r="BD224" s="187"/>
      <c r="BE224" s="187"/>
      <c r="BF224" s="187"/>
      <c r="BG224" s="187"/>
      <c r="BH224" s="187"/>
      <c r="BI224" s="187"/>
      <c r="BJ224" s="187"/>
      <c r="BK224" s="187"/>
      <c r="BL224" s="187"/>
    </row>
    <row r="225" spans="1:64" x14ac:dyDescent="0.25">
      <c r="A225" s="173" t="s">
        <v>179</v>
      </c>
      <c r="B225" s="188"/>
      <c r="C225" s="164" t="str">
        <f>C226</f>
        <v>-</v>
      </c>
      <c r="D225" s="177"/>
      <c r="E225" s="187" t="s">
        <v>181</v>
      </c>
      <c r="F225" s="187" t="s">
        <v>181</v>
      </c>
      <c r="G225" s="187" t="s">
        <v>181</v>
      </c>
      <c r="H225" s="187" t="s">
        <v>181</v>
      </c>
      <c r="I225" s="187" t="s">
        <v>181</v>
      </c>
      <c r="J225" s="187" t="s">
        <v>181</v>
      </c>
      <c r="K225" s="187" t="s">
        <v>181</v>
      </c>
      <c r="L225" s="187" t="s">
        <v>181</v>
      </c>
      <c r="M225" s="187" t="s">
        <v>181</v>
      </c>
      <c r="N225" s="187" t="s">
        <v>181</v>
      </c>
      <c r="O225" s="187" t="s">
        <v>181</v>
      </c>
      <c r="P225" s="187" t="s">
        <v>181</v>
      </c>
      <c r="Q225" s="187"/>
      <c r="R225" s="187"/>
      <c r="S225" s="187"/>
      <c r="T225" s="187"/>
      <c r="U225" s="187"/>
      <c r="V225" s="187"/>
      <c r="W225" s="187"/>
      <c r="X225" s="187"/>
      <c r="Y225" s="187"/>
      <c r="Z225" s="187"/>
      <c r="AA225" s="187"/>
      <c r="AB225" s="187"/>
      <c r="AC225" s="187"/>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c r="BC225" s="187"/>
      <c r="BD225" s="187"/>
      <c r="BE225" s="187"/>
      <c r="BF225" s="187"/>
      <c r="BG225" s="187"/>
      <c r="BH225" s="187"/>
      <c r="BI225" s="187"/>
      <c r="BJ225" s="187"/>
      <c r="BK225" s="187"/>
      <c r="BL225" s="187"/>
    </row>
    <row r="226" spans="1:64" x14ac:dyDescent="0.25">
      <c r="B226" s="148" t="s">
        <v>580</v>
      </c>
      <c r="C226" s="200" t="s">
        <v>181</v>
      </c>
      <c r="D226" s="181"/>
      <c r="E226" s="187" t="s">
        <v>181</v>
      </c>
      <c r="F226" s="187" t="s">
        <v>181</v>
      </c>
      <c r="G226" s="187" t="s">
        <v>181</v>
      </c>
      <c r="H226" s="187" t="s">
        <v>181</v>
      </c>
      <c r="I226" s="187" t="s">
        <v>181</v>
      </c>
      <c r="J226" s="187" t="s">
        <v>181</v>
      </c>
      <c r="K226" s="187" t="s">
        <v>181</v>
      </c>
      <c r="L226" s="187" t="s">
        <v>181</v>
      </c>
      <c r="M226" s="187" t="s">
        <v>181</v>
      </c>
      <c r="N226" s="187" t="s">
        <v>181</v>
      </c>
      <c r="O226" s="187" t="s">
        <v>181</v>
      </c>
      <c r="P226" s="187" t="s">
        <v>181</v>
      </c>
      <c r="Q226" s="187"/>
      <c r="R226" s="187"/>
      <c r="S226" s="187"/>
      <c r="T226" s="187"/>
      <c r="U226" s="187"/>
      <c r="V226" s="187"/>
      <c r="W226" s="187"/>
      <c r="X226" s="187"/>
      <c r="Y226" s="187"/>
      <c r="Z226" s="187"/>
      <c r="AA226" s="187"/>
      <c r="AB226" s="187"/>
      <c r="AC226" s="187"/>
      <c r="AD226" s="187"/>
      <c r="AE226" s="187"/>
      <c r="AF226" s="187"/>
      <c r="AG226" s="187"/>
      <c r="AH226" s="187"/>
      <c r="AI226" s="187"/>
      <c r="AJ226" s="187"/>
      <c r="AK226" s="187"/>
      <c r="AL226" s="187"/>
      <c r="AM226" s="187"/>
      <c r="AN226" s="187"/>
      <c r="AO226" s="187"/>
      <c r="AP226" s="187"/>
      <c r="AQ226" s="187"/>
      <c r="AR226" s="187"/>
      <c r="AS226" s="187"/>
      <c r="AT226" s="187"/>
      <c r="AU226" s="187"/>
      <c r="AV226" s="187"/>
      <c r="AW226" s="187"/>
      <c r="AX226" s="187"/>
      <c r="AY226" s="187"/>
      <c r="AZ226" s="187"/>
      <c r="BA226" s="187"/>
      <c r="BB226" s="187"/>
      <c r="BC226" s="187"/>
      <c r="BD226" s="187"/>
      <c r="BE226" s="187"/>
      <c r="BF226" s="187"/>
      <c r="BG226" s="187"/>
      <c r="BH226" s="187"/>
      <c r="BI226" s="187"/>
      <c r="BJ226" s="187"/>
      <c r="BK226" s="187"/>
      <c r="BL226" s="187"/>
    </row>
    <row r="227" spans="1:64" x14ac:dyDescent="0.25">
      <c r="A227" s="189" t="s">
        <v>123</v>
      </c>
      <c r="B227" s="188"/>
      <c r="C227" s="164">
        <f>C228</f>
        <v>3</v>
      </c>
      <c r="D227" s="172">
        <f t="shared" ref="D227:J228" si="76">D228</f>
        <v>100.00000000000004</v>
      </c>
      <c r="E227" s="172">
        <f t="shared" si="76"/>
        <v>100.00000000000004</v>
      </c>
      <c r="F227" s="172">
        <f t="shared" si="76"/>
        <v>101.73990385814709</v>
      </c>
      <c r="G227" s="172">
        <f t="shared" si="76"/>
        <v>101.73990385814709</v>
      </c>
      <c r="H227" s="172">
        <f t="shared" si="76"/>
        <v>101.73990385814709</v>
      </c>
      <c r="I227" s="172">
        <f t="shared" si="76"/>
        <v>98.479402359764833</v>
      </c>
      <c r="J227" s="172">
        <f t="shared" si="76"/>
        <v>101.94732067259748</v>
      </c>
      <c r="K227" s="172">
        <v>100.63444825614381</v>
      </c>
      <c r="L227" s="172">
        <v>100.63444825614381</v>
      </c>
      <c r="M227" s="172">
        <v>100.63444825614381</v>
      </c>
      <c r="N227" s="172">
        <v>99.281890816834149</v>
      </c>
      <c r="O227" s="172">
        <v>99.281890816834149</v>
      </c>
      <c r="P227" s="172">
        <v>99.281890816834149</v>
      </c>
      <c r="Q227" s="172">
        <v>97.871679124157268</v>
      </c>
      <c r="R227" s="172">
        <v>97.871679124157268</v>
      </c>
      <c r="S227" s="172">
        <v>94.406511846275706</v>
      </c>
      <c r="T227" s="172">
        <v>97.871670905414803</v>
      </c>
      <c r="U227" s="172">
        <v>96.197919590993834</v>
      </c>
      <c r="V227" s="172">
        <v>92.560925817661015</v>
      </c>
      <c r="W227" s="172">
        <v>92.560918902423666</v>
      </c>
      <c r="X227" s="172">
        <v>89.874049593895492</v>
      </c>
      <c r="Y227" s="172">
        <v>90.379431742502518</v>
      </c>
      <c r="Z227" s="172">
        <v>86.200785555502293</v>
      </c>
      <c r="AA227" s="172">
        <v>86.200785555502293</v>
      </c>
      <c r="AB227" s="172">
        <v>88.387065668829223</v>
      </c>
      <c r="AC227" s="172">
        <v>86.200820012317067</v>
      </c>
      <c r="AD227" s="172">
        <v>85.042254904616641</v>
      </c>
      <c r="AE227" s="172">
        <v>81.773537495456253</v>
      </c>
      <c r="AF227" s="172">
        <v>79.770146724487205</v>
      </c>
      <c r="AG227" s="172">
        <v>79.770146724487205</v>
      </c>
      <c r="AH227" s="172">
        <v>79.770146724487205</v>
      </c>
      <c r="AI227" s="172">
        <v>79.770146724487205</v>
      </c>
      <c r="AJ227" s="172">
        <v>79.770146724487205</v>
      </c>
      <c r="AK227" s="172">
        <v>79.77012558968714</v>
      </c>
      <c r="AL227" s="172">
        <v>79.77012558968714</v>
      </c>
      <c r="AM227" s="172">
        <v>73.009903031526378</v>
      </c>
      <c r="AN227" s="172">
        <v>72.236550033200956</v>
      </c>
      <c r="AO227" s="172">
        <v>70.553022430798336</v>
      </c>
      <c r="AP227" s="172">
        <v>69.279384411102626</v>
      </c>
      <c r="AQ227" s="172">
        <v>69.279384411102626</v>
      </c>
      <c r="AR227" s="172">
        <v>69.661271791218695</v>
      </c>
      <c r="AS227" s="172">
        <v>72.11757611298232</v>
      </c>
      <c r="AT227" s="172">
        <v>73.423056175754354</v>
      </c>
      <c r="AU227" s="172">
        <v>72.857662230215595</v>
      </c>
      <c r="AV227" s="172">
        <v>72.85766223021561</v>
      </c>
      <c r="AW227" s="172">
        <v>70.656639057961797</v>
      </c>
      <c r="AX227" s="172">
        <v>71.413079947270376</v>
      </c>
      <c r="AY227" s="172">
        <v>71.41307994727039</v>
      </c>
      <c r="AZ227" s="172">
        <v>71.413079947270376</v>
      </c>
      <c r="BA227" s="172">
        <v>72.446224702095009</v>
      </c>
      <c r="BB227" s="172">
        <v>72.446224702095009</v>
      </c>
      <c r="BC227" s="172">
        <v>70.887598662627894</v>
      </c>
      <c r="BD227" s="172">
        <v>70.887598662627894</v>
      </c>
      <c r="BE227" s="172">
        <v>70.887598662627894</v>
      </c>
      <c r="BF227" s="172">
        <v>70.887598662627909</v>
      </c>
      <c r="BG227" s="172">
        <v>71.838020657482616</v>
      </c>
      <c r="BH227" s="172">
        <v>71.838020657482616</v>
      </c>
      <c r="BI227" s="172">
        <v>69.866348274115865</v>
      </c>
      <c r="BJ227" s="172">
        <v>69.866348274115865</v>
      </c>
      <c r="BK227" s="172">
        <v>69.866348274115865</v>
      </c>
      <c r="BL227" s="172"/>
    </row>
    <row r="228" spans="1:64" x14ac:dyDescent="0.25">
      <c r="A228" s="173" t="s">
        <v>124</v>
      </c>
      <c r="B228" s="188"/>
      <c r="C228" s="164">
        <f>C229</f>
        <v>3</v>
      </c>
      <c r="D228" s="177">
        <f t="shared" si="76"/>
        <v>100.00000000000004</v>
      </c>
      <c r="E228" s="177">
        <f t="shared" si="76"/>
        <v>100.00000000000004</v>
      </c>
      <c r="F228" s="177">
        <f t="shared" si="76"/>
        <v>101.73990385814709</v>
      </c>
      <c r="G228" s="177">
        <f t="shared" si="76"/>
        <v>101.73990385814709</v>
      </c>
      <c r="H228" s="177">
        <f t="shared" si="76"/>
        <v>101.73990385814709</v>
      </c>
      <c r="I228" s="177">
        <f t="shared" si="76"/>
        <v>98.479402359764833</v>
      </c>
      <c r="J228" s="177">
        <f t="shared" si="76"/>
        <v>101.94732067259748</v>
      </c>
      <c r="K228" s="177">
        <v>100.63444825614381</v>
      </c>
      <c r="L228" s="177">
        <v>100.63444825614381</v>
      </c>
      <c r="M228" s="177">
        <v>100.63444825614381</v>
      </c>
      <c r="N228" s="177">
        <v>99.281890816834149</v>
      </c>
      <c r="O228" s="177">
        <v>99.281890816834149</v>
      </c>
      <c r="P228" s="177">
        <v>99.281890816834149</v>
      </c>
      <c r="Q228" s="177">
        <v>97.871679124157268</v>
      </c>
      <c r="R228" s="177">
        <v>97.871679124157268</v>
      </c>
      <c r="S228" s="177">
        <v>94.406511846275706</v>
      </c>
      <c r="T228" s="177">
        <v>97.871670905414803</v>
      </c>
      <c r="U228" s="177">
        <v>96.197919590993834</v>
      </c>
      <c r="V228" s="177">
        <v>92.560925817661015</v>
      </c>
      <c r="W228" s="177">
        <v>92.560918902423666</v>
      </c>
      <c r="X228" s="177">
        <v>89.874049593895492</v>
      </c>
      <c r="Y228" s="177">
        <v>90.379431742502518</v>
      </c>
      <c r="Z228" s="177">
        <v>86.200785555502293</v>
      </c>
      <c r="AA228" s="177">
        <v>86.200785555502293</v>
      </c>
      <c r="AB228" s="177">
        <v>88.387065668829223</v>
      </c>
      <c r="AC228" s="177">
        <v>86.200820012317067</v>
      </c>
      <c r="AD228" s="177">
        <v>85.042254904616641</v>
      </c>
      <c r="AE228" s="177">
        <v>81.773537495456253</v>
      </c>
      <c r="AF228" s="177">
        <v>79.770146724487205</v>
      </c>
      <c r="AG228" s="177">
        <v>79.770146724487205</v>
      </c>
      <c r="AH228" s="177">
        <v>79.770146724487205</v>
      </c>
      <c r="AI228" s="177">
        <v>79.770146724487205</v>
      </c>
      <c r="AJ228" s="177">
        <v>79.770146724487205</v>
      </c>
      <c r="AK228" s="177">
        <v>79.77012558968714</v>
      </c>
      <c r="AL228" s="177">
        <v>79.77012558968714</v>
      </c>
      <c r="AM228" s="177">
        <v>73.009903031526378</v>
      </c>
      <c r="AN228" s="177">
        <v>72.236550033200956</v>
      </c>
      <c r="AO228" s="177">
        <v>70.553022430798336</v>
      </c>
      <c r="AP228" s="177">
        <v>69.279384411102626</v>
      </c>
      <c r="AQ228" s="177">
        <v>69.279384411102626</v>
      </c>
      <c r="AR228" s="177">
        <v>69.661271791218695</v>
      </c>
      <c r="AS228" s="177">
        <v>72.11757611298232</v>
      </c>
      <c r="AT228" s="177">
        <v>73.423056175754354</v>
      </c>
      <c r="AU228" s="177">
        <v>72.857662230215595</v>
      </c>
      <c r="AV228" s="177">
        <v>72.85766223021561</v>
      </c>
      <c r="AW228" s="177">
        <v>70.656639057961797</v>
      </c>
      <c r="AX228" s="177">
        <v>71.413079947270376</v>
      </c>
      <c r="AY228" s="177">
        <v>71.41307994727039</v>
      </c>
      <c r="AZ228" s="177">
        <v>71.413079947270376</v>
      </c>
      <c r="BA228" s="177">
        <v>72.446224702095009</v>
      </c>
      <c r="BB228" s="177">
        <v>72.446224702095009</v>
      </c>
      <c r="BC228" s="177">
        <v>70.887598662627894</v>
      </c>
      <c r="BD228" s="177">
        <v>70.887598662627894</v>
      </c>
      <c r="BE228" s="177">
        <v>70.887598662627894</v>
      </c>
      <c r="BF228" s="177">
        <v>70.887598662627909</v>
      </c>
      <c r="BG228" s="177">
        <v>71.838020657482616</v>
      </c>
      <c r="BH228" s="177">
        <v>71.838020657482616</v>
      </c>
      <c r="BI228" s="177">
        <v>69.866348274115865</v>
      </c>
      <c r="BJ228" s="177">
        <v>69.866348274115865</v>
      </c>
      <c r="BK228" s="177">
        <v>69.866348274115865</v>
      </c>
      <c r="BL228" s="177"/>
    </row>
    <row r="229" spans="1:64" x14ac:dyDescent="0.25">
      <c r="B229" s="148" t="s">
        <v>581</v>
      </c>
      <c r="C229" s="200">
        <v>3</v>
      </c>
      <c r="D229" s="181">
        <v>100.00000000000004</v>
      </c>
      <c r="E229" s="181">
        <v>100.00000000000004</v>
      </c>
      <c r="F229" s="181">
        <v>101.73990385814709</v>
      </c>
      <c r="G229" s="181">
        <v>101.73990385814709</v>
      </c>
      <c r="H229" s="181">
        <v>101.73990385814709</v>
      </c>
      <c r="I229" s="181">
        <v>98.479402359764833</v>
      </c>
      <c r="J229" s="181">
        <v>101.94732067259748</v>
      </c>
      <c r="K229" s="181">
        <v>100.63444825614381</v>
      </c>
      <c r="L229" s="181">
        <v>100.63444825614381</v>
      </c>
      <c r="M229" s="181">
        <v>100.63444825614381</v>
      </c>
      <c r="N229" s="181">
        <v>99.281890816834149</v>
      </c>
      <c r="O229" s="181">
        <v>99.281890816834149</v>
      </c>
      <c r="P229" s="181">
        <v>99.281890816834149</v>
      </c>
      <c r="Q229" s="181">
        <v>97.871679124157268</v>
      </c>
      <c r="R229" s="181">
        <v>97.871679124157268</v>
      </c>
      <c r="S229" s="181">
        <v>94.406511846275706</v>
      </c>
      <c r="T229" s="181">
        <v>97.871670905414803</v>
      </c>
      <c r="U229" s="181">
        <v>96.197919590993834</v>
      </c>
      <c r="V229" s="181">
        <v>92.560925817661015</v>
      </c>
      <c r="W229" s="181">
        <v>92.560918902423666</v>
      </c>
      <c r="X229" s="181">
        <v>89.874049593895492</v>
      </c>
      <c r="Y229" s="181">
        <v>90.379431742502518</v>
      </c>
      <c r="Z229" s="181">
        <v>86.200785555502293</v>
      </c>
      <c r="AA229" s="181">
        <v>86.200785555502293</v>
      </c>
      <c r="AB229" s="181">
        <v>88.387065668829223</v>
      </c>
      <c r="AC229" s="181">
        <v>86.200820012317067</v>
      </c>
      <c r="AD229" s="181">
        <v>85.042254904616641</v>
      </c>
      <c r="AE229" s="181">
        <v>81.773537495456253</v>
      </c>
      <c r="AF229" s="181">
        <v>79.770146724487205</v>
      </c>
      <c r="AG229" s="181">
        <v>79.770146724487205</v>
      </c>
      <c r="AH229" s="181">
        <v>79.770146724487205</v>
      </c>
      <c r="AI229" s="181">
        <v>79.770146724487205</v>
      </c>
      <c r="AJ229" s="181">
        <v>79.770146724487205</v>
      </c>
      <c r="AK229" s="181">
        <v>79.77012558968714</v>
      </c>
      <c r="AL229" s="181">
        <v>79.77012558968714</v>
      </c>
      <c r="AM229" s="181">
        <v>73.009903031526378</v>
      </c>
      <c r="AN229" s="181">
        <v>72.236550033200956</v>
      </c>
      <c r="AO229" s="181">
        <v>70.553022430798336</v>
      </c>
      <c r="AP229" s="181">
        <v>69.279384411102626</v>
      </c>
      <c r="AQ229" s="181">
        <v>69.279384411102626</v>
      </c>
      <c r="AR229" s="181">
        <v>69.661271791218695</v>
      </c>
      <c r="AS229" s="181">
        <v>72.11757611298232</v>
      </c>
      <c r="AT229" s="181">
        <v>73.423056175754354</v>
      </c>
      <c r="AU229" s="181">
        <v>72.857662230215595</v>
      </c>
      <c r="AV229" s="181">
        <v>72.85766223021561</v>
      </c>
      <c r="AW229" s="181">
        <v>70.656639057961797</v>
      </c>
      <c r="AX229" s="181">
        <v>71.413079947270376</v>
      </c>
      <c r="AY229" s="181">
        <v>71.41307994727039</v>
      </c>
      <c r="AZ229" s="181">
        <v>71.413079947270376</v>
      </c>
      <c r="BA229" s="181">
        <v>72.446224702095009</v>
      </c>
      <c r="BB229" s="181">
        <v>72.446224702095009</v>
      </c>
      <c r="BC229" s="181">
        <v>70.887598662627894</v>
      </c>
      <c r="BD229" s="181">
        <v>70.887598662627894</v>
      </c>
      <c r="BE229" s="181">
        <v>70.887598662627894</v>
      </c>
      <c r="BF229" s="181">
        <v>70.887598662627909</v>
      </c>
      <c r="BG229" s="181">
        <v>71.838020657482616</v>
      </c>
      <c r="BH229" s="181">
        <v>71.838020657482616</v>
      </c>
      <c r="BI229" s="181">
        <v>69.866348274115865</v>
      </c>
      <c r="BJ229" s="181">
        <v>69.866348274115865</v>
      </c>
      <c r="BK229" s="181">
        <v>69.866348274115865</v>
      </c>
      <c r="BL229" s="181"/>
    </row>
    <row r="230" spans="1:64" x14ac:dyDescent="0.25">
      <c r="A230" s="189" t="s">
        <v>125</v>
      </c>
      <c r="B230" s="188"/>
      <c r="C230" s="164">
        <f>C231</f>
        <v>36</v>
      </c>
      <c r="D230" s="172">
        <f t="shared" ref="D230:J231" si="77">D231</f>
        <v>100.00000000000004</v>
      </c>
      <c r="E230" s="172">
        <f t="shared" si="77"/>
        <v>100.00000000000004</v>
      </c>
      <c r="F230" s="172">
        <f t="shared" si="77"/>
        <v>100.00000000000004</v>
      </c>
      <c r="G230" s="172">
        <f t="shared" si="77"/>
        <v>100.00000000000004</v>
      </c>
      <c r="H230" s="172">
        <f t="shared" si="77"/>
        <v>99.937638888888927</v>
      </c>
      <c r="I230" s="172">
        <f t="shared" si="77"/>
        <v>99.937638888888927</v>
      </c>
      <c r="J230" s="172">
        <f t="shared" si="77"/>
        <v>99.937638888888927</v>
      </c>
      <c r="K230" s="172">
        <v>99.937638888888927</v>
      </c>
      <c r="L230" s="172">
        <v>99.937638888888927</v>
      </c>
      <c r="M230" s="172">
        <v>99.937638888888927</v>
      </c>
      <c r="N230" s="172">
        <v>99.937638888888927</v>
      </c>
      <c r="O230" s="172">
        <v>99.937638888888927</v>
      </c>
      <c r="P230" s="172">
        <v>99.937638888888927</v>
      </c>
      <c r="Q230" s="172">
        <v>99.937638888888927</v>
      </c>
      <c r="R230" s="172">
        <v>99.937638888888927</v>
      </c>
      <c r="S230" s="172">
        <v>99.937638888888927</v>
      </c>
      <c r="T230" s="172">
        <v>99.937638888888927</v>
      </c>
      <c r="U230" s="172">
        <v>99.680000000000035</v>
      </c>
      <c r="V230" s="172">
        <v>99.680000000000035</v>
      </c>
      <c r="W230" s="172">
        <v>99.680000000000035</v>
      </c>
      <c r="X230" s="172">
        <v>99.678194444444486</v>
      </c>
      <c r="Y230" s="172">
        <v>98.338900367896201</v>
      </c>
      <c r="Z230" s="172">
        <v>98.338900367896201</v>
      </c>
      <c r="AA230" s="172">
        <v>97.455734936016626</v>
      </c>
      <c r="AB230" s="172">
        <v>97.455734936016626</v>
      </c>
      <c r="AC230" s="172">
        <v>97.455734936016626</v>
      </c>
      <c r="AD230" s="172">
        <v>96.600699291242549</v>
      </c>
      <c r="AE230" s="172">
        <v>95.73745430022359</v>
      </c>
      <c r="AF230" s="172">
        <v>96.106829953968656</v>
      </c>
      <c r="AG230" s="172">
        <v>96.106829953968656</v>
      </c>
      <c r="AH230" s="172">
        <v>96.106829953968656</v>
      </c>
      <c r="AI230" s="172">
        <v>96.106829953968656</v>
      </c>
      <c r="AJ230" s="172">
        <v>96.106829953968656</v>
      </c>
      <c r="AK230" s="172">
        <v>96.106829953968656</v>
      </c>
      <c r="AL230" s="172">
        <v>96.122941065079758</v>
      </c>
      <c r="AM230" s="172">
        <v>96.122941065079758</v>
      </c>
      <c r="AN230" s="172">
        <v>96.122941065079758</v>
      </c>
      <c r="AO230" s="172">
        <v>96.122941065079758</v>
      </c>
      <c r="AP230" s="172">
        <v>96.122941065079758</v>
      </c>
      <c r="AQ230" s="172">
        <v>96.340024398413092</v>
      </c>
      <c r="AR230" s="172">
        <v>96.340024398413092</v>
      </c>
      <c r="AS230" s="172">
        <v>96.340024398413092</v>
      </c>
      <c r="AT230" s="172">
        <v>96.340024398413092</v>
      </c>
      <c r="AU230" s="172">
        <v>96.340024398413092</v>
      </c>
      <c r="AV230" s="172">
        <v>96.379746620635288</v>
      </c>
      <c r="AW230" s="172">
        <v>96.340024398413092</v>
      </c>
      <c r="AX230" s="172">
        <v>96.340024398413092</v>
      </c>
      <c r="AY230" s="172">
        <v>96.34002439841305</v>
      </c>
      <c r="AZ230" s="172">
        <v>96.477007909127607</v>
      </c>
      <c r="BA230" s="172">
        <v>96.477007909127579</v>
      </c>
      <c r="BB230" s="172">
        <v>96.477007909127579</v>
      </c>
      <c r="BC230" s="172">
        <v>96.477007909127607</v>
      </c>
      <c r="BD230" s="172">
        <v>96.477007909127607</v>
      </c>
      <c r="BE230" s="172">
        <v>96.477007909127607</v>
      </c>
      <c r="BF230" s="172">
        <v>96.477007909127579</v>
      </c>
      <c r="BG230" s="172">
        <v>96.477007909127579</v>
      </c>
      <c r="BH230" s="172">
        <v>96.477007909127579</v>
      </c>
      <c r="BI230" s="172">
        <v>96.477007909127579</v>
      </c>
      <c r="BJ230" s="172">
        <v>96.477011417583014</v>
      </c>
      <c r="BK230" s="172">
        <v>96.477011417583014</v>
      </c>
      <c r="BL230" s="172"/>
    </row>
    <row r="231" spans="1:64" x14ac:dyDescent="0.25">
      <c r="A231" s="173" t="s">
        <v>126</v>
      </c>
      <c r="B231" s="188"/>
      <c r="C231" s="164">
        <f>C232</f>
        <v>36</v>
      </c>
      <c r="D231" s="177">
        <f t="shared" si="77"/>
        <v>100.00000000000004</v>
      </c>
      <c r="E231" s="177">
        <f t="shared" si="77"/>
        <v>100.00000000000004</v>
      </c>
      <c r="F231" s="177">
        <f t="shared" si="77"/>
        <v>100.00000000000004</v>
      </c>
      <c r="G231" s="177">
        <f t="shared" si="77"/>
        <v>100.00000000000004</v>
      </c>
      <c r="H231" s="177">
        <f t="shared" si="77"/>
        <v>99.937638888888927</v>
      </c>
      <c r="I231" s="177">
        <f t="shared" si="77"/>
        <v>99.937638888888927</v>
      </c>
      <c r="J231" s="177">
        <f t="shared" si="77"/>
        <v>99.937638888888927</v>
      </c>
      <c r="K231" s="177">
        <v>99.937638888888927</v>
      </c>
      <c r="L231" s="177">
        <v>99.937638888888927</v>
      </c>
      <c r="M231" s="177">
        <v>99.937638888888927</v>
      </c>
      <c r="N231" s="177">
        <v>99.937638888888927</v>
      </c>
      <c r="O231" s="177">
        <v>99.937638888888927</v>
      </c>
      <c r="P231" s="177">
        <v>99.937638888888927</v>
      </c>
      <c r="Q231" s="177">
        <v>99.937638888888927</v>
      </c>
      <c r="R231" s="177">
        <v>99.937638888888927</v>
      </c>
      <c r="S231" s="177">
        <v>99.937638888888927</v>
      </c>
      <c r="T231" s="177">
        <v>99.937638888888927</v>
      </c>
      <c r="U231" s="177">
        <v>99.680000000000035</v>
      </c>
      <c r="V231" s="177">
        <v>99.680000000000035</v>
      </c>
      <c r="W231" s="177">
        <v>99.680000000000035</v>
      </c>
      <c r="X231" s="177">
        <v>99.678194444444486</v>
      </c>
      <c r="Y231" s="177">
        <v>98.338900367896201</v>
      </c>
      <c r="Z231" s="177">
        <v>98.338900367896201</v>
      </c>
      <c r="AA231" s="177">
        <v>97.455734936016626</v>
      </c>
      <c r="AB231" s="177">
        <v>97.455734936016626</v>
      </c>
      <c r="AC231" s="177">
        <v>97.455734936016626</v>
      </c>
      <c r="AD231" s="177">
        <v>96.600699291242549</v>
      </c>
      <c r="AE231" s="177">
        <v>95.73745430022359</v>
      </c>
      <c r="AF231" s="177">
        <v>96.106829953968656</v>
      </c>
      <c r="AG231" s="177">
        <v>96.106829953968656</v>
      </c>
      <c r="AH231" s="177">
        <v>96.106829953968656</v>
      </c>
      <c r="AI231" s="177">
        <v>96.106829953968656</v>
      </c>
      <c r="AJ231" s="177">
        <v>96.106829953968656</v>
      </c>
      <c r="AK231" s="177">
        <v>96.106829953968656</v>
      </c>
      <c r="AL231" s="177">
        <v>96.122941065079758</v>
      </c>
      <c r="AM231" s="177">
        <v>96.122941065079758</v>
      </c>
      <c r="AN231" s="177">
        <v>96.122941065079758</v>
      </c>
      <c r="AO231" s="177">
        <v>96.122941065079758</v>
      </c>
      <c r="AP231" s="177">
        <v>96.122941065079758</v>
      </c>
      <c r="AQ231" s="177">
        <v>96.340024398413092</v>
      </c>
      <c r="AR231" s="177">
        <v>96.340024398413092</v>
      </c>
      <c r="AS231" s="177">
        <v>96.340024398413092</v>
      </c>
      <c r="AT231" s="177">
        <v>96.340024398413092</v>
      </c>
      <c r="AU231" s="177">
        <v>96.340024398413092</v>
      </c>
      <c r="AV231" s="177">
        <v>96.379746620635288</v>
      </c>
      <c r="AW231" s="177">
        <v>96.340024398413092</v>
      </c>
      <c r="AX231" s="177">
        <v>96.340024398413092</v>
      </c>
      <c r="AY231" s="177">
        <v>96.34002439841305</v>
      </c>
      <c r="AZ231" s="177">
        <v>96.477007909127607</v>
      </c>
      <c r="BA231" s="177">
        <v>96.477007909127579</v>
      </c>
      <c r="BB231" s="177">
        <v>96.477007909127579</v>
      </c>
      <c r="BC231" s="177">
        <v>96.477007909127607</v>
      </c>
      <c r="BD231" s="177">
        <v>96.477007909127607</v>
      </c>
      <c r="BE231" s="177">
        <v>96.477007909127607</v>
      </c>
      <c r="BF231" s="177">
        <v>96.477007909127579</v>
      </c>
      <c r="BG231" s="177">
        <v>96.477007909127579</v>
      </c>
      <c r="BH231" s="177">
        <v>96.477007909127579</v>
      </c>
      <c r="BI231" s="177">
        <v>96.477007909127579</v>
      </c>
      <c r="BJ231" s="177">
        <v>96.477011417583014</v>
      </c>
      <c r="BK231" s="177">
        <v>96.477011417583014</v>
      </c>
      <c r="BL231" s="177"/>
    </row>
    <row r="232" spans="1:64" x14ac:dyDescent="0.25">
      <c r="B232" s="148" t="s">
        <v>582</v>
      </c>
      <c r="C232" s="213">
        <v>36</v>
      </c>
      <c r="D232" s="181">
        <v>100.00000000000004</v>
      </c>
      <c r="E232" s="181">
        <v>100.00000000000004</v>
      </c>
      <c r="F232" s="181">
        <v>100.00000000000004</v>
      </c>
      <c r="G232" s="181">
        <v>100.00000000000004</v>
      </c>
      <c r="H232" s="181">
        <v>99.937638888888927</v>
      </c>
      <c r="I232" s="181">
        <v>99.937638888888927</v>
      </c>
      <c r="J232" s="181">
        <v>99.937638888888927</v>
      </c>
      <c r="K232" s="181">
        <v>99.937638888888927</v>
      </c>
      <c r="L232" s="181">
        <v>99.937638888888927</v>
      </c>
      <c r="M232" s="181">
        <v>99.937638888888927</v>
      </c>
      <c r="N232" s="181">
        <v>99.937638888888927</v>
      </c>
      <c r="O232" s="181">
        <v>99.937638888888927</v>
      </c>
      <c r="P232" s="181">
        <v>99.937638888888927</v>
      </c>
      <c r="Q232" s="181">
        <v>99.937638888888927</v>
      </c>
      <c r="R232" s="181">
        <v>99.937638888888927</v>
      </c>
      <c r="S232" s="181">
        <v>99.937638888888927</v>
      </c>
      <c r="T232" s="181">
        <v>99.937638888888927</v>
      </c>
      <c r="U232" s="181">
        <v>99.680000000000035</v>
      </c>
      <c r="V232" s="181">
        <v>99.680000000000035</v>
      </c>
      <c r="W232" s="181">
        <v>99.680000000000035</v>
      </c>
      <c r="X232" s="181">
        <v>99.678194444444486</v>
      </c>
      <c r="Y232" s="181">
        <v>98.338900367896201</v>
      </c>
      <c r="Z232" s="181">
        <v>98.338900367896201</v>
      </c>
      <c r="AA232" s="181">
        <v>97.455734936016626</v>
      </c>
      <c r="AB232" s="181">
        <v>97.455734936016626</v>
      </c>
      <c r="AC232" s="181">
        <v>97.455734936016626</v>
      </c>
      <c r="AD232" s="181">
        <v>96.600699291242549</v>
      </c>
      <c r="AE232" s="181">
        <v>95.73745430022359</v>
      </c>
      <c r="AF232" s="181">
        <v>96.106829953968656</v>
      </c>
      <c r="AG232" s="181">
        <v>96.106829953968656</v>
      </c>
      <c r="AH232" s="181">
        <v>96.106829953968656</v>
      </c>
      <c r="AI232" s="181">
        <v>96.106829953968656</v>
      </c>
      <c r="AJ232" s="181">
        <v>96.106829953968656</v>
      </c>
      <c r="AK232" s="181">
        <v>96.106829953968656</v>
      </c>
      <c r="AL232" s="181">
        <v>96.122941065079758</v>
      </c>
      <c r="AM232" s="181">
        <v>96.122941065079758</v>
      </c>
      <c r="AN232" s="181">
        <v>96.122941065079758</v>
      </c>
      <c r="AO232" s="181">
        <v>96.122941065079758</v>
      </c>
      <c r="AP232" s="181">
        <v>96.122941065079758</v>
      </c>
      <c r="AQ232" s="181">
        <v>96.340024398413092</v>
      </c>
      <c r="AR232" s="181">
        <v>96.340024398413092</v>
      </c>
      <c r="AS232" s="181">
        <v>96.340024398413092</v>
      </c>
      <c r="AT232" s="181">
        <v>96.340024398413092</v>
      </c>
      <c r="AU232" s="181">
        <v>96.340024398413092</v>
      </c>
      <c r="AV232" s="181">
        <v>96.379746620635288</v>
      </c>
      <c r="AW232" s="181">
        <v>96.340024398413092</v>
      </c>
      <c r="AX232" s="181">
        <v>96.340024398413092</v>
      </c>
      <c r="AY232" s="181">
        <v>96.34002439841305</v>
      </c>
      <c r="AZ232" s="181">
        <v>96.477007909127607</v>
      </c>
      <c r="BA232" s="181">
        <v>96.477007909127579</v>
      </c>
      <c r="BB232" s="181">
        <v>96.477007909127579</v>
      </c>
      <c r="BC232" s="181">
        <v>96.477007909127607</v>
      </c>
      <c r="BD232" s="181">
        <v>96.477007909127607</v>
      </c>
      <c r="BE232" s="181">
        <v>96.477007909127607</v>
      </c>
      <c r="BF232" s="181">
        <v>96.477007909127579</v>
      </c>
      <c r="BG232" s="181">
        <v>96.477007909127579</v>
      </c>
      <c r="BH232" s="181">
        <v>96.477007909127579</v>
      </c>
      <c r="BI232" s="181">
        <v>96.477007909127579</v>
      </c>
      <c r="BJ232" s="181">
        <v>96.477011417583014</v>
      </c>
      <c r="BK232" s="181">
        <v>96.477011417583014</v>
      </c>
      <c r="BL232" s="181"/>
    </row>
    <row r="233" spans="1:64" x14ac:dyDescent="0.25">
      <c r="C233" s="152"/>
    </row>
    <row r="234" spans="1:64" x14ac:dyDescent="0.25">
      <c r="A234" s="159" t="s">
        <v>127</v>
      </c>
      <c r="B234" s="192"/>
      <c r="C234" s="164">
        <f>C235+C245+C254+C263</f>
        <v>44</v>
      </c>
      <c r="D234" s="165">
        <f t="shared" ref="D234:I234" si="78">(D235*12+D245*5+D254*12+D263*15)/44</f>
        <v>99.22034531348713</v>
      </c>
      <c r="E234" s="165">
        <f t="shared" si="78"/>
        <v>99.240302676303273</v>
      </c>
      <c r="F234" s="165">
        <f t="shared" si="78"/>
        <v>99.181211835022623</v>
      </c>
      <c r="G234" s="165">
        <f t="shared" si="78"/>
        <v>102.58680135966254</v>
      </c>
      <c r="H234" s="165">
        <f t="shared" si="78"/>
        <v>102.64282912849117</v>
      </c>
      <c r="I234" s="165">
        <f t="shared" si="78"/>
        <v>103.0711074508641</v>
      </c>
      <c r="J234" s="165">
        <f>(J235*12+J245*5+J254*12+J263*15)/44</f>
        <v>103.18347025502777</v>
      </c>
      <c r="K234" s="165">
        <v>103.00420009188096</v>
      </c>
      <c r="L234" s="165">
        <v>104.08729440965197</v>
      </c>
      <c r="M234" s="165">
        <v>104.39113004827719</v>
      </c>
      <c r="N234" s="165">
        <v>104.90029528130466</v>
      </c>
      <c r="O234" s="165">
        <v>104.81057005720814</v>
      </c>
      <c r="P234" s="165">
        <v>106.21200817858984</v>
      </c>
      <c r="Q234" s="165">
        <v>106.23719152065411</v>
      </c>
      <c r="R234" s="165">
        <v>105.75435699822073</v>
      </c>
      <c r="S234" s="165">
        <v>106.32256641984245</v>
      </c>
      <c r="T234" s="165">
        <v>105.63404851240274</v>
      </c>
      <c r="U234" s="165">
        <v>105.01425074435251</v>
      </c>
      <c r="V234" s="165">
        <v>105.03564980168386</v>
      </c>
      <c r="W234" s="165">
        <v>104.88709949995699</v>
      </c>
      <c r="X234" s="165">
        <v>105.43389631814229</v>
      </c>
      <c r="Y234" s="165">
        <v>105.80205034484621</v>
      </c>
      <c r="Z234" s="165">
        <v>107.68841978807032</v>
      </c>
      <c r="AA234" s="165">
        <v>107.3706315856718</v>
      </c>
      <c r="AB234" s="165">
        <v>107.38609884081998</v>
      </c>
      <c r="AC234" s="165">
        <v>107.27201107046182</v>
      </c>
      <c r="AD234" s="165">
        <v>106.85328363790906</v>
      </c>
      <c r="AE234" s="165">
        <v>107.35418020497599</v>
      </c>
      <c r="AF234" s="165">
        <v>107.78930007099753</v>
      </c>
      <c r="AG234" s="165">
        <v>107.83845835529064</v>
      </c>
      <c r="AH234" s="165">
        <v>108.41349128460692</v>
      </c>
      <c r="AI234" s="165">
        <v>109.4963184774977</v>
      </c>
      <c r="AJ234" s="165">
        <v>109.72615447636021</v>
      </c>
      <c r="AK234" s="165">
        <v>110.74065958745983</v>
      </c>
      <c r="AL234" s="165">
        <v>110.84078987061716</v>
      </c>
      <c r="AM234" s="165">
        <v>110.92351777273565</v>
      </c>
      <c r="AN234" s="165">
        <v>110.5653852799894</v>
      </c>
      <c r="AO234" s="165">
        <v>110.37954673226464</v>
      </c>
      <c r="AP234" s="165">
        <v>109.81208143134413</v>
      </c>
      <c r="AQ234" s="165">
        <v>109.41791633711955</v>
      </c>
      <c r="AR234" s="165">
        <v>109.4445131762423</v>
      </c>
      <c r="AS234" s="165">
        <v>109.68942186826617</v>
      </c>
      <c r="AT234" s="165">
        <v>109.13313915949583</v>
      </c>
      <c r="AU234" s="165">
        <v>109.01382000330841</v>
      </c>
      <c r="AV234" s="165">
        <v>109.14394582219091</v>
      </c>
      <c r="AW234" s="165">
        <v>109.86917599003552</v>
      </c>
      <c r="AX234" s="165">
        <v>109.79164530879638</v>
      </c>
      <c r="AY234" s="165">
        <v>110.32341678462704</v>
      </c>
      <c r="AZ234" s="165">
        <v>110.22913793276197</v>
      </c>
      <c r="BA234" s="165">
        <v>110.22736484787106</v>
      </c>
      <c r="BB234" s="165">
        <v>110.42664205190621</v>
      </c>
      <c r="BC234" s="165">
        <v>111.33055212312844</v>
      </c>
      <c r="BD234" s="165">
        <v>111.16525950813299</v>
      </c>
      <c r="BE234" s="165">
        <v>111.34425189313484</v>
      </c>
      <c r="BF234" s="165">
        <v>111.3643260419714</v>
      </c>
      <c r="BG234" s="165">
        <v>110.70288792772895</v>
      </c>
      <c r="BH234" s="165">
        <v>111.64101805792217</v>
      </c>
      <c r="BI234" s="165">
        <v>111.77213169666742</v>
      </c>
      <c r="BJ234" s="165">
        <v>112.0188949629031</v>
      </c>
      <c r="BK234" s="165">
        <v>112.06144896482716</v>
      </c>
      <c r="BL234" s="165"/>
    </row>
    <row r="235" spans="1:64" s="147" customFormat="1" x14ac:dyDescent="0.25">
      <c r="A235" s="189" t="s">
        <v>128</v>
      </c>
      <c r="B235" s="215"/>
      <c r="C235" s="164">
        <f>C236+C239</f>
        <v>12</v>
      </c>
      <c r="D235" s="172">
        <f t="shared" ref="D235:I235" si="79">(D236*6+D239*6)/12</f>
        <v>94.85062814934038</v>
      </c>
      <c r="E235" s="172">
        <f t="shared" si="79"/>
        <v>94.904959497108436</v>
      </c>
      <c r="F235" s="172">
        <f t="shared" si="79"/>
        <v>94.904959497108436</v>
      </c>
      <c r="G235" s="172">
        <f t="shared" si="79"/>
        <v>92.816702085634347</v>
      </c>
      <c r="H235" s="172">
        <f t="shared" si="79"/>
        <v>92.782664266953148</v>
      </c>
      <c r="I235" s="172">
        <f t="shared" si="79"/>
        <v>93.695552502865596</v>
      </c>
      <c r="J235" s="172">
        <f>(J236*6+J239*6)/12</f>
        <v>94.477135275735392</v>
      </c>
      <c r="K235" s="172">
        <v>93.790714926549583</v>
      </c>
      <c r="L235" s="172">
        <v>94.310371490259129</v>
      </c>
      <c r="M235" s="172">
        <v>95.226704881807521</v>
      </c>
      <c r="N235" s="172">
        <v>93.247187054849704</v>
      </c>
      <c r="O235" s="172">
        <v>92.55256518364456</v>
      </c>
      <c r="P235" s="172">
        <v>95.397757009753505</v>
      </c>
      <c r="Q235" s="172">
        <v>94.912528867044287</v>
      </c>
      <c r="R235" s="172">
        <v>92.565809074259775</v>
      </c>
      <c r="S235" s="172">
        <v>94.39536624313746</v>
      </c>
      <c r="T235" s="172">
        <v>92.271447327036071</v>
      </c>
      <c r="U235" s="172">
        <v>92.802884367901541</v>
      </c>
      <c r="V235" s="172">
        <v>92.699991248247912</v>
      </c>
      <c r="W235" s="172">
        <v>92.063371528526602</v>
      </c>
      <c r="X235" s="172">
        <v>90.677790433648553</v>
      </c>
      <c r="Y235" s="172">
        <v>92.343516290649703</v>
      </c>
      <c r="Z235" s="172">
        <v>94.500375302766088</v>
      </c>
      <c r="AA235" s="172">
        <v>93.079130063449441</v>
      </c>
      <c r="AB235" s="172">
        <v>92.813768752198072</v>
      </c>
      <c r="AC235" s="172">
        <v>92.445337101949875</v>
      </c>
      <c r="AD235" s="172">
        <v>90.4258999364896</v>
      </c>
      <c r="AE235" s="172">
        <v>91.785084075903072</v>
      </c>
      <c r="AF235" s="172">
        <v>91.785084075903072</v>
      </c>
      <c r="AG235" s="172">
        <v>90.095240885202983</v>
      </c>
      <c r="AH235" s="172">
        <v>90.095226578437334</v>
      </c>
      <c r="AI235" s="172">
        <v>93.613224978964524</v>
      </c>
      <c r="AJ235" s="172">
        <v>90.258549685048635</v>
      </c>
      <c r="AK235" s="172">
        <v>93.156683824010585</v>
      </c>
      <c r="AL235" s="172">
        <v>92.605067188169485</v>
      </c>
      <c r="AM235" s="172">
        <v>92.605067188169485</v>
      </c>
      <c r="AN235" s="172">
        <v>90.912825969454772</v>
      </c>
      <c r="AO235" s="172">
        <v>90.17004380223652</v>
      </c>
      <c r="AP235" s="172">
        <v>87.878028556461075</v>
      </c>
      <c r="AQ235" s="172">
        <v>86.530535575792399</v>
      </c>
      <c r="AR235" s="172">
        <v>86.588214387451515</v>
      </c>
      <c r="AS235" s="172">
        <v>87.628175049253272</v>
      </c>
      <c r="AT235" s="172">
        <v>85.440140397686761</v>
      </c>
      <c r="AU235" s="172">
        <v>84.852098878243154</v>
      </c>
      <c r="AV235" s="172">
        <v>83.886017852812117</v>
      </c>
      <c r="AW235" s="172">
        <v>84.550646216255586</v>
      </c>
      <c r="AX235" s="172">
        <v>83.989164970162122</v>
      </c>
      <c r="AY235" s="172">
        <v>84.162004813268553</v>
      </c>
      <c r="AZ235" s="172">
        <v>83.969677400439465</v>
      </c>
      <c r="BA235" s="172">
        <v>83.49649798940483</v>
      </c>
      <c r="BB235" s="172">
        <v>84.510081502926781</v>
      </c>
      <c r="BC235" s="172">
        <v>85.268557574997999</v>
      </c>
      <c r="BD235" s="172">
        <v>85.251083951793134</v>
      </c>
      <c r="BE235" s="172">
        <v>85.251083951793134</v>
      </c>
      <c r="BF235" s="172">
        <v>85.458446941370354</v>
      </c>
      <c r="BG235" s="172">
        <v>82.806053324035759</v>
      </c>
      <c r="BH235" s="172">
        <v>84.577134076519187</v>
      </c>
      <c r="BI235" s="172">
        <v>84.991084760737394</v>
      </c>
      <c r="BJ235" s="172">
        <v>85.113985466481537</v>
      </c>
      <c r="BK235" s="172">
        <v>85.168622836392146</v>
      </c>
      <c r="BL235" s="172"/>
    </row>
    <row r="236" spans="1:64" x14ac:dyDescent="0.25">
      <c r="A236" s="173" t="s">
        <v>583</v>
      </c>
      <c r="B236" s="216"/>
      <c r="C236" s="164">
        <f>SUM(C237:C238)</f>
        <v>6</v>
      </c>
      <c r="D236" s="177">
        <f t="shared" ref="D236:I236" si="80">(D237*5+D238*1)/6</f>
        <v>92.257365277004098</v>
      </c>
      <c r="E236" s="177">
        <f t="shared" si="80"/>
        <v>92.366027972540152</v>
      </c>
      <c r="F236" s="177">
        <f t="shared" si="80"/>
        <v>92.366027972540152</v>
      </c>
      <c r="G236" s="177">
        <f t="shared" si="80"/>
        <v>91.174689358401793</v>
      </c>
      <c r="H236" s="177">
        <f t="shared" si="80"/>
        <v>91.262836849141024</v>
      </c>
      <c r="I236" s="177">
        <f t="shared" si="80"/>
        <v>92.015535508093762</v>
      </c>
      <c r="J236" s="177">
        <f>(J237*5+J238*1)/6</f>
        <v>91.046925301961934</v>
      </c>
      <c r="K236" s="177">
        <v>89.674084603590344</v>
      </c>
      <c r="L236" s="177">
        <v>90.713397731009422</v>
      </c>
      <c r="M236" s="177">
        <v>92.982239641897436</v>
      </c>
      <c r="N236" s="177">
        <v>87.180505310194988</v>
      </c>
      <c r="O236" s="177">
        <v>85.791261567784673</v>
      </c>
      <c r="P236" s="177">
        <v>91.481645220002576</v>
      </c>
      <c r="Q236" s="177">
        <v>92.129468614466489</v>
      </c>
      <c r="R236" s="177">
        <v>92.129468614466489</v>
      </c>
      <c r="S236" s="177">
        <v>92.129465756028011</v>
      </c>
      <c r="T236" s="177">
        <v>87.881627923825192</v>
      </c>
      <c r="U236" s="177">
        <v>87.881622855462368</v>
      </c>
      <c r="V236" s="177">
        <v>87.675836616155109</v>
      </c>
      <c r="W236" s="177">
        <v>86.40259717671249</v>
      </c>
      <c r="X236" s="177">
        <v>83.8657052012219</v>
      </c>
      <c r="Y236" s="177">
        <v>87.197159583972351</v>
      </c>
      <c r="Z236" s="177">
        <v>91.510877608205121</v>
      </c>
      <c r="AA236" s="177">
        <v>90.084676277607187</v>
      </c>
      <c r="AB236" s="177">
        <v>88.137662958075666</v>
      </c>
      <c r="AC236" s="177">
        <v>87.807326698175487</v>
      </c>
      <c r="AD236" s="177">
        <v>88.842937012337259</v>
      </c>
      <c r="AE236" s="177">
        <v>92.027143753842907</v>
      </c>
      <c r="AF236" s="177">
        <v>92.027143753842907</v>
      </c>
      <c r="AG236" s="177">
        <v>88.647457372442702</v>
      </c>
      <c r="AH236" s="177">
        <v>88.647457372442702</v>
      </c>
      <c r="AI236" s="177">
        <v>92.027143753842907</v>
      </c>
      <c r="AJ236" s="177">
        <v>86.734942512125841</v>
      </c>
      <c r="AK236" s="177">
        <v>92.531210790049741</v>
      </c>
      <c r="AL236" s="177">
        <v>92.531210973518867</v>
      </c>
      <c r="AM236" s="177">
        <v>92.531210973518867</v>
      </c>
      <c r="AN236" s="177">
        <v>89.14673160602041</v>
      </c>
      <c r="AO236" s="177">
        <v>87.661180681067677</v>
      </c>
      <c r="AP236" s="177">
        <v>87.545823057749473</v>
      </c>
      <c r="AQ236" s="177">
        <v>87.598736866356191</v>
      </c>
      <c r="AR236" s="177">
        <v>87.714094489674395</v>
      </c>
      <c r="AS236" s="177">
        <v>89.355266135632363</v>
      </c>
      <c r="AT236" s="177">
        <v>86.500629105888663</v>
      </c>
      <c r="AU236" s="177">
        <v>86.500629105888663</v>
      </c>
      <c r="AV236" s="177">
        <v>84.568467055026574</v>
      </c>
      <c r="AW236" s="177">
        <v>85.897723781913513</v>
      </c>
      <c r="AX236" s="177">
        <v>84.095989153871756</v>
      </c>
      <c r="AY236" s="177">
        <v>84.441668840084574</v>
      </c>
      <c r="AZ236" s="177">
        <v>84.346636857341196</v>
      </c>
      <c r="BA236" s="177">
        <v>82.060419474584123</v>
      </c>
      <c r="BB236" s="177">
        <v>84.087586501628039</v>
      </c>
      <c r="BC236" s="177">
        <v>84.289432611141606</v>
      </c>
      <c r="BD236" s="177">
        <v>84.254485364731877</v>
      </c>
      <c r="BE236" s="177">
        <v>84.254485364731877</v>
      </c>
      <c r="BF236" s="177">
        <v>84.669211343886275</v>
      </c>
      <c r="BG236" s="177">
        <v>79.704196005307764</v>
      </c>
      <c r="BH236" s="177">
        <v>79.704196005307764</v>
      </c>
      <c r="BI236" s="177">
        <v>79.704196005307764</v>
      </c>
      <c r="BJ236" s="177">
        <v>79.949997416796066</v>
      </c>
      <c r="BK236" s="177">
        <v>80.059272156617283</v>
      </c>
      <c r="BL236" s="177"/>
    </row>
    <row r="237" spans="1:64" x14ac:dyDescent="0.25">
      <c r="B237" s="148" t="s">
        <v>584</v>
      </c>
      <c r="C237" s="200">
        <v>5</v>
      </c>
      <c r="D237" s="181">
        <v>90.581063775983679</v>
      </c>
      <c r="E237" s="181">
        <v>90.581063775983679</v>
      </c>
      <c r="F237" s="181">
        <v>90.581063775983679</v>
      </c>
      <c r="G237" s="181">
        <v>89.151451213786942</v>
      </c>
      <c r="H237" s="181">
        <v>89.320485854136933</v>
      </c>
      <c r="I237" s="181">
        <v>90.160466593417325</v>
      </c>
      <c r="J237" s="181">
        <v>88.998134346059118</v>
      </c>
      <c r="K237" s="181">
        <v>87.413983159476103</v>
      </c>
      <c r="L237" s="181">
        <v>89.179720632860651</v>
      </c>
      <c r="M237" s="181">
        <v>91.431466688121418</v>
      </c>
      <c r="N237" s="181">
        <v>84.469395891753351</v>
      </c>
      <c r="O237" s="181">
        <v>82.802303400860978</v>
      </c>
      <c r="P237" s="181">
        <v>89.630763783522454</v>
      </c>
      <c r="Q237" s="181">
        <v>90.408151856879144</v>
      </c>
      <c r="R237" s="181">
        <v>90.408151856879144</v>
      </c>
      <c r="S237" s="181">
        <v>90.408148426752973</v>
      </c>
      <c r="T237" s="181">
        <v>85.310743949115817</v>
      </c>
      <c r="U237" s="181">
        <v>85.310737867080434</v>
      </c>
      <c r="V237" s="181">
        <v>85.310737867080434</v>
      </c>
      <c r="W237" s="181">
        <v>83.535907052580569</v>
      </c>
      <c r="X237" s="181">
        <v>81.135422367606679</v>
      </c>
      <c r="Y237" s="181">
        <v>85.133167626907223</v>
      </c>
      <c r="Z237" s="181">
        <v>89.927431181827174</v>
      </c>
      <c r="AA237" s="181">
        <v>88.215989585109654</v>
      </c>
      <c r="AB237" s="181">
        <v>85.879573601671808</v>
      </c>
      <c r="AC237" s="181">
        <v>85.393620390035451</v>
      </c>
      <c r="AD237" s="181">
        <v>86.636352767029592</v>
      </c>
      <c r="AE237" s="181">
        <v>90.457400856836358</v>
      </c>
      <c r="AF237" s="181">
        <v>90.457400856836358</v>
      </c>
      <c r="AG237" s="181">
        <v>86.401777199156101</v>
      </c>
      <c r="AH237" s="181">
        <v>86.401777199156101</v>
      </c>
      <c r="AI237" s="181">
        <v>90.457400856836358</v>
      </c>
      <c r="AJ237" s="181">
        <v>83.668684833447927</v>
      </c>
      <c r="AK237" s="181">
        <v>90.457400856836358</v>
      </c>
      <c r="AL237" s="181">
        <v>90.457401076999304</v>
      </c>
      <c r="AM237" s="181">
        <v>90.457401076999304</v>
      </c>
      <c r="AN237" s="181">
        <v>86.396025836001144</v>
      </c>
      <c r="AO237" s="181">
        <v>84.745963229748668</v>
      </c>
      <c r="AP237" s="181">
        <v>84.745963229748668</v>
      </c>
      <c r="AQ237" s="181">
        <v>84.809459800076723</v>
      </c>
      <c r="AR237" s="181">
        <v>84.809459800076723</v>
      </c>
      <c r="AS237" s="181">
        <v>86.778863945654194</v>
      </c>
      <c r="AT237" s="181">
        <v>83.520619532165071</v>
      </c>
      <c r="AU237" s="181">
        <v>83.520619532165071</v>
      </c>
      <c r="AV237" s="181">
        <v>81.202025071130564</v>
      </c>
      <c r="AW237" s="181">
        <v>82.797133484006437</v>
      </c>
      <c r="AX237" s="181">
        <v>80.635049596532511</v>
      </c>
      <c r="AY237" s="181">
        <v>80.635049596532511</v>
      </c>
      <c r="AZ237" s="181">
        <v>80.706670299443402</v>
      </c>
      <c r="BA237" s="181">
        <v>77.963209440134918</v>
      </c>
      <c r="BB237" s="181">
        <v>80.195177102903614</v>
      </c>
      <c r="BC237" s="181">
        <v>80.777459601314177</v>
      </c>
      <c r="BD237" s="181">
        <v>80.777459601314177</v>
      </c>
      <c r="BE237" s="181">
        <v>80.777459601314177</v>
      </c>
      <c r="BF237" s="181">
        <v>81.275130776299449</v>
      </c>
      <c r="BG237" s="181">
        <v>74.378772042876108</v>
      </c>
      <c r="BH237" s="181">
        <v>74.378772042876108</v>
      </c>
      <c r="BI237" s="181">
        <v>74.378772042876108</v>
      </c>
      <c r="BJ237" s="181">
        <v>74.378772042876108</v>
      </c>
      <c r="BK237" s="181">
        <v>74.378772042876108</v>
      </c>
      <c r="BL237" s="181"/>
    </row>
    <row r="238" spans="1:64" x14ac:dyDescent="0.25">
      <c r="B238" s="148" t="s">
        <v>585</v>
      </c>
      <c r="C238" s="200">
        <v>1</v>
      </c>
      <c r="D238" s="181">
        <v>100.63887278210612</v>
      </c>
      <c r="E238" s="181">
        <v>101.29084895532247</v>
      </c>
      <c r="F238" s="181">
        <v>101.29084895532247</v>
      </c>
      <c r="G238" s="181">
        <v>101.29088008147602</v>
      </c>
      <c r="H238" s="181">
        <v>100.97459182416154</v>
      </c>
      <c r="I238" s="181">
        <v>101.29088008147602</v>
      </c>
      <c r="J238" s="181">
        <v>101.29088008147602</v>
      </c>
      <c r="K238" s="181">
        <v>100.97459182416154</v>
      </c>
      <c r="L238" s="181">
        <v>98.381783221753309</v>
      </c>
      <c r="M238" s="181">
        <v>100.73610441077751</v>
      </c>
      <c r="N238" s="181">
        <v>100.73605240240317</v>
      </c>
      <c r="O238" s="181">
        <v>100.73605240240317</v>
      </c>
      <c r="P238" s="181">
        <v>100.73605240240317</v>
      </c>
      <c r="Q238" s="181">
        <v>100.73605240240317</v>
      </c>
      <c r="R238" s="181">
        <v>100.73605240240317</v>
      </c>
      <c r="S238" s="181">
        <v>100.73605240240317</v>
      </c>
      <c r="T238" s="181">
        <v>100.73604779737205</v>
      </c>
      <c r="U238" s="181">
        <v>100.73604779737205</v>
      </c>
      <c r="V238" s="181">
        <v>99.501330361528559</v>
      </c>
      <c r="W238" s="181">
        <v>100.73604779737205</v>
      </c>
      <c r="X238" s="181">
        <v>97.517119369297987</v>
      </c>
      <c r="Y238" s="181">
        <v>97.517119369297987</v>
      </c>
      <c r="Z238" s="181">
        <v>99.428109740094868</v>
      </c>
      <c r="AA238" s="181">
        <v>99.428109740094868</v>
      </c>
      <c r="AB238" s="181">
        <v>99.428109740094868</v>
      </c>
      <c r="AC238" s="181">
        <v>99.875858238875679</v>
      </c>
      <c r="AD238" s="181">
        <v>99.875858238875679</v>
      </c>
      <c r="AE238" s="181">
        <v>99.875858238875679</v>
      </c>
      <c r="AF238" s="181">
        <v>99.875858238875679</v>
      </c>
      <c r="AG238" s="181">
        <v>99.875858238875679</v>
      </c>
      <c r="AH238" s="181">
        <v>99.875858238875679</v>
      </c>
      <c r="AI238" s="181">
        <v>99.875858238875679</v>
      </c>
      <c r="AJ238" s="181">
        <v>102.06623090551544</v>
      </c>
      <c r="AK238" s="181">
        <v>102.90026045611674</v>
      </c>
      <c r="AL238" s="181">
        <v>102.90026045611674</v>
      </c>
      <c r="AM238" s="181">
        <v>102.90026045611674</v>
      </c>
      <c r="AN238" s="181">
        <v>102.90026045611674</v>
      </c>
      <c r="AO238" s="181">
        <v>102.23726793766279</v>
      </c>
      <c r="AP238" s="181">
        <v>101.5451221977535</v>
      </c>
      <c r="AQ238" s="181">
        <v>101.5451221977535</v>
      </c>
      <c r="AR238" s="181">
        <v>102.23726793766279</v>
      </c>
      <c r="AS238" s="181">
        <v>102.23727708552323</v>
      </c>
      <c r="AT238" s="181">
        <v>101.40067697450664</v>
      </c>
      <c r="AU238" s="181">
        <v>101.40067697450664</v>
      </c>
      <c r="AV238" s="181">
        <v>101.40067697450665</v>
      </c>
      <c r="AW238" s="181">
        <v>101.40067527144888</v>
      </c>
      <c r="AX238" s="181">
        <v>101.40068694056797</v>
      </c>
      <c r="AY238" s="181">
        <v>103.47476505784491</v>
      </c>
      <c r="AZ238" s="181">
        <v>102.54646964683019</v>
      </c>
      <c r="BA238" s="181">
        <v>102.54646964683019</v>
      </c>
      <c r="BB238" s="181">
        <v>103.54963349525016</v>
      </c>
      <c r="BC238" s="181">
        <v>101.84929766027874</v>
      </c>
      <c r="BD238" s="181">
        <v>101.63961418182045</v>
      </c>
      <c r="BE238" s="181">
        <v>101.63961418182045</v>
      </c>
      <c r="BF238" s="181">
        <v>101.63961418182043</v>
      </c>
      <c r="BG238" s="181">
        <v>106.33131581746605</v>
      </c>
      <c r="BH238" s="181">
        <v>106.33131581746605</v>
      </c>
      <c r="BI238" s="181">
        <v>106.33131581746605</v>
      </c>
      <c r="BJ238" s="181">
        <v>107.80612428639589</v>
      </c>
      <c r="BK238" s="181">
        <v>108.46177272532313</v>
      </c>
      <c r="BL238" s="181"/>
    </row>
    <row r="239" spans="1:64" x14ac:dyDescent="0.25">
      <c r="A239" s="173" t="s">
        <v>129</v>
      </c>
      <c r="B239" s="188"/>
      <c r="C239" s="164">
        <f>C240</f>
        <v>6</v>
      </c>
      <c r="D239" s="177">
        <f t="shared" ref="D239:J239" si="81">D240</f>
        <v>97.443891021676691</v>
      </c>
      <c r="E239" s="177">
        <f t="shared" si="81"/>
        <v>97.443891021676691</v>
      </c>
      <c r="F239" s="177">
        <f t="shared" si="81"/>
        <v>97.443891021676691</v>
      </c>
      <c r="G239" s="177">
        <f t="shared" si="81"/>
        <v>94.458714812866901</v>
      </c>
      <c r="H239" s="177">
        <f t="shared" si="81"/>
        <v>94.302491684765286</v>
      </c>
      <c r="I239" s="177">
        <f t="shared" si="81"/>
        <v>95.375569497637443</v>
      </c>
      <c r="J239" s="177">
        <f t="shared" si="81"/>
        <v>97.907345249508822</v>
      </c>
      <c r="K239" s="177">
        <v>97.907345249508822</v>
      </c>
      <c r="L239" s="177">
        <v>97.907345249508822</v>
      </c>
      <c r="M239" s="177">
        <v>97.471170121717606</v>
      </c>
      <c r="N239" s="177">
        <v>99.313868799504448</v>
      </c>
      <c r="O239" s="177">
        <v>99.313868799504448</v>
      </c>
      <c r="P239" s="177">
        <v>99.313868799504448</v>
      </c>
      <c r="Q239" s="177">
        <v>97.695589119622113</v>
      </c>
      <c r="R239" s="177">
        <v>93.002149534053046</v>
      </c>
      <c r="S239" s="177">
        <v>96.661266730246936</v>
      </c>
      <c r="T239" s="177">
        <v>96.661266730246936</v>
      </c>
      <c r="U239" s="177">
        <v>97.724145880340714</v>
      </c>
      <c r="V239" s="177">
        <v>97.724145880340714</v>
      </c>
      <c r="W239" s="177">
        <v>97.724145880340714</v>
      </c>
      <c r="X239" s="177">
        <v>97.489875666075207</v>
      </c>
      <c r="Y239" s="177">
        <v>97.489872997327041</v>
      </c>
      <c r="Z239" s="177">
        <v>97.489872997327041</v>
      </c>
      <c r="AA239" s="177">
        <v>96.073583849291694</v>
      </c>
      <c r="AB239" s="177">
        <v>97.489874546320479</v>
      </c>
      <c r="AC239" s="177">
        <v>97.083347505724291</v>
      </c>
      <c r="AD239" s="177">
        <v>92.008862860641912</v>
      </c>
      <c r="AE239" s="177">
        <v>91.543024397963265</v>
      </c>
      <c r="AF239" s="177">
        <v>91.543024397963265</v>
      </c>
      <c r="AG239" s="177">
        <v>91.543024397963265</v>
      </c>
      <c r="AH239" s="177">
        <v>91.542995784431938</v>
      </c>
      <c r="AI239" s="177">
        <v>95.199306204086142</v>
      </c>
      <c r="AJ239" s="177">
        <v>93.782156857971415</v>
      </c>
      <c r="AK239" s="177">
        <v>93.782156857971415</v>
      </c>
      <c r="AL239" s="177">
        <v>92.678923402820089</v>
      </c>
      <c r="AM239" s="177">
        <v>92.678923402820089</v>
      </c>
      <c r="AN239" s="177">
        <v>92.678920332889149</v>
      </c>
      <c r="AO239" s="177">
        <v>92.678906923405364</v>
      </c>
      <c r="AP239" s="177">
        <v>88.210234055172705</v>
      </c>
      <c r="AQ239" s="177">
        <v>85.462334285228621</v>
      </c>
      <c r="AR239" s="177">
        <v>85.462334285228621</v>
      </c>
      <c r="AS239" s="177">
        <v>85.901083962874168</v>
      </c>
      <c r="AT239" s="177">
        <v>84.379651689484874</v>
      </c>
      <c r="AU239" s="177">
        <v>83.20356865059766</v>
      </c>
      <c r="AV239" s="177">
        <v>83.20356865059766</v>
      </c>
      <c r="AW239" s="177">
        <v>83.20356865059766</v>
      </c>
      <c r="AX239" s="177">
        <v>83.882340786452502</v>
      </c>
      <c r="AY239" s="177">
        <v>83.882340786452531</v>
      </c>
      <c r="AZ239" s="177">
        <v>83.592717943537721</v>
      </c>
      <c r="BA239" s="177">
        <v>84.932576504225537</v>
      </c>
      <c r="BB239" s="177">
        <v>84.932576504225537</v>
      </c>
      <c r="BC239" s="177">
        <v>86.247682538854392</v>
      </c>
      <c r="BD239" s="177">
        <v>86.247682538854392</v>
      </c>
      <c r="BE239" s="177">
        <v>86.247682538854392</v>
      </c>
      <c r="BF239" s="177">
        <v>86.247682538854406</v>
      </c>
      <c r="BG239" s="177">
        <v>85.907910642763753</v>
      </c>
      <c r="BH239" s="177">
        <v>89.450072147730623</v>
      </c>
      <c r="BI239" s="177">
        <v>90.277973516167023</v>
      </c>
      <c r="BJ239" s="177">
        <v>90.277973516167023</v>
      </c>
      <c r="BK239" s="177">
        <v>90.277973516167023</v>
      </c>
      <c r="BL239" s="177"/>
    </row>
    <row r="240" spans="1:64" x14ac:dyDescent="0.25">
      <c r="B240" s="148" t="s">
        <v>586</v>
      </c>
      <c r="C240" s="200">
        <v>6</v>
      </c>
      <c r="D240" s="181">
        <v>97.443891021676691</v>
      </c>
      <c r="E240" s="181">
        <v>97.443891021676691</v>
      </c>
      <c r="F240" s="181">
        <v>97.443891021676691</v>
      </c>
      <c r="G240" s="181">
        <v>94.458714812866901</v>
      </c>
      <c r="H240" s="181">
        <v>94.302491684765286</v>
      </c>
      <c r="I240" s="181">
        <v>95.375569497637443</v>
      </c>
      <c r="J240" s="181">
        <v>97.907345249508822</v>
      </c>
      <c r="K240" s="181">
        <v>97.907345249508822</v>
      </c>
      <c r="L240" s="181">
        <v>97.907345249508822</v>
      </c>
      <c r="M240" s="181">
        <v>97.471170121717606</v>
      </c>
      <c r="N240" s="181">
        <v>99.313868799504448</v>
      </c>
      <c r="O240" s="181">
        <v>99.313868799504448</v>
      </c>
      <c r="P240" s="181">
        <v>99.313868799504448</v>
      </c>
      <c r="Q240" s="181">
        <v>97.695589119622113</v>
      </c>
      <c r="R240" s="181">
        <v>93.002149534053046</v>
      </c>
      <c r="S240" s="181">
        <v>96.661266730246936</v>
      </c>
      <c r="T240" s="181">
        <v>96.661266730246936</v>
      </c>
      <c r="U240" s="181">
        <v>97.724145880340714</v>
      </c>
      <c r="V240" s="181">
        <v>97.724145880340714</v>
      </c>
      <c r="W240" s="181">
        <v>97.724145880340714</v>
      </c>
      <c r="X240" s="181">
        <v>97.489875666075207</v>
      </c>
      <c r="Y240" s="181">
        <v>97.489872997327041</v>
      </c>
      <c r="Z240" s="181">
        <v>97.489872997327041</v>
      </c>
      <c r="AA240" s="181">
        <v>96.073583849291694</v>
      </c>
      <c r="AB240" s="181">
        <v>97.489874546320479</v>
      </c>
      <c r="AC240" s="181">
        <v>97.083347505724291</v>
      </c>
      <c r="AD240" s="181">
        <v>92.008862860641912</v>
      </c>
      <c r="AE240" s="181">
        <v>91.543024397963265</v>
      </c>
      <c r="AF240" s="181">
        <v>91.543024397963265</v>
      </c>
      <c r="AG240" s="181">
        <v>91.543024397963265</v>
      </c>
      <c r="AH240" s="181">
        <v>91.542995784431938</v>
      </c>
      <c r="AI240" s="181">
        <v>95.199306204086142</v>
      </c>
      <c r="AJ240" s="181">
        <v>93.782156857971415</v>
      </c>
      <c r="AK240" s="181">
        <v>93.782156857971415</v>
      </c>
      <c r="AL240" s="181">
        <v>92.678923402820089</v>
      </c>
      <c r="AM240" s="181">
        <v>92.678923402820089</v>
      </c>
      <c r="AN240" s="181">
        <v>92.678920332889149</v>
      </c>
      <c r="AO240" s="181">
        <v>92.678906923405364</v>
      </c>
      <c r="AP240" s="181">
        <v>88.210234055172705</v>
      </c>
      <c r="AQ240" s="181">
        <v>85.462334285228621</v>
      </c>
      <c r="AR240" s="181">
        <v>85.462334285228621</v>
      </c>
      <c r="AS240" s="181">
        <v>85.901083962874168</v>
      </c>
      <c r="AT240" s="181">
        <v>84.379651689484874</v>
      </c>
      <c r="AU240" s="181">
        <v>83.20356865059766</v>
      </c>
      <c r="AV240" s="181">
        <v>83.20356865059766</v>
      </c>
      <c r="AW240" s="181">
        <v>83.20356865059766</v>
      </c>
      <c r="AX240" s="181">
        <v>83.882340786452502</v>
      </c>
      <c r="AY240" s="181">
        <v>83.882340786452531</v>
      </c>
      <c r="AZ240" s="181">
        <v>83.592717943537721</v>
      </c>
      <c r="BA240" s="181">
        <v>84.932576504225537</v>
      </c>
      <c r="BB240" s="181">
        <v>84.932576504225537</v>
      </c>
      <c r="BC240" s="181">
        <v>86.247682538854392</v>
      </c>
      <c r="BD240" s="181">
        <v>86.247682538854392</v>
      </c>
      <c r="BE240" s="181">
        <v>86.247682538854392</v>
      </c>
      <c r="BF240" s="181">
        <v>86.247682538854406</v>
      </c>
      <c r="BG240" s="181">
        <v>85.907910642763753</v>
      </c>
      <c r="BH240" s="181">
        <v>89.450072147730623</v>
      </c>
      <c r="BI240" s="181">
        <v>90.277973516167023</v>
      </c>
      <c r="BJ240" s="181">
        <v>90.277973516167023</v>
      </c>
      <c r="BK240" s="181">
        <v>90.277973516167023</v>
      </c>
      <c r="BL240" s="181"/>
    </row>
    <row r="241" spans="1:64" x14ac:dyDescent="0.25">
      <c r="A241" s="173" t="s">
        <v>180</v>
      </c>
      <c r="B241" s="188"/>
      <c r="C241" s="164" t="str">
        <f>C242</f>
        <v>-</v>
      </c>
      <c r="D241" s="177"/>
      <c r="E241" s="187" t="s">
        <v>181</v>
      </c>
      <c r="F241" s="187" t="s">
        <v>181</v>
      </c>
      <c r="G241" s="187" t="s">
        <v>181</v>
      </c>
      <c r="H241" s="187" t="s">
        <v>181</v>
      </c>
      <c r="I241" s="187" t="s">
        <v>181</v>
      </c>
      <c r="J241" s="187" t="s">
        <v>181</v>
      </c>
      <c r="K241" s="187" t="s">
        <v>181</v>
      </c>
      <c r="L241" s="187" t="s">
        <v>181</v>
      </c>
      <c r="M241" s="187" t="s">
        <v>181</v>
      </c>
      <c r="N241" s="187" t="s">
        <v>181</v>
      </c>
      <c r="O241" s="187" t="s">
        <v>181</v>
      </c>
      <c r="P241" s="187" t="s">
        <v>181</v>
      </c>
      <c r="Q241" s="187"/>
      <c r="R241" s="187"/>
      <c r="S241" s="187"/>
      <c r="T241" s="187"/>
      <c r="U241" s="187"/>
      <c r="V241" s="187"/>
      <c r="W241" s="187"/>
      <c r="X241" s="187"/>
      <c r="Y241" s="187"/>
      <c r="Z241" s="187"/>
      <c r="AA241" s="187"/>
      <c r="AB241" s="187"/>
      <c r="AC241" s="187"/>
      <c r="AD241" s="187"/>
      <c r="AE241" s="187"/>
      <c r="AF241" s="187"/>
      <c r="AG241" s="187"/>
      <c r="AH241" s="187"/>
      <c r="AI241" s="187"/>
      <c r="AJ241" s="187"/>
      <c r="AK241" s="187"/>
      <c r="AL241" s="187"/>
      <c r="AM241" s="187"/>
      <c r="AN241" s="187"/>
      <c r="AO241" s="187"/>
      <c r="AP241" s="187"/>
      <c r="AQ241" s="187"/>
      <c r="AR241" s="187"/>
      <c r="AS241" s="187"/>
      <c r="AT241" s="187"/>
      <c r="AU241" s="187"/>
      <c r="AV241" s="187"/>
      <c r="AW241" s="187"/>
      <c r="AX241" s="187"/>
      <c r="AY241" s="187"/>
      <c r="AZ241" s="187"/>
      <c r="BA241" s="187"/>
      <c r="BB241" s="187"/>
      <c r="BC241" s="187"/>
      <c r="BD241" s="187"/>
      <c r="BE241" s="187"/>
      <c r="BF241" s="187"/>
      <c r="BG241" s="187"/>
      <c r="BH241" s="187"/>
      <c r="BI241" s="187"/>
      <c r="BJ241" s="187"/>
      <c r="BK241" s="187"/>
      <c r="BL241" s="187"/>
    </row>
    <row r="242" spans="1:64" x14ac:dyDescent="0.25">
      <c r="B242" s="148" t="s">
        <v>587</v>
      </c>
      <c r="C242" s="200" t="s">
        <v>181</v>
      </c>
      <c r="D242" s="181"/>
      <c r="E242" s="187" t="s">
        <v>181</v>
      </c>
      <c r="F242" s="187" t="s">
        <v>181</v>
      </c>
      <c r="G242" s="187" t="s">
        <v>181</v>
      </c>
      <c r="H242" s="187" t="s">
        <v>181</v>
      </c>
      <c r="I242" s="187" t="s">
        <v>181</v>
      </c>
      <c r="J242" s="187" t="s">
        <v>181</v>
      </c>
      <c r="K242" s="187" t="s">
        <v>181</v>
      </c>
      <c r="L242" s="187" t="s">
        <v>181</v>
      </c>
      <c r="M242" s="187" t="s">
        <v>181</v>
      </c>
      <c r="N242" s="187" t="s">
        <v>181</v>
      </c>
      <c r="O242" s="187" t="s">
        <v>181</v>
      </c>
      <c r="P242" s="187" t="s">
        <v>181</v>
      </c>
      <c r="Q242" s="187"/>
      <c r="R242" s="187"/>
      <c r="S242" s="187"/>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row>
    <row r="243" spans="1:64" x14ac:dyDescent="0.25">
      <c r="A243" s="173" t="s">
        <v>588</v>
      </c>
      <c r="B243" s="217"/>
      <c r="C243" s="164" t="s">
        <v>181</v>
      </c>
      <c r="D243" s="177"/>
      <c r="E243" s="187" t="s">
        <v>181</v>
      </c>
      <c r="F243" s="187" t="s">
        <v>181</v>
      </c>
      <c r="G243" s="187" t="s">
        <v>181</v>
      </c>
      <c r="H243" s="187" t="s">
        <v>181</v>
      </c>
      <c r="I243" s="187" t="s">
        <v>181</v>
      </c>
      <c r="J243" s="187" t="s">
        <v>181</v>
      </c>
      <c r="K243" s="187" t="s">
        <v>181</v>
      </c>
      <c r="L243" s="187" t="s">
        <v>181</v>
      </c>
      <c r="M243" s="187" t="s">
        <v>181</v>
      </c>
      <c r="N243" s="187" t="s">
        <v>181</v>
      </c>
      <c r="O243" s="187" t="s">
        <v>181</v>
      </c>
      <c r="P243" s="187" t="s">
        <v>181</v>
      </c>
      <c r="Q243" s="187"/>
      <c r="R243" s="187"/>
      <c r="S243" s="187"/>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row>
    <row r="244" spans="1:64" x14ac:dyDescent="0.25">
      <c r="B244" s="148" t="s">
        <v>589</v>
      </c>
      <c r="C244" s="200" t="s">
        <v>181</v>
      </c>
      <c r="D244" s="181"/>
      <c r="E244" s="187" t="s">
        <v>181</v>
      </c>
      <c r="F244" s="187" t="s">
        <v>181</v>
      </c>
      <c r="G244" s="187" t="s">
        <v>181</v>
      </c>
      <c r="H244" s="187" t="s">
        <v>181</v>
      </c>
      <c r="I244" s="187" t="s">
        <v>181</v>
      </c>
      <c r="J244" s="187" t="s">
        <v>181</v>
      </c>
      <c r="K244" s="187" t="s">
        <v>181</v>
      </c>
      <c r="L244" s="187" t="s">
        <v>181</v>
      </c>
      <c r="M244" s="187" t="s">
        <v>181</v>
      </c>
      <c r="N244" s="187" t="s">
        <v>181</v>
      </c>
      <c r="O244" s="187" t="s">
        <v>181</v>
      </c>
      <c r="P244" s="187" t="s">
        <v>181</v>
      </c>
      <c r="Q244" s="187"/>
      <c r="R244" s="187"/>
      <c r="S244" s="187"/>
      <c r="T244" s="187"/>
      <c r="U244" s="187"/>
      <c r="V244" s="187"/>
      <c r="W244" s="187"/>
      <c r="X244" s="187"/>
      <c r="Y244" s="187"/>
      <c r="Z244" s="187"/>
      <c r="AA244" s="187"/>
      <c r="AB244" s="187"/>
      <c r="AC244" s="187"/>
      <c r="AD244" s="187"/>
      <c r="AE244" s="187"/>
      <c r="AF244" s="187"/>
      <c r="AG244" s="187"/>
      <c r="AH244" s="187"/>
      <c r="AI244" s="187"/>
      <c r="AJ244" s="187"/>
      <c r="AK244" s="187"/>
      <c r="AL244" s="187"/>
      <c r="AM244" s="187"/>
      <c r="AN244" s="187"/>
      <c r="AO244" s="187"/>
      <c r="AP244" s="187"/>
      <c r="AQ244" s="187"/>
      <c r="AR244" s="187"/>
      <c r="AS244" s="187"/>
      <c r="AT244" s="187"/>
      <c r="AU244" s="187"/>
      <c r="AV244" s="187"/>
      <c r="AW244" s="187"/>
      <c r="AX244" s="187"/>
      <c r="AY244" s="187"/>
      <c r="AZ244" s="187"/>
      <c r="BA244" s="187"/>
      <c r="BB244" s="187"/>
      <c r="BC244" s="187"/>
      <c r="BD244" s="187"/>
      <c r="BE244" s="187"/>
      <c r="BF244" s="187"/>
      <c r="BG244" s="187"/>
      <c r="BH244" s="187"/>
      <c r="BI244" s="187"/>
      <c r="BJ244" s="187"/>
      <c r="BK244" s="187"/>
      <c r="BL244" s="187"/>
    </row>
    <row r="245" spans="1:64" x14ac:dyDescent="0.25">
      <c r="A245" s="189" t="s">
        <v>130</v>
      </c>
      <c r="B245" s="188"/>
      <c r="C245" s="164">
        <f>C246+C248+C250+C252</f>
        <v>5</v>
      </c>
      <c r="D245" s="172">
        <f t="shared" ref="D245:I245" si="82">(D246*2+D248*1+D250*1+D252*1)/5</f>
        <v>101.89184452901451</v>
      </c>
      <c r="E245" s="172">
        <f t="shared" si="82"/>
        <v>101.89184452901451</v>
      </c>
      <c r="F245" s="172">
        <f t="shared" si="82"/>
        <v>101.89184452901451</v>
      </c>
      <c r="G245" s="172">
        <f t="shared" si="82"/>
        <v>102.07879515037328</v>
      </c>
      <c r="H245" s="172">
        <f t="shared" si="82"/>
        <v>102.47139778795902</v>
      </c>
      <c r="I245" s="172">
        <f t="shared" si="82"/>
        <v>103.57656738134942</v>
      </c>
      <c r="J245" s="172">
        <f>(J246*2+J248*1+J250*1+J252*1)/5</f>
        <v>103.57656738134942</v>
      </c>
      <c r="K245" s="172">
        <v>103.57656738134942</v>
      </c>
      <c r="L245" s="172">
        <v>103.47143962038547</v>
      </c>
      <c r="M245" s="172">
        <v>104.33974426460868</v>
      </c>
      <c r="N245" s="172">
        <v>105.05144241704325</v>
      </c>
      <c r="O245" s="172">
        <v>105.2499117902933</v>
      </c>
      <c r="P245" s="172">
        <v>105.2499117902933</v>
      </c>
      <c r="Q245" s="172">
        <v>106.83684879748765</v>
      </c>
      <c r="R245" s="172">
        <v>107.67002620431495</v>
      </c>
      <c r="S245" s="172">
        <v>107.67002620431495</v>
      </c>
      <c r="T245" s="172">
        <v>107.67002620431495</v>
      </c>
      <c r="U245" s="172">
        <v>107.67002620431495</v>
      </c>
      <c r="V245" s="172">
        <v>107.32793327852669</v>
      </c>
      <c r="W245" s="172">
        <v>107.37183853955011</v>
      </c>
      <c r="X245" s="172">
        <v>107.40116758657273</v>
      </c>
      <c r="Y245" s="172">
        <v>107.40116758657273</v>
      </c>
      <c r="Z245" s="172">
        <v>107.40117778007416</v>
      </c>
      <c r="AA245" s="172">
        <v>107.92215197484052</v>
      </c>
      <c r="AB245" s="172">
        <v>108.39162220467355</v>
      </c>
      <c r="AC245" s="172">
        <v>108.08362316205312</v>
      </c>
      <c r="AD245" s="172">
        <v>109.31131774924521</v>
      </c>
      <c r="AE245" s="172">
        <v>110.3614007641291</v>
      </c>
      <c r="AF245" s="172">
        <v>111.23849195226005</v>
      </c>
      <c r="AG245" s="172">
        <v>110.90949869651062</v>
      </c>
      <c r="AH245" s="172">
        <v>111.040775586378</v>
      </c>
      <c r="AI245" s="172">
        <v>111.65905136027762</v>
      </c>
      <c r="AJ245" s="172">
        <v>111.90640064787733</v>
      </c>
      <c r="AK245" s="172">
        <v>111.79718005446387</v>
      </c>
      <c r="AL245" s="172">
        <v>112.20389132573332</v>
      </c>
      <c r="AM245" s="172">
        <v>112.11593609048668</v>
      </c>
      <c r="AN245" s="172">
        <v>112.26942594206608</v>
      </c>
      <c r="AO245" s="172">
        <v>112.26942594206608</v>
      </c>
      <c r="AP245" s="172">
        <v>112.45740260522481</v>
      </c>
      <c r="AQ245" s="172">
        <v>112.45740260522481</v>
      </c>
      <c r="AR245" s="172">
        <v>111.98354735741191</v>
      </c>
      <c r="AS245" s="172">
        <v>111.98354735741191</v>
      </c>
      <c r="AT245" s="172">
        <v>112.00070576088183</v>
      </c>
      <c r="AU245" s="172">
        <v>112.09667145421494</v>
      </c>
      <c r="AV245" s="172">
        <v>113.15163056074584</v>
      </c>
      <c r="AW245" s="172">
        <v>114.37576267860436</v>
      </c>
      <c r="AX245" s="172">
        <v>115.3207327319756</v>
      </c>
      <c r="AY245" s="172">
        <v>116.54591424878427</v>
      </c>
      <c r="AZ245" s="172">
        <v>116.03996738102062</v>
      </c>
      <c r="BA245" s="172">
        <v>116.68935192777022</v>
      </c>
      <c r="BB245" s="172">
        <v>116.08135000606725</v>
      </c>
      <c r="BC245" s="172">
        <v>119.18935192777019</v>
      </c>
      <c r="BD245" s="172">
        <v>118.55564976867326</v>
      </c>
      <c r="BE245" s="172">
        <v>119.18935192777019</v>
      </c>
      <c r="BF245" s="172">
        <v>118.59667298005036</v>
      </c>
      <c r="BG245" s="172">
        <v>118.59667298005036</v>
      </c>
      <c r="BH245" s="172">
        <v>120.11199045452217</v>
      </c>
      <c r="BI245" s="172">
        <v>120.11199045452217</v>
      </c>
      <c r="BJ245" s="172">
        <v>120.66831686947435</v>
      </c>
      <c r="BK245" s="172">
        <v>120.66831686947435</v>
      </c>
      <c r="BL245" s="172"/>
    </row>
    <row r="246" spans="1:64" x14ac:dyDescent="0.25">
      <c r="A246" s="173" t="s">
        <v>131</v>
      </c>
      <c r="B246" s="188"/>
      <c r="C246" s="164">
        <f>C247</f>
        <v>2</v>
      </c>
      <c r="D246" s="177">
        <f t="shared" ref="D246:J246" si="83">D247</f>
        <v>101.38058736383049</v>
      </c>
      <c r="E246" s="177">
        <f t="shared" si="83"/>
        <v>101.38058736383049</v>
      </c>
      <c r="F246" s="177">
        <f t="shared" si="83"/>
        <v>101.38058736383049</v>
      </c>
      <c r="G246" s="177">
        <f t="shared" si="83"/>
        <v>101.84796391722742</v>
      </c>
      <c r="H246" s="177">
        <f t="shared" si="83"/>
        <v>101.84796391722742</v>
      </c>
      <c r="I246" s="177">
        <f t="shared" si="83"/>
        <v>102.90002270253541</v>
      </c>
      <c r="J246" s="177">
        <f t="shared" si="83"/>
        <v>102.90002270253541</v>
      </c>
      <c r="K246" s="177">
        <v>102.90002270253541</v>
      </c>
      <c r="L246" s="177">
        <v>102.63720330012553</v>
      </c>
      <c r="M246" s="177">
        <v>104.80796491068358</v>
      </c>
      <c r="N246" s="177">
        <v>105.67134685579251</v>
      </c>
      <c r="O246" s="177">
        <v>105.67134685579251</v>
      </c>
      <c r="P246" s="177">
        <v>105.67134685579251</v>
      </c>
      <c r="Q246" s="177">
        <v>106.50436589367631</v>
      </c>
      <c r="R246" s="177">
        <v>106.50436589367631</v>
      </c>
      <c r="S246" s="177">
        <v>106.50436589367631</v>
      </c>
      <c r="T246" s="177">
        <v>106.50436589367631</v>
      </c>
      <c r="U246" s="177">
        <v>106.50436589367631</v>
      </c>
      <c r="V246" s="177">
        <v>105.75889673176424</v>
      </c>
      <c r="W246" s="177">
        <v>105.75889673176424</v>
      </c>
      <c r="X246" s="177">
        <v>106.50436589367631</v>
      </c>
      <c r="Y246" s="177">
        <v>106.50436589367631</v>
      </c>
      <c r="Z246" s="177">
        <v>106.50436589367631</v>
      </c>
      <c r="AA246" s="177">
        <v>107.80680138059219</v>
      </c>
      <c r="AB246" s="177">
        <v>108.98047695517478</v>
      </c>
      <c r="AC246" s="177">
        <v>110.00064380070478</v>
      </c>
      <c r="AD246" s="177">
        <v>110.75552827982577</v>
      </c>
      <c r="AE246" s="177">
        <v>113.20785972503978</v>
      </c>
      <c r="AF246" s="177">
        <v>115.1275362118335</v>
      </c>
      <c r="AG246" s="177">
        <v>114.6332562489856</v>
      </c>
      <c r="AH246" s="177">
        <v>114.6332562489856</v>
      </c>
      <c r="AI246" s="177">
        <v>114.6332562489856</v>
      </c>
      <c r="AJ246" s="177">
        <v>115.1275362118335</v>
      </c>
      <c r="AK246" s="177">
        <v>115.1275362118335</v>
      </c>
      <c r="AL246" s="177">
        <v>116.03509944730538</v>
      </c>
      <c r="AM246" s="177">
        <v>116.03509944730538</v>
      </c>
      <c r="AN246" s="177">
        <v>116.03509944730538</v>
      </c>
      <c r="AO246" s="177">
        <v>116.03509944730538</v>
      </c>
      <c r="AP246" s="177">
        <v>116.50502070233777</v>
      </c>
      <c r="AQ246" s="177">
        <v>116.50502070233777</v>
      </c>
      <c r="AR246" s="177">
        <v>116.50502070233777</v>
      </c>
      <c r="AS246" s="177">
        <v>116.50502070233777</v>
      </c>
      <c r="AT246" s="177">
        <v>117.70848246876038</v>
      </c>
      <c r="AU246" s="177">
        <v>116.78783094434537</v>
      </c>
      <c r="AV246" s="177">
        <v>118.24059059114035</v>
      </c>
      <c r="AW246" s="177">
        <v>122.69614739501036</v>
      </c>
      <c r="AX246" s="177">
        <v>126.60152151620265</v>
      </c>
      <c r="AY246" s="177">
        <v>126.60152151620269</v>
      </c>
      <c r="AZ246" s="177">
        <v>126.60152151620265</v>
      </c>
      <c r="BA246" s="177">
        <v>126.79133685336748</v>
      </c>
      <c r="BB246" s="177">
        <v>126.79133685336748</v>
      </c>
      <c r="BC246" s="177">
        <v>126.79133685336745</v>
      </c>
      <c r="BD246" s="177">
        <v>126.79133685336745</v>
      </c>
      <c r="BE246" s="177">
        <v>126.79133685336745</v>
      </c>
      <c r="BF246" s="177">
        <v>126.79133685336748</v>
      </c>
      <c r="BG246" s="177">
        <v>126.79133685336748</v>
      </c>
      <c r="BH246" s="177">
        <v>127.41639979677423</v>
      </c>
      <c r="BI246" s="177">
        <v>127.41639979677423</v>
      </c>
      <c r="BJ246" s="177">
        <v>127.41639979677423</v>
      </c>
      <c r="BK246" s="177">
        <v>127.41639979677423</v>
      </c>
      <c r="BL246" s="177"/>
    </row>
    <row r="247" spans="1:64" x14ac:dyDescent="0.25">
      <c r="B247" s="148" t="s">
        <v>590</v>
      </c>
      <c r="C247" s="200">
        <v>2</v>
      </c>
      <c r="D247" s="181">
        <v>101.38058736383049</v>
      </c>
      <c r="E247" s="181">
        <v>101.38058736383049</v>
      </c>
      <c r="F247" s="181">
        <v>101.38058736383049</v>
      </c>
      <c r="G247" s="181">
        <v>101.84796391722742</v>
      </c>
      <c r="H247" s="181">
        <v>101.84796391722742</v>
      </c>
      <c r="I247" s="181">
        <v>102.90002270253541</v>
      </c>
      <c r="J247" s="181">
        <v>102.90002270253541</v>
      </c>
      <c r="K247" s="181">
        <v>102.90002270253541</v>
      </c>
      <c r="L247" s="181">
        <v>102.63720330012553</v>
      </c>
      <c r="M247" s="181">
        <v>104.80796491068358</v>
      </c>
      <c r="N247" s="181">
        <v>105.67134685579251</v>
      </c>
      <c r="O247" s="181">
        <v>105.67134685579251</v>
      </c>
      <c r="P247" s="181">
        <v>105.67134685579251</v>
      </c>
      <c r="Q247" s="181">
        <v>106.50436589367631</v>
      </c>
      <c r="R247" s="181">
        <v>106.50436589367631</v>
      </c>
      <c r="S247" s="181">
        <v>106.50436589367631</v>
      </c>
      <c r="T247" s="181">
        <v>106.50436589367631</v>
      </c>
      <c r="U247" s="181">
        <v>106.50436589367631</v>
      </c>
      <c r="V247" s="181">
        <v>105.75889673176424</v>
      </c>
      <c r="W247" s="181">
        <v>105.75889673176424</v>
      </c>
      <c r="X247" s="181">
        <v>106.50436589367631</v>
      </c>
      <c r="Y247" s="181">
        <v>106.50436589367631</v>
      </c>
      <c r="Z247" s="181">
        <v>106.50436589367631</v>
      </c>
      <c r="AA247" s="181">
        <v>107.80680138059219</v>
      </c>
      <c r="AB247" s="181">
        <v>108.98047695517478</v>
      </c>
      <c r="AC247" s="181">
        <v>110.00064380070478</v>
      </c>
      <c r="AD247" s="181">
        <v>110.75552827982577</v>
      </c>
      <c r="AE247" s="181">
        <v>113.20785972503978</v>
      </c>
      <c r="AF247" s="181">
        <v>115.1275362118335</v>
      </c>
      <c r="AG247" s="181">
        <v>114.6332562489856</v>
      </c>
      <c r="AH247" s="181">
        <v>114.6332562489856</v>
      </c>
      <c r="AI247" s="181">
        <v>114.6332562489856</v>
      </c>
      <c r="AJ247" s="181">
        <v>115.1275362118335</v>
      </c>
      <c r="AK247" s="181">
        <v>115.1275362118335</v>
      </c>
      <c r="AL247" s="181">
        <v>116.03509944730538</v>
      </c>
      <c r="AM247" s="181">
        <v>116.03509944730538</v>
      </c>
      <c r="AN247" s="181">
        <v>116.03509944730538</v>
      </c>
      <c r="AO247" s="181">
        <v>116.03509944730538</v>
      </c>
      <c r="AP247" s="181">
        <v>116.50502070233777</v>
      </c>
      <c r="AQ247" s="181">
        <v>116.50502070233777</v>
      </c>
      <c r="AR247" s="181">
        <v>116.50502070233777</v>
      </c>
      <c r="AS247" s="181">
        <v>116.50502070233777</v>
      </c>
      <c r="AT247" s="181">
        <v>117.70848246876038</v>
      </c>
      <c r="AU247" s="181">
        <v>116.78783094434537</v>
      </c>
      <c r="AV247" s="181">
        <v>118.24059059114035</v>
      </c>
      <c r="AW247" s="181">
        <v>122.69614739501036</v>
      </c>
      <c r="AX247" s="181">
        <v>126.60152151620265</v>
      </c>
      <c r="AY247" s="181">
        <v>126.60152151620269</v>
      </c>
      <c r="AZ247" s="181">
        <v>126.60152151620265</v>
      </c>
      <c r="BA247" s="181">
        <v>126.79133685336748</v>
      </c>
      <c r="BB247" s="181">
        <v>126.79133685336748</v>
      </c>
      <c r="BC247" s="181">
        <v>126.79133685336745</v>
      </c>
      <c r="BD247" s="181">
        <v>126.79133685336745</v>
      </c>
      <c r="BE247" s="181">
        <v>126.79133685336745</v>
      </c>
      <c r="BF247" s="181">
        <v>126.79133685336748</v>
      </c>
      <c r="BG247" s="181">
        <v>126.79133685336748</v>
      </c>
      <c r="BH247" s="181">
        <v>127.41639979677423</v>
      </c>
      <c r="BI247" s="181">
        <v>127.41639979677423</v>
      </c>
      <c r="BJ247" s="181">
        <v>127.41639979677423</v>
      </c>
      <c r="BK247" s="181">
        <v>127.41639979677423</v>
      </c>
      <c r="BL247" s="181"/>
    </row>
    <row r="248" spans="1:64" x14ac:dyDescent="0.25">
      <c r="A248" s="173" t="s">
        <v>132</v>
      </c>
      <c r="B248" s="188"/>
      <c r="C248" s="164">
        <f>C249</f>
        <v>1</v>
      </c>
      <c r="D248" s="177">
        <f t="shared" ref="D248:J248" si="84">D249</f>
        <v>100.53683723090118</v>
      </c>
      <c r="E248" s="177">
        <f t="shared" si="84"/>
        <v>100.53683723090118</v>
      </c>
      <c r="F248" s="177">
        <f t="shared" si="84"/>
        <v>100.53683723090118</v>
      </c>
      <c r="G248" s="177">
        <f t="shared" si="84"/>
        <v>100.53683723090118</v>
      </c>
      <c r="H248" s="177">
        <f t="shared" si="84"/>
        <v>102.49985041882987</v>
      </c>
      <c r="I248" s="177">
        <f t="shared" si="84"/>
        <v>102.49985041882987</v>
      </c>
      <c r="J248" s="177">
        <f t="shared" si="84"/>
        <v>102.49985041882987</v>
      </c>
      <c r="K248" s="177">
        <v>102.49985041882987</v>
      </c>
      <c r="L248" s="177">
        <v>102.49985041882987</v>
      </c>
      <c r="M248" s="177">
        <v>102.49985041882987</v>
      </c>
      <c r="N248" s="177">
        <v>104.33157729078479</v>
      </c>
      <c r="O248" s="177">
        <v>105.32392415703502</v>
      </c>
      <c r="P248" s="177">
        <v>105.32392415703502</v>
      </c>
      <c r="Q248" s="177">
        <v>105.32392415703502</v>
      </c>
      <c r="R248" s="177">
        <v>105.32392415703502</v>
      </c>
      <c r="S248" s="177">
        <v>105.32392415703502</v>
      </c>
      <c r="T248" s="177">
        <v>105.32392415703502</v>
      </c>
      <c r="U248" s="177">
        <v>105.32392415703502</v>
      </c>
      <c r="V248" s="177">
        <v>105.32392415703502</v>
      </c>
      <c r="W248" s="177">
        <v>105.32392415703502</v>
      </c>
      <c r="X248" s="177">
        <v>103.97963106832394</v>
      </c>
      <c r="Y248" s="177">
        <v>103.97963106832394</v>
      </c>
      <c r="Z248" s="177">
        <v>103.9796820358311</v>
      </c>
      <c r="AA248" s="177">
        <v>103.9796820358311</v>
      </c>
      <c r="AB248" s="177">
        <v>103.9796820358311</v>
      </c>
      <c r="AC248" s="177">
        <v>103.9796820358311</v>
      </c>
      <c r="AD248" s="177">
        <v>105.0280571093874</v>
      </c>
      <c r="AE248" s="177">
        <v>105.91991226044617</v>
      </c>
      <c r="AF248" s="177">
        <v>105.91991226044617</v>
      </c>
      <c r="AG248" s="177">
        <v>105.91991226044617</v>
      </c>
      <c r="AH248" s="177">
        <v>105.91989035673173</v>
      </c>
      <c r="AI248" s="177">
        <v>109.01126922622973</v>
      </c>
      <c r="AJ248" s="177">
        <v>109.25945573853252</v>
      </c>
      <c r="AK248" s="177">
        <v>109.25945573853252</v>
      </c>
      <c r="AL248" s="177">
        <v>109.25945573853252</v>
      </c>
      <c r="AM248" s="177">
        <v>109.25945573853252</v>
      </c>
      <c r="AN248" s="177">
        <v>109.25945573853252</v>
      </c>
      <c r="AO248" s="177">
        <v>109.25945573853252</v>
      </c>
      <c r="AP248" s="177">
        <v>109.25949654426151</v>
      </c>
      <c r="AQ248" s="177">
        <v>109.25949654426151</v>
      </c>
      <c r="AR248" s="177">
        <v>109.25949654426151</v>
      </c>
      <c r="AS248" s="177">
        <v>109.25949654426151</v>
      </c>
      <c r="AT248" s="177">
        <v>109.25949654426151</v>
      </c>
      <c r="AU248" s="177">
        <v>109.25949654426151</v>
      </c>
      <c r="AV248" s="177">
        <v>109.25949654426147</v>
      </c>
      <c r="AW248" s="177">
        <v>109.50905313432878</v>
      </c>
      <c r="AX248" s="177">
        <v>109.50905313432878</v>
      </c>
      <c r="AY248" s="177">
        <v>109.50905313432881</v>
      </c>
      <c r="AZ248" s="177">
        <v>109.50905313432878</v>
      </c>
      <c r="BA248" s="177">
        <v>109.84661085492903</v>
      </c>
      <c r="BB248" s="177">
        <v>109.84661085492903</v>
      </c>
      <c r="BC248" s="177">
        <v>109.84661085492901</v>
      </c>
      <c r="BD248" s="177">
        <v>109.84661085492901</v>
      </c>
      <c r="BE248" s="177">
        <v>109.84661085492901</v>
      </c>
      <c r="BF248" s="177">
        <v>109.84661085492903</v>
      </c>
      <c r="BG248" s="177">
        <v>109.84661085492903</v>
      </c>
      <c r="BH248" s="177">
        <v>113.20967760187528</v>
      </c>
      <c r="BI248" s="177">
        <v>113.20967760187528</v>
      </c>
      <c r="BJ248" s="177">
        <v>115.99130967663621</v>
      </c>
      <c r="BK248" s="177">
        <v>115.99130967663621</v>
      </c>
      <c r="BL248" s="177"/>
    </row>
    <row r="249" spans="1:64" x14ac:dyDescent="0.25">
      <c r="B249" s="148" t="s">
        <v>591</v>
      </c>
      <c r="C249" s="200">
        <v>1</v>
      </c>
      <c r="D249" s="181">
        <v>100.53683723090118</v>
      </c>
      <c r="E249" s="181">
        <v>100.53683723090118</v>
      </c>
      <c r="F249" s="181">
        <v>100.53683723090118</v>
      </c>
      <c r="G249" s="181">
        <v>100.53683723090118</v>
      </c>
      <c r="H249" s="181">
        <v>102.49985041882987</v>
      </c>
      <c r="I249" s="181">
        <v>102.49985041882987</v>
      </c>
      <c r="J249" s="181">
        <v>102.49985041882987</v>
      </c>
      <c r="K249" s="181">
        <v>102.49985041882987</v>
      </c>
      <c r="L249" s="181">
        <v>102.49985041882987</v>
      </c>
      <c r="M249" s="181">
        <v>102.49985041882987</v>
      </c>
      <c r="N249" s="181">
        <v>104.33157729078479</v>
      </c>
      <c r="O249" s="181">
        <v>105.32392415703502</v>
      </c>
      <c r="P249" s="181">
        <v>105.32392415703502</v>
      </c>
      <c r="Q249" s="181">
        <v>105.32392415703502</v>
      </c>
      <c r="R249" s="181">
        <v>105.32392415703502</v>
      </c>
      <c r="S249" s="181">
        <v>105.32392415703502</v>
      </c>
      <c r="T249" s="181">
        <v>105.32392415703502</v>
      </c>
      <c r="U249" s="181">
        <v>105.32392415703502</v>
      </c>
      <c r="V249" s="181">
        <v>105.32392415703502</v>
      </c>
      <c r="W249" s="181">
        <v>105.32392415703502</v>
      </c>
      <c r="X249" s="181">
        <v>103.97963106832394</v>
      </c>
      <c r="Y249" s="181">
        <v>103.97963106832394</v>
      </c>
      <c r="Z249" s="181">
        <v>103.9796820358311</v>
      </c>
      <c r="AA249" s="181">
        <v>103.9796820358311</v>
      </c>
      <c r="AB249" s="181">
        <v>103.9796820358311</v>
      </c>
      <c r="AC249" s="181">
        <v>103.9796820358311</v>
      </c>
      <c r="AD249" s="181">
        <v>105.0280571093874</v>
      </c>
      <c r="AE249" s="181">
        <v>105.91991226044617</v>
      </c>
      <c r="AF249" s="181">
        <v>105.91991226044617</v>
      </c>
      <c r="AG249" s="181">
        <v>105.91991226044617</v>
      </c>
      <c r="AH249" s="181">
        <v>105.91989035673173</v>
      </c>
      <c r="AI249" s="181">
        <v>109.01126922622973</v>
      </c>
      <c r="AJ249" s="181">
        <v>109.25945573853252</v>
      </c>
      <c r="AK249" s="181">
        <v>109.25945573853252</v>
      </c>
      <c r="AL249" s="181">
        <v>109.25945573853252</v>
      </c>
      <c r="AM249" s="181">
        <v>109.25945573853252</v>
      </c>
      <c r="AN249" s="181">
        <v>109.25945573853252</v>
      </c>
      <c r="AO249" s="181">
        <v>109.25945573853252</v>
      </c>
      <c r="AP249" s="181">
        <v>109.25949654426151</v>
      </c>
      <c r="AQ249" s="181">
        <v>109.25949654426151</v>
      </c>
      <c r="AR249" s="181">
        <v>109.25949654426151</v>
      </c>
      <c r="AS249" s="181">
        <v>109.25949654426151</v>
      </c>
      <c r="AT249" s="181">
        <v>109.25949654426151</v>
      </c>
      <c r="AU249" s="181">
        <v>109.25949654426151</v>
      </c>
      <c r="AV249" s="181">
        <v>109.25949654426147</v>
      </c>
      <c r="AW249" s="181">
        <v>109.50905313432878</v>
      </c>
      <c r="AX249" s="181">
        <v>109.50905313432878</v>
      </c>
      <c r="AY249" s="181">
        <v>109.50905313432881</v>
      </c>
      <c r="AZ249" s="181">
        <v>109.50905313432878</v>
      </c>
      <c r="BA249" s="181">
        <v>109.84661085492903</v>
      </c>
      <c r="BB249" s="181">
        <v>109.84661085492903</v>
      </c>
      <c r="BC249" s="181">
        <v>109.84661085492901</v>
      </c>
      <c r="BD249" s="181">
        <v>109.84661085492901</v>
      </c>
      <c r="BE249" s="181">
        <v>109.84661085492901</v>
      </c>
      <c r="BF249" s="181">
        <v>109.84661085492903</v>
      </c>
      <c r="BG249" s="181">
        <v>109.84661085492903</v>
      </c>
      <c r="BH249" s="181">
        <v>113.20967760187528</v>
      </c>
      <c r="BI249" s="181">
        <v>113.20967760187528</v>
      </c>
      <c r="BJ249" s="181">
        <v>115.99130967663621</v>
      </c>
      <c r="BK249" s="181">
        <v>115.99130967663621</v>
      </c>
      <c r="BL249" s="181"/>
    </row>
    <row r="250" spans="1:64" x14ac:dyDescent="0.25">
      <c r="A250" s="173" t="s">
        <v>133</v>
      </c>
      <c r="B250" s="188"/>
      <c r="C250" s="164">
        <f>C251</f>
        <v>1</v>
      </c>
      <c r="D250" s="177">
        <f t="shared" ref="D250:J250" si="85">D251</f>
        <v>100.00000000000004</v>
      </c>
      <c r="E250" s="177">
        <f t="shared" si="85"/>
        <v>100.00000000000004</v>
      </c>
      <c r="F250" s="177">
        <f t="shared" si="85"/>
        <v>100.00000000000004</v>
      </c>
      <c r="G250" s="177">
        <f t="shared" si="85"/>
        <v>100.00000000000004</v>
      </c>
      <c r="H250" s="177">
        <f t="shared" si="85"/>
        <v>100.00000000000004</v>
      </c>
      <c r="I250" s="177">
        <f t="shared" si="85"/>
        <v>103.42173039633605</v>
      </c>
      <c r="J250" s="177">
        <f t="shared" si="85"/>
        <v>103.42173039633605</v>
      </c>
      <c r="K250" s="177">
        <v>103.42173039633605</v>
      </c>
      <c r="L250" s="177">
        <v>103.42173039633605</v>
      </c>
      <c r="M250" s="177">
        <v>103.42173039633605</v>
      </c>
      <c r="N250" s="177">
        <v>103.42173039633605</v>
      </c>
      <c r="O250" s="177">
        <v>103.42173039633605</v>
      </c>
      <c r="P250" s="177">
        <v>103.42173039633605</v>
      </c>
      <c r="Q250" s="177">
        <v>103.42173039633605</v>
      </c>
      <c r="R250" s="177">
        <v>103.42173039633605</v>
      </c>
      <c r="S250" s="177">
        <v>103.42173039633605</v>
      </c>
      <c r="T250" s="177">
        <v>103.42173039633605</v>
      </c>
      <c r="U250" s="177">
        <v>103.42173039633605</v>
      </c>
      <c r="V250" s="177">
        <v>103.42173039633605</v>
      </c>
      <c r="W250" s="177">
        <v>103.42173039633605</v>
      </c>
      <c r="X250" s="177">
        <v>103.42173039633605</v>
      </c>
      <c r="Y250" s="177">
        <v>103.42173039633605</v>
      </c>
      <c r="Z250" s="177">
        <v>103.42173039633605</v>
      </c>
      <c r="AA250" s="177">
        <v>103.42173039633605</v>
      </c>
      <c r="AB250" s="177">
        <v>103.42173039633605</v>
      </c>
      <c r="AC250" s="177">
        <v>103.42173039633605</v>
      </c>
      <c r="AD250" s="177">
        <v>103.42173039633605</v>
      </c>
      <c r="AE250" s="177">
        <v>103.42173039633605</v>
      </c>
      <c r="AF250" s="177">
        <v>103.42173039633605</v>
      </c>
      <c r="AG250" s="177">
        <v>103.42173039633605</v>
      </c>
      <c r="AH250" s="177">
        <v>103.42173039633605</v>
      </c>
      <c r="AI250" s="177">
        <v>103.42173039633605</v>
      </c>
      <c r="AJ250" s="177">
        <v>103.42173039633605</v>
      </c>
      <c r="AK250" s="177">
        <v>103.42173039633605</v>
      </c>
      <c r="AL250" s="177">
        <v>103.42173039633605</v>
      </c>
      <c r="AM250" s="177">
        <v>103.42173039633605</v>
      </c>
      <c r="AN250" s="177">
        <v>103.42173039633605</v>
      </c>
      <c r="AO250" s="177">
        <v>103.42173039633605</v>
      </c>
      <c r="AP250" s="177">
        <v>103.42173039633605</v>
      </c>
      <c r="AQ250" s="177">
        <v>103.42173039633605</v>
      </c>
      <c r="AR250" s="177">
        <v>103.42173039633605</v>
      </c>
      <c r="AS250" s="177">
        <v>103.42173039633605</v>
      </c>
      <c r="AT250" s="177">
        <v>103.42173039633605</v>
      </c>
      <c r="AU250" s="177">
        <v>103.42173039633605</v>
      </c>
      <c r="AV250" s="177">
        <v>103.42173039633602</v>
      </c>
      <c r="AW250" s="177">
        <v>103.42173039633605</v>
      </c>
      <c r="AX250" s="177">
        <v>103.42173039633605</v>
      </c>
      <c r="AY250" s="177">
        <v>103.42173039633602</v>
      </c>
      <c r="AZ250" s="177">
        <v>103.42173039633605</v>
      </c>
      <c r="BA250" s="177">
        <v>103.42173039633602</v>
      </c>
      <c r="BB250" s="177">
        <v>103.42173039633602</v>
      </c>
      <c r="BC250" s="177">
        <v>115.92173039633605</v>
      </c>
      <c r="BD250" s="177">
        <v>115.92173039633605</v>
      </c>
      <c r="BE250" s="177">
        <v>115.92173039633605</v>
      </c>
      <c r="BF250" s="177">
        <v>115.92173039633602</v>
      </c>
      <c r="BG250" s="177">
        <v>115.92173039633602</v>
      </c>
      <c r="BH250" s="177">
        <v>115.92173039633602</v>
      </c>
      <c r="BI250" s="177">
        <v>115.92173039633602</v>
      </c>
      <c r="BJ250" s="177">
        <v>115.92173039633602</v>
      </c>
      <c r="BK250" s="177">
        <v>115.92173039633602</v>
      </c>
      <c r="BL250" s="177"/>
    </row>
    <row r="251" spans="1:64" x14ac:dyDescent="0.25">
      <c r="B251" s="148" t="s">
        <v>592</v>
      </c>
      <c r="C251" s="200">
        <v>1</v>
      </c>
      <c r="D251" s="181">
        <v>100.00000000000004</v>
      </c>
      <c r="E251" s="181">
        <v>100.00000000000004</v>
      </c>
      <c r="F251" s="181">
        <v>100.00000000000004</v>
      </c>
      <c r="G251" s="181">
        <v>100.00000000000004</v>
      </c>
      <c r="H251" s="181">
        <v>100.00000000000004</v>
      </c>
      <c r="I251" s="181">
        <v>103.42173039633605</v>
      </c>
      <c r="J251" s="181">
        <v>103.42173039633605</v>
      </c>
      <c r="K251" s="181">
        <v>103.42173039633605</v>
      </c>
      <c r="L251" s="181">
        <v>103.42173039633605</v>
      </c>
      <c r="M251" s="181">
        <v>103.42173039633605</v>
      </c>
      <c r="N251" s="181">
        <v>103.42173039633605</v>
      </c>
      <c r="O251" s="181">
        <v>103.42173039633605</v>
      </c>
      <c r="P251" s="181">
        <v>103.42173039633605</v>
      </c>
      <c r="Q251" s="181">
        <v>103.42173039633605</v>
      </c>
      <c r="R251" s="181">
        <v>103.42173039633605</v>
      </c>
      <c r="S251" s="181">
        <v>103.42173039633605</v>
      </c>
      <c r="T251" s="181">
        <v>103.42173039633605</v>
      </c>
      <c r="U251" s="181">
        <v>103.42173039633605</v>
      </c>
      <c r="V251" s="181">
        <v>103.42173039633605</v>
      </c>
      <c r="W251" s="181">
        <v>103.42173039633605</v>
      </c>
      <c r="X251" s="181">
        <v>103.42173039633605</v>
      </c>
      <c r="Y251" s="181">
        <v>103.42173039633605</v>
      </c>
      <c r="Z251" s="181">
        <v>103.42173039633605</v>
      </c>
      <c r="AA251" s="181">
        <v>103.42173039633605</v>
      </c>
      <c r="AB251" s="181">
        <v>103.42173039633605</v>
      </c>
      <c r="AC251" s="181">
        <v>103.42173039633605</v>
      </c>
      <c r="AD251" s="181">
        <v>103.42173039633605</v>
      </c>
      <c r="AE251" s="181">
        <v>103.42173039633605</v>
      </c>
      <c r="AF251" s="181">
        <v>103.42173039633605</v>
      </c>
      <c r="AG251" s="181">
        <v>103.42173039633605</v>
      </c>
      <c r="AH251" s="181">
        <v>103.42173039633605</v>
      </c>
      <c r="AI251" s="181">
        <v>103.42173039633605</v>
      </c>
      <c r="AJ251" s="181">
        <v>103.42173039633605</v>
      </c>
      <c r="AK251" s="181">
        <v>103.42173039633605</v>
      </c>
      <c r="AL251" s="181">
        <v>103.42173039633605</v>
      </c>
      <c r="AM251" s="181">
        <v>103.42173039633605</v>
      </c>
      <c r="AN251" s="181">
        <v>103.42173039633605</v>
      </c>
      <c r="AO251" s="181">
        <v>103.42173039633605</v>
      </c>
      <c r="AP251" s="181">
        <v>103.42173039633605</v>
      </c>
      <c r="AQ251" s="181">
        <v>103.42173039633605</v>
      </c>
      <c r="AR251" s="181">
        <v>103.42173039633605</v>
      </c>
      <c r="AS251" s="181">
        <v>103.42173039633605</v>
      </c>
      <c r="AT251" s="181">
        <v>103.42173039633605</v>
      </c>
      <c r="AU251" s="181">
        <v>103.42173039633605</v>
      </c>
      <c r="AV251" s="181">
        <v>103.42173039633602</v>
      </c>
      <c r="AW251" s="181">
        <v>103.42173039633605</v>
      </c>
      <c r="AX251" s="181">
        <v>103.42173039633605</v>
      </c>
      <c r="AY251" s="181">
        <v>103.42173039633602</v>
      </c>
      <c r="AZ251" s="181">
        <v>103.42173039633605</v>
      </c>
      <c r="BA251" s="181">
        <v>103.42173039633602</v>
      </c>
      <c r="BB251" s="181">
        <v>103.42173039633602</v>
      </c>
      <c r="BC251" s="181">
        <v>115.92173039633605</v>
      </c>
      <c r="BD251" s="181">
        <v>115.92173039633605</v>
      </c>
      <c r="BE251" s="181">
        <v>115.92173039633605</v>
      </c>
      <c r="BF251" s="181">
        <v>115.92173039633602</v>
      </c>
      <c r="BG251" s="181">
        <v>115.92173039633602</v>
      </c>
      <c r="BH251" s="181">
        <v>115.92173039633602</v>
      </c>
      <c r="BI251" s="181">
        <v>115.92173039633602</v>
      </c>
      <c r="BJ251" s="181">
        <v>115.92173039633602</v>
      </c>
      <c r="BK251" s="181">
        <v>115.92173039633602</v>
      </c>
      <c r="BL251" s="181"/>
    </row>
    <row r="252" spans="1:64" x14ac:dyDescent="0.25">
      <c r="A252" s="173" t="s">
        <v>134</v>
      </c>
      <c r="B252" s="188"/>
      <c r="C252" s="164">
        <f>C253</f>
        <v>1</v>
      </c>
      <c r="D252" s="177">
        <f t="shared" ref="D252:J252" si="86">D253</f>
        <v>106.16121068651034</v>
      </c>
      <c r="E252" s="177">
        <f t="shared" si="86"/>
        <v>106.16121068651034</v>
      </c>
      <c r="F252" s="177">
        <f t="shared" si="86"/>
        <v>106.16121068651034</v>
      </c>
      <c r="G252" s="177">
        <f t="shared" si="86"/>
        <v>106.16121068651034</v>
      </c>
      <c r="H252" s="177">
        <f t="shared" si="86"/>
        <v>106.16121068651034</v>
      </c>
      <c r="I252" s="177">
        <f t="shared" si="86"/>
        <v>106.16121068651034</v>
      </c>
      <c r="J252" s="177">
        <f t="shared" si="86"/>
        <v>106.16121068651034</v>
      </c>
      <c r="K252" s="177">
        <v>106.16121068651034</v>
      </c>
      <c r="L252" s="177">
        <v>106.16121068651034</v>
      </c>
      <c r="M252" s="177">
        <v>106.16121068651034</v>
      </c>
      <c r="N252" s="177">
        <v>106.16121068651034</v>
      </c>
      <c r="O252" s="177">
        <v>106.16121068651034</v>
      </c>
      <c r="P252" s="177">
        <v>106.16121068651034</v>
      </c>
      <c r="Q252" s="177">
        <v>112.42985764671454</v>
      </c>
      <c r="R252" s="177">
        <v>116.59574468085104</v>
      </c>
      <c r="S252" s="177">
        <v>116.59574468085104</v>
      </c>
      <c r="T252" s="177">
        <v>116.59574468085104</v>
      </c>
      <c r="U252" s="177">
        <v>116.59574468085104</v>
      </c>
      <c r="V252" s="177">
        <v>116.37621837573388</v>
      </c>
      <c r="W252" s="177">
        <v>116.59574468085104</v>
      </c>
      <c r="X252" s="177">
        <v>116.59574468085104</v>
      </c>
      <c r="Y252" s="177">
        <v>116.59574468085104</v>
      </c>
      <c r="Z252" s="177">
        <v>116.59574468085104</v>
      </c>
      <c r="AA252" s="177">
        <v>116.59574468085104</v>
      </c>
      <c r="AB252" s="177">
        <v>116.59574468085104</v>
      </c>
      <c r="AC252" s="177">
        <v>113.01541577668883</v>
      </c>
      <c r="AD252" s="177">
        <v>116.59574468085104</v>
      </c>
      <c r="AE252" s="177">
        <v>116.04964171378371</v>
      </c>
      <c r="AF252" s="177">
        <v>116.59574468085104</v>
      </c>
      <c r="AG252" s="177">
        <v>115.93933832779976</v>
      </c>
      <c r="AH252" s="177">
        <v>116.59574468085104</v>
      </c>
      <c r="AI252" s="177">
        <v>116.59574468085104</v>
      </c>
      <c r="AJ252" s="177">
        <v>116.59574468085104</v>
      </c>
      <c r="AK252" s="177">
        <v>116.04964171378371</v>
      </c>
      <c r="AL252" s="177">
        <v>116.26807159918735</v>
      </c>
      <c r="AM252" s="177">
        <v>115.82829542295408</v>
      </c>
      <c r="AN252" s="177">
        <v>116.59574468085104</v>
      </c>
      <c r="AO252" s="177">
        <v>116.59574468085104</v>
      </c>
      <c r="AP252" s="177">
        <v>116.59574468085104</v>
      </c>
      <c r="AQ252" s="177">
        <v>116.59574468085104</v>
      </c>
      <c r="AR252" s="177">
        <v>114.22646844178639</v>
      </c>
      <c r="AS252" s="177">
        <v>114.22646844178639</v>
      </c>
      <c r="AT252" s="177">
        <v>111.90533692629077</v>
      </c>
      <c r="AU252" s="177">
        <v>114.22646844178639</v>
      </c>
      <c r="AV252" s="177">
        <v>116.59574468085106</v>
      </c>
      <c r="AW252" s="177">
        <v>113.5557350723363</v>
      </c>
      <c r="AX252" s="177">
        <v>110.46983709680779</v>
      </c>
      <c r="AY252" s="177">
        <v>116.59574468085106</v>
      </c>
      <c r="AZ252" s="177">
        <v>114.06601034203292</v>
      </c>
      <c r="BA252" s="177">
        <v>116.59574468085106</v>
      </c>
      <c r="BB252" s="177">
        <v>113.55573507233633</v>
      </c>
      <c r="BC252" s="177">
        <v>116.59574468085104</v>
      </c>
      <c r="BD252" s="177">
        <v>113.42723388536642</v>
      </c>
      <c r="BE252" s="177">
        <v>116.59574468085104</v>
      </c>
      <c r="BF252" s="177">
        <v>113.63234994225184</v>
      </c>
      <c r="BG252" s="177">
        <v>113.63234994225184</v>
      </c>
      <c r="BH252" s="177">
        <v>116.59574468085106</v>
      </c>
      <c r="BI252" s="177">
        <v>116.59574468085106</v>
      </c>
      <c r="BJ252" s="177">
        <v>116.59574468085106</v>
      </c>
      <c r="BK252" s="177">
        <v>116.59574468085106</v>
      </c>
      <c r="BL252" s="177"/>
    </row>
    <row r="253" spans="1:64" x14ac:dyDescent="0.25">
      <c r="B253" s="148" t="s">
        <v>593</v>
      </c>
      <c r="C253" s="200">
        <v>1</v>
      </c>
      <c r="D253" s="182">
        <v>106.16121068651034</v>
      </c>
      <c r="E253" s="182">
        <v>106.16121068651034</v>
      </c>
      <c r="F253" s="182">
        <v>106.16121068651034</v>
      </c>
      <c r="G253" s="182">
        <v>106.16121068651034</v>
      </c>
      <c r="H253" s="181">
        <v>106.16121068651034</v>
      </c>
      <c r="I253" s="181">
        <v>106.16121068651034</v>
      </c>
      <c r="J253" s="181">
        <v>106.16121068651034</v>
      </c>
      <c r="K253" s="181">
        <v>106.16121068651034</v>
      </c>
      <c r="L253" s="181">
        <v>106.16121068651034</v>
      </c>
      <c r="M253" s="181">
        <v>106.16121068651034</v>
      </c>
      <c r="N253" s="181">
        <v>106.16121068651034</v>
      </c>
      <c r="O253" s="181">
        <v>106.16121068651034</v>
      </c>
      <c r="P253" s="181">
        <v>106.16121068651034</v>
      </c>
      <c r="Q253" s="181">
        <v>112.42985764671454</v>
      </c>
      <c r="R253" s="181">
        <v>116.59574468085104</v>
      </c>
      <c r="S253" s="181">
        <v>116.59574468085104</v>
      </c>
      <c r="T253" s="181">
        <v>116.59574468085104</v>
      </c>
      <c r="U253" s="181">
        <v>116.59574468085104</v>
      </c>
      <c r="V253" s="181">
        <v>116.37621837573388</v>
      </c>
      <c r="W253" s="181">
        <v>116.59574468085104</v>
      </c>
      <c r="X253" s="181">
        <v>116.59574468085104</v>
      </c>
      <c r="Y253" s="181">
        <v>116.59574468085104</v>
      </c>
      <c r="Z253" s="181">
        <v>116.59574468085104</v>
      </c>
      <c r="AA253" s="181">
        <v>116.59574468085104</v>
      </c>
      <c r="AB253" s="181">
        <v>116.59574468085104</v>
      </c>
      <c r="AC253" s="181">
        <v>113.01541577668883</v>
      </c>
      <c r="AD253" s="181">
        <v>116.59574468085104</v>
      </c>
      <c r="AE253" s="181">
        <v>116.04964171378371</v>
      </c>
      <c r="AF253" s="181">
        <v>116.59574468085104</v>
      </c>
      <c r="AG253" s="181">
        <v>115.93933832779976</v>
      </c>
      <c r="AH253" s="181">
        <v>116.59574468085104</v>
      </c>
      <c r="AI253" s="181">
        <v>116.59574468085104</v>
      </c>
      <c r="AJ253" s="181">
        <v>116.59574468085104</v>
      </c>
      <c r="AK253" s="181">
        <v>116.04964171378371</v>
      </c>
      <c r="AL253" s="181">
        <v>116.26807159918735</v>
      </c>
      <c r="AM253" s="181">
        <v>115.82829542295408</v>
      </c>
      <c r="AN253" s="181">
        <v>116.59574468085104</v>
      </c>
      <c r="AO253" s="181">
        <v>116.59574468085104</v>
      </c>
      <c r="AP253" s="181">
        <v>116.59574468085104</v>
      </c>
      <c r="AQ253" s="181">
        <v>116.59574468085104</v>
      </c>
      <c r="AR253" s="181">
        <v>114.22646844178639</v>
      </c>
      <c r="AS253" s="181">
        <v>114.22646844178639</v>
      </c>
      <c r="AT253" s="181">
        <v>111.90533692629077</v>
      </c>
      <c r="AU253" s="181">
        <v>114.22646844178639</v>
      </c>
      <c r="AV253" s="181">
        <v>116.59574468085106</v>
      </c>
      <c r="AW253" s="181">
        <v>113.5557350723363</v>
      </c>
      <c r="AX253" s="181">
        <v>110.46983709680779</v>
      </c>
      <c r="AY253" s="181">
        <v>116.59574468085106</v>
      </c>
      <c r="AZ253" s="181">
        <v>114.06601034203292</v>
      </c>
      <c r="BA253" s="181">
        <v>116.59574468085106</v>
      </c>
      <c r="BB253" s="181">
        <v>113.55573507233633</v>
      </c>
      <c r="BC253" s="181">
        <v>116.59574468085104</v>
      </c>
      <c r="BD253" s="181">
        <v>113.42723388536642</v>
      </c>
      <c r="BE253" s="181">
        <v>116.59574468085104</v>
      </c>
      <c r="BF253" s="181">
        <v>113.63234994225184</v>
      </c>
      <c r="BG253" s="181">
        <v>113.63234994225184</v>
      </c>
      <c r="BH253" s="181">
        <v>116.59574468085106</v>
      </c>
      <c r="BI253" s="181">
        <v>116.59574468085106</v>
      </c>
      <c r="BJ253" s="181">
        <v>116.59574468085106</v>
      </c>
      <c r="BK253" s="181">
        <v>116.59574468085106</v>
      </c>
      <c r="BL253" s="181"/>
    </row>
    <row r="254" spans="1:64" x14ac:dyDescent="0.25">
      <c r="A254" s="189" t="s">
        <v>135</v>
      </c>
      <c r="B254" s="188"/>
      <c r="C254" s="164">
        <f>C255+C258</f>
        <v>12</v>
      </c>
      <c r="D254" s="172">
        <f t="shared" ref="D254:J254" si="87">(D255*1+D258*11)/12</f>
        <v>99.810267374211591</v>
      </c>
      <c r="E254" s="172">
        <f t="shared" si="87"/>
        <v>99.810267374211591</v>
      </c>
      <c r="F254" s="172">
        <f t="shared" si="87"/>
        <v>99.607606257428927</v>
      </c>
      <c r="G254" s="172">
        <f t="shared" si="87"/>
        <v>114.19093959076223</v>
      </c>
      <c r="H254" s="172">
        <f t="shared" si="87"/>
        <v>114.5691148319392</v>
      </c>
      <c r="I254" s="172">
        <f t="shared" si="87"/>
        <v>114.5691148319392</v>
      </c>
      <c r="J254" s="172">
        <f t="shared" si="87"/>
        <v>114.74853691683062</v>
      </c>
      <c r="K254" s="172">
        <v>114.74853691683062</v>
      </c>
      <c r="L254" s="172">
        <v>114.93155743437683</v>
      </c>
      <c r="M254" s="172">
        <v>114.93155743437683</v>
      </c>
      <c r="N254" s="172">
        <v>117.53317403109018</v>
      </c>
      <c r="O254" s="172">
        <v>117.53317403109018</v>
      </c>
      <c r="P254" s="172">
        <v>120.00067856915173</v>
      </c>
      <c r="Q254" s="172">
        <v>120.00067856915173</v>
      </c>
      <c r="R254" s="172">
        <v>120.00067856915173</v>
      </c>
      <c r="S254" s="172">
        <v>120.00067856915173</v>
      </c>
      <c r="T254" s="172">
        <v>120.00067856915173</v>
      </c>
      <c r="U254" s="172">
        <v>120.00067856915173</v>
      </c>
      <c r="V254" s="172">
        <v>120.00067856915173</v>
      </c>
      <c r="W254" s="172">
        <v>120.00067856915173</v>
      </c>
      <c r="X254" s="172">
        <v>120.00067856915173</v>
      </c>
      <c r="Y254" s="172">
        <v>120.00067856915173</v>
      </c>
      <c r="Z254" s="172">
        <v>121.32859823434937</v>
      </c>
      <c r="AA254" s="172">
        <v>121.32859823434937</v>
      </c>
      <c r="AB254" s="172">
        <v>121.32859823434937</v>
      </c>
      <c r="AC254" s="172">
        <v>121.32859823434937</v>
      </c>
      <c r="AD254" s="172">
        <v>121.32859823434937</v>
      </c>
      <c r="AE254" s="172">
        <v>121.32859823434937</v>
      </c>
      <c r="AF254" s="172">
        <v>122.56883470947271</v>
      </c>
      <c r="AG254" s="172">
        <v>122.56883470947271</v>
      </c>
      <c r="AH254" s="172">
        <v>124.58010587667182</v>
      </c>
      <c r="AI254" s="172">
        <v>124.58010587667182</v>
      </c>
      <c r="AJ254" s="172">
        <v>124.58010587667182</v>
      </c>
      <c r="AK254" s="172">
        <v>124.73875751982526</v>
      </c>
      <c r="AL254" s="172">
        <v>124.73875751982526</v>
      </c>
      <c r="AM254" s="172">
        <v>125.17047540581244</v>
      </c>
      <c r="AN254" s="172">
        <v>125.17047540581244</v>
      </c>
      <c r="AO254" s="172">
        <v>125.17047540581244</v>
      </c>
      <c r="AP254" s="172">
        <v>125.17047540581244</v>
      </c>
      <c r="AQ254" s="172">
        <v>125.17047540581244</v>
      </c>
      <c r="AR254" s="172">
        <v>125.17047540581244</v>
      </c>
      <c r="AS254" s="172">
        <v>125.17047540581244</v>
      </c>
      <c r="AT254" s="172">
        <v>125.17047540581244</v>
      </c>
      <c r="AU254" s="172">
        <v>125.17047540581244</v>
      </c>
      <c r="AV254" s="172">
        <v>125.17047540581245</v>
      </c>
      <c r="AW254" s="172">
        <v>125.17050703622265</v>
      </c>
      <c r="AX254" s="172">
        <v>125.17058169049888</v>
      </c>
      <c r="AY254" s="172">
        <v>126.47574775759455</v>
      </c>
      <c r="AZ254" s="172">
        <v>126.47574775759455</v>
      </c>
      <c r="BA254" s="172">
        <v>126.47574775759455</v>
      </c>
      <c r="BB254" s="172">
        <v>126.47574775759455</v>
      </c>
      <c r="BC254" s="172">
        <v>127.36192242916657</v>
      </c>
      <c r="BD254" s="172">
        <v>127.36192242916657</v>
      </c>
      <c r="BE254" s="172">
        <v>127.36192242916657</v>
      </c>
      <c r="BF254" s="172">
        <v>127.36192242916657</v>
      </c>
      <c r="BG254" s="172">
        <v>127.36192242916657</v>
      </c>
      <c r="BH254" s="172">
        <v>127.36192242916657</v>
      </c>
      <c r="BI254" s="172">
        <v>127.36192242916657</v>
      </c>
      <c r="BJ254" s="172">
        <v>127.36192242916657</v>
      </c>
      <c r="BK254" s="172">
        <v>127.36192242916657</v>
      </c>
      <c r="BL254" s="172"/>
    </row>
    <row r="255" spans="1:64" x14ac:dyDescent="0.25">
      <c r="A255" s="173" t="s">
        <v>136</v>
      </c>
      <c r="B255" s="188"/>
      <c r="C255" s="164">
        <f t="shared" ref="C255:J255" si="88">C257</f>
        <v>1</v>
      </c>
      <c r="D255" s="177">
        <f t="shared" si="88"/>
        <v>103.13103064775451</v>
      </c>
      <c r="E255" s="177">
        <f t="shared" si="88"/>
        <v>103.13103064775451</v>
      </c>
      <c r="F255" s="177">
        <f t="shared" si="88"/>
        <v>103.13103064775451</v>
      </c>
      <c r="G255" s="177">
        <f t="shared" si="88"/>
        <v>103.13103064775451</v>
      </c>
      <c r="H255" s="177">
        <f t="shared" si="88"/>
        <v>103.13103064775451</v>
      </c>
      <c r="I255" s="177">
        <f t="shared" si="88"/>
        <v>103.13103064775451</v>
      </c>
      <c r="J255" s="177">
        <f t="shared" si="88"/>
        <v>103.13103064775451</v>
      </c>
      <c r="K255" s="177">
        <v>103.13103064775451</v>
      </c>
      <c r="L255" s="177">
        <v>105.32727685830909</v>
      </c>
      <c r="M255" s="177">
        <v>105.32727685830909</v>
      </c>
      <c r="N255" s="177">
        <v>105.32727685830909</v>
      </c>
      <c r="O255" s="177">
        <v>105.32727685830909</v>
      </c>
      <c r="P255" s="177">
        <v>105.32727685830909</v>
      </c>
      <c r="Q255" s="177">
        <v>105.32727685830909</v>
      </c>
      <c r="R255" s="177">
        <v>105.32727685830909</v>
      </c>
      <c r="S255" s="177">
        <v>105.32727685830909</v>
      </c>
      <c r="T255" s="177">
        <v>105.32727685830909</v>
      </c>
      <c r="U255" s="177">
        <v>105.32727685830909</v>
      </c>
      <c r="V255" s="177">
        <v>105.32727685830909</v>
      </c>
      <c r="W255" s="177">
        <v>105.32727685830909</v>
      </c>
      <c r="X255" s="177">
        <v>105.32727685830909</v>
      </c>
      <c r="Y255" s="177">
        <v>105.32727685830909</v>
      </c>
      <c r="Z255" s="177">
        <v>105.32727685830909</v>
      </c>
      <c r="AA255" s="177">
        <v>105.32727685830909</v>
      </c>
      <c r="AB255" s="177">
        <v>105.32727685830909</v>
      </c>
      <c r="AC255" s="177">
        <v>105.32727685830909</v>
      </c>
      <c r="AD255" s="177">
        <v>105.32727685830909</v>
      </c>
      <c r="AE255" s="177">
        <v>105.32727685830909</v>
      </c>
      <c r="AF255" s="177">
        <v>105.32727685830909</v>
      </c>
      <c r="AG255" s="177">
        <v>105.32727685830909</v>
      </c>
      <c r="AH255" s="177">
        <v>105.32727685830909</v>
      </c>
      <c r="AI255" s="177">
        <v>105.32727685830909</v>
      </c>
      <c r="AJ255" s="177">
        <v>105.32727685830909</v>
      </c>
      <c r="AK255" s="177">
        <v>105.32727685830909</v>
      </c>
      <c r="AL255" s="177">
        <v>105.32727685830909</v>
      </c>
      <c r="AM255" s="177">
        <v>105.32727685830909</v>
      </c>
      <c r="AN255" s="177">
        <v>105.32727685830909</v>
      </c>
      <c r="AO255" s="177">
        <v>105.32727685830909</v>
      </c>
      <c r="AP255" s="177">
        <v>105.32727685830909</v>
      </c>
      <c r="AQ255" s="177">
        <v>105.32727685830909</v>
      </c>
      <c r="AR255" s="177">
        <v>105.32727685830909</v>
      </c>
      <c r="AS255" s="177">
        <v>105.32727685830909</v>
      </c>
      <c r="AT255" s="177">
        <v>105.32727685830909</v>
      </c>
      <c r="AU255" s="177">
        <v>105.32727685830909</v>
      </c>
      <c r="AV255" s="177">
        <v>105.32727685830905</v>
      </c>
      <c r="AW255" s="177">
        <v>105.32727685830909</v>
      </c>
      <c r="AX255" s="177">
        <v>105.32727685830909</v>
      </c>
      <c r="AY255" s="177">
        <v>120.98926966345688</v>
      </c>
      <c r="AZ255" s="177">
        <v>120.98926966345692</v>
      </c>
      <c r="BA255" s="177">
        <v>120.98926966345688</v>
      </c>
      <c r="BB255" s="177">
        <v>120.98926966345688</v>
      </c>
      <c r="BC255" s="177">
        <v>131.6233657223213</v>
      </c>
      <c r="BD255" s="177">
        <v>131.6233657223213</v>
      </c>
      <c r="BE255" s="177">
        <v>131.6233657223213</v>
      </c>
      <c r="BF255" s="177">
        <v>131.62336572232132</v>
      </c>
      <c r="BG255" s="177">
        <v>131.62336572232132</v>
      </c>
      <c r="BH255" s="177">
        <v>131.62336572232132</v>
      </c>
      <c r="BI255" s="177">
        <v>131.62336572232132</v>
      </c>
      <c r="BJ255" s="177">
        <v>131.62336572232132</v>
      </c>
      <c r="BK255" s="177">
        <v>131.62336572232132</v>
      </c>
      <c r="BL255" s="177"/>
    </row>
    <row r="256" spans="1:64" x14ac:dyDescent="0.25">
      <c r="B256" s="148" t="s">
        <v>594</v>
      </c>
      <c r="C256" s="200" t="s">
        <v>181</v>
      </c>
      <c r="D256" s="181"/>
      <c r="E256" s="187" t="s">
        <v>181</v>
      </c>
      <c r="F256" s="187" t="s">
        <v>181</v>
      </c>
      <c r="G256" s="187" t="s">
        <v>181</v>
      </c>
      <c r="H256" s="187" t="s">
        <v>181</v>
      </c>
      <c r="I256" s="187" t="s">
        <v>181</v>
      </c>
      <c r="J256" s="187" t="s">
        <v>181</v>
      </c>
      <c r="K256" s="187" t="s">
        <v>181</v>
      </c>
      <c r="L256" s="187" t="s">
        <v>181</v>
      </c>
      <c r="M256" s="187" t="s">
        <v>181</v>
      </c>
      <c r="N256" s="187" t="s">
        <v>181</v>
      </c>
      <c r="O256" s="187" t="s">
        <v>181</v>
      </c>
      <c r="P256" s="187" t="s">
        <v>181</v>
      </c>
      <c r="Q256" s="187"/>
      <c r="R256" s="187"/>
      <c r="S256" s="187"/>
      <c r="T256" s="187"/>
      <c r="U256" s="187"/>
      <c r="V256" s="187"/>
      <c r="W256" s="187"/>
      <c r="X256" s="187"/>
      <c r="Y256" s="187"/>
      <c r="Z256" s="187"/>
      <c r="AA256" s="187"/>
      <c r="AB256" s="187"/>
      <c r="AC256" s="187"/>
      <c r="AD256" s="187"/>
      <c r="AE256" s="187"/>
      <c r="AF256" s="187"/>
      <c r="AG256" s="187"/>
      <c r="AH256" s="187"/>
      <c r="AI256" s="187"/>
      <c r="AJ256" s="187"/>
      <c r="AK256" s="187"/>
      <c r="AL256" s="187"/>
      <c r="AM256" s="187"/>
      <c r="AN256" s="187"/>
      <c r="AO256" s="187"/>
      <c r="AP256" s="187"/>
      <c r="AQ256" s="187"/>
      <c r="AR256" s="187"/>
      <c r="AS256" s="187"/>
      <c r="AT256" s="187"/>
      <c r="AU256" s="187"/>
      <c r="AV256" s="187"/>
      <c r="AW256" s="187"/>
      <c r="AX256" s="187"/>
      <c r="AY256" s="187"/>
      <c r="AZ256" s="187"/>
      <c r="BA256" s="187"/>
      <c r="BB256" s="187"/>
      <c r="BC256" s="187"/>
      <c r="BD256" s="187"/>
      <c r="BE256" s="187"/>
      <c r="BF256" s="187"/>
      <c r="BG256" s="187"/>
      <c r="BH256" s="187"/>
      <c r="BI256" s="187"/>
      <c r="BJ256" s="187"/>
      <c r="BK256" s="187"/>
      <c r="BL256" s="187"/>
    </row>
    <row r="257" spans="1:64" x14ac:dyDescent="0.25">
      <c r="B257" s="148" t="s">
        <v>595</v>
      </c>
      <c r="C257" s="200">
        <v>1</v>
      </c>
      <c r="D257" s="181">
        <v>103.13103064775451</v>
      </c>
      <c r="E257" s="181">
        <v>103.13103064775451</v>
      </c>
      <c r="F257" s="181">
        <v>103.13103064775451</v>
      </c>
      <c r="G257" s="181">
        <v>103.13103064775451</v>
      </c>
      <c r="H257" s="181">
        <v>103.13103064775451</v>
      </c>
      <c r="I257" s="181">
        <v>103.13103064775451</v>
      </c>
      <c r="J257" s="181">
        <v>103.13103064775451</v>
      </c>
      <c r="K257" s="181">
        <v>103.13103064775451</v>
      </c>
      <c r="L257" s="181">
        <v>105.32727685830909</v>
      </c>
      <c r="M257" s="181">
        <v>105.32727685830909</v>
      </c>
      <c r="N257" s="181">
        <v>105.32727685830909</v>
      </c>
      <c r="O257" s="181">
        <v>105.32727685830909</v>
      </c>
      <c r="P257" s="181">
        <v>105.32727685830909</v>
      </c>
      <c r="Q257" s="181">
        <v>105.32727685830909</v>
      </c>
      <c r="R257" s="181">
        <v>105.32727685830909</v>
      </c>
      <c r="S257" s="181">
        <v>105.32727685830909</v>
      </c>
      <c r="T257" s="181">
        <v>105.32727685830909</v>
      </c>
      <c r="U257" s="181">
        <v>105.32727685830909</v>
      </c>
      <c r="V257" s="181">
        <v>105.32727685830909</v>
      </c>
      <c r="W257" s="181">
        <v>105.32727685830909</v>
      </c>
      <c r="X257" s="181">
        <v>105.32727685830909</v>
      </c>
      <c r="Y257" s="181">
        <v>105.32727685830909</v>
      </c>
      <c r="Z257" s="181">
        <v>105.32727685830909</v>
      </c>
      <c r="AA257" s="181">
        <v>105.32727685830909</v>
      </c>
      <c r="AB257" s="181">
        <v>105.32727685830909</v>
      </c>
      <c r="AC257" s="181">
        <v>105.32727685830909</v>
      </c>
      <c r="AD257" s="181">
        <v>105.32727685830909</v>
      </c>
      <c r="AE257" s="181">
        <v>105.32727685830909</v>
      </c>
      <c r="AF257" s="181">
        <v>105.32727685830909</v>
      </c>
      <c r="AG257" s="181">
        <v>105.32727685830909</v>
      </c>
      <c r="AH257" s="181">
        <v>105.32727685830909</v>
      </c>
      <c r="AI257" s="181">
        <v>105.32727685830909</v>
      </c>
      <c r="AJ257" s="181">
        <v>105.32727685830909</v>
      </c>
      <c r="AK257" s="181">
        <v>105.32727685830909</v>
      </c>
      <c r="AL257" s="181">
        <v>105.32727685830909</v>
      </c>
      <c r="AM257" s="181">
        <v>105.32727685830909</v>
      </c>
      <c r="AN257" s="181">
        <v>105.32727685830909</v>
      </c>
      <c r="AO257" s="181">
        <v>105.32727685830909</v>
      </c>
      <c r="AP257" s="181">
        <v>105.32727685830909</v>
      </c>
      <c r="AQ257" s="181">
        <v>105.32727685830909</v>
      </c>
      <c r="AR257" s="181">
        <v>105.32727685830909</v>
      </c>
      <c r="AS257" s="181">
        <v>105.32727685830909</v>
      </c>
      <c r="AT257" s="181">
        <v>105.32727685830909</v>
      </c>
      <c r="AU257" s="181">
        <v>105.32727685830909</v>
      </c>
      <c r="AV257" s="181">
        <v>105.32727685830905</v>
      </c>
      <c r="AW257" s="181">
        <v>105.32727685830909</v>
      </c>
      <c r="AX257" s="181">
        <v>105.32727685830909</v>
      </c>
      <c r="AY257" s="181">
        <v>120.98926966345688</v>
      </c>
      <c r="AZ257" s="181">
        <v>120.98926966345692</v>
      </c>
      <c r="BA257" s="181">
        <v>120.98926966345688</v>
      </c>
      <c r="BB257" s="181">
        <v>120.98926966345688</v>
      </c>
      <c r="BC257" s="181">
        <v>131.6233657223213</v>
      </c>
      <c r="BD257" s="181">
        <v>131.6233657223213</v>
      </c>
      <c r="BE257" s="181">
        <v>131.6233657223213</v>
      </c>
      <c r="BF257" s="181">
        <v>131.62336572232132</v>
      </c>
      <c r="BG257" s="181">
        <v>131.62336572232132</v>
      </c>
      <c r="BH257" s="181">
        <v>131.62336572232132</v>
      </c>
      <c r="BI257" s="181">
        <v>131.62336572232132</v>
      </c>
      <c r="BJ257" s="181">
        <v>131.62336572232132</v>
      </c>
      <c r="BK257" s="181">
        <v>131.62336572232132</v>
      </c>
      <c r="BL257" s="181"/>
    </row>
    <row r="258" spans="1:64" x14ac:dyDescent="0.25">
      <c r="A258" s="173" t="s">
        <v>137</v>
      </c>
      <c r="B258" s="188"/>
      <c r="C258" s="164">
        <f>C259+C261</f>
        <v>11</v>
      </c>
      <c r="D258" s="177">
        <f t="shared" ref="D258:J258" si="89">(D259*1+D261*10)/11</f>
        <v>99.508379803889511</v>
      </c>
      <c r="E258" s="177">
        <f t="shared" si="89"/>
        <v>99.508379803889511</v>
      </c>
      <c r="F258" s="177">
        <f t="shared" si="89"/>
        <v>99.287294949217525</v>
      </c>
      <c r="G258" s="177">
        <f t="shared" si="89"/>
        <v>115.19638585830839</v>
      </c>
      <c r="H258" s="177">
        <f t="shared" si="89"/>
        <v>115.6089406668651</v>
      </c>
      <c r="I258" s="177">
        <f t="shared" si="89"/>
        <v>115.6089406668651</v>
      </c>
      <c r="J258" s="177">
        <f t="shared" si="89"/>
        <v>115.804673850383</v>
      </c>
      <c r="K258" s="177">
        <v>115.804673850383</v>
      </c>
      <c r="L258" s="177">
        <v>115.804673850383</v>
      </c>
      <c r="M258" s="177">
        <v>115.804673850383</v>
      </c>
      <c r="N258" s="177">
        <v>118.64280104679756</v>
      </c>
      <c r="O258" s="177">
        <v>118.64280104679756</v>
      </c>
      <c r="P258" s="177">
        <v>121.33462417922834</v>
      </c>
      <c r="Q258" s="177">
        <v>121.33462417922834</v>
      </c>
      <c r="R258" s="177">
        <v>121.33462417922834</v>
      </c>
      <c r="S258" s="177">
        <v>121.33462417922834</v>
      </c>
      <c r="T258" s="177">
        <v>121.33462417922834</v>
      </c>
      <c r="U258" s="177">
        <v>121.33462417922834</v>
      </c>
      <c r="V258" s="177">
        <v>121.33462417922834</v>
      </c>
      <c r="W258" s="177">
        <v>121.33462417922834</v>
      </c>
      <c r="X258" s="177">
        <v>121.33462417922834</v>
      </c>
      <c r="Y258" s="177">
        <v>121.33462417922834</v>
      </c>
      <c r="Z258" s="177">
        <v>122.78326381398939</v>
      </c>
      <c r="AA258" s="177">
        <v>122.78326381398939</v>
      </c>
      <c r="AB258" s="177">
        <v>122.78326381398939</v>
      </c>
      <c r="AC258" s="177">
        <v>122.78326381398939</v>
      </c>
      <c r="AD258" s="177">
        <v>122.78326381398939</v>
      </c>
      <c r="AE258" s="177">
        <v>122.78326381398939</v>
      </c>
      <c r="AF258" s="177">
        <v>124.1362490595785</v>
      </c>
      <c r="AG258" s="177">
        <v>124.1362490595785</v>
      </c>
      <c r="AH258" s="177">
        <v>126.33036306015934</v>
      </c>
      <c r="AI258" s="177">
        <v>126.33036306015934</v>
      </c>
      <c r="AJ258" s="177">
        <v>126.33036306015934</v>
      </c>
      <c r="AK258" s="177">
        <v>126.50343757996311</v>
      </c>
      <c r="AL258" s="177">
        <v>126.50343757996311</v>
      </c>
      <c r="AM258" s="177">
        <v>126.97440254649456</v>
      </c>
      <c r="AN258" s="177">
        <v>126.97440254649456</v>
      </c>
      <c r="AO258" s="177">
        <v>126.97440254649456</v>
      </c>
      <c r="AP258" s="177">
        <v>126.97440254649456</v>
      </c>
      <c r="AQ258" s="177">
        <v>126.97440254649456</v>
      </c>
      <c r="AR258" s="177">
        <v>126.97440254649456</v>
      </c>
      <c r="AS258" s="177">
        <v>126.97440254649456</v>
      </c>
      <c r="AT258" s="177">
        <v>126.97440254649456</v>
      </c>
      <c r="AU258" s="177">
        <v>126.97440254649456</v>
      </c>
      <c r="AV258" s="177">
        <v>126.97440254649459</v>
      </c>
      <c r="AW258" s="177">
        <v>126.97443705239661</v>
      </c>
      <c r="AX258" s="177">
        <v>126.97451849342524</v>
      </c>
      <c r="AY258" s="177">
        <v>126.97451849342524</v>
      </c>
      <c r="AZ258" s="177">
        <v>126.97451849342524</v>
      </c>
      <c r="BA258" s="177">
        <v>126.97451849342524</v>
      </c>
      <c r="BB258" s="177">
        <v>126.97451849342524</v>
      </c>
      <c r="BC258" s="177">
        <v>126.97451849342524</v>
      </c>
      <c r="BD258" s="177">
        <v>126.97451849342524</v>
      </c>
      <c r="BE258" s="177">
        <v>126.97451849342524</v>
      </c>
      <c r="BF258" s="177">
        <v>126.97451849342524</v>
      </c>
      <c r="BG258" s="177">
        <v>126.97451849342524</v>
      </c>
      <c r="BH258" s="177">
        <v>126.97451849342524</v>
      </c>
      <c r="BI258" s="177">
        <v>126.97451849342524</v>
      </c>
      <c r="BJ258" s="177">
        <v>126.97451849342524</v>
      </c>
      <c r="BK258" s="177">
        <v>126.97451849342524</v>
      </c>
      <c r="BL258" s="177"/>
    </row>
    <row r="259" spans="1:64" x14ac:dyDescent="0.25">
      <c r="B259" s="148" t="s">
        <v>596</v>
      </c>
      <c r="C259" s="200">
        <v>1</v>
      </c>
      <c r="D259" s="181">
        <v>94.592177842784125</v>
      </c>
      <c r="E259" s="181">
        <v>94.592177842784125</v>
      </c>
      <c r="F259" s="181">
        <v>92.160244441392308</v>
      </c>
      <c r="G259" s="181">
        <v>92.160244441392308</v>
      </c>
      <c r="H259" s="181">
        <v>96.698347335515948</v>
      </c>
      <c r="I259" s="181">
        <v>96.698347335515948</v>
      </c>
      <c r="J259" s="181">
        <v>98.851412354212982</v>
      </c>
      <c r="K259" s="181">
        <v>98.851412354212982</v>
      </c>
      <c r="L259" s="181">
        <v>98.851412354212982</v>
      </c>
      <c r="M259" s="181">
        <v>98.851412354212982</v>
      </c>
      <c r="N259" s="181">
        <v>98.851412354212982</v>
      </c>
      <c r="O259" s="181">
        <v>98.851412354212982</v>
      </c>
      <c r="P259" s="181">
        <v>98.851412354212982</v>
      </c>
      <c r="Q259" s="181">
        <v>98.851412354212982</v>
      </c>
      <c r="R259" s="181">
        <v>98.851412354212982</v>
      </c>
      <c r="S259" s="181">
        <v>98.851412354212982</v>
      </c>
      <c r="T259" s="181">
        <v>98.851412354212982</v>
      </c>
      <c r="U259" s="181">
        <v>98.851412354212982</v>
      </c>
      <c r="V259" s="181">
        <v>98.851412354212982</v>
      </c>
      <c r="W259" s="181">
        <v>98.851412354212982</v>
      </c>
      <c r="X259" s="181">
        <v>98.851412354212982</v>
      </c>
      <c r="Y259" s="181">
        <v>98.851412354212982</v>
      </c>
      <c r="Z259" s="181">
        <v>98.851412354212982</v>
      </c>
      <c r="AA259" s="181">
        <v>98.851412354212982</v>
      </c>
      <c r="AB259" s="181">
        <v>98.851412354212982</v>
      </c>
      <c r="AC259" s="181">
        <v>98.851412354212982</v>
      </c>
      <c r="AD259" s="181">
        <v>98.851412354212982</v>
      </c>
      <c r="AE259" s="181">
        <v>98.851412354212982</v>
      </c>
      <c r="AF259" s="181">
        <v>98.851412354212982</v>
      </c>
      <c r="AG259" s="181">
        <v>98.851412354212982</v>
      </c>
      <c r="AH259" s="181">
        <v>98.851412354212982</v>
      </c>
      <c r="AI259" s="181">
        <v>98.851412354212982</v>
      </c>
      <c r="AJ259" s="181">
        <v>98.851412354212982</v>
      </c>
      <c r="AK259" s="181">
        <v>100.75523207205426</v>
      </c>
      <c r="AL259" s="181">
        <v>100.75523207205426</v>
      </c>
      <c r="AM259" s="181">
        <v>105.93584670390035</v>
      </c>
      <c r="AN259" s="181">
        <v>105.93584670390035</v>
      </c>
      <c r="AO259" s="181">
        <v>105.93584670390035</v>
      </c>
      <c r="AP259" s="181">
        <v>105.93584670390035</v>
      </c>
      <c r="AQ259" s="181">
        <v>105.93584670390035</v>
      </c>
      <c r="AR259" s="181">
        <v>105.93584670390035</v>
      </c>
      <c r="AS259" s="181">
        <v>105.93584670390035</v>
      </c>
      <c r="AT259" s="181">
        <v>105.93584670390035</v>
      </c>
      <c r="AU259" s="181">
        <v>105.93584670390035</v>
      </c>
      <c r="AV259" s="181">
        <v>105.93584670390035</v>
      </c>
      <c r="AW259" s="181">
        <v>105.93584670390035</v>
      </c>
      <c r="AX259" s="181">
        <v>105.93584670390035</v>
      </c>
      <c r="AY259" s="181">
        <v>105.93584670390035</v>
      </c>
      <c r="AZ259" s="181">
        <v>105.93584670390035</v>
      </c>
      <c r="BA259" s="181">
        <v>105.93584670390035</v>
      </c>
      <c r="BB259" s="181">
        <v>105.93584670390035</v>
      </c>
      <c r="BC259" s="181">
        <v>105.93584670390035</v>
      </c>
      <c r="BD259" s="181">
        <v>105.93584670390035</v>
      </c>
      <c r="BE259" s="181">
        <v>105.93584670390035</v>
      </c>
      <c r="BF259" s="181">
        <v>105.93584670390035</v>
      </c>
      <c r="BG259" s="181">
        <v>105.93584670390035</v>
      </c>
      <c r="BH259" s="181">
        <v>105.93584670390035</v>
      </c>
      <c r="BI259" s="181">
        <v>105.93584670390035</v>
      </c>
      <c r="BJ259" s="181">
        <v>105.93584670390035</v>
      </c>
      <c r="BK259" s="181">
        <v>105.93584670390035</v>
      </c>
      <c r="BL259" s="181"/>
    </row>
    <row r="260" spans="1:64" x14ac:dyDescent="0.25">
      <c r="B260" s="148" t="s">
        <v>597</v>
      </c>
      <c r="C260" s="200" t="s">
        <v>181</v>
      </c>
      <c r="D260" s="181"/>
      <c r="E260" s="187" t="s">
        <v>181</v>
      </c>
      <c r="F260" s="187" t="s">
        <v>181</v>
      </c>
      <c r="G260" s="187" t="s">
        <v>181</v>
      </c>
      <c r="H260" s="181" t="s">
        <v>181</v>
      </c>
      <c r="I260" s="181" t="s">
        <v>181</v>
      </c>
      <c r="J260" s="181" t="s">
        <v>181</v>
      </c>
      <c r="K260" s="181" t="s">
        <v>181</v>
      </c>
      <c r="L260" s="181" t="s">
        <v>181</v>
      </c>
      <c r="M260" s="181" t="s">
        <v>181</v>
      </c>
      <c r="N260" s="181" t="s">
        <v>181</v>
      </c>
      <c r="O260" s="181" t="s">
        <v>181</v>
      </c>
      <c r="P260" s="181" t="s">
        <v>181</v>
      </c>
      <c r="Q260" s="181"/>
      <c r="R260" s="181"/>
      <c r="S260" s="181"/>
      <c r="T260" s="181"/>
      <c r="U260" s="181"/>
      <c r="V260" s="181"/>
      <c r="W260" s="181"/>
      <c r="X260" s="181"/>
      <c r="Y260" s="181"/>
      <c r="Z260" s="181"/>
      <c r="AA260" s="181"/>
      <c r="AB260" s="181"/>
      <c r="AC260" s="181"/>
      <c r="AD260" s="181"/>
      <c r="AE260" s="181"/>
      <c r="AF260" s="181"/>
      <c r="AG260" s="181"/>
      <c r="AH260" s="181"/>
      <c r="AI260" s="181"/>
      <c r="AJ260" s="181"/>
      <c r="AK260" s="181"/>
      <c r="AL260" s="181"/>
      <c r="AM260" s="181"/>
      <c r="AN260" s="181"/>
      <c r="AO260" s="181"/>
      <c r="AP260" s="181"/>
      <c r="AQ260" s="181"/>
      <c r="AR260" s="181"/>
      <c r="AS260" s="181"/>
      <c r="AT260" s="181"/>
      <c r="AU260" s="181"/>
      <c r="AV260" s="181"/>
      <c r="AW260" s="181"/>
      <c r="AX260" s="181"/>
      <c r="AY260" s="181"/>
      <c r="AZ260" s="181"/>
      <c r="BA260" s="181"/>
      <c r="BB260" s="181"/>
      <c r="BC260" s="181"/>
      <c r="BD260" s="181"/>
      <c r="BE260" s="181"/>
      <c r="BF260" s="181"/>
      <c r="BG260" s="181"/>
      <c r="BH260" s="181"/>
      <c r="BI260" s="181"/>
      <c r="BJ260" s="181"/>
      <c r="BK260" s="181"/>
      <c r="BL260" s="181"/>
    </row>
    <row r="261" spans="1:64" x14ac:dyDescent="0.25">
      <c r="B261" s="148" t="s">
        <v>598</v>
      </c>
      <c r="C261" s="200">
        <v>10</v>
      </c>
      <c r="D261" s="181">
        <v>100.00000000000004</v>
      </c>
      <c r="E261" s="181">
        <v>100.00000000000004</v>
      </c>
      <c r="F261" s="181">
        <v>100.00000000000004</v>
      </c>
      <c r="G261" s="181">
        <v>117.5</v>
      </c>
      <c r="H261" s="181">
        <v>117.5</v>
      </c>
      <c r="I261" s="181">
        <v>117.5</v>
      </c>
      <c r="J261" s="181">
        <v>117.5</v>
      </c>
      <c r="K261" s="181">
        <v>117.5</v>
      </c>
      <c r="L261" s="181">
        <v>117.5</v>
      </c>
      <c r="M261" s="181">
        <v>117.5</v>
      </c>
      <c r="N261" s="181">
        <v>120.62193991605602</v>
      </c>
      <c r="O261" s="181">
        <v>120.62193991605602</v>
      </c>
      <c r="P261" s="181">
        <v>123.58294536172988</v>
      </c>
      <c r="Q261" s="181">
        <v>123.58294536172988</v>
      </c>
      <c r="R261" s="181">
        <v>123.58294536172988</v>
      </c>
      <c r="S261" s="181">
        <v>123.58294536172988</v>
      </c>
      <c r="T261" s="181">
        <v>123.58294536172988</v>
      </c>
      <c r="U261" s="181">
        <v>123.58294536172988</v>
      </c>
      <c r="V261" s="181">
        <v>123.58294536172988</v>
      </c>
      <c r="W261" s="181">
        <v>123.58294536172988</v>
      </c>
      <c r="X261" s="181">
        <v>123.58294536172988</v>
      </c>
      <c r="Y261" s="181">
        <v>123.58294536172988</v>
      </c>
      <c r="Z261" s="181">
        <v>125.17644895996705</v>
      </c>
      <c r="AA261" s="181">
        <v>125.17644895996705</v>
      </c>
      <c r="AB261" s="181">
        <v>125.17644895996705</v>
      </c>
      <c r="AC261" s="181">
        <v>125.17644895996705</v>
      </c>
      <c r="AD261" s="181">
        <v>125.17644895996705</v>
      </c>
      <c r="AE261" s="181">
        <v>125.17644895996705</v>
      </c>
      <c r="AF261" s="181">
        <v>126.66473273011506</v>
      </c>
      <c r="AG261" s="181">
        <v>126.66473273011506</v>
      </c>
      <c r="AH261" s="181">
        <v>129.07825813075399</v>
      </c>
      <c r="AI261" s="181">
        <v>129.07825813075399</v>
      </c>
      <c r="AJ261" s="181">
        <v>129.07825813075399</v>
      </c>
      <c r="AK261" s="181">
        <v>129.07825813075399</v>
      </c>
      <c r="AL261" s="181">
        <v>129.07825813075399</v>
      </c>
      <c r="AM261" s="181">
        <v>129.07825813075399</v>
      </c>
      <c r="AN261" s="181">
        <v>129.07825813075399</v>
      </c>
      <c r="AO261" s="181">
        <v>129.07825813075399</v>
      </c>
      <c r="AP261" s="181">
        <v>129.07825813075399</v>
      </c>
      <c r="AQ261" s="181">
        <v>129.07825813075399</v>
      </c>
      <c r="AR261" s="181">
        <v>129.07825813075399</v>
      </c>
      <c r="AS261" s="181">
        <v>129.07825813075399</v>
      </c>
      <c r="AT261" s="181">
        <v>129.07825813075399</v>
      </c>
      <c r="AU261" s="181">
        <v>129.07825813075399</v>
      </c>
      <c r="AV261" s="181">
        <v>129.07825813075402</v>
      </c>
      <c r="AW261" s="181">
        <v>129.07829608724623</v>
      </c>
      <c r="AX261" s="181">
        <v>129.07838567237772</v>
      </c>
      <c r="AY261" s="181">
        <v>129.07838567237772</v>
      </c>
      <c r="AZ261" s="181">
        <v>129.07838567237772</v>
      </c>
      <c r="BA261" s="181">
        <v>129.07838567237772</v>
      </c>
      <c r="BB261" s="181">
        <v>129.07838567237772</v>
      </c>
      <c r="BC261" s="181">
        <v>129.07838567237772</v>
      </c>
      <c r="BD261" s="181">
        <v>129.07838567237772</v>
      </c>
      <c r="BE261" s="181">
        <v>129.07838567237772</v>
      </c>
      <c r="BF261" s="181">
        <v>129.07838567237772</v>
      </c>
      <c r="BG261" s="181">
        <v>129.07838567237772</v>
      </c>
      <c r="BH261" s="181">
        <v>129.07838567237772</v>
      </c>
      <c r="BI261" s="181">
        <v>129.07838567237772</v>
      </c>
      <c r="BJ261" s="181">
        <v>129.07838567237772</v>
      </c>
      <c r="BK261" s="181">
        <v>129.07838567237772</v>
      </c>
      <c r="BL261" s="181"/>
    </row>
    <row r="262" spans="1:64" x14ac:dyDescent="0.25">
      <c r="B262" s="148" t="s">
        <v>550</v>
      </c>
      <c r="C262" s="200" t="s">
        <v>181</v>
      </c>
      <c r="D262" s="181"/>
      <c r="E262" s="187" t="s">
        <v>181</v>
      </c>
      <c r="F262" s="187" t="s">
        <v>181</v>
      </c>
      <c r="G262" s="187" t="s">
        <v>181</v>
      </c>
      <c r="H262" s="181" t="s">
        <v>181</v>
      </c>
      <c r="I262" s="181" t="s">
        <v>181</v>
      </c>
      <c r="J262" s="181" t="s">
        <v>181</v>
      </c>
      <c r="K262" s="181" t="s">
        <v>181</v>
      </c>
      <c r="L262" s="181"/>
      <c r="M262" s="181"/>
      <c r="N262" s="181"/>
      <c r="O262" s="181"/>
      <c r="P262" s="181"/>
      <c r="Q262" s="181"/>
      <c r="R262" s="181"/>
      <c r="S262" s="181"/>
      <c r="T262" s="181"/>
      <c r="U262" s="181"/>
      <c r="V262" s="181"/>
      <c r="W262" s="181"/>
      <c r="X262" s="181"/>
      <c r="Y262" s="181"/>
      <c r="Z262" s="181"/>
      <c r="AA262" s="181"/>
      <c r="AB262" s="181"/>
      <c r="AC262" s="181"/>
      <c r="AD262" s="181"/>
      <c r="AE262" s="181"/>
      <c r="AF262" s="181"/>
      <c r="AG262" s="181"/>
      <c r="AH262" s="181"/>
      <c r="AI262" s="181"/>
      <c r="AJ262" s="181"/>
      <c r="AK262" s="181"/>
      <c r="AL262" s="181"/>
      <c r="AM262" s="181"/>
      <c r="AN262" s="181"/>
      <c r="AO262" s="181"/>
      <c r="AP262" s="181"/>
      <c r="AQ262" s="181"/>
      <c r="AR262" s="181"/>
      <c r="AS262" s="181"/>
      <c r="AT262" s="181"/>
      <c r="AU262" s="181"/>
      <c r="AV262" s="181"/>
      <c r="AW262" s="181"/>
      <c r="AX262" s="181"/>
      <c r="AY262" s="181"/>
      <c r="AZ262" s="181"/>
      <c r="BA262" s="181"/>
      <c r="BB262" s="181"/>
      <c r="BC262" s="181"/>
      <c r="BD262" s="181"/>
      <c r="BE262" s="181"/>
      <c r="BF262" s="181"/>
      <c r="BG262" s="181"/>
      <c r="BH262" s="181"/>
      <c r="BI262" s="181"/>
      <c r="BJ262" s="181"/>
      <c r="BK262" s="181"/>
      <c r="BL262" s="181"/>
    </row>
    <row r="263" spans="1:64" x14ac:dyDescent="0.25">
      <c r="A263" s="189" t="s">
        <v>138</v>
      </c>
      <c r="B263" s="188"/>
      <c r="C263" s="164">
        <f>C264+C266+C268</f>
        <v>15</v>
      </c>
      <c r="D263" s="172">
        <f t="shared" ref="D263:I263" si="90">(D264*8+D266*4+D268*3)/15</f>
        <v>101.35368165771588</v>
      </c>
      <c r="E263" s="172">
        <f t="shared" si="90"/>
        <v>101.36875817709536</v>
      </c>
      <c r="F263" s="172">
        <f t="shared" si="90"/>
        <v>101.35755393609831</v>
      </c>
      <c r="G263" s="172">
        <f t="shared" si="90"/>
        <v>101.28890559710173</v>
      </c>
      <c r="H263" s="172">
        <f t="shared" si="90"/>
        <v>101.04707623514054</v>
      </c>
      <c r="I263" s="172">
        <f t="shared" si="90"/>
        <v>101.20465886090776</v>
      </c>
      <c r="J263" s="172">
        <f>(J264*8+J266*4+J268*3)/15</f>
        <v>100.76545253357887</v>
      </c>
      <c r="K263" s="172">
        <v>100.78872966769687</v>
      </c>
      <c r="L263" s="172">
        <v>103.43870725514186</v>
      </c>
      <c r="M263" s="172">
        <v>103.30745686712935</v>
      </c>
      <c r="N263" s="172">
        <v>104.06609648406067</v>
      </c>
      <c r="O263" s="172">
        <v>104.29244353259161</v>
      </c>
      <c r="P263" s="172">
        <v>104.15317159730817</v>
      </c>
      <c r="Q263" s="172">
        <v>104.08624624579936</v>
      </c>
      <c r="R263" s="172">
        <v>104.26958167861328</v>
      </c>
      <c r="S263" s="172">
        <v>104.47268358026817</v>
      </c>
      <c r="T263" s="172">
        <v>104.15216618465946</v>
      </c>
      <c r="U263" s="172">
        <v>101.90894309901975</v>
      </c>
      <c r="V263" s="172">
        <v>102.16805913817743</v>
      </c>
      <c r="W263" s="172">
        <v>102.22697227521445</v>
      </c>
      <c r="X263" s="172">
        <v>104.92959813545288</v>
      </c>
      <c r="Y263" s="172">
        <v>104.67693592818348</v>
      </c>
      <c r="Z263" s="172">
        <v>107.42245995528921</v>
      </c>
      <c r="AA263" s="172">
        <v>107.45361935478473</v>
      </c>
      <c r="AB263" s="172">
        <v>107.5547889422762</v>
      </c>
      <c r="AC263" s="172">
        <v>107.61754315029756</v>
      </c>
      <c r="AD263" s="172">
        <v>107.59559421811369</v>
      </c>
      <c r="AE263" s="172">
        <v>107.62751583168459</v>
      </c>
      <c r="AF263" s="172">
        <v>107.61931452920543</v>
      </c>
      <c r="AG263" s="172">
        <v>109.22505113427509</v>
      </c>
      <c r="AH263" s="172">
        <v>109.25904994196701</v>
      </c>
      <c r="AI263" s="172">
        <v>109.41485239605828</v>
      </c>
      <c r="AJ263" s="172">
        <v>112.69032846532109</v>
      </c>
      <c r="AK263" s="172">
        <v>113.2571883633256</v>
      </c>
      <c r="AL263" s="172">
        <v>113.85662674550342</v>
      </c>
      <c r="AM263" s="172">
        <v>113.78323936134349</v>
      </c>
      <c r="AN263" s="172">
        <v>114.03534707373312</v>
      </c>
      <c r="AO263" s="172">
        <v>114.08444640084842</v>
      </c>
      <c r="AP263" s="172">
        <v>114.190834827049</v>
      </c>
      <c r="AQ263" s="172">
        <v>114.11261160185852</v>
      </c>
      <c r="AR263" s="172">
        <v>114.30243769656228</v>
      </c>
      <c r="AS263" s="172">
        <v>114.18886799705754</v>
      </c>
      <c r="AT263" s="172">
        <v>114.30181363809443</v>
      </c>
      <c r="AU263" s="172">
        <v>114.39025543105518</v>
      </c>
      <c r="AV263" s="172">
        <v>115.19316961794509</v>
      </c>
      <c r="AW263" s="172">
        <v>116.38073940925348</v>
      </c>
      <c r="AX263" s="172">
        <v>116.28745133328202</v>
      </c>
      <c r="AY263" s="172">
        <v>116.25651576195405</v>
      </c>
      <c r="AZ263" s="172">
        <v>116.30247534933436</v>
      </c>
      <c r="BA263" s="172">
        <v>116.45935631356551</v>
      </c>
      <c r="BB263" s="172">
        <v>116.43570327515208</v>
      </c>
      <c r="BC263" s="172">
        <v>116.73545158192171</v>
      </c>
      <c r="BD263" s="172">
        <v>116.47580619619796</v>
      </c>
      <c r="BE263" s="172">
        <v>116.78961647250438</v>
      </c>
      <c r="BF263" s="172">
        <v>116.88016990000311</v>
      </c>
      <c r="BG263" s="172">
        <v>117.06186632542628</v>
      </c>
      <c r="BH263" s="172">
        <v>117.89174428051568</v>
      </c>
      <c r="BI263" s="172">
        <v>117.94518374012719</v>
      </c>
      <c r="BJ263" s="172">
        <v>118.38525995150586</v>
      </c>
      <c r="BK263" s="172">
        <v>118.4663751278879</v>
      </c>
      <c r="BL263" s="172"/>
    </row>
    <row r="264" spans="1:64" x14ac:dyDescent="0.25">
      <c r="A264" s="173" t="s">
        <v>139</v>
      </c>
      <c r="B264" s="188"/>
      <c r="C264" s="164">
        <f>C265</f>
        <v>8</v>
      </c>
      <c r="D264" s="177">
        <f t="shared" ref="D264:J264" si="91">D265</f>
        <v>103.36073236573804</v>
      </c>
      <c r="E264" s="177">
        <f t="shared" si="91"/>
        <v>103.36073236573804</v>
      </c>
      <c r="F264" s="177">
        <f t="shared" si="91"/>
        <v>103.36073236573804</v>
      </c>
      <c r="G264" s="177">
        <f t="shared" si="91"/>
        <v>103.36073236573804</v>
      </c>
      <c r="H264" s="177">
        <f t="shared" si="91"/>
        <v>103.36073236573804</v>
      </c>
      <c r="I264" s="177">
        <f t="shared" si="91"/>
        <v>103.36073236573804</v>
      </c>
      <c r="J264" s="177">
        <f t="shared" si="91"/>
        <v>103.36073236573804</v>
      </c>
      <c r="K264" s="177">
        <v>103.36073236573804</v>
      </c>
      <c r="L264" s="177">
        <v>105.2601589070009</v>
      </c>
      <c r="M264" s="177">
        <v>106.71869542814962</v>
      </c>
      <c r="N264" s="177">
        <v>106.71869542814962</v>
      </c>
      <c r="O264" s="177">
        <v>106.71869542814962</v>
      </c>
      <c r="P264" s="177">
        <v>106.71869542814962</v>
      </c>
      <c r="Q264" s="177">
        <v>106.71869542814962</v>
      </c>
      <c r="R264" s="177">
        <v>106.71869542814962</v>
      </c>
      <c r="S264" s="177">
        <v>106.71869542814962</v>
      </c>
      <c r="T264" s="177">
        <v>106.71869542814962</v>
      </c>
      <c r="U264" s="177">
        <v>106.71843575839702</v>
      </c>
      <c r="V264" s="177">
        <v>106.71843575839702</v>
      </c>
      <c r="W264" s="177">
        <v>106.71843575839702</v>
      </c>
      <c r="X264" s="177">
        <v>111.67091969886179</v>
      </c>
      <c r="Y264" s="177">
        <v>111.67091969886179</v>
      </c>
      <c r="Z264" s="177">
        <v>112.39838302579876</v>
      </c>
      <c r="AA264" s="177">
        <v>112.39838302579876</v>
      </c>
      <c r="AB264" s="177">
        <v>112.39838302579876</v>
      </c>
      <c r="AC264" s="177">
        <v>112.39838302579876</v>
      </c>
      <c r="AD264" s="177">
        <v>112.39838302579876</v>
      </c>
      <c r="AE264" s="177">
        <v>112.39838302579876</v>
      </c>
      <c r="AF264" s="177">
        <v>112.39838302579876</v>
      </c>
      <c r="AG264" s="177">
        <v>112.39838302579876</v>
      </c>
      <c r="AH264" s="177">
        <v>112.39838302579876</v>
      </c>
      <c r="AI264" s="177">
        <v>112.39838302579876</v>
      </c>
      <c r="AJ264" s="177">
        <v>118.6205751645663</v>
      </c>
      <c r="AK264" s="177">
        <v>119.01490183553537</v>
      </c>
      <c r="AL264" s="177">
        <v>119.74664139503992</v>
      </c>
      <c r="AM264" s="177">
        <v>119.74664139503992</v>
      </c>
      <c r="AN264" s="177">
        <v>119.74664139503992</v>
      </c>
      <c r="AO264" s="177">
        <v>119.74664139503992</v>
      </c>
      <c r="AP264" s="177">
        <v>119.74664139503992</v>
      </c>
      <c r="AQ264" s="177">
        <v>119.74664139503992</v>
      </c>
      <c r="AR264" s="177">
        <v>119.74664139503992</v>
      </c>
      <c r="AS264" s="177">
        <v>119.74664139503992</v>
      </c>
      <c r="AT264" s="177">
        <v>119.74664139503992</v>
      </c>
      <c r="AU264" s="177">
        <v>119.74664139503992</v>
      </c>
      <c r="AV264" s="177">
        <v>121.01379790133802</v>
      </c>
      <c r="AW264" s="177">
        <v>123.23586414237113</v>
      </c>
      <c r="AX264" s="177">
        <v>123.23586414237113</v>
      </c>
      <c r="AY264" s="177">
        <v>123.23586414237114</v>
      </c>
      <c r="AZ264" s="177">
        <v>123.23586414237113</v>
      </c>
      <c r="BA264" s="177">
        <v>123.23586414237114</v>
      </c>
      <c r="BB264" s="177">
        <v>123.23586414237114</v>
      </c>
      <c r="BC264" s="177">
        <v>123.23586414237113</v>
      </c>
      <c r="BD264" s="177">
        <v>123.23586414237113</v>
      </c>
      <c r="BE264" s="177">
        <v>123.23586414237113</v>
      </c>
      <c r="BF264" s="177">
        <v>123.23586414237114</v>
      </c>
      <c r="BG264" s="177">
        <v>123.23586414237114</v>
      </c>
      <c r="BH264" s="177">
        <v>124.43443451194338</v>
      </c>
      <c r="BI264" s="177">
        <v>124.43443451194338</v>
      </c>
      <c r="BJ264" s="177">
        <v>124.43443451194338</v>
      </c>
      <c r="BK264" s="177">
        <v>124.43443451194338</v>
      </c>
      <c r="BL264" s="177"/>
    </row>
    <row r="265" spans="1:64" x14ac:dyDescent="0.25">
      <c r="B265" s="148" t="s">
        <v>599</v>
      </c>
      <c r="C265" s="200">
        <v>8</v>
      </c>
      <c r="D265" s="181">
        <v>103.36073236573804</v>
      </c>
      <c r="E265" s="181">
        <v>103.36073236573804</v>
      </c>
      <c r="F265" s="181">
        <v>103.36073236573804</v>
      </c>
      <c r="G265" s="181">
        <v>103.36073236573804</v>
      </c>
      <c r="H265" s="181">
        <v>103.36073236573804</v>
      </c>
      <c r="I265" s="181">
        <v>103.36073236573804</v>
      </c>
      <c r="J265" s="181">
        <v>103.36073236573804</v>
      </c>
      <c r="K265" s="181">
        <v>103.36073236573804</v>
      </c>
      <c r="L265" s="181">
        <v>105.2601589070009</v>
      </c>
      <c r="M265" s="181">
        <v>106.71869542814962</v>
      </c>
      <c r="N265" s="181">
        <v>106.71869542814962</v>
      </c>
      <c r="O265" s="181">
        <v>106.71869542814962</v>
      </c>
      <c r="P265" s="181">
        <v>106.71869542814962</v>
      </c>
      <c r="Q265" s="181">
        <v>106.71869542814962</v>
      </c>
      <c r="R265" s="181">
        <v>106.71869542814962</v>
      </c>
      <c r="S265" s="181">
        <v>106.71869542814962</v>
      </c>
      <c r="T265" s="181">
        <v>106.71869542814962</v>
      </c>
      <c r="U265" s="181">
        <v>106.71843575839702</v>
      </c>
      <c r="V265" s="181">
        <v>106.71843575839702</v>
      </c>
      <c r="W265" s="181">
        <v>106.71843575839702</v>
      </c>
      <c r="X265" s="181">
        <v>111.67091969886179</v>
      </c>
      <c r="Y265" s="181">
        <v>111.67091969886179</v>
      </c>
      <c r="Z265" s="181">
        <v>112.39838302579876</v>
      </c>
      <c r="AA265" s="181">
        <v>112.39838302579876</v>
      </c>
      <c r="AB265" s="181">
        <v>112.39838302579876</v>
      </c>
      <c r="AC265" s="181">
        <v>112.39838302579876</v>
      </c>
      <c r="AD265" s="181">
        <v>112.39838302579876</v>
      </c>
      <c r="AE265" s="181">
        <v>112.39838302579876</v>
      </c>
      <c r="AF265" s="181">
        <v>112.39838302579876</v>
      </c>
      <c r="AG265" s="181">
        <v>112.39838302579876</v>
      </c>
      <c r="AH265" s="181">
        <v>112.39838302579876</v>
      </c>
      <c r="AI265" s="181">
        <v>112.39838302579876</v>
      </c>
      <c r="AJ265" s="181">
        <v>118.6205751645663</v>
      </c>
      <c r="AK265" s="181">
        <v>119.01490183553537</v>
      </c>
      <c r="AL265" s="181">
        <v>119.74664139503992</v>
      </c>
      <c r="AM265" s="181">
        <v>119.74664139503992</v>
      </c>
      <c r="AN265" s="181">
        <v>119.74664139503992</v>
      </c>
      <c r="AO265" s="181">
        <v>119.74664139503992</v>
      </c>
      <c r="AP265" s="181">
        <v>119.74664139503992</v>
      </c>
      <c r="AQ265" s="181">
        <v>119.74664139503992</v>
      </c>
      <c r="AR265" s="181">
        <v>119.74664139503992</v>
      </c>
      <c r="AS265" s="181">
        <v>119.74664139503992</v>
      </c>
      <c r="AT265" s="181">
        <v>119.74664139503992</v>
      </c>
      <c r="AU265" s="181">
        <v>119.74664139503992</v>
      </c>
      <c r="AV265" s="181">
        <v>121.01379790133802</v>
      </c>
      <c r="AW265" s="181">
        <v>123.23586414237113</v>
      </c>
      <c r="AX265" s="181">
        <v>123.23586414237113</v>
      </c>
      <c r="AY265" s="181">
        <v>123.23586414237114</v>
      </c>
      <c r="AZ265" s="181">
        <v>123.23586414237113</v>
      </c>
      <c r="BA265" s="181">
        <v>123.23586414237114</v>
      </c>
      <c r="BB265" s="181">
        <v>123.23586414237114</v>
      </c>
      <c r="BC265" s="181">
        <v>123.23586414237113</v>
      </c>
      <c r="BD265" s="181">
        <v>123.23586414237113</v>
      </c>
      <c r="BE265" s="181">
        <v>123.23586414237113</v>
      </c>
      <c r="BF265" s="181">
        <v>123.23586414237114</v>
      </c>
      <c r="BG265" s="181">
        <v>123.23586414237114</v>
      </c>
      <c r="BH265" s="181">
        <v>124.43443451194338</v>
      </c>
      <c r="BI265" s="181">
        <v>124.43443451194338</v>
      </c>
      <c r="BJ265" s="181">
        <v>124.43443451194338</v>
      </c>
      <c r="BK265" s="181">
        <v>124.43443451194338</v>
      </c>
      <c r="BL265" s="181"/>
    </row>
    <row r="266" spans="1:64" x14ac:dyDescent="0.25">
      <c r="A266" s="173" t="s">
        <v>140</v>
      </c>
      <c r="B266" s="188"/>
      <c r="C266" s="164">
        <f>C267</f>
        <v>4</v>
      </c>
      <c r="D266" s="177">
        <f t="shared" ref="D266:J266" si="92">D267</f>
        <v>99.972066781396066</v>
      </c>
      <c r="E266" s="177">
        <f t="shared" si="92"/>
        <v>99.972066781396066</v>
      </c>
      <c r="F266" s="177">
        <f t="shared" si="92"/>
        <v>99.972066781396066</v>
      </c>
      <c r="G266" s="177">
        <f t="shared" si="92"/>
        <v>99.972066781396066</v>
      </c>
      <c r="H266" s="177">
        <f t="shared" si="92"/>
        <v>99.972066781396066</v>
      </c>
      <c r="I266" s="177">
        <f t="shared" si="92"/>
        <v>99.972066781396066</v>
      </c>
      <c r="J266" s="177">
        <f t="shared" si="92"/>
        <v>97.683848306123096</v>
      </c>
      <c r="K266" s="177">
        <v>97.683848306123096</v>
      </c>
      <c r="L266" s="177">
        <v>103.3892246599235</v>
      </c>
      <c r="M266" s="177">
        <v>103.3892246599235</v>
      </c>
      <c r="N266" s="177">
        <v>103.3892246599235</v>
      </c>
      <c r="O266" s="177">
        <v>103.3892246599235</v>
      </c>
      <c r="P266" s="177">
        <v>103.3892246599235</v>
      </c>
      <c r="Q266" s="177">
        <v>103.3892246599235</v>
      </c>
      <c r="R266" s="177">
        <v>103.3892246599235</v>
      </c>
      <c r="S266" s="177">
        <v>103.3892246599235</v>
      </c>
      <c r="T266" s="177">
        <v>103.3892246599235</v>
      </c>
      <c r="U266" s="177">
        <v>95.259840719354742</v>
      </c>
      <c r="V266" s="177">
        <v>95.259840719354742</v>
      </c>
      <c r="W266" s="177">
        <v>95.259840719354742</v>
      </c>
      <c r="X266" s="177">
        <v>95.259840719354742</v>
      </c>
      <c r="Y266" s="177">
        <v>95.259840719354742</v>
      </c>
      <c r="Z266" s="177">
        <v>103.3892246599235</v>
      </c>
      <c r="AA266" s="177">
        <v>103.3892246599235</v>
      </c>
      <c r="AB266" s="177">
        <v>103.3892246599235</v>
      </c>
      <c r="AC266" s="177">
        <v>103.3892246599235</v>
      </c>
      <c r="AD266" s="177">
        <v>103.3892246599235</v>
      </c>
      <c r="AE266" s="177">
        <v>103.3892246599235</v>
      </c>
      <c r="AF266" s="177">
        <v>103.3892246599235</v>
      </c>
      <c r="AG266" s="177">
        <v>108.84012814612605</v>
      </c>
      <c r="AH266" s="177">
        <v>108.84012814612605</v>
      </c>
      <c r="AI266" s="177">
        <v>108.84012814612605</v>
      </c>
      <c r="AJ266" s="177">
        <v>108.84012814612605</v>
      </c>
      <c r="AK266" s="177">
        <v>110.82160223530045</v>
      </c>
      <c r="AL266" s="177">
        <v>110.82160223530045</v>
      </c>
      <c r="AM266" s="177">
        <v>110.82160223530045</v>
      </c>
      <c r="AN266" s="177">
        <v>110.82160223530045</v>
      </c>
      <c r="AO266" s="177">
        <v>110.82931285349835</v>
      </c>
      <c r="AP266" s="177">
        <v>110.82931285349835</v>
      </c>
      <c r="AQ266" s="177">
        <v>110.82931285349835</v>
      </c>
      <c r="AR266" s="177">
        <v>110.82931285349835</v>
      </c>
      <c r="AS266" s="177">
        <v>110.82931285349835</v>
      </c>
      <c r="AT266" s="177">
        <v>110.82931285349835</v>
      </c>
      <c r="AU266" s="177">
        <v>110.82931285349835</v>
      </c>
      <c r="AV266" s="177">
        <v>110.82931285349838</v>
      </c>
      <c r="AW266" s="177">
        <v>110.82931285349835</v>
      </c>
      <c r="AX266" s="177">
        <v>110.82931285349835</v>
      </c>
      <c r="AY266" s="177">
        <v>110.82931285349838</v>
      </c>
      <c r="AZ266" s="177">
        <v>110.82931285349835</v>
      </c>
      <c r="BA266" s="177">
        <v>110.82931285349838</v>
      </c>
      <c r="BB266" s="177">
        <v>110.82931285349838</v>
      </c>
      <c r="BC266" s="177">
        <v>110.82931285349835</v>
      </c>
      <c r="BD266" s="177">
        <v>110.82931285349835</v>
      </c>
      <c r="BE266" s="177">
        <v>110.82931285349835</v>
      </c>
      <c r="BF266" s="177">
        <v>110.82931285349838</v>
      </c>
      <c r="BG266" s="177">
        <v>110.82931285349838</v>
      </c>
      <c r="BH266" s="177">
        <v>110.82931285349838</v>
      </c>
      <c r="BI266" s="177">
        <v>110.82931285349838</v>
      </c>
      <c r="BJ266" s="177">
        <v>110.82931285349838</v>
      </c>
      <c r="BK266" s="177">
        <v>110.82931285349838</v>
      </c>
      <c r="BL266" s="177"/>
    </row>
    <row r="267" spans="1:64" x14ac:dyDescent="0.25">
      <c r="B267" s="148" t="s">
        <v>600</v>
      </c>
      <c r="C267" s="200">
        <v>4</v>
      </c>
      <c r="D267" s="181">
        <v>99.972066781396066</v>
      </c>
      <c r="E267" s="181">
        <v>99.972066781396066</v>
      </c>
      <c r="F267" s="181">
        <v>99.972066781396066</v>
      </c>
      <c r="G267" s="181">
        <v>99.972066781396066</v>
      </c>
      <c r="H267" s="181">
        <v>99.972066781396066</v>
      </c>
      <c r="I267" s="181">
        <v>99.972066781396066</v>
      </c>
      <c r="J267" s="181">
        <v>97.683848306123096</v>
      </c>
      <c r="K267" s="181">
        <v>97.683848306123096</v>
      </c>
      <c r="L267" s="181">
        <v>103.3892246599235</v>
      </c>
      <c r="M267" s="181">
        <v>103.3892246599235</v>
      </c>
      <c r="N267" s="181">
        <v>103.3892246599235</v>
      </c>
      <c r="O267" s="181">
        <v>103.3892246599235</v>
      </c>
      <c r="P267" s="181">
        <v>103.3892246599235</v>
      </c>
      <c r="Q267" s="181">
        <v>103.3892246599235</v>
      </c>
      <c r="R267" s="181">
        <v>103.3892246599235</v>
      </c>
      <c r="S267" s="181">
        <v>103.3892246599235</v>
      </c>
      <c r="T267" s="181">
        <v>103.3892246599235</v>
      </c>
      <c r="U267" s="181">
        <v>95.259840719354742</v>
      </c>
      <c r="V267" s="181">
        <v>95.259840719354742</v>
      </c>
      <c r="W267" s="181">
        <v>95.259840719354742</v>
      </c>
      <c r="X267" s="181">
        <v>95.259840719354742</v>
      </c>
      <c r="Y267" s="181">
        <v>95.259840719354742</v>
      </c>
      <c r="Z267" s="181">
        <v>103.3892246599235</v>
      </c>
      <c r="AA267" s="181">
        <v>103.3892246599235</v>
      </c>
      <c r="AB267" s="181">
        <v>103.3892246599235</v>
      </c>
      <c r="AC267" s="181">
        <v>103.3892246599235</v>
      </c>
      <c r="AD267" s="181">
        <v>103.3892246599235</v>
      </c>
      <c r="AE267" s="181">
        <v>103.3892246599235</v>
      </c>
      <c r="AF267" s="181">
        <v>103.3892246599235</v>
      </c>
      <c r="AG267" s="181">
        <v>108.84012814612605</v>
      </c>
      <c r="AH267" s="181">
        <v>108.84012814612605</v>
      </c>
      <c r="AI267" s="181">
        <v>108.84012814612605</v>
      </c>
      <c r="AJ267" s="181">
        <v>108.84012814612605</v>
      </c>
      <c r="AK267" s="181">
        <v>110.82160223530045</v>
      </c>
      <c r="AL267" s="181">
        <v>110.82160223530045</v>
      </c>
      <c r="AM267" s="181">
        <v>110.82160223530045</v>
      </c>
      <c r="AN267" s="181">
        <v>110.82160223530045</v>
      </c>
      <c r="AO267" s="181">
        <v>110.82931285349835</v>
      </c>
      <c r="AP267" s="181">
        <v>110.82931285349835</v>
      </c>
      <c r="AQ267" s="181">
        <v>110.82931285349835</v>
      </c>
      <c r="AR267" s="181">
        <v>110.82931285349835</v>
      </c>
      <c r="AS267" s="181">
        <v>110.82931285349835</v>
      </c>
      <c r="AT267" s="181">
        <v>110.82931285349835</v>
      </c>
      <c r="AU267" s="181">
        <v>110.82931285349835</v>
      </c>
      <c r="AV267" s="181">
        <v>110.82931285349838</v>
      </c>
      <c r="AW267" s="181">
        <v>110.82931285349835</v>
      </c>
      <c r="AX267" s="181">
        <v>110.82931285349835</v>
      </c>
      <c r="AY267" s="181">
        <v>110.82931285349838</v>
      </c>
      <c r="AZ267" s="181">
        <v>110.82931285349835</v>
      </c>
      <c r="BA267" s="181">
        <v>110.82931285349838</v>
      </c>
      <c r="BB267" s="181">
        <v>110.82931285349838</v>
      </c>
      <c r="BC267" s="181">
        <v>110.82931285349835</v>
      </c>
      <c r="BD267" s="181">
        <v>110.82931285349835</v>
      </c>
      <c r="BE267" s="181">
        <v>110.82931285349835</v>
      </c>
      <c r="BF267" s="181">
        <v>110.82931285349838</v>
      </c>
      <c r="BG267" s="181">
        <v>110.82931285349838</v>
      </c>
      <c r="BH267" s="181">
        <v>110.82931285349838</v>
      </c>
      <c r="BI267" s="181">
        <v>110.82931285349838</v>
      </c>
      <c r="BJ267" s="181">
        <v>110.82931285349838</v>
      </c>
      <c r="BK267" s="181">
        <v>110.82931285349838</v>
      </c>
      <c r="BL267" s="181"/>
    </row>
    <row r="268" spans="1:64" x14ac:dyDescent="0.25">
      <c r="A268" s="173" t="s">
        <v>141</v>
      </c>
      <c r="B268" s="188"/>
      <c r="C268" s="164">
        <f>C269</f>
        <v>3</v>
      </c>
      <c r="D268" s="177">
        <f t="shared" ref="D268:J268" si="93">D269</f>
        <v>97.843699604749858</v>
      </c>
      <c r="E268" s="177">
        <f t="shared" si="93"/>
        <v>97.919082201647257</v>
      </c>
      <c r="F268" s="177">
        <f t="shared" si="93"/>
        <v>97.863060996662043</v>
      </c>
      <c r="G268" s="177">
        <f t="shared" si="93"/>
        <v>97.519819301679107</v>
      </c>
      <c r="H268" s="177">
        <f t="shared" si="93"/>
        <v>96.310672491873106</v>
      </c>
      <c r="I268" s="177">
        <f t="shared" si="93"/>
        <v>97.098585620709244</v>
      </c>
      <c r="J268" s="177">
        <f t="shared" si="93"/>
        <v>97.95351195109545</v>
      </c>
      <c r="K268" s="177">
        <v>98.069897621685513</v>
      </c>
      <c r="L268" s="177">
        <v>98.647479643808936</v>
      </c>
      <c r="M268" s="177">
        <v>94.101796980683147</v>
      </c>
      <c r="N268" s="177">
        <v>97.894995065339742</v>
      </c>
      <c r="O268" s="177">
        <v>99.026730307994413</v>
      </c>
      <c r="P268" s="177">
        <v>98.330370631577239</v>
      </c>
      <c r="Q268" s="177">
        <v>97.995743874033167</v>
      </c>
      <c r="R268" s="177">
        <v>98.912421038102778</v>
      </c>
      <c r="S268" s="177">
        <v>99.927930546377198</v>
      </c>
      <c r="T268" s="177">
        <v>98.325343568333651</v>
      </c>
      <c r="U268" s="177">
        <v>97.949099180233745</v>
      </c>
      <c r="V268" s="177">
        <v>99.244679376022177</v>
      </c>
      <c r="W268" s="177">
        <v>99.539245061207296</v>
      </c>
      <c r="X268" s="177">
        <v>99.845750521159928</v>
      </c>
      <c r="Y268" s="177">
        <v>98.582439484813008</v>
      </c>
      <c r="Z268" s="177">
        <v>99.530978827751355</v>
      </c>
      <c r="AA268" s="177">
        <v>99.686775825228992</v>
      </c>
      <c r="AB268" s="177">
        <v>100.19262376268637</v>
      </c>
      <c r="AC268" s="177">
        <v>100.50639480279312</v>
      </c>
      <c r="AD268" s="177">
        <v>100.39665014187371</v>
      </c>
      <c r="AE268" s="177">
        <v>100.55625820972828</v>
      </c>
      <c r="AF268" s="177">
        <v>100.51525169733246</v>
      </c>
      <c r="AG268" s="177">
        <v>101.276063407744</v>
      </c>
      <c r="AH268" s="177">
        <v>101.44605744620361</v>
      </c>
      <c r="AI268" s="177">
        <v>102.22506971666002</v>
      </c>
      <c r="AJ268" s="177">
        <v>102.00993769292724</v>
      </c>
      <c r="AK268" s="177">
        <v>101.15073394146646</v>
      </c>
      <c r="AL268" s="177">
        <v>102.1966203603434</v>
      </c>
      <c r="AM268" s="177">
        <v>101.82968343954379</v>
      </c>
      <c r="AN268" s="177">
        <v>103.0902220014919</v>
      </c>
      <c r="AO268" s="177">
        <v>103.32543781280448</v>
      </c>
      <c r="AP268" s="177">
        <v>103.85737994380737</v>
      </c>
      <c r="AQ268" s="177">
        <v>103.46626381785495</v>
      </c>
      <c r="AR268" s="177">
        <v>104.41539429137379</v>
      </c>
      <c r="AS268" s="177">
        <v>103.84754579385007</v>
      </c>
      <c r="AT268" s="177">
        <v>104.4122739990345</v>
      </c>
      <c r="AU268" s="177">
        <v>104.85448296383829</v>
      </c>
      <c r="AV268" s="177">
        <v>105.48996988149288</v>
      </c>
      <c r="AW268" s="177">
        <v>105.50230886194653</v>
      </c>
      <c r="AX268" s="177">
        <v>105.03586848208926</v>
      </c>
      <c r="AY268" s="177">
        <v>104.88119062544938</v>
      </c>
      <c r="AZ268" s="177">
        <v>105.1109885623509</v>
      </c>
      <c r="BA268" s="177">
        <v>105.89539338350676</v>
      </c>
      <c r="BB268" s="177">
        <v>105.77712819143956</v>
      </c>
      <c r="BC268" s="177">
        <v>107.27586972528768</v>
      </c>
      <c r="BD268" s="177">
        <v>105.97764279666895</v>
      </c>
      <c r="BE268" s="177">
        <v>107.54669417820104</v>
      </c>
      <c r="BF268" s="177">
        <v>107.99946131569477</v>
      </c>
      <c r="BG268" s="177">
        <v>108.90794344281051</v>
      </c>
      <c r="BH268" s="177">
        <v>109.86114556606485</v>
      </c>
      <c r="BI268" s="177">
        <v>110.12834286412239</v>
      </c>
      <c r="BJ268" s="177">
        <v>112.32872392101581</v>
      </c>
      <c r="BK268" s="177">
        <v>112.73429980292599</v>
      </c>
      <c r="BL268" s="177"/>
    </row>
    <row r="269" spans="1:64" x14ac:dyDescent="0.25">
      <c r="B269" s="148" t="s">
        <v>601</v>
      </c>
      <c r="C269" s="200">
        <v>3</v>
      </c>
      <c r="D269" s="181">
        <v>97.843699604749858</v>
      </c>
      <c r="E269" s="181">
        <v>97.919082201647257</v>
      </c>
      <c r="F269" s="181">
        <v>97.863060996662043</v>
      </c>
      <c r="G269" s="181">
        <v>97.519819301679107</v>
      </c>
      <c r="H269" s="181">
        <v>96.310672491873106</v>
      </c>
      <c r="I269" s="181">
        <v>97.098585620709244</v>
      </c>
      <c r="J269" s="181">
        <v>97.95351195109545</v>
      </c>
      <c r="K269" s="181">
        <v>98.069897621685513</v>
      </c>
      <c r="L269" s="181">
        <v>98.647479643808936</v>
      </c>
      <c r="M269" s="181">
        <v>94.101796980683147</v>
      </c>
      <c r="N269" s="181">
        <v>97.894995065339742</v>
      </c>
      <c r="O269" s="181">
        <v>99.026730307994413</v>
      </c>
      <c r="P269" s="181">
        <v>98.330370631577239</v>
      </c>
      <c r="Q269" s="181">
        <v>97.995743874033167</v>
      </c>
      <c r="R269" s="181">
        <v>98.912421038102778</v>
      </c>
      <c r="S269" s="181">
        <v>99.927930546377198</v>
      </c>
      <c r="T269" s="181">
        <v>98.325343568333651</v>
      </c>
      <c r="U269" s="181">
        <v>97.949099180233745</v>
      </c>
      <c r="V269" s="181">
        <v>99.244679376022177</v>
      </c>
      <c r="W269" s="181">
        <v>99.539245061207296</v>
      </c>
      <c r="X269" s="181">
        <v>99.845750521159928</v>
      </c>
      <c r="Y269" s="181">
        <v>98.582439484813008</v>
      </c>
      <c r="Z269" s="181">
        <v>99.530978827751355</v>
      </c>
      <c r="AA269" s="181">
        <v>99.686775825228992</v>
      </c>
      <c r="AB269" s="181">
        <v>100.19262376268637</v>
      </c>
      <c r="AC269" s="181">
        <v>100.50639480279312</v>
      </c>
      <c r="AD269" s="181">
        <v>100.39665014187371</v>
      </c>
      <c r="AE269" s="181">
        <v>100.55625820972828</v>
      </c>
      <c r="AF269" s="181">
        <v>100.51525169733246</v>
      </c>
      <c r="AG269" s="181">
        <v>101.276063407744</v>
      </c>
      <c r="AH269" s="181">
        <v>101.44605744620361</v>
      </c>
      <c r="AI269" s="181">
        <v>102.22506971666002</v>
      </c>
      <c r="AJ269" s="181">
        <v>102.00993769292724</v>
      </c>
      <c r="AK269" s="181">
        <v>101.15073394146646</v>
      </c>
      <c r="AL269" s="181">
        <v>102.1966203603434</v>
      </c>
      <c r="AM269" s="181">
        <v>101.82968343954379</v>
      </c>
      <c r="AN269" s="181">
        <v>103.0902220014919</v>
      </c>
      <c r="AO269" s="181">
        <v>103.32543781280448</v>
      </c>
      <c r="AP269" s="181">
        <v>103.85737994380737</v>
      </c>
      <c r="AQ269" s="181">
        <v>103.46626381785495</v>
      </c>
      <c r="AR269" s="181">
        <v>104.41539429137379</v>
      </c>
      <c r="AS269" s="181">
        <v>103.84754579385007</v>
      </c>
      <c r="AT269" s="181">
        <v>104.4122739990345</v>
      </c>
      <c r="AU269" s="181">
        <v>104.85448296383829</v>
      </c>
      <c r="AV269" s="181">
        <v>105.48996988149288</v>
      </c>
      <c r="AW269" s="181">
        <v>105.50230886194653</v>
      </c>
      <c r="AX269" s="181">
        <v>105.03586848208926</v>
      </c>
      <c r="AY269" s="181">
        <v>104.88119062544938</v>
      </c>
      <c r="AZ269" s="181">
        <v>105.1109885623509</v>
      </c>
      <c r="BA269" s="181">
        <v>105.89539338350676</v>
      </c>
      <c r="BB269" s="181">
        <v>105.77712819143956</v>
      </c>
      <c r="BC269" s="181">
        <v>107.27586972528768</v>
      </c>
      <c r="BD269" s="181">
        <v>105.97764279666895</v>
      </c>
      <c r="BE269" s="181">
        <v>107.54669417820104</v>
      </c>
      <c r="BF269" s="181">
        <v>107.99946131569477</v>
      </c>
      <c r="BG269" s="181">
        <v>108.90794344281051</v>
      </c>
      <c r="BH269" s="181">
        <v>109.86114556606485</v>
      </c>
      <c r="BI269" s="181">
        <v>110.12834286412239</v>
      </c>
      <c r="BJ269" s="181">
        <v>112.32872392101581</v>
      </c>
      <c r="BK269" s="181">
        <v>112.73429980292599</v>
      </c>
      <c r="BL269" s="181"/>
    </row>
    <row r="270" spans="1:64" x14ac:dyDescent="0.25">
      <c r="C270" s="152"/>
    </row>
    <row r="271" spans="1:64" x14ac:dyDescent="0.25">
      <c r="A271" s="159" t="s">
        <v>142</v>
      </c>
      <c r="B271" s="192"/>
      <c r="C271" s="164">
        <f>C272+C277+C281+C284+C287</f>
        <v>45</v>
      </c>
      <c r="D271" s="165">
        <f t="shared" ref="D271:I271" si="94">(D272*7+D277*16+D281*1+D284*20+D287*1)/45</f>
        <v>101.72252692639445</v>
      </c>
      <c r="E271" s="165">
        <f t="shared" si="94"/>
        <v>101.72252692639445</v>
      </c>
      <c r="F271" s="165">
        <f t="shared" si="94"/>
        <v>101.72252692639445</v>
      </c>
      <c r="G271" s="165">
        <f t="shared" si="94"/>
        <v>101.72252692639445</v>
      </c>
      <c r="H271" s="165">
        <f t="shared" si="94"/>
        <v>101.94870918094803</v>
      </c>
      <c r="I271" s="165">
        <f t="shared" si="94"/>
        <v>101.94870918094803</v>
      </c>
      <c r="J271" s="165">
        <f>(J272*7+J277*16+J281*1+J284*20+J287*1)/45</f>
        <v>101.94870918094803</v>
      </c>
      <c r="K271" s="165">
        <v>101.94870918094803</v>
      </c>
      <c r="L271" s="165">
        <v>101.94870918094803</v>
      </c>
      <c r="M271" s="165">
        <v>103.30249270099465</v>
      </c>
      <c r="N271" s="165">
        <v>103.30249270099465</v>
      </c>
      <c r="O271" s="165">
        <v>103.30249270099465</v>
      </c>
      <c r="P271" s="165">
        <v>103.30249270099465</v>
      </c>
      <c r="Q271" s="165">
        <v>103.30249270099465</v>
      </c>
      <c r="R271" s="165">
        <v>103.30249270099465</v>
      </c>
      <c r="S271" s="165">
        <v>103.30249270099465</v>
      </c>
      <c r="T271" s="165">
        <v>103.68265906940877</v>
      </c>
      <c r="U271" s="165">
        <v>103.68265906940877</v>
      </c>
      <c r="V271" s="165">
        <v>103.68265906940877</v>
      </c>
      <c r="W271" s="165">
        <v>103.68265906940877</v>
      </c>
      <c r="X271" s="165">
        <v>103.68265906940877</v>
      </c>
      <c r="Y271" s="165">
        <v>104.62015911013208</v>
      </c>
      <c r="Z271" s="165">
        <v>104.62015911013208</v>
      </c>
      <c r="AA271" s="165">
        <v>105.56072446634421</v>
      </c>
      <c r="AB271" s="165">
        <v>105.56072446634421</v>
      </c>
      <c r="AC271" s="165">
        <v>105.56072446634421</v>
      </c>
      <c r="AD271" s="165">
        <v>105.56072446634421</v>
      </c>
      <c r="AE271" s="165">
        <v>105.56072446634421</v>
      </c>
      <c r="AF271" s="165">
        <v>105.56072446634421</v>
      </c>
      <c r="AG271" s="165">
        <v>105.56072446634421</v>
      </c>
      <c r="AH271" s="165">
        <v>105.56072446634421</v>
      </c>
      <c r="AI271" s="165">
        <v>105.56072446634421</v>
      </c>
      <c r="AJ271" s="165">
        <v>105.56072446634421</v>
      </c>
      <c r="AK271" s="165">
        <v>110.4709410294476</v>
      </c>
      <c r="AL271" s="165">
        <v>111.35844151679568</v>
      </c>
      <c r="AM271" s="165">
        <v>111.35844151679568</v>
      </c>
      <c r="AN271" s="165">
        <v>111.35844151679568</v>
      </c>
      <c r="AO271" s="165">
        <v>111.35844151679568</v>
      </c>
      <c r="AP271" s="165">
        <v>111.35844151679568</v>
      </c>
      <c r="AQ271" s="165">
        <v>112.41869741223159</v>
      </c>
      <c r="AR271" s="165">
        <v>112.41869741223159</v>
      </c>
      <c r="AS271" s="165">
        <v>112.41869741223159</v>
      </c>
      <c r="AT271" s="165">
        <v>112.41869741223159</v>
      </c>
      <c r="AU271" s="165">
        <v>112.41869741223159</v>
      </c>
      <c r="AV271" s="165">
        <v>112.41869741223164</v>
      </c>
      <c r="AW271" s="165">
        <v>115.22524653064858</v>
      </c>
      <c r="AX271" s="165">
        <v>115.22524653064858</v>
      </c>
      <c r="AY271" s="165">
        <v>115.22524653064859</v>
      </c>
      <c r="AZ271" s="165">
        <v>115.22524653064858</v>
      </c>
      <c r="BA271" s="165">
        <v>115.22524653064859</v>
      </c>
      <c r="BB271" s="165">
        <v>115.22524653064859</v>
      </c>
      <c r="BC271" s="165">
        <v>116.09258546085144</v>
      </c>
      <c r="BD271" s="165">
        <v>116.09258546085144</v>
      </c>
      <c r="BE271" s="165">
        <v>116.09258546085144</v>
      </c>
      <c r="BF271" s="165">
        <v>116.09258546085144</v>
      </c>
      <c r="BG271" s="165">
        <v>116.09258546085144</v>
      </c>
      <c r="BH271" s="165">
        <v>116.09258546085144</v>
      </c>
      <c r="BI271" s="165">
        <v>118.94788543058623</v>
      </c>
      <c r="BJ271" s="165">
        <v>118.94788543058623</v>
      </c>
      <c r="BK271" s="165">
        <v>118.94788543058623</v>
      </c>
      <c r="BL271" s="165"/>
    </row>
    <row r="272" spans="1:64" s="147" customFormat="1" x14ac:dyDescent="0.25">
      <c r="A272" s="189" t="s">
        <v>143</v>
      </c>
      <c r="B272" s="215"/>
      <c r="C272" s="164">
        <f>C273</f>
        <v>7</v>
      </c>
      <c r="D272" s="177">
        <f t="shared" ref="D272:J272" si="95">D273</f>
        <v>105.53156983411569</v>
      </c>
      <c r="E272" s="177">
        <f t="shared" si="95"/>
        <v>105.53156983411569</v>
      </c>
      <c r="F272" s="177">
        <f t="shared" si="95"/>
        <v>105.53156983411569</v>
      </c>
      <c r="G272" s="177">
        <f t="shared" si="95"/>
        <v>105.53156983411569</v>
      </c>
      <c r="H272" s="177">
        <f t="shared" si="95"/>
        <v>106.40588319054383</v>
      </c>
      <c r="I272" s="177">
        <f t="shared" si="95"/>
        <v>106.40588319054383</v>
      </c>
      <c r="J272" s="177">
        <f t="shared" si="95"/>
        <v>106.40588319054383</v>
      </c>
      <c r="K272" s="177">
        <v>106.40588319054383</v>
      </c>
      <c r="L272" s="177">
        <v>106.40588319054383</v>
      </c>
      <c r="M272" s="177">
        <v>112.25382679995899</v>
      </c>
      <c r="N272" s="177">
        <v>112.25382679995899</v>
      </c>
      <c r="O272" s="177">
        <v>112.25382679995899</v>
      </c>
      <c r="P272" s="177">
        <v>112.25382679995899</v>
      </c>
      <c r="Q272" s="177">
        <v>112.25382679995899</v>
      </c>
      <c r="R272" s="177">
        <v>112.25382679995899</v>
      </c>
      <c r="S272" s="177">
        <v>112.25382679995899</v>
      </c>
      <c r="T272" s="177">
        <v>113.2025844148498</v>
      </c>
      <c r="U272" s="177">
        <v>113.2025844148498</v>
      </c>
      <c r="V272" s="177">
        <v>113.2025844148498</v>
      </c>
      <c r="W272" s="177">
        <v>113.2025844148498</v>
      </c>
      <c r="X272" s="177">
        <v>113.2025844148498</v>
      </c>
      <c r="Y272" s="177">
        <v>116.22270592396747</v>
      </c>
      <c r="Z272" s="177">
        <v>116.22270592396747</v>
      </c>
      <c r="AA272" s="177">
        <v>116.22270592396747</v>
      </c>
      <c r="AB272" s="177">
        <v>116.22270592396747</v>
      </c>
      <c r="AC272" s="177">
        <v>116.22270592396747</v>
      </c>
      <c r="AD272" s="177">
        <v>116.22270592396747</v>
      </c>
      <c r="AE272" s="177">
        <v>116.22270592396747</v>
      </c>
      <c r="AF272" s="177">
        <v>116.22270592396747</v>
      </c>
      <c r="AG272" s="177">
        <v>116.22270592396747</v>
      </c>
      <c r="AH272" s="177">
        <v>116.22270592396747</v>
      </c>
      <c r="AI272" s="177">
        <v>116.22270592396747</v>
      </c>
      <c r="AJ272" s="177">
        <v>116.22270592396747</v>
      </c>
      <c r="AK272" s="177">
        <v>122.27210911651737</v>
      </c>
      <c r="AL272" s="177">
        <v>122.27210911651737</v>
      </c>
      <c r="AM272" s="177">
        <v>122.27210911651737</v>
      </c>
      <c r="AN272" s="177">
        <v>122.27210911651737</v>
      </c>
      <c r="AO272" s="177">
        <v>122.27210911651737</v>
      </c>
      <c r="AP272" s="177">
        <v>122.27210911651737</v>
      </c>
      <c r="AQ272" s="177">
        <v>123.89951926848414</v>
      </c>
      <c r="AR272" s="177">
        <v>123.89951926848414</v>
      </c>
      <c r="AS272" s="177">
        <v>123.89951926848414</v>
      </c>
      <c r="AT272" s="177">
        <v>123.89951926848414</v>
      </c>
      <c r="AU272" s="177">
        <v>123.89951926848414</v>
      </c>
      <c r="AV272" s="177">
        <v>123.89951926848416</v>
      </c>
      <c r="AW272" s="177">
        <v>126.91815066344438</v>
      </c>
      <c r="AX272" s="177">
        <v>126.91815066344438</v>
      </c>
      <c r="AY272" s="177">
        <v>126.91815066344439</v>
      </c>
      <c r="AZ272" s="177">
        <v>126.91815066344438</v>
      </c>
      <c r="BA272" s="177">
        <v>126.91815066344439</v>
      </c>
      <c r="BB272" s="177">
        <v>126.91815066344439</v>
      </c>
      <c r="BC272" s="177">
        <v>128.0113840213431</v>
      </c>
      <c r="BD272" s="177">
        <v>128.0113840213431</v>
      </c>
      <c r="BE272" s="177">
        <v>128.0113840213431</v>
      </c>
      <c r="BF272" s="177">
        <v>128.0113840213431</v>
      </c>
      <c r="BG272" s="177">
        <v>128.0113840213431</v>
      </c>
      <c r="BH272" s="177">
        <v>128.0113840213431</v>
      </c>
      <c r="BI272" s="177">
        <v>133.99736862908367</v>
      </c>
      <c r="BJ272" s="177">
        <v>133.99736862908367</v>
      </c>
      <c r="BK272" s="177">
        <v>133.99736862908367</v>
      </c>
      <c r="BL272" s="177"/>
    </row>
    <row r="273" spans="1:64" x14ac:dyDescent="0.25">
      <c r="A273" s="173" t="s">
        <v>144</v>
      </c>
      <c r="B273" s="188"/>
      <c r="C273" s="164">
        <f>SUM(C274:C276)</f>
        <v>7</v>
      </c>
      <c r="D273" s="177">
        <f t="shared" ref="D273:I273" si="96">(D274*2+D275*3+D276*2)/7</f>
        <v>105.53156983411569</v>
      </c>
      <c r="E273" s="177">
        <f t="shared" si="96"/>
        <v>105.53156983411569</v>
      </c>
      <c r="F273" s="177">
        <f t="shared" si="96"/>
        <v>105.53156983411569</v>
      </c>
      <c r="G273" s="177">
        <f t="shared" si="96"/>
        <v>105.53156983411569</v>
      </c>
      <c r="H273" s="177">
        <f t="shared" si="96"/>
        <v>106.40588319054383</v>
      </c>
      <c r="I273" s="177">
        <f t="shared" si="96"/>
        <v>106.40588319054383</v>
      </c>
      <c r="J273" s="177">
        <f>(J274*2+J275*3+J276*2)/7</f>
        <v>106.40588319054383</v>
      </c>
      <c r="K273" s="177">
        <v>106.40588319054383</v>
      </c>
      <c r="L273" s="177">
        <v>106.40588319054383</v>
      </c>
      <c r="M273" s="177">
        <v>112.25382679995899</v>
      </c>
      <c r="N273" s="177">
        <v>112.25382679995899</v>
      </c>
      <c r="O273" s="177">
        <v>112.25382679995899</v>
      </c>
      <c r="P273" s="177">
        <v>112.25382679995899</v>
      </c>
      <c r="Q273" s="177">
        <v>112.25382679995899</v>
      </c>
      <c r="R273" s="177">
        <v>112.25382679995899</v>
      </c>
      <c r="S273" s="177">
        <v>112.25382679995899</v>
      </c>
      <c r="T273" s="177">
        <v>113.2025844148498</v>
      </c>
      <c r="U273" s="177">
        <v>113.2025844148498</v>
      </c>
      <c r="V273" s="177">
        <v>113.2025844148498</v>
      </c>
      <c r="W273" s="177">
        <v>113.2025844148498</v>
      </c>
      <c r="X273" s="177">
        <v>113.2025844148498</v>
      </c>
      <c r="Y273" s="177">
        <v>116.22270592396747</v>
      </c>
      <c r="Z273" s="177">
        <v>116.22270592396747</v>
      </c>
      <c r="AA273" s="177">
        <v>116.22270592396747</v>
      </c>
      <c r="AB273" s="177">
        <v>116.22270592396747</v>
      </c>
      <c r="AC273" s="177">
        <v>116.22270592396747</v>
      </c>
      <c r="AD273" s="177">
        <v>116.22270592396747</v>
      </c>
      <c r="AE273" s="177">
        <v>116.22270592396747</v>
      </c>
      <c r="AF273" s="177">
        <v>116.22270592396747</v>
      </c>
      <c r="AG273" s="177">
        <v>116.22270592396747</v>
      </c>
      <c r="AH273" s="177">
        <v>116.22270592396747</v>
      </c>
      <c r="AI273" s="177">
        <v>116.22270592396747</v>
      </c>
      <c r="AJ273" s="177">
        <v>116.22270592396747</v>
      </c>
      <c r="AK273" s="177">
        <v>122.27210911651737</v>
      </c>
      <c r="AL273" s="177">
        <v>122.27210911651737</v>
      </c>
      <c r="AM273" s="177">
        <v>122.27210911651737</v>
      </c>
      <c r="AN273" s="177">
        <v>122.27210911651737</v>
      </c>
      <c r="AO273" s="177">
        <v>122.27210911651737</v>
      </c>
      <c r="AP273" s="177">
        <v>122.27210911651737</v>
      </c>
      <c r="AQ273" s="177">
        <v>123.89951926848414</v>
      </c>
      <c r="AR273" s="177">
        <v>123.89951926848414</v>
      </c>
      <c r="AS273" s="177">
        <v>123.89951926848414</v>
      </c>
      <c r="AT273" s="177">
        <v>123.89951926848414</v>
      </c>
      <c r="AU273" s="177">
        <v>123.89951926848414</v>
      </c>
      <c r="AV273" s="177">
        <v>123.89951926848416</v>
      </c>
      <c r="AW273" s="177">
        <v>126.91815066344438</v>
      </c>
      <c r="AX273" s="177">
        <v>126.91815066344438</v>
      </c>
      <c r="AY273" s="177">
        <v>126.91815066344439</v>
      </c>
      <c r="AZ273" s="177">
        <v>126.91815066344438</v>
      </c>
      <c r="BA273" s="177">
        <v>126.91815066344439</v>
      </c>
      <c r="BB273" s="177">
        <v>126.91815066344439</v>
      </c>
      <c r="BC273" s="177">
        <v>128.0113840213431</v>
      </c>
      <c r="BD273" s="177">
        <v>128.0113840213431</v>
      </c>
      <c r="BE273" s="177">
        <v>128.0113840213431</v>
      </c>
      <c r="BF273" s="177">
        <v>128.0113840213431</v>
      </c>
      <c r="BG273" s="177">
        <v>128.0113840213431</v>
      </c>
      <c r="BH273" s="177">
        <v>128.0113840213431</v>
      </c>
      <c r="BI273" s="177">
        <v>133.99736862908367</v>
      </c>
      <c r="BJ273" s="177">
        <v>133.99736862908367</v>
      </c>
      <c r="BK273" s="177">
        <v>133.99736862908367</v>
      </c>
      <c r="BL273" s="177"/>
    </row>
    <row r="274" spans="1:64" x14ac:dyDescent="0.25">
      <c r="B274" s="148" t="s">
        <v>602</v>
      </c>
      <c r="C274" s="200">
        <v>2</v>
      </c>
      <c r="D274" s="181">
        <v>111.83632783644637</v>
      </c>
      <c r="E274" s="181">
        <v>111.83632783644637</v>
      </c>
      <c r="F274" s="181">
        <v>111.83632783644637</v>
      </c>
      <c r="G274" s="181">
        <v>111.83632783644637</v>
      </c>
      <c r="H274" s="181">
        <v>111.83632783644637</v>
      </c>
      <c r="I274" s="181">
        <v>111.83632783644637</v>
      </c>
      <c r="J274" s="181">
        <v>111.83632783644637</v>
      </c>
      <c r="K274" s="181">
        <v>111.83632783644637</v>
      </c>
      <c r="L274" s="181">
        <v>111.83632783644637</v>
      </c>
      <c r="M274" s="181">
        <v>116.77448309964923</v>
      </c>
      <c r="N274" s="181">
        <v>116.77448309964923</v>
      </c>
      <c r="O274" s="181">
        <v>116.77448309964923</v>
      </c>
      <c r="P274" s="181">
        <v>116.77448309964923</v>
      </c>
      <c r="Q274" s="181">
        <v>116.77448309964923</v>
      </c>
      <c r="R274" s="181">
        <v>116.77448309964923</v>
      </c>
      <c r="S274" s="181">
        <v>116.77448309964923</v>
      </c>
      <c r="T274" s="181">
        <v>116.77448309964923</v>
      </c>
      <c r="U274" s="181">
        <v>116.77448309964923</v>
      </c>
      <c r="V274" s="181">
        <v>116.77448309964923</v>
      </c>
      <c r="W274" s="181">
        <v>116.77448309964923</v>
      </c>
      <c r="X274" s="181">
        <v>116.77448309964923</v>
      </c>
      <c r="Y274" s="181">
        <v>118.75597148799535</v>
      </c>
      <c r="Z274" s="181">
        <v>118.75597148799535</v>
      </c>
      <c r="AA274" s="181">
        <v>118.75597148799535</v>
      </c>
      <c r="AB274" s="181">
        <v>118.75597148799535</v>
      </c>
      <c r="AC274" s="181">
        <v>118.75597148799535</v>
      </c>
      <c r="AD274" s="181">
        <v>118.75597148799535</v>
      </c>
      <c r="AE274" s="181">
        <v>118.75597148799535</v>
      </c>
      <c r="AF274" s="181">
        <v>118.75597148799535</v>
      </c>
      <c r="AG274" s="181">
        <v>118.75597148799535</v>
      </c>
      <c r="AH274" s="181">
        <v>118.75597148799535</v>
      </c>
      <c r="AI274" s="181">
        <v>118.75597148799535</v>
      </c>
      <c r="AJ274" s="181">
        <v>118.75597148799535</v>
      </c>
      <c r="AK274" s="181">
        <v>124.34679735078038</v>
      </c>
      <c r="AL274" s="181">
        <v>124.34679735078038</v>
      </c>
      <c r="AM274" s="181">
        <v>124.34679735078038</v>
      </c>
      <c r="AN274" s="181">
        <v>124.34679735078038</v>
      </c>
      <c r="AO274" s="181">
        <v>124.34679735078038</v>
      </c>
      <c r="AP274" s="181">
        <v>124.34679735078038</v>
      </c>
      <c r="AQ274" s="181">
        <v>124.34679735078038</v>
      </c>
      <c r="AR274" s="181">
        <v>124.34679735078038</v>
      </c>
      <c r="AS274" s="181">
        <v>124.34679735078038</v>
      </c>
      <c r="AT274" s="181">
        <v>124.34679735078038</v>
      </c>
      <c r="AU274" s="181">
        <v>124.34679735078038</v>
      </c>
      <c r="AV274" s="181">
        <v>124.34679735078038</v>
      </c>
      <c r="AW274" s="181">
        <v>128.77821715780937</v>
      </c>
      <c r="AX274" s="181">
        <v>128.77821715780937</v>
      </c>
      <c r="AY274" s="181">
        <v>128.77821715780939</v>
      </c>
      <c r="AZ274" s="181">
        <v>128.77821715780937</v>
      </c>
      <c r="BA274" s="181">
        <v>128.77821715780939</v>
      </c>
      <c r="BB274" s="181">
        <v>128.77821715780939</v>
      </c>
      <c r="BC274" s="181">
        <v>128.77821715780937</v>
      </c>
      <c r="BD274" s="181">
        <v>128.77821715780937</v>
      </c>
      <c r="BE274" s="181">
        <v>128.77821715780937</v>
      </c>
      <c r="BF274" s="181">
        <v>128.77821715780939</v>
      </c>
      <c r="BG274" s="181">
        <v>128.77821715780939</v>
      </c>
      <c r="BH274" s="181">
        <v>128.77821715780939</v>
      </c>
      <c r="BI274" s="181">
        <v>138.13002002197842</v>
      </c>
      <c r="BJ274" s="181">
        <v>138.13002002197842</v>
      </c>
      <c r="BK274" s="181">
        <v>138.13002002197842</v>
      </c>
      <c r="BL274" s="181"/>
    </row>
    <row r="275" spans="1:64" x14ac:dyDescent="0.25">
      <c r="B275" s="148" t="s">
        <v>603</v>
      </c>
      <c r="C275" s="200">
        <v>3</v>
      </c>
      <c r="D275" s="181">
        <v>105.01611105530573</v>
      </c>
      <c r="E275" s="181">
        <v>105.01611105530573</v>
      </c>
      <c r="F275" s="181">
        <v>105.01611105530573</v>
      </c>
      <c r="G275" s="181">
        <v>105.01611105530573</v>
      </c>
      <c r="H275" s="181">
        <v>107.05617555363807</v>
      </c>
      <c r="I275" s="181">
        <v>107.05617555363807</v>
      </c>
      <c r="J275" s="181">
        <v>107.05617555363807</v>
      </c>
      <c r="K275" s="181">
        <v>107.05617555363807</v>
      </c>
      <c r="L275" s="181">
        <v>107.05617555363807</v>
      </c>
      <c r="M275" s="181">
        <v>113.95766107271875</v>
      </c>
      <c r="N275" s="181">
        <v>113.95766107271875</v>
      </c>
      <c r="O275" s="181">
        <v>113.95766107271875</v>
      </c>
      <c r="P275" s="181">
        <v>113.95766107271875</v>
      </c>
      <c r="Q275" s="181">
        <v>113.95766107271875</v>
      </c>
      <c r="R275" s="181">
        <v>113.95766107271875</v>
      </c>
      <c r="S275" s="181">
        <v>113.95766107271875</v>
      </c>
      <c r="T275" s="181">
        <v>116.17142884079733</v>
      </c>
      <c r="U275" s="181">
        <v>116.17142884079733</v>
      </c>
      <c r="V275" s="181">
        <v>116.17142884079733</v>
      </c>
      <c r="W275" s="181">
        <v>116.17142884079733</v>
      </c>
      <c r="X275" s="181">
        <v>116.17142884079733</v>
      </c>
      <c r="Y275" s="181">
        <v>120.83401876295505</v>
      </c>
      <c r="Z275" s="181">
        <v>120.83401876295505</v>
      </c>
      <c r="AA275" s="181">
        <v>120.83401876295505</v>
      </c>
      <c r="AB275" s="181">
        <v>120.83401876295505</v>
      </c>
      <c r="AC275" s="181">
        <v>120.83401876295505</v>
      </c>
      <c r="AD275" s="181">
        <v>120.83401876295505</v>
      </c>
      <c r="AE275" s="181">
        <v>120.83401876295505</v>
      </c>
      <c r="AF275" s="181">
        <v>120.83401876295505</v>
      </c>
      <c r="AG275" s="181">
        <v>120.83401876295505</v>
      </c>
      <c r="AH275" s="181">
        <v>120.83401876295505</v>
      </c>
      <c r="AI275" s="181">
        <v>120.83401876295505</v>
      </c>
      <c r="AJ275" s="181">
        <v>120.83401876295505</v>
      </c>
      <c r="AK275" s="181">
        <v>123.42647769359245</v>
      </c>
      <c r="AL275" s="181">
        <v>123.42647769359245</v>
      </c>
      <c r="AM275" s="181">
        <v>123.42647769359245</v>
      </c>
      <c r="AN275" s="181">
        <v>123.42647769359245</v>
      </c>
      <c r="AO275" s="181">
        <v>123.42647769359245</v>
      </c>
      <c r="AP275" s="181">
        <v>123.42647769359245</v>
      </c>
      <c r="AQ275" s="181">
        <v>127.22376804818157</v>
      </c>
      <c r="AR275" s="181">
        <v>127.22376804818157</v>
      </c>
      <c r="AS275" s="181">
        <v>127.22376804818157</v>
      </c>
      <c r="AT275" s="181">
        <v>127.22376804818157</v>
      </c>
      <c r="AU275" s="181">
        <v>127.22376804818157</v>
      </c>
      <c r="AV275" s="181">
        <v>127.22376804818157</v>
      </c>
      <c r="AW275" s="181">
        <v>131.31296143173611</v>
      </c>
      <c r="AX275" s="181">
        <v>131.31296143173611</v>
      </c>
      <c r="AY275" s="181">
        <v>131.31296143173614</v>
      </c>
      <c r="AZ275" s="181">
        <v>131.31296143173611</v>
      </c>
      <c r="BA275" s="181">
        <v>131.31296143173614</v>
      </c>
      <c r="BB275" s="181">
        <v>131.31296143173614</v>
      </c>
      <c r="BC275" s="181">
        <v>133.86383926683317</v>
      </c>
      <c r="BD275" s="181">
        <v>133.86383926683317</v>
      </c>
      <c r="BE275" s="181">
        <v>133.86383926683317</v>
      </c>
      <c r="BF275" s="181">
        <v>133.86383926683314</v>
      </c>
      <c r="BG275" s="181">
        <v>133.86383926683314</v>
      </c>
      <c r="BH275" s="181">
        <v>133.86383926683314</v>
      </c>
      <c r="BI275" s="181">
        <v>141.59660144211506</v>
      </c>
      <c r="BJ275" s="181">
        <v>141.59660144211506</v>
      </c>
      <c r="BK275" s="181">
        <v>141.59660144211506</v>
      </c>
      <c r="BL275" s="181"/>
    </row>
    <row r="276" spans="1:64" x14ac:dyDescent="0.25">
      <c r="B276" s="148" t="s">
        <v>604</v>
      </c>
      <c r="C276" s="200">
        <v>2</v>
      </c>
      <c r="D276" s="181">
        <v>99.999999999999957</v>
      </c>
      <c r="E276" s="181">
        <v>99.999999999999957</v>
      </c>
      <c r="F276" s="181">
        <v>99.999999999999957</v>
      </c>
      <c r="G276" s="181">
        <v>99.999999999999957</v>
      </c>
      <c r="H276" s="181">
        <v>99.999999999999957</v>
      </c>
      <c r="I276" s="181">
        <v>99.999999999999957</v>
      </c>
      <c r="J276" s="181">
        <v>99.999999999999957</v>
      </c>
      <c r="K276" s="181">
        <v>99.999999999999957</v>
      </c>
      <c r="L276" s="181">
        <v>99.999999999999957</v>
      </c>
      <c r="M276" s="181">
        <v>105.17741909112907</v>
      </c>
      <c r="N276" s="181">
        <v>105.17741909112907</v>
      </c>
      <c r="O276" s="181">
        <v>105.17741909112907</v>
      </c>
      <c r="P276" s="181">
        <v>105.17741909112907</v>
      </c>
      <c r="Q276" s="181">
        <v>105.17741909112907</v>
      </c>
      <c r="R276" s="181">
        <v>105.17741909112907</v>
      </c>
      <c r="S276" s="181">
        <v>105.17741909112907</v>
      </c>
      <c r="T276" s="181">
        <v>105.17741909112907</v>
      </c>
      <c r="U276" s="181">
        <v>105.17741909112907</v>
      </c>
      <c r="V276" s="181">
        <v>105.17741909112907</v>
      </c>
      <c r="W276" s="181">
        <v>105.17741909112907</v>
      </c>
      <c r="X276" s="181">
        <v>105.17741909112907</v>
      </c>
      <c r="Y276" s="181">
        <v>106.77247110145817</v>
      </c>
      <c r="Z276" s="181">
        <v>106.77247110145817</v>
      </c>
      <c r="AA276" s="181">
        <v>106.77247110145817</v>
      </c>
      <c r="AB276" s="181">
        <v>106.77247110145817</v>
      </c>
      <c r="AC276" s="181">
        <v>106.77247110145817</v>
      </c>
      <c r="AD276" s="181">
        <v>106.77247110145817</v>
      </c>
      <c r="AE276" s="181">
        <v>106.77247110145817</v>
      </c>
      <c r="AF276" s="181">
        <v>106.77247110145817</v>
      </c>
      <c r="AG276" s="181">
        <v>106.77247110145817</v>
      </c>
      <c r="AH276" s="181">
        <v>106.77247110145817</v>
      </c>
      <c r="AI276" s="181">
        <v>106.77247110145817</v>
      </c>
      <c r="AJ276" s="181">
        <v>106.77247110145817</v>
      </c>
      <c r="AK276" s="181">
        <v>118.46586801664176</v>
      </c>
      <c r="AL276" s="181">
        <v>118.46586801664176</v>
      </c>
      <c r="AM276" s="181">
        <v>118.46586801664176</v>
      </c>
      <c r="AN276" s="181">
        <v>118.46586801664176</v>
      </c>
      <c r="AO276" s="181">
        <v>118.46586801664176</v>
      </c>
      <c r="AP276" s="181">
        <v>118.46586801664176</v>
      </c>
      <c r="AQ276" s="181">
        <v>118.46586801664176</v>
      </c>
      <c r="AR276" s="181">
        <v>118.46586801664176</v>
      </c>
      <c r="AS276" s="181">
        <v>118.46586801664176</v>
      </c>
      <c r="AT276" s="181">
        <v>118.46586801664176</v>
      </c>
      <c r="AU276" s="181">
        <v>118.46586801664176</v>
      </c>
      <c r="AV276" s="181">
        <v>118.46586801664179</v>
      </c>
      <c r="AW276" s="181">
        <v>118.46586801664176</v>
      </c>
      <c r="AX276" s="181">
        <v>118.46586801664176</v>
      </c>
      <c r="AY276" s="181">
        <v>118.46586801664179</v>
      </c>
      <c r="AZ276" s="181">
        <v>118.46586801664176</v>
      </c>
      <c r="BA276" s="181">
        <v>118.46586801664179</v>
      </c>
      <c r="BB276" s="181">
        <v>118.46586801664179</v>
      </c>
      <c r="BC276" s="181">
        <v>118.46586801664176</v>
      </c>
      <c r="BD276" s="181">
        <v>118.46586801664176</v>
      </c>
      <c r="BE276" s="181">
        <v>118.46586801664176</v>
      </c>
      <c r="BF276" s="181">
        <v>118.46586801664179</v>
      </c>
      <c r="BG276" s="181">
        <v>118.46586801664179</v>
      </c>
      <c r="BH276" s="181">
        <v>118.46586801664179</v>
      </c>
      <c r="BI276" s="181">
        <v>118.46586801664179</v>
      </c>
      <c r="BJ276" s="181">
        <v>118.46586801664179</v>
      </c>
      <c r="BK276" s="181">
        <v>118.46586801664179</v>
      </c>
      <c r="BL276" s="181"/>
    </row>
    <row r="277" spans="1:64" x14ac:dyDescent="0.25">
      <c r="A277" s="189" t="s">
        <v>145</v>
      </c>
      <c r="B277" s="188"/>
      <c r="C277" s="164">
        <f>C278</f>
        <v>16</v>
      </c>
      <c r="D277" s="172">
        <f t="shared" ref="D277:J277" si="97">D278</f>
        <v>101.89190757909103</v>
      </c>
      <c r="E277" s="172">
        <f t="shared" si="97"/>
        <v>101.89190757909103</v>
      </c>
      <c r="F277" s="172">
        <f t="shared" si="97"/>
        <v>101.89190757909103</v>
      </c>
      <c r="G277" s="172">
        <f t="shared" si="97"/>
        <v>101.89190757909103</v>
      </c>
      <c r="H277" s="172">
        <f t="shared" si="97"/>
        <v>102.14553307658559</v>
      </c>
      <c r="I277" s="172">
        <f t="shared" si="97"/>
        <v>102.14553307658559</v>
      </c>
      <c r="J277" s="172">
        <f t="shared" si="97"/>
        <v>102.14553307658559</v>
      </c>
      <c r="K277" s="172">
        <v>102.14553307658559</v>
      </c>
      <c r="L277" s="172">
        <v>102.14553307658559</v>
      </c>
      <c r="M277" s="172">
        <v>103.74565788291585</v>
      </c>
      <c r="N277" s="172">
        <v>103.74565788291585</v>
      </c>
      <c r="O277" s="172">
        <v>103.74565788291585</v>
      </c>
      <c r="P277" s="172">
        <v>103.74565788291585</v>
      </c>
      <c r="Q277" s="172">
        <v>103.74565788291585</v>
      </c>
      <c r="R277" s="172">
        <v>103.74565788291585</v>
      </c>
      <c r="S277" s="172">
        <v>103.74565788291585</v>
      </c>
      <c r="T277" s="172">
        <v>104.01402253677139</v>
      </c>
      <c r="U277" s="172">
        <v>104.01402253677139</v>
      </c>
      <c r="V277" s="172">
        <v>104.01402253677139</v>
      </c>
      <c r="W277" s="172">
        <v>104.01402253677139</v>
      </c>
      <c r="X277" s="172">
        <v>104.01402253677139</v>
      </c>
      <c r="Y277" s="172">
        <v>105.27029718727722</v>
      </c>
      <c r="Z277" s="172">
        <v>105.27029718727722</v>
      </c>
      <c r="AA277" s="172">
        <v>105.27029718727722</v>
      </c>
      <c r="AB277" s="172">
        <v>105.27029718727722</v>
      </c>
      <c r="AC277" s="172">
        <v>105.27029718727722</v>
      </c>
      <c r="AD277" s="172">
        <v>105.27029718727722</v>
      </c>
      <c r="AE277" s="172">
        <v>105.27029718727722</v>
      </c>
      <c r="AF277" s="172">
        <v>105.27029718727722</v>
      </c>
      <c r="AG277" s="172">
        <v>105.27029718727722</v>
      </c>
      <c r="AH277" s="172">
        <v>105.27029718727722</v>
      </c>
      <c r="AI277" s="172">
        <v>105.27029718727722</v>
      </c>
      <c r="AJ277" s="172">
        <v>105.27029718727722</v>
      </c>
      <c r="AK277" s="172">
        <v>115.40380346502451</v>
      </c>
      <c r="AL277" s="172">
        <v>115.40380346502451</v>
      </c>
      <c r="AM277" s="172">
        <v>115.40380346502451</v>
      </c>
      <c r="AN277" s="172">
        <v>115.40380346502451</v>
      </c>
      <c r="AO277" s="172">
        <v>115.40380346502451</v>
      </c>
      <c r="AP277" s="172">
        <v>115.40380346502451</v>
      </c>
      <c r="AQ277" s="172">
        <v>115.87820173809327</v>
      </c>
      <c r="AR277" s="172">
        <v>115.87820173809327</v>
      </c>
      <c r="AS277" s="172">
        <v>115.87820173809327</v>
      </c>
      <c r="AT277" s="172">
        <v>115.87820173809327</v>
      </c>
      <c r="AU277" s="172">
        <v>115.87820173809327</v>
      </c>
      <c r="AV277" s="172">
        <v>115.87820173809327</v>
      </c>
      <c r="AW277" s="172">
        <v>121.1574661651442</v>
      </c>
      <c r="AX277" s="172">
        <v>121.1574661651442</v>
      </c>
      <c r="AY277" s="172">
        <v>121.15746616514423</v>
      </c>
      <c r="AZ277" s="172">
        <v>121.1574661651442</v>
      </c>
      <c r="BA277" s="172">
        <v>121.15746616514423</v>
      </c>
      <c r="BB277" s="172">
        <v>121.15746616514423</v>
      </c>
      <c r="BC277" s="172">
        <v>121.47348525973862</v>
      </c>
      <c r="BD277" s="172">
        <v>121.47348525973862</v>
      </c>
      <c r="BE277" s="172">
        <v>121.47348525973862</v>
      </c>
      <c r="BF277" s="172">
        <v>121.47348525973865</v>
      </c>
      <c r="BG277" s="172">
        <v>121.47348525973865</v>
      </c>
      <c r="BH277" s="172">
        <v>121.47348525973865</v>
      </c>
      <c r="BI277" s="172">
        <v>125.71645668113852</v>
      </c>
      <c r="BJ277" s="172">
        <v>125.71645668113852</v>
      </c>
      <c r="BK277" s="172">
        <v>125.71645668113852</v>
      </c>
      <c r="BL277" s="172"/>
    </row>
    <row r="278" spans="1:64" x14ac:dyDescent="0.25">
      <c r="A278" s="173" t="s">
        <v>146</v>
      </c>
      <c r="B278" s="188"/>
      <c r="C278" s="164">
        <f>SUM(C279:C280)</f>
        <v>16</v>
      </c>
      <c r="D278" s="177">
        <f t="shared" ref="D278:J278" si="98">(D279*2+D280*14)/16</f>
        <v>101.89190757909103</v>
      </c>
      <c r="E278" s="177">
        <f t="shared" si="98"/>
        <v>101.89190757909103</v>
      </c>
      <c r="F278" s="177">
        <f t="shared" si="98"/>
        <v>101.89190757909103</v>
      </c>
      <c r="G278" s="177">
        <f t="shared" si="98"/>
        <v>101.89190757909103</v>
      </c>
      <c r="H278" s="177">
        <f t="shared" si="98"/>
        <v>102.14553307658559</v>
      </c>
      <c r="I278" s="177">
        <f t="shared" si="98"/>
        <v>102.14553307658559</v>
      </c>
      <c r="J278" s="177">
        <f t="shared" si="98"/>
        <v>102.14553307658559</v>
      </c>
      <c r="K278" s="177">
        <v>102.14553307658559</v>
      </c>
      <c r="L278" s="177">
        <v>102.14553307658559</v>
      </c>
      <c r="M278" s="177">
        <v>103.74565788291585</v>
      </c>
      <c r="N278" s="177">
        <v>103.74565788291585</v>
      </c>
      <c r="O278" s="177">
        <v>103.74565788291585</v>
      </c>
      <c r="P278" s="177">
        <v>103.74565788291585</v>
      </c>
      <c r="Q278" s="177">
        <v>103.74565788291585</v>
      </c>
      <c r="R278" s="177">
        <v>103.74565788291585</v>
      </c>
      <c r="S278" s="177">
        <v>103.74565788291585</v>
      </c>
      <c r="T278" s="177">
        <v>104.01402253677139</v>
      </c>
      <c r="U278" s="177">
        <v>104.01402253677139</v>
      </c>
      <c r="V278" s="177">
        <v>104.01402253677139</v>
      </c>
      <c r="W278" s="177">
        <v>104.01402253677139</v>
      </c>
      <c r="X278" s="177">
        <v>104.01402253677139</v>
      </c>
      <c r="Y278" s="177">
        <v>105.27029718727722</v>
      </c>
      <c r="Z278" s="177">
        <v>105.27029718727722</v>
      </c>
      <c r="AA278" s="177">
        <v>105.27029718727722</v>
      </c>
      <c r="AB278" s="177">
        <v>105.27029718727722</v>
      </c>
      <c r="AC278" s="177">
        <v>105.27029718727722</v>
      </c>
      <c r="AD278" s="177">
        <v>105.27029718727722</v>
      </c>
      <c r="AE278" s="177">
        <v>105.27029718727722</v>
      </c>
      <c r="AF278" s="177">
        <v>105.27029718727722</v>
      </c>
      <c r="AG278" s="177">
        <v>105.27029718727722</v>
      </c>
      <c r="AH278" s="177">
        <v>105.27029718727722</v>
      </c>
      <c r="AI278" s="177">
        <v>105.27029718727722</v>
      </c>
      <c r="AJ278" s="177">
        <v>105.27029718727722</v>
      </c>
      <c r="AK278" s="177">
        <v>115.40380346502451</v>
      </c>
      <c r="AL278" s="177">
        <v>115.40380346502451</v>
      </c>
      <c r="AM278" s="177">
        <v>115.40380346502451</v>
      </c>
      <c r="AN278" s="177">
        <v>115.40380346502451</v>
      </c>
      <c r="AO278" s="177">
        <v>115.40380346502451</v>
      </c>
      <c r="AP278" s="177">
        <v>115.40380346502451</v>
      </c>
      <c r="AQ278" s="177">
        <v>115.87820173809327</v>
      </c>
      <c r="AR278" s="177">
        <v>115.87820173809327</v>
      </c>
      <c r="AS278" s="177">
        <v>115.87820173809327</v>
      </c>
      <c r="AT278" s="177">
        <v>115.87820173809327</v>
      </c>
      <c r="AU278" s="177">
        <v>115.87820173809327</v>
      </c>
      <c r="AV278" s="177">
        <v>115.87820173809327</v>
      </c>
      <c r="AW278" s="177">
        <v>121.1574661651442</v>
      </c>
      <c r="AX278" s="177">
        <v>121.1574661651442</v>
      </c>
      <c r="AY278" s="177">
        <v>121.15746616514423</v>
      </c>
      <c r="AZ278" s="177">
        <v>121.1574661651442</v>
      </c>
      <c r="BA278" s="177">
        <v>121.15746616514423</v>
      </c>
      <c r="BB278" s="177">
        <v>121.15746616514423</v>
      </c>
      <c r="BC278" s="177">
        <v>121.47348525973862</v>
      </c>
      <c r="BD278" s="177">
        <v>121.47348525973862</v>
      </c>
      <c r="BE278" s="177">
        <v>121.47348525973862</v>
      </c>
      <c r="BF278" s="177">
        <v>121.47348525973865</v>
      </c>
      <c r="BG278" s="177">
        <v>121.47348525973865</v>
      </c>
      <c r="BH278" s="177">
        <v>121.47348525973865</v>
      </c>
      <c r="BI278" s="177">
        <v>125.71645668113852</v>
      </c>
      <c r="BJ278" s="177">
        <v>125.71645668113852</v>
      </c>
      <c r="BK278" s="177">
        <v>125.71645668113852</v>
      </c>
      <c r="BL278" s="177"/>
    </row>
    <row r="279" spans="1:64" x14ac:dyDescent="0.25">
      <c r="B279" s="148" t="s">
        <v>605</v>
      </c>
      <c r="C279" s="200">
        <v>2</v>
      </c>
      <c r="D279" s="181">
        <v>104.44491187944705</v>
      </c>
      <c r="E279" s="181">
        <v>104.44491187944705</v>
      </c>
      <c r="F279" s="181">
        <v>104.44491187944705</v>
      </c>
      <c r="G279" s="181">
        <v>104.44491187944705</v>
      </c>
      <c r="H279" s="181">
        <v>106.47391585940358</v>
      </c>
      <c r="I279" s="181">
        <v>106.47391585940358</v>
      </c>
      <c r="J279" s="181">
        <v>106.47391585940358</v>
      </c>
      <c r="K279" s="181">
        <v>106.47391585940358</v>
      </c>
      <c r="L279" s="181">
        <v>106.47391585940358</v>
      </c>
      <c r="M279" s="181">
        <v>110.51033535899829</v>
      </c>
      <c r="N279" s="181">
        <v>110.51033535899829</v>
      </c>
      <c r="O279" s="181">
        <v>110.51033535899829</v>
      </c>
      <c r="P279" s="181">
        <v>110.51033535899829</v>
      </c>
      <c r="Q279" s="181">
        <v>110.51033535899829</v>
      </c>
      <c r="R279" s="181">
        <v>110.51033535899829</v>
      </c>
      <c r="S279" s="181">
        <v>110.51033535899829</v>
      </c>
      <c r="T279" s="181">
        <v>112.65725258984259</v>
      </c>
      <c r="U279" s="181">
        <v>112.65725258984259</v>
      </c>
      <c r="V279" s="181">
        <v>112.65725258984259</v>
      </c>
      <c r="W279" s="181">
        <v>112.65725258984259</v>
      </c>
      <c r="X279" s="181">
        <v>112.65725258984259</v>
      </c>
      <c r="Y279" s="181">
        <v>120.02340412225276</v>
      </c>
      <c r="Z279" s="181">
        <v>120.02340412225276</v>
      </c>
      <c r="AA279" s="181">
        <v>120.02340412225276</v>
      </c>
      <c r="AB279" s="181">
        <v>120.02340412225276</v>
      </c>
      <c r="AC279" s="181">
        <v>120.02340412225276</v>
      </c>
      <c r="AD279" s="181">
        <v>120.02340412225276</v>
      </c>
      <c r="AE279" s="181">
        <v>120.02340412225276</v>
      </c>
      <c r="AF279" s="181">
        <v>120.02340412225276</v>
      </c>
      <c r="AG279" s="181">
        <v>120.02340412225276</v>
      </c>
      <c r="AH279" s="181">
        <v>120.02340412225276</v>
      </c>
      <c r="AI279" s="181">
        <v>120.02340412225276</v>
      </c>
      <c r="AJ279" s="181">
        <v>120.02340412225276</v>
      </c>
      <c r="AK279" s="181">
        <v>123.36915169033118</v>
      </c>
      <c r="AL279" s="181">
        <v>123.36915169033118</v>
      </c>
      <c r="AM279" s="181">
        <v>123.36915169033118</v>
      </c>
      <c r="AN279" s="181">
        <v>123.36915169033118</v>
      </c>
      <c r="AO279" s="181">
        <v>123.36915169033118</v>
      </c>
      <c r="AP279" s="181">
        <v>123.36915169033118</v>
      </c>
      <c r="AQ279" s="181">
        <v>127.1643378748812</v>
      </c>
      <c r="AR279" s="181">
        <v>127.1643378748812</v>
      </c>
      <c r="AS279" s="181">
        <v>127.1643378748812</v>
      </c>
      <c r="AT279" s="181">
        <v>127.1643378748812</v>
      </c>
      <c r="AU279" s="181">
        <v>127.1643378748812</v>
      </c>
      <c r="AV279" s="181">
        <v>127.16433787488121</v>
      </c>
      <c r="AW279" s="181">
        <v>130.14010240851229</v>
      </c>
      <c r="AX279" s="181">
        <v>130.14010240851229</v>
      </c>
      <c r="AY279" s="181">
        <v>130.14010240851229</v>
      </c>
      <c r="AZ279" s="181">
        <v>130.14010240851229</v>
      </c>
      <c r="BA279" s="181">
        <v>130.14010240851229</v>
      </c>
      <c r="BB279" s="181">
        <v>130.14010240851229</v>
      </c>
      <c r="BC279" s="181">
        <v>132.66825516526777</v>
      </c>
      <c r="BD279" s="181">
        <v>132.66825516526777</v>
      </c>
      <c r="BE279" s="181">
        <v>132.66825516526777</v>
      </c>
      <c r="BF279" s="181">
        <v>132.66825516526774</v>
      </c>
      <c r="BG279" s="181">
        <v>132.66825516526774</v>
      </c>
      <c r="BH279" s="181">
        <v>132.66825516526774</v>
      </c>
      <c r="BI279" s="181">
        <v>139.66545853001375</v>
      </c>
      <c r="BJ279" s="181">
        <v>139.66545853001375</v>
      </c>
      <c r="BK279" s="181">
        <v>139.66545853001375</v>
      </c>
      <c r="BL279" s="181"/>
    </row>
    <row r="280" spans="1:64" x14ac:dyDescent="0.25">
      <c r="B280" s="148" t="s">
        <v>606</v>
      </c>
      <c r="C280" s="200">
        <v>14</v>
      </c>
      <c r="D280" s="181">
        <v>101.52719267904016</v>
      </c>
      <c r="E280" s="181">
        <v>101.52719267904016</v>
      </c>
      <c r="F280" s="181">
        <v>101.52719267904016</v>
      </c>
      <c r="G280" s="181">
        <v>101.52719267904016</v>
      </c>
      <c r="H280" s="181">
        <v>101.52719267904016</v>
      </c>
      <c r="I280" s="181">
        <v>101.52719267904016</v>
      </c>
      <c r="J280" s="181">
        <v>101.52719267904016</v>
      </c>
      <c r="K280" s="181">
        <v>101.52719267904016</v>
      </c>
      <c r="L280" s="181">
        <v>101.52719267904016</v>
      </c>
      <c r="M280" s="181">
        <v>102.77927538633264</v>
      </c>
      <c r="N280" s="181">
        <v>102.77927538633264</v>
      </c>
      <c r="O280" s="181">
        <v>102.77927538633264</v>
      </c>
      <c r="P280" s="181">
        <v>102.77927538633264</v>
      </c>
      <c r="Q280" s="181">
        <v>102.77927538633264</v>
      </c>
      <c r="R280" s="181">
        <v>102.77927538633264</v>
      </c>
      <c r="S280" s="181">
        <v>102.77927538633264</v>
      </c>
      <c r="T280" s="181">
        <v>102.77927538633264</v>
      </c>
      <c r="U280" s="181">
        <v>102.77927538633264</v>
      </c>
      <c r="V280" s="181">
        <v>102.77927538633264</v>
      </c>
      <c r="W280" s="181">
        <v>102.77927538633264</v>
      </c>
      <c r="X280" s="181">
        <v>102.77927538633264</v>
      </c>
      <c r="Y280" s="181">
        <v>103.16271048228073</v>
      </c>
      <c r="Z280" s="181">
        <v>103.16271048228073</v>
      </c>
      <c r="AA280" s="181">
        <v>103.16271048228073</v>
      </c>
      <c r="AB280" s="181">
        <v>103.16271048228073</v>
      </c>
      <c r="AC280" s="181">
        <v>103.16271048228073</v>
      </c>
      <c r="AD280" s="181">
        <v>103.16271048228073</v>
      </c>
      <c r="AE280" s="181">
        <v>103.16271048228073</v>
      </c>
      <c r="AF280" s="181">
        <v>103.16271048228073</v>
      </c>
      <c r="AG280" s="181">
        <v>103.16271048228073</v>
      </c>
      <c r="AH280" s="181">
        <v>103.16271048228073</v>
      </c>
      <c r="AI280" s="181">
        <v>103.16271048228073</v>
      </c>
      <c r="AJ280" s="181">
        <v>103.16271048228073</v>
      </c>
      <c r="AK280" s="181">
        <v>114.265896575695</v>
      </c>
      <c r="AL280" s="181">
        <v>114.265896575695</v>
      </c>
      <c r="AM280" s="181">
        <v>114.265896575695</v>
      </c>
      <c r="AN280" s="181">
        <v>114.265896575695</v>
      </c>
      <c r="AO280" s="181">
        <v>114.265896575695</v>
      </c>
      <c r="AP280" s="181">
        <v>114.265896575695</v>
      </c>
      <c r="AQ280" s="181">
        <v>114.265896575695</v>
      </c>
      <c r="AR280" s="181">
        <v>114.265896575695</v>
      </c>
      <c r="AS280" s="181">
        <v>114.265896575695</v>
      </c>
      <c r="AT280" s="181">
        <v>114.265896575695</v>
      </c>
      <c r="AU280" s="181">
        <v>114.265896575695</v>
      </c>
      <c r="AV280" s="181">
        <v>114.265896575695</v>
      </c>
      <c r="AW280" s="181">
        <v>119.8742324160916</v>
      </c>
      <c r="AX280" s="181">
        <v>119.8742324160916</v>
      </c>
      <c r="AY280" s="181">
        <v>119.87423241609164</v>
      </c>
      <c r="AZ280" s="181">
        <v>119.8742324160916</v>
      </c>
      <c r="BA280" s="181">
        <v>119.87423241609164</v>
      </c>
      <c r="BB280" s="181">
        <v>119.87423241609164</v>
      </c>
      <c r="BC280" s="181">
        <v>119.8742324160916</v>
      </c>
      <c r="BD280" s="181">
        <v>119.8742324160916</v>
      </c>
      <c r="BE280" s="181">
        <v>119.8742324160916</v>
      </c>
      <c r="BF280" s="181">
        <v>119.87423241609164</v>
      </c>
      <c r="BG280" s="181">
        <v>119.87423241609164</v>
      </c>
      <c r="BH280" s="181">
        <v>119.87423241609164</v>
      </c>
      <c r="BI280" s="181">
        <v>123.7237421312992</v>
      </c>
      <c r="BJ280" s="181">
        <v>123.7237421312992</v>
      </c>
      <c r="BK280" s="181">
        <v>123.7237421312992</v>
      </c>
      <c r="BL280" s="181"/>
    </row>
    <row r="281" spans="1:64" x14ac:dyDescent="0.25">
      <c r="A281" s="189" t="s">
        <v>147</v>
      </c>
      <c r="B281" s="188"/>
      <c r="C281" s="164">
        <f>C282</f>
        <v>1</v>
      </c>
      <c r="D281" s="172">
        <f t="shared" ref="D281:J282" si="99">D282</f>
        <v>100.00000000000004</v>
      </c>
      <c r="E281" s="172">
        <f t="shared" si="99"/>
        <v>100.00000000000004</v>
      </c>
      <c r="F281" s="172">
        <f t="shared" si="99"/>
        <v>100.00000000000004</v>
      </c>
      <c r="G281" s="172">
        <f t="shared" si="99"/>
        <v>100.00000000000004</v>
      </c>
      <c r="H281" s="172">
        <f t="shared" si="99"/>
        <v>100.00000000000004</v>
      </c>
      <c r="I281" s="172">
        <f t="shared" si="99"/>
        <v>100.00000000000004</v>
      </c>
      <c r="J281" s="172">
        <f t="shared" si="99"/>
        <v>100.00000000000004</v>
      </c>
      <c r="K281" s="172">
        <v>100.00000000000004</v>
      </c>
      <c r="L281" s="172">
        <v>100.00000000000004</v>
      </c>
      <c r="M281" s="172">
        <v>100.00000000000004</v>
      </c>
      <c r="N281" s="172">
        <v>100.00000000000004</v>
      </c>
      <c r="O281" s="172">
        <v>100.00000000000004</v>
      </c>
      <c r="P281" s="172">
        <v>100.00000000000004</v>
      </c>
      <c r="Q281" s="172">
        <v>100.00000000000004</v>
      </c>
      <c r="R281" s="172">
        <v>100.00000000000004</v>
      </c>
      <c r="S281" s="172">
        <v>100.00000000000004</v>
      </c>
      <c r="T281" s="172">
        <v>100.00000000000004</v>
      </c>
      <c r="U281" s="172">
        <v>100.00000000000004</v>
      </c>
      <c r="V281" s="172">
        <v>100.00000000000004</v>
      </c>
      <c r="W281" s="172">
        <v>100.00000000000004</v>
      </c>
      <c r="X281" s="172">
        <v>100.00000000000004</v>
      </c>
      <c r="Y281" s="172">
        <v>100.00000000000004</v>
      </c>
      <c r="Z281" s="172">
        <v>100.00000000000004</v>
      </c>
      <c r="AA281" s="172">
        <v>100.00000000000004</v>
      </c>
      <c r="AB281" s="172">
        <v>100.00000000000004</v>
      </c>
      <c r="AC281" s="172">
        <v>100.00000000000004</v>
      </c>
      <c r="AD281" s="172">
        <v>100.00000000000004</v>
      </c>
      <c r="AE281" s="172">
        <v>100.00000000000004</v>
      </c>
      <c r="AF281" s="172">
        <v>100.00000000000004</v>
      </c>
      <c r="AG281" s="172">
        <v>100.00000000000004</v>
      </c>
      <c r="AH281" s="172">
        <v>100.00000000000004</v>
      </c>
      <c r="AI281" s="172">
        <v>100.00000000000004</v>
      </c>
      <c r="AJ281" s="172">
        <v>100.00000000000004</v>
      </c>
      <c r="AK281" s="172">
        <v>100.00000000000004</v>
      </c>
      <c r="AL281" s="172">
        <v>100.00000000000004</v>
      </c>
      <c r="AM281" s="172">
        <v>100.00000000000004</v>
      </c>
      <c r="AN281" s="172">
        <v>100.00000000000004</v>
      </c>
      <c r="AO281" s="172">
        <v>100.00000000000004</v>
      </c>
      <c r="AP281" s="172">
        <v>100.00000000000004</v>
      </c>
      <c r="AQ281" s="172">
        <v>100.00000000000004</v>
      </c>
      <c r="AR281" s="172">
        <v>100.00000000000004</v>
      </c>
      <c r="AS281" s="172">
        <v>100.00000000000004</v>
      </c>
      <c r="AT281" s="172">
        <v>100.00000000000004</v>
      </c>
      <c r="AU281" s="172">
        <v>100.00000000000004</v>
      </c>
      <c r="AV281" s="172">
        <v>100</v>
      </c>
      <c r="AW281" s="172">
        <v>100.00000000000004</v>
      </c>
      <c r="AX281" s="172">
        <v>100.00000000000004</v>
      </c>
      <c r="AY281" s="172">
        <v>100</v>
      </c>
      <c r="AZ281" s="172">
        <v>100.00000000000004</v>
      </c>
      <c r="BA281" s="172">
        <v>100</v>
      </c>
      <c r="BB281" s="172">
        <v>100</v>
      </c>
      <c r="BC281" s="172">
        <v>100.00000000000004</v>
      </c>
      <c r="BD281" s="172">
        <v>100.00000000000004</v>
      </c>
      <c r="BE281" s="172">
        <v>100.00000000000004</v>
      </c>
      <c r="BF281" s="172">
        <v>100</v>
      </c>
      <c r="BG281" s="172">
        <v>100</v>
      </c>
      <c r="BH281" s="172">
        <v>100</v>
      </c>
      <c r="BI281" s="172">
        <v>100</v>
      </c>
      <c r="BJ281" s="172">
        <v>100</v>
      </c>
      <c r="BK281" s="172">
        <v>100</v>
      </c>
      <c r="BL281" s="172"/>
    </row>
    <row r="282" spans="1:64" x14ac:dyDescent="0.25">
      <c r="A282" s="173" t="s">
        <v>148</v>
      </c>
      <c r="B282" s="188"/>
      <c r="C282" s="164">
        <f>C283</f>
        <v>1</v>
      </c>
      <c r="D282" s="177">
        <f t="shared" si="99"/>
        <v>100.00000000000004</v>
      </c>
      <c r="E282" s="177">
        <f t="shared" si="99"/>
        <v>100.00000000000004</v>
      </c>
      <c r="F282" s="177">
        <f t="shared" si="99"/>
        <v>100.00000000000004</v>
      </c>
      <c r="G282" s="177">
        <f t="shared" si="99"/>
        <v>100.00000000000004</v>
      </c>
      <c r="H282" s="177">
        <f t="shared" si="99"/>
        <v>100.00000000000004</v>
      </c>
      <c r="I282" s="177">
        <f t="shared" si="99"/>
        <v>100.00000000000004</v>
      </c>
      <c r="J282" s="177">
        <f t="shared" si="99"/>
        <v>100.00000000000004</v>
      </c>
      <c r="K282" s="177">
        <v>100.00000000000004</v>
      </c>
      <c r="L282" s="177">
        <v>100.00000000000004</v>
      </c>
      <c r="M282" s="177">
        <v>100.00000000000004</v>
      </c>
      <c r="N282" s="177">
        <v>100.00000000000004</v>
      </c>
      <c r="O282" s="177">
        <v>100.00000000000004</v>
      </c>
      <c r="P282" s="177">
        <v>100.00000000000004</v>
      </c>
      <c r="Q282" s="177">
        <v>100.00000000000004</v>
      </c>
      <c r="R282" s="177">
        <v>100.00000000000004</v>
      </c>
      <c r="S282" s="177">
        <v>100.00000000000004</v>
      </c>
      <c r="T282" s="177">
        <v>100.00000000000004</v>
      </c>
      <c r="U282" s="177">
        <v>100.00000000000004</v>
      </c>
      <c r="V282" s="177">
        <v>100.00000000000004</v>
      </c>
      <c r="W282" s="177">
        <v>100.00000000000004</v>
      </c>
      <c r="X282" s="177">
        <v>100.00000000000004</v>
      </c>
      <c r="Y282" s="177">
        <v>100.00000000000004</v>
      </c>
      <c r="Z282" s="177">
        <v>100.00000000000004</v>
      </c>
      <c r="AA282" s="177">
        <v>100.00000000000004</v>
      </c>
      <c r="AB282" s="177">
        <v>100.00000000000004</v>
      </c>
      <c r="AC282" s="177">
        <v>100.00000000000004</v>
      </c>
      <c r="AD282" s="177">
        <v>100.00000000000004</v>
      </c>
      <c r="AE282" s="177">
        <v>100.00000000000004</v>
      </c>
      <c r="AF282" s="177">
        <v>100.00000000000004</v>
      </c>
      <c r="AG282" s="177">
        <v>100.00000000000004</v>
      </c>
      <c r="AH282" s="177">
        <v>100.00000000000004</v>
      </c>
      <c r="AI282" s="177">
        <v>100.00000000000004</v>
      </c>
      <c r="AJ282" s="177">
        <v>100.00000000000004</v>
      </c>
      <c r="AK282" s="177">
        <v>100.00000000000004</v>
      </c>
      <c r="AL282" s="177">
        <v>100.00000000000004</v>
      </c>
      <c r="AM282" s="177">
        <v>100.00000000000004</v>
      </c>
      <c r="AN282" s="177">
        <v>100.00000000000004</v>
      </c>
      <c r="AO282" s="177">
        <v>100.00000000000004</v>
      </c>
      <c r="AP282" s="177">
        <v>100.00000000000004</v>
      </c>
      <c r="AQ282" s="177">
        <v>100.00000000000004</v>
      </c>
      <c r="AR282" s="177">
        <v>100.00000000000004</v>
      </c>
      <c r="AS282" s="177">
        <v>100.00000000000004</v>
      </c>
      <c r="AT282" s="177">
        <v>100.00000000000004</v>
      </c>
      <c r="AU282" s="177">
        <v>100.00000000000004</v>
      </c>
      <c r="AV282" s="177">
        <v>100</v>
      </c>
      <c r="AW282" s="177">
        <v>100.00000000000004</v>
      </c>
      <c r="AX282" s="177">
        <v>100.00000000000004</v>
      </c>
      <c r="AY282" s="177">
        <v>100</v>
      </c>
      <c r="AZ282" s="177">
        <v>100.00000000000004</v>
      </c>
      <c r="BA282" s="177">
        <v>100</v>
      </c>
      <c r="BB282" s="177">
        <v>100</v>
      </c>
      <c r="BC282" s="177">
        <v>100.00000000000004</v>
      </c>
      <c r="BD282" s="177">
        <v>100.00000000000004</v>
      </c>
      <c r="BE282" s="177">
        <v>100.00000000000004</v>
      </c>
      <c r="BF282" s="177">
        <v>100</v>
      </c>
      <c r="BG282" s="177">
        <v>100</v>
      </c>
      <c r="BH282" s="177">
        <v>100</v>
      </c>
      <c r="BI282" s="177">
        <v>100</v>
      </c>
      <c r="BJ282" s="177">
        <v>100</v>
      </c>
      <c r="BK282" s="177">
        <v>100</v>
      </c>
      <c r="BL282" s="177"/>
    </row>
    <row r="283" spans="1:64" x14ac:dyDescent="0.25">
      <c r="B283" s="148" t="s">
        <v>607</v>
      </c>
      <c r="C283" s="200">
        <v>1</v>
      </c>
      <c r="D283" s="181">
        <v>100.00000000000004</v>
      </c>
      <c r="E283" s="181">
        <v>100.00000000000004</v>
      </c>
      <c r="F283" s="181">
        <v>100.00000000000004</v>
      </c>
      <c r="G283" s="181">
        <v>100.00000000000004</v>
      </c>
      <c r="H283" s="181">
        <v>100.00000000000004</v>
      </c>
      <c r="I283" s="181">
        <v>100.00000000000004</v>
      </c>
      <c r="J283" s="181">
        <v>100.00000000000004</v>
      </c>
      <c r="K283" s="181">
        <v>100.00000000000004</v>
      </c>
      <c r="L283" s="181">
        <v>100.00000000000004</v>
      </c>
      <c r="M283" s="181">
        <v>100.00000000000004</v>
      </c>
      <c r="N283" s="181">
        <v>100.00000000000004</v>
      </c>
      <c r="O283" s="181">
        <v>100.00000000000004</v>
      </c>
      <c r="P283" s="181">
        <v>100.00000000000004</v>
      </c>
      <c r="Q283" s="181">
        <v>100.00000000000004</v>
      </c>
      <c r="R283" s="181">
        <v>100.00000000000004</v>
      </c>
      <c r="S283" s="181">
        <v>100.00000000000004</v>
      </c>
      <c r="T283" s="181">
        <v>100.00000000000004</v>
      </c>
      <c r="U283" s="181">
        <v>100.00000000000004</v>
      </c>
      <c r="V283" s="181">
        <v>100.00000000000004</v>
      </c>
      <c r="W283" s="181">
        <v>100.00000000000004</v>
      </c>
      <c r="X283" s="181">
        <v>100.00000000000004</v>
      </c>
      <c r="Y283" s="181">
        <v>100.00000000000004</v>
      </c>
      <c r="Z283" s="181">
        <v>100.00000000000004</v>
      </c>
      <c r="AA283" s="181">
        <v>100.00000000000004</v>
      </c>
      <c r="AB283" s="181">
        <v>100.00000000000004</v>
      </c>
      <c r="AC283" s="181">
        <v>100.00000000000004</v>
      </c>
      <c r="AD283" s="181">
        <v>100.00000000000004</v>
      </c>
      <c r="AE283" s="181">
        <v>100.00000000000004</v>
      </c>
      <c r="AF283" s="181">
        <v>100.00000000000004</v>
      </c>
      <c r="AG283" s="181">
        <v>100.00000000000004</v>
      </c>
      <c r="AH283" s="181">
        <v>100.00000000000004</v>
      </c>
      <c r="AI283" s="181">
        <v>100.00000000000004</v>
      </c>
      <c r="AJ283" s="181">
        <v>100.00000000000004</v>
      </c>
      <c r="AK283" s="181">
        <v>100.00000000000004</v>
      </c>
      <c r="AL283" s="181">
        <v>100.00000000000004</v>
      </c>
      <c r="AM283" s="181">
        <v>100.00000000000004</v>
      </c>
      <c r="AN283" s="181">
        <v>100.00000000000004</v>
      </c>
      <c r="AO283" s="181">
        <v>100.00000000000004</v>
      </c>
      <c r="AP283" s="181">
        <v>100.00000000000004</v>
      </c>
      <c r="AQ283" s="181">
        <v>100.00000000000004</v>
      </c>
      <c r="AR283" s="181">
        <v>100.00000000000004</v>
      </c>
      <c r="AS283" s="181">
        <v>100.00000000000004</v>
      </c>
      <c r="AT283" s="181">
        <v>100.00000000000004</v>
      </c>
      <c r="AU283" s="181">
        <v>100.00000000000004</v>
      </c>
      <c r="AV283" s="181">
        <v>100</v>
      </c>
      <c r="AW283" s="181">
        <v>100.00000000000004</v>
      </c>
      <c r="AX283" s="181">
        <v>100.00000000000004</v>
      </c>
      <c r="AY283" s="181">
        <v>100</v>
      </c>
      <c r="AZ283" s="181">
        <v>100.00000000000004</v>
      </c>
      <c r="BA283" s="181">
        <v>100</v>
      </c>
      <c r="BB283" s="181">
        <v>100</v>
      </c>
      <c r="BC283" s="181">
        <v>100.00000000000004</v>
      </c>
      <c r="BD283" s="181">
        <v>100.00000000000004</v>
      </c>
      <c r="BE283" s="181">
        <v>100.00000000000004</v>
      </c>
      <c r="BF283" s="181">
        <v>100</v>
      </c>
      <c r="BG283" s="181">
        <v>100</v>
      </c>
      <c r="BH283" s="181">
        <v>100</v>
      </c>
      <c r="BI283" s="181">
        <v>100</v>
      </c>
      <c r="BJ283" s="181">
        <v>100</v>
      </c>
      <c r="BK283" s="181">
        <v>100</v>
      </c>
      <c r="BL283" s="181"/>
    </row>
    <row r="284" spans="1:64" x14ac:dyDescent="0.25">
      <c r="A284" s="189" t="s">
        <v>149</v>
      </c>
      <c r="B284" s="188"/>
      <c r="C284" s="164">
        <f>C285</f>
        <v>20</v>
      </c>
      <c r="D284" s="172">
        <f t="shared" ref="D284:J285" si="100">D285</f>
        <v>100.42611007917424</v>
      </c>
      <c r="E284" s="172">
        <f t="shared" si="100"/>
        <v>100.42611007917424</v>
      </c>
      <c r="F284" s="172">
        <f t="shared" si="100"/>
        <v>100.42611007917424</v>
      </c>
      <c r="G284" s="172">
        <f t="shared" si="100"/>
        <v>100.42611007917424</v>
      </c>
      <c r="H284" s="172">
        <f t="shared" si="100"/>
        <v>100.42611007917424</v>
      </c>
      <c r="I284" s="172">
        <f t="shared" si="100"/>
        <v>100.42611007917424</v>
      </c>
      <c r="J284" s="172">
        <f t="shared" si="100"/>
        <v>100.42611007917424</v>
      </c>
      <c r="K284" s="172">
        <v>100.42611007917424</v>
      </c>
      <c r="L284" s="172">
        <v>100.42611007917424</v>
      </c>
      <c r="M284" s="172">
        <v>100.14524289091965</v>
      </c>
      <c r="N284" s="172">
        <v>100.14524289091965</v>
      </c>
      <c r="O284" s="172">
        <v>100.14524289091965</v>
      </c>
      <c r="P284" s="172">
        <v>100.14524289091965</v>
      </c>
      <c r="Q284" s="172">
        <v>100.14524289091965</v>
      </c>
      <c r="R284" s="172">
        <v>100.14524289091965</v>
      </c>
      <c r="S284" s="172">
        <v>100.14524289091965</v>
      </c>
      <c r="T284" s="172">
        <v>100.45386033155519</v>
      </c>
      <c r="U284" s="172">
        <v>100.45386033155519</v>
      </c>
      <c r="V284" s="172">
        <v>100.45386033155519</v>
      </c>
      <c r="W284" s="172">
        <v>100.45386033155519</v>
      </c>
      <c r="X284" s="172">
        <v>100.45386033155519</v>
      </c>
      <c r="Y284" s="172">
        <v>100.50117317458681</v>
      </c>
      <c r="Z284" s="172">
        <v>100.50117317458681</v>
      </c>
      <c r="AA284" s="172">
        <v>102.61744522606412</v>
      </c>
      <c r="AB284" s="172">
        <v>102.61744522606412</v>
      </c>
      <c r="AC284" s="172">
        <v>102.61744522606412</v>
      </c>
      <c r="AD284" s="172">
        <v>102.61744522606412</v>
      </c>
      <c r="AE284" s="172">
        <v>102.61744522606412</v>
      </c>
      <c r="AF284" s="172">
        <v>102.61744522606412</v>
      </c>
      <c r="AG284" s="172">
        <v>102.61744522606412</v>
      </c>
      <c r="AH284" s="172">
        <v>102.61744522606412</v>
      </c>
      <c r="AI284" s="172">
        <v>102.61744522606412</v>
      </c>
      <c r="AJ284" s="172">
        <v>102.61744522606412</v>
      </c>
      <c r="AK284" s="172">
        <v>103.44133635345645</v>
      </c>
      <c r="AL284" s="172">
        <v>105.43821244998958</v>
      </c>
      <c r="AM284" s="172">
        <v>105.43821244998958</v>
      </c>
      <c r="AN284" s="172">
        <v>105.43821244998958</v>
      </c>
      <c r="AO284" s="172">
        <v>105.43821244998958</v>
      </c>
      <c r="AP284" s="172">
        <v>105.43821244998958</v>
      </c>
      <c r="AQ284" s="172">
        <v>106.05471326415943</v>
      </c>
      <c r="AR284" s="172">
        <v>106.05471326415943</v>
      </c>
      <c r="AS284" s="172">
        <v>106.05471326415943</v>
      </c>
      <c r="AT284" s="172">
        <v>106.05471326415943</v>
      </c>
      <c r="AU284" s="172">
        <v>106.05471326415943</v>
      </c>
      <c r="AV284" s="172">
        <v>106.0547132641595</v>
      </c>
      <c r="AW284" s="172">
        <v>107.08951625072079</v>
      </c>
      <c r="AX284" s="172">
        <v>107.08951625072079</v>
      </c>
      <c r="AY284" s="172">
        <v>107.08951625072083</v>
      </c>
      <c r="AZ284" s="172">
        <v>107.08951625072079</v>
      </c>
      <c r="BA284" s="172">
        <v>107.08951625072083</v>
      </c>
      <c r="BB284" s="172">
        <v>107.08951625072083</v>
      </c>
      <c r="BC284" s="172">
        <v>108.40558189273717</v>
      </c>
      <c r="BD284" s="172">
        <v>108.40558189273717</v>
      </c>
      <c r="BE284" s="172">
        <v>108.40558189273717</v>
      </c>
      <c r="BF284" s="172">
        <v>108.40558189273716</v>
      </c>
      <c r="BG284" s="172">
        <v>108.40558189273716</v>
      </c>
      <c r="BH284" s="172">
        <v>108.40558189273716</v>
      </c>
      <c r="BI284" s="172">
        <v>109.34053507481136</v>
      </c>
      <c r="BJ284" s="172">
        <v>109.34053507481136</v>
      </c>
      <c r="BK284" s="172">
        <v>109.34053507481136</v>
      </c>
      <c r="BL284" s="172"/>
    </row>
    <row r="285" spans="1:64" x14ac:dyDescent="0.25">
      <c r="A285" s="173" t="s">
        <v>150</v>
      </c>
      <c r="B285" s="188"/>
      <c r="C285" s="164">
        <f>C286</f>
        <v>20</v>
      </c>
      <c r="D285" s="177">
        <f t="shared" si="100"/>
        <v>100.42611007917424</v>
      </c>
      <c r="E285" s="177">
        <f t="shared" si="100"/>
        <v>100.42611007917424</v>
      </c>
      <c r="F285" s="177">
        <f t="shared" si="100"/>
        <v>100.42611007917424</v>
      </c>
      <c r="G285" s="177">
        <f t="shared" si="100"/>
        <v>100.42611007917424</v>
      </c>
      <c r="H285" s="177">
        <f t="shared" si="100"/>
        <v>100.42611007917424</v>
      </c>
      <c r="I285" s="177">
        <f t="shared" si="100"/>
        <v>100.42611007917424</v>
      </c>
      <c r="J285" s="177">
        <f t="shared" si="100"/>
        <v>100.42611007917424</v>
      </c>
      <c r="K285" s="177">
        <v>100.42611007917424</v>
      </c>
      <c r="L285" s="177">
        <v>100.42611007917424</v>
      </c>
      <c r="M285" s="177">
        <v>100.14524289091965</v>
      </c>
      <c r="N285" s="177">
        <v>100.14524289091965</v>
      </c>
      <c r="O285" s="177">
        <v>100.14524289091965</v>
      </c>
      <c r="P285" s="177">
        <v>100.14524289091965</v>
      </c>
      <c r="Q285" s="177">
        <v>100.14524289091965</v>
      </c>
      <c r="R285" s="177">
        <v>100.14524289091965</v>
      </c>
      <c r="S285" s="177">
        <v>100.14524289091965</v>
      </c>
      <c r="T285" s="177">
        <v>100.45386033155519</v>
      </c>
      <c r="U285" s="177">
        <v>100.45386033155519</v>
      </c>
      <c r="V285" s="177">
        <v>100.45386033155519</v>
      </c>
      <c r="W285" s="177">
        <v>100.45386033155519</v>
      </c>
      <c r="X285" s="177">
        <v>100.45386033155519</v>
      </c>
      <c r="Y285" s="177">
        <v>100.50117317458681</v>
      </c>
      <c r="Z285" s="177">
        <v>100.50117317458681</v>
      </c>
      <c r="AA285" s="177">
        <v>102.61744522606412</v>
      </c>
      <c r="AB285" s="177">
        <v>102.61744522606412</v>
      </c>
      <c r="AC285" s="177">
        <v>102.61744522606412</v>
      </c>
      <c r="AD285" s="177">
        <v>102.61744522606412</v>
      </c>
      <c r="AE285" s="177">
        <v>102.61744522606412</v>
      </c>
      <c r="AF285" s="177">
        <v>102.61744522606412</v>
      </c>
      <c r="AG285" s="177">
        <v>102.61744522606412</v>
      </c>
      <c r="AH285" s="177">
        <v>102.61744522606412</v>
      </c>
      <c r="AI285" s="177">
        <v>102.61744522606412</v>
      </c>
      <c r="AJ285" s="177">
        <v>102.61744522606412</v>
      </c>
      <c r="AK285" s="177">
        <v>103.44133635345645</v>
      </c>
      <c r="AL285" s="177">
        <v>105.43821244998958</v>
      </c>
      <c r="AM285" s="177">
        <v>105.43821244998958</v>
      </c>
      <c r="AN285" s="177">
        <v>105.43821244998958</v>
      </c>
      <c r="AO285" s="177">
        <v>105.43821244998958</v>
      </c>
      <c r="AP285" s="177">
        <v>105.43821244998958</v>
      </c>
      <c r="AQ285" s="177">
        <v>106.05471326415943</v>
      </c>
      <c r="AR285" s="177">
        <v>106.05471326415943</v>
      </c>
      <c r="AS285" s="177">
        <v>106.05471326415943</v>
      </c>
      <c r="AT285" s="177">
        <v>106.05471326415943</v>
      </c>
      <c r="AU285" s="177">
        <v>106.05471326415943</v>
      </c>
      <c r="AV285" s="177">
        <v>106.0547132641595</v>
      </c>
      <c r="AW285" s="177">
        <v>107.08951625072079</v>
      </c>
      <c r="AX285" s="177">
        <v>107.08951625072079</v>
      </c>
      <c r="AY285" s="177">
        <v>107.08951625072083</v>
      </c>
      <c r="AZ285" s="177">
        <v>107.08951625072079</v>
      </c>
      <c r="BA285" s="177">
        <v>107.08951625072083</v>
      </c>
      <c r="BB285" s="177">
        <v>107.08951625072083</v>
      </c>
      <c r="BC285" s="177">
        <v>108.40558189273717</v>
      </c>
      <c r="BD285" s="177">
        <v>108.40558189273717</v>
      </c>
      <c r="BE285" s="177">
        <v>108.40558189273717</v>
      </c>
      <c r="BF285" s="177">
        <v>108.40558189273716</v>
      </c>
      <c r="BG285" s="177">
        <v>108.40558189273716</v>
      </c>
      <c r="BH285" s="177">
        <v>108.40558189273716</v>
      </c>
      <c r="BI285" s="177">
        <v>109.34053507481136</v>
      </c>
      <c r="BJ285" s="177">
        <v>109.34053507481136</v>
      </c>
      <c r="BK285" s="177">
        <v>109.34053507481136</v>
      </c>
      <c r="BL285" s="177"/>
    </row>
    <row r="286" spans="1:64" x14ac:dyDescent="0.25">
      <c r="B286" s="148" t="s">
        <v>608</v>
      </c>
      <c r="C286" s="200">
        <v>20</v>
      </c>
      <c r="D286" s="181">
        <v>100.42611007917424</v>
      </c>
      <c r="E286" s="181">
        <v>100.42611007917424</v>
      </c>
      <c r="F286" s="181">
        <v>100.42611007917424</v>
      </c>
      <c r="G286" s="181">
        <v>100.42611007917424</v>
      </c>
      <c r="H286" s="181">
        <v>100.42611007917424</v>
      </c>
      <c r="I286" s="181">
        <v>100.42611007917424</v>
      </c>
      <c r="J286" s="181">
        <v>100.42611007917424</v>
      </c>
      <c r="K286" s="181">
        <v>100.42611007917424</v>
      </c>
      <c r="L286" s="181">
        <v>100.42611007917424</v>
      </c>
      <c r="M286" s="181">
        <v>100.14524289091965</v>
      </c>
      <c r="N286" s="181">
        <v>100.14524289091965</v>
      </c>
      <c r="O286" s="181">
        <v>100.14524289091965</v>
      </c>
      <c r="P286" s="181">
        <v>100.14524289091965</v>
      </c>
      <c r="Q286" s="181">
        <v>100.14524289091965</v>
      </c>
      <c r="R286" s="181">
        <v>100.14524289091965</v>
      </c>
      <c r="S286" s="181">
        <v>100.14524289091965</v>
      </c>
      <c r="T286" s="181">
        <v>100.45386033155519</v>
      </c>
      <c r="U286" s="181">
        <v>100.45386033155519</v>
      </c>
      <c r="V286" s="181">
        <v>100.45386033155519</v>
      </c>
      <c r="W286" s="181">
        <v>100.45386033155519</v>
      </c>
      <c r="X286" s="181">
        <v>100.45386033155519</v>
      </c>
      <c r="Y286" s="181">
        <v>100.50117317458681</v>
      </c>
      <c r="Z286" s="181">
        <v>100.50117317458681</v>
      </c>
      <c r="AA286" s="181">
        <v>102.61744522606412</v>
      </c>
      <c r="AB286" s="181">
        <v>102.61744522606412</v>
      </c>
      <c r="AC286" s="181">
        <v>102.61744522606412</v>
      </c>
      <c r="AD286" s="181">
        <v>102.61744522606412</v>
      </c>
      <c r="AE286" s="181">
        <v>102.61744522606412</v>
      </c>
      <c r="AF286" s="181">
        <v>102.61744522606412</v>
      </c>
      <c r="AG286" s="181">
        <v>102.61744522606412</v>
      </c>
      <c r="AH286" s="181">
        <v>102.61744522606412</v>
      </c>
      <c r="AI286" s="181">
        <v>102.61744522606412</v>
      </c>
      <c r="AJ286" s="181">
        <v>102.61744522606412</v>
      </c>
      <c r="AK286" s="181">
        <v>103.44133635345645</v>
      </c>
      <c r="AL286" s="181">
        <v>105.43821244998958</v>
      </c>
      <c r="AM286" s="181">
        <v>105.43821244998958</v>
      </c>
      <c r="AN286" s="181">
        <v>105.43821244998958</v>
      </c>
      <c r="AO286" s="181">
        <v>105.43821244998958</v>
      </c>
      <c r="AP286" s="181">
        <v>105.43821244998958</v>
      </c>
      <c r="AQ286" s="181">
        <v>106.05471326415943</v>
      </c>
      <c r="AR286" s="181">
        <v>106.05471326415943</v>
      </c>
      <c r="AS286" s="181">
        <v>106.05471326415943</v>
      </c>
      <c r="AT286" s="181">
        <v>106.05471326415943</v>
      </c>
      <c r="AU286" s="181">
        <v>106.05471326415943</v>
      </c>
      <c r="AV286" s="181">
        <v>106.0547132641595</v>
      </c>
      <c r="AW286" s="181">
        <v>107.08951625072079</v>
      </c>
      <c r="AX286" s="181">
        <v>107.08951625072079</v>
      </c>
      <c r="AY286" s="181">
        <v>107.08951625072083</v>
      </c>
      <c r="AZ286" s="181">
        <v>107.08951625072079</v>
      </c>
      <c r="BA286" s="181">
        <v>107.08951625072083</v>
      </c>
      <c r="BB286" s="181">
        <v>107.08951625072083</v>
      </c>
      <c r="BC286" s="181">
        <v>108.40558189273717</v>
      </c>
      <c r="BD286" s="181">
        <v>108.40558189273717</v>
      </c>
      <c r="BE286" s="181">
        <v>108.40558189273717</v>
      </c>
      <c r="BF286" s="181">
        <v>108.40558189273716</v>
      </c>
      <c r="BG286" s="181">
        <v>108.40558189273716</v>
      </c>
      <c r="BH286" s="181">
        <v>108.40558189273716</v>
      </c>
      <c r="BI286" s="181">
        <v>109.34053507481136</v>
      </c>
      <c r="BJ286" s="181">
        <v>109.34053507481136</v>
      </c>
      <c r="BK286" s="181">
        <v>109.34053507481136</v>
      </c>
      <c r="BL286" s="181"/>
    </row>
    <row r="287" spans="1:64" x14ac:dyDescent="0.25">
      <c r="A287" s="189" t="s">
        <v>151</v>
      </c>
      <c r="B287" s="188"/>
      <c r="C287" s="164">
        <f>C288</f>
        <v>1</v>
      </c>
      <c r="D287" s="172">
        <f t="shared" ref="D287:J288" si="101">D288</f>
        <v>99.999999999999957</v>
      </c>
      <c r="E287" s="172">
        <f t="shared" si="101"/>
        <v>99.999999999999957</v>
      </c>
      <c r="F287" s="172">
        <f t="shared" si="101"/>
        <v>99.999999999999957</v>
      </c>
      <c r="G287" s="172">
        <f t="shared" si="101"/>
        <v>99.999999999999957</v>
      </c>
      <c r="H287" s="172">
        <f t="shared" si="101"/>
        <v>99.999999999999957</v>
      </c>
      <c r="I287" s="172">
        <f t="shared" si="101"/>
        <v>99.999999999999957</v>
      </c>
      <c r="J287" s="172">
        <f t="shared" si="101"/>
        <v>99.999999999999957</v>
      </c>
      <c r="K287" s="172">
        <v>99.999999999999957</v>
      </c>
      <c r="L287" s="172">
        <v>99.999999999999957</v>
      </c>
      <c r="M287" s="172">
        <v>99.999999999999957</v>
      </c>
      <c r="N287" s="172">
        <v>99.999999999999957</v>
      </c>
      <c r="O287" s="172">
        <v>99.999999999999957</v>
      </c>
      <c r="P287" s="172">
        <v>99.999999999999957</v>
      </c>
      <c r="Q287" s="172">
        <v>99.999999999999957</v>
      </c>
      <c r="R287" s="172">
        <v>99.999999999999957</v>
      </c>
      <c r="S287" s="172">
        <v>99.999999999999957</v>
      </c>
      <c r="T287" s="172">
        <v>99.999999999999957</v>
      </c>
      <c r="U287" s="172">
        <v>99.999999999999957</v>
      </c>
      <c r="V287" s="172">
        <v>99.999999999999957</v>
      </c>
      <c r="W287" s="172">
        <v>99.999999999999957</v>
      </c>
      <c r="X287" s="172">
        <v>99.999999999999957</v>
      </c>
      <c r="Y287" s="172">
        <v>99.999999999999957</v>
      </c>
      <c r="Z287" s="172">
        <v>99.999999999999957</v>
      </c>
      <c r="AA287" s="172">
        <v>99.999999999999957</v>
      </c>
      <c r="AB287" s="172">
        <v>99.999999999999957</v>
      </c>
      <c r="AC287" s="172">
        <v>99.999999999999957</v>
      </c>
      <c r="AD287" s="172">
        <v>99.999999999999957</v>
      </c>
      <c r="AE287" s="172">
        <v>99.999999999999957</v>
      </c>
      <c r="AF287" s="172">
        <v>99.999999999999957</v>
      </c>
      <c r="AG287" s="172">
        <v>99.999999999999957</v>
      </c>
      <c r="AH287" s="172">
        <v>99.999999999999957</v>
      </c>
      <c r="AI287" s="172">
        <v>99.999999999999957</v>
      </c>
      <c r="AJ287" s="172">
        <v>99.999999999999957</v>
      </c>
      <c r="AK287" s="172">
        <v>99.999999999999957</v>
      </c>
      <c r="AL287" s="172">
        <v>99.999999999999957</v>
      </c>
      <c r="AM287" s="172">
        <v>99.999999999999957</v>
      </c>
      <c r="AN287" s="172">
        <v>99.999999999999957</v>
      </c>
      <c r="AO287" s="172">
        <v>99.999999999999957</v>
      </c>
      <c r="AP287" s="172">
        <v>99.999999999999957</v>
      </c>
      <c r="AQ287" s="172">
        <v>116.39925557835147</v>
      </c>
      <c r="AR287" s="172">
        <v>116.39925557835147</v>
      </c>
      <c r="AS287" s="172">
        <v>116.39925557835147</v>
      </c>
      <c r="AT287" s="172">
        <v>116.39925557835147</v>
      </c>
      <c r="AU287" s="172">
        <v>116.39925557835147</v>
      </c>
      <c r="AV287" s="172">
        <v>116.39925557835144</v>
      </c>
      <c r="AW287" s="172">
        <v>116.39925557835147</v>
      </c>
      <c r="AX287" s="172">
        <v>116.39925557835147</v>
      </c>
      <c r="AY287" s="172">
        <v>116.39925557835144</v>
      </c>
      <c r="AZ287" s="172">
        <v>116.39925557835147</v>
      </c>
      <c r="BA287" s="172">
        <v>116.39925557835144</v>
      </c>
      <c r="BB287" s="172">
        <v>116.39925557835144</v>
      </c>
      <c r="BC287" s="172">
        <v>116.39925557835147</v>
      </c>
      <c r="BD287" s="172">
        <v>116.39925557835147</v>
      </c>
      <c r="BE287" s="172">
        <v>116.39925557835147</v>
      </c>
      <c r="BF287" s="172">
        <v>116.39925557835144</v>
      </c>
      <c r="BG287" s="172">
        <v>116.39925557835144</v>
      </c>
      <c r="BH287" s="172">
        <v>116.39925557835144</v>
      </c>
      <c r="BI287" s="172">
        <v>116.39925557835144</v>
      </c>
      <c r="BJ287" s="172">
        <v>116.39925557835144</v>
      </c>
      <c r="BK287" s="172">
        <v>116.39925557835144</v>
      </c>
      <c r="BL287" s="172"/>
    </row>
    <row r="288" spans="1:64" x14ac:dyDescent="0.25">
      <c r="A288" s="173" t="s">
        <v>152</v>
      </c>
      <c r="B288" s="188"/>
      <c r="C288" s="164">
        <f>C289</f>
        <v>1</v>
      </c>
      <c r="D288" s="177">
        <f t="shared" si="101"/>
        <v>99.999999999999957</v>
      </c>
      <c r="E288" s="177">
        <f t="shared" si="101"/>
        <v>99.999999999999957</v>
      </c>
      <c r="F288" s="177">
        <f t="shared" si="101"/>
        <v>99.999999999999957</v>
      </c>
      <c r="G288" s="177">
        <f t="shared" si="101"/>
        <v>99.999999999999957</v>
      </c>
      <c r="H288" s="177">
        <f t="shared" si="101"/>
        <v>99.999999999999957</v>
      </c>
      <c r="I288" s="177">
        <f t="shared" si="101"/>
        <v>99.999999999999957</v>
      </c>
      <c r="J288" s="177">
        <f t="shared" si="101"/>
        <v>99.999999999999957</v>
      </c>
      <c r="K288" s="177">
        <v>99.999999999999957</v>
      </c>
      <c r="L288" s="177">
        <v>99.999999999999957</v>
      </c>
      <c r="M288" s="177">
        <v>99.999999999999957</v>
      </c>
      <c r="N288" s="177">
        <v>99.999999999999957</v>
      </c>
      <c r="O288" s="177">
        <v>99.999999999999957</v>
      </c>
      <c r="P288" s="177">
        <v>99.999999999999957</v>
      </c>
      <c r="Q288" s="177">
        <v>99.999999999999957</v>
      </c>
      <c r="R288" s="177">
        <v>99.999999999999957</v>
      </c>
      <c r="S288" s="177">
        <v>99.999999999999957</v>
      </c>
      <c r="T288" s="177">
        <v>99.999999999999957</v>
      </c>
      <c r="U288" s="177">
        <v>99.999999999999957</v>
      </c>
      <c r="V288" s="177">
        <v>99.999999999999957</v>
      </c>
      <c r="W288" s="177">
        <v>99.999999999999957</v>
      </c>
      <c r="X288" s="177">
        <v>99.999999999999957</v>
      </c>
      <c r="Y288" s="177">
        <v>99.999999999999957</v>
      </c>
      <c r="Z288" s="177">
        <v>99.999999999999957</v>
      </c>
      <c r="AA288" s="177">
        <v>99.999999999999957</v>
      </c>
      <c r="AB288" s="177">
        <v>99.999999999999957</v>
      </c>
      <c r="AC288" s="177">
        <v>99.999999999999957</v>
      </c>
      <c r="AD288" s="177">
        <v>99.999999999999957</v>
      </c>
      <c r="AE288" s="177">
        <v>99.999999999999957</v>
      </c>
      <c r="AF288" s="177">
        <v>99.999999999999957</v>
      </c>
      <c r="AG288" s="177">
        <v>99.999999999999957</v>
      </c>
      <c r="AH288" s="177">
        <v>99.999999999999957</v>
      </c>
      <c r="AI288" s="177">
        <v>99.999999999999957</v>
      </c>
      <c r="AJ288" s="177">
        <v>99.999999999999957</v>
      </c>
      <c r="AK288" s="177">
        <v>99.999999999999957</v>
      </c>
      <c r="AL288" s="177">
        <v>99.999999999999957</v>
      </c>
      <c r="AM288" s="177">
        <v>99.999999999999957</v>
      </c>
      <c r="AN288" s="177">
        <v>99.999999999999957</v>
      </c>
      <c r="AO288" s="177">
        <v>99.999999999999957</v>
      </c>
      <c r="AP288" s="177">
        <v>99.999999999999957</v>
      </c>
      <c r="AQ288" s="177">
        <v>116.39925557835147</v>
      </c>
      <c r="AR288" s="177">
        <v>116.39925557835147</v>
      </c>
      <c r="AS288" s="177">
        <v>116.39925557835147</v>
      </c>
      <c r="AT288" s="177">
        <v>116.39925557835147</v>
      </c>
      <c r="AU288" s="177">
        <v>116.39925557835147</v>
      </c>
      <c r="AV288" s="177">
        <v>116.39925557835144</v>
      </c>
      <c r="AW288" s="177">
        <v>116.39925557835147</v>
      </c>
      <c r="AX288" s="177">
        <v>116.39925557835147</v>
      </c>
      <c r="AY288" s="177">
        <v>116.39925557835144</v>
      </c>
      <c r="AZ288" s="177">
        <v>116.39925557835147</v>
      </c>
      <c r="BA288" s="177">
        <v>116.39925557835144</v>
      </c>
      <c r="BB288" s="177">
        <v>116.39925557835144</v>
      </c>
      <c r="BC288" s="177">
        <v>116.39925557835147</v>
      </c>
      <c r="BD288" s="177">
        <v>116.39925557835147</v>
      </c>
      <c r="BE288" s="177">
        <v>116.39925557835147</v>
      </c>
      <c r="BF288" s="177">
        <v>116.39925557835144</v>
      </c>
      <c r="BG288" s="177">
        <v>116.39925557835144</v>
      </c>
      <c r="BH288" s="177">
        <v>116.39925557835144</v>
      </c>
      <c r="BI288" s="177">
        <v>116.39925557835144</v>
      </c>
      <c r="BJ288" s="177">
        <v>116.39925557835144</v>
      </c>
      <c r="BK288" s="177">
        <v>116.39925557835144</v>
      </c>
      <c r="BL288" s="177"/>
    </row>
    <row r="289" spans="1:64" x14ac:dyDescent="0.25">
      <c r="B289" s="148" t="s">
        <v>609</v>
      </c>
      <c r="C289" s="200">
        <v>1</v>
      </c>
      <c r="D289" s="181">
        <v>99.999999999999957</v>
      </c>
      <c r="E289" s="181">
        <v>99.999999999999957</v>
      </c>
      <c r="F289" s="181">
        <v>99.999999999999957</v>
      </c>
      <c r="G289" s="181">
        <v>99.999999999999957</v>
      </c>
      <c r="H289" s="181">
        <v>99.999999999999957</v>
      </c>
      <c r="I289" s="181">
        <v>99.999999999999957</v>
      </c>
      <c r="J289" s="181">
        <v>99.999999999999957</v>
      </c>
      <c r="K289" s="181">
        <v>99.999999999999957</v>
      </c>
      <c r="L289" s="181">
        <v>99.999999999999957</v>
      </c>
      <c r="M289" s="181">
        <v>99.999999999999957</v>
      </c>
      <c r="N289" s="181">
        <v>99.999999999999957</v>
      </c>
      <c r="O289" s="181">
        <v>99.999999999999957</v>
      </c>
      <c r="P289" s="181">
        <v>99.999999999999957</v>
      </c>
      <c r="Q289" s="181">
        <v>99.999999999999957</v>
      </c>
      <c r="R289" s="181">
        <v>99.999999999999957</v>
      </c>
      <c r="S289" s="181">
        <v>99.999999999999957</v>
      </c>
      <c r="T289" s="181">
        <v>99.999999999999957</v>
      </c>
      <c r="U289" s="181">
        <v>99.999999999999957</v>
      </c>
      <c r="V289" s="181">
        <v>99.999999999999957</v>
      </c>
      <c r="W289" s="181">
        <v>99.999999999999957</v>
      </c>
      <c r="X289" s="181">
        <v>99.999999999999957</v>
      </c>
      <c r="Y289" s="181">
        <v>99.999999999999957</v>
      </c>
      <c r="Z289" s="181">
        <v>99.999999999999957</v>
      </c>
      <c r="AA289" s="181">
        <v>99.999999999999957</v>
      </c>
      <c r="AB289" s="181">
        <v>99.999999999999957</v>
      </c>
      <c r="AC289" s="181">
        <v>99.999999999999957</v>
      </c>
      <c r="AD289" s="181">
        <v>99.999999999999957</v>
      </c>
      <c r="AE289" s="181">
        <v>99.999999999999957</v>
      </c>
      <c r="AF289" s="181">
        <v>99.999999999999957</v>
      </c>
      <c r="AG289" s="181">
        <v>99.999999999999957</v>
      </c>
      <c r="AH289" s="181">
        <v>99.999999999999957</v>
      </c>
      <c r="AI289" s="181">
        <v>99.999999999999957</v>
      </c>
      <c r="AJ289" s="181">
        <v>99.999999999999957</v>
      </c>
      <c r="AK289" s="181">
        <v>99.999999999999957</v>
      </c>
      <c r="AL289" s="181">
        <v>99.999999999999957</v>
      </c>
      <c r="AM289" s="181">
        <v>99.999999999999957</v>
      </c>
      <c r="AN289" s="181">
        <v>99.999999999999957</v>
      </c>
      <c r="AO289" s="181">
        <v>99.999999999999957</v>
      </c>
      <c r="AP289" s="181">
        <v>99.999999999999957</v>
      </c>
      <c r="AQ289" s="181">
        <v>116.39925557835147</v>
      </c>
      <c r="AR289" s="181">
        <v>116.39925557835147</v>
      </c>
      <c r="AS289" s="181">
        <v>116.39925557835147</v>
      </c>
      <c r="AT289" s="181">
        <v>116.39925557835147</v>
      </c>
      <c r="AU289" s="181">
        <v>116.39925557835147</v>
      </c>
      <c r="AV289" s="181">
        <v>116.39925557835144</v>
      </c>
      <c r="AW289" s="181">
        <v>116.39925557835147</v>
      </c>
      <c r="AX289" s="181">
        <v>116.39925557835147</v>
      </c>
      <c r="AY289" s="181">
        <v>116.39925557835144</v>
      </c>
      <c r="AZ289" s="181">
        <v>116.39925557835147</v>
      </c>
      <c r="BA289" s="181">
        <v>116.39925557835144</v>
      </c>
      <c r="BB289" s="181">
        <v>116.39925557835144</v>
      </c>
      <c r="BC289" s="181">
        <v>116.39925557835147</v>
      </c>
      <c r="BD289" s="181">
        <v>116.39925557835147</v>
      </c>
      <c r="BE289" s="181">
        <v>116.39925557835147</v>
      </c>
      <c r="BF289" s="181">
        <v>116.39925557835144</v>
      </c>
      <c r="BG289" s="181">
        <v>116.39925557835144</v>
      </c>
      <c r="BH289" s="181">
        <v>116.39925557835144</v>
      </c>
      <c r="BI289" s="181">
        <v>116.39925557835144</v>
      </c>
      <c r="BJ289" s="181">
        <v>116.39925557835144</v>
      </c>
      <c r="BK289" s="181">
        <v>116.39925557835144</v>
      </c>
      <c r="BL289" s="181"/>
    </row>
    <row r="290" spans="1:64" x14ac:dyDescent="0.25">
      <c r="C290" s="152"/>
    </row>
    <row r="291" spans="1:64" x14ac:dyDescent="0.25">
      <c r="A291" s="159" t="s">
        <v>153</v>
      </c>
      <c r="B291" s="192"/>
      <c r="C291" s="164">
        <f>C292+C297</f>
        <v>45</v>
      </c>
      <c r="D291" s="165">
        <f t="shared" ref="D291:I291" si="102">(D292*43+D297*2)/45</f>
        <v>106.08092399238318</v>
      </c>
      <c r="E291" s="165">
        <f t="shared" si="102"/>
        <v>105.94200054328886</v>
      </c>
      <c r="F291" s="165">
        <f t="shared" si="102"/>
        <v>106.41514467517827</v>
      </c>
      <c r="G291" s="165">
        <f t="shared" si="102"/>
        <v>106.85940450633726</v>
      </c>
      <c r="H291" s="165">
        <f t="shared" si="102"/>
        <v>106.37889066275673</v>
      </c>
      <c r="I291" s="165">
        <f t="shared" si="102"/>
        <v>106.76956407850015</v>
      </c>
      <c r="J291" s="165">
        <f>(J292*43+J297*2)/45</f>
        <v>107.48947219681526</v>
      </c>
      <c r="K291" s="165">
        <v>107.74627513951417</v>
      </c>
      <c r="L291" s="165">
        <v>109.53937080153581</v>
      </c>
      <c r="M291" s="165">
        <v>110.94111148284365</v>
      </c>
      <c r="N291" s="165">
        <v>111.19705352043633</v>
      </c>
      <c r="O291" s="165">
        <v>111.25144556869513</v>
      </c>
      <c r="P291" s="165">
        <v>110.95163100948417</v>
      </c>
      <c r="Q291" s="165">
        <v>111.23353827446074</v>
      </c>
      <c r="R291" s="165">
        <v>111.58559411155251</v>
      </c>
      <c r="S291" s="165">
        <v>111.57497269873592</v>
      </c>
      <c r="T291" s="165">
        <v>111.57497269873592</v>
      </c>
      <c r="U291" s="165">
        <v>111.65116113805151</v>
      </c>
      <c r="V291" s="165">
        <v>111.41563036753085</v>
      </c>
      <c r="W291" s="165">
        <v>112.70794274648856</v>
      </c>
      <c r="X291" s="165">
        <v>113.08609851558556</v>
      </c>
      <c r="Y291" s="165">
        <v>112.97682282467198</v>
      </c>
      <c r="Z291" s="165">
        <v>113.01015478477143</v>
      </c>
      <c r="AA291" s="165">
        <v>112.9898215097879</v>
      </c>
      <c r="AB291" s="165">
        <v>112.2212795391539</v>
      </c>
      <c r="AC291" s="165">
        <v>112.62538500670435</v>
      </c>
      <c r="AD291" s="165">
        <v>112.62538500670435</v>
      </c>
      <c r="AE291" s="165">
        <v>113.04899469438011</v>
      </c>
      <c r="AF291" s="165">
        <v>113.83042098711466</v>
      </c>
      <c r="AG291" s="165">
        <v>113.35484136188136</v>
      </c>
      <c r="AH291" s="165">
        <v>113.36897255561803</v>
      </c>
      <c r="AI291" s="165">
        <v>114.42061477340862</v>
      </c>
      <c r="AJ291" s="165">
        <v>115.52504011080126</v>
      </c>
      <c r="AK291" s="165">
        <v>115.5984800120584</v>
      </c>
      <c r="AL291" s="165">
        <v>115.12671288456605</v>
      </c>
      <c r="AM291" s="165">
        <v>115.14701535582752</v>
      </c>
      <c r="AN291" s="165">
        <v>115.17307880424347</v>
      </c>
      <c r="AO291" s="165">
        <v>115.03333111478879</v>
      </c>
      <c r="AP291" s="165">
        <v>114.96141527902263</v>
      </c>
      <c r="AQ291" s="165">
        <v>114.95504019037756</v>
      </c>
      <c r="AR291" s="165">
        <v>116.82021905354468</v>
      </c>
      <c r="AS291" s="165">
        <v>116.82021905354468</v>
      </c>
      <c r="AT291" s="165">
        <v>117.19494293666445</v>
      </c>
      <c r="AU291" s="165">
        <v>117.75159257551168</v>
      </c>
      <c r="AV291" s="165">
        <v>118.81575054969724</v>
      </c>
      <c r="AW291" s="165">
        <v>118.70159937028751</v>
      </c>
      <c r="AX291" s="165">
        <v>118.82417806405708</v>
      </c>
      <c r="AY291" s="165">
        <v>119.79313531109088</v>
      </c>
      <c r="AZ291" s="165">
        <v>120.28853266061887</v>
      </c>
      <c r="BA291" s="165">
        <v>120.4961215768213</v>
      </c>
      <c r="BB291" s="165">
        <v>120.70412001422186</v>
      </c>
      <c r="BC291" s="165">
        <v>120.26455375253788</v>
      </c>
      <c r="BD291" s="165">
        <v>120.66726642883631</v>
      </c>
      <c r="BE291" s="165">
        <v>120.70293172287954</v>
      </c>
      <c r="BF291" s="165">
        <v>120.70293172287954</v>
      </c>
      <c r="BG291" s="165">
        <v>121.36378173792208</v>
      </c>
      <c r="BH291" s="165">
        <v>121.36378173792208</v>
      </c>
      <c r="BI291" s="165">
        <v>121.40368166458268</v>
      </c>
      <c r="BJ291" s="165">
        <v>121.45162344294179</v>
      </c>
      <c r="BK291" s="165">
        <v>121.93885743500925</v>
      </c>
      <c r="BL291" s="165"/>
    </row>
    <row r="292" spans="1:64" x14ac:dyDescent="0.25">
      <c r="A292" s="189" t="s">
        <v>154</v>
      </c>
      <c r="B292" s="188"/>
      <c r="C292" s="164">
        <f>C293</f>
        <v>43</v>
      </c>
      <c r="D292" s="172">
        <f t="shared" ref="D292:J292" si="103">D293</f>
        <v>106.58674260090321</v>
      </c>
      <c r="E292" s="172">
        <f t="shared" si="103"/>
        <v>106.58674260090321</v>
      </c>
      <c r="F292" s="172">
        <f t="shared" si="103"/>
        <v>107.08189343660143</v>
      </c>
      <c r="G292" s="172">
        <f t="shared" si="103"/>
        <v>107.5468165157213</v>
      </c>
      <c r="H292" s="172">
        <f t="shared" si="103"/>
        <v>107.61016621980386</v>
      </c>
      <c r="I292" s="172">
        <f t="shared" si="103"/>
        <v>107.71836095901398</v>
      </c>
      <c r="J292" s="172">
        <f t="shared" si="103"/>
        <v>107.8630821588731</v>
      </c>
      <c r="K292" s="172">
        <v>108.13182942448822</v>
      </c>
      <c r="L292" s="172">
        <v>109.84383676614301</v>
      </c>
      <c r="M292" s="172">
        <v>111.31077468844191</v>
      </c>
      <c r="N292" s="172">
        <v>111.57862100685284</v>
      </c>
      <c r="O292" s="172">
        <v>111.63554291782137</v>
      </c>
      <c r="P292" s="172">
        <v>112.02295216462382</v>
      </c>
      <c r="Q292" s="172">
        <v>112.45222780132721</v>
      </c>
      <c r="R292" s="172">
        <v>112.82065832851626</v>
      </c>
      <c r="S292" s="172">
        <v>112.86058537617127</v>
      </c>
      <c r="T292" s="172">
        <v>112.86058537617127</v>
      </c>
      <c r="U292" s="172">
        <v>112.94031746382713</v>
      </c>
      <c r="V292" s="172">
        <v>112.58763319167525</v>
      </c>
      <c r="W292" s="172">
        <v>113.10518401400147</v>
      </c>
      <c r="X292" s="172">
        <v>113.26261298708954</v>
      </c>
      <c r="Y292" s="172">
        <v>113.33533523994967</v>
      </c>
      <c r="Z292" s="172">
        <v>113.37021752377468</v>
      </c>
      <c r="AA292" s="172">
        <v>113.34893851507098</v>
      </c>
      <c r="AB292" s="172">
        <v>113.33893476995816</v>
      </c>
      <c r="AC292" s="172">
        <v>113.85010119275211</v>
      </c>
      <c r="AD292" s="172">
        <v>113.85010119275211</v>
      </c>
      <c r="AE292" s="172">
        <v>114.1806490185481</v>
      </c>
      <c r="AF292" s="172">
        <v>114.1806490185481</v>
      </c>
      <c r="AG292" s="172">
        <v>114.2839514244462</v>
      </c>
      <c r="AH292" s="172">
        <v>114.34292364632186</v>
      </c>
      <c r="AI292" s="172">
        <v>114.7023438959035</v>
      </c>
      <c r="AJ292" s="172">
        <v>115.21480464490769</v>
      </c>
      <c r="AK292" s="172">
        <v>115.41550729686047</v>
      </c>
      <c r="AL292" s="172">
        <v>115.4412837796729</v>
      </c>
      <c r="AM292" s="172">
        <v>115.46253055192328</v>
      </c>
      <c r="AN292" s="172">
        <v>115.48980625375394</v>
      </c>
      <c r="AO292" s="172">
        <v>115.48980625375394</v>
      </c>
      <c r="AP292" s="172">
        <v>115.48980625375394</v>
      </c>
      <c r="AQ292" s="172">
        <v>115.59933215342444</v>
      </c>
      <c r="AR292" s="172">
        <v>117.55126352185515</v>
      </c>
      <c r="AS292" s="172">
        <v>117.55126352185515</v>
      </c>
      <c r="AT292" s="172">
        <v>117.84128812462394</v>
      </c>
      <c r="AU292" s="172">
        <v>118.23715636161505</v>
      </c>
      <c r="AV292" s="172">
        <v>118.60111344661401</v>
      </c>
      <c r="AW292" s="172">
        <v>118.90280294826998</v>
      </c>
      <c r="AX292" s="172">
        <v>118.90280294826998</v>
      </c>
      <c r="AY292" s="172">
        <v>119.91682797423557</v>
      </c>
      <c r="AZ292" s="172">
        <v>120.5044591991881</v>
      </c>
      <c r="BA292" s="172">
        <v>120.5044591991881</v>
      </c>
      <c r="BB292" s="172">
        <v>120.72213198251427</v>
      </c>
      <c r="BC292" s="172">
        <v>120.72213198251427</v>
      </c>
      <c r="BD292" s="172">
        <v>120.77170497588313</v>
      </c>
      <c r="BE292" s="172">
        <v>120.80902912081208</v>
      </c>
      <c r="BF292" s="172">
        <v>120.80902912081208</v>
      </c>
      <c r="BG292" s="172">
        <v>120.80902912081208</v>
      </c>
      <c r="BH292" s="172">
        <v>120.80902912081208</v>
      </c>
      <c r="BI292" s="172">
        <v>121.07400547696319</v>
      </c>
      <c r="BJ292" s="172">
        <v>121.12417710547855</v>
      </c>
      <c r="BK292" s="172">
        <v>121.47406381853312</v>
      </c>
      <c r="BL292" s="172"/>
    </row>
    <row r="293" spans="1:64" x14ac:dyDescent="0.25">
      <c r="A293" s="173" t="s">
        <v>155</v>
      </c>
      <c r="B293" s="188"/>
      <c r="C293" s="164">
        <f>SUM(C294:C296)</f>
        <v>43</v>
      </c>
      <c r="D293" s="177">
        <f t="shared" ref="D293:I293" si="104">(D294*24+D295*4+D296*15)/43</f>
        <v>106.58674260090321</v>
      </c>
      <c r="E293" s="177">
        <f t="shared" si="104"/>
        <v>106.58674260090321</v>
      </c>
      <c r="F293" s="177">
        <f t="shared" si="104"/>
        <v>107.08189343660143</v>
      </c>
      <c r="G293" s="177">
        <f t="shared" si="104"/>
        <v>107.5468165157213</v>
      </c>
      <c r="H293" s="177">
        <f t="shared" si="104"/>
        <v>107.61016621980386</v>
      </c>
      <c r="I293" s="177">
        <f t="shared" si="104"/>
        <v>107.71836095901398</v>
      </c>
      <c r="J293" s="177">
        <f>(J294*24+J295*4+J296*15)/43</f>
        <v>107.8630821588731</v>
      </c>
      <c r="K293" s="177">
        <v>108.13182942448822</v>
      </c>
      <c r="L293" s="177">
        <v>109.84383676614301</v>
      </c>
      <c r="M293" s="177">
        <v>111.31077468844191</v>
      </c>
      <c r="N293" s="177">
        <v>111.57862100685284</v>
      </c>
      <c r="O293" s="177">
        <v>111.63554291782137</v>
      </c>
      <c r="P293" s="177">
        <v>112.02295216462382</v>
      </c>
      <c r="Q293" s="177">
        <v>112.45222780132721</v>
      </c>
      <c r="R293" s="177">
        <v>112.82065832851626</v>
      </c>
      <c r="S293" s="177">
        <v>112.86058537617127</v>
      </c>
      <c r="T293" s="177">
        <v>112.86058537617127</v>
      </c>
      <c r="U293" s="177">
        <v>112.94031746382713</v>
      </c>
      <c r="V293" s="177">
        <v>112.58763319167525</v>
      </c>
      <c r="W293" s="177">
        <v>113.10518401400147</v>
      </c>
      <c r="X293" s="177">
        <v>113.26261298708954</v>
      </c>
      <c r="Y293" s="177">
        <v>113.33533523994967</v>
      </c>
      <c r="Z293" s="177">
        <v>113.37021752377468</v>
      </c>
      <c r="AA293" s="177">
        <v>113.34893851507098</v>
      </c>
      <c r="AB293" s="177">
        <v>113.33893476995816</v>
      </c>
      <c r="AC293" s="177">
        <v>113.85010119275211</v>
      </c>
      <c r="AD293" s="177">
        <v>113.85010119275211</v>
      </c>
      <c r="AE293" s="177">
        <v>114.1806490185481</v>
      </c>
      <c r="AF293" s="177">
        <v>114.1806490185481</v>
      </c>
      <c r="AG293" s="177">
        <v>114.2839514244462</v>
      </c>
      <c r="AH293" s="177">
        <v>114.34292364632186</v>
      </c>
      <c r="AI293" s="177">
        <v>114.7023438959035</v>
      </c>
      <c r="AJ293" s="177">
        <v>115.21480464490769</v>
      </c>
      <c r="AK293" s="177">
        <v>115.41550729686047</v>
      </c>
      <c r="AL293" s="177">
        <v>115.4412837796729</v>
      </c>
      <c r="AM293" s="177">
        <v>115.46253055192328</v>
      </c>
      <c r="AN293" s="177">
        <v>115.48980625375394</v>
      </c>
      <c r="AO293" s="177">
        <v>115.48980625375394</v>
      </c>
      <c r="AP293" s="177">
        <v>115.48980625375394</v>
      </c>
      <c r="AQ293" s="177">
        <v>115.59933215342444</v>
      </c>
      <c r="AR293" s="177">
        <v>117.55126352185515</v>
      </c>
      <c r="AS293" s="177">
        <v>117.55126352185515</v>
      </c>
      <c r="AT293" s="177">
        <v>117.84128812462394</v>
      </c>
      <c r="AU293" s="177">
        <v>118.23715636161505</v>
      </c>
      <c r="AV293" s="177">
        <v>118.60111344661401</v>
      </c>
      <c r="AW293" s="177">
        <v>118.90280294826998</v>
      </c>
      <c r="AX293" s="177">
        <v>118.90280294826998</v>
      </c>
      <c r="AY293" s="177">
        <v>119.91682797423557</v>
      </c>
      <c r="AZ293" s="177">
        <v>120.5044591991881</v>
      </c>
      <c r="BA293" s="177">
        <v>120.5044591991881</v>
      </c>
      <c r="BB293" s="177">
        <v>120.72213198251427</v>
      </c>
      <c r="BC293" s="177">
        <v>120.72213198251427</v>
      </c>
      <c r="BD293" s="177">
        <v>120.77170497588313</v>
      </c>
      <c r="BE293" s="177">
        <v>120.80902912081208</v>
      </c>
      <c r="BF293" s="177">
        <v>120.80902912081208</v>
      </c>
      <c r="BG293" s="177">
        <v>120.80902912081208</v>
      </c>
      <c r="BH293" s="177">
        <v>120.80902912081208</v>
      </c>
      <c r="BI293" s="177">
        <v>121.07400547696319</v>
      </c>
      <c r="BJ293" s="177">
        <v>121.12417710547855</v>
      </c>
      <c r="BK293" s="177">
        <v>121.47406381853312</v>
      </c>
      <c r="BL293" s="177"/>
    </row>
    <row r="294" spans="1:64" x14ac:dyDescent="0.25">
      <c r="B294" s="148" t="s">
        <v>610</v>
      </c>
      <c r="C294" s="200">
        <v>24</v>
      </c>
      <c r="D294" s="181">
        <v>106.26069552480647</v>
      </c>
      <c r="E294" s="181">
        <v>106.26069552480647</v>
      </c>
      <c r="F294" s="181">
        <v>106.92189764241097</v>
      </c>
      <c r="G294" s="181">
        <v>107.51997512827764</v>
      </c>
      <c r="H294" s="181">
        <v>107.63347668142551</v>
      </c>
      <c r="I294" s="181">
        <v>107.76791462464143</v>
      </c>
      <c r="J294" s="181">
        <v>107.98583517194601</v>
      </c>
      <c r="K294" s="181">
        <v>107.98583517194601</v>
      </c>
      <c r="L294" s="181">
        <v>109.69575205755437</v>
      </c>
      <c r="M294" s="181">
        <v>110.22676017656408</v>
      </c>
      <c r="N294" s="181">
        <v>110.70665149705034</v>
      </c>
      <c r="O294" s="181">
        <v>110.8086365875356</v>
      </c>
      <c r="P294" s="181">
        <v>110.92432799234598</v>
      </c>
      <c r="Q294" s="181">
        <v>111.55780582239476</v>
      </c>
      <c r="R294" s="181">
        <v>112.18362250848526</v>
      </c>
      <c r="S294" s="181">
        <v>112.05306259804291</v>
      </c>
      <c r="T294" s="181">
        <v>112.05306259804291</v>
      </c>
      <c r="U294" s="181">
        <v>112.05306259804291</v>
      </c>
      <c r="V294" s="181">
        <v>111.42116994377081</v>
      </c>
      <c r="W294" s="181">
        <v>112.29178930357425</v>
      </c>
      <c r="X294" s="181">
        <v>112.52712346065012</v>
      </c>
      <c r="Y294" s="181">
        <v>112.52712346065012</v>
      </c>
      <c r="Z294" s="181">
        <v>112.52712346065012</v>
      </c>
      <c r="AA294" s="181">
        <v>112.52712346065012</v>
      </c>
      <c r="AB294" s="181">
        <v>112.52712346065012</v>
      </c>
      <c r="AC294" s="181">
        <v>112.8768302118125</v>
      </c>
      <c r="AD294" s="181">
        <v>112.8768302118125</v>
      </c>
      <c r="AE294" s="181">
        <v>113.38444869818096</v>
      </c>
      <c r="AF294" s="181">
        <v>113.38444869818096</v>
      </c>
      <c r="AG294" s="181">
        <v>113.56953217541508</v>
      </c>
      <c r="AH294" s="181">
        <v>113.56953217541508</v>
      </c>
      <c r="AI294" s="181">
        <v>114.21349345591545</v>
      </c>
      <c r="AJ294" s="181">
        <v>114.49865666436962</v>
      </c>
      <c r="AK294" s="181">
        <v>114.858248915785</v>
      </c>
      <c r="AL294" s="181">
        <v>114.858248915785</v>
      </c>
      <c r="AM294" s="181">
        <v>114.858248915785</v>
      </c>
      <c r="AN294" s="181">
        <v>114.90711788156494</v>
      </c>
      <c r="AO294" s="181">
        <v>114.90711788156494</v>
      </c>
      <c r="AP294" s="181">
        <v>114.90711788156494</v>
      </c>
      <c r="AQ294" s="181">
        <v>114.96175312247614</v>
      </c>
      <c r="AR294" s="181">
        <v>115.04541453315932</v>
      </c>
      <c r="AS294" s="181">
        <v>115.04541453315932</v>
      </c>
      <c r="AT294" s="181">
        <v>115.4140730461453</v>
      </c>
      <c r="AU294" s="181">
        <v>115.89649107337216</v>
      </c>
      <c r="AV294" s="181">
        <v>116.01258534468451</v>
      </c>
      <c r="AW294" s="181">
        <v>116.01258534468452</v>
      </c>
      <c r="AX294" s="181">
        <v>116.01258534468452</v>
      </c>
      <c r="AY294" s="181">
        <v>117.70080915611106</v>
      </c>
      <c r="AZ294" s="181">
        <v>118.67489137362674</v>
      </c>
      <c r="BA294" s="181">
        <v>118.67489137362674</v>
      </c>
      <c r="BB294" s="181">
        <v>118.92905356381992</v>
      </c>
      <c r="BC294" s="181">
        <v>118.92905356381992</v>
      </c>
      <c r="BD294" s="181">
        <v>118.55340860993057</v>
      </c>
      <c r="BE294" s="181">
        <v>118.55340860993057</v>
      </c>
      <c r="BF294" s="181">
        <v>118.55340860993057</v>
      </c>
      <c r="BG294" s="181">
        <v>118.55340860993057</v>
      </c>
      <c r="BH294" s="181">
        <v>118.55340860993057</v>
      </c>
      <c r="BI294" s="181">
        <v>118.55340860993057</v>
      </c>
      <c r="BJ294" s="181">
        <v>118.55340860993057</v>
      </c>
      <c r="BK294" s="181">
        <v>118.55340860993057</v>
      </c>
      <c r="BL294" s="181"/>
    </row>
    <row r="295" spans="1:64" x14ac:dyDescent="0.25">
      <c r="B295" s="148" t="s">
        <v>611</v>
      </c>
      <c r="C295" s="200">
        <v>4</v>
      </c>
      <c r="D295" s="181">
        <v>105.92285524686316</v>
      </c>
      <c r="E295" s="181">
        <v>105.92285524686316</v>
      </c>
      <c r="F295" s="181">
        <v>106.75849570491185</v>
      </c>
      <c r="G295" s="181">
        <v>106.75849570491185</v>
      </c>
      <c r="H295" s="181">
        <v>106.75849570491185</v>
      </c>
      <c r="I295" s="181">
        <v>107.1149614921251</v>
      </c>
      <c r="J295" s="181">
        <v>107.1149614921251</v>
      </c>
      <c r="K295" s="181">
        <v>107.1149614921251</v>
      </c>
      <c r="L295" s="181">
        <v>106.78601691948134</v>
      </c>
      <c r="M295" s="181">
        <v>114.85829056682886</v>
      </c>
      <c r="N295" s="181">
        <v>114.85829056682886</v>
      </c>
      <c r="O295" s="181">
        <v>114.85829056682886</v>
      </c>
      <c r="P295" s="181">
        <v>114.85829056682886</v>
      </c>
      <c r="Q295" s="181">
        <v>115.67213668109784</v>
      </c>
      <c r="R295" s="181">
        <v>115.67213668109784</v>
      </c>
      <c r="S295" s="181">
        <v>116.38640004475229</v>
      </c>
      <c r="T295" s="181">
        <v>116.38640004475229</v>
      </c>
      <c r="U295" s="181">
        <v>117.24351998705275</v>
      </c>
      <c r="V295" s="181">
        <v>117.24351998705275</v>
      </c>
      <c r="W295" s="181">
        <v>117.24351998705275</v>
      </c>
      <c r="X295" s="181">
        <v>117.24351998705275</v>
      </c>
      <c r="Y295" s="181">
        <v>118.02528420529922</v>
      </c>
      <c r="Z295" s="181">
        <v>118.40026875641819</v>
      </c>
      <c r="AA295" s="181">
        <v>118.40026875641819</v>
      </c>
      <c r="AB295" s="181">
        <v>118.40026875641819</v>
      </c>
      <c r="AC295" s="181">
        <v>118.51478949274178</v>
      </c>
      <c r="AD295" s="181">
        <v>118.51478949274178</v>
      </c>
      <c r="AE295" s="181">
        <v>119.02246770183791</v>
      </c>
      <c r="AF295" s="181">
        <v>119.02246770183791</v>
      </c>
      <c r="AG295" s="181">
        <v>119.02246770183791</v>
      </c>
      <c r="AH295" s="181">
        <v>119.02246770183791</v>
      </c>
      <c r="AI295" s="181">
        <v>119.02246770183791</v>
      </c>
      <c r="AJ295" s="181">
        <v>119.02246770183791</v>
      </c>
      <c r="AK295" s="181">
        <v>119.02246770183791</v>
      </c>
      <c r="AL295" s="181">
        <v>119.02246770183791</v>
      </c>
      <c r="AM295" s="181">
        <v>119.25087050352931</v>
      </c>
      <c r="AN295" s="181">
        <v>119.25087050352931</v>
      </c>
      <c r="AO295" s="181">
        <v>119.25087050352931</v>
      </c>
      <c r="AP295" s="181">
        <v>119.25087050352931</v>
      </c>
      <c r="AQ295" s="181">
        <v>120.10046247952008</v>
      </c>
      <c r="AR295" s="181">
        <v>120.82344928224445</v>
      </c>
      <c r="AS295" s="181">
        <v>120.82344928224445</v>
      </c>
      <c r="AT295" s="181">
        <v>120.82344928224445</v>
      </c>
      <c r="AU295" s="181">
        <v>120.82344928224445</v>
      </c>
      <c r="AV295" s="181">
        <v>120.82344928224444</v>
      </c>
      <c r="AW295" s="181">
        <v>124.06661142504642</v>
      </c>
      <c r="AX295" s="181">
        <v>124.06661142504642</v>
      </c>
      <c r="AY295" s="181">
        <v>124.83803758561703</v>
      </c>
      <c r="AZ295" s="181">
        <v>124.83803758561704</v>
      </c>
      <c r="BA295" s="181">
        <v>124.83803758561703</v>
      </c>
      <c r="BB295" s="181">
        <v>124.83803758561703</v>
      </c>
      <c r="BC295" s="181">
        <v>124.83803758561704</v>
      </c>
      <c r="BD295" s="181">
        <v>124.83803758561704</v>
      </c>
      <c r="BE295" s="181">
        <v>124.83803758561704</v>
      </c>
      <c r="BF295" s="181">
        <v>124.83803758561703</v>
      </c>
      <c r="BG295" s="181">
        <v>124.83803758561703</v>
      </c>
      <c r="BH295" s="181">
        <v>124.83803758561703</v>
      </c>
      <c r="BI295" s="181">
        <v>124.83803758561703</v>
      </c>
      <c r="BJ295" s="181">
        <v>124.83803758561703</v>
      </c>
      <c r="BK295" s="181">
        <v>124.83803758561703</v>
      </c>
      <c r="BL295" s="181"/>
    </row>
    <row r="296" spans="1:64" x14ac:dyDescent="0.25">
      <c r="B296" s="148" t="s">
        <v>612</v>
      </c>
      <c r="C296" s="150">
        <v>15</v>
      </c>
      <c r="D296" s="181">
        <v>107.28545455040202</v>
      </c>
      <c r="E296" s="181">
        <v>107.28545455040202</v>
      </c>
      <c r="F296" s="181">
        <v>107.42412610242339</v>
      </c>
      <c r="G296" s="181">
        <v>107.79998161851373</v>
      </c>
      <c r="H296" s="181">
        <v>107.79998161851373</v>
      </c>
      <c r="I296" s="181">
        <v>107.79998161851373</v>
      </c>
      <c r="J296" s="181">
        <v>107.86617618242259</v>
      </c>
      <c r="K296" s="181">
        <v>108.63658501051923</v>
      </c>
      <c r="L296" s="181">
        <v>110.8961909256613</v>
      </c>
      <c r="M296" s="181">
        <v>112.09919367320991</v>
      </c>
      <c r="N296" s="181">
        <v>112.09919367320991</v>
      </c>
      <c r="O296" s="181">
        <v>112.09919367320991</v>
      </c>
      <c r="P296" s="181">
        <v>113.02466059968032</v>
      </c>
      <c r="Q296" s="181">
        <v>113.02466059968032</v>
      </c>
      <c r="R296" s="181">
        <v>113.07952141321078</v>
      </c>
      <c r="S296" s="181">
        <v>113.2124045762217</v>
      </c>
      <c r="T296" s="181">
        <v>113.2124045762217</v>
      </c>
      <c r="U296" s="181">
        <v>113.2124045762217</v>
      </c>
      <c r="V296" s="181">
        <v>113.2124045762217</v>
      </c>
      <c r="W296" s="181">
        <v>113.30305929120468</v>
      </c>
      <c r="X296" s="181">
        <v>113.3778210294024</v>
      </c>
      <c r="Y296" s="181">
        <v>113.3778210294024</v>
      </c>
      <c r="Z296" s="181">
        <v>113.3778210294024</v>
      </c>
      <c r="AA296" s="181">
        <v>113.31682120445181</v>
      </c>
      <c r="AB296" s="181">
        <v>113.28814380179503</v>
      </c>
      <c r="AC296" s="181">
        <v>114.16341788225823</v>
      </c>
      <c r="AD296" s="181">
        <v>114.16341788225823</v>
      </c>
      <c r="AE296" s="181">
        <v>114.16341788225823</v>
      </c>
      <c r="AF296" s="181">
        <v>114.16341788225823</v>
      </c>
      <c r="AG296" s="181">
        <v>114.16341788225823</v>
      </c>
      <c r="AH296" s="181">
        <v>114.33247158496849</v>
      </c>
      <c r="AI296" s="181">
        <v>114.33247158496849</v>
      </c>
      <c r="AJ296" s="181">
        <v>115.34526459858722</v>
      </c>
      <c r="AK296" s="181">
        <v>115.34526459858722</v>
      </c>
      <c r="AL296" s="181">
        <v>115.41915718264957</v>
      </c>
      <c r="AM296" s="181">
        <v>115.41915718264957</v>
      </c>
      <c r="AN296" s="181">
        <v>115.41915718264957</v>
      </c>
      <c r="AO296" s="181">
        <v>115.41915718264957</v>
      </c>
      <c r="AP296" s="181">
        <v>115.41915718264957</v>
      </c>
      <c r="AQ296" s="181">
        <v>115.41915718264957</v>
      </c>
      <c r="AR296" s="181">
        <v>120.68803903433133</v>
      </c>
      <c r="AS296" s="181">
        <v>120.68803903433133</v>
      </c>
      <c r="AT296" s="181">
        <v>120.92958927482428</v>
      </c>
      <c r="AU296" s="181">
        <v>121.29254271063577</v>
      </c>
      <c r="AV296" s="181">
        <v>122.1501355201997</v>
      </c>
      <c r="AW296" s="181">
        <v>122.1501355201997</v>
      </c>
      <c r="AX296" s="181">
        <v>122.1501355201997</v>
      </c>
      <c r="AY296" s="181">
        <v>122.1501355201997</v>
      </c>
      <c r="AZ296" s="181">
        <v>122.27614681703855</v>
      </c>
      <c r="BA296" s="181">
        <v>122.27614681703855</v>
      </c>
      <c r="BB296" s="181">
        <v>122.49348262493116</v>
      </c>
      <c r="BC296" s="181">
        <v>122.49348262493116</v>
      </c>
      <c r="BD296" s="181">
        <v>123.23662379881146</v>
      </c>
      <c r="BE296" s="181">
        <v>123.34361968094116</v>
      </c>
      <c r="BF296" s="181">
        <v>123.34361968094116</v>
      </c>
      <c r="BG296" s="181">
        <v>123.34361968094116</v>
      </c>
      <c r="BH296" s="181">
        <v>123.34361968094116</v>
      </c>
      <c r="BI296" s="181">
        <v>124.10321856857438</v>
      </c>
      <c r="BJ296" s="181">
        <v>124.24704390365173</v>
      </c>
      <c r="BK296" s="181">
        <v>125.25005248107482</v>
      </c>
      <c r="BL296" s="181"/>
    </row>
    <row r="297" spans="1:64" x14ac:dyDescent="0.25">
      <c r="A297" s="189" t="s">
        <v>156</v>
      </c>
      <c r="B297" s="188"/>
      <c r="C297" s="164">
        <f>C298</f>
        <v>2</v>
      </c>
      <c r="D297" s="172">
        <f t="shared" ref="D297:J298" si="105">D298</f>
        <v>95.205823909202479</v>
      </c>
      <c r="E297" s="172">
        <f t="shared" si="105"/>
        <v>92.080046304580392</v>
      </c>
      <c r="F297" s="172">
        <f t="shared" si="105"/>
        <v>92.080046304580392</v>
      </c>
      <c r="G297" s="172">
        <f t="shared" si="105"/>
        <v>92.080046304580392</v>
      </c>
      <c r="H297" s="172">
        <f t="shared" si="105"/>
        <v>79.906466186243605</v>
      </c>
      <c r="I297" s="172">
        <f t="shared" si="105"/>
        <v>86.370431147453203</v>
      </c>
      <c r="J297" s="172">
        <f t="shared" si="105"/>
        <v>99.45685801257217</v>
      </c>
      <c r="K297" s="172">
        <v>99.45685801257217</v>
      </c>
      <c r="L297" s="172">
        <v>102.99335256248111</v>
      </c>
      <c r="M297" s="172">
        <v>102.99335256248111</v>
      </c>
      <c r="N297" s="172">
        <v>102.99335256248111</v>
      </c>
      <c r="O297" s="172">
        <v>102.99335256248111</v>
      </c>
      <c r="P297" s="172">
        <v>87.918226173981864</v>
      </c>
      <c r="Q297" s="172">
        <v>85.031713446831688</v>
      </c>
      <c r="R297" s="172">
        <v>85.031713446831688</v>
      </c>
      <c r="S297" s="172">
        <v>83.934300133875482</v>
      </c>
      <c r="T297" s="172">
        <v>83.934300133875482</v>
      </c>
      <c r="U297" s="172">
        <v>83.934300133875482</v>
      </c>
      <c r="V297" s="172">
        <v>86.217569648425822</v>
      </c>
      <c r="W297" s="172">
        <v>104.16725549496115</v>
      </c>
      <c r="X297" s="172">
        <v>109.29103737825018</v>
      </c>
      <c r="Y297" s="172">
        <v>105.26880589620153</v>
      </c>
      <c r="Z297" s="172">
        <v>105.26880589620153</v>
      </c>
      <c r="AA297" s="172">
        <v>105.26880589620153</v>
      </c>
      <c r="AB297" s="172">
        <v>88.191692076861983</v>
      </c>
      <c r="AC297" s="172">
        <v>86.293987006677611</v>
      </c>
      <c r="AD297" s="172">
        <v>86.293987006677611</v>
      </c>
      <c r="AE297" s="172">
        <v>88.718426724768733</v>
      </c>
      <c r="AF297" s="172">
        <v>106.30051831129609</v>
      </c>
      <c r="AG297" s="172">
        <v>93.378975016737186</v>
      </c>
      <c r="AH297" s="172">
        <v>92.429024105485482</v>
      </c>
      <c r="AI297" s="172">
        <v>108.3634386397686</v>
      </c>
      <c r="AJ297" s="172">
        <v>122.19510262751292</v>
      </c>
      <c r="AK297" s="172">
        <v>119.53239338881409</v>
      </c>
      <c r="AL297" s="172">
        <v>108.3634386397686</v>
      </c>
      <c r="AM297" s="172">
        <v>108.3634386397686</v>
      </c>
      <c r="AN297" s="172">
        <v>108.3634386397686</v>
      </c>
      <c r="AO297" s="172">
        <v>105.21911562703826</v>
      </c>
      <c r="AP297" s="172">
        <v>103.60100932229966</v>
      </c>
      <c r="AQ297" s="172">
        <v>101.10276298486951</v>
      </c>
      <c r="AR297" s="172">
        <v>101.10276298486951</v>
      </c>
      <c r="AS297" s="172">
        <v>101.10276298486951</v>
      </c>
      <c r="AT297" s="172">
        <v>103.29852139553543</v>
      </c>
      <c r="AU297" s="172">
        <v>107.31197117428945</v>
      </c>
      <c r="AV297" s="172">
        <v>123.43044826598658</v>
      </c>
      <c r="AW297" s="172">
        <v>114.3757224436645</v>
      </c>
      <c r="AX297" s="172">
        <v>117.13374305347973</v>
      </c>
      <c r="AY297" s="172">
        <v>117.13374305347976</v>
      </c>
      <c r="AZ297" s="172">
        <v>115.64611208138044</v>
      </c>
      <c r="BA297" s="172">
        <v>120.31686269593516</v>
      </c>
      <c r="BB297" s="172">
        <v>120.31686269593516</v>
      </c>
      <c r="BC297" s="172">
        <v>110.42662180804548</v>
      </c>
      <c r="BD297" s="172">
        <v>118.42183766732965</v>
      </c>
      <c r="BE297" s="172">
        <v>118.42183766732965</v>
      </c>
      <c r="BF297" s="172">
        <v>118.42183766732963</v>
      </c>
      <c r="BG297" s="172">
        <v>133.29096300578698</v>
      </c>
      <c r="BH297" s="172">
        <v>133.29096300578698</v>
      </c>
      <c r="BI297" s="172">
        <v>128.49171969840143</v>
      </c>
      <c r="BJ297" s="172">
        <v>128.49171969840143</v>
      </c>
      <c r="BK297" s="172">
        <v>131.93192018924589</v>
      </c>
      <c r="BL297" s="172"/>
    </row>
    <row r="298" spans="1:64" x14ac:dyDescent="0.25">
      <c r="A298" s="173" t="s">
        <v>157</v>
      </c>
      <c r="B298" s="188"/>
      <c r="C298" s="164">
        <f>C299</f>
        <v>2</v>
      </c>
      <c r="D298" s="177">
        <f t="shared" si="105"/>
        <v>95.205823909202479</v>
      </c>
      <c r="E298" s="177">
        <f t="shared" si="105"/>
        <v>92.080046304580392</v>
      </c>
      <c r="F298" s="177">
        <f t="shared" si="105"/>
        <v>92.080046304580392</v>
      </c>
      <c r="G298" s="177">
        <f t="shared" si="105"/>
        <v>92.080046304580392</v>
      </c>
      <c r="H298" s="177">
        <f t="shared" si="105"/>
        <v>79.906466186243605</v>
      </c>
      <c r="I298" s="177">
        <f t="shared" si="105"/>
        <v>86.370431147453203</v>
      </c>
      <c r="J298" s="177">
        <f t="shared" si="105"/>
        <v>99.45685801257217</v>
      </c>
      <c r="K298" s="177">
        <v>99.45685801257217</v>
      </c>
      <c r="L298" s="177">
        <v>102.99335256248111</v>
      </c>
      <c r="M298" s="177">
        <v>102.99335256248111</v>
      </c>
      <c r="N298" s="177">
        <v>102.99335256248111</v>
      </c>
      <c r="O298" s="177">
        <v>102.99335256248111</v>
      </c>
      <c r="P298" s="177">
        <v>87.918226173981864</v>
      </c>
      <c r="Q298" s="177">
        <v>85.031713446831688</v>
      </c>
      <c r="R298" s="177">
        <v>85.031713446831688</v>
      </c>
      <c r="S298" s="177">
        <v>83.934300133875482</v>
      </c>
      <c r="T298" s="177">
        <v>83.934300133875482</v>
      </c>
      <c r="U298" s="177">
        <v>83.934300133875482</v>
      </c>
      <c r="V298" s="177">
        <v>86.217569648425822</v>
      </c>
      <c r="W298" s="177">
        <v>104.16725549496115</v>
      </c>
      <c r="X298" s="177">
        <v>109.29103737825018</v>
      </c>
      <c r="Y298" s="177">
        <v>105.26880589620153</v>
      </c>
      <c r="Z298" s="177">
        <v>105.26880589620153</v>
      </c>
      <c r="AA298" s="177">
        <v>105.26880589620153</v>
      </c>
      <c r="AB298" s="177">
        <v>88.191692076861983</v>
      </c>
      <c r="AC298" s="177">
        <v>86.293987006677611</v>
      </c>
      <c r="AD298" s="177">
        <v>86.293987006677611</v>
      </c>
      <c r="AE298" s="177">
        <v>88.718426724768733</v>
      </c>
      <c r="AF298" s="177">
        <v>106.30051831129609</v>
      </c>
      <c r="AG298" s="177">
        <v>93.378975016737186</v>
      </c>
      <c r="AH298" s="177">
        <v>92.429024105485482</v>
      </c>
      <c r="AI298" s="177">
        <v>108.3634386397686</v>
      </c>
      <c r="AJ298" s="177">
        <v>122.19510262751292</v>
      </c>
      <c r="AK298" s="177">
        <v>119.53239338881409</v>
      </c>
      <c r="AL298" s="177">
        <v>108.3634386397686</v>
      </c>
      <c r="AM298" s="177">
        <v>108.3634386397686</v>
      </c>
      <c r="AN298" s="177">
        <v>108.3634386397686</v>
      </c>
      <c r="AO298" s="177">
        <v>105.21911562703826</v>
      </c>
      <c r="AP298" s="177">
        <v>103.60100932229966</v>
      </c>
      <c r="AQ298" s="177">
        <v>101.10276298486951</v>
      </c>
      <c r="AR298" s="177">
        <v>101.10276298486951</v>
      </c>
      <c r="AS298" s="177">
        <v>101.10276298486951</v>
      </c>
      <c r="AT298" s="177">
        <v>103.29852139553543</v>
      </c>
      <c r="AU298" s="177">
        <v>107.31197117428945</v>
      </c>
      <c r="AV298" s="177">
        <v>123.43044826598658</v>
      </c>
      <c r="AW298" s="177">
        <v>114.3757224436645</v>
      </c>
      <c r="AX298" s="177">
        <v>117.13374305347973</v>
      </c>
      <c r="AY298" s="177">
        <v>117.13374305347976</v>
      </c>
      <c r="AZ298" s="177">
        <v>115.64611208138044</v>
      </c>
      <c r="BA298" s="177">
        <v>120.31686269593516</v>
      </c>
      <c r="BB298" s="177">
        <v>120.31686269593516</v>
      </c>
      <c r="BC298" s="177">
        <v>110.42662180804548</v>
      </c>
      <c r="BD298" s="177">
        <v>118.42183766732965</v>
      </c>
      <c r="BE298" s="177">
        <v>118.42183766732965</v>
      </c>
      <c r="BF298" s="177">
        <v>118.42183766732963</v>
      </c>
      <c r="BG298" s="177">
        <v>133.29096300578698</v>
      </c>
      <c r="BH298" s="177">
        <v>133.29096300578698</v>
      </c>
      <c r="BI298" s="177">
        <v>128.49171969840143</v>
      </c>
      <c r="BJ298" s="177">
        <v>128.49171969840143</v>
      </c>
      <c r="BK298" s="177">
        <v>131.93192018924589</v>
      </c>
      <c r="BL298" s="177"/>
    </row>
    <row r="299" spans="1:64" x14ac:dyDescent="0.25">
      <c r="B299" s="148" t="s">
        <v>613</v>
      </c>
      <c r="C299" s="200">
        <v>2</v>
      </c>
      <c r="D299" s="181">
        <v>95.205823909202479</v>
      </c>
      <c r="E299" s="181">
        <v>92.080046304580392</v>
      </c>
      <c r="F299" s="181">
        <v>92.080046304580392</v>
      </c>
      <c r="G299" s="181">
        <v>92.080046304580392</v>
      </c>
      <c r="H299" s="181">
        <v>79.906466186243605</v>
      </c>
      <c r="I299" s="181">
        <v>86.370431147453203</v>
      </c>
      <c r="J299" s="181">
        <v>99.45685801257217</v>
      </c>
      <c r="K299" s="181">
        <v>99.45685801257217</v>
      </c>
      <c r="L299" s="181">
        <v>102.99335256248111</v>
      </c>
      <c r="M299" s="181">
        <v>102.99335256248111</v>
      </c>
      <c r="N299" s="181">
        <v>102.99335256248111</v>
      </c>
      <c r="O299" s="181">
        <v>102.99335256248111</v>
      </c>
      <c r="P299" s="181">
        <v>87.918226173981864</v>
      </c>
      <c r="Q299" s="181">
        <v>85.031713446831688</v>
      </c>
      <c r="R299" s="181">
        <v>85.031713446831688</v>
      </c>
      <c r="S299" s="181">
        <v>83.934300133875482</v>
      </c>
      <c r="T299" s="181">
        <v>83.934300133875482</v>
      </c>
      <c r="U299" s="181">
        <v>83.934300133875482</v>
      </c>
      <c r="V299" s="181">
        <v>86.217569648425822</v>
      </c>
      <c r="W299" s="181">
        <v>104.16725549496115</v>
      </c>
      <c r="X299" s="181">
        <v>109.29103737825018</v>
      </c>
      <c r="Y299" s="181">
        <v>105.26880589620153</v>
      </c>
      <c r="Z299" s="181">
        <v>105.26880589620153</v>
      </c>
      <c r="AA299" s="181">
        <v>105.26880589620153</v>
      </c>
      <c r="AB299" s="181">
        <v>88.191692076861983</v>
      </c>
      <c r="AC299" s="181">
        <v>86.293987006677611</v>
      </c>
      <c r="AD299" s="181">
        <v>86.293987006677611</v>
      </c>
      <c r="AE299" s="181">
        <v>88.718426724768733</v>
      </c>
      <c r="AF299" s="181">
        <v>106.30051831129609</v>
      </c>
      <c r="AG299" s="181">
        <v>93.378975016737186</v>
      </c>
      <c r="AH299" s="181">
        <v>92.429024105485482</v>
      </c>
      <c r="AI299" s="181">
        <v>108.3634386397686</v>
      </c>
      <c r="AJ299" s="181">
        <v>122.19510262751292</v>
      </c>
      <c r="AK299" s="181">
        <v>119.53239338881409</v>
      </c>
      <c r="AL299" s="181">
        <v>108.3634386397686</v>
      </c>
      <c r="AM299" s="181">
        <v>108.3634386397686</v>
      </c>
      <c r="AN299" s="181">
        <v>108.3634386397686</v>
      </c>
      <c r="AO299" s="181">
        <v>105.21911562703826</v>
      </c>
      <c r="AP299" s="181">
        <v>103.60100932229966</v>
      </c>
      <c r="AQ299" s="181">
        <v>101.10276298486951</v>
      </c>
      <c r="AR299" s="181">
        <v>101.10276298486951</v>
      </c>
      <c r="AS299" s="181">
        <v>101.10276298486951</v>
      </c>
      <c r="AT299" s="181">
        <v>103.29852139553543</v>
      </c>
      <c r="AU299" s="181">
        <v>107.31197117428945</v>
      </c>
      <c r="AV299" s="181">
        <v>123.43044826598658</v>
      </c>
      <c r="AW299" s="181">
        <v>114.3757224436645</v>
      </c>
      <c r="AX299" s="181">
        <v>117.13374305347973</v>
      </c>
      <c r="AY299" s="181">
        <v>117.13374305347976</v>
      </c>
      <c r="AZ299" s="181">
        <v>115.64611208138044</v>
      </c>
      <c r="BA299" s="181">
        <v>120.31686269593516</v>
      </c>
      <c r="BB299" s="181">
        <v>120.31686269593516</v>
      </c>
      <c r="BC299" s="181">
        <v>110.42662180804548</v>
      </c>
      <c r="BD299" s="181">
        <v>118.42183766732965</v>
      </c>
      <c r="BE299" s="181">
        <v>118.42183766732965</v>
      </c>
      <c r="BF299" s="181">
        <v>118.42183766732963</v>
      </c>
      <c r="BG299" s="181">
        <v>133.29096300578698</v>
      </c>
      <c r="BH299" s="181">
        <v>133.29096300578698</v>
      </c>
      <c r="BI299" s="181">
        <v>128.49171969840143</v>
      </c>
      <c r="BJ299" s="181">
        <v>128.49171969840143</v>
      </c>
      <c r="BK299" s="181">
        <v>131.93192018924589</v>
      </c>
      <c r="BL299" s="181"/>
    </row>
    <row r="300" spans="1:64" x14ac:dyDescent="0.25">
      <c r="C300" s="152"/>
    </row>
    <row r="301" spans="1:64" x14ac:dyDescent="0.25">
      <c r="A301" s="159" t="s">
        <v>158</v>
      </c>
      <c r="B301" s="192"/>
      <c r="C301" s="164">
        <f>C302+C312+C317+C320+C330+C327</f>
        <v>41</v>
      </c>
      <c r="D301" s="165">
        <f t="shared" ref="D301:J301" si="106">(D302*21+D312*3+D317*1+D320*12+D327*1+D330*3)/41</f>
        <v>102.63154000102995</v>
      </c>
      <c r="E301" s="165">
        <f t="shared" si="106"/>
        <v>102.43150911585899</v>
      </c>
      <c r="F301" s="165">
        <f t="shared" si="106"/>
        <v>102.36545759406762</v>
      </c>
      <c r="G301" s="165">
        <f t="shared" si="106"/>
        <v>102.86808759893233</v>
      </c>
      <c r="H301" s="165">
        <f t="shared" si="106"/>
        <v>102.38112989911457</v>
      </c>
      <c r="I301" s="165">
        <f t="shared" si="106"/>
        <v>102.52904159639792</v>
      </c>
      <c r="J301" s="165">
        <f t="shared" si="106"/>
        <v>103.19140779676012</v>
      </c>
      <c r="K301" s="165">
        <v>103.22784089634426</v>
      </c>
      <c r="L301" s="165">
        <v>102.34200663590372</v>
      </c>
      <c r="M301" s="165">
        <v>103.29528291623275</v>
      </c>
      <c r="N301" s="165">
        <v>104.28427261702375</v>
      </c>
      <c r="O301" s="165">
        <v>104.72658856609847</v>
      </c>
      <c r="P301" s="165">
        <v>104.99660991997071</v>
      </c>
      <c r="Q301" s="165">
        <v>104.93331138304364</v>
      </c>
      <c r="R301" s="165">
        <v>105.2618784288465</v>
      </c>
      <c r="S301" s="165">
        <v>104.68135273473568</v>
      </c>
      <c r="T301" s="165">
        <v>104.50349669718054</v>
      </c>
      <c r="U301" s="165">
        <v>105.17735165516349</v>
      </c>
      <c r="V301" s="165">
        <v>104.94851381778291</v>
      </c>
      <c r="W301" s="165">
        <v>105.18271683507879</v>
      </c>
      <c r="X301" s="165">
        <v>103.91343950388395</v>
      </c>
      <c r="Y301" s="165">
        <v>105.70452282066324</v>
      </c>
      <c r="Z301" s="165">
        <v>105.06907167117008</v>
      </c>
      <c r="AA301" s="165">
        <v>104.73042363236816</v>
      </c>
      <c r="AB301" s="165">
        <v>105.51557457921835</v>
      </c>
      <c r="AC301" s="165">
        <v>105.62054087776866</v>
      </c>
      <c r="AD301" s="165">
        <v>105.50783520159459</v>
      </c>
      <c r="AE301" s="165">
        <v>105.3371404425996</v>
      </c>
      <c r="AF301" s="165">
        <v>105.61001769196208</v>
      </c>
      <c r="AG301" s="165">
        <v>106.03418380140801</v>
      </c>
      <c r="AH301" s="165">
        <v>105.38836265457437</v>
      </c>
      <c r="AI301" s="165">
        <v>105.2186934462906</v>
      </c>
      <c r="AJ301" s="165">
        <v>104.60867909529371</v>
      </c>
      <c r="AK301" s="165">
        <v>105.83771547946131</v>
      </c>
      <c r="AL301" s="165">
        <v>105.97357992045168</v>
      </c>
      <c r="AM301" s="165">
        <v>106.58379689386081</v>
      </c>
      <c r="AN301" s="165">
        <v>106.57657767156525</v>
      </c>
      <c r="AO301" s="165">
        <v>106.57908374821912</v>
      </c>
      <c r="AP301" s="165">
        <v>106.76148000088</v>
      </c>
      <c r="AQ301" s="165">
        <v>107.1628419362451</v>
      </c>
      <c r="AR301" s="165">
        <v>106.67748018537947</v>
      </c>
      <c r="AS301" s="165">
        <v>107.29907552770585</v>
      </c>
      <c r="AT301" s="165">
        <v>106.77421007385118</v>
      </c>
      <c r="AU301" s="165">
        <v>106.22028193771526</v>
      </c>
      <c r="AV301" s="165">
        <v>105.46524299114084</v>
      </c>
      <c r="AW301" s="165">
        <v>107.615294972884</v>
      </c>
      <c r="AX301" s="165">
        <v>107.90371934622777</v>
      </c>
      <c r="AY301" s="165">
        <v>108.09879390676782</v>
      </c>
      <c r="AZ301" s="165">
        <v>108.09718019601955</v>
      </c>
      <c r="BA301" s="165">
        <v>107.74632536478919</v>
      </c>
      <c r="BB301" s="165">
        <v>107.65420117968156</v>
      </c>
      <c r="BC301" s="165">
        <v>107.32935565930212</v>
      </c>
      <c r="BD301" s="165">
        <v>108.12900731888024</v>
      </c>
      <c r="BE301" s="165">
        <v>108.7267820067451</v>
      </c>
      <c r="BF301" s="165">
        <v>108.13976410346044</v>
      </c>
      <c r="BG301" s="165">
        <v>108.22093783913066</v>
      </c>
      <c r="BH301" s="165">
        <v>107.43970134365229</v>
      </c>
      <c r="BI301" s="165">
        <v>108.13842992395071</v>
      </c>
      <c r="BJ301" s="165">
        <v>108.89215735509828</v>
      </c>
      <c r="BK301" s="165">
        <v>108.17309044076492</v>
      </c>
      <c r="BL301" s="165"/>
    </row>
    <row r="302" spans="1:64" x14ac:dyDescent="0.25">
      <c r="A302" s="189" t="s">
        <v>159</v>
      </c>
      <c r="B302" s="188"/>
      <c r="C302" s="164">
        <f>C303+C307</f>
        <v>21</v>
      </c>
      <c r="D302" s="172">
        <f t="shared" ref="D302:I302" si="107">(D303*2+D307*19)/21</f>
        <v>102.46220146067905</v>
      </c>
      <c r="E302" s="172">
        <f t="shared" si="107"/>
        <v>101.94098915967946</v>
      </c>
      <c r="F302" s="172">
        <f t="shared" si="107"/>
        <v>101.83857718429492</v>
      </c>
      <c r="G302" s="172">
        <f t="shared" si="107"/>
        <v>102.99572105967334</v>
      </c>
      <c r="H302" s="172">
        <f t="shared" si="107"/>
        <v>102.01695221536266</v>
      </c>
      <c r="I302" s="172">
        <f t="shared" si="107"/>
        <v>102.31019570896467</v>
      </c>
      <c r="J302" s="172">
        <f>(J303*2+J307*19)/21</f>
        <v>103.66954139263404</v>
      </c>
      <c r="K302" s="172">
        <v>103.71844102418804</v>
      </c>
      <c r="L302" s="172">
        <v>102.17637324769083</v>
      </c>
      <c r="M302" s="172">
        <v>103.60209133583918</v>
      </c>
      <c r="N302" s="172">
        <v>105.43530013241099</v>
      </c>
      <c r="O302" s="172">
        <v>105.81852779774633</v>
      </c>
      <c r="P302" s="172">
        <v>106.30915985249287</v>
      </c>
      <c r="Q302" s="172">
        <v>106.26959238766487</v>
      </c>
      <c r="R302" s="172">
        <v>106.95610682646499</v>
      </c>
      <c r="S302" s="172">
        <v>105.84147228827949</v>
      </c>
      <c r="T302" s="172">
        <v>105.37055594474039</v>
      </c>
      <c r="U302" s="172">
        <v>106.81833406237493</v>
      </c>
      <c r="V302" s="172">
        <v>106.35645720343692</v>
      </c>
      <c r="W302" s="172">
        <v>106.97017217749065</v>
      </c>
      <c r="X302" s="172">
        <v>104.43549769144259</v>
      </c>
      <c r="Y302" s="172">
        <v>107.81382536026601</v>
      </c>
      <c r="Z302" s="172">
        <v>106.6743843421002</v>
      </c>
      <c r="AA302" s="172">
        <v>105.95529990039765</v>
      </c>
      <c r="AB302" s="172">
        <v>107.39295554893599</v>
      </c>
      <c r="AC302" s="172">
        <v>107.41260779117322</v>
      </c>
      <c r="AD302" s="172">
        <v>107.19256337578575</v>
      </c>
      <c r="AE302" s="172">
        <v>107.07876514933923</v>
      </c>
      <c r="AF302" s="172">
        <v>107.66758803928889</v>
      </c>
      <c r="AG302" s="172">
        <v>108.39590888270021</v>
      </c>
      <c r="AH302" s="172">
        <v>107.01510214788112</v>
      </c>
      <c r="AI302" s="172">
        <v>106.77315007994419</v>
      </c>
      <c r="AJ302" s="172">
        <v>105.58024475732148</v>
      </c>
      <c r="AK302" s="172">
        <v>108.01325045199613</v>
      </c>
      <c r="AL302" s="172">
        <v>108.22777985339268</v>
      </c>
      <c r="AM302" s="172">
        <v>109.09240195789641</v>
      </c>
      <c r="AN302" s="172">
        <v>109.16084157144472</v>
      </c>
      <c r="AO302" s="172">
        <v>109.12851644852496</v>
      </c>
      <c r="AP302" s="172">
        <v>109.08604349157299</v>
      </c>
      <c r="AQ302" s="172">
        <v>109.65945670085023</v>
      </c>
      <c r="AR302" s="172">
        <v>108.76961361674049</v>
      </c>
      <c r="AS302" s="172">
        <v>110.0206398172385</v>
      </c>
      <c r="AT302" s="172">
        <v>109.28726938112752</v>
      </c>
      <c r="AU302" s="172">
        <v>108.34714320648911</v>
      </c>
      <c r="AV302" s="172">
        <v>106.91679152677465</v>
      </c>
      <c r="AW302" s="172">
        <v>109.15153067210535</v>
      </c>
      <c r="AX302" s="172">
        <v>109.66635928632489</v>
      </c>
      <c r="AY302" s="172">
        <v>110.03872322332587</v>
      </c>
      <c r="AZ302" s="172">
        <v>109.90470629759515</v>
      </c>
      <c r="BA302" s="172">
        <v>109.24126567130666</v>
      </c>
      <c r="BB302" s="172">
        <v>108.88825961716533</v>
      </c>
      <c r="BC302" s="172">
        <v>108.458275059698</v>
      </c>
      <c r="BD302" s="172">
        <v>109.92906208994457</v>
      </c>
      <c r="BE302" s="172">
        <v>110.99670281106063</v>
      </c>
      <c r="BF302" s="172">
        <v>110.02409107751075</v>
      </c>
      <c r="BG302" s="172">
        <v>110.03529566248922</v>
      </c>
      <c r="BH302" s="172">
        <v>108.48244228988278</v>
      </c>
      <c r="BI302" s="172">
        <v>109.76585800722953</v>
      </c>
      <c r="BJ302" s="172">
        <v>111.21557102071152</v>
      </c>
      <c r="BK302" s="172">
        <v>109.87269342945514</v>
      </c>
      <c r="BL302" s="172"/>
    </row>
    <row r="303" spans="1:64" x14ac:dyDescent="0.25">
      <c r="A303" s="173" t="s">
        <v>160</v>
      </c>
      <c r="B303" s="188"/>
      <c r="C303" s="164">
        <f>SUM(C304:C305)</f>
        <v>2</v>
      </c>
      <c r="D303" s="177">
        <f t="shared" ref="D303:I303" si="108">(D304*1+D305*1)/2</f>
        <v>107.32745744152513</v>
      </c>
      <c r="E303" s="177">
        <f t="shared" si="108"/>
        <v>107.32745744152513</v>
      </c>
      <c r="F303" s="177">
        <f t="shared" si="108"/>
        <v>107.32745744152513</v>
      </c>
      <c r="G303" s="177">
        <f t="shared" si="108"/>
        <v>107.32745744152513</v>
      </c>
      <c r="H303" s="177">
        <f t="shared" si="108"/>
        <v>107.32745744152513</v>
      </c>
      <c r="I303" s="177">
        <f t="shared" si="108"/>
        <v>107.32745744152513</v>
      </c>
      <c r="J303" s="177">
        <f>(J304*1+J305*1)/2</f>
        <v>107.32745744152513</v>
      </c>
      <c r="K303" s="177">
        <v>107.32745744152513</v>
      </c>
      <c r="L303" s="177">
        <v>107.32745744152513</v>
      </c>
      <c r="M303" s="177">
        <v>108.96387998586428</v>
      </c>
      <c r="N303" s="177">
        <v>112.26363080992812</v>
      </c>
      <c r="O303" s="177">
        <v>113.2161200343306</v>
      </c>
      <c r="P303" s="177">
        <v>114.3024775867764</v>
      </c>
      <c r="Q303" s="177">
        <v>116.63922678857102</v>
      </c>
      <c r="R303" s="177">
        <v>116.63922678857102</v>
      </c>
      <c r="S303" s="177">
        <v>116.63922678857102</v>
      </c>
      <c r="T303" s="177">
        <v>116.63922678857102</v>
      </c>
      <c r="U303" s="177">
        <v>116.95231515198289</v>
      </c>
      <c r="V303" s="177">
        <v>116.95231515198289</v>
      </c>
      <c r="W303" s="177">
        <v>116.95231515198289</v>
      </c>
      <c r="X303" s="177">
        <v>116.95231515198289</v>
      </c>
      <c r="Y303" s="177">
        <v>119.73136273851745</v>
      </c>
      <c r="Z303" s="177">
        <v>119.73136273851745</v>
      </c>
      <c r="AA303" s="177">
        <v>119.73136273851745</v>
      </c>
      <c r="AB303" s="177">
        <v>119.73136273851745</v>
      </c>
      <c r="AC303" s="177">
        <v>119.73136273851745</v>
      </c>
      <c r="AD303" s="177">
        <v>119.73136273851745</v>
      </c>
      <c r="AE303" s="177">
        <v>119.73136273851745</v>
      </c>
      <c r="AF303" s="177">
        <v>119.73136273851745</v>
      </c>
      <c r="AG303" s="177">
        <v>119.73136273851745</v>
      </c>
      <c r="AH303" s="177">
        <v>126.58833861770799</v>
      </c>
      <c r="AI303" s="177">
        <v>128.2424635447866</v>
      </c>
      <c r="AJ303" s="177">
        <v>128.2424635447866</v>
      </c>
      <c r="AK303" s="177">
        <v>129.67501406470907</v>
      </c>
      <c r="AL303" s="177">
        <v>129.67501406470907</v>
      </c>
      <c r="AM303" s="177">
        <v>130.47840701283269</v>
      </c>
      <c r="AN303" s="177">
        <v>132.07171209276294</v>
      </c>
      <c r="AO303" s="177">
        <v>132.56018228073046</v>
      </c>
      <c r="AP303" s="177">
        <v>132.56018228073046</v>
      </c>
      <c r="AQ303" s="177">
        <v>132.56018228073046</v>
      </c>
      <c r="AR303" s="177">
        <v>132.56018228073046</v>
      </c>
      <c r="AS303" s="177">
        <v>132.56018228073046</v>
      </c>
      <c r="AT303" s="177">
        <v>132.56018228073046</v>
      </c>
      <c r="AU303" s="177">
        <v>133.55762512632646</v>
      </c>
      <c r="AV303" s="177">
        <v>133.55762512632651</v>
      </c>
      <c r="AW303" s="177">
        <v>136.18188173515881</v>
      </c>
      <c r="AX303" s="177">
        <v>136.18188173515881</v>
      </c>
      <c r="AY303" s="177">
        <v>136.18188173515887</v>
      </c>
      <c r="AZ303" s="177">
        <v>136.18188173515881</v>
      </c>
      <c r="BA303" s="177">
        <v>136.18188173515887</v>
      </c>
      <c r="BB303" s="177">
        <v>136.18188173515887</v>
      </c>
      <c r="BC303" s="177">
        <v>136.18188173515881</v>
      </c>
      <c r="BD303" s="177">
        <v>136.18188173515881</v>
      </c>
      <c r="BE303" s="177">
        <v>136.18188173515881</v>
      </c>
      <c r="BF303" s="177">
        <v>136.18188173515887</v>
      </c>
      <c r="BG303" s="177">
        <v>136.18188173515887</v>
      </c>
      <c r="BH303" s="177">
        <v>137.40308140925532</v>
      </c>
      <c r="BI303" s="177">
        <v>137.40308140925532</v>
      </c>
      <c r="BJ303" s="177">
        <v>137.40308140925532</v>
      </c>
      <c r="BK303" s="177">
        <v>137.40308140925532</v>
      </c>
      <c r="BL303" s="177"/>
    </row>
    <row r="304" spans="1:64" x14ac:dyDescent="0.25">
      <c r="B304" s="148" t="s">
        <v>614</v>
      </c>
      <c r="C304" s="200">
        <v>1</v>
      </c>
      <c r="D304" s="181">
        <v>111.41579641205014</v>
      </c>
      <c r="E304" s="181">
        <v>111.41579641205014</v>
      </c>
      <c r="F304" s="181">
        <v>111.41579641205014</v>
      </c>
      <c r="G304" s="181">
        <v>111.41579641205014</v>
      </c>
      <c r="H304" s="181">
        <v>111.41579641205014</v>
      </c>
      <c r="I304" s="181">
        <v>111.41579641205014</v>
      </c>
      <c r="J304" s="181">
        <v>111.41579641205014</v>
      </c>
      <c r="K304" s="181">
        <v>111.41579641205014</v>
      </c>
      <c r="L304" s="181">
        <v>111.41579641205014</v>
      </c>
      <c r="M304" s="181">
        <v>114.68864150072844</v>
      </c>
      <c r="N304" s="181">
        <v>117.94410579316418</v>
      </c>
      <c r="O304" s="181">
        <v>119.84908424196915</v>
      </c>
      <c r="P304" s="181">
        <v>122.02179934686077</v>
      </c>
      <c r="Q304" s="181">
        <v>124.49399676579455</v>
      </c>
      <c r="R304" s="181">
        <v>124.49399676579455</v>
      </c>
      <c r="S304" s="181">
        <v>124.49399676579455</v>
      </c>
      <c r="T304" s="181">
        <v>124.49399676579455</v>
      </c>
      <c r="U304" s="181">
        <v>125.12017349261826</v>
      </c>
      <c r="V304" s="181">
        <v>125.12017349261826</v>
      </c>
      <c r="W304" s="181">
        <v>125.12017349261826</v>
      </c>
      <c r="X304" s="181">
        <v>125.12017349261826</v>
      </c>
      <c r="Y304" s="181">
        <v>127.80765394807979</v>
      </c>
      <c r="Z304" s="181">
        <v>127.80765394807979</v>
      </c>
      <c r="AA304" s="181">
        <v>127.80765394807979</v>
      </c>
      <c r="AB304" s="181">
        <v>127.80765394807979</v>
      </c>
      <c r="AC304" s="181">
        <v>127.80765394807979</v>
      </c>
      <c r="AD304" s="181">
        <v>127.80765394807979</v>
      </c>
      <c r="AE304" s="181">
        <v>127.80765394807979</v>
      </c>
      <c r="AF304" s="181">
        <v>127.80765394807979</v>
      </c>
      <c r="AG304" s="181">
        <v>127.80765394807979</v>
      </c>
      <c r="AH304" s="181">
        <v>127.80765394807979</v>
      </c>
      <c r="AI304" s="181">
        <v>127.80765394807979</v>
      </c>
      <c r="AJ304" s="181">
        <v>127.80765394807979</v>
      </c>
      <c r="AK304" s="181">
        <v>127.80765394807979</v>
      </c>
      <c r="AL304" s="181">
        <v>127.80765394807979</v>
      </c>
      <c r="AM304" s="181">
        <v>129.41443984432703</v>
      </c>
      <c r="AN304" s="181">
        <v>132.6010500041875</v>
      </c>
      <c r="AO304" s="181">
        <v>133.57799038012257</v>
      </c>
      <c r="AP304" s="181">
        <v>133.57799038012257</v>
      </c>
      <c r="AQ304" s="181">
        <v>133.57799038012257</v>
      </c>
      <c r="AR304" s="181">
        <v>133.57799038012257</v>
      </c>
      <c r="AS304" s="181">
        <v>133.57799038012257</v>
      </c>
      <c r="AT304" s="181">
        <v>133.57799038012257</v>
      </c>
      <c r="AU304" s="181">
        <v>133.57799038012257</v>
      </c>
      <c r="AV304" s="181">
        <v>133.57799038012257</v>
      </c>
      <c r="AW304" s="181">
        <v>138.82650359778734</v>
      </c>
      <c r="AX304" s="181">
        <v>138.82650359778734</v>
      </c>
      <c r="AY304" s="181">
        <v>138.82650359778728</v>
      </c>
      <c r="AZ304" s="181">
        <v>138.82650359778734</v>
      </c>
      <c r="BA304" s="181">
        <v>138.82650359778728</v>
      </c>
      <c r="BB304" s="181">
        <v>138.82650359778728</v>
      </c>
      <c r="BC304" s="181">
        <v>138.82650359778734</v>
      </c>
      <c r="BD304" s="181">
        <v>138.82650359778734</v>
      </c>
      <c r="BE304" s="181">
        <v>138.82650359778734</v>
      </c>
      <c r="BF304" s="181">
        <v>138.82650359778728</v>
      </c>
      <c r="BG304" s="181">
        <v>138.82650359778728</v>
      </c>
      <c r="BH304" s="181">
        <v>141.26890294598022</v>
      </c>
      <c r="BI304" s="181">
        <v>141.26890294598022</v>
      </c>
      <c r="BJ304" s="181">
        <v>141.26890294598022</v>
      </c>
      <c r="BK304" s="181">
        <v>141.26890294598022</v>
      </c>
      <c r="BL304" s="181"/>
    </row>
    <row r="305" spans="1:64" x14ac:dyDescent="0.25">
      <c r="B305" s="148" t="s">
        <v>615</v>
      </c>
      <c r="C305" s="200">
        <v>1</v>
      </c>
      <c r="D305" s="181">
        <v>103.23911847100013</v>
      </c>
      <c r="E305" s="181">
        <v>103.23911847100013</v>
      </c>
      <c r="F305" s="181">
        <v>103.23911847100013</v>
      </c>
      <c r="G305" s="181">
        <v>103.23911847100013</v>
      </c>
      <c r="H305" s="181">
        <v>103.23911847100013</v>
      </c>
      <c r="I305" s="181">
        <v>103.23911847100013</v>
      </c>
      <c r="J305" s="181">
        <v>103.23911847100013</v>
      </c>
      <c r="K305" s="181">
        <v>103.23911847100013</v>
      </c>
      <c r="L305" s="181">
        <v>103.23911847100013</v>
      </c>
      <c r="M305" s="181">
        <v>103.23911847100013</v>
      </c>
      <c r="N305" s="181">
        <v>106.58315582669204</v>
      </c>
      <c r="O305" s="181">
        <v>106.58315582669204</v>
      </c>
      <c r="P305" s="181">
        <v>106.58315582669204</v>
      </c>
      <c r="Q305" s="181">
        <v>108.78445681134751</v>
      </c>
      <c r="R305" s="181">
        <v>108.78445681134751</v>
      </c>
      <c r="S305" s="181">
        <v>108.78445681134751</v>
      </c>
      <c r="T305" s="181">
        <v>108.78445681134751</v>
      </c>
      <c r="U305" s="181">
        <v>108.78445681134751</v>
      </c>
      <c r="V305" s="181">
        <v>108.78445681134751</v>
      </c>
      <c r="W305" s="181">
        <v>108.78445681134751</v>
      </c>
      <c r="X305" s="181">
        <v>108.78445681134751</v>
      </c>
      <c r="Y305" s="181">
        <v>111.65507152895511</v>
      </c>
      <c r="Z305" s="181">
        <v>111.65507152895511</v>
      </c>
      <c r="AA305" s="181">
        <v>111.65507152895511</v>
      </c>
      <c r="AB305" s="181">
        <v>111.65507152895511</v>
      </c>
      <c r="AC305" s="181">
        <v>111.65507152895511</v>
      </c>
      <c r="AD305" s="181">
        <v>111.65507152895511</v>
      </c>
      <c r="AE305" s="181">
        <v>111.65507152895511</v>
      </c>
      <c r="AF305" s="181">
        <v>111.65507152895511</v>
      </c>
      <c r="AG305" s="181">
        <v>111.65507152895511</v>
      </c>
      <c r="AH305" s="181">
        <v>125.36902328733619</v>
      </c>
      <c r="AI305" s="181">
        <v>128.67727314149343</v>
      </c>
      <c r="AJ305" s="181">
        <v>128.67727314149343</v>
      </c>
      <c r="AK305" s="181">
        <v>131.54237418133835</v>
      </c>
      <c r="AL305" s="181">
        <v>131.54237418133835</v>
      </c>
      <c r="AM305" s="181">
        <v>131.54237418133835</v>
      </c>
      <c r="AN305" s="181">
        <v>131.54237418133835</v>
      </c>
      <c r="AO305" s="181">
        <v>131.54237418133835</v>
      </c>
      <c r="AP305" s="181">
        <v>131.54237418133835</v>
      </c>
      <c r="AQ305" s="181">
        <v>131.54237418133835</v>
      </c>
      <c r="AR305" s="181">
        <v>131.54237418133835</v>
      </c>
      <c r="AS305" s="181">
        <v>131.54237418133835</v>
      </c>
      <c r="AT305" s="181">
        <v>131.54237418133835</v>
      </c>
      <c r="AU305" s="181">
        <v>133.53725987253031</v>
      </c>
      <c r="AV305" s="181">
        <v>133.53725987253046</v>
      </c>
      <c r="AW305" s="181">
        <v>133.53725987253031</v>
      </c>
      <c r="AX305" s="181">
        <v>133.53725987253031</v>
      </c>
      <c r="AY305" s="181">
        <v>133.53725987253046</v>
      </c>
      <c r="AZ305" s="181">
        <v>133.53725987253031</v>
      </c>
      <c r="BA305" s="181">
        <v>133.53725987253046</v>
      </c>
      <c r="BB305" s="181">
        <v>133.53725987253046</v>
      </c>
      <c r="BC305" s="181">
        <v>133.53725987253031</v>
      </c>
      <c r="BD305" s="181">
        <v>133.53725987253031</v>
      </c>
      <c r="BE305" s="181">
        <v>133.53725987253031</v>
      </c>
      <c r="BF305" s="181">
        <v>133.53725987253046</v>
      </c>
      <c r="BG305" s="181">
        <v>133.53725987253046</v>
      </c>
      <c r="BH305" s="181">
        <v>133.53725987253046</v>
      </c>
      <c r="BI305" s="181">
        <v>133.53725987253046</v>
      </c>
      <c r="BJ305" s="181">
        <v>133.53725987253046</v>
      </c>
      <c r="BK305" s="181">
        <v>133.53725987253046</v>
      </c>
      <c r="BL305" s="181"/>
    </row>
    <row r="306" spans="1:64" x14ac:dyDescent="0.25">
      <c r="B306" s="148" t="s">
        <v>616</v>
      </c>
      <c r="C306" s="200"/>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c r="AB306" s="181"/>
      <c r="AC306" s="181"/>
      <c r="AD306" s="181"/>
      <c r="AE306" s="181"/>
      <c r="AF306" s="181"/>
      <c r="AG306" s="181"/>
      <c r="AH306" s="181"/>
      <c r="AI306" s="181"/>
      <c r="AJ306" s="181"/>
      <c r="AK306" s="181"/>
      <c r="AL306" s="181"/>
      <c r="AM306" s="181"/>
      <c r="AN306" s="181"/>
      <c r="AO306" s="181"/>
      <c r="AP306" s="181"/>
      <c r="AQ306" s="181"/>
      <c r="AR306" s="181"/>
      <c r="AS306" s="181"/>
      <c r="AT306" s="181"/>
      <c r="AU306" s="181"/>
      <c r="AV306" s="181"/>
      <c r="AW306" s="181"/>
      <c r="AX306" s="181"/>
      <c r="AY306" s="181"/>
      <c r="AZ306" s="181"/>
      <c r="BA306" s="181"/>
      <c r="BB306" s="181"/>
      <c r="BC306" s="181"/>
      <c r="BD306" s="181"/>
      <c r="BE306" s="181"/>
      <c r="BF306" s="181"/>
      <c r="BG306" s="181"/>
      <c r="BH306" s="181"/>
      <c r="BI306" s="181"/>
      <c r="BJ306" s="181"/>
      <c r="BK306" s="181"/>
      <c r="BL306" s="181"/>
    </row>
    <row r="307" spans="1:64" x14ac:dyDescent="0.25">
      <c r="A307" s="173" t="s">
        <v>161</v>
      </c>
      <c r="B307" s="188"/>
      <c r="C307" s="164">
        <f>SUM(C308:C311)</f>
        <v>19</v>
      </c>
      <c r="D307" s="177">
        <f t="shared" ref="D307:J307" si="109">(D308*4+D309*2+D310*3+D311*10)/19</f>
        <v>101.95006925216894</v>
      </c>
      <c r="E307" s="177">
        <f t="shared" si="109"/>
        <v>101.37399249843254</v>
      </c>
      <c r="F307" s="177">
        <f t="shared" si="109"/>
        <v>101.26080031511279</v>
      </c>
      <c r="G307" s="177">
        <f t="shared" si="109"/>
        <v>102.5397488089521</v>
      </c>
      <c r="H307" s="177">
        <f t="shared" si="109"/>
        <v>101.45795166524029</v>
      </c>
      <c r="I307" s="177">
        <f t="shared" si="109"/>
        <v>101.78206289501094</v>
      </c>
      <c r="J307" s="177">
        <f t="shared" si="109"/>
        <v>103.28449759801393</v>
      </c>
      <c r="K307" s="177">
        <v>103.33854455920518</v>
      </c>
      <c r="L307" s="177">
        <v>101.63415385886617</v>
      </c>
      <c r="M307" s="177">
        <v>103.03769253057338</v>
      </c>
      <c r="N307" s="177">
        <v>104.71652848214602</v>
      </c>
      <c r="O307" s="177">
        <v>105.0398338781059</v>
      </c>
      <c r="P307" s="177">
        <v>105.46775798572618</v>
      </c>
      <c r="Q307" s="177">
        <v>105.17805192441161</v>
      </c>
      <c r="R307" s="177">
        <v>105.93683104098014</v>
      </c>
      <c r="S307" s="177">
        <v>104.70486655140671</v>
      </c>
      <c r="T307" s="177">
        <v>104.18438006644242</v>
      </c>
      <c r="U307" s="177">
        <v>105.75159921083724</v>
      </c>
      <c r="V307" s="177">
        <v>105.24110373516892</v>
      </c>
      <c r="W307" s="177">
        <v>105.91942028543883</v>
      </c>
      <c r="X307" s="177">
        <v>103.11793795875414</v>
      </c>
      <c r="Y307" s="177">
        <v>106.55934774150271</v>
      </c>
      <c r="Z307" s="177">
        <v>105.29996556352997</v>
      </c>
      <c r="AA307" s="177">
        <v>104.50518802270084</v>
      </c>
      <c r="AB307" s="177">
        <v>106.09417584476951</v>
      </c>
      <c r="AC307" s="177">
        <v>106.11589674408435</v>
      </c>
      <c r="AD307" s="177">
        <v>105.87268975865609</v>
      </c>
      <c r="AE307" s="177">
        <v>105.746912771531</v>
      </c>
      <c r="AF307" s="177">
        <v>106.39771701831746</v>
      </c>
      <c r="AG307" s="177">
        <v>107.20270321366681</v>
      </c>
      <c r="AH307" s="177">
        <v>104.95476146684673</v>
      </c>
      <c r="AI307" s="177">
        <v>104.51322234680286</v>
      </c>
      <c r="AJ307" s="177">
        <v>103.19474804285146</v>
      </c>
      <c r="AK307" s="177">
        <v>105.73306480855267</v>
      </c>
      <c r="AL307" s="177">
        <v>105.97017625220148</v>
      </c>
      <c r="AM307" s="177">
        <v>106.84124353106101</v>
      </c>
      <c r="AN307" s="177">
        <v>106.74917099025332</v>
      </c>
      <c r="AO307" s="177">
        <v>106.6620253082928</v>
      </c>
      <c r="AP307" s="177">
        <v>106.61508151376694</v>
      </c>
      <c r="AQ307" s="177">
        <v>107.24885400823125</v>
      </c>
      <c r="AR307" s="177">
        <v>106.26534323105733</v>
      </c>
      <c r="AS307" s="177">
        <v>107.64805640002884</v>
      </c>
      <c r="AT307" s="177">
        <v>106.83748907590616</v>
      </c>
      <c r="AU307" s="177">
        <v>105.69340826755885</v>
      </c>
      <c r="AV307" s="177">
        <v>104.11249325313761</v>
      </c>
      <c r="AW307" s="177">
        <v>106.30623056020499</v>
      </c>
      <c r="AX307" s="177">
        <v>106.87525166013184</v>
      </c>
      <c r="AY307" s="177">
        <v>107.28681180102765</v>
      </c>
      <c r="AZ307" s="177">
        <v>107.13868783048319</v>
      </c>
      <c r="BA307" s="177">
        <v>106.40541134879591</v>
      </c>
      <c r="BB307" s="177">
        <v>106.01524676263971</v>
      </c>
      <c r="BC307" s="177">
        <v>105.54000067280738</v>
      </c>
      <c r="BD307" s="177">
        <v>107.16560739044833</v>
      </c>
      <c r="BE307" s="177">
        <v>108.34563134536609</v>
      </c>
      <c r="BF307" s="177">
        <v>107.27063942933725</v>
      </c>
      <c r="BG307" s="177">
        <v>107.28302344431347</v>
      </c>
      <c r="BH307" s="177">
        <v>105.43816448784358</v>
      </c>
      <c r="BI307" s="177">
        <v>106.85667659648998</v>
      </c>
      <c r="BJ307" s="177">
        <v>108.45899097981219</v>
      </c>
      <c r="BK307" s="177">
        <v>106.97475785263407</v>
      </c>
      <c r="BL307" s="177"/>
    </row>
    <row r="308" spans="1:64" x14ac:dyDescent="0.25">
      <c r="B308" s="148" t="s">
        <v>617</v>
      </c>
      <c r="C308" s="200">
        <v>4</v>
      </c>
      <c r="D308" s="181">
        <v>100.97712658537347</v>
      </c>
      <c r="E308" s="181">
        <v>100.10245828233219</v>
      </c>
      <c r="F308" s="181">
        <v>101.04968895902977</v>
      </c>
      <c r="G308" s="181">
        <v>101.70412928639577</v>
      </c>
      <c r="H308" s="181">
        <v>101.2120028141792</v>
      </c>
      <c r="I308" s="181">
        <v>99.946276296191911</v>
      </c>
      <c r="J308" s="181">
        <v>103.32186249301652</v>
      </c>
      <c r="K308" s="181">
        <v>104.07138720704492</v>
      </c>
      <c r="L308" s="181">
        <v>103.62998079117773</v>
      </c>
      <c r="M308" s="181">
        <v>103.90156005809521</v>
      </c>
      <c r="N308" s="181">
        <v>105.21134436590943</v>
      </c>
      <c r="O308" s="181">
        <v>105.2269863639752</v>
      </c>
      <c r="P308" s="181">
        <v>104.8958502649303</v>
      </c>
      <c r="Q308" s="181">
        <v>104.28394276697556</v>
      </c>
      <c r="R308" s="181">
        <v>106.37154017796421</v>
      </c>
      <c r="S308" s="181">
        <v>104.84713856345896</v>
      </c>
      <c r="T308" s="181">
        <v>105.03129929737311</v>
      </c>
      <c r="U308" s="181">
        <v>104.88164021127449</v>
      </c>
      <c r="V308" s="181">
        <v>106.34611609977792</v>
      </c>
      <c r="W308" s="181">
        <v>106.03436045509183</v>
      </c>
      <c r="X308" s="181">
        <v>101.90653987009597</v>
      </c>
      <c r="Y308" s="181">
        <v>106.58509580022235</v>
      </c>
      <c r="Z308" s="181">
        <v>103.06679583544106</v>
      </c>
      <c r="AA308" s="181">
        <v>102.49359008772684</v>
      </c>
      <c r="AB308" s="181">
        <v>102.35167382342074</v>
      </c>
      <c r="AC308" s="181">
        <v>102.71110457206548</v>
      </c>
      <c r="AD308" s="181">
        <v>102.11025888959952</v>
      </c>
      <c r="AE308" s="181">
        <v>101.68010028788686</v>
      </c>
      <c r="AF308" s="181">
        <v>102.53552426170305</v>
      </c>
      <c r="AG308" s="181">
        <v>102.42680470654004</v>
      </c>
      <c r="AH308" s="181">
        <v>102.75865290019006</v>
      </c>
      <c r="AI308" s="181">
        <v>102.03624514939769</v>
      </c>
      <c r="AJ308" s="181">
        <v>100.3672396101515</v>
      </c>
      <c r="AK308" s="181">
        <v>101.8935318496418</v>
      </c>
      <c r="AL308" s="181">
        <v>102.28669521813617</v>
      </c>
      <c r="AM308" s="181">
        <v>103.90725766720549</v>
      </c>
      <c r="AN308" s="181">
        <v>103.41027229099642</v>
      </c>
      <c r="AO308" s="181">
        <v>103.82047925915838</v>
      </c>
      <c r="AP308" s="181">
        <v>102.29133011562949</v>
      </c>
      <c r="AQ308" s="181">
        <v>102.75903072844018</v>
      </c>
      <c r="AR308" s="181">
        <v>102.93484470726196</v>
      </c>
      <c r="AS308" s="181">
        <v>104.10617901999287</v>
      </c>
      <c r="AT308" s="181">
        <v>103.0405077521976</v>
      </c>
      <c r="AU308" s="181">
        <v>100.93169688458704</v>
      </c>
      <c r="AV308" s="181">
        <v>101.85463233376962</v>
      </c>
      <c r="AW308" s="181">
        <v>101.88147812697085</v>
      </c>
      <c r="AX308" s="181">
        <v>103.57356650342781</v>
      </c>
      <c r="AY308" s="181">
        <v>103.36328514880978</v>
      </c>
      <c r="AZ308" s="181">
        <v>103.82590631494443</v>
      </c>
      <c r="BA308" s="181">
        <v>104.31614947965431</v>
      </c>
      <c r="BB308" s="181">
        <v>101.27973792248387</v>
      </c>
      <c r="BC308" s="181">
        <v>98.985212806622172</v>
      </c>
      <c r="BD308" s="181">
        <v>101.62287007312759</v>
      </c>
      <c r="BE308" s="181">
        <v>103.41557242846446</v>
      </c>
      <c r="BF308" s="181">
        <v>101.72928898896139</v>
      </c>
      <c r="BG308" s="181">
        <v>101.89905371723124</v>
      </c>
      <c r="BH308" s="181">
        <v>101.49147197966603</v>
      </c>
      <c r="BI308" s="181">
        <v>101.18470708572514</v>
      </c>
      <c r="BJ308" s="181">
        <v>103.43162052713316</v>
      </c>
      <c r="BK308" s="181">
        <v>101.28485471659896</v>
      </c>
      <c r="BL308" s="181"/>
    </row>
    <row r="309" spans="1:64" x14ac:dyDescent="0.25">
      <c r="B309" s="148" t="s">
        <v>618</v>
      </c>
      <c r="C309" s="200">
        <v>2</v>
      </c>
      <c r="D309" s="181">
        <v>102.92275127844979</v>
      </c>
      <c r="E309" s="181">
        <v>104.18295276557984</v>
      </c>
      <c r="F309" s="181">
        <v>103.58267506753398</v>
      </c>
      <c r="G309" s="181">
        <v>105.01772674720276</v>
      </c>
      <c r="H309" s="181">
        <v>104.06273888205075</v>
      </c>
      <c r="I309" s="181">
        <v>104.72414465636936</v>
      </c>
      <c r="J309" s="181">
        <v>102.6971835293923</v>
      </c>
      <c r="K309" s="181">
        <v>103.40484320947024</v>
      </c>
      <c r="L309" s="181">
        <v>99.303379967078541</v>
      </c>
      <c r="M309" s="181">
        <v>105.31667364375679</v>
      </c>
      <c r="N309" s="181">
        <v>101.18227184876785</v>
      </c>
      <c r="O309" s="181">
        <v>102.17007255735999</v>
      </c>
      <c r="P309" s="181">
        <v>105.37464995159954</v>
      </c>
      <c r="Q309" s="181">
        <v>103.59879835800959</v>
      </c>
      <c r="R309" s="181">
        <v>104.16084935211811</v>
      </c>
      <c r="S309" s="181">
        <v>102.92631105234645</v>
      </c>
      <c r="T309" s="181">
        <v>103.11369020839567</v>
      </c>
      <c r="U309" s="181">
        <v>101.7859108367017</v>
      </c>
      <c r="V309" s="181">
        <v>102.67629359916837</v>
      </c>
      <c r="W309" s="181">
        <v>101.95963752902202</v>
      </c>
      <c r="X309" s="181">
        <v>100.89036320112743</v>
      </c>
      <c r="Y309" s="181">
        <v>104.96176741111702</v>
      </c>
      <c r="Z309" s="181">
        <v>104.10749705620671</v>
      </c>
      <c r="AA309" s="181">
        <v>104.99958610746764</v>
      </c>
      <c r="AB309" s="181">
        <v>107.5488059327764</v>
      </c>
      <c r="AC309" s="181">
        <v>107.62540830859456</v>
      </c>
      <c r="AD309" s="181">
        <v>107.16630611019292</v>
      </c>
      <c r="AE309" s="181">
        <v>105.26184661653873</v>
      </c>
      <c r="AF309" s="181">
        <v>105.54509776653084</v>
      </c>
      <c r="AG309" s="181">
        <v>110.36145832759168</v>
      </c>
      <c r="AH309" s="181">
        <v>105.83070592866136</v>
      </c>
      <c r="AI309" s="181">
        <v>106.07012221307966</v>
      </c>
      <c r="AJ309" s="181">
        <v>104.87365987101826</v>
      </c>
      <c r="AK309" s="181">
        <v>106.43880484965723</v>
      </c>
      <c r="AL309" s="181">
        <v>100.95783970232205</v>
      </c>
      <c r="AM309" s="181">
        <v>109.02856231853349</v>
      </c>
      <c r="AN309" s="181">
        <v>108.46441038031176</v>
      </c>
      <c r="AO309" s="181">
        <v>107.41183042655092</v>
      </c>
      <c r="AP309" s="181">
        <v>107.13605642850348</v>
      </c>
      <c r="AQ309" s="181">
        <v>109.88904860737264</v>
      </c>
      <c r="AR309" s="181">
        <v>111.06096789272407</v>
      </c>
      <c r="AS309" s="181">
        <v>109.64122591406618</v>
      </c>
      <c r="AT309" s="181">
        <v>109.33455512337568</v>
      </c>
      <c r="AU309" s="181">
        <v>109.54828609518412</v>
      </c>
      <c r="AV309" s="181">
        <v>103.55558098831621</v>
      </c>
      <c r="AW309" s="181">
        <v>108.17621836685166</v>
      </c>
      <c r="AX309" s="181">
        <v>107.88574578469016</v>
      </c>
      <c r="AY309" s="181">
        <v>107.88046073764369</v>
      </c>
      <c r="AZ309" s="181">
        <v>107.88921881508571</v>
      </c>
      <c r="BA309" s="181">
        <v>109.31052562622372</v>
      </c>
      <c r="BB309" s="181">
        <v>105.34504097690571</v>
      </c>
      <c r="BC309" s="181">
        <v>108.52303278398421</v>
      </c>
      <c r="BD309" s="181">
        <v>107.83788939041438</v>
      </c>
      <c r="BE309" s="181">
        <v>111.73747816402576</v>
      </c>
      <c r="BF309" s="181">
        <v>110.08303989574371</v>
      </c>
      <c r="BG309" s="181">
        <v>109.90162463942409</v>
      </c>
      <c r="BH309" s="181">
        <v>102.85672835456668</v>
      </c>
      <c r="BI309" s="181">
        <v>109.8263752755341</v>
      </c>
      <c r="BJ309" s="181">
        <v>109.64176522433652</v>
      </c>
      <c r="BK309" s="181">
        <v>108.31270053162241</v>
      </c>
      <c r="BL309" s="181"/>
    </row>
    <row r="310" spans="1:64" x14ac:dyDescent="0.25">
      <c r="B310" s="148" t="s">
        <v>619</v>
      </c>
      <c r="C310" s="200">
        <v>3</v>
      </c>
      <c r="D310" s="181">
        <v>102.97074927213509</v>
      </c>
      <c r="E310" s="181">
        <v>103.27241652329867</v>
      </c>
      <c r="F310" s="181">
        <v>101.14659852334978</v>
      </c>
      <c r="G310" s="181">
        <v>103.43604405717618</v>
      </c>
      <c r="H310" s="181">
        <v>103.0644077421922</v>
      </c>
      <c r="I310" s="181">
        <v>102.80777042709774</v>
      </c>
      <c r="J310" s="181">
        <v>104.19016444773438</v>
      </c>
      <c r="K310" s="181">
        <v>103.78493163915948</v>
      </c>
      <c r="L310" s="181">
        <v>101.58533888449995</v>
      </c>
      <c r="M310" s="181">
        <v>102.20027766798648</v>
      </c>
      <c r="N310" s="181">
        <v>102.89544230363724</v>
      </c>
      <c r="O310" s="181">
        <v>102.61861785311653</v>
      </c>
      <c r="P310" s="181">
        <v>103.8957962022954</v>
      </c>
      <c r="Q310" s="181">
        <v>104.87265541196462</v>
      </c>
      <c r="R310" s="181">
        <v>105.58911775675369</v>
      </c>
      <c r="S310" s="181">
        <v>104.38216604060329</v>
      </c>
      <c r="T310" s="181">
        <v>102.56989642029441</v>
      </c>
      <c r="U310" s="181">
        <v>105.39112251962406</v>
      </c>
      <c r="V310" s="181">
        <v>104.81680064897938</v>
      </c>
      <c r="W310" s="181">
        <v>106.52195023349874</v>
      </c>
      <c r="X310" s="181">
        <v>104.63863740507266</v>
      </c>
      <c r="Y310" s="181">
        <v>106.59351548139625</v>
      </c>
      <c r="Z310" s="181">
        <v>106.65798480091625</v>
      </c>
      <c r="AA310" s="181">
        <v>105.11542482975557</v>
      </c>
      <c r="AB310" s="181">
        <v>108.44096613022306</v>
      </c>
      <c r="AC310" s="181">
        <v>109.12527929445412</v>
      </c>
      <c r="AD310" s="181">
        <v>109.99943253673074</v>
      </c>
      <c r="AE310" s="181">
        <v>110.05589636069222</v>
      </c>
      <c r="AF310" s="181">
        <v>109.57838034985072</v>
      </c>
      <c r="AG310" s="181">
        <v>108.8206020629745</v>
      </c>
      <c r="AH310" s="181">
        <v>108.9248829566714</v>
      </c>
      <c r="AI310" s="181">
        <v>108.15615619278041</v>
      </c>
      <c r="AJ310" s="181">
        <v>107.37238941999102</v>
      </c>
      <c r="AK310" s="181">
        <v>109.20340056583304</v>
      </c>
      <c r="AL310" s="181">
        <v>109.08246546174557</v>
      </c>
      <c r="AM310" s="181">
        <v>108.3192590106043</v>
      </c>
      <c r="AN310" s="181">
        <v>109.02263188560879</v>
      </c>
      <c r="AO310" s="181">
        <v>109.65055200484733</v>
      </c>
      <c r="AP310" s="181">
        <v>108.91683091499449</v>
      </c>
      <c r="AQ310" s="181">
        <v>110.53173249531794</v>
      </c>
      <c r="AR310" s="181">
        <v>108.33701714632116</v>
      </c>
      <c r="AS310" s="181">
        <v>110.29250906195388</v>
      </c>
      <c r="AT310" s="181">
        <v>110.7432933479119</v>
      </c>
      <c r="AU310" s="181">
        <v>110.20428372414271</v>
      </c>
      <c r="AV310" s="181">
        <v>109.17396470672982</v>
      </c>
      <c r="AW310" s="181">
        <v>110.3643718109973</v>
      </c>
      <c r="AX310" s="181">
        <v>110.39269467134172</v>
      </c>
      <c r="AY310" s="181">
        <v>110.08056549164628</v>
      </c>
      <c r="AZ310" s="181">
        <v>110.08259701791479</v>
      </c>
      <c r="BA310" s="181">
        <v>108.36718286956312</v>
      </c>
      <c r="BB310" s="181">
        <v>110.29276729605409</v>
      </c>
      <c r="BC310" s="181">
        <v>108.69476186602706</v>
      </c>
      <c r="BD310" s="181">
        <v>109.66780268393784</v>
      </c>
      <c r="BE310" s="181">
        <v>109.69863474410168</v>
      </c>
      <c r="BF310" s="181">
        <v>109.48749831175894</v>
      </c>
      <c r="BG310" s="181">
        <v>109.06624349887301</v>
      </c>
      <c r="BH310" s="181">
        <v>108.27320398898443</v>
      </c>
      <c r="BI310" s="181">
        <v>108.03013144554465</v>
      </c>
      <c r="BJ310" s="181">
        <v>108.72397956334335</v>
      </c>
      <c r="BK310" s="181">
        <v>107.36339836537617</v>
      </c>
      <c r="BL310" s="181"/>
    </row>
    <row r="311" spans="1:64" x14ac:dyDescent="0.25">
      <c r="B311" s="148" t="s">
        <v>620</v>
      </c>
      <c r="C311" s="200">
        <v>10</v>
      </c>
      <c r="D311" s="181">
        <v>101.83850590764111</v>
      </c>
      <c r="E311" s="181">
        <v>100.75128692398337</v>
      </c>
      <c r="F311" s="181">
        <v>100.91513044459066</v>
      </c>
      <c r="G311" s="181">
        <v>102.10951245585728</v>
      </c>
      <c r="H311" s="181">
        <v>100.55343693921705</v>
      </c>
      <c r="I311" s="181">
        <v>101.6202489226408</v>
      </c>
      <c r="J311" s="181">
        <v>103.11531439882108</v>
      </c>
      <c r="K311" s="181">
        <v>102.89823164602998</v>
      </c>
      <c r="L311" s="181">
        <v>101.31662235660892</v>
      </c>
      <c r="M311" s="181">
        <v>102.48757375570403</v>
      </c>
      <c r="N311" s="181">
        <v>105.77177930886891</v>
      </c>
      <c r="O311" s="181">
        <v>106.26528995540416</v>
      </c>
      <c r="P311" s="181">
        <v>106.18673121589909</v>
      </c>
      <c r="Q311" s="181">
        <v>105.94316525440054</v>
      </c>
      <c r="R311" s="181">
        <v>106.22245770922686</v>
      </c>
      <c r="S311" s="181">
        <v>105.10047899963888</v>
      </c>
      <c r="T311" s="181">
        <v>104.5440954395239</v>
      </c>
      <c r="U311" s="181">
        <v>107.00086349285341</v>
      </c>
      <c r="V311" s="181">
        <v>105.43935174238229</v>
      </c>
      <c r="W311" s="181">
        <v>106.48464178444303</v>
      </c>
      <c r="X311" s="181">
        <v>103.59180231184719</v>
      </c>
      <c r="Y311" s="181">
        <v>106.85831426212391</v>
      </c>
      <c r="Z311" s="181">
        <v>106.02432138501429</v>
      </c>
      <c r="AA311" s="181">
        <v>105.02787653762066</v>
      </c>
      <c r="AB311" s="181">
        <v>106.59621355007157</v>
      </c>
      <c r="AC311" s="181">
        <v>106.27309653487893</v>
      </c>
      <c r="AD311" s="181">
        <v>105.88091600254897</v>
      </c>
      <c r="AE311" s="181">
        <v>106.17795591923876</v>
      </c>
      <c r="AF311" s="181">
        <v>107.15891897186057</v>
      </c>
      <c r="AG311" s="181">
        <v>107.99594193894025</v>
      </c>
      <c r="AH311" s="181">
        <v>104.46697955419907</v>
      </c>
      <c r="AI311" s="181">
        <v>104.09975309871632</v>
      </c>
      <c r="AJ311" s="181">
        <v>102.73667663715621</v>
      </c>
      <c r="AK311" s="181">
        <v>106.08662925671197</v>
      </c>
      <c r="AL311" s="181">
        <v>107.51234921294026</v>
      </c>
      <c r="AM311" s="181">
        <v>107.13396947524575</v>
      </c>
      <c r="AN311" s="181">
        <v>107.05964432333776</v>
      </c>
      <c r="AO311" s="181">
        <v>106.7521246953286</v>
      </c>
      <c r="AP311" s="181">
        <v>107.54986226970634</v>
      </c>
      <c r="AQ311" s="181">
        <v>107.53188085419337</v>
      </c>
      <c r="AR311" s="181">
        <v>106.01691553366297</v>
      </c>
      <c r="AS311" s="181">
        <v>107.87283765065823</v>
      </c>
      <c r="AT311" s="181">
        <v>106.68512711429396</v>
      </c>
      <c r="AU311" s="181">
        <v>105.47385461824737</v>
      </c>
      <c r="AV311" s="181">
        <v>103.60857863777144</v>
      </c>
      <c r="AW311" s="181">
        <v>106.48469159693164</v>
      </c>
      <c r="AX311" s="181">
        <v>106.93859399453883</v>
      </c>
      <c r="AY311" s="181">
        <v>107.89936656740599</v>
      </c>
      <c r="AZ311" s="181">
        <v>107.43052148354873</v>
      </c>
      <c r="BA311" s="181">
        <v>106.07156178473682</v>
      </c>
      <c r="BB311" s="181">
        <v>106.76023529582451</v>
      </c>
      <c r="BC311" s="181">
        <v>106.61888103908021</v>
      </c>
      <c r="BD311" s="181">
        <v>108.49758732933658</v>
      </c>
      <c r="BE311" s="181">
        <v>109.23338452877412</v>
      </c>
      <c r="BF311" s="181">
        <v>108.25964184747981</v>
      </c>
      <c r="BG311" s="181">
        <v>108.37792507975637</v>
      </c>
      <c r="BH311" s="181">
        <v>106.68261686742771</v>
      </c>
      <c r="BI311" s="181">
        <v>108.17948821027066</v>
      </c>
      <c r="BJ311" s="181">
        <v>110.15388773691954</v>
      </c>
      <c r="BK311" s="181">
        <v>108.86653841742782</v>
      </c>
      <c r="BL311" s="181"/>
    </row>
    <row r="312" spans="1:64" x14ac:dyDescent="0.25">
      <c r="A312" s="189" t="s">
        <v>162</v>
      </c>
      <c r="B312" s="188"/>
      <c r="C312" s="164">
        <f>C313+C315</f>
        <v>3</v>
      </c>
      <c r="D312" s="172">
        <f t="shared" ref="D312:I312" si="110">(D313*2+D315*1)/3</f>
        <v>101.68893679309059</v>
      </c>
      <c r="E312" s="172">
        <f t="shared" si="110"/>
        <v>102.60366746941763</v>
      </c>
      <c r="F312" s="172">
        <f t="shared" si="110"/>
        <v>102.41784716596116</v>
      </c>
      <c r="G312" s="172">
        <f t="shared" si="110"/>
        <v>101.18711677146325</v>
      </c>
      <c r="H312" s="172">
        <f t="shared" si="110"/>
        <v>101.38341011746165</v>
      </c>
      <c r="I312" s="172">
        <f t="shared" si="110"/>
        <v>101.3521655251201</v>
      </c>
      <c r="J312" s="172">
        <f>(J313*2+J315*1)/3</f>
        <v>101.41728564647876</v>
      </c>
      <c r="K312" s="172">
        <v>101.04470541782332</v>
      </c>
      <c r="L312" s="172">
        <v>99.732778293949636</v>
      </c>
      <c r="M312" s="172">
        <v>98.115343986135329</v>
      </c>
      <c r="N312" s="172">
        <v>98.799074987609629</v>
      </c>
      <c r="O312" s="172">
        <v>99.155993528524334</v>
      </c>
      <c r="P312" s="172">
        <v>99.411860981552351</v>
      </c>
      <c r="Q312" s="172">
        <v>98.823753230678548</v>
      </c>
      <c r="R312" s="172">
        <v>98.508568451716656</v>
      </c>
      <c r="S312" s="172">
        <v>98.377159066167167</v>
      </c>
      <c r="T312" s="172">
        <v>99.242874291020783</v>
      </c>
      <c r="U312" s="172">
        <v>98.845980395440009</v>
      </c>
      <c r="V312" s="172">
        <v>98.668917572292003</v>
      </c>
      <c r="W312" s="172">
        <v>97.164324805242245</v>
      </c>
      <c r="X312" s="172">
        <v>97.788315804924693</v>
      </c>
      <c r="Y312" s="172">
        <v>98.618160785810801</v>
      </c>
      <c r="Z312" s="172">
        <v>98.501293898014652</v>
      </c>
      <c r="AA312" s="172">
        <v>98.559676946130125</v>
      </c>
      <c r="AB312" s="172">
        <v>98.981956832041192</v>
      </c>
      <c r="AC312" s="172">
        <v>100.27893054990108</v>
      </c>
      <c r="AD312" s="172">
        <v>100.27893054990108</v>
      </c>
      <c r="AE312" s="172">
        <v>98.742689762095367</v>
      </c>
      <c r="AF312" s="172">
        <v>97.671868246916333</v>
      </c>
      <c r="AG312" s="172">
        <v>98.370559172131223</v>
      </c>
      <c r="AH312" s="172">
        <v>99.209983975804974</v>
      </c>
      <c r="AI312" s="172">
        <v>99.125746833048552</v>
      </c>
      <c r="AJ312" s="172">
        <v>99.435884767050084</v>
      </c>
      <c r="AK312" s="172">
        <v>98.845494200564374</v>
      </c>
      <c r="AL312" s="172">
        <v>98.865348180249384</v>
      </c>
      <c r="AM312" s="172">
        <v>101.33306215421142</v>
      </c>
      <c r="AN312" s="172">
        <v>100.75532215466772</v>
      </c>
      <c r="AO312" s="172">
        <v>101.82264508805896</v>
      </c>
      <c r="AP312" s="172">
        <v>103.80590721440467</v>
      </c>
      <c r="AQ312" s="172">
        <v>105.36106961244327</v>
      </c>
      <c r="AR312" s="172">
        <v>104.9566939393812</v>
      </c>
      <c r="AS312" s="172">
        <v>104.69464688102221</v>
      </c>
      <c r="AT312" s="172">
        <v>102.99745525186864</v>
      </c>
      <c r="AU312" s="172">
        <v>102.08719284477883</v>
      </c>
      <c r="AV312" s="172">
        <v>101.78078899959644</v>
      </c>
      <c r="AW312" s="172">
        <v>101.78078899959644</v>
      </c>
      <c r="AX312" s="172">
        <v>102.11878846909123</v>
      </c>
      <c r="AY312" s="172">
        <v>102.17825990413205</v>
      </c>
      <c r="AZ312" s="172">
        <v>103.25336130520219</v>
      </c>
      <c r="BA312" s="172">
        <v>102.75838684512257</v>
      </c>
      <c r="BB312" s="172">
        <v>103.58378336658627</v>
      </c>
      <c r="BC312" s="172">
        <v>102.43900769167441</v>
      </c>
      <c r="BD312" s="172">
        <v>103.04351511113678</v>
      </c>
      <c r="BE312" s="172">
        <v>103.52966834112537</v>
      </c>
      <c r="BF312" s="172">
        <v>103.24870988649798</v>
      </c>
      <c r="BG312" s="172">
        <v>103.34631475706131</v>
      </c>
      <c r="BH312" s="172">
        <v>103.53938959376865</v>
      </c>
      <c r="BI312" s="172">
        <v>104.10477016975335</v>
      </c>
      <c r="BJ312" s="172">
        <v>104.61498841960905</v>
      </c>
      <c r="BK312" s="172">
        <v>104.04056506698676</v>
      </c>
      <c r="BL312" s="172"/>
    </row>
    <row r="313" spans="1:64" x14ac:dyDescent="0.25">
      <c r="A313" s="173" t="s">
        <v>163</v>
      </c>
      <c r="B313" s="188"/>
      <c r="C313" s="164">
        <f>C314</f>
        <v>2</v>
      </c>
      <c r="D313" s="177">
        <f t="shared" ref="D313:J313" si="111">D314</f>
        <v>99.388443597997707</v>
      </c>
      <c r="E313" s="177">
        <f t="shared" si="111"/>
        <v>99.349035286118124</v>
      </c>
      <c r="F313" s="177">
        <f t="shared" si="111"/>
        <v>98.536543779155792</v>
      </c>
      <c r="G313" s="177">
        <f t="shared" si="111"/>
        <v>96.690448187408947</v>
      </c>
      <c r="H313" s="177">
        <f t="shared" si="111"/>
        <v>96.557416042808853</v>
      </c>
      <c r="I313" s="177">
        <f t="shared" si="111"/>
        <v>96.510549154296541</v>
      </c>
      <c r="J313" s="177">
        <f t="shared" si="111"/>
        <v>96.608229336334517</v>
      </c>
      <c r="K313" s="177">
        <v>96.04935899335139</v>
      </c>
      <c r="L313" s="177">
        <v>93.754389307138538</v>
      </c>
      <c r="M313" s="177">
        <v>91.328237845417092</v>
      </c>
      <c r="N313" s="177">
        <v>92.137747932473246</v>
      </c>
      <c r="O313" s="177">
        <v>92.673125743845304</v>
      </c>
      <c r="P313" s="177">
        <v>93.056926923387323</v>
      </c>
      <c r="Q313" s="177">
        <v>91.310952393404278</v>
      </c>
      <c r="R313" s="177">
        <v>90.838175224961446</v>
      </c>
      <c r="S313" s="177">
        <v>90.641061146637227</v>
      </c>
      <c r="T313" s="177">
        <v>91.497927416868748</v>
      </c>
      <c r="U313" s="177">
        <v>90.902586573497587</v>
      </c>
      <c r="V313" s="177">
        <v>90.637039268753739</v>
      </c>
      <c r="W313" s="177">
        <v>88.380150118179117</v>
      </c>
      <c r="X313" s="177">
        <v>88.726760223158237</v>
      </c>
      <c r="Y313" s="177">
        <v>89.971527694487392</v>
      </c>
      <c r="Z313" s="177">
        <v>89.796227362793189</v>
      </c>
      <c r="AA313" s="177">
        <v>89.883801934966371</v>
      </c>
      <c r="AB313" s="177">
        <v>90.517293014360547</v>
      </c>
      <c r="AC313" s="177">
        <v>91.887377940250502</v>
      </c>
      <c r="AD313" s="177">
        <v>91.887377940250502</v>
      </c>
      <c r="AE313" s="177">
        <v>89.583016758541945</v>
      </c>
      <c r="AF313" s="177">
        <v>87.976784485773379</v>
      </c>
      <c r="AG313" s="177">
        <v>87.976784485773379</v>
      </c>
      <c r="AH313" s="177">
        <v>88.623812046867343</v>
      </c>
      <c r="AI313" s="177">
        <v>88.497456332732696</v>
      </c>
      <c r="AJ313" s="177">
        <v>88.962663233734986</v>
      </c>
      <c r="AK313" s="177">
        <v>88.077203834968884</v>
      </c>
      <c r="AL313" s="177">
        <v>88.479917914088674</v>
      </c>
      <c r="AM313" s="177">
        <v>91.097996446120291</v>
      </c>
      <c r="AN313" s="177">
        <v>90.231386446804734</v>
      </c>
      <c r="AO313" s="177">
        <v>91.832370846891607</v>
      </c>
      <c r="AP313" s="177">
        <v>93.578239855734111</v>
      </c>
      <c r="AQ313" s="177">
        <v>95.03521378717268</v>
      </c>
      <c r="AR313" s="177">
        <v>94.428650277579564</v>
      </c>
      <c r="AS313" s="177">
        <v>94.035579690041075</v>
      </c>
      <c r="AT313" s="177">
        <v>91.489792246310714</v>
      </c>
      <c r="AU313" s="177">
        <v>90.124398635675988</v>
      </c>
      <c r="AV313" s="177">
        <v>89.66479286790242</v>
      </c>
      <c r="AW313" s="177">
        <v>89.664792867902406</v>
      </c>
      <c r="AX313" s="177">
        <v>90.812530958980304</v>
      </c>
      <c r="AY313" s="177">
        <v>90.901738111541491</v>
      </c>
      <c r="AZ313" s="177">
        <v>92.51439021314674</v>
      </c>
      <c r="BA313" s="177">
        <v>91.771928523027299</v>
      </c>
      <c r="BB313" s="177">
        <v>93.010023305222873</v>
      </c>
      <c r="BC313" s="177">
        <v>91.292859792855054</v>
      </c>
      <c r="BD313" s="177">
        <v>92.199620922048624</v>
      </c>
      <c r="BE313" s="177">
        <v>92.92885076703152</v>
      </c>
      <c r="BF313" s="177">
        <v>92.50741308509042</v>
      </c>
      <c r="BG313" s="177">
        <v>92.653820390935408</v>
      </c>
      <c r="BH313" s="177">
        <v>92.943432645996396</v>
      </c>
      <c r="BI313" s="177">
        <v>93.791503509973452</v>
      </c>
      <c r="BJ313" s="177">
        <v>94.556830884757005</v>
      </c>
      <c r="BK313" s="177">
        <v>93.695195855823584</v>
      </c>
      <c r="BL313" s="177"/>
    </row>
    <row r="314" spans="1:64" x14ac:dyDescent="0.25">
      <c r="B314" s="148" t="s">
        <v>621</v>
      </c>
      <c r="C314" s="200">
        <v>2</v>
      </c>
      <c r="D314" s="181">
        <v>99.388443597997707</v>
      </c>
      <c r="E314" s="181">
        <v>99.349035286118124</v>
      </c>
      <c r="F314" s="181">
        <v>98.536543779155792</v>
      </c>
      <c r="G314" s="181">
        <v>96.690448187408947</v>
      </c>
      <c r="H314" s="181">
        <v>96.557416042808853</v>
      </c>
      <c r="I314" s="181">
        <v>96.510549154296541</v>
      </c>
      <c r="J314" s="181">
        <v>96.608229336334517</v>
      </c>
      <c r="K314" s="181">
        <v>96.04935899335139</v>
      </c>
      <c r="L314" s="181">
        <v>93.754389307138538</v>
      </c>
      <c r="M314" s="181">
        <v>91.328237845417092</v>
      </c>
      <c r="N314" s="181">
        <v>92.137747932473246</v>
      </c>
      <c r="O314" s="181">
        <v>92.673125743845304</v>
      </c>
      <c r="P314" s="181">
        <v>93.056926923387323</v>
      </c>
      <c r="Q314" s="181">
        <v>91.310952393404278</v>
      </c>
      <c r="R314" s="181">
        <v>90.838175224961446</v>
      </c>
      <c r="S314" s="181">
        <v>90.641061146637227</v>
      </c>
      <c r="T314" s="181">
        <v>91.497927416868748</v>
      </c>
      <c r="U314" s="181">
        <v>90.902586573497587</v>
      </c>
      <c r="V314" s="181">
        <v>90.637039268753739</v>
      </c>
      <c r="W314" s="181">
        <v>88.380150118179117</v>
      </c>
      <c r="X314" s="181">
        <v>88.726760223158237</v>
      </c>
      <c r="Y314" s="181">
        <v>89.971527694487392</v>
      </c>
      <c r="Z314" s="181">
        <v>89.796227362793189</v>
      </c>
      <c r="AA314" s="181">
        <v>89.883801934966371</v>
      </c>
      <c r="AB314" s="181">
        <v>90.517293014360547</v>
      </c>
      <c r="AC314" s="181">
        <v>91.887377940250502</v>
      </c>
      <c r="AD314" s="181">
        <v>91.887377940250502</v>
      </c>
      <c r="AE314" s="181">
        <v>89.583016758541945</v>
      </c>
      <c r="AF314" s="181">
        <v>87.976784485773379</v>
      </c>
      <c r="AG314" s="181">
        <v>87.976784485773379</v>
      </c>
      <c r="AH314" s="181">
        <v>88.623812046867343</v>
      </c>
      <c r="AI314" s="181">
        <v>88.497456332732696</v>
      </c>
      <c r="AJ314" s="181">
        <v>88.962663233734986</v>
      </c>
      <c r="AK314" s="181">
        <v>88.077203834968884</v>
      </c>
      <c r="AL314" s="181">
        <v>88.479917914088674</v>
      </c>
      <c r="AM314" s="181">
        <v>91.097996446120291</v>
      </c>
      <c r="AN314" s="181">
        <v>90.231386446804734</v>
      </c>
      <c r="AO314" s="181">
        <v>91.832370846891607</v>
      </c>
      <c r="AP314" s="181">
        <v>93.578239855734111</v>
      </c>
      <c r="AQ314" s="181">
        <v>95.03521378717268</v>
      </c>
      <c r="AR314" s="181">
        <v>94.428650277579564</v>
      </c>
      <c r="AS314" s="181">
        <v>94.035579690041075</v>
      </c>
      <c r="AT314" s="181">
        <v>91.489792246310714</v>
      </c>
      <c r="AU314" s="181">
        <v>90.124398635675988</v>
      </c>
      <c r="AV314" s="181">
        <v>89.66479286790242</v>
      </c>
      <c r="AW314" s="181">
        <v>89.664792867902406</v>
      </c>
      <c r="AX314" s="181">
        <v>90.812530958980304</v>
      </c>
      <c r="AY314" s="181">
        <v>90.901738111541491</v>
      </c>
      <c r="AZ314" s="181">
        <v>92.51439021314674</v>
      </c>
      <c r="BA314" s="181">
        <v>91.771928523027299</v>
      </c>
      <c r="BB314" s="181">
        <v>93.010023305222873</v>
      </c>
      <c r="BC314" s="181">
        <v>91.292859792855054</v>
      </c>
      <c r="BD314" s="181">
        <v>92.199620922048624</v>
      </c>
      <c r="BE314" s="181">
        <v>92.92885076703152</v>
      </c>
      <c r="BF314" s="181">
        <v>92.50741308509042</v>
      </c>
      <c r="BG314" s="181">
        <v>92.653820390935408</v>
      </c>
      <c r="BH314" s="181">
        <v>92.943432645996396</v>
      </c>
      <c r="BI314" s="181">
        <v>93.791503509973452</v>
      </c>
      <c r="BJ314" s="181">
        <v>94.556830884757005</v>
      </c>
      <c r="BK314" s="181">
        <v>93.695195855823584</v>
      </c>
      <c r="BL314" s="181"/>
    </row>
    <row r="315" spans="1:64" x14ac:dyDescent="0.25">
      <c r="A315" s="173" t="s">
        <v>164</v>
      </c>
      <c r="B315" s="188"/>
      <c r="C315" s="155">
        <f>C316</f>
        <v>1</v>
      </c>
      <c r="D315" s="177">
        <f t="shared" ref="D315:J315" si="112">D316</f>
        <v>106.28992318327634</v>
      </c>
      <c r="E315" s="177">
        <f t="shared" si="112"/>
        <v>109.11293183601664</v>
      </c>
      <c r="F315" s="177">
        <f t="shared" si="112"/>
        <v>110.18045393957188</v>
      </c>
      <c r="G315" s="177">
        <f t="shared" si="112"/>
        <v>110.18045393957188</v>
      </c>
      <c r="H315" s="177">
        <f t="shared" si="112"/>
        <v>111.03539826676722</v>
      </c>
      <c r="I315" s="177">
        <f t="shared" si="112"/>
        <v>111.03539826676722</v>
      </c>
      <c r="J315" s="177">
        <f t="shared" si="112"/>
        <v>111.03539826676722</v>
      </c>
      <c r="K315" s="177">
        <v>111.03539826676722</v>
      </c>
      <c r="L315" s="177">
        <v>111.68955626757183</v>
      </c>
      <c r="M315" s="177">
        <v>111.68955626757183</v>
      </c>
      <c r="N315" s="177">
        <v>112.12172909788238</v>
      </c>
      <c r="O315" s="177">
        <v>112.12172909788238</v>
      </c>
      <c r="P315" s="177">
        <v>112.12172909788238</v>
      </c>
      <c r="Q315" s="177">
        <v>113.84935490522706</v>
      </c>
      <c r="R315" s="177">
        <v>113.84935490522706</v>
      </c>
      <c r="S315" s="177">
        <v>113.84935490522706</v>
      </c>
      <c r="T315" s="177">
        <v>114.73276803932484</v>
      </c>
      <c r="U315" s="177">
        <v>114.73276803932484</v>
      </c>
      <c r="V315" s="177">
        <v>114.73267417936852</v>
      </c>
      <c r="W315" s="177">
        <v>114.73267417936852</v>
      </c>
      <c r="X315" s="177">
        <v>115.9114269684576</v>
      </c>
      <c r="Y315" s="177">
        <v>115.9114269684576</v>
      </c>
      <c r="Z315" s="177">
        <v>115.9114269684576</v>
      </c>
      <c r="AA315" s="177">
        <v>115.9114269684576</v>
      </c>
      <c r="AB315" s="177">
        <v>115.91128446740251</v>
      </c>
      <c r="AC315" s="177">
        <v>117.06203576920223</v>
      </c>
      <c r="AD315" s="177">
        <v>117.06203576920223</v>
      </c>
      <c r="AE315" s="177">
        <v>117.06203576920223</v>
      </c>
      <c r="AF315" s="177">
        <v>117.06203576920223</v>
      </c>
      <c r="AG315" s="177">
        <v>119.1581085448469</v>
      </c>
      <c r="AH315" s="177">
        <v>120.38232783368028</v>
      </c>
      <c r="AI315" s="177">
        <v>120.38232783368028</v>
      </c>
      <c r="AJ315" s="177">
        <v>120.38232783368028</v>
      </c>
      <c r="AK315" s="177">
        <v>120.3820749317554</v>
      </c>
      <c r="AL315" s="177">
        <v>119.63620871257082</v>
      </c>
      <c r="AM315" s="177">
        <v>121.80319357039367</v>
      </c>
      <c r="AN315" s="177">
        <v>121.80319357039367</v>
      </c>
      <c r="AO315" s="177">
        <v>121.80319357039367</v>
      </c>
      <c r="AP315" s="177">
        <v>124.26124193174581</v>
      </c>
      <c r="AQ315" s="177">
        <v>126.01278126298449</v>
      </c>
      <c r="AR315" s="177">
        <v>126.01278126298449</v>
      </c>
      <c r="AS315" s="177">
        <v>126.01278126298449</v>
      </c>
      <c r="AT315" s="177">
        <v>126.01278126298449</v>
      </c>
      <c r="AU315" s="177">
        <v>126.01278126298449</v>
      </c>
      <c r="AV315" s="177">
        <v>126.01278126298449</v>
      </c>
      <c r="AW315" s="177">
        <v>126.01278126298449</v>
      </c>
      <c r="AX315" s="177">
        <v>124.73130348931308</v>
      </c>
      <c r="AY315" s="177">
        <v>124.73130348931312</v>
      </c>
      <c r="AZ315" s="177">
        <v>124.73130348931308</v>
      </c>
      <c r="BA315" s="177">
        <v>124.73130348931312</v>
      </c>
      <c r="BB315" s="177">
        <v>124.73130348931312</v>
      </c>
      <c r="BC315" s="177">
        <v>124.73130348931308</v>
      </c>
      <c r="BD315" s="177">
        <v>124.73130348931308</v>
      </c>
      <c r="BE315" s="177">
        <v>124.73130348931308</v>
      </c>
      <c r="BF315" s="177">
        <v>124.73130348931312</v>
      </c>
      <c r="BG315" s="177">
        <v>124.73130348931312</v>
      </c>
      <c r="BH315" s="177">
        <v>124.73130348931312</v>
      </c>
      <c r="BI315" s="177">
        <v>124.73130348931312</v>
      </c>
      <c r="BJ315" s="177">
        <v>124.73130348931312</v>
      </c>
      <c r="BK315" s="177">
        <v>124.73130348931312</v>
      </c>
      <c r="BL315" s="177"/>
    </row>
    <row r="316" spans="1:64" x14ac:dyDescent="0.25">
      <c r="B316" s="148" t="s">
        <v>622</v>
      </c>
      <c r="C316" s="150">
        <v>1</v>
      </c>
      <c r="D316" s="181">
        <v>106.28992318327634</v>
      </c>
      <c r="E316" s="181">
        <v>109.11293183601664</v>
      </c>
      <c r="F316" s="181">
        <v>110.18045393957188</v>
      </c>
      <c r="G316" s="181">
        <v>110.18045393957188</v>
      </c>
      <c r="H316" s="181">
        <v>111.03539826676722</v>
      </c>
      <c r="I316" s="181">
        <v>111.03539826676722</v>
      </c>
      <c r="J316" s="181">
        <v>111.03539826676722</v>
      </c>
      <c r="K316" s="181">
        <v>111.03539826676722</v>
      </c>
      <c r="L316" s="181">
        <v>111.68955626757183</v>
      </c>
      <c r="M316" s="181">
        <v>111.68955626757183</v>
      </c>
      <c r="N316" s="181">
        <v>112.12172909788238</v>
      </c>
      <c r="O316" s="181">
        <v>112.12172909788238</v>
      </c>
      <c r="P316" s="181">
        <v>112.12172909788238</v>
      </c>
      <c r="Q316" s="181">
        <v>113.84935490522706</v>
      </c>
      <c r="R316" s="181">
        <v>113.84935490522706</v>
      </c>
      <c r="S316" s="181">
        <v>113.84935490522706</v>
      </c>
      <c r="T316" s="181">
        <v>114.73276803932484</v>
      </c>
      <c r="U316" s="181">
        <v>114.73276803932484</v>
      </c>
      <c r="V316" s="181">
        <v>114.73267417936852</v>
      </c>
      <c r="W316" s="181">
        <v>114.73267417936852</v>
      </c>
      <c r="X316" s="181">
        <v>115.9114269684576</v>
      </c>
      <c r="Y316" s="181">
        <v>115.9114269684576</v>
      </c>
      <c r="Z316" s="181">
        <v>115.9114269684576</v>
      </c>
      <c r="AA316" s="181">
        <v>115.9114269684576</v>
      </c>
      <c r="AB316" s="181">
        <v>115.91128446740251</v>
      </c>
      <c r="AC316" s="181">
        <v>117.06203576920223</v>
      </c>
      <c r="AD316" s="181">
        <v>117.06203576920223</v>
      </c>
      <c r="AE316" s="181">
        <v>117.06203576920223</v>
      </c>
      <c r="AF316" s="181">
        <v>117.06203576920223</v>
      </c>
      <c r="AG316" s="181">
        <v>119.1581085448469</v>
      </c>
      <c r="AH316" s="181">
        <v>120.38232783368028</v>
      </c>
      <c r="AI316" s="181">
        <v>120.38232783368028</v>
      </c>
      <c r="AJ316" s="181">
        <v>120.38232783368028</v>
      </c>
      <c r="AK316" s="181">
        <v>120.3820749317554</v>
      </c>
      <c r="AL316" s="181">
        <v>119.63620871257082</v>
      </c>
      <c r="AM316" s="181">
        <v>121.80319357039367</v>
      </c>
      <c r="AN316" s="181">
        <v>121.80319357039367</v>
      </c>
      <c r="AO316" s="181">
        <v>121.80319357039367</v>
      </c>
      <c r="AP316" s="181">
        <v>124.26124193174581</v>
      </c>
      <c r="AQ316" s="181">
        <v>126.01278126298449</v>
      </c>
      <c r="AR316" s="181">
        <v>126.01278126298449</v>
      </c>
      <c r="AS316" s="181">
        <v>126.01278126298449</v>
      </c>
      <c r="AT316" s="181">
        <v>126.01278126298449</v>
      </c>
      <c r="AU316" s="181">
        <v>126.01278126298449</v>
      </c>
      <c r="AV316" s="181">
        <v>126.01278126298449</v>
      </c>
      <c r="AW316" s="181">
        <v>126.01278126298449</v>
      </c>
      <c r="AX316" s="181">
        <v>124.73130348931308</v>
      </c>
      <c r="AY316" s="181">
        <v>124.73130348931312</v>
      </c>
      <c r="AZ316" s="181">
        <v>124.73130348931308</v>
      </c>
      <c r="BA316" s="181">
        <v>124.73130348931312</v>
      </c>
      <c r="BB316" s="181">
        <v>124.73130348931312</v>
      </c>
      <c r="BC316" s="181">
        <v>124.73130348931308</v>
      </c>
      <c r="BD316" s="181">
        <v>124.73130348931308</v>
      </c>
      <c r="BE316" s="181">
        <v>124.73130348931308</v>
      </c>
      <c r="BF316" s="181">
        <v>124.73130348931312</v>
      </c>
      <c r="BG316" s="181">
        <v>124.73130348931312</v>
      </c>
      <c r="BH316" s="181">
        <v>124.73130348931312</v>
      </c>
      <c r="BI316" s="181">
        <v>124.73130348931312</v>
      </c>
      <c r="BJ316" s="181">
        <v>124.73130348931312</v>
      </c>
      <c r="BK316" s="181">
        <v>124.73130348931312</v>
      </c>
      <c r="BL316" s="181"/>
    </row>
    <row r="317" spans="1:64" x14ac:dyDescent="0.25">
      <c r="A317" s="189" t="s">
        <v>165</v>
      </c>
      <c r="B317" s="188"/>
      <c r="C317" s="164">
        <f>C318</f>
        <v>1</v>
      </c>
      <c r="D317" s="172">
        <f t="shared" ref="D317:J318" si="113">D318</f>
        <v>110.09637651263611</v>
      </c>
      <c r="E317" s="172">
        <f t="shared" si="113"/>
        <v>110.09637651263611</v>
      </c>
      <c r="F317" s="172">
        <f t="shared" si="113"/>
        <v>110.09637651263611</v>
      </c>
      <c r="G317" s="172">
        <f t="shared" si="113"/>
        <v>110.09637651263611</v>
      </c>
      <c r="H317" s="172">
        <f t="shared" si="113"/>
        <v>110.09637651263611</v>
      </c>
      <c r="I317" s="172">
        <f t="shared" si="113"/>
        <v>110.09637651263611</v>
      </c>
      <c r="J317" s="172">
        <f t="shared" si="113"/>
        <v>110.09637651263611</v>
      </c>
      <c r="K317" s="172">
        <v>110.09637651263611</v>
      </c>
      <c r="L317" s="172">
        <v>110.09637651263611</v>
      </c>
      <c r="M317" s="172">
        <v>115.47005383792515</v>
      </c>
      <c r="N317" s="172">
        <v>115.47005383792515</v>
      </c>
      <c r="O317" s="172">
        <v>115.47005383792515</v>
      </c>
      <c r="P317" s="172">
        <v>115.47005383792515</v>
      </c>
      <c r="Q317" s="172">
        <v>115.47005383792515</v>
      </c>
      <c r="R317" s="172">
        <v>115.47005383792515</v>
      </c>
      <c r="S317" s="172">
        <v>115.47005383792515</v>
      </c>
      <c r="T317" s="172">
        <v>115.47005383792515</v>
      </c>
      <c r="U317" s="172">
        <v>115.47005383792515</v>
      </c>
      <c r="V317" s="172">
        <v>115.47005383792515</v>
      </c>
      <c r="W317" s="172">
        <v>115.47005383792515</v>
      </c>
      <c r="X317" s="172">
        <v>115.47005383792515</v>
      </c>
      <c r="Y317" s="172">
        <v>115.47005383792515</v>
      </c>
      <c r="Z317" s="172">
        <v>115.47005383792515</v>
      </c>
      <c r="AA317" s="172">
        <v>115.47005383792515</v>
      </c>
      <c r="AB317" s="172">
        <v>115.47005383792515</v>
      </c>
      <c r="AC317" s="172">
        <v>115.47005383792515</v>
      </c>
      <c r="AD317" s="172">
        <v>115.47005383792515</v>
      </c>
      <c r="AE317" s="172">
        <v>115.47005383792515</v>
      </c>
      <c r="AF317" s="172">
        <v>115.47005383792515</v>
      </c>
      <c r="AG317" s="172">
        <v>115.47005383792515</v>
      </c>
      <c r="AH317" s="172">
        <v>115.47005383792515</v>
      </c>
      <c r="AI317" s="172">
        <v>115.47005383792515</v>
      </c>
      <c r="AJ317" s="172">
        <v>115.47005383792515</v>
      </c>
      <c r="AK317" s="172">
        <v>115.47005383792515</v>
      </c>
      <c r="AL317" s="172">
        <v>115.47005383792515</v>
      </c>
      <c r="AM317" s="172">
        <v>115.47005383792515</v>
      </c>
      <c r="AN317" s="172">
        <v>115.47005383792515</v>
      </c>
      <c r="AO317" s="172">
        <v>115.47005383792515</v>
      </c>
      <c r="AP317" s="172">
        <v>115.47005383792515</v>
      </c>
      <c r="AQ317" s="172">
        <v>115.47005383792515</v>
      </c>
      <c r="AR317" s="172">
        <v>115.47005383792515</v>
      </c>
      <c r="AS317" s="172">
        <v>115.47005383792515</v>
      </c>
      <c r="AT317" s="172">
        <v>115.47005383792515</v>
      </c>
      <c r="AU317" s="172">
        <v>115.47005383792515</v>
      </c>
      <c r="AV317" s="172">
        <v>115.47005383792515</v>
      </c>
      <c r="AW317" s="172">
        <v>131.64907157197786</v>
      </c>
      <c r="AX317" s="172">
        <v>131.64907157197786</v>
      </c>
      <c r="AY317" s="172">
        <v>131.64907157197791</v>
      </c>
      <c r="AZ317" s="172">
        <v>131.64907157197786</v>
      </c>
      <c r="BA317" s="172">
        <v>131.64907157197791</v>
      </c>
      <c r="BB317" s="172">
        <v>131.64907157197791</v>
      </c>
      <c r="BC317" s="172">
        <v>131.64907157197786</v>
      </c>
      <c r="BD317" s="172">
        <v>131.64907157197786</v>
      </c>
      <c r="BE317" s="172">
        <v>131.64907157197786</v>
      </c>
      <c r="BF317" s="172">
        <v>131.64907157197791</v>
      </c>
      <c r="BG317" s="172">
        <v>131.64907157197791</v>
      </c>
      <c r="BH317" s="172">
        <v>131.64907157197791</v>
      </c>
      <c r="BI317" s="172">
        <v>131.64907157197791</v>
      </c>
      <c r="BJ317" s="172">
        <v>131.64907157197791</v>
      </c>
      <c r="BK317" s="172">
        <v>131.64907157197791</v>
      </c>
      <c r="BL317" s="172"/>
    </row>
    <row r="318" spans="1:64" x14ac:dyDescent="0.25">
      <c r="A318" s="173" t="s">
        <v>166</v>
      </c>
      <c r="B318" s="188"/>
      <c r="C318" s="164">
        <f>C319</f>
        <v>1</v>
      </c>
      <c r="D318" s="177">
        <f t="shared" si="113"/>
        <v>110.09637651263611</v>
      </c>
      <c r="E318" s="177">
        <f t="shared" si="113"/>
        <v>110.09637651263611</v>
      </c>
      <c r="F318" s="177">
        <f t="shared" si="113"/>
        <v>110.09637651263611</v>
      </c>
      <c r="G318" s="177">
        <f t="shared" si="113"/>
        <v>110.09637651263611</v>
      </c>
      <c r="H318" s="177">
        <f t="shared" si="113"/>
        <v>110.09637651263611</v>
      </c>
      <c r="I318" s="177">
        <f t="shared" si="113"/>
        <v>110.09637651263611</v>
      </c>
      <c r="J318" s="177">
        <f t="shared" si="113"/>
        <v>110.09637651263611</v>
      </c>
      <c r="K318" s="177">
        <v>110.09637651263611</v>
      </c>
      <c r="L318" s="177">
        <v>110.09637651263611</v>
      </c>
      <c r="M318" s="177">
        <v>115.47005383792515</v>
      </c>
      <c r="N318" s="177">
        <v>115.47005383792515</v>
      </c>
      <c r="O318" s="177">
        <v>115.47005383792515</v>
      </c>
      <c r="P318" s="177">
        <v>115.47005383792515</v>
      </c>
      <c r="Q318" s="177">
        <v>115.47005383792515</v>
      </c>
      <c r="R318" s="177">
        <v>115.47005383792515</v>
      </c>
      <c r="S318" s="177">
        <v>115.47005383792515</v>
      </c>
      <c r="T318" s="177">
        <v>115.47005383792515</v>
      </c>
      <c r="U318" s="177">
        <v>115.47005383792515</v>
      </c>
      <c r="V318" s="177">
        <v>115.47005383792515</v>
      </c>
      <c r="W318" s="177">
        <v>115.47005383792515</v>
      </c>
      <c r="X318" s="177">
        <v>115.47005383792515</v>
      </c>
      <c r="Y318" s="177">
        <v>115.47005383792515</v>
      </c>
      <c r="Z318" s="177">
        <v>115.47005383792515</v>
      </c>
      <c r="AA318" s="177">
        <v>115.47005383792515</v>
      </c>
      <c r="AB318" s="177">
        <v>115.47005383792515</v>
      </c>
      <c r="AC318" s="177">
        <v>115.47005383792515</v>
      </c>
      <c r="AD318" s="177">
        <v>115.47005383792515</v>
      </c>
      <c r="AE318" s="177">
        <v>115.47005383792515</v>
      </c>
      <c r="AF318" s="177">
        <v>115.47005383792515</v>
      </c>
      <c r="AG318" s="177">
        <v>115.47005383792515</v>
      </c>
      <c r="AH318" s="177">
        <v>115.47005383792515</v>
      </c>
      <c r="AI318" s="177">
        <v>115.47005383792515</v>
      </c>
      <c r="AJ318" s="177">
        <v>115.47005383792515</v>
      </c>
      <c r="AK318" s="177">
        <v>115.47005383792515</v>
      </c>
      <c r="AL318" s="177">
        <v>115.47005383792515</v>
      </c>
      <c r="AM318" s="177">
        <v>115.47005383792515</v>
      </c>
      <c r="AN318" s="177">
        <v>115.47005383792515</v>
      </c>
      <c r="AO318" s="177">
        <v>115.47005383792515</v>
      </c>
      <c r="AP318" s="177">
        <v>115.47005383792515</v>
      </c>
      <c r="AQ318" s="177">
        <v>115.47005383792515</v>
      </c>
      <c r="AR318" s="177">
        <v>115.47005383792515</v>
      </c>
      <c r="AS318" s="177">
        <v>115.47005383792515</v>
      </c>
      <c r="AT318" s="177">
        <v>115.47005383792515</v>
      </c>
      <c r="AU318" s="177">
        <v>115.47005383792515</v>
      </c>
      <c r="AV318" s="177">
        <v>115.47005383792515</v>
      </c>
      <c r="AW318" s="177">
        <v>131.64907157197786</v>
      </c>
      <c r="AX318" s="177">
        <v>131.64907157197786</v>
      </c>
      <c r="AY318" s="177">
        <v>131.64907157197791</v>
      </c>
      <c r="AZ318" s="177">
        <v>131.64907157197786</v>
      </c>
      <c r="BA318" s="177">
        <v>131.64907157197791</v>
      </c>
      <c r="BB318" s="177">
        <v>131.64907157197791</v>
      </c>
      <c r="BC318" s="177">
        <v>131.64907157197786</v>
      </c>
      <c r="BD318" s="177">
        <v>131.64907157197786</v>
      </c>
      <c r="BE318" s="177">
        <v>131.64907157197786</v>
      </c>
      <c r="BF318" s="177">
        <v>131.64907157197791</v>
      </c>
      <c r="BG318" s="177">
        <v>131.64907157197791</v>
      </c>
      <c r="BH318" s="177">
        <v>131.64907157197791</v>
      </c>
      <c r="BI318" s="177">
        <v>131.64907157197791</v>
      </c>
      <c r="BJ318" s="177">
        <v>131.64907157197791</v>
      </c>
      <c r="BK318" s="177">
        <v>131.64907157197791</v>
      </c>
      <c r="BL318" s="177"/>
    </row>
    <row r="319" spans="1:64" x14ac:dyDescent="0.25">
      <c r="B319" s="148" t="s">
        <v>623</v>
      </c>
      <c r="C319" s="200">
        <v>1</v>
      </c>
      <c r="D319" s="181">
        <v>110.09637651263611</v>
      </c>
      <c r="E319" s="181">
        <v>110.09637651263611</v>
      </c>
      <c r="F319" s="181">
        <v>110.09637651263611</v>
      </c>
      <c r="G319" s="181">
        <v>110.09637651263611</v>
      </c>
      <c r="H319" s="181">
        <v>110.09637651263611</v>
      </c>
      <c r="I319" s="181">
        <v>110.09637651263611</v>
      </c>
      <c r="J319" s="181">
        <v>110.09637651263611</v>
      </c>
      <c r="K319" s="181">
        <v>110.09637651263611</v>
      </c>
      <c r="L319" s="181">
        <v>110.09637651263611</v>
      </c>
      <c r="M319" s="181">
        <v>115.47005383792515</v>
      </c>
      <c r="N319" s="181">
        <v>115.47005383792515</v>
      </c>
      <c r="O319" s="181">
        <v>115.47005383792515</v>
      </c>
      <c r="P319" s="181">
        <v>115.47005383792515</v>
      </c>
      <c r="Q319" s="181">
        <v>115.47005383792515</v>
      </c>
      <c r="R319" s="181">
        <v>115.47005383792515</v>
      </c>
      <c r="S319" s="181">
        <v>115.47005383792515</v>
      </c>
      <c r="T319" s="181">
        <v>115.47005383792515</v>
      </c>
      <c r="U319" s="181">
        <v>115.47005383792515</v>
      </c>
      <c r="V319" s="181">
        <v>115.47005383792515</v>
      </c>
      <c r="W319" s="181">
        <v>115.47005383792515</v>
      </c>
      <c r="X319" s="181">
        <v>115.47005383792515</v>
      </c>
      <c r="Y319" s="181">
        <v>115.47005383792515</v>
      </c>
      <c r="Z319" s="181">
        <v>115.47005383792515</v>
      </c>
      <c r="AA319" s="181">
        <v>115.47005383792515</v>
      </c>
      <c r="AB319" s="181">
        <v>115.47005383792515</v>
      </c>
      <c r="AC319" s="181">
        <v>115.47005383792515</v>
      </c>
      <c r="AD319" s="181">
        <v>115.47005383792515</v>
      </c>
      <c r="AE319" s="181">
        <v>115.47005383792515</v>
      </c>
      <c r="AF319" s="181">
        <v>115.47005383792515</v>
      </c>
      <c r="AG319" s="181">
        <v>115.47005383792515</v>
      </c>
      <c r="AH319" s="181">
        <v>115.47005383792515</v>
      </c>
      <c r="AI319" s="181">
        <v>115.47005383792515</v>
      </c>
      <c r="AJ319" s="181">
        <v>115.47005383792515</v>
      </c>
      <c r="AK319" s="181">
        <v>115.47005383792515</v>
      </c>
      <c r="AL319" s="181">
        <v>115.47005383792515</v>
      </c>
      <c r="AM319" s="181">
        <v>115.47005383792515</v>
      </c>
      <c r="AN319" s="181">
        <v>115.47005383792515</v>
      </c>
      <c r="AO319" s="181">
        <v>115.47005383792515</v>
      </c>
      <c r="AP319" s="181">
        <v>115.47005383792515</v>
      </c>
      <c r="AQ319" s="181">
        <v>115.47005383792515</v>
      </c>
      <c r="AR319" s="181">
        <v>115.47005383792515</v>
      </c>
      <c r="AS319" s="181">
        <v>115.47005383792515</v>
      </c>
      <c r="AT319" s="181">
        <v>115.47005383792515</v>
      </c>
      <c r="AU319" s="181">
        <v>115.47005383792515</v>
      </c>
      <c r="AV319" s="181">
        <v>115.47005383792515</v>
      </c>
      <c r="AW319" s="181">
        <v>131.64907157197786</v>
      </c>
      <c r="AX319" s="181">
        <v>131.64907157197786</v>
      </c>
      <c r="AY319" s="181">
        <v>131.64907157197791</v>
      </c>
      <c r="AZ319" s="181">
        <v>131.64907157197786</v>
      </c>
      <c r="BA319" s="181">
        <v>131.64907157197791</v>
      </c>
      <c r="BB319" s="181">
        <v>131.64907157197791</v>
      </c>
      <c r="BC319" s="181">
        <v>131.64907157197786</v>
      </c>
      <c r="BD319" s="181">
        <v>131.64907157197786</v>
      </c>
      <c r="BE319" s="181">
        <v>131.64907157197786</v>
      </c>
      <c r="BF319" s="181">
        <v>131.64907157197791</v>
      </c>
      <c r="BG319" s="181">
        <v>131.64907157197791</v>
      </c>
      <c r="BH319" s="181">
        <v>131.64907157197791</v>
      </c>
      <c r="BI319" s="181">
        <v>131.64907157197791</v>
      </c>
      <c r="BJ319" s="181">
        <v>131.64907157197791</v>
      </c>
      <c r="BK319" s="181">
        <v>131.64907157197791</v>
      </c>
      <c r="BL319" s="181"/>
    </row>
    <row r="320" spans="1:64" x14ac:dyDescent="0.25">
      <c r="A320" s="189" t="s">
        <v>167</v>
      </c>
      <c r="B320" s="188"/>
      <c r="C320" s="164">
        <f>C321+C325</f>
        <v>12</v>
      </c>
      <c r="D320" s="172">
        <f t="shared" ref="D320:J320" si="114">(D321*2+D325*10)/12</f>
        <v>100.00000000000001</v>
      </c>
      <c r="E320" s="172">
        <f t="shared" si="114"/>
        <v>100.00000000000001</v>
      </c>
      <c r="F320" s="172">
        <f t="shared" si="114"/>
        <v>100.00000000000001</v>
      </c>
      <c r="G320" s="172">
        <f t="shared" si="114"/>
        <v>100.00000000000001</v>
      </c>
      <c r="H320" s="172">
        <f t="shared" si="114"/>
        <v>100.00000000000001</v>
      </c>
      <c r="I320" s="172">
        <f t="shared" si="114"/>
        <v>100.00000000000001</v>
      </c>
      <c r="J320" s="172">
        <f t="shared" si="114"/>
        <v>100.00000000000001</v>
      </c>
      <c r="K320" s="172">
        <v>100.00000000000001</v>
      </c>
      <c r="L320" s="172">
        <v>100.00000000000001</v>
      </c>
      <c r="M320" s="172">
        <v>100.00000000000001</v>
      </c>
      <c r="N320" s="172">
        <v>100.00000000000001</v>
      </c>
      <c r="O320" s="172">
        <v>100.00000000000001</v>
      </c>
      <c r="P320" s="172">
        <v>100.00000000000001</v>
      </c>
      <c r="Q320" s="172">
        <v>100.00000000000001</v>
      </c>
      <c r="R320" s="172">
        <v>100.00000000000001</v>
      </c>
      <c r="S320" s="172">
        <v>100.00000000000001</v>
      </c>
      <c r="T320" s="172">
        <v>100.00000000000001</v>
      </c>
      <c r="U320" s="172">
        <v>100.00000000000001</v>
      </c>
      <c r="V320" s="172">
        <v>100.00000000000001</v>
      </c>
      <c r="W320" s="172">
        <v>100.00000000000001</v>
      </c>
      <c r="X320" s="172">
        <v>100.00000000000001</v>
      </c>
      <c r="Y320" s="172">
        <v>100.00000000000001</v>
      </c>
      <c r="Z320" s="172">
        <v>100.00000000000001</v>
      </c>
      <c r="AA320" s="172">
        <v>100.00000000000001</v>
      </c>
      <c r="AB320" s="172">
        <v>100.00000000000001</v>
      </c>
      <c r="AC320" s="172">
        <v>100.00000000000001</v>
      </c>
      <c r="AD320" s="172">
        <v>100.00000000000001</v>
      </c>
      <c r="AE320" s="172">
        <v>100.00000000000001</v>
      </c>
      <c r="AF320" s="172">
        <v>100.00000000000001</v>
      </c>
      <c r="AG320" s="172">
        <v>100.00000000000001</v>
      </c>
      <c r="AH320" s="172">
        <v>100.00000000000001</v>
      </c>
      <c r="AI320" s="172">
        <v>100.00000000000001</v>
      </c>
      <c r="AJ320" s="172">
        <v>100.00000000000001</v>
      </c>
      <c r="AK320" s="172">
        <v>100.00000000000001</v>
      </c>
      <c r="AL320" s="172">
        <v>100.00000000000001</v>
      </c>
      <c r="AM320" s="172">
        <v>100.00000000000001</v>
      </c>
      <c r="AN320" s="172">
        <v>100.00000000000001</v>
      </c>
      <c r="AO320" s="172">
        <v>100.00000000000001</v>
      </c>
      <c r="AP320" s="172">
        <v>100.00000000000001</v>
      </c>
      <c r="AQ320" s="172">
        <v>100.00000000000001</v>
      </c>
      <c r="AR320" s="172">
        <v>100.00000000000001</v>
      </c>
      <c r="AS320" s="172">
        <v>100.00000000000001</v>
      </c>
      <c r="AT320" s="172">
        <v>100.00000000000001</v>
      </c>
      <c r="AU320" s="172">
        <v>100.00000000000001</v>
      </c>
      <c r="AV320" s="172">
        <v>100</v>
      </c>
      <c r="AW320" s="172">
        <v>102.08696595545598</v>
      </c>
      <c r="AX320" s="172">
        <v>102.08696595545598</v>
      </c>
      <c r="AY320" s="172">
        <v>102.08696595545597</v>
      </c>
      <c r="AZ320" s="172">
        <v>102.08696595545598</v>
      </c>
      <c r="BA320" s="172">
        <v>102.08696595545597</v>
      </c>
      <c r="BB320" s="172">
        <v>102.08696595545597</v>
      </c>
      <c r="BC320" s="172">
        <v>102.08696595545598</v>
      </c>
      <c r="BD320" s="172">
        <v>102.08696595545598</v>
      </c>
      <c r="BE320" s="172">
        <v>102.08696595545598</v>
      </c>
      <c r="BF320" s="172">
        <v>102.08696595545597</v>
      </c>
      <c r="BG320" s="172">
        <v>102.08696595545597</v>
      </c>
      <c r="BH320" s="172">
        <v>102.08696595545597</v>
      </c>
      <c r="BI320" s="172">
        <v>102.08696595545597</v>
      </c>
      <c r="BJ320" s="172">
        <v>102.08696595545597</v>
      </c>
      <c r="BK320" s="172">
        <v>102.08696595545597</v>
      </c>
      <c r="BL320" s="172"/>
    </row>
    <row r="321" spans="1:64" x14ac:dyDescent="0.25">
      <c r="A321" s="173" t="s">
        <v>168</v>
      </c>
      <c r="B321" s="188"/>
      <c r="C321" s="164">
        <f t="shared" ref="C321:J321" si="115">C322</f>
        <v>2</v>
      </c>
      <c r="D321" s="177">
        <f t="shared" si="115"/>
        <v>99.999999999999957</v>
      </c>
      <c r="E321" s="177">
        <f t="shared" si="115"/>
        <v>99.999999999999957</v>
      </c>
      <c r="F321" s="177">
        <f t="shared" si="115"/>
        <v>99.999999999999957</v>
      </c>
      <c r="G321" s="177">
        <f t="shared" si="115"/>
        <v>99.999999999999957</v>
      </c>
      <c r="H321" s="177">
        <f t="shared" si="115"/>
        <v>99.999999999999957</v>
      </c>
      <c r="I321" s="177">
        <f t="shared" si="115"/>
        <v>99.999999999999957</v>
      </c>
      <c r="J321" s="177">
        <f t="shared" si="115"/>
        <v>99.999999999999957</v>
      </c>
      <c r="K321" s="177">
        <v>99.999999999999957</v>
      </c>
      <c r="L321" s="177">
        <v>99.999999999999957</v>
      </c>
      <c r="M321" s="177">
        <v>99.999999999999957</v>
      </c>
      <c r="N321" s="177">
        <v>99.999999999999957</v>
      </c>
      <c r="O321" s="177">
        <v>99.999999999999957</v>
      </c>
      <c r="P321" s="177">
        <v>99.999999999999957</v>
      </c>
      <c r="Q321" s="177">
        <v>99.999999999999957</v>
      </c>
      <c r="R321" s="177">
        <v>99.999999999999957</v>
      </c>
      <c r="S321" s="177">
        <v>99.999999999999957</v>
      </c>
      <c r="T321" s="177">
        <v>99.999999999999957</v>
      </c>
      <c r="U321" s="177">
        <v>99.999999999999957</v>
      </c>
      <c r="V321" s="177">
        <v>99.999999999999957</v>
      </c>
      <c r="W321" s="177">
        <v>99.999999999999957</v>
      </c>
      <c r="X321" s="177">
        <v>99.999999999999957</v>
      </c>
      <c r="Y321" s="177">
        <v>99.999999999999957</v>
      </c>
      <c r="Z321" s="177">
        <v>99.999999999999957</v>
      </c>
      <c r="AA321" s="177">
        <v>99.999999999999957</v>
      </c>
      <c r="AB321" s="177">
        <v>99.999999999999957</v>
      </c>
      <c r="AC321" s="177">
        <v>99.999999999999957</v>
      </c>
      <c r="AD321" s="177">
        <v>99.999999999999957</v>
      </c>
      <c r="AE321" s="177">
        <v>99.999999999999957</v>
      </c>
      <c r="AF321" s="177">
        <v>99.999999999999957</v>
      </c>
      <c r="AG321" s="177">
        <v>99.999999999999957</v>
      </c>
      <c r="AH321" s="177">
        <v>99.999999999999957</v>
      </c>
      <c r="AI321" s="177">
        <v>99.999999999999957</v>
      </c>
      <c r="AJ321" s="177">
        <v>99.999999999999957</v>
      </c>
      <c r="AK321" s="177">
        <v>99.999999999999957</v>
      </c>
      <c r="AL321" s="177">
        <v>99.999999999999957</v>
      </c>
      <c r="AM321" s="177">
        <v>99.999999999999957</v>
      </c>
      <c r="AN321" s="177">
        <v>99.999999999999957</v>
      </c>
      <c r="AO321" s="177">
        <v>99.999999999999957</v>
      </c>
      <c r="AP321" s="177">
        <v>99.999999999999957</v>
      </c>
      <c r="AQ321" s="177">
        <v>99.999999999999957</v>
      </c>
      <c r="AR321" s="177">
        <v>99.999999999999957</v>
      </c>
      <c r="AS321" s="177">
        <v>99.999999999999957</v>
      </c>
      <c r="AT321" s="177">
        <v>99.999999999999957</v>
      </c>
      <c r="AU321" s="177">
        <v>99.999999999999957</v>
      </c>
      <c r="AV321" s="177">
        <v>100</v>
      </c>
      <c r="AW321" s="177">
        <v>112.52179573273571</v>
      </c>
      <c r="AX321" s="177">
        <v>112.52179573273571</v>
      </c>
      <c r="AY321" s="177">
        <v>112.5217957327358</v>
      </c>
      <c r="AZ321" s="177">
        <v>112.52179573273571</v>
      </c>
      <c r="BA321" s="177">
        <v>112.5217957327358</v>
      </c>
      <c r="BB321" s="177">
        <v>112.5217957327358</v>
      </c>
      <c r="BC321" s="177">
        <v>112.52179573273571</v>
      </c>
      <c r="BD321" s="177">
        <v>112.52179573273571</v>
      </c>
      <c r="BE321" s="177">
        <v>112.52179573273571</v>
      </c>
      <c r="BF321" s="177">
        <v>112.5217957327358</v>
      </c>
      <c r="BG321" s="177">
        <v>112.5217957327358</v>
      </c>
      <c r="BH321" s="177">
        <v>112.5217957327358</v>
      </c>
      <c r="BI321" s="177">
        <v>112.5217957327358</v>
      </c>
      <c r="BJ321" s="177">
        <v>112.5217957327358</v>
      </c>
      <c r="BK321" s="177">
        <v>112.5217957327358</v>
      </c>
      <c r="BL321" s="177"/>
    </row>
    <row r="322" spans="1:64" x14ac:dyDescent="0.25">
      <c r="B322" s="148" t="s">
        <v>624</v>
      </c>
      <c r="C322" s="200">
        <v>2</v>
      </c>
      <c r="D322" s="181">
        <v>99.999999999999957</v>
      </c>
      <c r="E322" s="181">
        <v>99.999999999999957</v>
      </c>
      <c r="F322" s="181">
        <v>99.999999999999957</v>
      </c>
      <c r="G322" s="181">
        <v>99.999999999999957</v>
      </c>
      <c r="H322" s="181">
        <v>99.999999999999957</v>
      </c>
      <c r="I322" s="181">
        <v>99.999999999999957</v>
      </c>
      <c r="J322" s="181">
        <v>99.999999999999957</v>
      </c>
      <c r="K322" s="181">
        <v>99.999999999999957</v>
      </c>
      <c r="L322" s="181">
        <v>99.999999999999957</v>
      </c>
      <c r="M322" s="181">
        <v>99.999999999999957</v>
      </c>
      <c r="N322" s="181">
        <v>99.999999999999957</v>
      </c>
      <c r="O322" s="181">
        <v>99.999999999999957</v>
      </c>
      <c r="P322" s="181">
        <v>99.999999999999957</v>
      </c>
      <c r="Q322" s="181">
        <v>99.999999999999957</v>
      </c>
      <c r="R322" s="181">
        <v>99.999999999999957</v>
      </c>
      <c r="S322" s="181">
        <v>99.999999999999957</v>
      </c>
      <c r="T322" s="181">
        <v>99.999999999999957</v>
      </c>
      <c r="U322" s="181">
        <v>99.999999999999957</v>
      </c>
      <c r="V322" s="181">
        <v>99.999999999999957</v>
      </c>
      <c r="W322" s="181">
        <v>99.999999999999957</v>
      </c>
      <c r="X322" s="181">
        <v>99.999999999999957</v>
      </c>
      <c r="Y322" s="181">
        <v>99.999999999999957</v>
      </c>
      <c r="Z322" s="181">
        <v>99.999999999999957</v>
      </c>
      <c r="AA322" s="181">
        <v>99.999999999999957</v>
      </c>
      <c r="AB322" s="181">
        <v>99.999999999999957</v>
      </c>
      <c r="AC322" s="181">
        <v>99.999999999999957</v>
      </c>
      <c r="AD322" s="181">
        <v>99.999999999999957</v>
      </c>
      <c r="AE322" s="181">
        <v>99.999999999999957</v>
      </c>
      <c r="AF322" s="181">
        <v>99.999999999999957</v>
      </c>
      <c r="AG322" s="181">
        <v>99.999999999999957</v>
      </c>
      <c r="AH322" s="181">
        <v>99.999999999999957</v>
      </c>
      <c r="AI322" s="181">
        <v>99.999999999999957</v>
      </c>
      <c r="AJ322" s="181">
        <v>99.999999999999957</v>
      </c>
      <c r="AK322" s="181">
        <v>99.999999999999957</v>
      </c>
      <c r="AL322" s="181">
        <v>99.999999999999957</v>
      </c>
      <c r="AM322" s="181">
        <v>99.999999999999957</v>
      </c>
      <c r="AN322" s="181">
        <v>99.999999999999957</v>
      </c>
      <c r="AO322" s="181">
        <v>99.999999999999957</v>
      </c>
      <c r="AP322" s="181">
        <v>99.999999999999957</v>
      </c>
      <c r="AQ322" s="181">
        <v>99.999999999999957</v>
      </c>
      <c r="AR322" s="181">
        <v>99.999999999999957</v>
      </c>
      <c r="AS322" s="181">
        <v>99.999999999999957</v>
      </c>
      <c r="AT322" s="181">
        <v>99.999999999999957</v>
      </c>
      <c r="AU322" s="181">
        <v>99.999999999999957</v>
      </c>
      <c r="AV322" s="181">
        <v>100</v>
      </c>
      <c r="AW322" s="181">
        <v>112.52179573273571</v>
      </c>
      <c r="AX322" s="181">
        <v>112.52179573273571</v>
      </c>
      <c r="AY322" s="181">
        <v>112.5217957327358</v>
      </c>
      <c r="AZ322" s="181">
        <v>112.52179573273571</v>
      </c>
      <c r="BA322" s="181">
        <v>112.5217957327358</v>
      </c>
      <c r="BB322" s="181">
        <v>112.5217957327358</v>
      </c>
      <c r="BC322" s="181">
        <v>112.52179573273571</v>
      </c>
      <c r="BD322" s="181">
        <v>112.52179573273571</v>
      </c>
      <c r="BE322" s="181">
        <v>112.52179573273571</v>
      </c>
      <c r="BF322" s="181">
        <v>112.5217957327358</v>
      </c>
      <c r="BG322" s="181">
        <v>112.5217957327358</v>
      </c>
      <c r="BH322" s="181">
        <v>112.5217957327358</v>
      </c>
      <c r="BI322" s="181">
        <v>112.5217957327358</v>
      </c>
      <c r="BJ322" s="181">
        <v>112.5217957327358</v>
      </c>
      <c r="BK322" s="181">
        <v>112.5217957327358</v>
      </c>
      <c r="BL322" s="181"/>
    </row>
    <row r="323" spans="1:64" x14ac:dyDescent="0.25">
      <c r="A323" s="173" t="s">
        <v>448</v>
      </c>
      <c r="B323" s="173" t="s">
        <v>449</v>
      </c>
      <c r="C323" s="200"/>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c r="AB323" s="181"/>
      <c r="AC323" s="181"/>
      <c r="AD323" s="181"/>
      <c r="AE323" s="181"/>
      <c r="AF323" s="181"/>
      <c r="AG323" s="181"/>
      <c r="AH323" s="181"/>
      <c r="AI323" s="181"/>
      <c r="AJ323" s="181"/>
      <c r="AK323" s="181"/>
      <c r="AL323" s="181"/>
      <c r="AM323" s="181"/>
      <c r="AN323" s="181"/>
      <c r="AO323" s="181"/>
      <c r="AP323" s="181"/>
      <c r="AQ323" s="181"/>
      <c r="AR323" s="181"/>
      <c r="AS323" s="181"/>
      <c r="AT323" s="181"/>
      <c r="AU323" s="181"/>
      <c r="AV323" s="181"/>
      <c r="AW323" s="181"/>
      <c r="AX323" s="181"/>
      <c r="AY323" s="181"/>
      <c r="AZ323" s="181"/>
      <c r="BA323" s="181"/>
      <c r="BB323" s="181"/>
      <c r="BC323" s="181"/>
      <c r="BD323" s="181"/>
      <c r="BE323" s="181"/>
      <c r="BF323" s="181"/>
      <c r="BG323" s="181"/>
      <c r="BH323" s="181"/>
      <c r="BI323" s="181"/>
      <c r="BJ323" s="181"/>
      <c r="BK323" s="181"/>
      <c r="BL323" s="181"/>
    </row>
    <row r="324" spans="1:64" x14ac:dyDescent="0.25">
      <c r="A324" s="220"/>
      <c r="B324" s="148" t="s">
        <v>449</v>
      </c>
      <c r="C324" s="200"/>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c r="AB324" s="181"/>
      <c r="AC324" s="181"/>
      <c r="AD324" s="181"/>
      <c r="AE324" s="181"/>
      <c r="AF324" s="181"/>
      <c r="AG324" s="181"/>
      <c r="AH324" s="181"/>
      <c r="AI324" s="181"/>
      <c r="AJ324" s="181"/>
      <c r="AK324" s="181"/>
      <c r="AL324" s="181"/>
      <c r="AM324" s="181"/>
      <c r="AN324" s="181"/>
      <c r="AO324" s="181"/>
      <c r="AP324" s="181"/>
      <c r="AQ324" s="181"/>
      <c r="AR324" s="181"/>
      <c r="AS324" s="181"/>
      <c r="AT324" s="181"/>
      <c r="AU324" s="181"/>
      <c r="AV324" s="181"/>
      <c r="AW324" s="181"/>
      <c r="AX324" s="181"/>
      <c r="AY324" s="181"/>
      <c r="AZ324" s="181"/>
      <c r="BA324" s="181"/>
      <c r="BB324" s="181"/>
      <c r="BC324" s="181"/>
      <c r="BD324" s="181"/>
      <c r="BE324" s="181"/>
      <c r="BF324" s="181"/>
      <c r="BG324" s="181"/>
      <c r="BH324" s="181"/>
      <c r="BI324" s="181"/>
      <c r="BJ324" s="181"/>
      <c r="BK324" s="181"/>
      <c r="BL324" s="181"/>
    </row>
    <row r="325" spans="1:64" x14ac:dyDescent="0.25">
      <c r="A325" s="173" t="s">
        <v>169</v>
      </c>
      <c r="B325" s="188"/>
      <c r="C325" s="164">
        <f>C326</f>
        <v>10</v>
      </c>
      <c r="D325" s="177">
        <f t="shared" ref="D325:J325" si="116">D326</f>
        <v>100.00000000000003</v>
      </c>
      <c r="E325" s="177">
        <f t="shared" si="116"/>
        <v>100.00000000000003</v>
      </c>
      <c r="F325" s="177">
        <f t="shared" si="116"/>
        <v>100.00000000000003</v>
      </c>
      <c r="G325" s="177">
        <f t="shared" si="116"/>
        <v>100.00000000000003</v>
      </c>
      <c r="H325" s="177">
        <f t="shared" si="116"/>
        <v>100.00000000000003</v>
      </c>
      <c r="I325" s="177">
        <f t="shared" si="116"/>
        <v>100.00000000000003</v>
      </c>
      <c r="J325" s="177">
        <f t="shared" si="116"/>
        <v>100.00000000000003</v>
      </c>
      <c r="K325" s="177">
        <v>100.00000000000003</v>
      </c>
      <c r="L325" s="177">
        <v>100.00000000000003</v>
      </c>
      <c r="M325" s="177">
        <v>100.00000000000003</v>
      </c>
      <c r="N325" s="177">
        <v>100.00000000000003</v>
      </c>
      <c r="O325" s="177">
        <v>100.00000000000003</v>
      </c>
      <c r="P325" s="177">
        <v>100.00000000000003</v>
      </c>
      <c r="Q325" s="177">
        <v>100.00000000000003</v>
      </c>
      <c r="R325" s="177">
        <v>100.00000000000003</v>
      </c>
      <c r="S325" s="177">
        <v>100.00000000000003</v>
      </c>
      <c r="T325" s="177">
        <v>100.00000000000003</v>
      </c>
      <c r="U325" s="177">
        <v>100.00000000000003</v>
      </c>
      <c r="V325" s="177">
        <v>100.00000000000003</v>
      </c>
      <c r="W325" s="177">
        <v>100.00000000000003</v>
      </c>
      <c r="X325" s="177">
        <v>100.00000000000003</v>
      </c>
      <c r="Y325" s="177">
        <v>100.00000000000003</v>
      </c>
      <c r="Z325" s="177">
        <v>100.00000000000003</v>
      </c>
      <c r="AA325" s="177">
        <v>100.00000000000003</v>
      </c>
      <c r="AB325" s="177">
        <v>100.00000000000003</v>
      </c>
      <c r="AC325" s="177">
        <v>100.00000000000003</v>
      </c>
      <c r="AD325" s="177">
        <v>100.00000000000003</v>
      </c>
      <c r="AE325" s="177">
        <v>100.00000000000003</v>
      </c>
      <c r="AF325" s="177">
        <v>100.00000000000003</v>
      </c>
      <c r="AG325" s="177">
        <v>100.00000000000003</v>
      </c>
      <c r="AH325" s="177">
        <v>100.00000000000003</v>
      </c>
      <c r="AI325" s="177">
        <v>100.00000000000003</v>
      </c>
      <c r="AJ325" s="177">
        <v>100.00000000000003</v>
      </c>
      <c r="AK325" s="177">
        <v>100.00000000000003</v>
      </c>
      <c r="AL325" s="177">
        <v>100.00000000000003</v>
      </c>
      <c r="AM325" s="177">
        <v>100.00000000000003</v>
      </c>
      <c r="AN325" s="177">
        <v>100.00000000000003</v>
      </c>
      <c r="AO325" s="177">
        <v>100.00000000000003</v>
      </c>
      <c r="AP325" s="177">
        <v>100.00000000000003</v>
      </c>
      <c r="AQ325" s="177">
        <v>100.00000000000003</v>
      </c>
      <c r="AR325" s="177">
        <v>100.00000000000003</v>
      </c>
      <c r="AS325" s="177">
        <v>100.00000000000003</v>
      </c>
      <c r="AT325" s="177">
        <v>100.00000000000003</v>
      </c>
      <c r="AU325" s="177">
        <v>100.00000000000003</v>
      </c>
      <c r="AV325" s="177">
        <v>100</v>
      </c>
      <c r="AW325" s="177">
        <v>100.00000000000003</v>
      </c>
      <c r="AX325" s="177">
        <v>100.00000000000003</v>
      </c>
      <c r="AY325" s="177">
        <v>100</v>
      </c>
      <c r="AZ325" s="177">
        <v>100.00000000000003</v>
      </c>
      <c r="BA325" s="177">
        <v>100</v>
      </c>
      <c r="BB325" s="177">
        <v>100</v>
      </c>
      <c r="BC325" s="177">
        <v>100.00000000000003</v>
      </c>
      <c r="BD325" s="177">
        <v>100.00000000000003</v>
      </c>
      <c r="BE325" s="177">
        <v>100.00000000000003</v>
      </c>
      <c r="BF325" s="177">
        <v>100</v>
      </c>
      <c r="BG325" s="177">
        <v>100</v>
      </c>
      <c r="BH325" s="177">
        <v>100</v>
      </c>
      <c r="BI325" s="177">
        <v>100</v>
      </c>
      <c r="BJ325" s="177">
        <v>100</v>
      </c>
      <c r="BK325" s="177">
        <v>100</v>
      </c>
      <c r="BL325" s="177"/>
    </row>
    <row r="326" spans="1:64" x14ac:dyDescent="0.25">
      <c r="B326" s="148" t="s">
        <v>625</v>
      </c>
      <c r="C326" s="200">
        <v>10</v>
      </c>
      <c r="D326" s="181">
        <v>100.00000000000003</v>
      </c>
      <c r="E326" s="181">
        <v>100.00000000000003</v>
      </c>
      <c r="F326" s="181">
        <v>100.00000000000003</v>
      </c>
      <c r="G326" s="181">
        <v>100.00000000000003</v>
      </c>
      <c r="H326" s="181">
        <v>100.00000000000003</v>
      </c>
      <c r="I326" s="181">
        <v>100.00000000000003</v>
      </c>
      <c r="J326" s="181">
        <v>100.00000000000003</v>
      </c>
      <c r="K326" s="181">
        <v>100.00000000000003</v>
      </c>
      <c r="L326" s="181">
        <v>100.00000000000003</v>
      </c>
      <c r="M326" s="181">
        <v>100.00000000000003</v>
      </c>
      <c r="N326" s="181">
        <v>100.00000000000003</v>
      </c>
      <c r="O326" s="181">
        <v>100.00000000000003</v>
      </c>
      <c r="P326" s="181">
        <v>100.00000000000003</v>
      </c>
      <c r="Q326" s="181">
        <v>100.00000000000003</v>
      </c>
      <c r="R326" s="181">
        <v>100.00000000000003</v>
      </c>
      <c r="S326" s="181">
        <v>100.00000000000003</v>
      </c>
      <c r="T326" s="181">
        <v>100.00000000000003</v>
      </c>
      <c r="U326" s="181">
        <v>100.00000000000003</v>
      </c>
      <c r="V326" s="181">
        <v>100.00000000000003</v>
      </c>
      <c r="W326" s="181">
        <v>100.00000000000003</v>
      </c>
      <c r="X326" s="181">
        <v>100.00000000000003</v>
      </c>
      <c r="Y326" s="181">
        <v>100.00000000000003</v>
      </c>
      <c r="Z326" s="181">
        <v>100.00000000000003</v>
      </c>
      <c r="AA326" s="181">
        <v>100.00000000000003</v>
      </c>
      <c r="AB326" s="181">
        <v>100.00000000000003</v>
      </c>
      <c r="AC326" s="181">
        <v>100.00000000000003</v>
      </c>
      <c r="AD326" s="181">
        <v>100.00000000000003</v>
      </c>
      <c r="AE326" s="181">
        <v>100.00000000000003</v>
      </c>
      <c r="AF326" s="181">
        <v>100.00000000000003</v>
      </c>
      <c r="AG326" s="181">
        <v>100.00000000000003</v>
      </c>
      <c r="AH326" s="181">
        <v>100.00000000000003</v>
      </c>
      <c r="AI326" s="181">
        <v>100.00000000000003</v>
      </c>
      <c r="AJ326" s="181">
        <v>100.00000000000003</v>
      </c>
      <c r="AK326" s="181">
        <v>100.00000000000003</v>
      </c>
      <c r="AL326" s="181">
        <v>100.00000000000003</v>
      </c>
      <c r="AM326" s="181">
        <v>100.00000000000003</v>
      </c>
      <c r="AN326" s="181">
        <v>100.00000000000003</v>
      </c>
      <c r="AO326" s="181">
        <v>100.00000000000003</v>
      </c>
      <c r="AP326" s="181">
        <v>100.00000000000003</v>
      </c>
      <c r="AQ326" s="181">
        <v>100.00000000000003</v>
      </c>
      <c r="AR326" s="181">
        <v>100.00000000000003</v>
      </c>
      <c r="AS326" s="181">
        <v>100.00000000000003</v>
      </c>
      <c r="AT326" s="181">
        <v>100.00000000000003</v>
      </c>
      <c r="AU326" s="181">
        <v>100.00000000000003</v>
      </c>
      <c r="AV326" s="181">
        <v>100</v>
      </c>
      <c r="AW326" s="181">
        <v>100.00000000000003</v>
      </c>
      <c r="AX326" s="181">
        <v>100.00000000000003</v>
      </c>
      <c r="AY326" s="181">
        <v>100</v>
      </c>
      <c r="AZ326" s="181">
        <v>100.00000000000003</v>
      </c>
      <c r="BA326" s="181">
        <v>100</v>
      </c>
      <c r="BB326" s="181">
        <v>100</v>
      </c>
      <c r="BC326" s="181">
        <v>100.00000000000003</v>
      </c>
      <c r="BD326" s="181">
        <v>100.00000000000003</v>
      </c>
      <c r="BE326" s="181">
        <v>100.00000000000003</v>
      </c>
      <c r="BF326" s="181">
        <v>100</v>
      </c>
      <c r="BG326" s="181">
        <v>100</v>
      </c>
      <c r="BH326" s="181">
        <v>100</v>
      </c>
      <c r="BI326" s="181">
        <v>100</v>
      </c>
      <c r="BJ326" s="181">
        <v>100</v>
      </c>
      <c r="BK326" s="181">
        <v>100</v>
      </c>
      <c r="BL326" s="181"/>
    </row>
    <row r="327" spans="1:64" x14ac:dyDescent="0.25">
      <c r="A327" s="189" t="s">
        <v>170</v>
      </c>
      <c r="B327" s="188"/>
      <c r="C327" s="221">
        <f t="shared" ref="C327:J328" si="117">C328</f>
        <v>1</v>
      </c>
      <c r="D327" s="172">
        <f t="shared" si="117"/>
        <v>99.999999999999957</v>
      </c>
      <c r="E327" s="172">
        <f t="shared" si="117"/>
        <v>99.999999999999957</v>
      </c>
      <c r="F327" s="172">
        <f t="shared" si="117"/>
        <v>99.999999999999957</v>
      </c>
      <c r="G327" s="172">
        <f t="shared" si="117"/>
        <v>99.999999999999957</v>
      </c>
      <c r="H327" s="172">
        <f t="shared" si="117"/>
        <v>99.999999999999957</v>
      </c>
      <c r="I327" s="172">
        <f t="shared" si="117"/>
        <v>99.999999999999957</v>
      </c>
      <c r="J327" s="172">
        <f t="shared" si="117"/>
        <v>99.999999999999957</v>
      </c>
      <c r="K327" s="172">
        <v>99.999999999999957</v>
      </c>
      <c r="L327" s="172">
        <v>99.999999999999957</v>
      </c>
      <c r="M327" s="172">
        <v>99.999999999999957</v>
      </c>
      <c r="N327" s="172">
        <v>99.999999999999957</v>
      </c>
      <c r="O327" s="172">
        <v>99.999999999999957</v>
      </c>
      <c r="P327" s="172">
        <v>99.999999999999957</v>
      </c>
      <c r="Q327" s="172">
        <v>99.999999999999957</v>
      </c>
      <c r="R327" s="172">
        <v>99.999999999999957</v>
      </c>
      <c r="S327" s="172">
        <v>99.999999999999957</v>
      </c>
      <c r="T327" s="172">
        <v>99.999999999999957</v>
      </c>
      <c r="U327" s="172">
        <v>99.999999999999957</v>
      </c>
      <c r="V327" s="172">
        <v>99.999999999999957</v>
      </c>
      <c r="W327" s="172">
        <v>99.999999999999957</v>
      </c>
      <c r="X327" s="172">
        <v>99.999999999999957</v>
      </c>
      <c r="Y327" s="172">
        <v>99.999999999999957</v>
      </c>
      <c r="Z327" s="172">
        <v>99.999999999999957</v>
      </c>
      <c r="AA327" s="172">
        <v>99.999999999999957</v>
      </c>
      <c r="AB327" s="172">
        <v>99.999999999999957</v>
      </c>
      <c r="AC327" s="172">
        <v>99.999999999999957</v>
      </c>
      <c r="AD327" s="172">
        <v>99.999999999999957</v>
      </c>
      <c r="AE327" s="172">
        <v>99.999999999999957</v>
      </c>
      <c r="AF327" s="172">
        <v>99.999999999999957</v>
      </c>
      <c r="AG327" s="172">
        <v>99.999999999999957</v>
      </c>
      <c r="AH327" s="172">
        <v>99.999999999999957</v>
      </c>
      <c r="AI327" s="172">
        <v>99.999999999999957</v>
      </c>
      <c r="AJ327" s="172">
        <v>99.999999999999957</v>
      </c>
      <c r="AK327" s="172">
        <v>99.999999999999957</v>
      </c>
      <c r="AL327" s="172">
        <v>99.999999999999957</v>
      </c>
      <c r="AM327" s="172">
        <v>99.999999999999957</v>
      </c>
      <c r="AN327" s="172">
        <v>99.999999999999957</v>
      </c>
      <c r="AO327" s="172">
        <v>99.999999999999957</v>
      </c>
      <c r="AP327" s="172">
        <v>99.999999999999957</v>
      </c>
      <c r="AQ327" s="172">
        <v>99.999999999999957</v>
      </c>
      <c r="AR327" s="172">
        <v>99.999999999999957</v>
      </c>
      <c r="AS327" s="172">
        <v>99.999999999999957</v>
      </c>
      <c r="AT327" s="172">
        <v>99.999999999999957</v>
      </c>
      <c r="AU327" s="172">
        <v>99.999999999999957</v>
      </c>
      <c r="AV327" s="172">
        <v>100</v>
      </c>
      <c r="AW327" s="172">
        <v>99.999999999999957</v>
      </c>
      <c r="AX327" s="172">
        <v>99.999999999999957</v>
      </c>
      <c r="AY327" s="172">
        <v>100</v>
      </c>
      <c r="AZ327" s="172">
        <v>99.999999999999957</v>
      </c>
      <c r="BA327" s="172">
        <v>100</v>
      </c>
      <c r="BB327" s="172">
        <v>100</v>
      </c>
      <c r="BC327" s="172">
        <v>99.999999999999957</v>
      </c>
      <c r="BD327" s="172">
        <v>99.999999999999957</v>
      </c>
      <c r="BE327" s="172">
        <v>99.999999999999957</v>
      </c>
      <c r="BF327" s="172">
        <v>100</v>
      </c>
      <c r="BG327" s="172">
        <v>100</v>
      </c>
      <c r="BH327" s="172">
        <v>100</v>
      </c>
      <c r="BI327" s="172">
        <v>100</v>
      </c>
      <c r="BJ327" s="172">
        <v>100</v>
      </c>
      <c r="BK327" s="172">
        <v>100</v>
      </c>
      <c r="BL327" s="172"/>
    </row>
    <row r="328" spans="1:64" x14ac:dyDescent="0.25">
      <c r="A328" s="173" t="s">
        <v>171</v>
      </c>
      <c r="B328" s="188"/>
      <c r="C328" s="200">
        <f t="shared" si="117"/>
        <v>1</v>
      </c>
      <c r="D328" s="177">
        <f t="shared" si="117"/>
        <v>99.999999999999957</v>
      </c>
      <c r="E328" s="177">
        <f t="shared" si="117"/>
        <v>99.999999999999957</v>
      </c>
      <c r="F328" s="177">
        <f t="shared" si="117"/>
        <v>99.999999999999957</v>
      </c>
      <c r="G328" s="177">
        <f t="shared" si="117"/>
        <v>99.999999999999957</v>
      </c>
      <c r="H328" s="177">
        <f t="shared" si="117"/>
        <v>99.999999999999957</v>
      </c>
      <c r="I328" s="177">
        <f t="shared" si="117"/>
        <v>99.999999999999957</v>
      </c>
      <c r="J328" s="177">
        <f t="shared" si="117"/>
        <v>99.999999999999957</v>
      </c>
      <c r="K328" s="177">
        <v>99.999999999999957</v>
      </c>
      <c r="L328" s="177">
        <v>99.999999999999957</v>
      </c>
      <c r="M328" s="177">
        <v>99.999999999999957</v>
      </c>
      <c r="N328" s="177">
        <v>99.999999999999957</v>
      </c>
      <c r="O328" s="177">
        <v>99.999999999999957</v>
      </c>
      <c r="P328" s="177">
        <v>99.999999999999957</v>
      </c>
      <c r="Q328" s="177">
        <v>99.999999999999957</v>
      </c>
      <c r="R328" s="177">
        <v>99.999999999999957</v>
      </c>
      <c r="S328" s="177">
        <v>99.999999999999957</v>
      </c>
      <c r="T328" s="177">
        <v>99.999999999999957</v>
      </c>
      <c r="U328" s="177">
        <v>99.999999999999957</v>
      </c>
      <c r="V328" s="177">
        <v>99.999999999999957</v>
      </c>
      <c r="W328" s="177">
        <v>99.999999999999957</v>
      </c>
      <c r="X328" s="177">
        <v>99.999999999999957</v>
      </c>
      <c r="Y328" s="177">
        <v>99.999999999999957</v>
      </c>
      <c r="Z328" s="177">
        <v>99.999999999999957</v>
      </c>
      <c r="AA328" s="177">
        <v>99.999999999999957</v>
      </c>
      <c r="AB328" s="177">
        <v>99.999999999999957</v>
      </c>
      <c r="AC328" s="177">
        <v>99.999999999999957</v>
      </c>
      <c r="AD328" s="177">
        <v>99.999999999999957</v>
      </c>
      <c r="AE328" s="177">
        <v>99.999999999999957</v>
      </c>
      <c r="AF328" s="177">
        <v>99.999999999999957</v>
      </c>
      <c r="AG328" s="177">
        <v>99.999999999999957</v>
      </c>
      <c r="AH328" s="177">
        <v>99.999999999999957</v>
      </c>
      <c r="AI328" s="177">
        <v>99.999999999999957</v>
      </c>
      <c r="AJ328" s="177">
        <v>99.999999999999957</v>
      </c>
      <c r="AK328" s="177">
        <v>99.999999999999957</v>
      </c>
      <c r="AL328" s="177">
        <v>99.999999999999957</v>
      </c>
      <c r="AM328" s="177">
        <v>99.999999999999957</v>
      </c>
      <c r="AN328" s="177">
        <v>99.999999999999957</v>
      </c>
      <c r="AO328" s="177">
        <v>99.999999999999957</v>
      </c>
      <c r="AP328" s="177">
        <v>99.999999999999957</v>
      </c>
      <c r="AQ328" s="177">
        <v>99.999999999999957</v>
      </c>
      <c r="AR328" s="177">
        <v>99.999999999999957</v>
      </c>
      <c r="AS328" s="177">
        <v>99.999999999999957</v>
      </c>
      <c r="AT328" s="177">
        <v>99.999999999999957</v>
      </c>
      <c r="AU328" s="177">
        <v>99.999999999999957</v>
      </c>
      <c r="AV328" s="177">
        <v>100</v>
      </c>
      <c r="AW328" s="177">
        <v>99.999999999999957</v>
      </c>
      <c r="AX328" s="177">
        <v>99.999999999999957</v>
      </c>
      <c r="AY328" s="177">
        <v>100</v>
      </c>
      <c r="AZ328" s="177">
        <v>99.999999999999957</v>
      </c>
      <c r="BA328" s="177">
        <v>100</v>
      </c>
      <c r="BB328" s="177">
        <v>100</v>
      </c>
      <c r="BC328" s="177">
        <v>99.999999999999957</v>
      </c>
      <c r="BD328" s="177">
        <v>99.999999999999957</v>
      </c>
      <c r="BE328" s="177">
        <v>99.999999999999957</v>
      </c>
      <c r="BF328" s="177">
        <v>100</v>
      </c>
      <c r="BG328" s="177">
        <v>100</v>
      </c>
      <c r="BH328" s="177">
        <v>100</v>
      </c>
      <c r="BI328" s="177">
        <v>100</v>
      </c>
      <c r="BJ328" s="177">
        <v>100</v>
      </c>
      <c r="BK328" s="177">
        <v>100</v>
      </c>
      <c r="BL328" s="177"/>
    </row>
    <row r="329" spans="1:64" x14ac:dyDescent="0.25">
      <c r="A329" s="173"/>
      <c r="B329" s="188" t="s">
        <v>626</v>
      </c>
      <c r="C329" s="200">
        <v>1</v>
      </c>
      <c r="D329" s="181">
        <v>99.999999999999957</v>
      </c>
      <c r="E329" s="181">
        <v>99.999999999999957</v>
      </c>
      <c r="F329" s="181">
        <v>99.999999999999957</v>
      </c>
      <c r="G329" s="181">
        <v>99.999999999999957</v>
      </c>
      <c r="H329" s="181">
        <v>99.999999999999957</v>
      </c>
      <c r="I329" s="181">
        <v>99.999999999999957</v>
      </c>
      <c r="J329" s="181">
        <v>99.999999999999957</v>
      </c>
      <c r="K329" s="181">
        <v>99.999999999999957</v>
      </c>
      <c r="L329" s="181">
        <v>99.999999999999957</v>
      </c>
      <c r="M329" s="181">
        <v>99.999999999999957</v>
      </c>
      <c r="N329" s="181">
        <v>99.999999999999957</v>
      </c>
      <c r="O329" s="181">
        <v>99.999999999999957</v>
      </c>
      <c r="P329" s="181">
        <v>99.999999999999957</v>
      </c>
      <c r="Q329" s="181">
        <v>99.999999999999957</v>
      </c>
      <c r="R329" s="181">
        <v>99.999999999999957</v>
      </c>
      <c r="S329" s="181">
        <v>99.999999999999957</v>
      </c>
      <c r="T329" s="181">
        <v>99.999999999999957</v>
      </c>
      <c r="U329" s="181">
        <v>99.999999999999957</v>
      </c>
      <c r="V329" s="181">
        <v>99.999999999999957</v>
      </c>
      <c r="W329" s="181">
        <v>99.999999999999957</v>
      </c>
      <c r="X329" s="181">
        <v>99.999999999999957</v>
      </c>
      <c r="Y329" s="181">
        <v>99.999999999999957</v>
      </c>
      <c r="Z329" s="181">
        <v>99.999999999999957</v>
      </c>
      <c r="AA329" s="181">
        <v>99.999999999999957</v>
      </c>
      <c r="AB329" s="181">
        <v>99.999999999999957</v>
      </c>
      <c r="AC329" s="181">
        <v>99.999999999999957</v>
      </c>
      <c r="AD329" s="181">
        <v>99.999999999999957</v>
      </c>
      <c r="AE329" s="181">
        <v>99.999999999999957</v>
      </c>
      <c r="AF329" s="181">
        <v>99.999999999999957</v>
      </c>
      <c r="AG329" s="181">
        <v>99.999999999999957</v>
      </c>
      <c r="AH329" s="181">
        <v>99.999999999999957</v>
      </c>
      <c r="AI329" s="181">
        <v>99.999999999999957</v>
      </c>
      <c r="AJ329" s="181">
        <v>99.999999999999957</v>
      </c>
      <c r="AK329" s="181">
        <v>99.999999999999957</v>
      </c>
      <c r="AL329" s="181">
        <v>99.999999999999957</v>
      </c>
      <c r="AM329" s="181">
        <v>99.999999999999957</v>
      </c>
      <c r="AN329" s="181">
        <v>99.999999999999957</v>
      </c>
      <c r="AO329" s="181">
        <v>99.999999999999957</v>
      </c>
      <c r="AP329" s="181">
        <v>99.999999999999957</v>
      </c>
      <c r="AQ329" s="181">
        <v>99.999999999999957</v>
      </c>
      <c r="AR329" s="181">
        <v>99.999999999999957</v>
      </c>
      <c r="AS329" s="181">
        <v>99.999999999999957</v>
      </c>
      <c r="AT329" s="181">
        <v>99.999999999999957</v>
      </c>
      <c r="AU329" s="181">
        <v>99.999999999999957</v>
      </c>
      <c r="AV329" s="181">
        <v>100</v>
      </c>
      <c r="AW329" s="181">
        <v>99.999999999999957</v>
      </c>
      <c r="AX329" s="181">
        <v>99.999999999999957</v>
      </c>
      <c r="AY329" s="181">
        <v>100</v>
      </c>
      <c r="AZ329" s="181">
        <v>99.999999999999957</v>
      </c>
      <c r="BA329" s="181">
        <v>100</v>
      </c>
      <c r="BB329" s="181">
        <v>100</v>
      </c>
      <c r="BC329" s="181">
        <v>99.999999999999957</v>
      </c>
      <c r="BD329" s="181">
        <v>99.999999999999957</v>
      </c>
      <c r="BE329" s="181">
        <v>99.999999999999957</v>
      </c>
      <c r="BF329" s="181">
        <v>100</v>
      </c>
      <c r="BG329" s="181">
        <v>100</v>
      </c>
      <c r="BH329" s="181">
        <v>100</v>
      </c>
      <c r="BI329" s="181">
        <v>100</v>
      </c>
      <c r="BJ329" s="181">
        <v>100</v>
      </c>
      <c r="BK329" s="181">
        <v>100</v>
      </c>
      <c r="BL329" s="181"/>
    </row>
    <row r="330" spans="1:64" x14ac:dyDescent="0.25">
      <c r="A330" s="189" t="s">
        <v>172</v>
      </c>
      <c r="B330" s="188"/>
      <c r="C330" s="164">
        <f t="shared" ref="C330:J330" si="118">C331</f>
        <v>3</v>
      </c>
      <c r="D330" s="172">
        <f t="shared" si="118"/>
        <v>113.67457415868664</v>
      </c>
      <c r="E330" s="172">
        <f t="shared" si="118"/>
        <v>113.67457415868664</v>
      </c>
      <c r="F330" s="172">
        <f t="shared" si="118"/>
        <v>113.67457415868664</v>
      </c>
      <c r="G330" s="172">
        <f t="shared" si="118"/>
        <v>113.67457415868664</v>
      </c>
      <c r="H330" s="172">
        <f t="shared" si="118"/>
        <v>113.67457415868664</v>
      </c>
      <c r="I330" s="172">
        <f t="shared" si="118"/>
        <v>113.67457415868664</v>
      </c>
      <c r="J330" s="172">
        <f t="shared" si="118"/>
        <v>113.14637232325919</v>
      </c>
      <c r="K330" s="172">
        <v>113.67457415868664</v>
      </c>
      <c r="L330" s="172">
        <v>113.67457415868664</v>
      </c>
      <c r="M330" s="172">
        <v>116.54886523886289</v>
      </c>
      <c r="N330" s="172">
        <v>116.54886523886289</v>
      </c>
      <c r="O330" s="172">
        <v>119.5543376779555</v>
      </c>
      <c r="P330" s="172">
        <v>119.5543376779555</v>
      </c>
      <c r="Q330" s="172">
        <v>119.5543376779555</v>
      </c>
      <c r="R330" s="172">
        <v>119.5543376779555</v>
      </c>
      <c r="S330" s="172">
        <v>119.5543376779555</v>
      </c>
      <c r="T330" s="172">
        <v>119.5543376779555</v>
      </c>
      <c r="U330" s="172">
        <v>119.02613584252806</v>
      </c>
      <c r="V330" s="172">
        <v>119.3088862340408</v>
      </c>
      <c r="W330" s="172">
        <v>119.71824875242476</v>
      </c>
      <c r="X330" s="172">
        <v>119.49018896208281</v>
      </c>
      <c r="Y330" s="172">
        <v>119.49018896208281</v>
      </c>
      <c r="Z330" s="172">
        <v>118.89864393396645</v>
      </c>
      <c r="AA330" s="172">
        <v>119.2456621141426</v>
      </c>
      <c r="AB330" s="172">
        <v>119.49018896208281</v>
      </c>
      <c r="AC330" s="172">
        <v>119.49018896208281</v>
      </c>
      <c r="AD330" s="172">
        <v>119.49018896208281</v>
      </c>
      <c r="AE330" s="172">
        <v>119.49018896208281</v>
      </c>
      <c r="AF330" s="172">
        <v>120.16857265556825</v>
      </c>
      <c r="AG330" s="172">
        <v>120.16857265556825</v>
      </c>
      <c r="AH330" s="172">
        <v>120.16857265556825</v>
      </c>
      <c r="AI330" s="172">
        <v>119.62766176067218</v>
      </c>
      <c r="AJ330" s="172">
        <v>119.33099828807174</v>
      </c>
      <c r="AK330" s="172">
        <v>119.68717957545887</v>
      </c>
      <c r="AL330" s="172">
        <v>120.02243381286651</v>
      </c>
      <c r="AM330" s="172">
        <v>119.84199707730249</v>
      </c>
      <c r="AN330" s="172">
        <v>119.84199707730249</v>
      </c>
      <c r="AO330" s="172">
        <v>119.03519971861904</v>
      </c>
      <c r="AP330" s="172">
        <v>119.84199707730249</v>
      </c>
      <c r="AQ330" s="172">
        <v>119.7582219976462</v>
      </c>
      <c r="AR330" s="172">
        <v>119.7582219976462</v>
      </c>
      <c r="AS330" s="172">
        <v>119.7582219976462</v>
      </c>
      <c r="AT330" s="172">
        <v>119.41584547689631</v>
      </c>
      <c r="AU330" s="172">
        <v>119.33663991259751</v>
      </c>
      <c r="AV330" s="172">
        <v>119.33663991259751</v>
      </c>
      <c r="AW330" s="172">
        <v>119.33663991259751</v>
      </c>
      <c r="AX330" s="172">
        <v>119.33663991259751</v>
      </c>
      <c r="AY330" s="172">
        <v>119.33663991259751</v>
      </c>
      <c r="AZ330" s="172">
        <v>119.17760294474898</v>
      </c>
      <c r="BA330" s="172">
        <v>119.5216457620332</v>
      </c>
      <c r="BB330" s="172">
        <v>119.9082610897547</v>
      </c>
      <c r="BC330" s="172">
        <v>119.62337322175203</v>
      </c>
      <c r="BD330" s="172">
        <v>119.65192927146471</v>
      </c>
      <c r="BE330" s="172">
        <v>119.86187839448344</v>
      </c>
      <c r="BF330" s="172">
        <v>118.92854097240304</v>
      </c>
      <c r="BG330" s="172">
        <v>119.86187839448341</v>
      </c>
      <c r="BH330" s="172">
        <v>119.86187839448341</v>
      </c>
      <c r="BI330" s="172">
        <v>119.86187839448341</v>
      </c>
      <c r="BJ330" s="172">
        <v>119.50461060927034</v>
      </c>
      <c r="BK330" s="172">
        <v>119.65192927146468</v>
      </c>
      <c r="BL330" s="172"/>
    </row>
    <row r="331" spans="1:64" x14ac:dyDescent="0.25">
      <c r="A331" s="173" t="s">
        <v>173</v>
      </c>
      <c r="B331" s="188"/>
      <c r="C331" s="164">
        <f>SUM(C332:C334)</f>
        <v>3</v>
      </c>
      <c r="D331" s="177">
        <f t="shared" ref="D331:I331" si="119">(D332*2+D334*1)/3</f>
        <v>113.67457415868664</v>
      </c>
      <c r="E331" s="177">
        <f t="shared" si="119"/>
        <v>113.67457415868664</v>
      </c>
      <c r="F331" s="177">
        <f t="shared" si="119"/>
        <v>113.67457415868664</v>
      </c>
      <c r="G331" s="177">
        <f t="shared" si="119"/>
        <v>113.67457415868664</v>
      </c>
      <c r="H331" s="177">
        <f t="shared" si="119"/>
        <v>113.67457415868664</v>
      </c>
      <c r="I331" s="177">
        <f t="shared" si="119"/>
        <v>113.67457415868664</v>
      </c>
      <c r="J331" s="177">
        <f>(J332*2+J334*1)/3</f>
        <v>113.14637232325919</v>
      </c>
      <c r="K331" s="177">
        <v>113.67457415868664</v>
      </c>
      <c r="L331" s="177">
        <v>113.67457415868664</v>
      </c>
      <c r="M331" s="177">
        <v>116.54886523886289</v>
      </c>
      <c r="N331" s="177">
        <v>116.54886523886289</v>
      </c>
      <c r="O331" s="177">
        <v>119.5543376779555</v>
      </c>
      <c r="P331" s="177">
        <v>119.5543376779555</v>
      </c>
      <c r="Q331" s="177">
        <v>119.5543376779555</v>
      </c>
      <c r="R331" s="177">
        <v>119.5543376779555</v>
      </c>
      <c r="S331" s="177">
        <v>119.5543376779555</v>
      </c>
      <c r="T331" s="177">
        <v>119.5543376779555</v>
      </c>
      <c r="U331" s="177">
        <v>119.02613584252806</v>
      </c>
      <c r="V331" s="177">
        <v>119.3088862340408</v>
      </c>
      <c r="W331" s="177">
        <v>119.71824875242476</v>
      </c>
      <c r="X331" s="177">
        <v>119.49018896208281</v>
      </c>
      <c r="Y331" s="177">
        <v>119.49018896208281</v>
      </c>
      <c r="Z331" s="177">
        <v>118.89864393396645</v>
      </c>
      <c r="AA331" s="177">
        <v>119.2456621141426</v>
      </c>
      <c r="AB331" s="177">
        <v>119.49018896208281</v>
      </c>
      <c r="AC331" s="177">
        <v>119.49018896208281</v>
      </c>
      <c r="AD331" s="177">
        <v>119.49018896208281</v>
      </c>
      <c r="AE331" s="177">
        <v>119.49018896208281</v>
      </c>
      <c r="AF331" s="177">
        <v>120.16857265556825</v>
      </c>
      <c r="AG331" s="177">
        <v>120.16857265556825</v>
      </c>
      <c r="AH331" s="177">
        <v>120.16857265556825</v>
      </c>
      <c r="AI331" s="177">
        <v>119.62766176067218</v>
      </c>
      <c r="AJ331" s="177">
        <v>119.33099828807174</v>
      </c>
      <c r="AK331" s="177">
        <v>119.68717957545887</v>
      </c>
      <c r="AL331" s="177">
        <v>120.02243381286651</v>
      </c>
      <c r="AM331" s="177">
        <v>119.84199707730249</v>
      </c>
      <c r="AN331" s="177">
        <v>119.84199707730249</v>
      </c>
      <c r="AO331" s="177">
        <v>119.03519971861904</v>
      </c>
      <c r="AP331" s="177">
        <v>119.84199707730249</v>
      </c>
      <c r="AQ331" s="177">
        <v>119.7582219976462</v>
      </c>
      <c r="AR331" s="177">
        <v>119.7582219976462</v>
      </c>
      <c r="AS331" s="177">
        <v>119.7582219976462</v>
      </c>
      <c r="AT331" s="177">
        <v>119.41584547689631</v>
      </c>
      <c r="AU331" s="177">
        <v>119.33663991259751</v>
      </c>
      <c r="AV331" s="177">
        <v>119.33663991259751</v>
      </c>
      <c r="AW331" s="177">
        <v>119.33663991259751</v>
      </c>
      <c r="AX331" s="177">
        <v>119.33663991259751</v>
      </c>
      <c r="AY331" s="177">
        <v>119.33663991259751</v>
      </c>
      <c r="AZ331" s="177">
        <v>119.17760294474898</v>
      </c>
      <c r="BA331" s="177">
        <v>119.5216457620332</v>
      </c>
      <c r="BB331" s="177">
        <v>119.9082610897547</v>
      </c>
      <c r="BC331" s="177">
        <v>119.62337322175203</v>
      </c>
      <c r="BD331" s="177">
        <v>119.65192927146471</v>
      </c>
      <c r="BE331" s="177">
        <v>119.86187839448344</v>
      </c>
      <c r="BF331" s="177">
        <v>118.92854097240304</v>
      </c>
      <c r="BG331" s="177">
        <v>119.86187839448341</v>
      </c>
      <c r="BH331" s="177">
        <v>119.86187839448341</v>
      </c>
      <c r="BI331" s="177">
        <v>119.86187839448341</v>
      </c>
      <c r="BJ331" s="177">
        <v>119.50461060927034</v>
      </c>
      <c r="BK331" s="177">
        <v>119.65192927146468</v>
      </c>
      <c r="BL331" s="177"/>
    </row>
    <row r="332" spans="1:64" x14ac:dyDescent="0.25">
      <c r="B332" s="148" t="s">
        <v>627</v>
      </c>
      <c r="C332" s="200">
        <v>2</v>
      </c>
      <c r="D332" s="181">
        <v>120.01133986591299</v>
      </c>
      <c r="E332" s="181">
        <v>120.01133986591299</v>
      </c>
      <c r="F332" s="181">
        <v>120.01133986591299</v>
      </c>
      <c r="G332" s="181">
        <v>120.01133986591299</v>
      </c>
      <c r="H332" s="181">
        <v>120.01133986591299</v>
      </c>
      <c r="I332" s="181">
        <v>120.01133986591299</v>
      </c>
      <c r="J332" s="181">
        <v>119.21903711277183</v>
      </c>
      <c r="K332" s="181">
        <v>120.01133986591299</v>
      </c>
      <c r="L332" s="181">
        <v>120.01133986591299</v>
      </c>
      <c r="M332" s="181">
        <v>124.32277648617736</v>
      </c>
      <c r="N332" s="181">
        <v>124.32277648617736</v>
      </c>
      <c r="O332" s="181">
        <v>128.83098514481631</v>
      </c>
      <c r="P332" s="181">
        <v>128.83098514481631</v>
      </c>
      <c r="Q332" s="181">
        <v>128.83098514481631</v>
      </c>
      <c r="R332" s="181">
        <v>128.83098514481631</v>
      </c>
      <c r="S332" s="181">
        <v>128.83098514481631</v>
      </c>
      <c r="T332" s="181">
        <v>128.83098514481631</v>
      </c>
      <c r="U332" s="181">
        <v>128.03868239167517</v>
      </c>
      <c r="V332" s="181">
        <v>128.46280797894426</v>
      </c>
      <c r="W332" s="181">
        <v>129.0768517565202</v>
      </c>
      <c r="X332" s="181">
        <v>128.73476207100728</v>
      </c>
      <c r="Y332" s="181">
        <v>128.73476207100728</v>
      </c>
      <c r="Z332" s="181">
        <v>127.84744452883272</v>
      </c>
      <c r="AA332" s="181">
        <v>128.36797179909698</v>
      </c>
      <c r="AB332" s="181">
        <v>128.73476207100728</v>
      </c>
      <c r="AC332" s="181">
        <v>128.73476207100728</v>
      </c>
      <c r="AD332" s="181">
        <v>128.73476207100728</v>
      </c>
      <c r="AE332" s="181">
        <v>128.73476207100728</v>
      </c>
      <c r="AF332" s="181">
        <v>129.75233761123545</v>
      </c>
      <c r="AG332" s="181">
        <v>129.75233761123545</v>
      </c>
      <c r="AH332" s="181">
        <v>129.75233761123545</v>
      </c>
      <c r="AI332" s="181">
        <v>128.9409712688913</v>
      </c>
      <c r="AJ332" s="181">
        <v>128.49597605999065</v>
      </c>
      <c r="AK332" s="181">
        <v>129.03024799107135</v>
      </c>
      <c r="AL332" s="181">
        <v>129.53312934718281</v>
      </c>
      <c r="AM332" s="181">
        <v>129.26247424383678</v>
      </c>
      <c r="AN332" s="181">
        <v>129.26247424383678</v>
      </c>
      <c r="AO332" s="181">
        <v>128.0522782058116</v>
      </c>
      <c r="AP332" s="181">
        <v>129.26247424383678</v>
      </c>
      <c r="AQ332" s="181">
        <v>129.13681162435236</v>
      </c>
      <c r="AR332" s="181">
        <v>129.13681162435236</v>
      </c>
      <c r="AS332" s="181">
        <v>129.13681162435236</v>
      </c>
      <c r="AT332" s="181">
        <v>128.62324684322749</v>
      </c>
      <c r="AU332" s="181">
        <v>128.50443849677933</v>
      </c>
      <c r="AV332" s="181">
        <v>128.50443849677927</v>
      </c>
      <c r="AW332" s="181">
        <v>128.50443849677933</v>
      </c>
      <c r="AX332" s="181">
        <v>128.50443849677933</v>
      </c>
      <c r="AY332" s="181">
        <v>128.50443849677927</v>
      </c>
      <c r="AZ332" s="181">
        <v>128.08236294302918</v>
      </c>
      <c r="BA332" s="181">
        <v>128.59842716895548</v>
      </c>
      <c r="BB332" s="181">
        <v>129.17835016053775</v>
      </c>
      <c r="BC332" s="181">
        <v>128.75101835853374</v>
      </c>
      <c r="BD332" s="181">
        <v>128.79385243310276</v>
      </c>
      <c r="BE332" s="181">
        <v>129.10877611763087</v>
      </c>
      <c r="BF332" s="181">
        <v>127.70876998451025</v>
      </c>
      <c r="BG332" s="181">
        <v>129.10877611763078</v>
      </c>
      <c r="BH332" s="181">
        <v>129.10877611763078</v>
      </c>
      <c r="BI332" s="181">
        <v>129.10877611763078</v>
      </c>
      <c r="BJ332" s="181">
        <v>128.57287443981119</v>
      </c>
      <c r="BK332" s="181">
        <v>128.7938524331027</v>
      </c>
      <c r="BL332" s="181"/>
    </row>
    <row r="333" spans="1:64" x14ac:dyDescent="0.25">
      <c r="B333" s="148" t="s">
        <v>628</v>
      </c>
      <c r="C333" s="150"/>
      <c r="D333" s="149"/>
      <c r="E333" s="187" t="s">
        <v>181</v>
      </c>
      <c r="F333" s="187" t="s">
        <v>181</v>
      </c>
      <c r="G333" s="187" t="s">
        <v>181</v>
      </c>
      <c r="H333" s="181" t="s">
        <v>181</v>
      </c>
      <c r="I333" s="181"/>
      <c r="J333" s="181"/>
      <c r="K333" s="181"/>
      <c r="L333" s="181"/>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row>
    <row r="334" spans="1:64" x14ac:dyDescent="0.25">
      <c r="B334" s="148" t="s">
        <v>629</v>
      </c>
      <c r="C334" s="200">
        <v>1</v>
      </c>
      <c r="D334" s="181">
        <v>101.0010427442339</v>
      </c>
      <c r="E334" s="181">
        <v>101.0010427442339</v>
      </c>
      <c r="F334" s="181">
        <v>101.0010427442339</v>
      </c>
      <c r="G334" s="181">
        <v>101.0010427442339</v>
      </c>
      <c r="H334" s="181">
        <v>101.0010427442339</v>
      </c>
      <c r="I334" s="181">
        <v>101.0010427442339</v>
      </c>
      <c r="J334" s="181">
        <v>101.0010427442339</v>
      </c>
      <c r="K334" s="181">
        <v>101.0010427442339</v>
      </c>
      <c r="L334" s="181">
        <v>101.0010427442339</v>
      </c>
      <c r="M334" s="181">
        <v>101.0010427442339</v>
      </c>
      <c r="N334" s="181">
        <v>101.0010427442339</v>
      </c>
      <c r="O334" s="181">
        <v>101.0010427442339</v>
      </c>
      <c r="P334" s="181">
        <v>101.0010427442339</v>
      </c>
      <c r="Q334" s="181">
        <v>101.0010427442339</v>
      </c>
      <c r="R334" s="181">
        <v>101.0010427442339</v>
      </c>
      <c r="S334" s="181">
        <v>101.0010427442339</v>
      </c>
      <c r="T334" s="181">
        <v>101.0010427442339</v>
      </c>
      <c r="U334" s="181">
        <v>101.0010427442339</v>
      </c>
      <c r="V334" s="181">
        <v>101.0010427442339</v>
      </c>
      <c r="W334" s="181">
        <v>101.0010427442339</v>
      </c>
      <c r="X334" s="181">
        <v>101.0010427442339</v>
      </c>
      <c r="Y334" s="181">
        <v>101.0010427442339</v>
      </c>
      <c r="Z334" s="181">
        <v>101.0010427442339</v>
      </c>
      <c r="AA334" s="181">
        <v>101.0010427442339</v>
      </c>
      <c r="AB334" s="181">
        <v>101.0010427442339</v>
      </c>
      <c r="AC334" s="181">
        <v>101.0010427442339</v>
      </c>
      <c r="AD334" s="181">
        <v>101.0010427442339</v>
      </c>
      <c r="AE334" s="181">
        <v>101.0010427442339</v>
      </c>
      <c r="AF334" s="181">
        <v>101.0010427442339</v>
      </c>
      <c r="AG334" s="181">
        <v>101.0010427442339</v>
      </c>
      <c r="AH334" s="181">
        <v>101.0010427442339</v>
      </c>
      <c r="AI334" s="181">
        <v>101.0010427442339</v>
      </c>
      <c r="AJ334" s="181">
        <v>101.0010427442339</v>
      </c>
      <c r="AK334" s="181">
        <v>101.0010427442339</v>
      </c>
      <c r="AL334" s="181">
        <v>101.0010427442339</v>
      </c>
      <c r="AM334" s="181">
        <v>101.0010427442339</v>
      </c>
      <c r="AN334" s="181">
        <v>101.0010427442339</v>
      </c>
      <c r="AO334" s="181">
        <v>101.0010427442339</v>
      </c>
      <c r="AP334" s="181">
        <v>101.0010427442339</v>
      </c>
      <c r="AQ334" s="181">
        <v>101.0010427442339</v>
      </c>
      <c r="AR334" s="181">
        <v>101.0010427442339</v>
      </c>
      <c r="AS334" s="181">
        <v>101.0010427442339</v>
      </c>
      <c r="AT334" s="181">
        <v>101.0010427442339</v>
      </c>
      <c r="AU334" s="181">
        <v>101.0010427442339</v>
      </c>
      <c r="AV334" s="181">
        <v>101.00104274423396</v>
      </c>
      <c r="AW334" s="181">
        <v>101.0010427442339</v>
      </c>
      <c r="AX334" s="181">
        <v>101.0010427442339</v>
      </c>
      <c r="AY334" s="181">
        <v>101.00104274423396</v>
      </c>
      <c r="AZ334" s="181">
        <v>101.3680829481886</v>
      </c>
      <c r="BA334" s="181">
        <v>101.36808294818863</v>
      </c>
      <c r="BB334" s="181">
        <v>101.36808294818863</v>
      </c>
      <c r="BC334" s="181">
        <v>101.3680829481886</v>
      </c>
      <c r="BD334" s="181">
        <v>101.3680829481886</v>
      </c>
      <c r="BE334" s="181">
        <v>101.3680829481886</v>
      </c>
      <c r="BF334" s="181">
        <v>101.36808294818863</v>
      </c>
      <c r="BG334" s="181">
        <v>101.36808294818863</v>
      </c>
      <c r="BH334" s="181">
        <v>101.36808294818863</v>
      </c>
      <c r="BI334" s="181">
        <v>101.36808294818863</v>
      </c>
      <c r="BJ334" s="181">
        <v>101.36808294818863</v>
      </c>
      <c r="BK334" s="181">
        <v>101.36808294818863</v>
      </c>
      <c r="BL334" s="181"/>
    </row>
    <row r="335" spans="1:64" x14ac:dyDescent="0.25">
      <c r="C335" s="152"/>
    </row>
    <row r="336" spans="1:64" x14ac:dyDescent="0.25">
      <c r="A336" s="222" t="s">
        <v>174</v>
      </c>
      <c r="B336" s="222"/>
      <c r="C336" s="226">
        <f>C7+C72+C87+C106+C133+C172+C198+C223+C234+C271+C291+C301</f>
        <v>1000</v>
      </c>
      <c r="D336" s="165">
        <f t="shared" ref="D336:J336" si="120">(D7*273+D72*96+D87*45+D106*120+D133*61+D172*40+D198*151+D223*39+D234*44+D271*45+D291*45+D301*41)/1000</f>
        <v>103.41124486791482</v>
      </c>
      <c r="E336" s="165">
        <f t="shared" si="120"/>
        <v>103.27032577387622</v>
      </c>
      <c r="F336" s="165">
        <f t="shared" si="120"/>
        <v>103.39295172316051</v>
      </c>
      <c r="G336" s="165">
        <f t="shared" si="120"/>
        <v>103.55376131508616</v>
      </c>
      <c r="H336" s="165">
        <f t="shared" si="120"/>
        <v>103.26463576649019</v>
      </c>
      <c r="I336" s="165">
        <f t="shared" si="120"/>
        <v>103.46288293612957</v>
      </c>
      <c r="J336" s="165">
        <f t="shared" si="120"/>
        <v>103.9309764404304</v>
      </c>
      <c r="K336" s="165">
        <v>105.02591063876019</v>
      </c>
      <c r="L336" s="165">
        <v>105.28532447537216</v>
      </c>
      <c r="M336" s="165">
        <v>107.22783331437722</v>
      </c>
      <c r="N336" s="165">
        <v>108.4609086258988</v>
      </c>
      <c r="O336" s="165">
        <v>107.7016581105177</v>
      </c>
      <c r="P336" s="165">
        <v>107.69463825835952</v>
      </c>
      <c r="Q336" s="165">
        <v>106.75670393395596</v>
      </c>
      <c r="R336" s="165">
        <v>106.80258816197465</v>
      </c>
      <c r="S336" s="165">
        <v>106.80571208676963</v>
      </c>
      <c r="T336" s="165">
        <v>107.20524636995944</v>
      </c>
      <c r="U336" s="165">
        <v>106.50993817698057</v>
      </c>
      <c r="V336" s="165">
        <v>105.87284635414595</v>
      </c>
      <c r="W336" s="165">
        <v>105.90135505216861</v>
      </c>
      <c r="X336" s="165">
        <v>105.53716639552768</v>
      </c>
      <c r="Y336" s="165">
        <v>107.88219635336375</v>
      </c>
      <c r="Z336" s="165">
        <v>110.67120878355323</v>
      </c>
      <c r="AA336" s="165">
        <v>110.08390415759398</v>
      </c>
      <c r="AB336" s="165">
        <v>109.99968990637906</v>
      </c>
      <c r="AC336" s="165">
        <v>107.29120854975491</v>
      </c>
      <c r="AD336" s="165">
        <v>107.15618586757532</v>
      </c>
      <c r="AE336" s="165">
        <v>107.40161354490311</v>
      </c>
      <c r="AF336" s="165">
        <v>108.37909285194517</v>
      </c>
      <c r="AG336" s="165">
        <v>108.56668304890405</v>
      </c>
      <c r="AH336" s="165">
        <v>107.50677236830653</v>
      </c>
      <c r="AI336" s="165">
        <v>106.99442941205547</v>
      </c>
      <c r="AJ336" s="165">
        <v>106.88938545490004</v>
      </c>
      <c r="AK336" s="165">
        <v>108.3015168944374</v>
      </c>
      <c r="AL336" s="165">
        <v>110.11120360294623</v>
      </c>
      <c r="AM336" s="165">
        <v>111.14239728499447</v>
      </c>
      <c r="AN336" s="165">
        <v>110.22712661870025</v>
      </c>
      <c r="AO336" s="165">
        <v>108.24635407174347</v>
      </c>
      <c r="AP336" s="165">
        <v>108.4359715398318</v>
      </c>
      <c r="AQ336" s="165">
        <v>108.5057944627204</v>
      </c>
      <c r="AR336" s="165">
        <v>109.35589900227831</v>
      </c>
      <c r="AS336" s="165">
        <v>109.61422222352959</v>
      </c>
      <c r="AT336" s="165">
        <v>109.06288602046284</v>
      </c>
      <c r="AU336" s="165">
        <v>109.41789903253667</v>
      </c>
      <c r="AV336" s="165">
        <v>109.37443325862601</v>
      </c>
      <c r="AW336" s="165">
        <v>110.24448777325047</v>
      </c>
      <c r="AX336" s="165">
        <v>111.48685007505232</v>
      </c>
      <c r="AY336" s="165">
        <v>112.51520928167733</v>
      </c>
      <c r="AZ336" s="165">
        <v>113.41375646866705</v>
      </c>
      <c r="BA336" s="165">
        <v>114.61161800116592</v>
      </c>
      <c r="BB336" s="165">
        <v>115.30723113377552</v>
      </c>
      <c r="BC336" s="165">
        <v>114.33008437711419</v>
      </c>
      <c r="BD336" s="165">
        <v>114.37178881870028</v>
      </c>
      <c r="BE336" s="165">
        <v>113.43089346737798</v>
      </c>
      <c r="BF336" s="165">
        <v>112.90570326435875</v>
      </c>
      <c r="BG336" s="165">
        <v>113.33564236721848</v>
      </c>
      <c r="BH336" s="165">
        <v>114.04610502414289</v>
      </c>
      <c r="BI336" s="165">
        <v>116.98652511028925</v>
      </c>
      <c r="BJ336" s="165">
        <v>119.32482622061835</v>
      </c>
      <c r="BK336" s="165">
        <v>120.0247567126886</v>
      </c>
      <c r="BL336" s="165"/>
    </row>
  </sheetData>
  <mergeCells count="3">
    <mergeCell ref="A6:B6"/>
    <mergeCell ref="A3:B3"/>
    <mergeCell ref="A1:B1"/>
  </mergeCells>
  <hyperlinks>
    <hyperlink ref="A1:B1" location="'Table of contents'!A1" display="Table of contents" xr:uid="{00000000-0004-0000-04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T374"/>
  <sheetViews>
    <sheetView workbookViewId="0">
      <selection sqref="A1:B1"/>
    </sheetView>
  </sheetViews>
  <sheetFormatPr defaultColWidth="9.85546875" defaultRowHeight="15.75" x14ac:dyDescent="0.25"/>
  <cols>
    <col min="1" max="1" width="9.85546875" style="148" customWidth="1"/>
    <col min="2" max="2" width="19.85546875" style="148" customWidth="1"/>
    <col min="3" max="3" width="14" style="148" customWidth="1"/>
    <col min="4" max="18" width="9.85546875" style="148" customWidth="1"/>
    <col min="19" max="19" width="9.85546875" style="149" customWidth="1"/>
    <col min="20" max="26" width="9.85546875" style="148" customWidth="1"/>
    <col min="27" max="27" width="12" style="148" customWidth="1"/>
    <col min="28" max="72" width="10.7109375" style="148" customWidth="1"/>
    <col min="73" max="16384" width="9.85546875" style="148"/>
  </cols>
  <sheetData>
    <row r="1" spans="1:72" customFormat="1" ht="15" x14ac:dyDescent="0.25">
      <c r="A1" s="398" t="s">
        <v>419</v>
      </c>
      <c r="B1" s="398"/>
    </row>
    <row r="2" spans="1:72" customFormat="1" x14ac:dyDescent="0.25">
      <c r="A2" s="32" t="s">
        <v>869</v>
      </c>
    </row>
    <row r="3" spans="1:72" customFormat="1" x14ac:dyDescent="0.25">
      <c r="A3" s="143" t="s">
        <v>636</v>
      </c>
      <c r="B3" s="143"/>
    </row>
    <row r="4" spans="1:72" ht="19.5" customHeight="1" x14ac:dyDescent="0.3">
      <c r="C4" s="413" t="s">
        <v>451</v>
      </c>
      <c r="D4" s="414"/>
      <c r="E4" s="414"/>
      <c r="F4" s="414"/>
      <c r="BR4" s="151"/>
      <c r="BS4" s="151"/>
      <c r="BT4" s="151"/>
    </row>
    <row r="5" spans="1:72" ht="19.5" customHeight="1" x14ac:dyDescent="0.25">
      <c r="C5" s="152"/>
    </row>
    <row r="6" spans="1:72" ht="38.25" customHeight="1" x14ac:dyDescent="0.25">
      <c r="A6" s="409" t="s">
        <v>42</v>
      </c>
      <c r="B6" s="409"/>
      <c r="C6" s="155" t="s">
        <v>43</v>
      </c>
      <c r="D6" s="156">
        <v>39264</v>
      </c>
      <c r="E6" s="156">
        <v>39295</v>
      </c>
      <c r="F6" s="156">
        <v>39326</v>
      </c>
      <c r="G6" s="156">
        <v>39356</v>
      </c>
      <c r="H6" s="156">
        <v>39387</v>
      </c>
      <c r="I6" s="156">
        <v>39417</v>
      </c>
      <c r="J6" s="156">
        <v>39448</v>
      </c>
      <c r="K6" s="156">
        <v>39479</v>
      </c>
      <c r="L6" s="156">
        <v>39508</v>
      </c>
      <c r="M6" s="156">
        <v>39539</v>
      </c>
      <c r="N6" s="156">
        <v>39569</v>
      </c>
      <c r="O6" s="156">
        <v>39600</v>
      </c>
      <c r="P6" s="156">
        <v>39630</v>
      </c>
      <c r="Q6" s="156">
        <v>39661</v>
      </c>
      <c r="R6" s="156">
        <v>39692</v>
      </c>
      <c r="S6" s="157">
        <v>39722</v>
      </c>
      <c r="T6" s="157">
        <v>39753</v>
      </c>
      <c r="U6" s="157">
        <v>39783</v>
      </c>
      <c r="V6" s="157">
        <v>39814</v>
      </c>
      <c r="W6" s="157">
        <v>39845</v>
      </c>
      <c r="X6" s="157">
        <v>39873</v>
      </c>
      <c r="Y6" s="157">
        <v>39904</v>
      </c>
      <c r="Z6" s="157">
        <v>39934</v>
      </c>
      <c r="AA6" s="157">
        <v>39965</v>
      </c>
      <c r="AB6" s="157">
        <v>39995</v>
      </c>
      <c r="AC6" s="157">
        <v>40026</v>
      </c>
      <c r="AD6" s="157">
        <v>40057</v>
      </c>
      <c r="AE6" s="157">
        <v>40087</v>
      </c>
      <c r="AF6" s="157">
        <v>40118</v>
      </c>
      <c r="AG6" s="157">
        <v>40148</v>
      </c>
      <c r="AH6" s="157">
        <v>40179</v>
      </c>
      <c r="AI6" s="157">
        <v>40210</v>
      </c>
      <c r="AJ6" s="157">
        <v>40238</v>
      </c>
      <c r="AK6" s="157">
        <v>40269</v>
      </c>
      <c r="AL6" s="157">
        <v>40299</v>
      </c>
      <c r="AM6" s="157">
        <v>40330</v>
      </c>
      <c r="AN6" s="157">
        <v>40360</v>
      </c>
      <c r="AO6" s="157">
        <v>40391</v>
      </c>
      <c r="AP6" s="157">
        <v>40422</v>
      </c>
      <c r="AQ6" s="157">
        <v>40452</v>
      </c>
      <c r="AR6" s="157">
        <v>40483</v>
      </c>
      <c r="AS6" s="157">
        <v>40513</v>
      </c>
      <c r="AT6" s="157">
        <v>40544</v>
      </c>
      <c r="AU6" s="157">
        <v>40575</v>
      </c>
      <c r="AV6" s="157">
        <v>40603</v>
      </c>
      <c r="AW6" s="157">
        <v>40634</v>
      </c>
      <c r="AX6" s="157">
        <v>40664</v>
      </c>
      <c r="AY6" s="157">
        <v>40695</v>
      </c>
      <c r="AZ6" s="157">
        <v>40725</v>
      </c>
      <c r="BA6" s="157">
        <v>40756</v>
      </c>
      <c r="BB6" s="157">
        <v>40787</v>
      </c>
      <c r="BC6" s="157">
        <v>40817</v>
      </c>
      <c r="BD6" s="157">
        <v>40848</v>
      </c>
      <c r="BE6" s="157">
        <v>40878</v>
      </c>
      <c r="BF6" s="157">
        <v>40909</v>
      </c>
      <c r="BG6" s="157">
        <v>40940</v>
      </c>
      <c r="BH6" s="157">
        <v>40969</v>
      </c>
      <c r="BI6" s="157">
        <v>41000</v>
      </c>
      <c r="BJ6" s="157">
        <v>41030</v>
      </c>
      <c r="BK6" s="157">
        <v>41061</v>
      </c>
      <c r="BL6" s="157">
        <v>41091</v>
      </c>
      <c r="BM6" s="157">
        <v>41122</v>
      </c>
      <c r="BN6" s="157">
        <v>41153</v>
      </c>
      <c r="BO6" s="157">
        <v>41183</v>
      </c>
      <c r="BP6" s="157">
        <v>41214</v>
      </c>
      <c r="BQ6" s="157">
        <v>41244</v>
      </c>
      <c r="BR6" s="157">
        <v>41275</v>
      </c>
      <c r="BS6" s="157">
        <v>41306</v>
      </c>
      <c r="BT6" s="157">
        <v>41334</v>
      </c>
    </row>
    <row r="7" spans="1:72" ht="18" customHeight="1" x14ac:dyDescent="0.25">
      <c r="A7" s="159" t="s">
        <v>44</v>
      </c>
      <c r="B7" s="160"/>
      <c r="C7" s="164">
        <f>C8+C62</f>
        <v>286</v>
      </c>
      <c r="D7" s="163">
        <f t="shared" ref="D7:BO7" si="0">(D8*265+D62*21)/286</f>
        <v>106.65747993961226</v>
      </c>
      <c r="E7" s="163">
        <v>107.22516738094731</v>
      </c>
      <c r="F7" s="163">
        <f t="shared" si="0"/>
        <v>108.28546199864105</v>
      </c>
      <c r="G7" s="163">
        <f t="shared" si="0"/>
        <v>110.7379584067737</v>
      </c>
      <c r="H7" s="163">
        <f t="shared" si="0"/>
        <v>112.36933117164214</v>
      </c>
      <c r="I7" s="163">
        <f t="shared" si="0"/>
        <v>113.92753039758932</v>
      </c>
      <c r="J7" s="163">
        <f t="shared" si="0"/>
        <v>116.46799036296653</v>
      </c>
      <c r="K7" s="163">
        <f t="shared" si="0"/>
        <v>119.55330004094986</v>
      </c>
      <c r="L7" s="163">
        <f t="shared" si="0"/>
        <v>119.95167922519545</v>
      </c>
      <c r="M7" s="163">
        <f t="shared" si="0"/>
        <v>120.9690682421306</v>
      </c>
      <c r="N7" s="163">
        <f t="shared" si="0"/>
        <v>122.61882554488828</v>
      </c>
      <c r="O7" s="163">
        <f t="shared" si="0"/>
        <v>123.86515123942323</v>
      </c>
      <c r="P7" s="163">
        <f t="shared" si="0"/>
        <v>125.9822661912838</v>
      </c>
      <c r="Q7" s="163">
        <f t="shared" si="0"/>
        <v>127.33795960527219</v>
      </c>
      <c r="R7" s="163">
        <f t="shared" si="0"/>
        <v>127.42326830202779</v>
      </c>
      <c r="S7" s="163">
        <f t="shared" si="0"/>
        <v>128.30245301946422</v>
      </c>
      <c r="T7" s="163">
        <f t="shared" si="0"/>
        <v>128.23265010906715</v>
      </c>
      <c r="U7" s="163">
        <f t="shared" si="0"/>
        <v>127.2596205308911</v>
      </c>
      <c r="V7" s="163">
        <f t="shared" si="0"/>
        <v>127.74565718528606</v>
      </c>
      <c r="W7" s="163">
        <f t="shared" si="0"/>
        <v>128.08139976566508</v>
      </c>
      <c r="X7" s="163">
        <f t="shared" si="0"/>
        <v>128.44476212658944</v>
      </c>
      <c r="Y7" s="163">
        <f t="shared" si="0"/>
        <v>128.6517751190095</v>
      </c>
      <c r="Z7" s="163">
        <f t="shared" si="0"/>
        <v>128.66532403484652</v>
      </c>
      <c r="AA7" s="163">
        <f t="shared" si="0"/>
        <v>129.76675052417175</v>
      </c>
      <c r="AB7" s="163">
        <f t="shared" si="0"/>
        <v>130.02752326720574</v>
      </c>
      <c r="AC7" s="163">
        <f t="shared" si="0"/>
        <v>130.09556768128138</v>
      </c>
      <c r="AD7" s="163">
        <f t="shared" si="0"/>
        <v>129.71221811905809</v>
      </c>
      <c r="AE7" s="163">
        <f t="shared" si="0"/>
        <v>129.17620576508824</v>
      </c>
      <c r="AF7" s="163">
        <f t="shared" si="0"/>
        <v>129.72415266573691</v>
      </c>
      <c r="AG7" s="163">
        <f t="shared" si="0"/>
        <v>128.88592604709783</v>
      </c>
      <c r="AH7" s="163">
        <f t="shared" si="0"/>
        <v>131.66355910575481</v>
      </c>
      <c r="AI7" s="163">
        <f t="shared" si="0"/>
        <v>131.91073540857514</v>
      </c>
      <c r="AJ7" s="163">
        <f t="shared" si="0"/>
        <v>132.55551735994482</v>
      </c>
      <c r="AK7" s="163">
        <f t="shared" si="0"/>
        <v>132.7876550577603</v>
      </c>
      <c r="AL7" s="163">
        <f t="shared" si="0"/>
        <v>132.58496877328722</v>
      </c>
      <c r="AM7" s="163">
        <f t="shared" si="0"/>
        <v>133.17832015579799</v>
      </c>
      <c r="AN7" s="163">
        <f t="shared" si="0"/>
        <v>134.1419517101522</v>
      </c>
      <c r="AO7" s="163">
        <f t="shared" si="0"/>
        <v>133.86741324117378</v>
      </c>
      <c r="AP7" s="163">
        <f t="shared" si="0"/>
        <v>135.11062512768021</v>
      </c>
      <c r="AQ7" s="163">
        <f t="shared" si="0"/>
        <v>135.36400969777523</v>
      </c>
      <c r="AR7" s="163">
        <f t="shared" si="0"/>
        <v>136.27026753851447</v>
      </c>
      <c r="AS7" s="163">
        <f t="shared" si="0"/>
        <v>137.00842553462519</v>
      </c>
      <c r="AT7" s="163">
        <f t="shared" si="0"/>
        <v>138.96311565054353</v>
      </c>
      <c r="AU7" s="163">
        <f t="shared" si="0"/>
        <v>140.58484471258032</v>
      </c>
      <c r="AV7" s="163">
        <f t="shared" si="0"/>
        <v>141.65409451251514</v>
      </c>
      <c r="AW7" s="163">
        <f t="shared" si="0"/>
        <v>141.20090114644421</v>
      </c>
      <c r="AX7" s="163">
        <f t="shared" si="0"/>
        <v>141.39977072465319</v>
      </c>
      <c r="AY7" s="163">
        <f t="shared" si="0"/>
        <v>141.81525787779259</v>
      </c>
      <c r="AZ7" s="163">
        <f t="shared" si="0"/>
        <v>142.28264106500924</v>
      </c>
      <c r="BA7" s="163">
        <f t="shared" si="0"/>
        <v>142.29867583221937</v>
      </c>
      <c r="BB7" s="163">
        <f t="shared" si="0"/>
        <v>142.75008677147437</v>
      </c>
      <c r="BC7" s="163">
        <f t="shared" si="0"/>
        <v>142.16550104653143</v>
      </c>
      <c r="BD7" s="163">
        <f t="shared" si="0"/>
        <v>142.6005569466254</v>
      </c>
      <c r="BE7" s="163">
        <f t="shared" si="0"/>
        <v>142.62525558126873</v>
      </c>
      <c r="BF7" s="163">
        <f t="shared" si="0"/>
        <v>143.81948996334509</v>
      </c>
      <c r="BG7" s="163">
        <f t="shared" si="0"/>
        <v>143.19273414923649</v>
      </c>
      <c r="BH7" s="163">
        <f t="shared" si="0"/>
        <v>143.43455965125776</v>
      </c>
      <c r="BI7" s="163">
        <f t="shared" si="0"/>
        <v>144.07548805512008</v>
      </c>
      <c r="BJ7" s="163">
        <f t="shared" si="0"/>
        <v>144.10997772998834</v>
      </c>
      <c r="BK7" s="163">
        <f t="shared" si="0"/>
        <v>145.1215869117992</v>
      </c>
      <c r="BL7" s="163">
        <f t="shared" si="0"/>
        <v>145.32243795630069</v>
      </c>
      <c r="BM7" s="163">
        <f t="shared" si="0"/>
        <v>145.654923256871</v>
      </c>
      <c r="BN7" s="163">
        <f t="shared" si="0"/>
        <v>145.82204429388054</v>
      </c>
      <c r="BO7" s="163">
        <f t="shared" si="0"/>
        <v>146.28965847442674</v>
      </c>
      <c r="BP7" s="163">
        <f>(BP8*265+BP62*21)/286</f>
        <v>145.77884133986512</v>
      </c>
      <c r="BQ7" s="163">
        <f>(BQ8*265+BQ62*21)/286</f>
        <v>144.80584887769226</v>
      </c>
      <c r="BR7" s="165">
        <f>(BR8*265+BR62*21)/286</f>
        <v>146.59657823882344</v>
      </c>
      <c r="BS7" s="165">
        <f>(BS8*265+BS62*21)/286</f>
        <v>148.19934744735014</v>
      </c>
      <c r="BT7" s="165">
        <f>(BT8*265+BT62*21)/286</f>
        <v>147.98284316949062</v>
      </c>
    </row>
    <row r="8" spans="1:72" ht="18" customHeight="1" x14ac:dyDescent="0.25">
      <c r="A8" s="167" t="s">
        <v>45</v>
      </c>
      <c r="C8" s="171">
        <f>C9+C18+C26+C32+C40+C44+C49+C53+C58</f>
        <v>265</v>
      </c>
      <c r="D8" s="170">
        <f t="shared" ref="D8:BO8" si="1">(D9*71+D18*43+D26*25+D32*36+D40*15+D44*12+D49*50+D53*5+D58*8)/265</f>
        <v>107.10271477843325</v>
      </c>
      <c r="E8" s="170">
        <v>107.72701406391214</v>
      </c>
      <c r="F8" s="170">
        <f t="shared" si="1"/>
        <v>108.75743033884838</v>
      </c>
      <c r="G8" s="170">
        <f t="shared" si="1"/>
        <v>111.43060795011418</v>
      </c>
      <c r="H8" s="170">
        <f t="shared" si="1"/>
        <v>113.06429998939761</v>
      </c>
      <c r="I8" s="170">
        <f t="shared" si="1"/>
        <v>114.76560814173561</v>
      </c>
      <c r="J8" s="170">
        <f t="shared" si="1"/>
        <v>117.10146565137295</v>
      </c>
      <c r="K8" s="170">
        <f t="shared" si="1"/>
        <v>120.45884103856471</v>
      </c>
      <c r="L8" s="170">
        <f t="shared" si="1"/>
        <v>120.94286738831623</v>
      </c>
      <c r="M8" s="170">
        <f t="shared" si="1"/>
        <v>121.99763863877689</v>
      </c>
      <c r="N8" s="170">
        <f t="shared" si="1"/>
        <v>123.81555989108269</v>
      </c>
      <c r="O8" s="170">
        <f t="shared" si="1"/>
        <v>125.17756979935891</v>
      </c>
      <c r="P8" s="170">
        <f t="shared" si="1"/>
        <v>127.4927413109246</v>
      </c>
      <c r="Q8" s="170">
        <f t="shared" si="1"/>
        <v>128.71806066019334</v>
      </c>
      <c r="R8" s="170">
        <f t="shared" si="1"/>
        <v>128.79397800730237</v>
      </c>
      <c r="S8" s="170">
        <f t="shared" si="1"/>
        <v>129.74501506862731</v>
      </c>
      <c r="T8" s="170">
        <f t="shared" si="1"/>
        <v>129.62134261801518</v>
      </c>
      <c r="U8" s="170">
        <f t="shared" si="1"/>
        <v>128.59358140421585</v>
      </c>
      <c r="V8" s="170">
        <f t="shared" si="1"/>
        <v>128.95821822477063</v>
      </c>
      <c r="W8" s="170">
        <f t="shared" si="1"/>
        <v>129.43316690459446</v>
      </c>
      <c r="X8" s="170">
        <f t="shared" si="1"/>
        <v>129.85005055441724</v>
      </c>
      <c r="Y8" s="170">
        <f t="shared" si="1"/>
        <v>130.10053325559412</v>
      </c>
      <c r="Z8" s="170">
        <f t="shared" si="1"/>
        <v>129.93683861576909</v>
      </c>
      <c r="AA8" s="170">
        <f t="shared" si="1"/>
        <v>131.07969429529462</v>
      </c>
      <c r="AB8" s="170">
        <f t="shared" si="1"/>
        <v>131.309251024915</v>
      </c>
      <c r="AC8" s="170">
        <f t="shared" si="1"/>
        <v>131.44388009122676</v>
      </c>
      <c r="AD8" s="170">
        <f t="shared" si="1"/>
        <v>131.00858112407937</v>
      </c>
      <c r="AE8" s="170">
        <f t="shared" si="1"/>
        <v>130.46345360151912</v>
      </c>
      <c r="AF8" s="170">
        <f t="shared" si="1"/>
        <v>130.91980835727782</v>
      </c>
      <c r="AG8" s="170">
        <f t="shared" si="1"/>
        <v>130.04986439729075</v>
      </c>
      <c r="AH8" s="170">
        <f t="shared" si="1"/>
        <v>132.69156250076605</v>
      </c>
      <c r="AI8" s="170">
        <f t="shared" si="1"/>
        <v>132.80564439159727</v>
      </c>
      <c r="AJ8" s="170">
        <f t="shared" si="1"/>
        <v>133.52785495836955</v>
      </c>
      <c r="AK8" s="170">
        <f t="shared" si="1"/>
        <v>133.62401702471661</v>
      </c>
      <c r="AL8" s="170">
        <f t="shared" si="1"/>
        <v>133.42308104350562</v>
      </c>
      <c r="AM8" s="170">
        <f t="shared" si="1"/>
        <v>134.08582028186342</v>
      </c>
      <c r="AN8" s="170">
        <f t="shared" si="1"/>
        <v>135.00951108619753</v>
      </c>
      <c r="AO8" s="170">
        <f t="shared" si="1"/>
        <v>134.78339596047414</v>
      </c>
      <c r="AP8" s="170">
        <f t="shared" si="1"/>
        <v>136.05777968673601</v>
      </c>
      <c r="AQ8" s="170">
        <f t="shared" si="1"/>
        <v>136.32042609345771</v>
      </c>
      <c r="AR8" s="170">
        <f t="shared" si="1"/>
        <v>137.20801778966992</v>
      </c>
      <c r="AS8" s="170">
        <f t="shared" si="1"/>
        <v>138.09615013513974</v>
      </c>
      <c r="AT8" s="170">
        <f t="shared" si="1"/>
        <v>139.98402268969625</v>
      </c>
      <c r="AU8" s="170">
        <f t="shared" si="1"/>
        <v>141.39152120320765</v>
      </c>
      <c r="AV8" s="170">
        <f t="shared" si="1"/>
        <v>142.4952880181784</v>
      </c>
      <c r="AW8" s="170">
        <f t="shared" si="1"/>
        <v>141.90038709114719</v>
      </c>
      <c r="AX8" s="170">
        <f t="shared" si="1"/>
        <v>142.10906326907559</v>
      </c>
      <c r="AY8" s="170">
        <f t="shared" si="1"/>
        <v>142.43752111665913</v>
      </c>
      <c r="AZ8" s="170">
        <f t="shared" si="1"/>
        <v>142.83447279562284</v>
      </c>
      <c r="BA8" s="170">
        <f t="shared" si="1"/>
        <v>142.98486931901508</v>
      </c>
      <c r="BB8" s="170">
        <f t="shared" si="1"/>
        <v>143.45922636772292</v>
      </c>
      <c r="BC8" s="170">
        <f t="shared" si="1"/>
        <v>142.91378830666901</v>
      </c>
      <c r="BD8" s="170">
        <f t="shared" si="1"/>
        <v>143.34069528573505</v>
      </c>
      <c r="BE8" s="170">
        <f t="shared" si="1"/>
        <v>143.51967005261596</v>
      </c>
      <c r="BF8" s="170">
        <f t="shared" si="1"/>
        <v>144.21007608861814</v>
      </c>
      <c r="BG8" s="170">
        <f t="shared" si="1"/>
        <v>143.35549238524879</v>
      </c>
      <c r="BH8" s="170">
        <f t="shared" si="1"/>
        <v>143.65474308156428</v>
      </c>
      <c r="BI8" s="170">
        <f t="shared" si="1"/>
        <v>144.15728928970256</v>
      </c>
      <c r="BJ8" s="170">
        <f t="shared" si="1"/>
        <v>144.15214478453424</v>
      </c>
      <c r="BK8" s="170">
        <f t="shared" si="1"/>
        <v>145.2295690804186</v>
      </c>
      <c r="BL8" s="170">
        <f t="shared" si="1"/>
        <v>145.48907951878249</v>
      </c>
      <c r="BM8" s="170">
        <f t="shared" si="1"/>
        <v>145.83595272168751</v>
      </c>
      <c r="BN8" s="170">
        <f t="shared" si="1"/>
        <v>146.07894220595909</v>
      </c>
      <c r="BO8" s="170">
        <f t="shared" si="1"/>
        <v>146.55238538203812</v>
      </c>
      <c r="BP8" s="170">
        <f>(BP9*71+BP18*43+BP26*25+BP32*36+BP40*15+BP44*12+BP49*50+BP53*5+BP58*8)/265</f>
        <v>146.01790705972772</v>
      </c>
      <c r="BQ8" s="170">
        <f>(BQ9*71+BQ18*43+BQ26*25+BQ32*36+BQ40*15+BQ44*12+BQ49*50+BQ53*5+BQ58*8)/265</f>
        <v>145.13116136347827</v>
      </c>
      <c r="BR8" s="172">
        <f>(BR9*71+BR18*43+BR26*25+BR32*36+BR40*15+BR44*12+BR49*50+BR53*5+BR58*8)/265</f>
        <v>146.91549317719745</v>
      </c>
      <c r="BS8" s="172">
        <f>(BS9*71+BS18*43+BS26*25+BS32*36+BS40*15+BS44*12+BS49*50+BS53*5+BS58*8)/265</f>
        <v>148.38095259890838</v>
      </c>
      <c r="BT8" s="172">
        <f>(BT9*71+BT18*43+BT26*25+BT32*36+BT40*15+BT44*12+BT49*50+BT53*5+BT58*8)/265</f>
        <v>148.07369418471472</v>
      </c>
    </row>
    <row r="9" spans="1:72" ht="16.5" customHeight="1" x14ac:dyDescent="0.25">
      <c r="A9" s="173" t="s">
        <v>46</v>
      </c>
      <c r="C9" s="164">
        <f>SUM(C10:C17)</f>
        <v>71</v>
      </c>
      <c r="D9" s="176">
        <f t="shared" ref="D9:BO9" si="2">(D10*21+D11*24+D12*3+D13*5+D14*4+D15*4+D16*5+D17*5)/71</f>
        <v>105.5024336170767</v>
      </c>
      <c r="E9" s="176">
        <v>106.14893883586954</v>
      </c>
      <c r="F9" s="176">
        <f t="shared" si="2"/>
        <v>107.31530078951842</v>
      </c>
      <c r="G9" s="176">
        <f t="shared" si="2"/>
        <v>106.83580415260512</v>
      </c>
      <c r="H9" s="176">
        <f t="shared" si="2"/>
        <v>107.35711969085912</v>
      </c>
      <c r="I9" s="176">
        <f t="shared" si="2"/>
        <v>109.61625003194627</v>
      </c>
      <c r="J9" s="176">
        <f t="shared" si="2"/>
        <v>113.54450649796081</v>
      </c>
      <c r="K9" s="176">
        <f t="shared" si="2"/>
        <v>119.96112641565347</v>
      </c>
      <c r="L9" s="176">
        <f t="shared" si="2"/>
        <v>120.13851270742772</v>
      </c>
      <c r="M9" s="176">
        <f t="shared" si="2"/>
        <v>122.61203747207024</v>
      </c>
      <c r="N9" s="176">
        <f t="shared" si="2"/>
        <v>128.98473421705916</v>
      </c>
      <c r="O9" s="176">
        <f t="shared" si="2"/>
        <v>133.09776492926497</v>
      </c>
      <c r="P9" s="176">
        <f t="shared" si="2"/>
        <v>135.99379212867811</v>
      </c>
      <c r="Q9" s="176">
        <f t="shared" si="2"/>
        <v>137.11341839580396</v>
      </c>
      <c r="R9" s="176">
        <f t="shared" si="2"/>
        <v>136.80637708907892</v>
      </c>
      <c r="S9" s="176">
        <f t="shared" si="2"/>
        <v>136.03944755511185</v>
      </c>
      <c r="T9" s="176">
        <f t="shared" si="2"/>
        <v>133.95793416812765</v>
      </c>
      <c r="U9" s="176">
        <f t="shared" si="2"/>
        <v>131.8558764763853</v>
      </c>
      <c r="V9" s="176">
        <f t="shared" si="2"/>
        <v>130.06422642165916</v>
      </c>
      <c r="W9" s="176">
        <f t="shared" si="2"/>
        <v>130.35076590319127</v>
      </c>
      <c r="X9" s="176">
        <f t="shared" si="2"/>
        <v>130.28544106975698</v>
      </c>
      <c r="Y9" s="176">
        <f t="shared" si="2"/>
        <v>129.66669998291636</v>
      </c>
      <c r="Z9" s="176">
        <f t="shared" si="2"/>
        <v>130.12743415002413</v>
      </c>
      <c r="AA9" s="176">
        <f t="shared" si="2"/>
        <v>132.07780424522633</v>
      </c>
      <c r="AB9" s="176">
        <f t="shared" si="2"/>
        <v>131.97933170316693</v>
      </c>
      <c r="AC9" s="176">
        <f t="shared" si="2"/>
        <v>132.35992230583699</v>
      </c>
      <c r="AD9" s="176">
        <f t="shared" si="2"/>
        <v>132.31693976833193</v>
      </c>
      <c r="AE9" s="176">
        <f t="shared" si="2"/>
        <v>131.98306952807167</v>
      </c>
      <c r="AF9" s="176">
        <f t="shared" si="2"/>
        <v>131.97737041811988</v>
      </c>
      <c r="AG9" s="176">
        <f t="shared" si="2"/>
        <v>130.03837728954502</v>
      </c>
      <c r="AH9" s="176">
        <f t="shared" si="2"/>
        <v>131.79620932440625</v>
      </c>
      <c r="AI9" s="176">
        <f t="shared" si="2"/>
        <v>131.26904497502841</v>
      </c>
      <c r="AJ9" s="176">
        <f t="shared" si="2"/>
        <v>131.25852522820216</v>
      </c>
      <c r="AK9" s="176">
        <f t="shared" si="2"/>
        <v>131.56072732247267</v>
      </c>
      <c r="AL9" s="176">
        <f t="shared" si="2"/>
        <v>130.43823012039815</v>
      </c>
      <c r="AM9" s="176">
        <f t="shared" si="2"/>
        <v>129.99436691960875</v>
      </c>
      <c r="AN9" s="176">
        <f t="shared" si="2"/>
        <v>129.70176506217547</v>
      </c>
      <c r="AO9" s="176">
        <f t="shared" si="2"/>
        <v>128.63202402434695</v>
      </c>
      <c r="AP9" s="176">
        <f t="shared" si="2"/>
        <v>130.16877739712146</v>
      </c>
      <c r="AQ9" s="176">
        <f t="shared" si="2"/>
        <v>129.91097793030016</v>
      </c>
      <c r="AR9" s="176">
        <f t="shared" si="2"/>
        <v>130.3120271718484</v>
      </c>
      <c r="AS9" s="176">
        <f t="shared" si="2"/>
        <v>130.01552100759022</v>
      </c>
      <c r="AT9" s="176">
        <f t="shared" si="2"/>
        <v>131.0576257674692</v>
      </c>
      <c r="AU9" s="176">
        <f t="shared" si="2"/>
        <v>131.24341053628686</v>
      </c>
      <c r="AV9" s="176">
        <f t="shared" si="2"/>
        <v>131.49813661358272</v>
      </c>
      <c r="AW9" s="176">
        <f t="shared" si="2"/>
        <v>130.46470980162673</v>
      </c>
      <c r="AX9" s="176">
        <f t="shared" si="2"/>
        <v>130.90497942728049</v>
      </c>
      <c r="AY9" s="176">
        <f t="shared" si="2"/>
        <v>130.93996771391949</v>
      </c>
      <c r="AZ9" s="176">
        <f t="shared" si="2"/>
        <v>131.84388114152796</v>
      </c>
      <c r="BA9" s="176">
        <f t="shared" si="2"/>
        <v>132.27063989575953</v>
      </c>
      <c r="BB9" s="176">
        <f t="shared" si="2"/>
        <v>132.52864329927695</v>
      </c>
      <c r="BC9" s="176">
        <f t="shared" si="2"/>
        <v>131.82820336885433</v>
      </c>
      <c r="BD9" s="176">
        <f t="shared" si="2"/>
        <v>132.27023235658029</v>
      </c>
      <c r="BE9" s="176">
        <f t="shared" si="2"/>
        <v>131.32105073501884</v>
      </c>
      <c r="BF9" s="176">
        <f t="shared" si="2"/>
        <v>131.89199329093813</v>
      </c>
      <c r="BG9" s="176">
        <f t="shared" si="2"/>
        <v>131.65299043474883</v>
      </c>
      <c r="BH9" s="176">
        <f t="shared" si="2"/>
        <v>131.462413716226</v>
      </c>
      <c r="BI9" s="176">
        <f t="shared" si="2"/>
        <v>130.81656526445411</v>
      </c>
      <c r="BJ9" s="176">
        <f t="shared" si="2"/>
        <v>131.38507023396878</v>
      </c>
      <c r="BK9" s="176">
        <f t="shared" si="2"/>
        <v>133.30422726358705</v>
      </c>
      <c r="BL9" s="176">
        <f t="shared" si="2"/>
        <v>134.64444896779037</v>
      </c>
      <c r="BM9" s="176">
        <f t="shared" si="2"/>
        <v>135.43137178522042</v>
      </c>
      <c r="BN9" s="176">
        <f t="shared" si="2"/>
        <v>136.29135422950762</v>
      </c>
      <c r="BO9" s="176">
        <f t="shared" si="2"/>
        <v>136.54611637482165</v>
      </c>
      <c r="BP9" s="176">
        <f>(BP10*21+BP11*24+BP12*3+BP13*5+BP14*4+BP15*4+BP16*5+BP17*5)/71</f>
        <v>137.06590602457027</v>
      </c>
      <c r="BQ9" s="176">
        <f>(BQ10*21+BQ11*24+BQ12*3+BQ13*5+BQ14*4+BQ15*4+BQ16*5+BQ17*5)/71</f>
        <v>136.26351868302203</v>
      </c>
      <c r="BR9" s="177">
        <f>(BR10*21+BR11*24+BR12*3+BR13*5+BR14*4+BR15*4+BR16*5+BR17*5)/71</f>
        <v>136.80148534151269</v>
      </c>
      <c r="BS9" s="177">
        <f>(BS10*21+BS11*24+BS12*3+BS13*5+BS14*4+BS15*4+BS16*5+BS17*5)/71</f>
        <v>137.44089834080674</v>
      </c>
      <c r="BT9" s="177">
        <f>(BT10*21+BT11*24+BT12*3+BT13*5+BT14*4+BT15*4+BT16*5+BT17*5)/71</f>
        <v>138.9874639149609</v>
      </c>
    </row>
    <row r="10" spans="1:72" x14ac:dyDescent="0.25">
      <c r="B10" s="148" t="s">
        <v>452</v>
      </c>
      <c r="C10" s="184">
        <v>21</v>
      </c>
      <c r="D10" s="185">
        <v>100.25691133020915</v>
      </c>
      <c r="E10" s="185">
        <v>100.25691133020915</v>
      </c>
      <c r="F10" s="182">
        <v>100.19571843950578</v>
      </c>
      <c r="G10" s="181">
        <v>100.38001933143666</v>
      </c>
      <c r="H10" s="181">
        <v>100.29405703685684</v>
      </c>
      <c r="I10" s="181">
        <v>100.43272009851435</v>
      </c>
      <c r="J10" s="181">
        <v>109.44643396053405</v>
      </c>
      <c r="K10" s="181">
        <v>123.33967591116102</v>
      </c>
      <c r="L10" s="181">
        <v>123.33967591116102</v>
      </c>
      <c r="M10" s="181">
        <v>123.33967591116102</v>
      </c>
      <c r="N10" s="181">
        <v>123.33967591116102</v>
      </c>
      <c r="O10" s="181">
        <v>123.33967591116102</v>
      </c>
      <c r="P10" s="181">
        <v>123.18242514985161</v>
      </c>
      <c r="Q10" s="182">
        <v>123.30877996128584</v>
      </c>
      <c r="R10" s="181">
        <v>123.67113985102353</v>
      </c>
      <c r="S10" s="181">
        <v>123.45693781411595</v>
      </c>
      <c r="T10" s="181">
        <v>123.67113985102353</v>
      </c>
      <c r="U10" s="181">
        <v>121.56669397260153</v>
      </c>
      <c r="V10" s="181">
        <v>117.38121047476191</v>
      </c>
      <c r="W10" s="181">
        <v>117.45180611325289</v>
      </c>
      <c r="X10" s="181">
        <v>117.45180611325289</v>
      </c>
      <c r="Y10" s="181">
        <v>117.36387253982568</v>
      </c>
      <c r="Z10" s="181">
        <v>117.36387253982568</v>
      </c>
      <c r="AA10" s="181">
        <v>117.30763455857598</v>
      </c>
      <c r="AB10" s="181">
        <v>117.36387253982568</v>
      </c>
      <c r="AC10" s="181">
        <v>117.36387253982568</v>
      </c>
      <c r="AD10" s="181">
        <v>117.1508590228762</v>
      </c>
      <c r="AE10" s="181">
        <v>117.25730737449885</v>
      </c>
      <c r="AF10" s="181">
        <v>117.5065310787929</v>
      </c>
      <c r="AG10" s="181">
        <v>117.5065310787929</v>
      </c>
      <c r="AH10" s="181">
        <v>117.5065310787929</v>
      </c>
      <c r="AI10" s="181">
        <v>117.24194293729761</v>
      </c>
      <c r="AJ10" s="181">
        <v>117.24101078455863</v>
      </c>
      <c r="AK10" s="181">
        <v>117.55851837294642</v>
      </c>
      <c r="AL10" s="181">
        <v>117.55851837294642</v>
      </c>
      <c r="AM10" s="181">
        <v>117.55851837294642</v>
      </c>
      <c r="AN10" s="181">
        <v>117.70698975753749</v>
      </c>
      <c r="AO10" s="181">
        <v>117.75464722512331</v>
      </c>
      <c r="AP10" s="181">
        <v>117.75464722512331</v>
      </c>
      <c r="AQ10" s="181">
        <v>117.75464722512331</v>
      </c>
      <c r="AR10" s="181">
        <v>117.71844954722626</v>
      </c>
      <c r="AS10" s="181">
        <v>117.82448877337939</v>
      </c>
      <c r="AT10" s="181">
        <v>117.78447228016053</v>
      </c>
      <c r="AU10" s="181">
        <v>117.78447228016053</v>
      </c>
      <c r="AV10" s="181">
        <v>117.71483066032364</v>
      </c>
      <c r="AW10" s="181">
        <v>118.04807662661014</v>
      </c>
      <c r="AX10" s="181">
        <v>118.04807662661014</v>
      </c>
      <c r="AY10" s="181">
        <v>118.04819063990438</v>
      </c>
      <c r="AZ10" s="181">
        <v>117.93980033674276</v>
      </c>
      <c r="BA10" s="181">
        <v>117.71692482553756</v>
      </c>
      <c r="BB10" s="181">
        <v>118.01103325513031</v>
      </c>
      <c r="BC10" s="181">
        <v>117.7181491215775</v>
      </c>
      <c r="BD10" s="181">
        <v>118.08522952285007</v>
      </c>
      <c r="BE10" s="181">
        <v>117.43212331073214</v>
      </c>
      <c r="BF10" s="181">
        <v>117.39529513974792</v>
      </c>
      <c r="BG10" s="181">
        <v>117.66668320653166</v>
      </c>
      <c r="BH10" s="181">
        <v>118.08522952285007</v>
      </c>
      <c r="BI10" s="181">
        <v>117.21760990451436</v>
      </c>
      <c r="BJ10" s="181">
        <v>117.93595267545152</v>
      </c>
      <c r="BK10" s="181">
        <v>121.47422322688804</v>
      </c>
      <c r="BL10" s="181">
        <v>126.27868246585997</v>
      </c>
      <c r="BM10" s="181">
        <v>126.27901843716388</v>
      </c>
      <c r="BN10" s="181">
        <v>126.27901843716388</v>
      </c>
      <c r="BO10" s="181">
        <v>126.27901843716388</v>
      </c>
      <c r="BP10" s="181">
        <v>126.05899661360084</v>
      </c>
      <c r="BQ10" s="181">
        <v>126.27901843716388</v>
      </c>
      <c r="BR10" s="181">
        <v>126.00130684026723</v>
      </c>
      <c r="BS10" s="181">
        <v>126.06862465033799</v>
      </c>
      <c r="BT10" s="181">
        <v>126.12713208026882</v>
      </c>
    </row>
    <row r="11" spans="1:72" x14ac:dyDescent="0.25">
      <c r="B11" s="148" t="s">
        <v>453</v>
      </c>
      <c r="C11" s="184">
        <v>24</v>
      </c>
      <c r="D11" s="185">
        <v>112.25814825310988</v>
      </c>
      <c r="E11" s="185">
        <v>113.55380915503116</v>
      </c>
      <c r="F11" s="182">
        <v>115.9050115023875</v>
      </c>
      <c r="G11" s="181">
        <v>114.56549017316122</v>
      </c>
      <c r="H11" s="181">
        <v>115.69841721017872</v>
      </c>
      <c r="I11" s="181">
        <v>120.08617904200702</v>
      </c>
      <c r="J11" s="181">
        <v>120.84321009140456</v>
      </c>
      <c r="K11" s="181">
        <v>123.99210439104928</v>
      </c>
      <c r="L11" s="181">
        <v>123.95833424375606</v>
      </c>
      <c r="M11" s="181">
        <v>130.61234159809382</v>
      </c>
      <c r="N11" s="181">
        <v>149.579233301632</v>
      </c>
      <c r="O11" s="181">
        <v>162.54294690839032</v>
      </c>
      <c r="P11" s="181">
        <v>171.24778618315437</v>
      </c>
      <c r="Q11" s="182">
        <v>172.98080994358557</v>
      </c>
      <c r="R11" s="181">
        <v>171.69215228134362</v>
      </c>
      <c r="S11" s="181">
        <v>169.82199762829711</v>
      </c>
      <c r="T11" s="181">
        <v>163.2207009030175</v>
      </c>
      <c r="U11" s="181">
        <v>159.55646728988319</v>
      </c>
      <c r="V11" s="181">
        <v>159.64563610398321</v>
      </c>
      <c r="W11" s="181">
        <v>160.35372134728803</v>
      </c>
      <c r="X11" s="181">
        <v>160.20636059706018</v>
      </c>
      <c r="Y11" s="181">
        <v>157.99645656728379</v>
      </c>
      <c r="Z11" s="181">
        <v>159.03017595034842</v>
      </c>
      <c r="AA11" s="181">
        <v>163.1838653013651</v>
      </c>
      <c r="AB11" s="181">
        <v>162.2908026000521</v>
      </c>
      <c r="AC11" s="181">
        <v>163.62862557576361</v>
      </c>
      <c r="AD11" s="181">
        <v>163.30919454648929</v>
      </c>
      <c r="AE11" s="181">
        <v>161.31249746054445</v>
      </c>
      <c r="AF11" s="181">
        <v>160.64256531574497</v>
      </c>
      <c r="AG11" s="181">
        <v>155.51731009887138</v>
      </c>
      <c r="AH11" s="181">
        <v>159.25899586589154</v>
      </c>
      <c r="AI11" s="181">
        <v>157.53684561969411</v>
      </c>
      <c r="AJ11" s="181">
        <v>157.25620972806723</v>
      </c>
      <c r="AK11" s="181">
        <v>156.94293454463258</v>
      </c>
      <c r="AL11" s="181">
        <v>154.30389554882802</v>
      </c>
      <c r="AM11" s="181">
        <v>152.65591676381823</v>
      </c>
      <c r="AN11" s="181">
        <v>150.06019798115162</v>
      </c>
      <c r="AO11" s="181">
        <v>146.92869540204799</v>
      </c>
      <c r="AP11" s="181">
        <v>150.70212641707323</v>
      </c>
      <c r="AQ11" s="181">
        <v>150.31209954087365</v>
      </c>
      <c r="AR11" s="181">
        <v>151.17505303771864</v>
      </c>
      <c r="AS11" s="181">
        <v>151.23494049878664</v>
      </c>
      <c r="AT11" s="181">
        <v>152.61723780132084</v>
      </c>
      <c r="AU11" s="181">
        <v>152.01958900252592</v>
      </c>
      <c r="AV11" s="181">
        <v>151.89533057305076</v>
      </c>
      <c r="AW11" s="181">
        <v>148.83867986687554</v>
      </c>
      <c r="AX11" s="181">
        <v>149.67534166557718</v>
      </c>
      <c r="AY11" s="181">
        <v>148.88930602371792</v>
      </c>
      <c r="AZ11" s="181">
        <v>150.16614550094951</v>
      </c>
      <c r="BA11" s="181">
        <v>151.3917995410628</v>
      </c>
      <c r="BB11" s="181">
        <v>151.73818418664288</v>
      </c>
      <c r="BC11" s="181">
        <v>150.50571309779832</v>
      </c>
      <c r="BD11" s="181">
        <v>151.0112582005485</v>
      </c>
      <c r="BE11" s="181">
        <v>149.87105137019012</v>
      </c>
      <c r="BF11" s="181">
        <v>150.40803753898788</v>
      </c>
      <c r="BG11" s="181">
        <v>148.95449489059774</v>
      </c>
      <c r="BH11" s="181">
        <v>148.22566876779467</v>
      </c>
      <c r="BI11" s="181">
        <v>147.51702666565421</v>
      </c>
      <c r="BJ11" s="181">
        <v>148.13419000264676</v>
      </c>
      <c r="BK11" s="181">
        <v>150.51810005653951</v>
      </c>
      <c r="BL11" s="181">
        <v>150.06872292347319</v>
      </c>
      <c r="BM11" s="181">
        <v>151.43193320749515</v>
      </c>
      <c r="BN11" s="181">
        <v>152.96500027488949</v>
      </c>
      <c r="BO11" s="181">
        <v>152.67019112504616</v>
      </c>
      <c r="BP11" s="181">
        <v>154.96125010397449</v>
      </c>
      <c r="BQ11" s="181">
        <v>153.96399785642697</v>
      </c>
      <c r="BR11" s="181">
        <v>154.03825245107888</v>
      </c>
      <c r="BS11" s="181">
        <v>155.18993129331724</v>
      </c>
      <c r="BT11" s="181">
        <v>159.31273777200605</v>
      </c>
    </row>
    <row r="12" spans="1:72" x14ac:dyDescent="0.25">
      <c r="B12" s="148" t="s">
        <v>454</v>
      </c>
      <c r="C12" s="184">
        <v>3</v>
      </c>
      <c r="D12" s="185">
        <v>103.91444866596608</v>
      </c>
      <c r="E12" s="185">
        <v>103.72959631487417</v>
      </c>
      <c r="F12" s="182">
        <v>104.13877080002131</v>
      </c>
      <c r="G12" s="181">
        <v>103.55432905471247</v>
      </c>
      <c r="H12" s="181">
        <v>103.78696707336097</v>
      </c>
      <c r="I12" s="181">
        <v>115.86371503097308</v>
      </c>
      <c r="J12" s="181">
        <v>125.60645596546756</v>
      </c>
      <c r="K12" s="181">
        <v>138.62588324411158</v>
      </c>
      <c r="L12" s="181">
        <v>139.41120008370612</v>
      </c>
      <c r="M12" s="181">
        <v>139.58180784395026</v>
      </c>
      <c r="N12" s="181">
        <v>139.78227558238123</v>
      </c>
      <c r="O12" s="181">
        <v>139.50279413581418</v>
      </c>
      <c r="P12" s="181">
        <v>139.84881896666715</v>
      </c>
      <c r="Q12" s="182">
        <v>138.83387674269613</v>
      </c>
      <c r="R12" s="181">
        <v>140.76951129779104</v>
      </c>
      <c r="S12" s="181">
        <v>140.5602598442396</v>
      </c>
      <c r="T12" s="181">
        <v>140.58206460187773</v>
      </c>
      <c r="U12" s="181">
        <v>135.66499293916644</v>
      </c>
      <c r="V12" s="181">
        <v>120.7740690596154</v>
      </c>
      <c r="W12" s="181">
        <v>119.93109763052819</v>
      </c>
      <c r="X12" s="181">
        <v>119.97566726782986</v>
      </c>
      <c r="Y12" s="181">
        <v>119.40906751270548</v>
      </c>
      <c r="Z12" s="181">
        <v>119.44900366268776</v>
      </c>
      <c r="AA12" s="181">
        <v>120.25535292547086</v>
      </c>
      <c r="AB12" s="181">
        <v>119.37458558053549</v>
      </c>
      <c r="AC12" s="181">
        <v>119.87998911206621</v>
      </c>
      <c r="AD12" s="181">
        <v>119.78313546701914</v>
      </c>
      <c r="AE12" s="181">
        <v>118.90956730240464</v>
      </c>
      <c r="AF12" s="181">
        <v>120.2799889213657</v>
      </c>
      <c r="AG12" s="181">
        <v>119.14002665711189</v>
      </c>
      <c r="AH12" s="181">
        <v>119.7760110166433</v>
      </c>
      <c r="AI12" s="181">
        <v>119.24795590105133</v>
      </c>
      <c r="AJ12" s="181">
        <v>119.44095519189936</v>
      </c>
      <c r="AK12" s="181">
        <v>120.04068931592496</v>
      </c>
      <c r="AL12" s="181">
        <v>119.9794748275342</v>
      </c>
      <c r="AM12" s="181">
        <v>120.54489233101337</v>
      </c>
      <c r="AN12" s="181">
        <v>120.83562465417737</v>
      </c>
      <c r="AO12" s="181">
        <v>120.82125549624966</v>
      </c>
      <c r="AP12" s="181">
        <v>121.05854298582028</v>
      </c>
      <c r="AQ12" s="181">
        <v>120.5206277838917</v>
      </c>
      <c r="AR12" s="181">
        <v>120.92572390692546</v>
      </c>
      <c r="AS12" s="181">
        <v>120.05257643556622</v>
      </c>
      <c r="AT12" s="181">
        <v>120.66411103017153</v>
      </c>
      <c r="AU12" s="181">
        <v>120.7345869163283</v>
      </c>
      <c r="AV12" s="181">
        <v>127.73501937274791</v>
      </c>
      <c r="AW12" s="181">
        <v>127.80903790604934</v>
      </c>
      <c r="AX12" s="181">
        <v>128.63128560555077</v>
      </c>
      <c r="AY12" s="181">
        <v>128.57756130035901</v>
      </c>
      <c r="AZ12" s="181">
        <v>128.37882671001367</v>
      </c>
      <c r="BA12" s="181">
        <v>128.49139555397144</v>
      </c>
      <c r="BB12" s="181">
        <v>128.17442828396142</v>
      </c>
      <c r="BC12" s="181">
        <v>127.09558840451355</v>
      </c>
      <c r="BD12" s="181">
        <v>127.93956160267969</v>
      </c>
      <c r="BE12" s="181">
        <v>127.13918072149075</v>
      </c>
      <c r="BF12" s="181">
        <v>128.24461208291746</v>
      </c>
      <c r="BG12" s="181">
        <v>127.63171253318605</v>
      </c>
      <c r="BH12" s="181">
        <v>127.51134772461153</v>
      </c>
      <c r="BI12" s="181">
        <v>127.24203972267787</v>
      </c>
      <c r="BJ12" s="181">
        <v>127.57177506893449</v>
      </c>
      <c r="BK12" s="181">
        <v>127.99936696179638</v>
      </c>
      <c r="BL12" s="181">
        <v>127.61636847214019</v>
      </c>
      <c r="BM12" s="181">
        <v>127.32178520295054</v>
      </c>
      <c r="BN12" s="181">
        <v>127.73063262993681</v>
      </c>
      <c r="BO12" s="181">
        <v>127.7704224556979</v>
      </c>
      <c r="BP12" s="181">
        <v>127.38195419261467</v>
      </c>
      <c r="BQ12" s="181">
        <v>125.92331160670263</v>
      </c>
      <c r="BR12" s="181">
        <v>127.24747686726731</v>
      </c>
      <c r="BS12" s="181">
        <v>128.27212160861359</v>
      </c>
      <c r="BT12" s="181">
        <v>128.19584225305377</v>
      </c>
    </row>
    <row r="13" spans="1:72" x14ac:dyDescent="0.25">
      <c r="B13" s="148" t="s">
        <v>455</v>
      </c>
      <c r="C13" s="184">
        <v>5</v>
      </c>
      <c r="D13" s="185">
        <v>103.21215378491925</v>
      </c>
      <c r="E13" s="185">
        <v>103.21170360747992</v>
      </c>
      <c r="F13" s="182">
        <v>104.40864294806447</v>
      </c>
      <c r="G13" s="181">
        <v>104.86156789751087</v>
      </c>
      <c r="H13" s="181">
        <v>105.35122359379868</v>
      </c>
      <c r="I13" s="181">
        <v>105.32683296566411</v>
      </c>
      <c r="J13" s="181">
        <v>107.36529617509113</v>
      </c>
      <c r="K13" s="181">
        <v>111.39179904702446</v>
      </c>
      <c r="L13" s="181">
        <v>113.29037758458476</v>
      </c>
      <c r="M13" s="181">
        <v>114.71190511500133</v>
      </c>
      <c r="N13" s="181">
        <v>116.10459413695335</v>
      </c>
      <c r="O13" s="181">
        <v>116.45591580738946</v>
      </c>
      <c r="P13" s="181">
        <v>119.43103502573092</v>
      </c>
      <c r="Q13" s="182">
        <v>119.75365713154299</v>
      </c>
      <c r="R13" s="181">
        <v>121.14160198716652</v>
      </c>
      <c r="S13" s="181">
        <v>121.11285226551161</v>
      </c>
      <c r="T13" s="181">
        <v>120.44127283212597</v>
      </c>
      <c r="U13" s="181">
        <v>120.19539123943271</v>
      </c>
      <c r="V13" s="181">
        <v>120.86018070180744</v>
      </c>
      <c r="W13" s="181">
        <v>121.44158751080026</v>
      </c>
      <c r="X13" s="181">
        <v>120.47402096490869</v>
      </c>
      <c r="Y13" s="181">
        <v>120.82490136130968</v>
      </c>
      <c r="Z13" s="181">
        <v>121.29580599250122</v>
      </c>
      <c r="AA13" s="181">
        <v>123.99857507318271</v>
      </c>
      <c r="AB13" s="181">
        <v>125.12641341273111</v>
      </c>
      <c r="AC13" s="181">
        <v>123.39783428669932</v>
      </c>
      <c r="AD13" s="181">
        <v>124.36402292261619</v>
      </c>
      <c r="AE13" s="181">
        <v>125.92010131087196</v>
      </c>
      <c r="AF13" s="181">
        <v>126.40576115737899</v>
      </c>
      <c r="AG13" s="181">
        <v>124.84691799048019</v>
      </c>
      <c r="AH13" s="181">
        <v>125.84050513204394</v>
      </c>
      <c r="AI13" s="181">
        <v>127.76355791818632</v>
      </c>
      <c r="AJ13" s="181">
        <v>127.58410114974849</v>
      </c>
      <c r="AK13" s="181">
        <v>128.14693422502532</v>
      </c>
      <c r="AL13" s="181">
        <v>128.51500755870691</v>
      </c>
      <c r="AM13" s="181">
        <v>127.88568743346787</v>
      </c>
      <c r="AN13" s="181">
        <v>129.55702889155398</v>
      </c>
      <c r="AO13" s="181">
        <v>129.65308986655427</v>
      </c>
      <c r="AP13" s="181">
        <v>129.48834859522509</v>
      </c>
      <c r="AQ13" s="181">
        <v>129.2795501972993</v>
      </c>
      <c r="AR13" s="181">
        <v>129.12422304659117</v>
      </c>
      <c r="AS13" s="181">
        <v>128.43470214452714</v>
      </c>
      <c r="AT13" s="181">
        <v>130.8424331258388</v>
      </c>
      <c r="AU13" s="181">
        <v>132.6144525839442</v>
      </c>
      <c r="AV13" s="181">
        <v>131.02371680036032</v>
      </c>
      <c r="AW13" s="181">
        <v>130.39266538370276</v>
      </c>
      <c r="AX13" s="181">
        <v>129.94153173523753</v>
      </c>
      <c r="AY13" s="181">
        <v>129.48565382404047</v>
      </c>
      <c r="AZ13" s="181">
        <v>132.42646994481933</v>
      </c>
      <c r="BA13" s="181">
        <v>133.48885376117286</v>
      </c>
      <c r="BB13" s="181">
        <v>134.19082751844672</v>
      </c>
      <c r="BC13" s="181">
        <v>134.51588897346602</v>
      </c>
      <c r="BD13" s="181">
        <v>133.75299569702278</v>
      </c>
      <c r="BE13" s="181">
        <v>133.08343961618155</v>
      </c>
      <c r="BF13" s="181">
        <v>133.48734258632823</v>
      </c>
      <c r="BG13" s="181">
        <v>134.53028605656922</v>
      </c>
      <c r="BH13" s="181">
        <v>133.98849992188303</v>
      </c>
      <c r="BI13" s="181">
        <v>133.29291886341286</v>
      </c>
      <c r="BJ13" s="181">
        <v>133.89278865436796</v>
      </c>
      <c r="BK13" s="181">
        <v>133.00670992908118</v>
      </c>
      <c r="BL13" s="181">
        <v>132.9806975081261</v>
      </c>
      <c r="BM13" s="181">
        <v>134.07411004046625</v>
      </c>
      <c r="BN13" s="181">
        <v>133.20892994784032</v>
      </c>
      <c r="BO13" s="181">
        <v>134.23797174738829</v>
      </c>
      <c r="BP13" s="181">
        <v>133.12315387590178</v>
      </c>
      <c r="BQ13" s="181">
        <v>131.64491954561566</v>
      </c>
      <c r="BR13" s="181">
        <v>134.19939645575263</v>
      </c>
      <c r="BS13" s="181">
        <v>131.85346946160945</v>
      </c>
      <c r="BT13" s="181">
        <v>132.77924610659457</v>
      </c>
    </row>
    <row r="14" spans="1:72" x14ac:dyDescent="0.25">
      <c r="B14" s="148" t="s">
        <v>456</v>
      </c>
      <c r="C14" s="184">
        <v>4</v>
      </c>
      <c r="D14" s="185">
        <v>104.60468422307564</v>
      </c>
      <c r="E14" s="185">
        <v>105.29097097221796</v>
      </c>
      <c r="F14" s="182">
        <v>105.88719133236737</v>
      </c>
      <c r="G14" s="181">
        <v>106.04859503964674</v>
      </c>
      <c r="H14" s="181">
        <v>106.89673799954804</v>
      </c>
      <c r="I14" s="181">
        <v>105.74775666287903</v>
      </c>
      <c r="J14" s="181">
        <v>106.85420734720945</v>
      </c>
      <c r="K14" s="181">
        <v>109.51800556384718</v>
      </c>
      <c r="L14" s="181">
        <v>109.17045474409164</v>
      </c>
      <c r="M14" s="181">
        <v>109.36337921611812</v>
      </c>
      <c r="N14" s="181">
        <v>109.46484676823401</v>
      </c>
      <c r="O14" s="181">
        <v>107.8923064075162</v>
      </c>
      <c r="P14" s="181">
        <v>106.29340300553362</v>
      </c>
      <c r="Q14" s="182">
        <v>109.26457219895539</v>
      </c>
      <c r="R14" s="181">
        <v>108.98756345428566</v>
      </c>
      <c r="S14" s="181">
        <v>109.31741903830333</v>
      </c>
      <c r="T14" s="181">
        <v>108.99465236941349</v>
      </c>
      <c r="U14" s="181">
        <v>107.93865256924823</v>
      </c>
      <c r="V14" s="181">
        <v>108.88828146174592</v>
      </c>
      <c r="W14" s="181">
        <v>108.34110059070417</v>
      </c>
      <c r="X14" s="181">
        <v>108.39971428860768</v>
      </c>
      <c r="Y14" s="181">
        <v>111.46408726798875</v>
      </c>
      <c r="Z14" s="181">
        <v>111.68419146730703</v>
      </c>
      <c r="AA14" s="181">
        <v>111.91838557556839</v>
      </c>
      <c r="AB14" s="181">
        <v>113.08581378503607</v>
      </c>
      <c r="AC14" s="181">
        <v>112.79781088073567</v>
      </c>
      <c r="AD14" s="181">
        <v>113.11499598670068</v>
      </c>
      <c r="AE14" s="181">
        <v>114.3028255312469</v>
      </c>
      <c r="AF14" s="181">
        <v>114.65485721011095</v>
      </c>
      <c r="AG14" s="181">
        <v>113.12095547117293</v>
      </c>
      <c r="AH14" s="181">
        <v>113.70176596887399</v>
      </c>
      <c r="AI14" s="181">
        <v>115.3494420445859</v>
      </c>
      <c r="AJ14" s="181">
        <v>114.66264813964008</v>
      </c>
      <c r="AK14" s="181">
        <v>115.60380016039711</v>
      </c>
      <c r="AL14" s="181">
        <v>115.55894764017521</v>
      </c>
      <c r="AM14" s="181">
        <v>114.60679726346265</v>
      </c>
      <c r="AN14" s="181">
        <v>117.74559690028457</v>
      </c>
      <c r="AO14" s="181">
        <v>118.67520335884872</v>
      </c>
      <c r="AP14" s="181">
        <v>118.92179948542642</v>
      </c>
      <c r="AQ14" s="181">
        <v>119.00733240817836</v>
      </c>
      <c r="AR14" s="181">
        <v>120.08589010480544</v>
      </c>
      <c r="AS14" s="181">
        <v>116.73704956798593</v>
      </c>
      <c r="AT14" s="181">
        <v>120.29247350338439</v>
      </c>
      <c r="AU14" s="181">
        <v>121.07486139758454</v>
      </c>
      <c r="AV14" s="181">
        <v>120.63077225928981</v>
      </c>
      <c r="AW14" s="181">
        <v>121.0822679228143</v>
      </c>
      <c r="AX14" s="181">
        <v>121.26098703356308</v>
      </c>
      <c r="AY14" s="181">
        <v>121.45967893435444</v>
      </c>
      <c r="AZ14" s="181">
        <v>121.3832518254892</v>
      </c>
      <c r="BA14" s="181">
        <v>123.09892848093364</v>
      </c>
      <c r="BB14" s="181">
        <v>123.5433577485193</v>
      </c>
      <c r="BC14" s="181">
        <v>123.90993835375812</v>
      </c>
      <c r="BD14" s="181">
        <v>124.44043535477974</v>
      </c>
      <c r="BE14" s="181">
        <v>122.23113092063487</v>
      </c>
      <c r="BF14" s="181">
        <v>124.62853897488483</v>
      </c>
      <c r="BG14" s="181">
        <v>125.94339184963427</v>
      </c>
      <c r="BH14" s="181">
        <v>125.35352116017152</v>
      </c>
      <c r="BI14" s="181">
        <v>124.79066672528519</v>
      </c>
      <c r="BJ14" s="181">
        <v>126.21429816936987</v>
      </c>
      <c r="BK14" s="181">
        <v>126.84724133705774</v>
      </c>
      <c r="BL14" s="181">
        <v>127.13368659532296</v>
      </c>
      <c r="BM14" s="181">
        <v>127.23151107131328</v>
      </c>
      <c r="BN14" s="181">
        <v>126.30935594690999</v>
      </c>
      <c r="BO14" s="181">
        <v>127.86461375972289</v>
      </c>
      <c r="BP14" s="181">
        <v>128.2277629464179</v>
      </c>
      <c r="BQ14" s="181">
        <v>125.10332479567903</v>
      </c>
      <c r="BR14" s="181">
        <v>127.97329024249953</v>
      </c>
      <c r="BS14" s="181">
        <v>131.74786352300347</v>
      </c>
      <c r="BT14" s="181">
        <v>131.56925146626062</v>
      </c>
    </row>
    <row r="15" spans="1:72" x14ac:dyDescent="0.25">
      <c r="B15" s="148" t="s">
        <v>457</v>
      </c>
      <c r="C15" s="184">
        <v>4</v>
      </c>
      <c r="D15" s="185">
        <v>103.50732259577207</v>
      </c>
      <c r="E15" s="185">
        <v>104.01221903555292</v>
      </c>
      <c r="F15" s="182">
        <v>103.57877065265139</v>
      </c>
      <c r="G15" s="181">
        <v>103.59513970962631</v>
      </c>
      <c r="H15" s="181">
        <v>104.58842744571872</v>
      </c>
      <c r="I15" s="181">
        <v>108.99036448622387</v>
      </c>
      <c r="J15" s="181">
        <v>109.87454591526276</v>
      </c>
      <c r="K15" s="181">
        <v>110.74215015540356</v>
      </c>
      <c r="L15" s="181">
        <v>110.19896731271173</v>
      </c>
      <c r="M15" s="181">
        <v>109.91915653931531</v>
      </c>
      <c r="N15" s="181">
        <v>109.44704824267194</v>
      </c>
      <c r="O15" s="181">
        <v>107.77969488250706</v>
      </c>
      <c r="P15" s="181">
        <v>108.20455007075617</v>
      </c>
      <c r="Q15" s="182">
        <v>108.87992748981164</v>
      </c>
      <c r="R15" s="181">
        <v>109.0470772341191</v>
      </c>
      <c r="S15" s="181">
        <v>109.05419843999334</v>
      </c>
      <c r="T15" s="181">
        <v>109.19165948742872</v>
      </c>
      <c r="U15" s="181">
        <v>109.90969369844117</v>
      </c>
      <c r="V15" s="181">
        <v>108.23213576042656</v>
      </c>
      <c r="W15" s="181">
        <v>109.42384551644642</v>
      </c>
      <c r="X15" s="181">
        <v>109.15662110378442</v>
      </c>
      <c r="Y15" s="181">
        <v>108.90357791062894</v>
      </c>
      <c r="Z15" s="181">
        <v>110.53179363084779</v>
      </c>
      <c r="AA15" s="181">
        <v>110.89325830094657</v>
      </c>
      <c r="AB15" s="181">
        <v>112.33825823082017</v>
      </c>
      <c r="AC15" s="181">
        <v>112.29414238262049</v>
      </c>
      <c r="AD15" s="181">
        <v>112.84912901172814</v>
      </c>
      <c r="AE15" s="181">
        <v>113.26671596206782</v>
      </c>
      <c r="AF15" s="181">
        <v>113.40224180789853</v>
      </c>
      <c r="AG15" s="181">
        <v>112.88939663965007</v>
      </c>
      <c r="AH15" s="181">
        <v>113.49127149066202</v>
      </c>
      <c r="AI15" s="181">
        <v>114.20806774512425</v>
      </c>
      <c r="AJ15" s="181">
        <v>113.53104383392507</v>
      </c>
      <c r="AK15" s="181">
        <v>114.4957000830225</v>
      </c>
      <c r="AL15" s="181">
        <v>113.15269838412428</v>
      </c>
      <c r="AM15" s="181">
        <v>111.91249272293581</v>
      </c>
      <c r="AN15" s="181">
        <v>113.8552860306595</v>
      </c>
      <c r="AO15" s="181">
        <v>113.99593900546213</v>
      </c>
      <c r="AP15" s="181">
        <v>114.78253100491142</v>
      </c>
      <c r="AQ15" s="181">
        <v>115.09902386941354</v>
      </c>
      <c r="AR15" s="181">
        <v>114.54777023880106</v>
      </c>
      <c r="AS15" s="181">
        <v>114.74731128406478</v>
      </c>
      <c r="AT15" s="181">
        <v>114.70955570260423</v>
      </c>
      <c r="AU15" s="181">
        <v>115.23181591709459</v>
      </c>
      <c r="AV15" s="181">
        <v>116.32231049546637</v>
      </c>
      <c r="AW15" s="181">
        <v>117.06502091396365</v>
      </c>
      <c r="AX15" s="181">
        <v>118.7728617049778</v>
      </c>
      <c r="AY15" s="181">
        <v>118.93064329359025</v>
      </c>
      <c r="AZ15" s="181">
        <v>118.91443944204956</v>
      </c>
      <c r="BA15" s="181">
        <v>118.07808791235735</v>
      </c>
      <c r="BB15" s="181">
        <v>118.57208565000104</v>
      </c>
      <c r="BC15" s="181">
        <v>118.69088645461767</v>
      </c>
      <c r="BD15" s="181">
        <v>119.67474305684649</v>
      </c>
      <c r="BE15" s="181">
        <v>118.46131044305832</v>
      </c>
      <c r="BF15" s="181">
        <v>117.84179382110116</v>
      </c>
      <c r="BG15" s="181">
        <v>118.02343805073914</v>
      </c>
      <c r="BH15" s="181">
        <v>118.60899145750814</v>
      </c>
      <c r="BI15" s="181">
        <v>118.59930105243268</v>
      </c>
      <c r="BJ15" s="181">
        <v>118.46264001414629</v>
      </c>
      <c r="BK15" s="181">
        <v>119.46982135145757</v>
      </c>
      <c r="BL15" s="181">
        <v>118.66057900061509</v>
      </c>
      <c r="BM15" s="181">
        <v>118.71818694861363</v>
      </c>
      <c r="BN15" s="181">
        <v>119.64637209571018</v>
      </c>
      <c r="BO15" s="181">
        <v>122.17339140007019</v>
      </c>
      <c r="BP15" s="181">
        <v>120.6997185395026</v>
      </c>
      <c r="BQ15" s="181">
        <v>118.66613302699457</v>
      </c>
      <c r="BR15" s="181">
        <v>118.7456947138264</v>
      </c>
      <c r="BS15" s="181">
        <v>119.88898322819199</v>
      </c>
      <c r="BT15" s="181">
        <v>120.54027789758712</v>
      </c>
    </row>
    <row r="16" spans="1:72" x14ac:dyDescent="0.25">
      <c r="B16" s="148" t="s">
        <v>458</v>
      </c>
      <c r="C16" s="184">
        <v>5</v>
      </c>
      <c r="D16" s="185">
        <v>103.42143385983459</v>
      </c>
      <c r="E16" s="185">
        <v>104.96310566578332</v>
      </c>
      <c r="F16" s="182">
        <v>107.1399947530721</v>
      </c>
      <c r="G16" s="181">
        <v>105.61307122073117</v>
      </c>
      <c r="H16" s="181">
        <v>106.45514421799257</v>
      </c>
      <c r="I16" s="181">
        <v>106.44834714141594</v>
      </c>
      <c r="J16" s="181">
        <v>108.51314281397538</v>
      </c>
      <c r="K16" s="181">
        <v>108.14026191106313</v>
      </c>
      <c r="L16" s="181">
        <v>109.39797300139337</v>
      </c>
      <c r="M16" s="181">
        <v>110.11343808877844</v>
      </c>
      <c r="N16" s="181">
        <v>108.34819462124888</v>
      </c>
      <c r="O16" s="181">
        <v>106.84741321536004</v>
      </c>
      <c r="P16" s="181">
        <v>108.08406186198511</v>
      </c>
      <c r="Q16" s="182">
        <v>110.44679304044743</v>
      </c>
      <c r="R16" s="181">
        <v>108.65317235212333</v>
      </c>
      <c r="S16" s="181">
        <v>107.32702258362542</v>
      </c>
      <c r="T16" s="181">
        <v>109.10309672437151</v>
      </c>
      <c r="U16" s="181">
        <v>109.78086407161209</v>
      </c>
      <c r="V16" s="181">
        <v>110.07333158184672</v>
      </c>
      <c r="W16" s="181">
        <v>110.21163718963882</v>
      </c>
      <c r="X16" s="181">
        <v>110.44602002377</v>
      </c>
      <c r="Y16" s="181">
        <v>110.35135479173898</v>
      </c>
      <c r="Z16" s="181">
        <v>109.95840466914902</v>
      </c>
      <c r="AA16" s="181">
        <v>112.53907782724305</v>
      </c>
      <c r="AB16" s="181">
        <v>112.40240329434921</v>
      </c>
      <c r="AC16" s="181">
        <v>113.51307966118524</v>
      </c>
      <c r="AD16" s="181">
        <v>113.27808661350551</v>
      </c>
      <c r="AE16" s="181">
        <v>113.89893836987179</v>
      </c>
      <c r="AF16" s="181">
        <v>113.55912468401773</v>
      </c>
      <c r="AG16" s="181">
        <v>114.45734653382257</v>
      </c>
      <c r="AH16" s="181">
        <v>117.93717474379233</v>
      </c>
      <c r="AI16" s="181">
        <v>116.225711281473</v>
      </c>
      <c r="AJ16" s="181">
        <v>117.65643958063012</v>
      </c>
      <c r="AK16" s="181">
        <v>118.98280919046542</v>
      </c>
      <c r="AL16" s="181">
        <v>117.42377176523368</v>
      </c>
      <c r="AM16" s="181">
        <v>119.79247130642611</v>
      </c>
      <c r="AN16" s="181">
        <v>119.92963964030591</v>
      </c>
      <c r="AO16" s="181">
        <v>117.76894125833137</v>
      </c>
      <c r="AP16" s="181">
        <v>120.67418855637405</v>
      </c>
      <c r="AQ16" s="181">
        <v>119.36221929277876</v>
      </c>
      <c r="AR16" s="181">
        <v>120.04128711316146</v>
      </c>
      <c r="AS16" s="181">
        <v>116.8616771897036</v>
      </c>
      <c r="AT16" s="181">
        <v>119.30767699042985</v>
      </c>
      <c r="AU16" s="181">
        <v>119.93961420340558</v>
      </c>
      <c r="AV16" s="181">
        <v>119.9741645632128</v>
      </c>
      <c r="AW16" s="181">
        <v>117.55279669933734</v>
      </c>
      <c r="AX16" s="181">
        <v>118.16594208703778</v>
      </c>
      <c r="AY16" s="181">
        <v>118.83791973891485</v>
      </c>
      <c r="AZ16" s="181">
        <v>121.96557732104813</v>
      </c>
      <c r="BA16" s="181">
        <v>121.24510416232449</v>
      </c>
      <c r="BB16" s="181">
        <v>120.68423848538995</v>
      </c>
      <c r="BC16" s="181">
        <v>118.38185292317769</v>
      </c>
      <c r="BD16" s="181">
        <v>119.92398082041896</v>
      </c>
      <c r="BE16" s="181">
        <v>118.10434558008524</v>
      </c>
      <c r="BF16" s="181">
        <v>119.99382300537386</v>
      </c>
      <c r="BG16" s="181">
        <v>119.84619706508192</v>
      </c>
      <c r="BH16" s="181">
        <v>119.49725362458453</v>
      </c>
      <c r="BI16" s="181">
        <v>117.67584760903647</v>
      </c>
      <c r="BJ16" s="181">
        <v>117.9419071972961</v>
      </c>
      <c r="BK16" s="181">
        <v>118.61268306774943</v>
      </c>
      <c r="BL16" s="181">
        <v>119.89133525226143</v>
      </c>
      <c r="BM16" s="181">
        <v>121.69705104535383</v>
      </c>
      <c r="BN16" s="181">
        <v>123.77146157609744</v>
      </c>
      <c r="BO16" s="181">
        <v>124.5490070654441</v>
      </c>
      <c r="BP16" s="181">
        <v>123.0700594054218</v>
      </c>
      <c r="BQ16" s="181">
        <v>123.02009534907199</v>
      </c>
      <c r="BR16" s="181">
        <v>125.05729878203547</v>
      </c>
      <c r="BS16" s="181">
        <v>124.87820745359582</v>
      </c>
      <c r="BT16" s="181">
        <v>124.16961372584319</v>
      </c>
    </row>
    <row r="17" spans="1:72" x14ac:dyDescent="0.25">
      <c r="B17" s="148" t="s">
        <v>459</v>
      </c>
      <c r="C17" s="184">
        <v>5</v>
      </c>
      <c r="D17" s="185">
        <v>102.74455586127188</v>
      </c>
      <c r="E17" s="185">
        <v>103.32250086991499</v>
      </c>
      <c r="F17" s="182">
        <v>105.10652878461269</v>
      </c>
      <c r="G17" s="181">
        <v>105.23576059329703</v>
      </c>
      <c r="H17" s="181">
        <v>104.61697703452151</v>
      </c>
      <c r="I17" s="181">
        <v>105.23576059329703</v>
      </c>
      <c r="J17" s="181">
        <v>107.98424601973367</v>
      </c>
      <c r="K17" s="181">
        <v>111.34353971841108</v>
      </c>
      <c r="L17" s="181">
        <v>111.10962896692372</v>
      </c>
      <c r="M17" s="181">
        <v>112.12459709117427</v>
      </c>
      <c r="N17" s="181">
        <v>112.12459709117427</v>
      </c>
      <c r="O17" s="181">
        <v>112.21287147215585</v>
      </c>
      <c r="P17" s="181">
        <v>108.73353818996284</v>
      </c>
      <c r="Q17" s="182">
        <v>110.78940168518398</v>
      </c>
      <c r="R17" s="181">
        <v>110.4252426714841</v>
      </c>
      <c r="S17" s="181">
        <v>110.62210310915728</v>
      </c>
      <c r="T17" s="181">
        <v>110.88185567553228</v>
      </c>
      <c r="U17" s="181">
        <v>110.24836019960978</v>
      </c>
      <c r="V17" s="181">
        <v>110.51759039727895</v>
      </c>
      <c r="W17" s="181">
        <v>110.16158751819481</v>
      </c>
      <c r="X17" s="181">
        <v>110.81463698570758</v>
      </c>
      <c r="Y17" s="181">
        <v>110.8400547636159</v>
      </c>
      <c r="Z17" s="181">
        <v>110.8400547636159</v>
      </c>
      <c r="AA17" s="181">
        <v>112.5900219327219</v>
      </c>
      <c r="AB17" s="181">
        <v>112.68956736936612</v>
      </c>
      <c r="AC17" s="181">
        <v>112.2527592861433</v>
      </c>
      <c r="AD17" s="181">
        <v>112.69951217600874</v>
      </c>
      <c r="AE17" s="181">
        <v>114.1584952582709</v>
      </c>
      <c r="AF17" s="181">
        <v>114.88835748217261</v>
      </c>
      <c r="AG17" s="181">
        <v>114.93787629879856</v>
      </c>
      <c r="AH17" s="181">
        <v>116.13784526590777</v>
      </c>
      <c r="AI17" s="181">
        <v>116.2433687621635</v>
      </c>
      <c r="AJ17" s="181">
        <v>117.16893882623103</v>
      </c>
      <c r="AK17" s="181">
        <v>117.85670779871892</v>
      </c>
      <c r="AL17" s="181">
        <v>116.92261086900348</v>
      </c>
      <c r="AM17" s="181">
        <v>118.20530649812115</v>
      </c>
      <c r="AN17" s="181">
        <v>119.83800692258478</v>
      </c>
      <c r="AO17" s="181">
        <v>120.6957865562941</v>
      </c>
      <c r="AP17" s="181">
        <v>120.6957865562941</v>
      </c>
      <c r="AQ17" s="181">
        <v>120.42905928606449</v>
      </c>
      <c r="AR17" s="181">
        <v>120.94517038205458</v>
      </c>
      <c r="AS17" s="181">
        <v>122.91441718820049</v>
      </c>
      <c r="AT17" s="181">
        <v>123.21056077588578</v>
      </c>
      <c r="AU17" s="181">
        <v>125.22745803758471</v>
      </c>
      <c r="AV17" s="181">
        <v>126.57230519784468</v>
      </c>
      <c r="AW17" s="181">
        <v>127.22257809424211</v>
      </c>
      <c r="AX17" s="181">
        <v>127.29382186441089</v>
      </c>
      <c r="AY17" s="181">
        <v>131.09410381068588</v>
      </c>
      <c r="AZ17" s="181">
        <v>132.38095608491327</v>
      </c>
      <c r="BA17" s="181">
        <v>132.38095608491327</v>
      </c>
      <c r="BB17" s="181">
        <v>132.44503338926941</v>
      </c>
      <c r="BC17" s="181">
        <v>131.88108387162168</v>
      </c>
      <c r="BD17" s="181">
        <v>131.6924398964868</v>
      </c>
      <c r="BE17" s="181">
        <v>132.13770923516435</v>
      </c>
      <c r="BF17" s="181">
        <v>133.44328587899685</v>
      </c>
      <c r="BG17" s="181">
        <v>134.1618446692699</v>
      </c>
      <c r="BH17" s="181">
        <v>134.16252841364627</v>
      </c>
      <c r="BI17" s="181">
        <v>135.17357263291797</v>
      </c>
      <c r="BJ17" s="181">
        <v>135.17357263291797</v>
      </c>
      <c r="BK17" s="181">
        <v>134.76874599389609</v>
      </c>
      <c r="BL17" s="181">
        <v>135.17357263291797</v>
      </c>
      <c r="BM17" s="181">
        <v>136.95633189453278</v>
      </c>
      <c r="BN17" s="181">
        <v>140.34999776745425</v>
      </c>
      <c r="BO17" s="181">
        <v>140.286421272072</v>
      </c>
      <c r="BP17" s="181">
        <v>141.30970828706762</v>
      </c>
      <c r="BQ17" s="181">
        <v>140.30833003512697</v>
      </c>
      <c r="BR17" s="181">
        <v>141.01162203196978</v>
      </c>
      <c r="BS17" s="181">
        <v>142.25643541878432</v>
      </c>
      <c r="BT17" s="181">
        <v>143.63290287433833</v>
      </c>
    </row>
    <row r="18" spans="1:72" x14ac:dyDescent="0.25">
      <c r="A18" s="173" t="s">
        <v>47</v>
      </c>
      <c r="C18" s="164">
        <f>SUM(C19:C25)</f>
        <v>43</v>
      </c>
      <c r="D18" s="176">
        <f t="shared" ref="D18:BO18" si="3">(D19*7+D20*4+D21*4+D22*2+D23*1+D24*22+D25*3)/43</f>
        <v>114.21514220402301</v>
      </c>
      <c r="E18" s="176">
        <v>114.68972202413164</v>
      </c>
      <c r="F18" s="176">
        <f t="shared" si="3"/>
        <v>115.08880537444067</v>
      </c>
      <c r="G18" s="176">
        <f t="shared" si="3"/>
        <v>115.87133053496024</v>
      </c>
      <c r="H18" s="176">
        <f t="shared" si="3"/>
        <v>115.97263433760111</v>
      </c>
      <c r="I18" s="176">
        <f t="shared" si="3"/>
        <v>117.0849256586518</v>
      </c>
      <c r="J18" s="176">
        <f t="shared" si="3"/>
        <v>116.61584133261293</v>
      </c>
      <c r="K18" s="176">
        <f t="shared" si="3"/>
        <v>119.66141999933059</v>
      </c>
      <c r="L18" s="176">
        <f t="shared" si="3"/>
        <v>121.12892239269799</v>
      </c>
      <c r="M18" s="176">
        <f t="shared" si="3"/>
        <v>121.19718365168593</v>
      </c>
      <c r="N18" s="176">
        <f t="shared" si="3"/>
        <v>123.26306627164217</v>
      </c>
      <c r="O18" s="176">
        <f t="shared" si="3"/>
        <v>123.88945892728931</v>
      </c>
      <c r="P18" s="176">
        <f t="shared" si="3"/>
        <v>126.51684230763189</v>
      </c>
      <c r="Q18" s="176">
        <f t="shared" si="3"/>
        <v>127.7050990772033</v>
      </c>
      <c r="R18" s="176">
        <f t="shared" si="3"/>
        <v>128.84551878511596</v>
      </c>
      <c r="S18" s="176">
        <f t="shared" si="3"/>
        <v>131.31106805818808</v>
      </c>
      <c r="T18" s="176">
        <f t="shared" si="3"/>
        <v>132.18645915062152</v>
      </c>
      <c r="U18" s="176">
        <f t="shared" si="3"/>
        <v>133.13473263940207</v>
      </c>
      <c r="V18" s="176">
        <f t="shared" si="3"/>
        <v>132.86741555199879</v>
      </c>
      <c r="W18" s="176">
        <f t="shared" si="3"/>
        <v>132.50269604876962</v>
      </c>
      <c r="X18" s="176">
        <f t="shared" si="3"/>
        <v>132.62794189467266</v>
      </c>
      <c r="Y18" s="176">
        <f t="shared" si="3"/>
        <v>133.27878738638651</v>
      </c>
      <c r="Z18" s="176">
        <f t="shared" si="3"/>
        <v>132.83637308964103</v>
      </c>
      <c r="AA18" s="176">
        <f t="shared" si="3"/>
        <v>133.90263205193591</v>
      </c>
      <c r="AB18" s="176">
        <f t="shared" si="3"/>
        <v>134.37489580321014</v>
      </c>
      <c r="AC18" s="176">
        <f t="shared" si="3"/>
        <v>134.82999339761224</v>
      </c>
      <c r="AD18" s="176">
        <f t="shared" si="3"/>
        <v>135.62195921096691</v>
      </c>
      <c r="AE18" s="176">
        <f t="shared" si="3"/>
        <v>136.72837772502385</v>
      </c>
      <c r="AF18" s="176">
        <f t="shared" si="3"/>
        <v>137.19803652021182</v>
      </c>
      <c r="AG18" s="176">
        <f t="shared" si="3"/>
        <v>137.15401175676186</v>
      </c>
      <c r="AH18" s="176">
        <f t="shared" si="3"/>
        <v>139.1437157134157</v>
      </c>
      <c r="AI18" s="176">
        <f t="shared" si="3"/>
        <v>138.73319433443575</v>
      </c>
      <c r="AJ18" s="176">
        <f t="shared" si="3"/>
        <v>139.34877628451105</v>
      </c>
      <c r="AK18" s="176">
        <f t="shared" si="3"/>
        <v>138.9307571524738</v>
      </c>
      <c r="AL18" s="176">
        <f t="shared" si="3"/>
        <v>139.52274081988642</v>
      </c>
      <c r="AM18" s="176">
        <f t="shared" si="3"/>
        <v>139.94120584485017</v>
      </c>
      <c r="AN18" s="176">
        <f t="shared" si="3"/>
        <v>140.65625546549202</v>
      </c>
      <c r="AO18" s="176">
        <f t="shared" si="3"/>
        <v>142.51543122390075</v>
      </c>
      <c r="AP18" s="176">
        <f t="shared" si="3"/>
        <v>144.47861804773365</v>
      </c>
      <c r="AQ18" s="176">
        <f t="shared" si="3"/>
        <v>144.16267893941821</v>
      </c>
      <c r="AR18" s="176">
        <f t="shared" si="3"/>
        <v>144.13646170620112</v>
      </c>
      <c r="AS18" s="176">
        <f t="shared" si="3"/>
        <v>145.06372860940303</v>
      </c>
      <c r="AT18" s="176">
        <f t="shared" si="3"/>
        <v>145.57615832618919</v>
      </c>
      <c r="AU18" s="176">
        <f t="shared" si="3"/>
        <v>147.51430504672462</v>
      </c>
      <c r="AV18" s="176">
        <f t="shared" si="3"/>
        <v>150.3029197003134</v>
      </c>
      <c r="AW18" s="176">
        <f t="shared" si="3"/>
        <v>151.2635097709377</v>
      </c>
      <c r="AX18" s="176">
        <f t="shared" si="3"/>
        <v>151.47931138961607</v>
      </c>
      <c r="AY18" s="176">
        <f t="shared" si="3"/>
        <v>152.82635683312498</v>
      </c>
      <c r="AZ18" s="176">
        <f t="shared" si="3"/>
        <v>153.25075506074757</v>
      </c>
      <c r="BA18" s="176">
        <f t="shared" si="3"/>
        <v>153.23238904128741</v>
      </c>
      <c r="BB18" s="176">
        <f t="shared" si="3"/>
        <v>155.21511132059507</v>
      </c>
      <c r="BC18" s="176">
        <f t="shared" si="3"/>
        <v>154.62335749104557</v>
      </c>
      <c r="BD18" s="176">
        <f t="shared" si="3"/>
        <v>153.865747595389</v>
      </c>
      <c r="BE18" s="176">
        <f t="shared" si="3"/>
        <v>155.4727383184553</v>
      </c>
      <c r="BF18" s="176">
        <f t="shared" si="3"/>
        <v>156.21419696048343</v>
      </c>
      <c r="BG18" s="176">
        <f t="shared" si="3"/>
        <v>156.25168243236257</v>
      </c>
      <c r="BH18" s="176">
        <f t="shared" si="3"/>
        <v>157.87776694860284</v>
      </c>
      <c r="BI18" s="176">
        <f t="shared" si="3"/>
        <v>158.17965934534067</v>
      </c>
      <c r="BJ18" s="176">
        <f t="shared" si="3"/>
        <v>158.33525041960931</v>
      </c>
      <c r="BK18" s="176">
        <f t="shared" si="3"/>
        <v>158.60832262522507</v>
      </c>
      <c r="BL18" s="176">
        <f t="shared" si="3"/>
        <v>159.74124576038847</v>
      </c>
      <c r="BM18" s="176">
        <f t="shared" si="3"/>
        <v>160.8182249131624</v>
      </c>
      <c r="BN18" s="176">
        <f t="shared" si="3"/>
        <v>160.15209448917705</v>
      </c>
      <c r="BO18" s="176">
        <f t="shared" si="3"/>
        <v>160.4007012149624</v>
      </c>
      <c r="BP18" s="176">
        <f>(BP19*7+BP20*4+BP21*4+BP22*2+BP23*1+BP24*22+BP25*3)/43</f>
        <v>160.72204573049015</v>
      </c>
      <c r="BQ18" s="176">
        <f>(BQ19*7+BQ20*4+BQ21*4+BQ22*2+BQ23*1+BQ24*22+BQ25*3)/43</f>
        <v>159.46098438734782</v>
      </c>
      <c r="BR18" s="177">
        <f>(BR19*7+BR20*4+BR21*4+BR22*2+BR23*1+BR24*22+BR25*3)/43</f>
        <v>161.09904316679655</v>
      </c>
      <c r="BS18" s="177">
        <f>(BS19*7+BS20*4+BS21*4+BS22*2+BS23*1+BS24*22+BS25*3)/43</f>
        <v>161.89481147039808</v>
      </c>
      <c r="BT18" s="177">
        <f>(BT19*7+BT20*4+BT21*4+BT22*2+BT23*1+BT24*22+BT25*3)/43</f>
        <v>162.9874415515439</v>
      </c>
    </row>
    <row r="19" spans="1:72" x14ac:dyDescent="0.25">
      <c r="B19" s="148" t="s">
        <v>460</v>
      </c>
      <c r="C19" s="184">
        <v>7</v>
      </c>
      <c r="D19" s="185">
        <v>113.01597672733058</v>
      </c>
      <c r="E19" s="185">
        <v>114.58566177250445</v>
      </c>
      <c r="F19" s="181">
        <v>115.35618465757484</v>
      </c>
      <c r="G19" s="181">
        <v>113.80464425819552</v>
      </c>
      <c r="H19" s="181">
        <v>112.41596879353995</v>
      </c>
      <c r="I19" s="181">
        <v>113.84321124588134</v>
      </c>
      <c r="J19" s="181">
        <v>114.24060369004296</v>
      </c>
      <c r="K19" s="181">
        <v>115.07121642502807</v>
      </c>
      <c r="L19" s="181">
        <v>116.36902465303899</v>
      </c>
      <c r="M19" s="181">
        <v>115.18719894824277</v>
      </c>
      <c r="N19" s="181">
        <v>113.2279166392633</v>
      </c>
      <c r="O19" s="181">
        <v>113.25714103932144</v>
      </c>
      <c r="P19" s="181">
        <v>112.66472078070451</v>
      </c>
      <c r="Q19" s="182">
        <v>114.73645444822513</v>
      </c>
      <c r="R19" s="181">
        <v>117.70174751040395</v>
      </c>
      <c r="S19" s="181">
        <v>123.65886845134658</v>
      </c>
      <c r="T19" s="181">
        <v>121.48137416538567</v>
      </c>
      <c r="U19" s="181">
        <v>122.702877503002</v>
      </c>
      <c r="V19" s="181">
        <v>122.95936845849721</v>
      </c>
      <c r="W19" s="181">
        <v>122.80812739554749</v>
      </c>
      <c r="X19" s="181">
        <v>122.59150212837632</v>
      </c>
      <c r="Y19" s="181">
        <v>122.84232400172566</v>
      </c>
      <c r="Z19" s="181">
        <v>123.47919964410002</v>
      </c>
      <c r="AA19" s="181">
        <v>123.04889543183057</v>
      </c>
      <c r="AB19" s="181">
        <v>123.7695246898712</v>
      </c>
      <c r="AC19" s="181">
        <v>123.69060767363658</v>
      </c>
      <c r="AD19" s="181">
        <v>125.56948546065959</v>
      </c>
      <c r="AE19" s="181">
        <v>124.17903335216012</v>
      </c>
      <c r="AF19" s="181">
        <v>124.49900872506866</v>
      </c>
      <c r="AG19" s="181">
        <v>126.4975982776309</v>
      </c>
      <c r="AH19" s="181">
        <v>127.5168653608896</v>
      </c>
      <c r="AI19" s="181">
        <v>127.60019457801492</v>
      </c>
      <c r="AJ19" s="181">
        <v>129.21877565660867</v>
      </c>
      <c r="AK19" s="181">
        <v>127.6118072362426</v>
      </c>
      <c r="AL19" s="181">
        <v>127.98686189963357</v>
      </c>
      <c r="AM19" s="181">
        <v>130.09640069612283</v>
      </c>
      <c r="AN19" s="181">
        <v>129.43744894632869</v>
      </c>
      <c r="AO19" s="181">
        <v>127.73089555998642</v>
      </c>
      <c r="AP19" s="181">
        <v>130.36111764153222</v>
      </c>
      <c r="AQ19" s="181">
        <v>129.06444690091399</v>
      </c>
      <c r="AR19" s="181">
        <v>129.36371955180951</v>
      </c>
      <c r="AS19" s="181">
        <v>131.99826974548165</v>
      </c>
      <c r="AT19" s="181">
        <v>130.02742659278789</v>
      </c>
      <c r="AU19" s="181">
        <v>130.16580320003669</v>
      </c>
      <c r="AV19" s="181">
        <v>134.64390656593108</v>
      </c>
      <c r="AW19" s="181">
        <v>137.89993232601461</v>
      </c>
      <c r="AX19" s="181">
        <v>137.21959786466269</v>
      </c>
      <c r="AY19" s="181">
        <v>139.76571220562172</v>
      </c>
      <c r="AZ19" s="181">
        <v>139.45654221477673</v>
      </c>
      <c r="BA19" s="181">
        <v>140.33726441526323</v>
      </c>
      <c r="BB19" s="181">
        <v>139.79280320309948</v>
      </c>
      <c r="BC19" s="181">
        <v>139.59459561196454</v>
      </c>
      <c r="BD19" s="181">
        <v>139.25240979872268</v>
      </c>
      <c r="BE19" s="181">
        <v>143.66946009918701</v>
      </c>
      <c r="BF19" s="181">
        <v>140.6532779481054</v>
      </c>
      <c r="BG19" s="181">
        <v>140.81514155150654</v>
      </c>
      <c r="BH19" s="181">
        <v>147.17090856405375</v>
      </c>
      <c r="BI19" s="181">
        <v>148.78310329904235</v>
      </c>
      <c r="BJ19" s="181">
        <v>151.24459653750978</v>
      </c>
      <c r="BK19" s="181">
        <v>150.84645565952883</v>
      </c>
      <c r="BL19" s="181">
        <v>153.19517830344134</v>
      </c>
      <c r="BM19" s="181">
        <v>153.68804623535084</v>
      </c>
      <c r="BN19" s="181">
        <v>153.68552434694055</v>
      </c>
      <c r="BO19" s="181">
        <v>150.80502462010386</v>
      </c>
      <c r="BP19" s="181">
        <v>151.38542497980643</v>
      </c>
      <c r="BQ19" s="181">
        <v>151.67063834213602</v>
      </c>
      <c r="BR19" s="181">
        <v>151.55991712846111</v>
      </c>
      <c r="BS19" s="181">
        <v>149.91015005424416</v>
      </c>
      <c r="BT19" s="181">
        <v>151.34884925216642</v>
      </c>
    </row>
    <row r="20" spans="1:72" x14ac:dyDescent="0.25">
      <c r="B20" s="148" t="s">
        <v>461</v>
      </c>
      <c r="C20" s="184">
        <v>4</v>
      </c>
      <c r="D20" s="185">
        <v>111.02681855721784</v>
      </c>
      <c r="E20" s="185">
        <v>113.0310653768632</v>
      </c>
      <c r="F20" s="181">
        <v>113.17737349061044</v>
      </c>
      <c r="G20" s="181">
        <v>111.79698083419683</v>
      </c>
      <c r="H20" s="181">
        <v>111.33625556663397</v>
      </c>
      <c r="I20" s="181">
        <v>110.30978759313294</v>
      </c>
      <c r="J20" s="181">
        <v>112.05597959553637</v>
      </c>
      <c r="K20" s="181">
        <v>111.23894123915635</v>
      </c>
      <c r="L20" s="181">
        <v>112.05694891186032</v>
      </c>
      <c r="M20" s="181">
        <v>113.38403315720497</v>
      </c>
      <c r="N20" s="181">
        <v>112.96357247693334</v>
      </c>
      <c r="O20" s="181">
        <v>115.68127097326334</v>
      </c>
      <c r="P20" s="181">
        <v>121.27495593658632</v>
      </c>
      <c r="Q20" s="182">
        <v>121.80371706046945</v>
      </c>
      <c r="R20" s="181">
        <v>125.0508589937908</v>
      </c>
      <c r="S20" s="181">
        <v>126.05778411285451</v>
      </c>
      <c r="T20" s="181">
        <v>130.60542257724973</v>
      </c>
      <c r="U20" s="181">
        <v>132.82156221718697</v>
      </c>
      <c r="V20" s="181">
        <v>136.86867635116116</v>
      </c>
      <c r="W20" s="181">
        <v>138.63704392439325</v>
      </c>
      <c r="X20" s="181">
        <v>136.46852823399931</v>
      </c>
      <c r="Y20" s="181">
        <v>135.23741624227515</v>
      </c>
      <c r="Z20" s="181">
        <v>136.86338417745148</v>
      </c>
      <c r="AA20" s="181">
        <v>136.21149427374988</v>
      </c>
      <c r="AB20" s="181">
        <v>136.93878643927445</v>
      </c>
      <c r="AC20" s="181">
        <v>137.68217066629435</v>
      </c>
      <c r="AD20" s="181">
        <v>137.39398547181642</v>
      </c>
      <c r="AE20" s="181">
        <v>139.54818336280141</v>
      </c>
      <c r="AF20" s="181">
        <v>137.2069230458213</v>
      </c>
      <c r="AG20" s="181">
        <v>135.19105565729302</v>
      </c>
      <c r="AH20" s="181">
        <v>137.26905253884223</v>
      </c>
      <c r="AI20" s="181">
        <v>137.25803716451469</v>
      </c>
      <c r="AJ20" s="181">
        <v>136.77673004842333</v>
      </c>
      <c r="AK20" s="181">
        <v>136.51767710307772</v>
      </c>
      <c r="AL20" s="181">
        <v>139.23546712814721</v>
      </c>
      <c r="AM20" s="181">
        <v>139.05094181183134</v>
      </c>
      <c r="AN20" s="181">
        <v>138.00676051023873</v>
      </c>
      <c r="AO20" s="181">
        <v>137.86043149058432</v>
      </c>
      <c r="AP20" s="181">
        <v>141.27683298044985</v>
      </c>
      <c r="AQ20" s="181">
        <v>144.10150093487022</v>
      </c>
      <c r="AR20" s="181">
        <v>140.60174176431619</v>
      </c>
      <c r="AS20" s="181">
        <v>141.34347515248459</v>
      </c>
      <c r="AT20" s="181">
        <v>141.75959096381229</v>
      </c>
      <c r="AU20" s="181">
        <v>141.37722953014065</v>
      </c>
      <c r="AV20" s="181">
        <v>143.27466327010575</v>
      </c>
      <c r="AW20" s="181">
        <v>141.92595304525082</v>
      </c>
      <c r="AX20" s="181">
        <v>141.50502716127804</v>
      </c>
      <c r="AY20" s="181">
        <v>142.45922553406913</v>
      </c>
      <c r="AZ20" s="181">
        <v>140.6460461703447</v>
      </c>
      <c r="BA20" s="181">
        <v>140.82952953570887</v>
      </c>
      <c r="BB20" s="181">
        <v>143.1808149431383</v>
      </c>
      <c r="BC20" s="181">
        <v>144.57631207377722</v>
      </c>
      <c r="BD20" s="181">
        <v>143.68111729521084</v>
      </c>
      <c r="BE20" s="181">
        <v>144.52657609732526</v>
      </c>
      <c r="BF20" s="181">
        <v>147.43768571224714</v>
      </c>
      <c r="BG20" s="181">
        <v>149.22820188268872</v>
      </c>
      <c r="BH20" s="181">
        <v>150.71563922805458</v>
      </c>
      <c r="BI20" s="181">
        <v>150.56070187848175</v>
      </c>
      <c r="BJ20" s="181">
        <v>149.14689405713114</v>
      </c>
      <c r="BK20" s="181">
        <v>150.65877520463977</v>
      </c>
      <c r="BL20" s="181">
        <v>151.73232751232328</v>
      </c>
      <c r="BM20" s="181">
        <v>154.29853668441919</v>
      </c>
      <c r="BN20" s="181">
        <v>152.98011332812686</v>
      </c>
      <c r="BO20" s="181">
        <v>154.56699495047579</v>
      </c>
      <c r="BP20" s="181">
        <v>159.4495061230171</v>
      </c>
      <c r="BQ20" s="181">
        <v>157.16751678520478</v>
      </c>
      <c r="BR20" s="181">
        <v>156.84579426070508</v>
      </c>
      <c r="BS20" s="181">
        <v>161.11415433342427</v>
      </c>
      <c r="BT20" s="181">
        <v>162.35110418185616</v>
      </c>
    </row>
    <row r="21" spans="1:72" x14ac:dyDescent="0.25">
      <c r="B21" s="148" t="s">
        <v>462</v>
      </c>
      <c r="C21" s="184">
        <v>4</v>
      </c>
      <c r="D21" s="185">
        <v>107.99387099164555</v>
      </c>
      <c r="E21" s="185">
        <v>107.31469204769797</v>
      </c>
      <c r="F21" s="181">
        <v>107.00364643647175</v>
      </c>
      <c r="G21" s="181">
        <v>107.47550744470394</v>
      </c>
      <c r="H21" s="181">
        <v>108.03652167780254</v>
      </c>
      <c r="I21" s="181">
        <v>108.45591429853081</v>
      </c>
      <c r="J21" s="181">
        <v>108.59010183749746</v>
      </c>
      <c r="K21" s="181">
        <v>107.87964061904862</v>
      </c>
      <c r="L21" s="181">
        <v>109.53171582763549</v>
      </c>
      <c r="M21" s="181">
        <v>108.18059514073326</v>
      </c>
      <c r="N21" s="181">
        <v>111.44798342090043</v>
      </c>
      <c r="O21" s="181">
        <v>112.88863250816334</v>
      </c>
      <c r="P21" s="181">
        <v>114.07629532116285</v>
      </c>
      <c r="Q21" s="182">
        <v>115.2098921657572</v>
      </c>
      <c r="R21" s="181">
        <v>116.47054896855364</v>
      </c>
      <c r="S21" s="181">
        <v>117.24781715836968</v>
      </c>
      <c r="T21" s="181">
        <v>115.53063612172463</v>
      </c>
      <c r="U21" s="181">
        <v>117.05153365196405</v>
      </c>
      <c r="V21" s="181">
        <v>117.9720061718362</v>
      </c>
      <c r="W21" s="181">
        <v>115.98988820357874</v>
      </c>
      <c r="X21" s="181">
        <v>117.1663614122036</v>
      </c>
      <c r="Y21" s="181">
        <v>119.28937628424504</v>
      </c>
      <c r="Z21" s="181">
        <v>120.53982023417244</v>
      </c>
      <c r="AA21" s="181">
        <v>121.73729542335357</v>
      </c>
      <c r="AB21" s="181">
        <v>123.31114200612085</v>
      </c>
      <c r="AC21" s="181">
        <v>128.57611688200427</v>
      </c>
      <c r="AD21" s="181">
        <v>128.64948407378364</v>
      </c>
      <c r="AE21" s="181">
        <v>136.42600736554257</v>
      </c>
      <c r="AF21" s="181">
        <v>139.89427770798252</v>
      </c>
      <c r="AG21" s="181">
        <v>143.23563592897025</v>
      </c>
      <c r="AH21" s="181">
        <v>151.46747640199993</v>
      </c>
      <c r="AI21" s="181">
        <v>152.38070913604841</v>
      </c>
      <c r="AJ21" s="181">
        <v>153.5892881602318</v>
      </c>
      <c r="AK21" s="181">
        <v>159.55579595523145</v>
      </c>
      <c r="AL21" s="181">
        <v>161.26073001820595</v>
      </c>
      <c r="AM21" s="181">
        <v>161.28029496113624</v>
      </c>
      <c r="AN21" s="181">
        <v>163.59707179961157</v>
      </c>
      <c r="AO21" s="181">
        <v>164.96345622971859</v>
      </c>
      <c r="AP21" s="181">
        <v>169.32522457333584</v>
      </c>
      <c r="AQ21" s="181">
        <v>169.10500593361473</v>
      </c>
      <c r="AR21" s="181">
        <v>171.21013222875212</v>
      </c>
      <c r="AS21" s="181">
        <v>171.98334546179737</v>
      </c>
      <c r="AT21" s="181">
        <v>169.95664489214482</v>
      </c>
      <c r="AU21" s="181">
        <v>172.09550097484228</v>
      </c>
      <c r="AV21" s="181">
        <v>172.73961491990929</v>
      </c>
      <c r="AW21" s="181">
        <v>180.02088167899174</v>
      </c>
      <c r="AX21" s="181">
        <v>178.13232993182541</v>
      </c>
      <c r="AY21" s="181">
        <v>183.71558946978865</v>
      </c>
      <c r="AZ21" s="181">
        <v>188.65885453926643</v>
      </c>
      <c r="BA21" s="181">
        <v>187.78064912399651</v>
      </c>
      <c r="BB21" s="181">
        <v>192.78473903875158</v>
      </c>
      <c r="BC21" s="181">
        <v>190.73156316121094</v>
      </c>
      <c r="BD21" s="181">
        <v>189.91345310380984</v>
      </c>
      <c r="BE21" s="181">
        <v>193.30160254222949</v>
      </c>
      <c r="BF21" s="181">
        <v>191.42316029177297</v>
      </c>
      <c r="BG21" s="181">
        <v>191.57937123806443</v>
      </c>
      <c r="BH21" s="181">
        <v>193.59321116518436</v>
      </c>
      <c r="BI21" s="181">
        <v>194.99405831945984</v>
      </c>
      <c r="BJ21" s="181">
        <v>192.55925514235693</v>
      </c>
      <c r="BK21" s="181">
        <v>188.71360734635306</v>
      </c>
      <c r="BL21" s="181">
        <v>191.5115495516954</v>
      </c>
      <c r="BM21" s="181">
        <v>193.70082749470612</v>
      </c>
      <c r="BN21" s="181">
        <v>192.43783947195277</v>
      </c>
      <c r="BO21" s="181">
        <v>193.02304023221646</v>
      </c>
      <c r="BP21" s="181">
        <v>196.04438378219837</v>
      </c>
      <c r="BQ21" s="181">
        <v>186.70092344659852</v>
      </c>
      <c r="BR21" s="181">
        <v>189.60989307559842</v>
      </c>
      <c r="BS21" s="181">
        <v>189.83696601147184</v>
      </c>
      <c r="BT21" s="181">
        <v>187.11861181533106</v>
      </c>
    </row>
    <row r="22" spans="1:72" x14ac:dyDescent="0.25">
      <c r="B22" s="148" t="s">
        <v>463</v>
      </c>
      <c r="C22" s="184">
        <v>2</v>
      </c>
      <c r="D22" s="185">
        <v>115.79955846211527</v>
      </c>
      <c r="E22" s="185">
        <v>116.35356354396632</v>
      </c>
      <c r="F22" s="181">
        <v>120.54817344941056</v>
      </c>
      <c r="G22" s="181">
        <v>118.29882950806015</v>
      </c>
      <c r="H22" s="181">
        <v>113.02120214937312</v>
      </c>
      <c r="I22" s="181">
        <v>120.32740450701877</v>
      </c>
      <c r="J22" s="181">
        <v>123.40150789353106</v>
      </c>
      <c r="K22" s="181">
        <v>130.62856666805521</v>
      </c>
      <c r="L22" s="181">
        <v>131.21172991210895</v>
      </c>
      <c r="M22" s="181">
        <v>130.37863956346061</v>
      </c>
      <c r="N22" s="181">
        <v>126.29649685508392</v>
      </c>
      <c r="O22" s="181">
        <v>127.04627816886742</v>
      </c>
      <c r="P22" s="181">
        <v>128.2959136918399</v>
      </c>
      <c r="Q22" s="182">
        <v>130.12871245886615</v>
      </c>
      <c r="R22" s="181">
        <v>126.21318782021915</v>
      </c>
      <c r="S22" s="181">
        <v>124.96355229724671</v>
      </c>
      <c r="T22" s="181">
        <v>124.96355229724671</v>
      </c>
      <c r="U22" s="181">
        <v>131.00345732494691</v>
      </c>
      <c r="V22" s="181">
        <v>134.96063648102643</v>
      </c>
      <c r="W22" s="181">
        <v>130.37863956346061</v>
      </c>
      <c r="X22" s="181">
        <v>129.9620943891365</v>
      </c>
      <c r="Y22" s="181">
        <v>131.62827508643312</v>
      </c>
      <c r="Z22" s="181">
        <v>131.29503894697379</v>
      </c>
      <c r="AA22" s="181">
        <v>133.29445578372969</v>
      </c>
      <c r="AB22" s="181">
        <v>133.29445578372969</v>
      </c>
      <c r="AC22" s="181">
        <v>132.04482026075732</v>
      </c>
      <c r="AD22" s="181">
        <v>131.21172991210895</v>
      </c>
      <c r="AE22" s="181">
        <v>132.46136543508143</v>
      </c>
      <c r="AF22" s="181">
        <v>133.29445578372969</v>
      </c>
      <c r="AG22" s="181">
        <v>134.33581871954021</v>
      </c>
      <c r="AH22" s="181">
        <v>140.58399633440246</v>
      </c>
      <c r="AI22" s="181">
        <v>142.25017703169905</v>
      </c>
      <c r="AJ22" s="181">
        <v>138.3763069104844</v>
      </c>
      <c r="AK22" s="181">
        <v>140.67980172449708</v>
      </c>
      <c r="AL22" s="181">
        <v>135.3771816553506</v>
      </c>
      <c r="AM22" s="181">
        <v>136.62681717832302</v>
      </c>
      <c r="AN22" s="181">
        <v>133.7943099929187</v>
      </c>
      <c r="AO22" s="181">
        <v>134.33581871954021</v>
      </c>
      <c r="AP22" s="181">
        <v>136.00199941683672</v>
      </c>
      <c r="AQ22" s="181">
        <v>135.71041779480981</v>
      </c>
      <c r="AR22" s="181">
        <v>134.7523638938643</v>
      </c>
      <c r="AS22" s="181">
        <v>141.20881409588875</v>
      </c>
      <c r="AT22" s="181">
        <v>145.81163827217065</v>
      </c>
      <c r="AU22" s="181">
        <v>139.02195193068687</v>
      </c>
      <c r="AV22" s="181">
        <v>145.89494730703547</v>
      </c>
      <c r="AW22" s="181">
        <v>147.79022785021041</v>
      </c>
      <c r="AX22" s="181">
        <v>145.3742658391302</v>
      </c>
      <c r="AY22" s="181">
        <v>143.91635772899571</v>
      </c>
      <c r="AZ22" s="181">
        <v>149.62302661723666</v>
      </c>
      <c r="BA22" s="181">
        <v>147.83188236764278</v>
      </c>
      <c r="BB22" s="181">
        <v>147.95684591993998</v>
      </c>
      <c r="BC22" s="181">
        <v>147.3320281584538</v>
      </c>
      <c r="BD22" s="181">
        <v>147.45699171075097</v>
      </c>
      <c r="BE22" s="181">
        <v>151.24755279710084</v>
      </c>
      <c r="BF22" s="181">
        <v>166.61806972966224</v>
      </c>
      <c r="BG22" s="181">
        <v>153.21781147165407</v>
      </c>
      <c r="BH22" s="181">
        <v>155.45465905777479</v>
      </c>
      <c r="BI22" s="181">
        <v>154.53825967426161</v>
      </c>
      <c r="BJ22" s="181">
        <v>154.74653226142371</v>
      </c>
      <c r="BK22" s="181">
        <v>153.12200608155962</v>
      </c>
      <c r="BL22" s="181">
        <v>149.12317240804762</v>
      </c>
      <c r="BM22" s="181">
        <v>155.99616778439628</v>
      </c>
      <c r="BN22" s="181">
        <v>149.20648144291252</v>
      </c>
      <c r="BO22" s="181">
        <v>150.7893531053443</v>
      </c>
      <c r="BP22" s="181">
        <v>149.01903611446664</v>
      </c>
      <c r="BQ22" s="181">
        <v>151.78906152372218</v>
      </c>
      <c r="BR22" s="181">
        <v>153.91344191277548</v>
      </c>
      <c r="BS22" s="181">
        <v>150.37280793102016</v>
      </c>
      <c r="BT22" s="181">
        <v>155.52963718915316</v>
      </c>
    </row>
    <row r="23" spans="1:72" x14ac:dyDescent="0.25">
      <c r="B23" s="148" t="s">
        <v>464</v>
      </c>
      <c r="C23" s="184">
        <v>1</v>
      </c>
      <c r="D23" s="185">
        <v>103.18743406026678</v>
      </c>
      <c r="E23" s="185">
        <v>102.92537116207068</v>
      </c>
      <c r="F23" s="181">
        <v>102.6517675783079</v>
      </c>
      <c r="G23" s="181">
        <v>104.9866633293661</v>
      </c>
      <c r="H23" s="181">
        <v>104.9866633293661</v>
      </c>
      <c r="I23" s="181">
        <v>104.35251775248818</v>
      </c>
      <c r="J23" s="181">
        <v>108.13113868503459</v>
      </c>
      <c r="K23" s="181">
        <v>110.08636820364019</v>
      </c>
      <c r="L23" s="181">
        <v>109.03625463114419</v>
      </c>
      <c r="M23" s="181">
        <v>108.24947801172534</v>
      </c>
      <c r="N23" s="181">
        <v>108.71647168611273</v>
      </c>
      <c r="O23" s="181">
        <v>109.09713502550017</v>
      </c>
      <c r="P23" s="181">
        <v>111.18520322178247</v>
      </c>
      <c r="Q23" s="182">
        <v>112.03546954393813</v>
      </c>
      <c r="R23" s="181">
        <v>112.50120485631602</v>
      </c>
      <c r="S23" s="181">
        <v>113.26374100413197</v>
      </c>
      <c r="T23" s="181">
        <v>114.33542189180869</v>
      </c>
      <c r="U23" s="181">
        <v>115.52342328023575</v>
      </c>
      <c r="V23" s="181">
        <v>115.52342328023575</v>
      </c>
      <c r="W23" s="181">
        <v>116.73834258304231</v>
      </c>
      <c r="X23" s="181">
        <v>116.73834258304231</v>
      </c>
      <c r="Y23" s="181">
        <v>116.78162718342419</v>
      </c>
      <c r="Z23" s="181">
        <v>116.78162718342419</v>
      </c>
      <c r="AA23" s="181">
        <v>118.66930996878864</v>
      </c>
      <c r="AB23" s="181">
        <v>118.66930996878864</v>
      </c>
      <c r="AC23" s="181">
        <v>119.58734426465981</v>
      </c>
      <c r="AD23" s="181">
        <v>119.88998048859023</v>
      </c>
      <c r="AE23" s="181">
        <v>119.88998048859023</v>
      </c>
      <c r="AF23" s="181">
        <v>119.88998048859023</v>
      </c>
      <c r="AG23" s="181">
        <v>119.88998048859023</v>
      </c>
      <c r="AH23" s="181">
        <v>119.88996668585311</v>
      </c>
      <c r="AI23" s="181">
        <v>119.99846860863573</v>
      </c>
      <c r="AJ23" s="181">
        <v>121.93433864781657</v>
      </c>
      <c r="AK23" s="181">
        <v>122.28598365125247</v>
      </c>
      <c r="AL23" s="181">
        <v>121.93433864781657</v>
      </c>
      <c r="AM23" s="181">
        <v>121.75639963882733</v>
      </c>
      <c r="AN23" s="181">
        <v>121.81060037196971</v>
      </c>
      <c r="AO23" s="181">
        <v>122.6127528596609</v>
      </c>
      <c r="AP23" s="181">
        <v>125.86902997701296</v>
      </c>
      <c r="AQ23" s="181">
        <v>126.96867231889335</v>
      </c>
      <c r="AR23" s="181">
        <v>126.77360044590556</v>
      </c>
      <c r="AS23" s="181">
        <v>126.33059378316251</v>
      </c>
      <c r="AT23" s="181">
        <v>127.59246812088321</v>
      </c>
      <c r="AU23" s="181">
        <v>127.5337379498616</v>
      </c>
      <c r="AV23" s="181">
        <v>126.95383686132273</v>
      </c>
      <c r="AW23" s="181">
        <v>128.52491166483932</v>
      </c>
      <c r="AX23" s="181">
        <v>128.71406877414685</v>
      </c>
      <c r="AY23" s="181">
        <v>128.30780009293815</v>
      </c>
      <c r="AZ23" s="181">
        <v>126.36211753152466</v>
      </c>
      <c r="BA23" s="181">
        <v>129.40444186611057</v>
      </c>
      <c r="BB23" s="181">
        <v>129.8307211299321</v>
      </c>
      <c r="BC23" s="181">
        <v>129.62680743396467</v>
      </c>
      <c r="BD23" s="181">
        <v>129.59682857540997</v>
      </c>
      <c r="BE23" s="181">
        <v>128.29254999442037</v>
      </c>
      <c r="BF23" s="181">
        <v>128.33361329220003</v>
      </c>
      <c r="BG23" s="181">
        <v>129.42412918638246</v>
      </c>
      <c r="BH23" s="181">
        <v>128.67935543386216</v>
      </c>
      <c r="BI23" s="181">
        <v>128.68888069736022</v>
      </c>
      <c r="BJ23" s="181">
        <v>130.05514987844953</v>
      </c>
      <c r="BK23" s="181">
        <v>130.67087010307799</v>
      </c>
      <c r="BL23" s="181">
        <v>130.07841962773907</v>
      </c>
      <c r="BM23" s="181">
        <v>130.10378479216442</v>
      </c>
      <c r="BN23" s="181">
        <v>129.90260846402037</v>
      </c>
      <c r="BO23" s="181">
        <v>133.08672701419465</v>
      </c>
      <c r="BP23" s="181">
        <v>134.60879161393078</v>
      </c>
      <c r="BQ23" s="181">
        <v>132.25490675111743</v>
      </c>
      <c r="BR23" s="181">
        <v>130.30993192940878</v>
      </c>
      <c r="BS23" s="181">
        <v>135.762702663618</v>
      </c>
      <c r="BT23" s="181">
        <v>134.86189453310905</v>
      </c>
    </row>
    <row r="24" spans="1:72" x14ac:dyDescent="0.25">
      <c r="B24" s="148" t="s">
        <v>465</v>
      </c>
      <c r="C24" s="184">
        <v>22</v>
      </c>
      <c r="D24" s="185">
        <v>118.25482660920166</v>
      </c>
      <c r="E24" s="185">
        <v>118.41322870702021</v>
      </c>
      <c r="F24" s="181">
        <v>118.45952497179405</v>
      </c>
      <c r="G24" s="181">
        <v>120.61502733054152</v>
      </c>
      <c r="H24" s="181">
        <v>121.48326690208854</v>
      </c>
      <c r="I24" s="181">
        <v>122.52055583628994</v>
      </c>
      <c r="J24" s="181">
        <v>120.70779523008081</v>
      </c>
      <c r="K24" s="181">
        <v>126.1612173368168</v>
      </c>
      <c r="L24" s="181">
        <v>128.16827274771401</v>
      </c>
      <c r="M24" s="181">
        <v>129.07322313518662</v>
      </c>
      <c r="N24" s="181">
        <v>133.59291498191308</v>
      </c>
      <c r="O24" s="181">
        <v>134.07957550822798</v>
      </c>
      <c r="P24" s="181">
        <v>137.39509209343606</v>
      </c>
      <c r="Q24" s="182">
        <v>138.45862659697971</v>
      </c>
      <c r="R24" s="181">
        <v>139.24949382334501</v>
      </c>
      <c r="S24" s="181">
        <v>142.0385556037875</v>
      </c>
      <c r="T24" s="181">
        <v>143.63918292426828</v>
      </c>
      <c r="U24" s="181">
        <v>142.89050259705465</v>
      </c>
      <c r="V24" s="181">
        <v>139.96617722727447</v>
      </c>
      <c r="W24" s="181">
        <v>140.09483419838909</v>
      </c>
      <c r="X24" s="181">
        <v>140.27727200520951</v>
      </c>
      <c r="Y24" s="181">
        <v>140.96694462763153</v>
      </c>
      <c r="Z24" s="181">
        <v>139.58456756758298</v>
      </c>
      <c r="AA24" s="181">
        <v>140.98022978227138</v>
      </c>
      <c r="AB24" s="181">
        <v>141.18162237624986</v>
      </c>
      <c r="AC24" s="181">
        <v>141.03462106378558</v>
      </c>
      <c r="AD24" s="181">
        <v>142.22002991919169</v>
      </c>
      <c r="AE24" s="181">
        <v>142.8367298959445</v>
      </c>
      <c r="AF24" s="181">
        <v>143.22497482682766</v>
      </c>
      <c r="AG24" s="181">
        <v>142.1566995081125</v>
      </c>
      <c r="AH24" s="181">
        <v>143.12652884497837</v>
      </c>
      <c r="AI24" s="181">
        <v>142.2156751299697</v>
      </c>
      <c r="AJ24" s="181">
        <v>143.12835058655222</v>
      </c>
      <c r="AK24" s="181">
        <v>141.49450416985667</v>
      </c>
      <c r="AL24" s="181">
        <v>142.3438370191879</v>
      </c>
      <c r="AM24" s="181">
        <v>142.32315597975614</v>
      </c>
      <c r="AN24" s="181">
        <v>143.72312382032686</v>
      </c>
      <c r="AO24" s="181">
        <v>147.38344127631916</v>
      </c>
      <c r="AP24" s="181">
        <v>148.49148916007081</v>
      </c>
      <c r="AQ24" s="181">
        <v>147.78975712846452</v>
      </c>
      <c r="AR24" s="181">
        <v>147.90966303610656</v>
      </c>
      <c r="AS24" s="181">
        <v>147.68509764470855</v>
      </c>
      <c r="AT24" s="181">
        <v>149.0318941708866</v>
      </c>
      <c r="AU24" s="181">
        <v>152.97730596314733</v>
      </c>
      <c r="AV24" s="181">
        <v>155.89201783880233</v>
      </c>
      <c r="AW24" s="181">
        <v>154.9365109233093</v>
      </c>
      <c r="AX24" s="181">
        <v>156.06212348987972</v>
      </c>
      <c r="AY24" s="181">
        <v>156.61749646451256</v>
      </c>
      <c r="AZ24" s="181">
        <v>156.33820233125218</v>
      </c>
      <c r="BA24" s="181">
        <v>156.24386468295555</v>
      </c>
      <c r="BB24" s="181">
        <v>158.68234052823007</v>
      </c>
      <c r="BC24" s="181">
        <v>158.6826810643054</v>
      </c>
      <c r="BD24" s="181">
        <v>157.84658855961121</v>
      </c>
      <c r="BE24" s="181">
        <v>158.44645124416374</v>
      </c>
      <c r="BF24" s="181">
        <v>159.30882007481259</v>
      </c>
      <c r="BG24" s="181">
        <v>160.23276344475403</v>
      </c>
      <c r="BH24" s="181">
        <v>160.2359690587291</v>
      </c>
      <c r="BI24" s="181">
        <v>159.99211843271809</v>
      </c>
      <c r="BJ24" s="181">
        <v>160.39049379719779</v>
      </c>
      <c r="BK24" s="181">
        <v>161.49538199390091</v>
      </c>
      <c r="BL24" s="181">
        <v>162.63776667887743</v>
      </c>
      <c r="BM24" s="181">
        <v>162.54157309651325</v>
      </c>
      <c r="BN24" s="181">
        <v>162.33636223184257</v>
      </c>
      <c r="BO24" s="181">
        <v>162.66243246636654</v>
      </c>
      <c r="BP24" s="181">
        <v>161.72552785667142</v>
      </c>
      <c r="BQ24" s="181">
        <v>161.34731832163936</v>
      </c>
      <c r="BR24" s="181">
        <v>163.63033638448624</v>
      </c>
      <c r="BS24" s="181">
        <v>164.89480442003583</v>
      </c>
      <c r="BT24" s="181">
        <v>166.36835490805174</v>
      </c>
    </row>
    <row r="25" spans="1:72" x14ac:dyDescent="0.25">
      <c r="B25" s="148" t="s">
        <v>466</v>
      </c>
      <c r="C25" s="184">
        <v>3</v>
      </c>
      <c r="D25" s="185">
        <v>102.55459436642913</v>
      </c>
      <c r="E25" s="185">
        <v>102.4839517091457</v>
      </c>
      <c r="F25" s="181">
        <v>103.58119831099926</v>
      </c>
      <c r="G25" s="181">
        <v>104.54327548763949</v>
      </c>
      <c r="H25" s="181">
        <v>106.25314883675399</v>
      </c>
      <c r="I25" s="181">
        <v>107.40898728976642</v>
      </c>
      <c r="J25" s="181">
        <v>107.23565873534845</v>
      </c>
      <c r="K25" s="181">
        <v>105.525978204493</v>
      </c>
      <c r="L25" s="181">
        <v>105.48137215056215</v>
      </c>
      <c r="M25" s="181">
        <v>103.4307750267637</v>
      </c>
      <c r="N25" s="181">
        <v>103.2388715386892</v>
      </c>
      <c r="O25" s="181">
        <v>102.40892670941116</v>
      </c>
      <c r="P25" s="181">
        <v>106.56570402372891</v>
      </c>
      <c r="Q25" s="182">
        <v>107.2423208940122</v>
      </c>
      <c r="R25" s="181">
        <v>107.31433290914497</v>
      </c>
      <c r="S25" s="181">
        <v>106.50079112527146</v>
      </c>
      <c r="T25" s="181">
        <v>108.25977956764136</v>
      </c>
      <c r="U25" s="181">
        <v>115.08652747711305</v>
      </c>
      <c r="V25" s="181">
        <v>122.8399880640506</v>
      </c>
      <c r="W25" s="181">
        <v>119.95644524728318</v>
      </c>
      <c r="X25" s="181">
        <v>122.51963750385134</v>
      </c>
      <c r="Y25" s="181">
        <v>123.89115344409186</v>
      </c>
      <c r="Z25" s="181">
        <v>122.58821204505706</v>
      </c>
      <c r="AA25" s="181">
        <v>125.9508248919325</v>
      </c>
      <c r="AB25" s="181">
        <v>126.49340637120365</v>
      </c>
      <c r="AC25" s="181">
        <v>126.79455466640604</v>
      </c>
      <c r="AD25" s="181">
        <v>125.80995704317804</v>
      </c>
      <c r="AE25" s="181">
        <v>126.3164922426656</v>
      </c>
      <c r="AF25" s="181">
        <v>127.39645601071813</v>
      </c>
      <c r="AG25" s="181">
        <v>127.47451471538129</v>
      </c>
      <c r="AH25" s="181">
        <v>128.59133614769888</v>
      </c>
      <c r="AI25" s="181">
        <v>126.84244453367116</v>
      </c>
      <c r="AJ25" s="181">
        <v>126.16373747671975</v>
      </c>
      <c r="AK25" s="181">
        <v>126.64044527744828</v>
      </c>
      <c r="AL25" s="181">
        <v>125.77730566387213</v>
      </c>
      <c r="AM25" s="181">
        <v>126.45087793790644</v>
      </c>
      <c r="AN25" s="181">
        <v>128.14452291581924</v>
      </c>
      <c r="AO25" s="181">
        <v>129.67720814961754</v>
      </c>
      <c r="AP25" s="181">
        <v>130.98624400481148</v>
      </c>
      <c r="AQ25" s="181">
        <v>130.98462462663761</v>
      </c>
      <c r="AR25" s="181">
        <v>131.59446850124331</v>
      </c>
      <c r="AS25" s="181">
        <v>134.20826312343422</v>
      </c>
      <c r="AT25" s="181">
        <v>134.93348734268736</v>
      </c>
      <c r="AU25" s="181">
        <v>135.66173319616462</v>
      </c>
      <c r="AV25" s="181">
        <v>136.03098815428473</v>
      </c>
      <c r="AW25" s="181">
        <v>139.51181576439492</v>
      </c>
      <c r="AX25" s="181">
        <v>140.56481969955919</v>
      </c>
      <c r="AY25" s="181">
        <v>142.24955353312848</v>
      </c>
      <c r="AZ25" s="181">
        <v>143.77281573890602</v>
      </c>
      <c r="BA25" s="181">
        <v>143.25264453442537</v>
      </c>
      <c r="BB25" s="181">
        <v>145.02734794848621</v>
      </c>
      <c r="BC25" s="181">
        <v>138.36695157522183</v>
      </c>
      <c r="BD25" s="181">
        <v>136.64874536874245</v>
      </c>
      <c r="BE25" s="181">
        <v>137.23974316027565</v>
      </c>
      <c r="BF25" s="181">
        <v>136.94344841685592</v>
      </c>
      <c r="BG25" s="181">
        <v>136.3018377779176</v>
      </c>
      <c r="BH25" s="181">
        <v>138.84407480904602</v>
      </c>
      <c r="BI25" s="181">
        <v>140.14419413296841</v>
      </c>
      <c r="BJ25" s="181">
        <v>138.24663918101029</v>
      </c>
      <c r="BK25" s="181">
        <v>138.97662231066258</v>
      </c>
      <c r="BL25" s="181">
        <v>139.05872664580099</v>
      </c>
      <c r="BM25" s="181">
        <v>143.11972080592588</v>
      </c>
      <c r="BN25" s="181">
        <v>143.11801365177635</v>
      </c>
      <c r="BO25" s="181">
        <v>145.99863056231342</v>
      </c>
      <c r="BP25" s="181">
        <v>146.25531841397796</v>
      </c>
      <c r="BQ25" s="181">
        <v>144.7266888197214</v>
      </c>
      <c r="BR25" s="181">
        <v>147.50415690471763</v>
      </c>
      <c r="BS25" s="181">
        <v>148.03578190045965</v>
      </c>
      <c r="BT25" s="181">
        <v>148.37140035797304</v>
      </c>
    </row>
    <row r="26" spans="1:72" x14ac:dyDescent="0.25">
      <c r="A26" s="173" t="s">
        <v>48</v>
      </c>
      <c r="C26" s="164">
        <f>SUM(C27:C31)</f>
        <v>25</v>
      </c>
      <c r="D26" s="176">
        <f t="shared" ref="D26:BO26" si="4">(D27*8+D28*8+D29*3+D30*1+D31*5)/25</f>
        <v>106.04763347049173</v>
      </c>
      <c r="E26" s="176">
        <v>107.11346552749346</v>
      </c>
      <c r="F26" s="176">
        <f t="shared" si="4"/>
        <v>109.26023508125112</v>
      </c>
      <c r="G26" s="176">
        <f t="shared" si="4"/>
        <v>109.9364720438855</v>
      </c>
      <c r="H26" s="176">
        <f t="shared" si="4"/>
        <v>111.28135742649178</v>
      </c>
      <c r="I26" s="176">
        <f t="shared" si="4"/>
        <v>112.59032519975281</v>
      </c>
      <c r="J26" s="176">
        <f t="shared" si="4"/>
        <v>116.51612038241484</v>
      </c>
      <c r="K26" s="176">
        <f t="shared" si="4"/>
        <v>118.35126445764989</v>
      </c>
      <c r="L26" s="176">
        <f t="shared" si="4"/>
        <v>118.31985635380086</v>
      </c>
      <c r="M26" s="176">
        <f t="shared" si="4"/>
        <v>120.1587707312014</v>
      </c>
      <c r="N26" s="176">
        <f t="shared" si="4"/>
        <v>120.81937038308466</v>
      </c>
      <c r="O26" s="176">
        <f t="shared" si="4"/>
        <v>120.59719059616245</v>
      </c>
      <c r="P26" s="176">
        <f t="shared" si="4"/>
        <v>120.90345057723408</v>
      </c>
      <c r="Q26" s="176">
        <f t="shared" si="4"/>
        <v>122.36929128011685</v>
      </c>
      <c r="R26" s="176">
        <f t="shared" si="4"/>
        <v>121.66163645301498</v>
      </c>
      <c r="S26" s="176">
        <f t="shared" si="4"/>
        <v>122.99937642783676</v>
      </c>
      <c r="T26" s="176">
        <f t="shared" si="4"/>
        <v>124.34581194457037</v>
      </c>
      <c r="U26" s="176">
        <f t="shared" si="4"/>
        <v>124.98729659248322</v>
      </c>
      <c r="V26" s="176">
        <f t="shared" si="4"/>
        <v>129.99703111321921</v>
      </c>
      <c r="W26" s="176">
        <f t="shared" si="4"/>
        <v>130.74693771115082</v>
      </c>
      <c r="X26" s="176">
        <f t="shared" si="4"/>
        <v>130.72719451490818</v>
      </c>
      <c r="Y26" s="176">
        <f t="shared" si="4"/>
        <v>133.19814220598568</v>
      </c>
      <c r="Z26" s="176">
        <f t="shared" si="4"/>
        <v>133.5691457900204</v>
      </c>
      <c r="AA26" s="176">
        <f t="shared" si="4"/>
        <v>134.49375036734583</v>
      </c>
      <c r="AB26" s="176">
        <f t="shared" si="4"/>
        <v>135.49511134473943</v>
      </c>
      <c r="AC26" s="176">
        <f t="shared" si="4"/>
        <v>136.81187698308108</v>
      </c>
      <c r="AD26" s="176">
        <f t="shared" si="4"/>
        <v>134.39767438364763</v>
      </c>
      <c r="AE26" s="176">
        <f t="shared" si="4"/>
        <v>134.14705130957611</v>
      </c>
      <c r="AF26" s="176">
        <f t="shared" si="4"/>
        <v>135.35598927059695</v>
      </c>
      <c r="AG26" s="176">
        <f t="shared" si="4"/>
        <v>133.95393794597101</v>
      </c>
      <c r="AH26" s="176">
        <f t="shared" si="4"/>
        <v>135.78742581025961</v>
      </c>
      <c r="AI26" s="176">
        <f t="shared" si="4"/>
        <v>137.40722431145602</v>
      </c>
      <c r="AJ26" s="176">
        <f t="shared" si="4"/>
        <v>137.66113870757169</v>
      </c>
      <c r="AK26" s="176">
        <f t="shared" si="4"/>
        <v>136.17986401164623</v>
      </c>
      <c r="AL26" s="176">
        <f t="shared" si="4"/>
        <v>135.39472352743385</v>
      </c>
      <c r="AM26" s="176">
        <f t="shared" si="4"/>
        <v>134.68885990878263</v>
      </c>
      <c r="AN26" s="176">
        <f t="shared" si="4"/>
        <v>135.49814552790482</v>
      </c>
      <c r="AO26" s="176">
        <f t="shared" si="4"/>
        <v>134.52385767624244</v>
      </c>
      <c r="AP26" s="176">
        <f t="shared" si="4"/>
        <v>134.66520159610587</v>
      </c>
      <c r="AQ26" s="176">
        <f t="shared" si="4"/>
        <v>133.81460254132315</v>
      </c>
      <c r="AR26" s="176">
        <f t="shared" si="4"/>
        <v>135.82559534281103</v>
      </c>
      <c r="AS26" s="176">
        <f t="shared" si="4"/>
        <v>137.55496134702372</v>
      </c>
      <c r="AT26" s="176">
        <f t="shared" si="4"/>
        <v>137.62763813152412</v>
      </c>
      <c r="AU26" s="176">
        <f t="shared" si="4"/>
        <v>137.90405220032753</v>
      </c>
      <c r="AV26" s="176">
        <f t="shared" si="4"/>
        <v>137.07650697502177</v>
      </c>
      <c r="AW26" s="176">
        <f t="shared" si="4"/>
        <v>138.76798682443959</v>
      </c>
      <c r="AX26" s="176">
        <f t="shared" si="4"/>
        <v>138.59203603527283</v>
      </c>
      <c r="AY26" s="176">
        <f t="shared" si="4"/>
        <v>138.88381126384309</v>
      </c>
      <c r="AZ26" s="176">
        <f t="shared" si="4"/>
        <v>139.19787509431703</v>
      </c>
      <c r="BA26" s="176">
        <f t="shared" si="4"/>
        <v>141.15306818279262</v>
      </c>
      <c r="BB26" s="176">
        <f t="shared" si="4"/>
        <v>140.92951327041709</v>
      </c>
      <c r="BC26" s="176">
        <f t="shared" si="4"/>
        <v>142.03114445782157</v>
      </c>
      <c r="BD26" s="176">
        <f t="shared" si="4"/>
        <v>144.13606572593818</v>
      </c>
      <c r="BE26" s="176">
        <f t="shared" si="4"/>
        <v>145.97173148936272</v>
      </c>
      <c r="BF26" s="176">
        <f t="shared" si="4"/>
        <v>147.43809350653407</v>
      </c>
      <c r="BG26" s="176">
        <f t="shared" si="4"/>
        <v>147.50292155874303</v>
      </c>
      <c r="BH26" s="176">
        <f t="shared" si="4"/>
        <v>150.92429112332434</v>
      </c>
      <c r="BI26" s="176">
        <f t="shared" si="4"/>
        <v>151.48650376882978</v>
      </c>
      <c r="BJ26" s="176">
        <f t="shared" si="4"/>
        <v>152.60174315816585</v>
      </c>
      <c r="BK26" s="176">
        <f t="shared" si="4"/>
        <v>153.57961812263741</v>
      </c>
      <c r="BL26" s="176">
        <f t="shared" si="4"/>
        <v>156.07220393739033</v>
      </c>
      <c r="BM26" s="176">
        <f t="shared" si="4"/>
        <v>157.36579485777773</v>
      </c>
      <c r="BN26" s="176">
        <f t="shared" si="4"/>
        <v>156.69080260657759</v>
      </c>
      <c r="BO26" s="176">
        <f t="shared" si="4"/>
        <v>158.00249119020839</v>
      </c>
      <c r="BP26" s="176">
        <f>(BP27*8+BP28*8+BP29*3+BP30*1+BP31*5)/25</f>
        <v>157.75332866389488</v>
      </c>
      <c r="BQ26" s="176">
        <f>(BQ27*8+BQ28*8+BQ29*3+BQ30*1+BQ31*5)/25</f>
        <v>161.24673082524828</v>
      </c>
      <c r="BR26" s="177">
        <f>(BR27*8+BR28*8+BR29*3+BR30*1+BR31*5)/25</f>
        <v>163.17146524877134</v>
      </c>
      <c r="BS26" s="177">
        <f>(BS27*8+BS28*8+BS29*3+BS30*1+BS31*5)/25</f>
        <v>163.29180306732053</v>
      </c>
      <c r="BT26" s="177">
        <f>(BT27*8+BT28*8+BT29*3+BT30*1+BT31*5)/25</f>
        <v>162.52284133217134</v>
      </c>
    </row>
    <row r="27" spans="1:72" x14ac:dyDescent="0.25">
      <c r="B27" s="148" t="s">
        <v>467</v>
      </c>
      <c r="C27" s="184">
        <v>8</v>
      </c>
      <c r="D27" s="185">
        <v>105.41411355081762</v>
      </c>
      <c r="E27" s="185">
        <v>106.70959006235032</v>
      </c>
      <c r="F27" s="181">
        <v>109.84221776754276</v>
      </c>
      <c r="G27" s="181">
        <v>109.77021604338701</v>
      </c>
      <c r="H27" s="181">
        <v>111.35244032254714</v>
      </c>
      <c r="I27" s="181">
        <v>114.01629648868412</v>
      </c>
      <c r="J27" s="181">
        <v>115.36176346194321</v>
      </c>
      <c r="K27" s="181">
        <v>119.17468095793885</v>
      </c>
      <c r="L27" s="181">
        <v>117.63087101576716</v>
      </c>
      <c r="M27" s="181">
        <v>118.5032151430337</v>
      </c>
      <c r="N27" s="181">
        <v>117.81350146807338</v>
      </c>
      <c r="O27" s="181">
        <v>117.38849466191824</v>
      </c>
      <c r="P27" s="181">
        <v>120.23718107098274</v>
      </c>
      <c r="Q27" s="182">
        <v>122.39715255097931</v>
      </c>
      <c r="R27" s="181">
        <v>121.39013416760119</v>
      </c>
      <c r="S27" s="181">
        <v>126.00599069540652</v>
      </c>
      <c r="T27" s="181">
        <v>124.91872086403252</v>
      </c>
      <c r="U27" s="181">
        <v>125.2847968381694</v>
      </c>
      <c r="V27" s="181">
        <v>129.91680908829878</v>
      </c>
      <c r="W27" s="181">
        <v>131.70975840321276</v>
      </c>
      <c r="X27" s="181">
        <v>128.52948925197146</v>
      </c>
      <c r="Y27" s="181">
        <v>130.60107399026975</v>
      </c>
      <c r="Z27" s="181">
        <v>130.05256556209955</v>
      </c>
      <c r="AA27" s="181">
        <v>132.81855306513873</v>
      </c>
      <c r="AB27" s="181">
        <v>134.26287347417809</v>
      </c>
      <c r="AC27" s="181">
        <v>136.78684710637435</v>
      </c>
      <c r="AD27" s="181">
        <v>132.14440899238824</v>
      </c>
      <c r="AE27" s="181">
        <v>134.05390796649633</v>
      </c>
      <c r="AF27" s="181">
        <v>133.54503917984283</v>
      </c>
      <c r="AG27" s="181">
        <v>133.52249574014886</v>
      </c>
      <c r="AH27" s="181">
        <v>135.90495259209692</v>
      </c>
      <c r="AI27" s="181">
        <v>139.26449997427025</v>
      </c>
      <c r="AJ27" s="181">
        <v>137.20927615691491</v>
      </c>
      <c r="AK27" s="181">
        <v>135.37359461066166</v>
      </c>
      <c r="AL27" s="181">
        <v>135.81315475954284</v>
      </c>
      <c r="AM27" s="181">
        <v>135.6962533899659</v>
      </c>
      <c r="AN27" s="181">
        <v>138.00218651085291</v>
      </c>
      <c r="AO27" s="181">
        <v>141.04478844655847</v>
      </c>
      <c r="AP27" s="181">
        <v>142.3062171543508</v>
      </c>
      <c r="AQ27" s="181">
        <v>140.66178200147013</v>
      </c>
      <c r="AR27" s="181">
        <v>145.42883599577527</v>
      </c>
      <c r="AS27" s="181">
        <v>147.1102952265777</v>
      </c>
      <c r="AT27" s="181">
        <v>141.67951650558746</v>
      </c>
      <c r="AU27" s="181">
        <v>142.30339057199083</v>
      </c>
      <c r="AV27" s="181">
        <v>141.68565464719984</v>
      </c>
      <c r="AW27" s="181">
        <v>143.27767765448257</v>
      </c>
      <c r="AX27" s="181">
        <v>142.22396788247482</v>
      </c>
      <c r="AY27" s="181">
        <v>141.51738326073595</v>
      </c>
      <c r="AZ27" s="181">
        <v>141.33815985362256</v>
      </c>
      <c r="BA27" s="181">
        <v>142.90170639315446</v>
      </c>
      <c r="BB27" s="181">
        <v>144.6783400049012</v>
      </c>
      <c r="BC27" s="181">
        <v>141.84268695285189</v>
      </c>
      <c r="BD27" s="181">
        <v>142.01771268179493</v>
      </c>
      <c r="BE27" s="181">
        <v>142.6803794470384</v>
      </c>
      <c r="BF27" s="181">
        <v>147.19483850360842</v>
      </c>
      <c r="BG27" s="181">
        <v>142.80992601555496</v>
      </c>
      <c r="BH27" s="181">
        <v>147.09321257038664</v>
      </c>
      <c r="BI27" s="181">
        <v>146.93008437734244</v>
      </c>
      <c r="BJ27" s="181">
        <v>149.43986222166421</v>
      </c>
      <c r="BK27" s="181">
        <v>149.85748831749373</v>
      </c>
      <c r="BL27" s="181">
        <v>153.71640589796854</v>
      </c>
      <c r="BM27" s="181">
        <v>153.11599947721118</v>
      </c>
      <c r="BN27" s="181">
        <v>152.34261890178871</v>
      </c>
      <c r="BO27" s="181">
        <v>154.78473903983695</v>
      </c>
      <c r="BP27" s="181">
        <v>152.427631429618</v>
      </c>
      <c r="BQ27" s="181">
        <v>155.72227940101394</v>
      </c>
      <c r="BR27" s="181">
        <v>156.59830816998701</v>
      </c>
      <c r="BS27" s="181">
        <v>156.67565781492331</v>
      </c>
      <c r="BT27" s="181">
        <v>153.62971900364579</v>
      </c>
    </row>
    <row r="28" spans="1:72" x14ac:dyDescent="0.25">
      <c r="B28" s="148" t="s">
        <v>468</v>
      </c>
      <c r="C28" s="184">
        <v>8</v>
      </c>
      <c r="D28" s="185">
        <v>106.55324223827783</v>
      </c>
      <c r="E28" s="185">
        <v>106.32791293461791</v>
      </c>
      <c r="F28" s="181">
        <v>106.83410967052851</v>
      </c>
      <c r="G28" s="181">
        <v>110.05626365969901</v>
      </c>
      <c r="H28" s="181">
        <v>111.56767582052518</v>
      </c>
      <c r="I28" s="181">
        <v>114.6666787132107</v>
      </c>
      <c r="J28" s="181">
        <v>121.00538807970311</v>
      </c>
      <c r="K28" s="181">
        <v>121.65543195717024</v>
      </c>
      <c r="L28" s="181">
        <v>123.27950103901966</v>
      </c>
      <c r="M28" s="181">
        <v>127.49897733720462</v>
      </c>
      <c r="N28" s="181">
        <v>129.57171597823074</v>
      </c>
      <c r="O28" s="181">
        <v>125.92804756167902</v>
      </c>
      <c r="P28" s="181">
        <v>122.81805566152997</v>
      </c>
      <c r="Q28" s="182">
        <v>125.2847903489379</v>
      </c>
      <c r="R28" s="181">
        <v>124.11435782128976</v>
      </c>
      <c r="S28" s="181">
        <v>125.47348011091933</v>
      </c>
      <c r="T28" s="181">
        <v>129.56023636703083</v>
      </c>
      <c r="U28" s="181">
        <v>130.69844326478085</v>
      </c>
      <c r="V28" s="181">
        <v>134.77242899713298</v>
      </c>
      <c r="W28" s="181">
        <v>138.40027288245187</v>
      </c>
      <c r="X28" s="181">
        <v>139.95468697306535</v>
      </c>
      <c r="Y28" s="181">
        <v>141.71771029745094</v>
      </c>
      <c r="Z28" s="181">
        <v>142.19749096201821</v>
      </c>
      <c r="AA28" s="181">
        <v>143.59633330625573</v>
      </c>
      <c r="AB28" s="181">
        <v>143.28876395153912</v>
      </c>
      <c r="AC28" s="181">
        <v>142.1305101319852</v>
      </c>
      <c r="AD28" s="181">
        <v>139.50114647875364</v>
      </c>
      <c r="AE28" s="181">
        <v>137.6830136469481</v>
      </c>
      <c r="AF28" s="181">
        <v>141.46380317470712</v>
      </c>
      <c r="AG28" s="181">
        <v>135.72874459975003</v>
      </c>
      <c r="AH28" s="181">
        <v>139.11057143085665</v>
      </c>
      <c r="AI28" s="181">
        <v>137.0345209522979</v>
      </c>
      <c r="AJ28" s="181">
        <v>140.77797400862136</v>
      </c>
      <c r="AK28" s="181">
        <v>138.37004566909712</v>
      </c>
      <c r="AL28" s="181">
        <v>136.84175995685234</v>
      </c>
      <c r="AM28" s="181">
        <v>133.86801790432503</v>
      </c>
      <c r="AN28" s="181">
        <v>131.2459611478553</v>
      </c>
      <c r="AO28" s="181">
        <v>127.08872707517048</v>
      </c>
      <c r="AP28" s="181">
        <v>125.94054163678094</v>
      </c>
      <c r="AQ28" s="181">
        <v>124.19625384274596</v>
      </c>
      <c r="AR28" s="181">
        <v>125.77174379891889</v>
      </c>
      <c r="AS28" s="181">
        <v>130.56096043507384</v>
      </c>
      <c r="AT28" s="181">
        <v>135.65172720134782</v>
      </c>
      <c r="AU28" s="181">
        <v>135.92648488314626</v>
      </c>
      <c r="AV28" s="181">
        <v>134.40035387163937</v>
      </c>
      <c r="AW28" s="181">
        <v>137.92371190042138</v>
      </c>
      <c r="AX28" s="181">
        <v>138.67108952987479</v>
      </c>
      <c r="AY28" s="181">
        <v>138.89715748573553</v>
      </c>
      <c r="AZ28" s="181">
        <v>137.73383056124609</v>
      </c>
      <c r="BA28" s="181">
        <v>140.59038657970962</v>
      </c>
      <c r="BB28" s="181">
        <v>139.59108146164007</v>
      </c>
      <c r="BC28" s="181">
        <v>145.80334023731254</v>
      </c>
      <c r="BD28" s="181">
        <v>148.84896729338061</v>
      </c>
      <c r="BE28" s="181">
        <v>154.36043894079748</v>
      </c>
      <c r="BF28" s="181">
        <v>154.56881447003681</v>
      </c>
      <c r="BG28" s="181">
        <v>158.87627685835449</v>
      </c>
      <c r="BH28" s="181">
        <v>165.63310096613628</v>
      </c>
      <c r="BI28" s="181">
        <v>164.9942219853703</v>
      </c>
      <c r="BJ28" s="181">
        <v>165.9342233277699</v>
      </c>
      <c r="BK28" s="181">
        <v>169.50570027494359</v>
      </c>
      <c r="BL28" s="181">
        <v>172.28029554364534</v>
      </c>
      <c r="BM28" s="181">
        <v>176.31313632090871</v>
      </c>
      <c r="BN28" s="181">
        <v>175.61317499953307</v>
      </c>
      <c r="BO28" s="181">
        <v>176.51832742516598</v>
      </c>
      <c r="BP28" s="181">
        <v>177.0625746133851</v>
      </c>
      <c r="BQ28" s="181">
        <v>184.08569883192499</v>
      </c>
      <c r="BR28" s="181">
        <v>187.73377101635685</v>
      </c>
      <c r="BS28" s="181">
        <v>186.70546534103414</v>
      </c>
      <c r="BT28" s="181">
        <v>186.39623514983691</v>
      </c>
    </row>
    <row r="29" spans="1:72" x14ac:dyDescent="0.25">
      <c r="B29" s="148" t="s">
        <v>469</v>
      </c>
      <c r="C29" s="184">
        <v>3</v>
      </c>
      <c r="D29" s="185">
        <v>104.65499773018178</v>
      </c>
      <c r="E29" s="185">
        <v>105.78654269954514</v>
      </c>
      <c r="F29" s="181">
        <v>109.14746596252206</v>
      </c>
      <c r="G29" s="181">
        <v>106.90565848406736</v>
      </c>
      <c r="H29" s="181">
        <v>108.15313177056959</v>
      </c>
      <c r="I29" s="181">
        <v>103.13096966984715</v>
      </c>
      <c r="J29" s="181">
        <v>108.71592683106782</v>
      </c>
      <c r="K29" s="181">
        <v>108.27971898902076</v>
      </c>
      <c r="L29" s="181">
        <v>108.43024779227426</v>
      </c>
      <c r="M29" s="181">
        <v>107.29268018449073</v>
      </c>
      <c r="N29" s="181">
        <v>107.28753688738898</v>
      </c>
      <c r="O29" s="181">
        <v>108.3254699237426</v>
      </c>
      <c r="P29" s="181">
        <v>108.79123150909714</v>
      </c>
      <c r="Q29" s="182">
        <v>109.42357947920435</v>
      </c>
      <c r="R29" s="181">
        <v>106.79258487117427</v>
      </c>
      <c r="S29" s="181">
        <v>104.59903709896095</v>
      </c>
      <c r="T29" s="181">
        <v>104.06520320852074</v>
      </c>
      <c r="U29" s="181">
        <v>103.60472337997447</v>
      </c>
      <c r="V29" s="181">
        <v>104.53488169608151</v>
      </c>
      <c r="W29" s="181">
        <v>101.54342601649027</v>
      </c>
      <c r="X29" s="181">
        <v>105.70281949405781</v>
      </c>
      <c r="Y29" s="181">
        <v>110.19746738923202</v>
      </c>
      <c r="Z29" s="181">
        <v>113.2890720386726</v>
      </c>
      <c r="AA29" s="181">
        <v>112.71948433201044</v>
      </c>
      <c r="AB29" s="181">
        <v>111.74332010801264</v>
      </c>
      <c r="AC29" s="181">
        <v>112.80772971460839</v>
      </c>
      <c r="AD29" s="181">
        <v>112.53419363005948</v>
      </c>
      <c r="AE29" s="181">
        <v>110.18587165387881</v>
      </c>
      <c r="AF29" s="181">
        <v>110.03809764017943</v>
      </c>
      <c r="AG29" s="181">
        <v>109.6115438097474</v>
      </c>
      <c r="AH29" s="181">
        <v>108.49851444456993</v>
      </c>
      <c r="AI29" s="181">
        <v>113.11883830652636</v>
      </c>
      <c r="AJ29" s="181">
        <v>114.01016781508343</v>
      </c>
      <c r="AK29" s="181">
        <v>112.07575286747196</v>
      </c>
      <c r="AL29" s="181">
        <v>106.49463801200663</v>
      </c>
      <c r="AM29" s="181">
        <v>108.92812724800724</v>
      </c>
      <c r="AN29" s="181">
        <v>111.0875989379573</v>
      </c>
      <c r="AO29" s="181">
        <v>110.21685501339975</v>
      </c>
      <c r="AP29" s="181">
        <v>109.36511809651837</v>
      </c>
      <c r="AQ29" s="181">
        <v>109.29897438278483</v>
      </c>
      <c r="AR29" s="181">
        <v>108.76602834049935</v>
      </c>
      <c r="AS29" s="181">
        <v>107.91716518920045</v>
      </c>
      <c r="AT29" s="181">
        <v>108.92316921640383</v>
      </c>
      <c r="AU29" s="181">
        <v>109.29137640127611</v>
      </c>
      <c r="AV29" s="181">
        <v>109.64821660648649</v>
      </c>
      <c r="AW29" s="181">
        <v>109.95392844905662</v>
      </c>
      <c r="AX29" s="181">
        <v>111.64344660037882</v>
      </c>
      <c r="AY29" s="181">
        <v>109.56901148854679</v>
      </c>
      <c r="AZ29" s="181">
        <v>112.17764630493734</v>
      </c>
      <c r="BA29" s="181">
        <v>112.38728685543565</v>
      </c>
      <c r="BB29" s="181">
        <v>112.01779223143187</v>
      </c>
      <c r="BC29" s="181">
        <v>110.94935019048012</v>
      </c>
      <c r="BD29" s="181">
        <v>115.26540185620972</v>
      </c>
      <c r="BE29" s="181">
        <v>117.68645115842453</v>
      </c>
      <c r="BF29" s="181">
        <v>114.3996594148191</v>
      </c>
      <c r="BG29" s="181">
        <v>115.15434798228144</v>
      </c>
      <c r="BH29" s="181">
        <v>117.23836955227962</v>
      </c>
      <c r="BI29" s="181">
        <v>122.19416452013077</v>
      </c>
      <c r="BJ29" s="181">
        <v>122.29579219558616</v>
      </c>
      <c r="BK29" s="181">
        <v>121.5136995764437</v>
      </c>
      <c r="BL29" s="181">
        <v>121.87644779555846</v>
      </c>
      <c r="BM29" s="181">
        <v>121.84567818967191</v>
      </c>
      <c r="BN29" s="181">
        <v>119.84148876883349</v>
      </c>
      <c r="BO29" s="181">
        <v>121.0890091549753</v>
      </c>
      <c r="BP29" s="181">
        <v>123.01320189037297</v>
      </c>
      <c r="BQ29" s="181">
        <v>123.54874772338901</v>
      </c>
      <c r="BR29" s="181">
        <v>125.05210074952522</v>
      </c>
      <c r="BS29" s="181">
        <v>124.04440208691845</v>
      </c>
      <c r="BT29" s="181">
        <v>124.62814181496367</v>
      </c>
    </row>
    <row r="30" spans="1:72" x14ac:dyDescent="0.25">
      <c r="B30" s="148" t="s">
        <v>470</v>
      </c>
      <c r="C30" s="184">
        <v>1</v>
      </c>
      <c r="D30" s="185">
        <v>107.52823265833281</v>
      </c>
      <c r="E30" s="185">
        <v>108.82817998062258</v>
      </c>
      <c r="F30" s="181">
        <v>110.59949658937994</v>
      </c>
      <c r="G30" s="181">
        <v>111.48443112575853</v>
      </c>
      <c r="H30" s="181">
        <v>112.63576676561833</v>
      </c>
      <c r="I30" s="181">
        <v>113.5420370779654</v>
      </c>
      <c r="J30" s="181">
        <v>113.5420370779654</v>
      </c>
      <c r="K30" s="181">
        <v>113.5420370779654</v>
      </c>
      <c r="L30" s="181">
        <v>114.71462227744202</v>
      </c>
      <c r="M30" s="181">
        <v>115.42980510147181</v>
      </c>
      <c r="N30" s="181">
        <v>115.42980510147181</v>
      </c>
      <c r="O30" s="181">
        <v>115.42980510147181</v>
      </c>
      <c r="P30" s="181">
        <v>124.3820907275113</v>
      </c>
      <c r="Q30" s="182">
        <v>125.66662465362791</v>
      </c>
      <c r="R30" s="181">
        <v>126.19635935152083</v>
      </c>
      <c r="S30" s="181">
        <v>126.7283270914082</v>
      </c>
      <c r="T30" s="181">
        <v>128.69877589082628</v>
      </c>
      <c r="U30" s="181">
        <v>130.88481161502935</v>
      </c>
      <c r="V30" s="181">
        <v>130.88481161502935</v>
      </c>
      <c r="W30" s="181">
        <v>130.88481161502935</v>
      </c>
      <c r="X30" s="181">
        <v>130.88481161502935</v>
      </c>
      <c r="Y30" s="181">
        <v>131.1868421414093</v>
      </c>
      <c r="Z30" s="181">
        <v>131.81396352144876</v>
      </c>
      <c r="AA30" s="181">
        <v>131.81396352144876</v>
      </c>
      <c r="AB30" s="181">
        <v>131.50452132890325</v>
      </c>
      <c r="AC30" s="181">
        <v>139.47221194996962</v>
      </c>
      <c r="AD30" s="181">
        <v>140.58816438217517</v>
      </c>
      <c r="AE30" s="181">
        <v>140.58816438217517</v>
      </c>
      <c r="AF30" s="181">
        <v>141.50658889750287</v>
      </c>
      <c r="AG30" s="181">
        <v>146.69174932302454</v>
      </c>
      <c r="AH30" s="181">
        <v>146.69174932302454</v>
      </c>
      <c r="AI30" s="181">
        <v>148.95754869433222</v>
      </c>
      <c r="AJ30" s="181">
        <v>148.61460479762695</v>
      </c>
      <c r="AK30" s="181">
        <v>149.8037078265852</v>
      </c>
      <c r="AL30" s="181">
        <v>151.29646279760036</v>
      </c>
      <c r="AM30" s="181">
        <v>158.27075273170425</v>
      </c>
      <c r="AN30" s="181">
        <v>160.54170612940283</v>
      </c>
      <c r="AO30" s="181">
        <v>160.54170612940283</v>
      </c>
      <c r="AP30" s="181">
        <v>160.54170612940283</v>
      </c>
      <c r="AQ30" s="181">
        <v>161.73284248310418</v>
      </c>
      <c r="AR30" s="181">
        <v>161.73284248310418</v>
      </c>
      <c r="AS30" s="181">
        <v>161.73284248310418</v>
      </c>
      <c r="AT30" s="181">
        <v>161.76239088809189</v>
      </c>
      <c r="AU30" s="181">
        <v>162.6256989721189</v>
      </c>
      <c r="AV30" s="181">
        <v>162.6256989721189</v>
      </c>
      <c r="AW30" s="181">
        <v>162.6256989721189</v>
      </c>
      <c r="AX30" s="181">
        <v>162.6256989721189</v>
      </c>
      <c r="AY30" s="181">
        <v>162.6256989721189</v>
      </c>
      <c r="AZ30" s="181">
        <v>162.6256989721189</v>
      </c>
      <c r="BA30" s="181">
        <v>162.25128699099557</v>
      </c>
      <c r="BB30" s="181">
        <v>162.25128699099557</v>
      </c>
      <c r="BC30" s="181">
        <v>162.25128699099557</v>
      </c>
      <c r="BD30" s="181">
        <v>162.86296851224233</v>
      </c>
      <c r="BE30" s="181">
        <v>162.86296851224233</v>
      </c>
      <c r="BF30" s="181">
        <v>162.86296851224233</v>
      </c>
      <c r="BG30" s="181">
        <v>162.96178983013684</v>
      </c>
      <c r="BH30" s="181">
        <v>161.99241899287097</v>
      </c>
      <c r="BI30" s="181">
        <v>161.99241899287097</v>
      </c>
      <c r="BJ30" s="181">
        <v>162.45616408939594</v>
      </c>
      <c r="BK30" s="181">
        <v>163.78593497061263</v>
      </c>
      <c r="BL30" s="181">
        <v>164.19000622977916</v>
      </c>
      <c r="BM30" s="181">
        <v>164.19000622977916</v>
      </c>
      <c r="BN30" s="181">
        <v>164.19000622977916</v>
      </c>
      <c r="BO30" s="181">
        <v>164.70102835065421</v>
      </c>
      <c r="BP30" s="181">
        <v>164.70102835065421</v>
      </c>
      <c r="BQ30" s="181">
        <v>164.70102835065421</v>
      </c>
      <c r="BR30" s="181">
        <v>164.70102835065421</v>
      </c>
      <c r="BS30" s="181">
        <v>165.08109336869759</v>
      </c>
      <c r="BT30" s="181">
        <v>165.77697569516695</v>
      </c>
    </row>
    <row r="31" spans="1:72" x14ac:dyDescent="0.25">
      <c r="B31" s="148" t="s">
        <v>471</v>
      </c>
      <c r="C31" s="184">
        <v>5</v>
      </c>
      <c r="D31" s="185">
        <v>106.79175292013034</v>
      </c>
      <c r="E31" s="185">
        <v>109.4697612264666</v>
      </c>
      <c r="F31" s="181">
        <v>112.01067260995228</v>
      </c>
      <c r="G31" s="181">
        <v>111.51971137889775</v>
      </c>
      <c r="H31" s="181">
        <v>112.31556888807775</v>
      </c>
      <c r="I31" s="181">
        <v>112.47187645823094</v>
      </c>
      <c r="J31" s="181">
        <v>116.45519593120639</v>
      </c>
      <c r="K31" s="181">
        <v>118.75190281506934</v>
      </c>
      <c r="L31" s="181">
        <v>118.14161335049241</v>
      </c>
      <c r="M31" s="181">
        <v>119.72877655663697</v>
      </c>
      <c r="N31" s="181">
        <v>120.82202084860901</v>
      </c>
      <c r="O31" s="181">
        <v>125.59824244851677</v>
      </c>
      <c r="P31" s="181">
        <v>125.47771706318963</v>
      </c>
      <c r="Q31" s="182">
        <v>124.76787514246857</v>
      </c>
      <c r="R31" s="181">
        <v>126.18617228984071</v>
      </c>
      <c r="S31" s="181">
        <v>124.52464117140421</v>
      </c>
      <c r="T31" s="181">
        <v>126.38385104987283</v>
      </c>
      <c r="U31" s="181">
        <v>127.02350244670515</v>
      </c>
      <c r="V31" s="181">
        <v>137.5844832887505</v>
      </c>
      <c r="W31" s="181">
        <v>134.45562056579075</v>
      </c>
      <c r="X31" s="181">
        <v>134.46263659504154</v>
      </c>
      <c r="Y31" s="181">
        <v>137.92480730775418</v>
      </c>
      <c r="Z31" s="181">
        <v>137.90940258402028</v>
      </c>
      <c r="AA31" s="181">
        <v>136.21045033900185</v>
      </c>
      <c r="AB31" s="181">
        <v>140.04604051196128</v>
      </c>
      <c r="AC31" s="181">
        <v>142.21253311527107</v>
      </c>
      <c r="AD31" s="181">
        <v>141.7173341099404</v>
      </c>
      <c r="AE31" s="181">
        <v>141.72702609760717</v>
      </c>
      <c r="AF31" s="181">
        <v>142.44162222209653</v>
      </c>
      <c r="AG31" s="181">
        <v>143.86242903556345</v>
      </c>
      <c r="AH31" s="181">
        <v>144.47483208322532</v>
      </c>
      <c r="AI31" s="181">
        <v>147.29487535198874</v>
      </c>
      <c r="AJ31" s="181">
        <v>145.397071624425</v>
      </c>
      <c r="AK31" s="181">
        <v>145.70330232481689</v>
      </c>
      <c r="AL31" s="181">
        <v>146.56967872421291</v>
      </c>
      <c r="AM31" s="181">
        <v>145.13043857790245</v>
      </c>
      <c r="AN31" s="181">
        <v>147.93279079693608</v>
      </c>
      <c r="AO31" s="181">
        <v>145.36720931252549</v>
      </c>
      <c r="AP31" s="181">
        <v>146.40378183092693</v>
      </c>
      <c r="AQ31" s="181">
        <v>147.3742022295782</v>
      </c>
      <c r="AR31" s="181">
        <v>147.60086354162405</v>
      </c>
      <c r="AS31" s="181">
        <v>146.40393006633491</v>
      </c>
      <c r="AT31" s="181">
        <v>146.70182101906349</v>
      </c>
      <c r="AU31" s="181">
        <v>146.25249463822888</v>
      </c>
      <c r="AV31" s="181">
        <v>145.3308514866506</v>
      </c>
      <c r="AW31" s="181">
        <v>145.42021397049402</v>
      </c>
      <c r="AX31" s="181">
        <v>144.01688056195363</v>
      </c>
      <c r="AY31" s="181">
        <v>147.4892444373092</v>
      </c>
      <c r="AZ31" s="181">
        <v>149.64246323040919</v>
      </c>
      <c r="BA31" s="181">
        <v>152.29536264592011</v>
      </c>
      <c r="BB31" s="181">
        <v>150.15555926856115</v>
      </c>
      <c r="BC31" s="181">
        <v>150.90221127235753</v>
      </c>
      <c r="BD31" s="181">
        <v>153.5618058532356</v>
      </c>
      <c r="BE31" s="181">
        <v>151.40888362877303</v>
      </c>
      <c r="BF31" s="181">
        <v>153.15623342349809</v>
      </c>
      <c r="BG31" s="181">
        <v>153.13171644006388</v>
      </c>
      <c r="BH31" s="181">
        <v>151.5178484282431</v>
      </c>
      <c r="BI31" s="181">
        <v>152.63864615315578</v>
      </c>
      <c r="BJ31" s="181">
        <v>152.5414707765039</v>
      </c>
      <c r="BK31" s="181">
        <v>151.25158212529846</v>
      </c>
      <c r="BL31" s="181">
        <v>152.80242745707849</v>
      </c>
      <c r="BM31" s="181">
        <v>153.79694885213789</v>
      </c>
      <c r="BN31" s="181">
        <v>153.98184828351711</v>
      </c>
      <c r="BO31" s="181">
        <v>154.33393844392126</v>
      </c>
      <c r="BP31" s="181">
        <v>154.83418684631471</v>
      </c>
      <c r="BQ31" s="181">
        <v>155.47143464937477</v>
      </c>
      <c r="BR31" s="181">
        <v>156.9545334258604</v>
      </c>
      <c r="BS31" s="181">
        <v>159.60635836118024</v>
      </c>
      <c r="BT31" s="181">
        <v>160.64039978727283</v>
      </c>
    </row>
    <row r="32" spans="1:72" x14ac:dyDescent="0.25">
      <c r="A32" s="173" t="s">
        <v>49</v>
      </c>
      <c r="C32" s="164">
        <f>SUM(C33:C39)</f>
        <v>36</v>
      </c>
      <c r="D32" s="176">
        <f t="shared" ref="D32:BO32" si="5">(D33*18+D34*1+D35*2+D36*3+D37*4+D38*5+D39*3)/36</f>
        <v>114.51877428083179</v>
      </c>
      <c r="E32" s="176">
        <v>115.2924504313699</v>
      </c>
      <c r="F32" s="176">
        <f t="shared" si="5"/>
        <v>117.30688896853199</v>
      </c>
      <c r="G32" s="176">
        <f t="shared" si="5"/>
        <v>135.528458952189</v>
      </c>
      <c r="H32" s="176">
        <f t="shared" si="5"/>
        <v>136.98674338086872</v>
      </c>
      <c r="I32" s="176">
        <f t="shared" si="5"/>
        <v>137.49320094058032</v>
      </c>
      <c r="J32" s="176">
        <f t="shared" si="5"/>
        <v>139.21416072957848</v>
      </c>
      <c r="K32" s="176">
        <f t="shared" si="5"/>
        <v>146.80514646766079</v>
      </c>
      <c r="L32" s="176">
        <f t="shared" si="5"/>
        <v>148.3990762597704</v>
      </c>
      <c r="M32" s="176">
        <f t="shared" si="5"/>
        <v>144.95359401255186</v>
      </c>
      <c r="N32" s="176">
        <f t="shared" si="5"/>
        <v>143.31564373726991</v>
      </c>
      <c r="O32" s="176">
        <f t="shared" si="5"/>
        <v>143.4764857458614</v>
      </c>
      <c r="P32" s="176">
        <f t="shared" si="5"/>
        <v>146.05113895673978</v>
      </c>
      <c r="Q32" s="176">
        <f t="shared" si="5"/>
        <v>146.33860440924414</v>
      </c>
      <c r="R32" s="176">
        <f t="shared" si="5"/>
        <v>146.64286888674235</v>
      </c>
      <c r="S32" s="176">
        <f t="shared" si="5"/>
        <v>150.22175167608077</v>
      </c>
      <c r="T32" s="176">
        <f t="shared" si="5"/>
        <v>150.89830081483544</v>
      </c>
      <c r="U32" s="176">
        <f t="shared" si="5"/>
        <v>147.66167039359348</v>
      </c>
      <c r="V32" s="176">
        <f t="shared" si="5"/>
        <v>146.602859514621</v>
      </c>
      <c r="W32" s="176">
        <f t="shared" si="5"/>
        <v>143.20677036341519</v>
      </c>
      <c r="X32" s="176">
        <f t="shared" si="5"/>
        <v>141.85362036234835</v>
      </c>
      <c r="Y32" s="176">
        <f t="shared" si="5"/>
        <v>141.78982840857594</v>
      </c>
      <c r="Z32" s="176">
        <f t="shared" si="5"/>
        <v>140.27943244744012</v>
      </c>
      <c r="AA32" s="176">
        <f t="shared" si="5"/>
        <v>140.43697914768242</v>
      </c>
      <c r="AB32" s="176">
        <f t="shared" si="5"/>
        <v>138.97163869595354</v>
      </c>
      <c r="AC32" s="176">
        <f t="shared" si="5"/>
        <v>136.51943802590384</v>
      </c>
      <c r="AD32" s="176">
        <f t="shared" si="5"/>
        <v>136.46408409465951</v>
      </c>
      <c r="AE32" s="176">
        <f t="shared" si="5"/>
        <v>134.99877994416059</v>
      </c>
      <c r="AF32" s="176">
        <f t="shared" si="5"/>
        <v>135.48445132124152</v>
      </c>
      <c r="AG32" s="176">
        <f t="shared" si="5"/>
        <v>135.78098405476197</v>
      </c>
      <c r="AH32" s="176">
        <f t="shared" si="5"/>
        <v>139.12004556163129</v>
      </c>
      <c r="AI32" s="176">
        <f t="shared" si="5"/>
        <v>139.96056366026289</v>
      </c>
      <c r="AJ32" s="176">
        <f t="shared" si="5"/>
        <v>140.95995057134331</v>
      </c>
      <c r="AK32" s="176">
        <f t="shared" si="5"/>
        <v>142.49206428078551</v>
      </c>
      <c r="AL32" s="176">
        <f t="shared" si="5"/>
        <v>142.97558556444432</v>
      </c>
      <c r="AM32" s="176">
        <f t="shared" si="5"/>
        <v>147.75203768901193</v>
      </c>
      <c r="AN32" s="176">
        <f t="shared" si="5"/>
        <v>148.68657686591129</v>
      </c>
      <c r="AO32" s="176">
        <f t="shared" si="5"/>
        <v>150.15662264358727</v>
      </c>
      <c r="AP32" s="176">
        <f t="shared" si="5"/>
        <v>150.15950326439977</v>
      </c>
      <c r="AQ32" s="176">
        <f t="shared" si="5"/>
        <v>151.20510394236356</v>
      </c>
      <c r="AR32" s="176">
        <f t="shared" si="5"/>
        <v>151.1229840999228</v>
      </c>
      <c r="AS32" s="176">
        <f t="shared" si="5"/>
        <v>150.75445377901326</v>
      </c>
      <c r="AT32" s="176">
        <f t="shared" si="5"/>
        <v>152.6927713826534</v>
      </c>
      <c r="AU32" s="176">
        <f t="shared" si="5"/>
        <v>153.3644035733551</v>
      </c>
      <c r="AV32" s="176">
        <f t="shared" si="5"/>
        <v>153.00742270164116</v>
      </c>
      <c r="AW32" s="176">
        <f t="shared" si="5"/>
        <v>152.62048011436292</v>
      </c>
      <c r="AX32" s="176">
        <f t="shared" si="5"/>
        <v>154.45682746891711</v>
      </c>
      <c r="AY32" s="176">
        <f t="shared" si="5"/>
        <v>156.47341369289487</v>
      </c>
      <c r="AZ32" s="176">
        <f t="shared" si="5"/>
        <v>157.7847187833103</v>
      </c>
      <c r="BA32" s="176">
        <f t="shared" si="5"/>
        <v>157.58446242673668</v>
      </c>
      <c r="BB32" s="176">
        <f t="shared" si="5"/>
        <v>158.70442183562784</v>
      </c>
      <c r="BC32" s="176">
        <f t="shared" si="5"/>
        <v>158.19884921095536</v>
      </c>
      <c r="BD32" s="176">
        <f t="shared" si="5"/>
        <v>157.67914965868636</v>
      </c>
      <c r="BE32" s="176">
        <f t="shared" si="5"/>
        <v>154.16440060340241</v>
      </c>
      <c r="BF32" s="176">
        <f t="shared" si="5"/>
        <v>155.32634318301692</v>
      </c>
      <c r="BG32" s="176">
        <f t="shared" si="5"/>
        <v>155.74442287312823</v>
      </c>
      <c r="BH32" s="176">
        <f t="shared" si="5"/>
        <v>155.26806026200271</v>
      </c>
      <c r="BI32" s="176">
        <f t="shared" si="5"/>
        <v>155.26801346031439</v>
      </c>
      <c r="BJ32" s="176">
        <f t="shared" si="5"/>
        <v>155.10054876348744</v>
      </c>
      <c r="BK32" s="176">
        <f t="shared" si="5"/>
        <v>155.29930678943938</v>
      </c>
      <c r="BL32" s="176">
        <f t="shared" si="5"/>
        <v>153.47589697739443</v>
      </c>
      <c r="BM32" s="176">
        <f t="shared" si="5"/>
        <v>154.09597875327796</v>
      </c>
      <c r="BN32" s="176">
        <f t="shared" si="5"/>
        <v>152.67134317001367</v>
      </c>
      <c r="BO32" s="176">
        <f t="shared" si="5"/>
        <v>154.96630484057602</v>
      </c>
      <c r="BP32" s="176">
        <f>(BP33*18+BP34*1+BP35*2+BP36*3+BP37*4+BP38*5+BP39*3)/36</f>
        <v>153.84416499062837</v>
      </c>
      <c r="BQ32" s="176">
        <f>(BQ33*18+BQ34*1+BQ35*2+BQ36*3+BQ37*4+BQ38*5+BQ39*3)/36</f>
        <v>152.15782114958625</v>
      </c>
      <c r="BR32" s="177">
        <f>(BR33*18+BR34*1+BR35*2+BR36*3+BR37*4+BR38*5+BR39*3)/36</f>
        <v>153.05590967335058</v>
      </c>
      <c r="BS32" s="177">
        <f>(BS33*18+BS34*1+BS35*2+BS36*3+BS37*4+BS38*5+BS39*3)/36</f>
        <v>154.17792278842128</v>
      </c>
      <c r="BT32" s="177">
        <f>(BT33*18+BT34*1+BT35*2+BT36*3+BT37*4+BT38*5+BT39*3)/36</f>
        <v>153.74285999324988</v>
      </c>
    </row>
    <row r="33" spans="1:72" x14ac:dyDescent="0.25">
      <c r="B33" s="148" t="s">
        <v>472</v>
      </c>
      <c r="C33" s="184">
        <v>18</v>
      </c>
      <c r="D33" s="185">
        <v>121.27698346107192</v>
      </c>
      <c r="E33" s="185">
        <v>121.62470754959162</v>
      </c>
      <c r="F33" s="181">
        <v>123.63235883127017</v>
      </c>
      <c r="G33" s="181">
        <v>158.17261349794475</v>
      </c>
      <c r="H33" s="181">
        <v>158.24887244573105</v>
      </c>
      <c r="I33" s="181">
        <v>158.74823745636058</v>
      </c>
      <c r="J33" s="181">
        <v>158.06858563431902</v>
      </c>
      <c r="K33" s="181">
        <v>173.64611294828492</v>
      </c>
      <c r="L33" s="181">
        <v>176.38023560818056</v>
      </c>
      <c r="M33" s="181">
        <v>168.69056879774865</v>
      </c>
      <c r="N33" s="181">
        <v>165.08748859977379</v>
      </c>
      <c r="O33" s="181">
        <v>164.44362116851016</v>
      </c>
      <c r="P33" s="181">
        <v>164.98255871238041</v>
      </c>
      <c r="Q33" s="182">
        <v>164.07234763857031</v>
      </c>
      <c r="R33" s="181">
        <v>163.76688154337904</v>
      </c>
      <c r="S33" s="181">
        <v>170.04168769883992</v>
      </c>
      <c r="T33" s="181">
        <v>170.50663544652284</v>
      </c>
      <c r="U33" s="181">
        <v>166.63588203878209</v>
      </c>
      <c r="V33" s="181">
        <v>162.2630019005959</v>
      </c>
      <c r="W33" s="181">
        <v>155.38053714276055</v>
      </c>
      <c r="X33" s="181">
        <v>151.32014914702262</v>
      </c>
      <c r="Y33" s="181">
        <v>150.57749809511273</v>
      </c>
      <c r="Z33" s="181">
        <v>147.24159186553894</v>
      </c>
      <c r="AA33" s="181">
        <v>146.34774159630825</v>
      </c>
      <c r="AB33" s="181">
        <v>143.48589662540195</v>
      </c>
      <c r="AC33" s="181">
        <v>139.97543681702226</v>
      </c>
      <c r="AD33" s="181">
        <v>139.71671956184957</v>
      </c>
      <c r="AE33" s="181">
        <v>138.06620640805863</v>
      </c>
      <c r="AF33" s="181">
        <v>138.17005433165957</v>
      </c>
      <c r="AG33" s="181">
        <v>140.37121448790373</v>
      </c>
      <c r="AH33" s="181">
        <v>144.75396050997287</v>
      </c>
      <c r="AI33" s="181">
        <v>145.70480185253052</v>
      </c>
      <c r="AJ33" s="181">
        <v>148.26713618704258</v>
      </c>
      <c r="AK33" s="181">
        <v>150.11563509684623</v>
      </c>
      <c r="AL33" s="181">
        <v>151.46865966168011</v>
      </c>
      <c r="AM33" s="181">
        <v>157.09842019584275</v>
      </c>
      <c r="AN33" s="181">
        <v>158.33532499456203</v>
      </c>
      <c r="AO33" s="181">
        <v>159.63110700903391</v>
      </c>
      <c r="AP33" s="181">
        <v>160.83008483734343</v>
      </c>
      <c r="AQ33" s="181">
        <v>161.78872495064854</v>
      </c>
      <c r="AR33" s="181">
        <v>161.60457279050647</v>
      </c>
      <c r="AS33" s="181">
        <v>160.62177700180871</v>
      </c>
      <c r="AT33" s="181">
        <v>163.20479483356462</v>
      </c>
      <c r="AU33" s="181">
        <v>163.75050068591062</v>
      </c>
      <c r="AV33" s="181">
        <v>163.30918239574601</v>
      </c>
      <c r="AW33" s="181">
        <v>162.44816969391357</v>
      </c>
      <c r="AX33" s="181">
        <v>167.01014776886561</v>
      </c>
      <c r="AY33" s="181">
        <v>167.18711126883323</v>
      </c>
      <c r="AZ33" s="181">
        <v>168.46393443686617</v>
      </c>
      <c r="BA33" s="181">
        <v>168.86133835906443</v>
      </c>
      <c r="BB33" s="181">
        <v>169.68576136271065</v>
      </c>
      <c r="BC33" s="181">
        <v>168.86391985598368</v>
      </c>
      <c r="BD33" s="181">
        <v>167.88032379204193</v>
      </c>
      <c r="BE33" s="181">
        <v>162.65816615120312</v>
      </c>
      <c r="BF33" s="181">
        <v>163.23039484846811</v>
      </c>
      <c r="BG33" s="181">
        <v>163.53735783750713</v>
      </c>
      <c r="BH33" s="181">
        <v>162.96243266419049</v>
      </c>
      <c r="BI33" s="181">
        <v>162.90340554599112</v>
      </c>
      <c r="BJ33" s="181">
        <v>161.89842237638828</v>
      </c>
      <c r="BK33" s="181">
        <v>162.37112613949219</v>
      </c>
      <c r="BL33" s="181">
        <v>160.87815971489897</v>
      </c>
      <c r="BM33" s="181">
        <v>161.74841599750303</v>
      </c>
      <c r="BN33" s="181">
        <v>159.33596968111101</v>
      </c>
      <c r="BO33" s="181">
        <v>161.85075989733764</v>
      </c>
      <c r="BP33" s="181">
        <v>159.98374689381708</v>
      </c>
      <c r="BQ33" s="181">
        <v>158.20083342039837</v>
      </c>
      <c r="BR33" s="181">
        <v>159.8087821519392</v>
      </c>
      <c r="BS33" s="181">
        <v>160.93790838553033</v>
      </c>
      <c r="BT33" s="181">
        <v>160.41799888817141</v>
      </c>
    </row>
    <row r="34" spans="1:72" x14ac:dyDescent="0.25">
      <c r="B34" s="148" t="s">
        <v>473</v>
      </c>
      <c r="C34" s="184">
        <v>1</v>
      </c>
      <c r="D34" s="185">
        <v>111.28077121306217</v>
      </c>
      <c r="E34" s="185">
        <v>112.38073197990326</v>
      </c>
      <c r="F34" s="181">
        <v>122.29853724901069</v>
      </c>
      <c r="G34" s="181">
        <v>122.9528933854688</v>
      </c>
      <c r="H34" s="181">
        <v>129.77591305860054</v>
      </c>
      <c r="I34" s="181">
        <v>133.70346116649029</v>
      </c>
      <c r="J34" s="181">
        <v>134.07510244231844</v>
      </c>
      <c r="K34" s="181">
        <v>132.1628920558785</v>
      </c>
      <c r="L34" s="181">
        <v>138.67016368390983</v>
      </c>
      <c r="M34" s="181">
        <v>137.72008179517792</v>
      </c>
      <c r="N34" s="181">
        <v>138.83144612099809</v>
      </c>
      <c r="O34" s="181">
        <v>128.85000559213904</v>
      </c>
      <c r="P34" s="181">
        <v>132.68260171824932</v>
      </c>
      <c r="Q34" s="182">
        <v>133.1586663863381</v>
      </c>
      <c r="R34" s="181">
        <v>133.22363951706052</v>
      </c>
      <c r="S34" s="181">
        <v>134.22795604510301</v>
      </c>
      <c r="T34" s="181">
        <v>132.83705624294035</v>
      </c>
      <c r="U34" s="181">
        <v>130.6054704296387</v>
      </c>
      <c r="V34" s="181">
        <v>132.35535212788662</v>
      </c>
      <c r="W34" s="181">
        <v>133.30886496219986</v>
      </c>
      <c r="X34" s="181">
        <v>133.39834696934136</v>
      </c>
      <c r="Y34" s="181">
        <v>132.19179925029476</v>
      </c>
      <c r="Z34" s="181">
        <v>123.96175276651684</v>
      </c>
      <c r="AA34" s="181">
        <v>124.81110861124262</v>
      </c>
      <c r="AB34" s="181">
        <v>124.27371333072466</v>
      </c>
      <c r="AC34" s="181">
        <v>117.25665444134802</v>
      </c>
      <c r="AD34" s="181">
        <v>116.98379169686339</v>
      </c>
      <c r="AE34" s="181">
        <v>116.95531080385419</v>
      </c>
      <c r="AF34" s="181">
        <v>116.95531080385419</v>
      </c>
      <c r="AG34" s="181">
        <v>116.8107204992713</v>
      </c>
      <c r="AH34" s="181">
        <v>116.7859749919224</v>
      </c>
      <c r="AI34" s="181">
        <v>122.84912757576403</v>
      </c>
      <c r="AJ34" s="181">
        <v>123.42040334217251</v>
      </c>
      <c r="AK34" s="181">
        <v>124.64896189483818</v>
      </c>
      <c r="AL34" s="181">
        <v>125.09800090654828</v>
      </c>
      <c r="AM34" s="181">
        <v>133.23185708683502</v>
      </c>
      <c r="AN34" s="181">
        <v>133.8801059943579</v>
      </c>
      <c r="AO34" s="181">
        <v>135.1859893769111</v>
      </c>
      <c r="AP34" s="181">
        <v>135.82242136567734</v>
      </c>
      <c r="AQ34" s="181">
        <v>134.51280369306158</v>
      </c>
      <c r="AR34" s="181">
        <v>135.52808412996865</v>
      </c>
      <c r="AS34" s="181">
        <v>135.08583680887216</v>
      </c>
      <c r="AT34" s="181">
        <v>136.96634797338552</v>
      </c>
      <c r="AU34" s="181">
        <v>137.44575031582636</v>
      </c>
      <c r="AV34" s="181">
        <v>137.54034892272958</v>
      </c>
      <c r="AW34" s="181">
        <v>137.54034892272958</v>
      </c>
      <c r="AX34" s="181">
        <v>137.62256942269474</v>
      </c>
      <c r="AY34" s="181">
        <v>137.06874696826873</v>
      </c>
      <c r="AZ34" s="181">
        <v>136.84819729097447</v>
      </c>
      <c r="BA34" s="181">
        <v>136.66150374357952</v>
      </c>
      <c r="BB34" s="181">
        <v>138.01007602878556</v>
      </c>
      <c r="BC34" s="181">
        <v>140.9269869987782</v>
      </c>
      <c r="BD34" s="181">
        <v>141.94274412145558</v>
      </c>
      <c r="BE34" s="181">
        <v>138.66438084632057</v>
      </c>
      <c r="BF34" s="181">
        <v>142.94508029853966</v>
      </c>
      <c r="BG34" s="181">
        <v>142.15340806717938</v>
      </c>
      <c r="BH34" s="181">
        <v>141.90529326089026</v>
      </c>
      <c r="BI34" s="181">
        <v>142.49382946079587</v>
      </c>
      <c r="BJ34" s="181">
        <v>142.42418689147769</v>
      </c>
      <c r="BK34" s="181">
        <v>142.41771634795273</v>
      </c>
      <c r="BL34" s="181">
        <v>142.73863912047568</v>
      </c>
      <c r="BM34" s="181">
        <v>142.49688990913631</v>
      </c>
      <c r="BN34" s="181">
        <v>141.49622916032556</v>
      </c>
      <c r="BO34" s="181">
        <v>142.00862473314444</v>
      </c>
      <c r="BP34" s="181">
        <v>142.00862473314444</v>
      </c>
      <c r="BQ34" s="181">
        <v>141.93118956538703</v>
      </c>
      <c r="BR34" s="181">
        <v>142.92091413810621</v>
      </c>
      <c r="BS34" s="181">
        <v>143.54231538571256</v>
      </c>
      <c r="BT34" s="181">
        <v>142.43842268715355</v>
      </c>
    </row>
    <row r="35" spans="1:72" x14ac:dyDescent="0.25">
      <c r="B35" s="148" t="s">
        <v>474</v>
      </c>
      <c r="C35" s="184">
        <v>3</v>
      </c>
      <c r="D35" s="185">
        <v>119.90856866311971</v>
      </c>
      <c r="E35" s="185">
        <v>119.81765578495185</v>
      </c>
      <c r="F35" s="181">
        <v>126.92588674531498</v>
      </c>
      <c r="G35" s="181">
        <v>131.39310459178597</v>
      </c>
      <c r="H35" s="181">
        <v>133.01784993373656</v>
      </c>
      <c r="I35" s="181">
        <v>140.10279687303029</v>
      </c>
      <c r="J35" s="181">
        <v>144.17802732836867</v>
      </c>
      <c r="K35" s="181">
        <v>144.19700788906016</v>
      </c>
      <c r="L35" s="181">
        <v>144.49119904636507</v>
      </c>
      <c r="M35" s="181">
        <v>146.28999962776959</v>
      </c>
      <c r="N35" s="181">
        <v>145.73170632241812</v>
      </c>
      <c r="O35" s="181">
        <v>143.41377635430533</v>
      </c>
      <c r="P35" s="181">
        <v>146.57362082351619</v>
      </c>
      <c r="Q35" s="182">
        <v>144.7599168816665</v>
      </c>
      <c r="R35" s="181">
        <v>147.29549850003673</v>
      </c>
      <c r="S35" s="181">
        <v>143.44808341047965</v>
      </c>
      <c r="T35" s="181">
        <v>146.56453413402824</v>
      </c>
      <c r="U35" s="181">
        <v>139.95836628443914</v>
      </c>
      <c r="V35" s="181">
        <v>142.95079699790423</v>
      </c>
      <c r="W35" s="181">
        <v>140.68913019284537</v>
      </c>
      <c r="X35" s="181">
        <v>141.60930989466542</v>
      </c>
      <c r="Y35" s="181">
        <v>142.07428630432497</v>
      </c>
      <c r="Z35" s="181">
        <v>141.79018739418842</v>
      </c>
      <c r="AA35" s="181">
        <v>141.34998197007587</v>
      </c>
      <c r="AB35" s="181">
        <v>142.20285111625753</v>
      </c>
      <c r="AC35" s="181">
        <v>138.90031607880047</v>
      </c>
      <c r="AD35" s="181">
        <v>139.21395035051285</v>
      </c>
      <c r="AE35" s="181">
        <v>136.38120987204306</v>
      </c>
      <c r="AF35" s="181">
        <v>141.71133955804885</v>
      </c>
      <c r="AG35" s="181">
        <v>141.27736233679698</v>
      </c>
      <c r="AH35" s="181">
        <v>144.54227396412062</v>
      </c>
      <c r="AI35" s="181">
        <v>145.32725885430079</v>
      </c>
      <c r="AJ35" s="181">
        <v>144.06216242422801</v>
      </c>
      <c r="AK35" s="181">
        <v>146.72603714314789</v>
      </c>
      <c r="AL35" s="181">
        <v>146.37256355838366</v>
      </c>
      <c r="AM35" s="181">
        <v>151.22365201449276</v>
      </c>
      <c r="AN35" s="181">
        <v>151.7583647497388</v>
      </c>
      <c r="AO35" s="181">
        <v>155.68899886899635</v>
      </c>
      <c r="AP35" s="181">
        <v>154.90628637787307</v>
      </c>
      <c r="AQ35" s="181">
        <v>154.42827794698178</v>
      </c>
      <c r="AR35" s="181">
        <v>155.7367870501497</v>
      </c>
      <c r="AS35" s="181">
        <v>155.33874784522914</v>
      </c>
      <c r="AT35" s="181">
        <v>162.47933688740548</v>
      </c>
      <c r="AU35" s="181">
        <v>163.33907495475535</v>
      </c>
      <c r="AV35" s="181">
        <v>163.20047402509249</v>
      </c>
      <c r="AW35" s="181">
        <v>164.7326137906548</v>
      </c>
      <c r="AX35" s="181">
        <v>165.59789891517346</v>
      </c>
      <c r="AY35" s="181">
        <v>173.48837016797671</v>
      </c>
      <c r="AZ35" s="181">
        <v>176.70609130770072</v>
      </c>
      <c r="BA35" s="181">
        <v>179.97157318683571</v>
      </c>
      <c r="BB35" s="181">
        <v>179.51263766082246</v>
      </c>
      <c r="BC35" s="181">
        <v>177.88114399030852</v>
      </c>
      <c r="BD35" s="181">
        <v>179.1327067472925</v>
      </c>
      <c r="BE35" s="181">
        <v>177.79117891474482</v>
      </c>
      <c r="BF35" s="181">
        <v>180.69773981204793</v>
      </c>
      <c r="BG35" s="181">
        <v>180.66369674385459</v>
      </c>
      <c r="BH35" s="181">
        <v>177.09586766701523</v>
      </c>
      <c r="BI35" s="181">
        <v>179.56465607314749</v>
      </c>
      <c r="BJ35" s="181">
        <v>177.69120897177754</v>
      </c>
      <c r="BK35" s="181">
        <v>176.98024769598658</v>
      </c>
      <c r="BL35" s="181">
        <v>173.57205818642655</v>
      </c>
      <c r="BM35" s="181">
        <v>173.38262481616505</v>
      </c>
      <c r="BN35" s="181">
        <v>168.42985184936134</v>
      </c>
      <c r="BO35" s="181">
        <v>171.10106712709268</v>
      </c>
      <c r="BP35" s="181">
        <v>168.94562374251308</v>
      </c>
      <c r="BQ35" s="181">
        <v>162.77079466571587</v>
      </c>
      <c r="BR35" s="181">
        <v>170.43008921094378</v>
      </c>
      <c r="BS35" s="181">
        <v>168.66150066059842</v>
      </c>
      <c r="BT35" s="181">
        <v>168.85657032949234</v>
      </c>
    </row>
    <row r="36" spans="1:72" x14ac:dyDescent="0.25">
      <c r="B36" s="148" t="s">
        <v>475</v>
      </c>
      <c r="C36" s="184">
        <v>2</v>
      </c>
      <c r="D36" s="185">
        <v>101.26509402994652</v>
      </c>
      <c r="E36" s="185">
        <v>101.8669417045994</v>
      </c>
      <c r="F36" s="181">
        <v>102.62691625022835</v>
      </c>
      <c r="G36" s="181">
        <v>103.69467301812675</v>
      </c>
      <c r="H36" s="181">
        <v>109.74296847002383</v>
      </c>
      <c r="I36" s="181">
        <v>111.30225276806696</v>
      </c>
      <c r="J36" s="181">
        <v>123.9274730790808</v>
      </c>
      <c r="K36" s="181">
        <v>125.39508768709042</v>
      </c>
      <c r="L36" s="181">
        <v>126.05047455430029</v>
      </c>
      <c r="M36" s="181">
        <v>125.93199622335815</v>
      </c>
      <c r="N36" s="181">
        <v>125.62732720902689</v>
      </c>
      <c r="O36" s="181">
        <v>124.92861180409652</v>
      </c>
      <c r="P36" s="181">
        <v>127.55232376868621</v>
      </c>
      <c r="Q36" s="182">
        <v>135.0516863017792</v>
      </c>
      <c r="R36" s="181">
        <v>134.38389497925343</v>
      </c>
      <c r="S36" s="181">
        <v>135.44908165541639</v>
      </c>
      <c r="T36" s="181">
        <v>135.29608646525321</v>
      </c>
      <c r="U36" s="181">
        <v>135.28132188648769</v>
      </c>
      <c r="V36" s="181">
        <v>135.27459757234533</v>
      </c>
      <c r="W36" s="181">
        <v>135.81927800068709</v>
      </c>
      <c r="X36" s="181">
        <v>135.45024198818328</v>
      </c>
      <c r="Y36" s="181">
        <v>135.92509341466061</v>
      </c>
      <c r="Z36" s="181">
        <v>137.2536163394939</v>
      </c>
      <c r="AA36" s="181">
        <v>137.55891732303076</v>
      </c>
      <c r="AB36" s="181">
        <v>138.11653171212006</v>
      </c>
      <c r="AC36" s="181">
        <v>137.61361742136691</v>
      </c>
      <c r="AD36" s="181">
        <v>137.02424923073173</v>
      </c>
      <c r="AE36" s="181">
        <v>137.48932204880836</v>
      </c>
      <c r="AF36" s="181">
        <v>137.51313281584814</v>
      </c>
      <c r="AG36" s="181">
        <v>137.1346579542143</v>
      </c>
      <c r="AH36" s="181">
        <v>137.44004876274786</v>
      </c>
      <c r="AI36" s="181">
        <v>137.03936305967125</v>
      </c>
      <c r="AJ36" s="181">
        <v>136.87834299963822</v>
      </c>
      <c r="AK36" s="181">
        <v>134.59048927079346</v>
      </c>
      <c r="AL36" s="181">
        <v>134.56547061181971</v>
      </c>
      <c r="AM36" s="181">
        <v>137.74391773958016</v>
      </c>
      <c r="AN36" s="181">
        <v>137.56605816583956</v>
      </c>
      <c r="AO36" s="181">
        <v>137.3720646272337</v>
      </c>
      <c r="AP36" s="181">
        <v>137.38790988836479</v>
      </c>
      <c r="AQ36" s="181">
        <v>137.37269858501404</v>
      </c>
      <c r="AR36" s="181">
        <v>137.36863689473094</v>
      </c>
      <c r="AS36" s="181">
        <v>137.46490337304382</v>
      </c>
      <c r="AT36" s="181">
        <v>137.9982615923233</v>
      </c>
      <c r="AU36" s="181">
        <v>137.94830532697742</v>
      </c>
      <c r="AV36" s="181">
        <v>138.25243164108181</v>
      </c>
      <c r="AW36" s="181">
        <v>138.14577029997008</v>
      </c>
      <c r="AX36" s="181">
        <v>138.22353734146751</v>
      </c>
      <c r="AY36" s="181">
        <v>138.22053509268838</v>
      </c>
      <c r="AZ36" s="181">
        <v>138.91148095052054</v>
      </c>
      <c r="BA36" s="181">
        <v>139.08105448772625</v>
      </c>
      <c r="BB36" s="181">
        <v>139.45438892877434</v>
      </c>
      <c r="BC36" s="181">
        <v>139.42816727456469</v>
      </c>
      <c r="BD36" s="181">
        <v>139.52364691517707</v>
      </c>
      <c r="BE36" s="181">
        <v>139.91318911830095</v>
      </c>
      <c r="BF36" s="181">
        <v>139.64405456919249</v>
      </c>
      <c r="BG36" s="181">
        <v>141.35571880055303</v>
      </c>
      <c r="BH36" s="181">
        <v>143.31133298535698</v>
      </c>
      <c r="BI36" s="181">
        <v>143.3917199124611</v>
      </c>
      <c r="BJ36" s="181">
        <v>145.50903617760011</v>
      </c>
      <c r="BK36" s="181">
        <v>145.1891369966205</v>
      </c>
      <c r="BL36" s="181">
        <v>145.40587644070686</v>
      </c>
      <c r="BM36" s="181">
        <v>145.01982622965923</v>
      </c>
      <c r="BN36" s="181">
        <v>144.67742099756936</v>
      </c>
      <c r="BO36" s="181">
        <v>144.77593817834315</v>
      </c>
      <c r="BP36" s="181">
        <v>147.15090772274598</v>
      </c>
      <c r="BQ36" s="181">
        <v>147.00211386519265</v>
      </c>
      <c r="BR36" s="181">
        <v>147.1873509358667</v>
      </c>
      <c r="BS36" s="181">
        <v>148.09463833982787</v>
      </c>
      <c r="BT36" s="181">
        <v>148.04875133482852</v>
      </c>
    </row>
    <row r="37" spans="1:72" x14ac:dyDescent="0.25">
      <c r="B37" s="148" t="s">
        <v>476</v>
      </c>
      <c r="C37" s="184">
        <v>4</v>
      </c>
      <c r="D37" s="185">
        <v>112.07647430854931</v>
      </c>
      <c r="E37" s="185">
        <v>117.47413927302793</v>
      </c>
      <c r="F37" s="181">
        <v>117.82449104151397</v>
      </c>
      <c r="G37" s="181">
        <v>121.86225730673094</v>
      </c>
      <c r="H37" s="181">
        <v>126.12338251300855</v>
      </c>
      <c r="I37" s="181">
        <v>123.28255077144068</v>
      </c>
      <c r="J37" s="181">
        <v>125.06394795561738</v>
      </c>
      <c r="K37" s="181">
        <v>121.91443707672505</v>
      </c>
      <c r="L37" s="181">
        <v>121.52313529807165</v>
      </c>
      <c r="M37" s="181">
        <v>121.30540700023522</v>
      </c>
      <c r="N37" s="181">
        <v>123.84555385424007</v>
      </c>
      <c r="O37" s="181">
        <v>122.78025521596351</v>
      </c>
      <c r="P37" s="181">
        <v>121.64930639733737</v>
      </c>
      <c r="Q37" s="182">
        <v>116.94053524465014</v>
      </c>
      <c r="R37" s="181">
        <v>119.47122212330949</v>
      </c>
      <c r="S37" s="181">
        <v>117.99231442533089</v>
      </c>
      <c r="T37" s="181">
        <v>124.0245687269103</v>
      </c>
      <c r="U37" s="181">
        <v>118.99687982135252</v>
      </c>
      <c r="V37" s="181">
        <v>122.0799773091434</v>
      </c>
      <c r="W37" s="181">
        <v>121.87114550272773</v>
      </c>
      <c r="X37" s="181">
        <v>122.74492323508908</v>
      </c>
      <c r="Y37" s="181">
        <v>121.38999159413531</v>
      </c>
      <c r="Z37" s="181">
        <v>122.61484096684256</v>
      </c>
      <c r="AA37" s="181">
        <v>121.77789905481802</v>
      </c>
      <c r="AB37" s="181">
        <v>121.68280241832625</v>
      </c>
      <c r="AC37" s="181">
        <v>120.51976929101106</v>
      </c>
      <c r="AD37" s="181">
        <v>120.64075800078564</v>
      </c>
      <c r="AE37" s="181">
        <v>119.10371064824511</v>
      </c>
      <c r="AF37" s="181">
        <v>120.05322075322289</v>
      </c>
      <c r="AG37" s="181">
        <v>118.11899325655942</v>
      </c>
      <c r="AH37" s="181">
        <v>120.61726287845073</v>
      </c>
      <c r="AI37" s="181">
        <v>121.82825851697568</v>
      </c>
      <c r="AJ37" s="181">
        <v>122.52185741609819</v>
      </c>
      <c r="AK37" s="181">
        <v>123.85807783331369</v>
      </c>
      <c r="AL37" s="181">
        <v>123.92355766129953</v>
      </c>
      <c r="AM37" s="181">
        <v>122.58883245265713</v>
      </c>
      <c r="AN37" s="181">
        <v>123.86094450713685</v>
      </c>
      <c r="AO37" s="181">
        <v>128.06185203640368</v>
      </c>
      <c r="AP37" s="181">
        <v>125.29187812248253</v>
      </c>
      <c r="AQ37" s="181">
        <v>127.32828925728779</v>
      </c>
      <c r="AR37" s="181">
        <v>129.68429335326863</v>
      </c>
      <c r="AS37" s="181">
        <v>130.32235745199159</v>
      </c>
      <c r="AT37" s="181">
        <v>130.52799926179199</v>
      </c>
      <c r="AU37" s="181">
        <v>128.16949852733143</v>
      </c>
      <c r="AV37" s="181">
        <v>127.65944684856765</v>
      </c>
      <c r="AW37" s="181">
        <v>129.57855670146142</v>
      </c>
      <c r="AX37" s="181">
        <v>127.14175909029811</v>
      </c>
      <c r="AY37" s="181">
        <v>137.23432154838841</v>
      </c>
      <c r="AZ37" s="181">
        <v>136.95118723829501</v>
      </c>
      <c r="BA37" s="181">
        <v>133.005717868944</v>
      </c>
      <c r="BB37" s="181">
        <v>136.50152594398446</v>
      </c>
      <c r="BC37" s="181">
        <v>135.58845962525956</v>
      </c>
      <c r="BD37" s="181">
        <v>135.47524312753484</v>
      </c>
      <c r="BE37" s="181">
        <v>136.54603915384473</v>
      </c>
      <c r="BF37" s="181">
        <v>137.76102085758939</v>
      </c>
      <c r="BG37" s="181">
        <v>137.28450241868532</v>
      </c>
      <c r="BH37" s="181">
        <v>134.92830405744746</v>
      </c>
      <c r="BI37" s="181">
        <v>136.43426954210295</v>
      </c>
      <c r="BJ37" s="181">
        <v>137.37826788886861</v>
      </c>
      <c r="BK37" s="181">
        <v>139.71994209681097</v>
      </c>
      <c r="BL37" s="181">
        <v>137.21118349406092</v>
      </c>
      <c r="BM37" s="181">
        <v>136.24174773323983</v>
      </c>
      <c r="BN37" s="181">
        <v>137.9299202347558</v>
      </c>
      <c r="BO37" s="181">
        <v>143.7793187619815</v>
      </c>
      <c r="BP37" s="181">
        <v>139.87024529882979</v>
      </c>
      <c r="BQ37" s="181">
        <v>140.0587532407082</v>
      </c>
      <c r="BR37" s="181">
        <v>137.2106310709091</v>
      </c>
      <c r="BS37" s="181">
        <v>140.33981890145469</v>
      </c>
      <c r="BT37" s="181">
        <v>138.15650435621134</v>
      </c>
    </row>
    <row r="38" spans="1:72" x14ac:dyDescent="0.25">
      <c r="B38" s="148" t="s">
        <v>477</v>
      </c>
      <c r="C38" s="184">
        <v>5</v>
      </c>
      <c r="D38" s="185">
        <v>106.64154146523856</v>
      </c>
      <c r="E38" s="185">
        <v>105.36041942313003</v>
      </c>
      <c r="F38" s="181">
        <v>105.95583061920061</v>
      </c>
      <c r="G38" s="181">
        <v>107.93060523743561</v>
      </c>
      <c r="H38" s="181">
        <v>109.42935009615167</v>
      </c>
      <c r="I38" s="181">
        <v>109.03033080634491</v>
      </c>
      <c r="J38" s="181">
        <v>112.599104612063</v>
      </c>
      <c r="K38" s="181">
        <v>112.90504946727579</v>
      </c>
      <c r="L38" s="181">
        <v>112.99657604510318</v>
      </c>
      <c r="M38" s="181">
        <v>113.83075403248476</v>
      </c>
      <c r="N38" s="181">
        <v>113.11629252131168</v>
      </c>
      <c r="O38" s="181">
        <v>118.53760303877463</v>
      </c>
      <c r="P38" s="181">
        <v>129.00301934101364</v>
      </c>
      <c r="Q38" s="182">
        <v>131.55717681102632</v>
      </c>
      <c r="R38" s="181">
        <v>132.61777580351827</v>
      </c>
      <c r="S38" s="181">
        <v>139.63649985552249</v>
      </c>
      <c r="T38" s="181">
        <v>138.14254335380303</v>
      </c>
      <c r="U38" s="181">
        <v>135.36489008233218</v>
      </c>
      <c r="V38" s="181">
        <v>139.06120848272397</v>
      </c>
      <c r="W38" s="181">
        <v>139.91246965010819</v>
      </c>
      <c r="X38" s="181">
        <v>143.72305327126574</v>
      </c>
      <c r="Y38" s="181">
        <v>146.65218004988341</v>
      </c>
      <c r="Z38" s="181">
        <v>146.54653941463044</v>
      </c>
      <c r="AA38" s="181">
        <v>147.12695783925219</v>
      </c>
      <c r="AB38" s="181">
        <v>146.05758449017648</v>
      </c>
      <c r="AC38" s="181">
        <v>145.44882215933524</v>
      </c>
      <c r="AD38" s="181">
        <v>146.82475377901088</v>
      </c>
      <c r="AE38" s="181">
        <v>145.88284377573285</v>
      </c>
      <c r="AF38" s="181">
        <v>146.96109540161154</v>
      </c>
      <c r="AG38" s="181">
        <v>143.05176776359625</v>
      </c>
      <c r="AH38" s="181">
        <v>147.21956551764137</v>
      </c>
      <c r="AI38" s="181">
        <v>147.25922799753093</v>
      </c>
      <c r="AJ38" s="181">
        <v>145.88760349370318</v>
      </c>
      <c r="AK38" s="181">
        <v>147.32850663869016</v>
      </c>
      <c r="AL38" s="181">
        <v>145.50749999506422</v>
      </c>
      <c r="AM38" s="181">
        <v>154.4642432460931</v>
      </c>
      <c r="AN38" s="181">
        <v>154.87998018674824</v>
      </c>
      <c r="AO38" s="181">
        <v>155.42381145204749</v>
      </c>
      <c r="AP38" s="181">
        <v>153.75671976251704</v>
      </c>
      <c r="AQ38" s="181">
        <v>156.99503103463633</v>
      </c>
      <c r="AR38" s="181">
        <v>156.67911690993316</v>
      </c>
      <c r="AS38" s="181">
        <v>156.83156913475514</v>
      </c>
      <c r="AT38" s="181">
        <v>157.38236841438578</v>
      </c>
      <c r="AU38" s="181">
        <v>156.55380251669771</v>
      </c>
      <c r="AV38" s="181">
        <v>154.76949572571698</v>
      </c>
      <c r="AW38" s="181">
        <v>152.77565875805652</v>
      </c>
      <c r="AX38" s="181">
        <v>151.00265829559348</v>
      </c>
      <c r="AY38" s="181">
        <v>149.96693729203795</v>
      </c>
      <c r="AZ38" s="181">
        <v>149.9297017432153</v>
      </c>
      <c r="BA38" s="181">
        <v>148.19016759022017</v>
      </c>
      <c r="BB38" s="181">
        <v>150.4159448059728</v>
      </c>
      <c r="BC38" s="181">
        <v>150.89220861845951</v>
      </c>
      <c r="BD38" s="181">
        <v>150.58828493423394</v>
      </c>
      <c r="BE38" s="181">
        <v>147.00771559819404</v>
      </c>
      <c r="BF38" s="181">
        <v>149.14989679319447</v>
      </c>
      <c r="BG38" s="181">
        <v>150.55435644374677</v>
      </c>
      <c r="BH38" s="181">
        <v>150.78015946156941</v>
      </c>
      <c r="BI38" s="181">
        <v>150.48763816968741</v>
      </c>
      <c r="BJ38" s="181">
        <v>150.51909753490247</v>
      </c>
      <c r="BK38" s="181">
        <v>152.45962943240778</v>
      </c>
      <c r="BL38" s="181">
        <v>149.23570663139293</v>
      </c>
      <c r="BM38" s="181">
        <v>151.81358293368592</v>
      </c>
      <c r="BN38" s="181">
        <v>152.09257552906584</v>
      </c>
      <c r="BO38" s="181">
        <v>153.91682187895884</v>
      </c>
      <c r="BP38" s="181">
        <v>155.1097206665651</v>
      </c>
      <c r="BQ38" s="181">
        <v>151.89116577258105</v>
      </c>
      <c r="BR38" s="181">
        <v>152.21448133792256</v>
      </c>
      <c r="BS38" s="181">
        <v>152.28942643655549</v>
      </c>
      <c r="BT38" s="181">
        <v>152.97328100145444</v>
      </c>
    </row>
    <row r="39" spans="1:72" x14ac:dyDescent="0.25">
      <c r="B39" s="148" t="s">
        <v>478</v>
      </c>
      <c r="C39" s="184">
        <v>3</v>
      </c>
      <c r="D39" s="185">
        <v>101.0944588737063</v>
      </c>
      <c r="E39" s="185">
        <v>102.32265225509967</v>
      </c>
      <c r="F39" s="181">
        <v>104.18578905063463</v>
      </c>
      <c r="G39" s="181">
        <v>102.66410075942497</v>
      </c>
      <c r="H39" s="181">
        <v>102.12075293972572</v>
      </c>
      <c r="I39" s="181">
        <v>102.0630964373873</v>
      </c>
      <c r="J39" s="181">
        <v>103.00345120933325</v>
      </c>
      <c r="K39" s="181">
        <v>103.47669107603689</v>
      </c>
      <c r="L39" s="181">
        <v>103.54769918238047</v>
      </c>
      <c r="M39" s="181">
        <v>106.47589273607809</v>
      </c>
      <c r="N39" s="181">
        <v>106.549287109785</v>
      </c>
      <c r="O39" s="181">
        <v>110.29862534902021</v>
      </c>
      <c r="P39" s="181">
        <v>116.01860288467526</v>
      </c>
      <c r="Q39" s="182">
        <v>120.50197238326119</v>
      </c>
      <c r="R39" s="181">
        <v>119.79977439205932</v>
      </c>
      <c r="S39" s="181">
        <v>116.53651898284674</v>
      </c>
      <c r="T39" s="181">
        <v>114.85133857108401</v>
      </c>
      <c r="U39" s="181">
        <v>115.73203970541228</v>
      </c>
      <c r="V39" s="181">
        <v>116.42073927490152</v>
      </c>
      <c r="W39" s="181">
        <v>116.4673916339509</v>
      </c>
      <c r="X39" s="181">
        <v>116.80166545940865</v>
      </c>
      <c r="Y39" s="181">
        <v>117.03411275593969</v>
      </c>
      <c r="Z39" s="181">
        <v>119.07195900474825</v>
      </c>
      <c r="AA39" s="181">
        <v>126.17923021566629</v>
      </c>
      <c r="AB39" s="181">
        <v>126.72823699110165</v>
      </c>
      <c r="AC39" s="181">
        <v>125.97352646745571</v>
      </c>
      <c r="AD39" s="181">
        <v>124.87827810205637</v>
      </c>
      <c r="AE39" s="181">
        <v>122.24986815957192</v>
      </c>
      <c r="AF39" s="181">
        <v>120.81450706879203</v>
      </c>
      <c r="AG39" s="181">
        <v>120.9764447698123</v>
      </c>
      <c r="AH39" s="181">
        <v>121.99760090959929</v>
      </c>
      <c r="AI39" s="181">
        <v>122.55431663499262</v>
      </c>
      <c r="AJ39" s="181">
        <v>121.34818829304707</v>
      </c>
      <c r="AK39" s="181">
        <v>124.56184461494213</v>
      </c>
      <c r="AL39" s="181">
        <v>125.30464531015328</v>
      </c>
      <c r="AM39" s="181">
        <v>126.57144430120199</v>
      </c>
      <c r="AN39" s="181">
        <v>127.58074277234896</v>
      </c>
      <c r="AO39" s="181">
        <v>128.07728086802504</v>
      </c>
      <c r="AP39" s="181">
        <v>127.68358511905905</v>
      </c>
      <c r="AQ39" s="181">
        <v>127.13697508967159</v>
      </c>
      <c r="AR39" s="181">
        <v>123.43493016363443</v>
      </c>
      <c r="AS39" s="181">
        <v>124.12101063723911</v>
      </c>
      <c r="AT39" s="181">
        <v>124.76993904236569</v>
      </c>
      <c r="AU39" s="181">
        <v>133.39789779843616</v>
      </c>
      <c r="AV39" s="181">
        <v>135.17269207221267</v>
      </c>
      <c r="AW39" s="181">
        <v>135.54494054218097</v>
      </c>
      <c r="AX39" s="181">
        <v>135.73127397494386</v>
      </c>
      <c r="AY39" s="181">
        <v>142.06527495639529</v>
      </c>
      <c r="AZ39" s="181">
        <v>147.81699196946192</v>
      </c>
      <c r="BA39" s="181">
        <v>148.90501129735162</v>
      </c>
      <c r="BB39" s="181">
        <v>148.51037853708479</v>
      </c>
      <c r="BC39" s="181">
        <v>147.93978526342033</v>
      </c>
      <c r="BD39" s="181">
        <v>146.99402130435757</v>
      </c>
      <c r="BE39" s="181">
        <v>142.28746345458933</v>
      </c>
      <c r="BF39" s="181">
        <v>144.51165209654658</v>
      </c>
      <c r="BG39" s="181">
        <v>144.55634416915467</v>
      </c>
      <c r="BH39" s="181">
        <v>145.56044679601357</v>
      </c>
      <c r="BI39" s="181">
        <v>142.4712047940516</v>
      </c>
      <c r="BJ39" s="181">
        <v>144.33529337091309</v>
      </c>
      <c r="BK39" s="181">
        <v>138.32374520996291</v>
      </c>
      <c r="BL39" s="181">
        <v>136.0672547897868</v>
      </c>
      <c r="BM39" s="181">
        <v>135.8757411103727</v>
      </c>
      <c r="BN39" s="181">
        <v>134.51671514146173</v>
      </c>
      <c r="BO39" s="181">
        <v>134.07777938119261</v>
      </c>
      <c r="BP39" s="181">
        <v>134.10010521978691</v>
      </c>
      <c r="BQ39" s="181">
        <v>133.96553249993349</v>
      </c>
      <c r="BR39" s="181">
        <v>132.73219772162409</v>
      </c>
      <c r="BS39" s="181">
        <v>135.18907664287687</v>
      </c>
      <c r="BT39" s="181">
        <v>135.14291332905654</v>
      </c>
    </row>
    <row r="40" spans="1:72" x14ac:dyDescent="0.25">
      <c r="A40" s="173" t="s">
        <v>50</v>
      </c>
      <c r="C40" s="164">
        <f>SUM(C41:C43)</f>
        <v>15</v>
      </c>
      <c r="D40" s="176">
        <f t="shared" ref="D40:BO40" si="6">(D41*2+D42*9+D43*4)/15</f>
        <v>113.49670975645898</v>
      </c>
      <c r="E40" s="176">
        <v>113.79278679841815</v>
      </c>
      <c r="F40" s="176">
        <f t="shared" si="6"/>
        <v>113.80998106619937</v>
      </c>
      <c r="G40" s="176">
        <f t="shared" si="6"/>
        <v>114.40802773334129</v>
      </c>
      <c r="H40" s="176">
        <f t="shared" si="6"/>
        <v>119.79152168681226</v>
      </c>
      <c r="I40" s="176">
        <f t="shared" si="6"/>
        <v>122.07317710071283</v>
      </c>
      <c r="J40" s="176">
        <f t="shared" si="6"/>
        <v>124.32497936670514</v>
      </c>
      <c r="K40" s="176">
        <f t="shared" si="6"/>
        <v>124.49202260505059</v>
      </c>
      <c r="L40" s="176">
        <f t="shared" si="6"/>
        <v>134.89245065544617</v>
      </c>
      <c r="M40" s="176">
        <f t="shared" si="6"/>
        <v>135.91421123567926</v>
      </c>
      <c r="N40" s="176">
        <f t="shared" si="6"/>
        <v>136.26602404201768</v>
      </c>
      <c r="O40" s="176">
        <f t="shared" si="6"/>
        <v>136.67739538902123</v>
      </c>
      <c r="P40" s="176">
        <f t="shared" si="6"/>
        <v>142.42519028360695</v>
      </c>
      <c r="Q40" s="176">
        <f t="shared" si="6"/>
        <v>142.5225166959595</v>
      </c>
      <c r="R40" s="176">
        <f t="shared" si="6"/>
        <v>141.04780932180319</v>
      </c>
      <c r="S40" s="176">
        <f t="shared" si="6"/>
        <v>139.43510798124169</v>
      </c>
      <c r="T40" s="176">
        <f t="shared" si="6"/>
        <v>137.22540356788525</v>
      </c>
      <c r="U40" s="176">
        <f t="shared" si="6"/>
        <v>135.00337763670439</v>
      </c>
      <c r="V40" s="176">
        <f t="shared" si="6"/>
        <v>136.02743916768841</v>
      </c>
      <c r="W40" s="176">
        <f t="shared" si="6"/>
        <v>130.73313794017457</v>
      </c>
      <c r="X40" s="176">
        <f t="shared" si="6"/>
        <v>129.07856767591224</v>
      </c>
      <c r="Y40" s="176">
        <f t="shared" si="6"/>
        <v>129.99246063018217</v>
      </c>
      <c r="Z40" s="176">
        <f t="shared" si="6"/>
        <v>131.47120606948121</v>
      </c>
      <c r="AA40" s="176">
        <f t="shared" si="6"/>
        <v>132.51087378604805</v>
      </c>
      <c r="AB40" s="176">
        <f t="shared" si="6"/>
        <v>132.55748673566356</v>
      </c>
      <c r="AC40" s="176">
        <f t="shared" si="6"/>
        <v>132.13082714897496</v>
      </c>
      <c r="AD40" s="176">
        <f t="shared" si="6"/>
        <v>131.80049901823585</v>
      </c>
      <c r="AE40" s="176">
        <f t="shared" si="6"/>
        <v>130.84547971926992</v>
      </c>
      <c r="AF40" s="176">
        <f t="shared" si="6"/>
        <v>131.36793230230538</v>
      </c>
      <c r="AG40" s="176">
        <f t="shared" si="6"/>
        <v>130.13749621721129</v>
      </c>
      <c r="AH40" s="176">
        <f t="shared" si="6"/>
        <v>131.64709034832742</v>
      </c>
      <c r="AI40" s="176">
        <f t="shared" si="6"/>
        <v>131.96632128270812</v>
      </c>
      <c r="AJ40" s="176">
        <f t="shared" si="6"/>
        <v>131.25674276152282</v>
      </c>
      <c r="AK40" s="176">
        <f t="shared" si="6"/>
        <v>132.358922218289</v>
      </c>
      <c r="AL40" s="176">
        <f t="shared" si="6"/>
        <v>132.43735642254575</v>
      </c>
      <c r="AM40" s="176">
        <f t="shared" si="6"/>
        <v>134.67989400367304</v>
      </c>
      <c r="AN40" s="176">
        <f t="shared" si="6"/>
        <v>136.44072697196333</v>
      </c>
      <c r="AO40" s="176">
        <f t="shared" si="6"/>
        <v>136.72905185767851</v>
      </c>
      <c r="AP40" s="176">
        <f t="shared" si="6"/>
        <v>137.40428236742505</v>
      </c>
      <c r="AQ40" s="176">
        <f t="shared" si="6"/>
        <v>137.58505318727069</v>
      </c>
      <c r="AR40" s="176">
        <f t="shared" si="6"/>
        <v>138.16802271291587</v>
      </c>
      <c r="AS40" s="176">
        <f t="shared" si="6"/>
        <v>143.00856337273731</v>
      </c>
      <c r="AT40" s="176">
        <f t="shared" si="6"/>
        <v>145.97448503180846</v>
      </c>
      <c r="AU40" s="176">
        <f t="shared" si="6"/>
        <v>157.80739129484769</v>
      </c>
      <c r="AV40" s="176">
        <f t="shared" si="6"/>
        <v>159.3352850904142</v>
      </c>
      <c r="AW40" s="176">
        <f t="shared" si="6"/>
        <v>160.19613615446892</v>
      </c>
      <c r="AX40" s="176">
        <f t="shared" si="6"/>
        <v>160.65545433135983</v>
      </c>
      <c r="AY40" s="176">
        <f t="shared" si="6"/>
        <v>161.51948248254635</v>
      </c>
      <c r="AZ40" s="176">
        <f t="shared" si="6"/>
        <v>160.97819004770832</v>
      </c>
      <c r="BA40" s="176">
        <f t="shared" si="6"/>
        <v>163.3711293623588</v>
      </c>
      <c r="BB40" s="176">
        <f t="shared" si="6"/>
        <v>163.45953140494495</v>
      </c>
      <c r="BC40" s="176">
        <f t="shared" si="6"/>
        <v>163.20475645914019</v>
      </c>
      <c r="BD40" s="176">
        <f t="shared" si="6"/>
        <v>164.96468884713204</v>
      </c>
      <c r="BE40" s="176">
        <f t="shared" si="6"/>
        <v>163.45519140965243</v>
      </c>
      <c r="BF40" s="176">
        <f t="shared" si="6"/>
        <v>164.10163647525988</v>
      </c>
      <c r="BG40" s="176">
        <f t="shared" si="6"/>
        <v>161.10716624596515</v>
      </c>
      <c r="BH40" s="176">
        <f t="shared" si="6"/>
        <v>161.05592857004964</v>
      </c>
      <c r="BI40" s="176">
        <f t="shared" si="6"/>
        <v>161.87519098483929</v>
      </c>
      <c r="BJ40" s="176">
        <f t="shared" si="6"/>
        <v>162.40140280574224</v>
      </c>
      <c r="BK40" s="176">
        <f t="shared" si="6"/>
        <v>163.81361847852548</v>
      </c>
      <c r="BL40" s="176">
        <f t="shared" si="6"/>
        <v>164.50687941377294</v>
      </c>
      <c r="BM40" s="176">
        <f t="shared" si="6"/>
        <v>165.2809394213298</v>
      </c>
      <c r="BN40" s="176">
        <f t="shared" si="6"/>
        <v>166.42219896310127</v>
      </c>
      <c r="BO40" s="176">
        <f t="shared" si="6"/>
        <v>166.01818917934256</v>
      </c>
      <c r="BP40" s="176">
        <f>(BP41*2+BP42*9+BP43*4)/15</f>
        <v>164.35669551570749</v>
      </c>
      <c r="BQ40" s="176">
        <f>(BQ41*2+BQ42*9+BQ43*4)/15</f>
        <v>162.46214298456798</v>
      </c>
      <c r="BR40" s="177">
        <f>(BR41*2+BR42*9+BR43*4)/15</f>
        <v>161.11714564607794</v>
      </c>
      <c r="BS40" s="177">
        <f>(BS41*2+BS42*9+BS43*4)/15</f>
        <v>160.44062086158965</v>
      </c>
      <c r="BT40" s="177">
        <f>(BT41*2+BT42*9+BT43*4)/15</f>
        <v>158.87690711382939</v>
      </c>
    </row>
    <row r="41" spans="1:72" x14ac:dyDescent="0.25">
      <c r="B41" s="148" t="s">
        <v>479</v>
      </c>
      <c r="C41" s="184">
        <v>2</v>
      </c>
      <c r="D41" s="185">
        <v>108.88738374859642</v>
      </c>
      <c r="E41" s="185">
        <v>109.02044814092642</v>
      </c>
      <c r="F41" s="181">
        <v>107.82913630184399</v>
      </c>
      <c r="G41" s="181">
        <v>105.85045187290262</v>
      </c>
      <c r="H41" s="181">
        <v>109.3725570016143</v>
      </c>
      <c r="I41" s="181">
        <v>119.31837424189473</v>
      </c>
      <c r="J41" s="181">
        <v>124.89620884408561</v>
      </c>
      <c r="K41" s="181">
        <v>127.27228274458889</v>
      </c>
      <c r="L41" s="181">
        <v>129.16918781206567</v>
      </c>
      <c r="M41" s="181">
        <v>129.01248148484956</v>
      </c>
      <c r="N41" s="181">
        <v>127.28385172664957</v>
      </c>
      <c r="O41" s="181">
        <v>130.74285296130435</v>
      </c>
      <c r="P41" s="181">
        <v>134.75190153178528</v>
      </c>
      <c r="Q41" s="182">
        <v>135.98948574013758</v>
      </c>
      <c r="R41" s="181">
        <v>139.33497067291268</v>
      </c>
      <c r="S41" s="181">
        <v>134.30583879570588</v>
      </c>
      <c r="T41" s="181">
        <v>137.9531373491987</v>
      </c>
      <c r="U41" s="181">
        <v>134.85449895949449</v>
      </c>
      <c r="V41" s="181">
        <v>135.91902429483099</v>
      </c>
      <c r="W41" s="181">
        <v>132.74514976014757</v>
      </c>
      <c r="X41" s="181">
        <v>132.55072888784827</v>
      </c>
      <c r="Y41" s="181">
        <v>135.05106469162089</v>
      </c>
      <c r="Z41" s="181">
        <v>136.37013549125362</v>
      </c>
      <c r="AA41" s="181">
        <v>137.21207820182235</v>
      </c>
      <c r="AB41" s="181">
        <v>136.54364029321829</v>
      </c>
      <c r="AC41" s="181">
        <v>134.8104916145995</v>
      </c>
      <c r="AD41" s="181">
        <v>136.75546788672398</v>
      </c>
      <c r="AE41" s="181">
        <v>134.64783209563643</v>
      </c>
      <c r="AF41" s="181">
        <v>140.43719879108937</v>
      </c>
      <c r="AG41" s="181">
        <v>139.68147755145958</v>
      </c>
      <c r="AH41" s="181">
        <v>140.80147376487679</v>
      </c>
      <c r="AI41" s="181">
        <v>142.4970985392153</v>
      </c>
      <c r="AJ41" s="181">
        <v>142.85135067151549</v>
      </c>
      <c r="AK41" s="181">
        <v>144.55346833514744</v>
      </c>
      <c r="AL41" s="181">
        <v>145.99742527926384</v>
      </c>
      <c r="AM41" s="181">
        <v>156.8583455118121</v>
      </c>
      <c r="AN41" s="181">
        <v>161.67561597791834</v>
      </c>
      <c r="AO41" s="181">
        <v>162.07138746258886</v>
      </c>
      <c r="AP41" s="181">
        <v>163.34416278856153</v>
      </c>
      <c r="AQ41" s="181">
        <v>166.04540513543105</v>
      </c>
      <c r="AR41" s="181">
        <v>167.03625002887091</v>
      </c>
      <c r="AS41" s="181">
        <v>162.02366458455236</v>
      </c>
      <c r="AT41" s="181">
        <v>172.86207307697134</v>
      </c>
      <c r="AU41" s="181">
        <v>173.63096340134638</v>
      </c>
      <c r="AV41" s="181">
        <v>173.24618965551642</v>
      </c>
      <c r="AW41" s="181">
        <v>171.54772404646548</v>
      </c>
      <c r="AX41" s="181">
        <v>173.93058517204426</v>
      </c>
      <c r="AY41" s="181">
        <v>183.04649558031014</v>
      </c>
      <c r="AZ41" s="181">
        <v>183.17703456363023</v>
      </c>
      <c r="BA41" s="181">
        <v>184.21663893448442</v>
      </c>
      <c r="BB41" s="181">
        <v>187.18584072425284</v>
      </c>
      <c r="BC41" s="181">
        <v>187.99390033984446</v>
      </c>
      <c r="BD41" s="181">
        <v>192.10007432653157</v>
      </c>
      <c r="BE41" s="181">
        <v>189.20841774557198</v>
      </c>
      <c r="BF41" s="181">
        <v>195.22930589370455</v>
      </c>
      <c r="BG41" s="181">
        <v>196.378864189453</v>
      </c>
      <c r="BH41" s="181">
        <v>192.73231294466149</v>
      </c>
      <c r="BI41" s="181">
        <v>194.25388819038523</v>
      </c>
      <c r="BJ41" s="181">
        <v>193.61590195328182</v>
      </c>
      <c r="BK41" s="181">
        <v>192.64841900412929</v>
      </c>
      <c r="BL41" s="181">
        <v>192.16695023666654</v>
      </c>
      <c r="BM41" s="181">
        <v>193.80655812656471</v>
      </c>
      <c r="BN41" s="181">
        <v>191.92268426528358</v>
      </c>
      <c r="BO41" s="181">
        <v>193.17273444595526</v>
      </c>
      <c r="BP41" s="181">
        <v>192.13464420463762</v>
      </c>
      <c r="BQ41" s="181">
        <v>182.14338781567659</v>
      </c>
      <c r="BR41" s="181">
        <v>181.37312263085607</v>
      </c>
      <c r="BS41" s="181">
        <v>183.69579654710685</v>
      </c>
      <c r="BT41" s="181">
        <v>177.36641115916797</v>
      </c>
    </row>
    <row r="42" spans="1:72" x14ac:dyDescent="0.25">
      <c r="B42" s="148" t="s">
        <v>480</v>
      </c>
      <c r="C42" s="184">
        <v>9</v>
      </c>
      <c r="D42" s="185">
        <v>116.69239198360376</v>
      </c>
      <c r="E42" s="185">
        <v>117.05629849291154</v>
      </c>
      <c r="F42" s="181">
        <v>117.18654858738419</v>
      </c>
      <c r="G42" s="181">
        <v>119.00012430482931</v>
      </c>
      <c r="H42" s="181">
        <v>126.02964315683425</v>
      </c>
      <c r="I42" s="181">
        <v>125.85030247796688</v>
      </c>
      <c r="J42" s="181">
        <v>127.00651891557777</v>
      </c>
      <c r="K42" s="181">
        <v>126.65853926343883</v>
      </c>
      <c r="L42" s="181">
        <v>145.16264179758514</v>
      </c>
      <c r="M42" s="181">
        <v>145.88600426192437</v>
      </c>
      <c r="N42" s="181">
        <v>146.72509437959997</v>
      </c>
      <c r="O42" s="181">
        <v>147.18985690100956</v>
      </c>
      <c r="P42" s="181">
        <v>155.5324827422904</v>
      </c>
      <c r="Q42" s="182">
        <v>154.88619598939553</v>
      </c>
      <c r="R42" s="181">
        <v>151.29722542071511</v>
      </c>
      <c r="S42" s="181">
        <v>150.25142065652392</v>
      </c>
      <c r="T42" s="181">
        <v>145.75154133263831</v>
      </c>
      <c r="U42" s="181">
        <v>143.98914906829475</v>
      </c>
      <c r="V42" s="181">
        <v>144.73726371868131</v>
      </c>
      <c r="W42" s="181">
        <v>136.25099929195358</v>
      </c>
      <c r="X42" s="181">
        <v>135.10437467796575</v>
      </c>
      <c r="Y42" s="181">
        <v>134.44633089369464</v>
      </c>
      <c r="Z42" s="181">
        <v>135.63647509601969</v>
      </c>
      <c r="AA42" s="181">
        <v>135.37099943549018</v>
      </c>
      <c r="AB42" s="181">
        <v>135.03781936988332</v>
      </c>
      <c r="AC42" s="181">
        <v>134.23536958016706</v>
      </c>
      <c r="AD42" s="181">
        <v>133.18995489188276</v>
      </c>
      <c r="AE42" s="181">
        <v>131.81151427761222</v>
      </c>
      <c r="AF42" s="181">
        <v>131.67879822954922</v>
      </c>
      <c r="AG42" s="181">
        <v>129.57967070092917</v>
      </c>
      <c r="AH42" s="181">
        <v>130.50691537205438</v>
      </c>
      <c r="AI42" s="181">
        <v>129.92256612864907</v>
      </c>
      <c r="AJ42" s="181">
        <v>129.13767879324735</v>
      </c>
      <c r="AK42" s="181">
        <v>129.83677847598574</v>
      </c>
      <c r="AL42" s="181">
        <v>128.81137533417422</v>
      </c>
      <c r="AM42" s="181">
        <v>127.51382540279785</v>
      </c>
      <c r="AN42" s="181">
        <v>128.13768127026862</v>
      </c>
      <c r="AO42" s="181">
        <v>129.88660243663207</v>
      </c>
      <c r="AP42" s="181">
        <v>130.12538161778406</v>
      </c>
      <c r="AQ42" s="181">
        <v>130.69080680766939</v>
      </c>
      <c r="AR42" s="181">
        <v>131.60179677613098</v>
      </c>
      <c r="AS42" s="181">
        <v>140.93921330923803</v>
      </c>
      <c r="AT42" s="181">
        <v>141.34056255349986</v>
      </c>
      <c r="AU42" s="181">
        <v>157.92825050995759</v>
      </c>
      <c r="AV42" s="181">
        <v>161.34674343733064</v>
      </c>
      <c r="AW42" s="181">
        <v>161.90320466600929</v>
      </c>
      <c r="AX42" s="181">
        <v>162.74258334537959</v>
      </c>
      <c r="AY42" s="181">
        <v>161.90464341309939</v>
      </c>
      <c r="AZ42" s="181">
        <v>160.68413839948255</v>
      </c>
      <c r="BA42" s="181">
        <v>161.20143867655071</v>
      </c>
      <c r="BB42" s="181">
        <v>161.45967786271319</v>
      </c>
      <c r="BC42" s="181">
        <v>160.71736052942558</v>
      </c>
      <c r="BD42" s="181">
        <v>161.44135089488651</v>
      </c>
      <c r="BE42" s="181">
        <v>159.97218422103606</v>
      </c>
      <c r="BF42" s="181">
        <v>159.52648840284598</v>
      </c>
      <c r="BG42" s="181">
        <v>156.54634818081172</v>
      </c>
      <c r="BH42" s="181">
        <v>157.85401629904584</v>
      </c>
      <c r="BI42" s="181">
        <v>156.41092933361085</v>
      </c>
      <c r="BJ42" s="181">
        <v>157.45547025065923</v>
      </c>
      <c r="BK42" s="181">
        <v>159.45004759574883</v>
      </c>
      <c r="BL42" s="181">
        <v>160.23489083889123</v>
      </c>
      <c r="BM42" s="181">
        <v>164.40412691225384</v>
      </c>
      <c r="BN42" s="181">
        <v>164.6459634402672</v>
      </c>
      <c r="BO42" s="181">
        <v>163.33590349512863</v>
      </c>
      <c r="BP42" s="181">
        <v>160.37275961404524</v>
      </c>
      <c r="BQ42" s="181">
        <v>161.21806935486441</v>
      </c>
      <c r="BR42" s="181">
        <v>157.78579651903271</v>
      </c>
      <c r="BS42" s="181">
        <v>155.76098823594916</v>
      </c>
      <c r="BT42" s="181">
        <v>156.27202787631666</v>
      </c>
    </row>
    <row r="43" spans="1:72" x14ac:dyDescent="0.25">
      <c r="B43" s="148" t="s">
        <v>481</v>
      </c>
      <c r="C43" s="184">
        <v>4</v>
      </c>
      <c r="D43" s="185">
        <v>108.61108774931448</v>
      </c>
      <c r="E43" s="185">
        <v>108.83605481455388</v>
      </c>
      <c r="F43" s="181">
        <v>109.20312652571123</v>
      </c>
      <c r="G43" s="181">
        <v>108.35459837771259</v>
      </c>
      <c r="H43" s="181">
        <v>110.96523072186174</v>
      </c>
      <c r="I43" s="181">
        <v>114.95204643130023</v>
      </c>
      <c r="J43" s="181">
        <v>118.00590064305146</v>
      </c>
      <c r="K43" s="181">
        <v>118.22723005390796</v>
      </c>
      <c r="L43" s="181">
        <v>114.64615200732376</v>
      </c>
      <c r="M43" s="181">
        <v>116.92854180204253</v>
      </c>
      <c r="N43" s="181">
        <v>117.2242019401416</v>
      </c>
      <c r="O43" s="181">
        <v>115.99162820090592</v>
      </c>
      <c r="P43" s="181">
        <v>116.77042662748012</v>
      </c>
      <c r="Q43" s="182">
        <v>117.97075376363941</v>
      </c>
      <c r="R43" s="181">
        <v>118.8430424236966</v>
      </c>
      <c r="S43" s="181">
        <v>117.66303905462459</v>
      </c>
      <c r="T43" s="181">
        <v>117.67772670653412</v>
      </c>
      <c r="U43" s="181">
        <v>114.85983125423098</v>
      </c>
      <c r="V43" s="181">
        <v>116.48454136438309</v>
      </c>
      <c r="W43" s="181">
        <v>117.31194398868529</v>
      </c>
      <c r="X43" s="181">
        <v>113.78442131532378</v>
      </c>
      <c r="Y43" s="181">
        <v>117.44195050655973</v>
      </c>
      <c r="Z43" s="181">
        <v>119.64988604888345</v>
      </c>
      <c r="AA43" s="181">
        <v>123.72498886691605</v>
      </c>
      <c r="AB43" s="181">
        <v>124.98366152989169</v>
      </c>
      <c r="AC43" s="181">
        <v>126.05577444598045</v>
      </c>
      <c r="AD43" s="181">
        <v>126.1967388682862</v>
      </c>
      <c r="AE43" s="181">
        <v>126.7707257748165</v>
      </c>
      <c r="AF43" s="181">
        <v>126.13385072161476</v>
      </c>
      <c r="AG43" s="181">
        <v>126.62061296172192</v>
      </c>
      <c r="AH43" s="181">
        <v>129.63529233666711</v>
      </c>
      <c r="AI43" s="181">
        <v>131.29938175108737</v>
      </c>
      <c r="AJ43" s="181">
        <v>130.22733273514629</v>
      </c>
      <c r="AK43" s="181">
        <v>131.93647258004211</v>
      </c>
      <c r="AL43" s="181">
        <v>133.81577944302256</v>
      </c>
      <c r="AM43" s="181">
        <v>139.71432260157269</v>
      </c>
      <c r="AN43" s="181">
        <v>142.50513529779892</v>
      </c>
      <c r="AO43" s="181">
        <v>139.45339525257791</v>
      </c>
      <c r="AP43" s="181">
        <v>140.81186884354912</v>
      </c>
      <c r="AQ43" s="181">
        <v>138.86693156729348</v>
      </c>
      <c r="AR43" s="181">
        <v>138.50791741270433</v>
      </c>
      <c r="AS43" s="181">
        <v>138.15705040970323</v>
      </c>
      <c r="AT43" s="181">
        <v>142.95701658542137</v>
      </c>
      <c r="AU43" s="181">
        <v>149.62367200760104</v>
      </c>
      <c r="AV43" s="181">
        <v>147.85405152730101</v>
      </c>
      <c r="AW43" s="181">
        <v>150.67943805750471</v>
      </c>
      <c r="AX43" s="181">
        <v>149.32184862947312</v>
      </c>
      <c r="AY43" s="181">
        <v>149.88936383992024</v>
      </c>
      <c r="AZ43" s="181">
        <v>150.54038399825538</v>
      </c>
      <c r="BA43" s="181">
        <v>157.8301786193642</v>
      </c>
      <c r="BB43" s="181">
        <v>156.09604721531255</v>
      </c>
      <c r="BC43" s="181">
        <v>156.40682536064583</v>
      </c>
      <c r="BD43" s="181">
        <v>159.32450649998475</v>
      </c>
      <c r="BE43" s="181">
        <v>158.41534441607956</v>
      </c>
      <c r="BF43" s="181">
        <v>158.8318849289688</v>
      </c>
      <c r="BG43" s="181">
        <v>153.73315792081635</v>
      </c>
      <c r="BH43" s="181">
        <v>152.42203899250231</v>
      </c>
      <c r="BI43" s="181">
        <v>157.98043109733027</v>
      </c>
      <c r="BJ43" s="181">
        <v>157.9225014809092</v>
      </c>
      <c r="BK43" s="181">
        <v>159.21425270197108</v>
      </c>
      <c r="BL43" s="181">
        <v>160.28881829580996</v>
      </c>
      <c r="BM43" s="181">
        <v>152.9909582141332</v>
      </c>
      <c r="BN43" s="181">
        <v>157.66848623838672</v>
      </c>
      <c r="BO43" s="181">
        <v>158.47605933551748</v>
      </c>
      <c r="BP43" s="181">
        <v>159.43157694998243</v>
      </c>
      <c r="BQ43" s="181">
        <v>155.42068623584663</v>
      </c>
      <c r="BR43" s="181">
        <v>158.48469268954062</v>
      </c>
      <c r="BS43" s="181">
        <v>159.34220642652215</v>
      </c>
      <c r="BT43" s="181">
        <v>155.4931333755637</v>
      </c>
    </row>
    <row r="44" spans="1:72" x14ac:dyDescent="0.25">
      <c r="A44" s="173" t="s">
        <v>51</v>
      </c>
      <c r="C44" s="164">
        <f>SUM(C45:C48)</f>
        <v>12</v>
      </c>
      <c r="D44" s="176">
        <f t="shared" ref="D44:BO44" si="7">(D45*7+D46*3+D47*1+D48*1)/12</f>
        <v>105.43620109980918</v>
      </c>
      <c r="E44" s="176">
        <v>109.12259154266815</v>
      </c>
      <c r="F44" s="176">
        <f t="shared" si="7"/>
        <v>107.2651599986454</v>
      </c>
      <c r="G44" s="176">
        <f t="shared" si="7"/>
        <v>109.06268741438113</v>
      </c>
      <c r="H44" s="176">
        <f t="shared" si="7"/>
        <v>109.17005085647479</v>
      </c>
      <c r="I44" s="176">
        <f t="shared" si="7"/>
        <v>109.10362586186376</v>
      </c>
      <c r="J44" s="176">
        <f t="shared" si="7"/>
        <v>114.20188724159483</v>
      </c>
      <c r="K44" s="176">
        <f t="shared" si="7"/>
        <v>116.92388607151373</v>
      </c>
      <c r="L44" s="176">
        <f t="shared" si="7"/>
        <v>108.70199952310168</v>
      </c>
      <c r="M44" s="176">
        <f t="shared" si="7"/>
        <v>112.44257998540711</v>
      </c>
      <c r="N44" s="176">
        <f t="shared" si="7"/>
        <v>106.78674872322021</v>
      </c>
      <c r="O44" s="176">
        <f t="shared" si="7"/>
        <v>101.91237743071439</v>
      </c>
      <c r="P44" s="176">
        <f t="shared" si="7"/>
        <v>105.49596191507942</v>
      </c>
      <c r="Q44" s="176">
        <f t="shared" si="7"/>
        <v>105.69920731494072</v>
      </c>
      <c r="R44" s="176">
        <f t="shared" si="7"/>
        <v>106.16343713148318</v>
      </c>
      <c r="S44" s="176">
        <f t="shared" si="7"/>
        <v>106.84445139265956</v>
      </c>
      <c r="T44" s="176">
        <f t="shared" si="7"/>
        <v>105.93157219252207</v>
      </c>
      <c r="U44" s="176">
        <f t="shared" si="7"/>
        <v>105.15444237291882</v>
      </c>
      <c r="V44" s="176">
        <f t="shared" si="7"/>
        <v>107.80752446969819</v>
      </c>
      <c r="W44" s="176">
        <f t="shared" si="7"/>
        <v>110.34403401973078</v>
      </c>
      <c r="X44" s="176">
        <f t="shared" si="7"/>
        <v>115.08371757349722</v>
      </c>
      <c r="Y44" s="176">
        <f t="shared" si="7"/>
        <v>114.36681007510458</v>
      </c>
      <c r="Z44" s="176">
        <f t="shared" si="7"/>
        <v>110.17993984998145</v>
      </c>
      <c r="AA44" s="176">
        <f t="shared" si="7"/>
        <v>111.5513000967366</v>
      </c>
      <c r="AB44" s="176">
        <f t="shared" si="7"/>
        <v>114.15957890653999</v>
      </c>
      <c r="AC44" s="176">
        <f t="shared" si="7"/>
        <v>115.3165559288928</v>
      </c>
      <c r="AD44" s="176">
        <f t="shared" si="7"/>
        <v>109.89990945846334</v>
      </c>
      <c r="AE44" s="176">
        <f t="shared" si="7"/>
        <v>108.83626657885094</v>
      </c>
      <c r="AF44" s="176">
        <f t="shared" si="7"/>
        <v>112.84873670811277</v>
      </c>
      <c r="AG44" s="176">
        <f t="shared" si="7"/>
        <v>111.40893757591847</v>
      </c>
      <c r="AH44" s="176">
        <f t="shared" si="7"/>
        <v>115.59356545581738</v>
      </c>
      <c r="AI44" s="176">
        <f t="shared" si="7"/>
        <v>116.22518080932629</v>
      </c>
      <c r="AJ44" s="176">
        <f t="shared" si="7"/>
        <v>117.53897561854482</v>
      </c>
      <c r="AK44" s="176">
        <f t="shared" si="7"/>
        <v>114.50168698622902</v>
      </c>
      <c r="AL44" s="176">
        <f t="shared" si="7"/>
        <v>114.67179033216753</v>
      </c>
      <c r="AM44" s="176">
        <f t="shared" si="7"/>
        <v>119.01283503303257</v>
      </c>
      <c r="AN44" s="176">
        <f t="shared" si="7"/>
        <v>121.07230549459628</v>
      </c>
      <c r="AO44" s="176">
        <f t="shared" si="7"/>
        <v>109.68394989149834</v>
      </c>
      <c r="AP44" s="176">
        <f t="shared" si="7"/>
        <v>110.00411909296902</v>
      </c>
      <c r="AQ44" s="176">
        <f t="shared" si="7"/>
        <v>117.11217121888511</v>
      </c>
      <c r="AR44" s="176">
        <f t="shared" si="7"/>
        <v>125.40049103337687</v>
      </c>
      <c r="AS44" s="176">
        <f t="shared" si="7"/>
        <v>126.80606704208098</v>
      </c>
      <c r="AT44" s="176">
        <f t="shared" si="7"/>
        <v>126.71460732967643</v>
      </c>
      <c r="AU44" s="176">
        <f t="shared" si="7"/>
        <v>128.32159960047352</v>
      </c>
      <c r="AV44" s="176">
        <f t="shared" si="7"/>
        <v>132.314230972388</v>
      </c>
      <c r="AW44" s="176">
        <f t="shared" si="7"/>
        <v>130.89901683564321</v>
      </c>
      <c r="AX44" s="176">
        <f t="shared" si="7"/>
        <v>126.64513951542251</v>
      </c>
      <c r="AY44" s="176">
        <f t="shared" si="7"/>
        <v>125.51467248046866</v>
      </c>
      <c r="AZ44" s="176">
        <f t="shared" si="7"/>
        <v>127.31059601756145</v>
      </c>
      <c r="BA44" s="176">
        <f t="shared" si="7"/>
        <v>129.19864808300233</v>
      </c>
      <c r="BB44" s="176">
        <f t="shared" si="7"/>
        <v>126.52648749446469</v>
      </c>
      <c r="BC44" s="176">
        <f t="shared" si="7"/>
        <v>124.06029305913715</v>
      </c>
      <c r="BD44" s="176">
        <f t="shared" si="7"/>
        <v>125.05288243158935</v>
      </c>
      <c r="BE44" s="176">
        <f t="shared" si="7"/>
        <v>130.86717944759138</v>
      </c>
      <c r="BF44" s="176">
        <f t="shared" si="7"/>
        <v>129.5126654820406</v>
      </c>
      <c r="BG44" s="176">
        <f t="shared" si="7"/>
        <v>124.69803299859619</v>
      </c>
      <c r="BH44" s="176">
        <f t="shared" si="7"/>
        <v>123.59974113323968</v>
      </c>
      <c r="BI44" s="176">
        <f t="shared" si="7"/>
        <v>123.53966756736111</v>
      </c>
      <c r="BJ44" s="176">
        <f t="shared" si="7"/>
        <v>118.45032867746515</v>
      </c>
      <c r="BK44" s="176">
        <f t="shared" si="7"/>
        <v>121.88940558061363</v>
      </c>
      <c r="BL44" s="176">
        <f t="shared" si="7"/>
        <v>123.61363024433184</v>
      </c>
      <c r="BM44" s="176">
        <f t="shared" si="7"/>
        <v>127.35230111423537</v>
      </c>
      <c r="BN44" s="176">
        <f t="shared" si="7"/>
        <v>128.78433415354007</v>
      </c>
      <c r="BO44" s="176">
        <f t="shared" si="7"/>
        <v>129.61633773709212</v>
      </c>
      <c r="BP44" s="176">
        <f>(BP45*7+BP46*3+BP47*1+BP48*1)/12</f>
        <v>124.29411933217376</v>
      </c>
      <c r="BQ44" s="176">
        <f>(BQ45*7+BQ46*3+BQ47*1+BQ48*1)/12</f>
        <v>120.28579251730245</v>
      </c>
      <c r="BR44" s="177">
        <f>(BR45*7+BR46*3+BR47*1+BR48*1)/12</f>
        <v>129.97217132721491</v>
      </c>
      <c r="BS44" s="177">
        <f>(BS45*7+BS46*3+BS47*1+BS48*1)/12</f>
        <v>130.04023990804441</v>
      </c>
      <c r="BT44" s="177">
        <f>(BT45*7+BT46*3+BT47*1+BT48*1)/12</f>
        <v>122.03212329240802</v>
      </c>
    </row>
    <row r="45" spans="1:72" x14ac:dyDescent="0.25">
      <c r="B45" s="148" t="s">
        <v>482</v>
      </c>
      <c r="C45" s="184">
        <v>7</v>
      </c>
      <c r="D45" s="185">
        <v>98.401735690921427</v>
      </c>
      <c r="E45" s="185">
        <v>104.93565828792644</v>
      </c>
      <c r="F45" s="181">
        <v>101.67734322849357</v>
      </c>
      <c r="G45" s="181">
        <v>99.183253055238737</v>
      </c>
      <c r="H45" s="181">
        <v>99.680986841025813</v>
      </c>
      <c r="I45" s="181">
        <v>101.98476041574419</v>
      </c>
      <c r="J45" s="181">
        <v>112.78179190449823</v>
      </c>
      <c r="K45" s="181">
        <v>116.30601588506919</v>
      </c>
      <c r="L45" s="181">
        <v>102.86053256019987</v>
      </c>
      <c r="M45" s="181">
        <v>107.2848765859036</v>
      </c>
      <c r="N45" s="181">
        <v>103.19886199613471</v>
      </c>
      <c r="O45" s="181">
        <v>95.537851018233056</v>
      </c>
      <c r="P45" s="181">
        <v>102.09088507914832</v>
      </c>
      <c r="Q45" s="182">
        <v>100.11258447664612</v>
      </c>
      <c r="R45" s="181">
        <v>100.68097626127737</v>
      </c>
      <c r="S45" s="181">
        <v>102.6286580401412</v>
      </c>
      <c r="T45" s="181">
        <v>102.31059219095638</v>
      </c>
      <c r="U45" s="181">
        <v>101.77929657342278</v>
      </c>
      <c r="V45" s="181">
        <v>102.91168332296614</v>
      </c>
      <c r="W45" s="181">
        <v>104.60976596799118</v>
      </c>
      <c r="X45" s="181">
        <v>110.84573493482389</v>
      </c>
      <c r="Y45" s="181">
        <v>111.28811048150213</v>
      </c>
      <c r="Z45" s="181">
        <v>107.2880514469333</v>
      </c>
      <c r="AA45" s="181">
        <v>109.09383764138411</v>
      </c>
      <c r="AB45" s="181">
        <v>111.54457907928413</v>
      </c>
      <c r="AC45" s="181">
        <v>114.93744299328419</v>
      </c>
      <c r="AD45" s="181">
        <v>106.24625906149969</v>
      </c>
      <c r="AE45" s="181">
        <v>105.61513711048272</v>
      </c>
      <c r="AF45" s="181">
        <v>108.21005577651734</v>
      </c>
      <c r="AG45" s="181">
        <v>109.85477614807982</v>
      </c>
      <c r="AH45" s="181">
        <v>111.57494208756327</v>
      </c>
      <c r="AI45" s="181">
        <v>111.64961611366563</v>
      </c>
      <c r="AJ45" s="181">
        <v>112.39780131651177</v>
      </c>
      <c r="AK45" s="181">
        <v>110.69551774532104</v>
      </c>
      <c r="AL45" s="181">
        <v>115.12776372401864</v>
      </c>
      <c r="AM45" s="181">
        <v>122.48161001686226</v>
      </c>
      <c r="AN45" s="181">
        <v>124.08290625621791</v>
      </c>
      <c r="AO45" s="181">
        <v>103.8709663617212</v>
      </c>
      <c r="AP45" s="181">
        <v>105.00353387286998</v>
      </c>
      <c r="AQ45" s="181">
        <v>113.41523827141259</v>
      </c>
      <c r="AR45" s="181">
        <v>121.80310687716795</v>
      </c>
      <c r="AS45" s="181">
        <v>124.58238655039035</v>
      </c>
      <c r="AT45" s="181">
        <v>123.47034991150645</v>
      </c>
      <c r="AU45" s="181">
        <v>124.21169836156496</v>
      </c>
      <c r="AV45" s="181">
        <v>133.7318811049831</v>
      </c>
      <c r="AW45" s="181">
        <v>130.71083557368826</v>
      </c>
      <c r="AX45" s="181">
        <v>126.19287015227439</v>
      </c>
      <c r="AY45" s="181">
        <v>122.66480070281183</v>
      </c>
      <c r="AZ45" s="181">
        <v>126.6914212708629</v>
      </c>
      <c r="BA45" s="181">
        <v>128.78727299842646</v>
      </c>
      <c r="BB45" s="181">
        <v>123.65157965648743</v>
      </c>
      <c r="BC45" s="181">
        <v>119.7460800969675</v>
      </c>
      <c r="BD45" s="181">
        <v>120.52972216252753</v>
      </c>
      <c r="BE45" s="181">
        <v>129.00602058761822</v>
      </c>
      <c r="BF45" s="181">
        <v>125.7118861426969</v>
      </c>
      <c r="BG45" s="181">
        <v>119.72920636392678</v>
      </c>
      <c r="BH45" s="181">
        <v>118.60962199140968</v>
      </c>
      <c r="BI45" s="181">
        <v>122.54839026950256</v>
      </c>
      <c r="BJ45" s="181">
        <v>116.73286184495727</v>
      </c>
      <c r="BK45" s="181">
        <v>120.41670320793312</v>
      </c>
      <c r="BL45" s="181">
        <v>118.34039405026711</v>
      </c>
      <c r="BM45" s="181">
        <v>123.50800874941854</v>
      </c>
      <c r="BN45" s="181">
        <v>122.92550389341204</v>
      </c>
      <c r="BO45" s="181">
        <v>122.18449165929458</v>
      </c>
      <c r="BP45" s="181">
        <v>114.70040133603662</v>
      </c>
      <c r="BQ45" s="181">
        <v>117.18026824555304</v>
      </c>
      <c r="BR45" s="181">
        <v>127.45994030732884</v>
      </c>
      <c r="BS45" s="181">
        <v>127.47292029300378</v>
      </c>
      <c r="BT45" s="181">
        <v>117.24198672582587</v>
      </c>
    </row>
    <row r="46" spans="1:72" x14ac:dyDescent="0.25">
      <c r="B46" s="148" t="s">
        <v>483</v>
      </c>
      <c r="C46" s="184">
        <v>3</v>
      </c>
      <c r="D46" s="185">
        <v>124.43181059239964</v>
      </c>
      <c r="E46" s="185">
        <v>124.07550257129502</v>
      </c>
      <c r="F46" s="181">
        <v>124.90282508515322</v>
      </c>
      <c r="G46" s="181">
        <v>136.42923929740203</v>
      </c>
      <c r="H46" s="181">
        <v>136.19748881319708</v>
      </c>
      <c r="I46" s="181">
        <v>130.25771388499297</v>
      </c>
      <c r="J46" s="181">
        <v>122.99088359046289</v>
      </c>
      <c r="K46" s="181">
        <v>124.81374807987709</v>
      </c>
      <c r="L46" s="181">
        <v>123.6248580778735</v>
      </c>
      <c r="M46" s="181">
        <v>128.61659320109527</v>
      </c>
      <c r="N46" s="181">
        <v>115.33977826754824</v>
      </c>
      <c r="O46" s="181">
        <v>113.5885427102117</v>
      </c>
      <c r="P46" s="181">
        <v>113.02244039270686</v>
      </c>
      <c r="Q46" s="182">
        <v>116.38449208575435</v>
      </c>
      <c r="R46" s="181">
        <v>117.1657316503039</v>
      </c>
      <c r="S46" s="181">
        <v>115.39487744606959</v>
      </c>
      <c r="T46" s="181">
        <v>112.0494389901823</v>
      </c>
      <c r="U46" s="181">
        <v>110.83116275963398</v>
      </c>
      <c r="V46" s="181">
        <v>119.04603285914645</v>
      </c>
      <c r="W46" s="181">
        <v>124.04753556401521</v>
      </c>
      <c r="X46" s="181">
        <v>128.68221131369799</v>
      </c>
      <c r="Y46" s="181">
        <v>125.40397715888599</v>
      </c>
      <c r="Z46" s="181">
        <v>116.31728778467907</v>
      </c>
      <c r="AA46" s="181">
        <v>117.76355773726043</v>
      </c>
      <c r="AB46" s="181">
        <v>121.96645628798508</v>
      </c>
      <c r="AC46" s="181">
        <v>118.49345488546048</v>
      </c>
      <c r="AD46" s="181">
        <v>116.13913377412676</v>
      </c>
      <c r="AE46" s="181">
        <v>114.90800106859014</v>
      </c>
      <c r="AF46" s="181">
        <v>122.3106591865358</v>
      </c>
      <c r="AG46" s="181">
        <v>114.72308488612835</v>
      </c>
      <c r="AH46" s="181">
        <v>126.18671942830429</v>
      </c>
      <c r="AI46" s="181">
        <v>128.64664729847058</v>
      </c>
      <c r="AJ46" s="181">
        <v>131.09989648033124</v>
      </c>
      <c r="AK46" s="181">
        <v>121.69237961664328</v>
      </c>
      <c r="AL46" s="181">
        <v>111.99959927870168</v>
      </c>
      <c r="AM46" s="181">
        <v>110.82431710412074</v>
      </c>
      <c r="AN46" s="181">
        <v>113.81419889133774</v>
      </c>
      <c r="AO46" s="181">
        <v>114.59093034128097</v>
      </c>
      <c r="AP46" s="181">
        <v>111.22361918119282</v>
      </c>
      <c r="AQ46" s="181">
        <v>119.34715821812595</v>
      </c>
      <c r="AR46" s="181">
        <v>133.81653643224476</v>
      </c>
      <c r="AS46" s="181">
        <v>135.12013290589729</v>
      </c>
      <c r="AT46" s="181">
        <v>132.92509851065253</v>
      </c>
      <c r="AU46" s="181">
        <v>137.29930541641625</v>
      </c>
      <c r="AV46" s="181">
        <v>131.14364188873301</v>
      </c>
      <c r="AW46" s="181">
        <v>133.16436251920126</v>
      </c>
      <c r="AX46" s="181">
        <v>126.64713150337276</v>
      </c>
      <c r="AY46" s="181">
        <v>129.24831363120288</v>
      </c>
      <c r="AZ46" s="181">
        <v>125.77080411407201</v>
      </c>
      <c r="BA46" s="181">
        <v>128.37949976624597</v>
      </c>
      <c r="BB46" s="181">
        <v>129.28529686769519</v>
      </c>
      <c r="BC46" s="181">
        <v>128.32815734989646</v>
      </c>
      <c r="BD46" s="181">
        <v>131.17461430575034</v>
      </c>
      <c r="BE46" s="181">
        <v>135.22281773859618</v>
      </c>
      <c r="BF46" s="181">
        <v>135.72931276297336</v>
      </c>
      <c r="BG46" s="181">
        <v>130.24018232819071</v>
      </c>
      <c r="BH46" s="181">
        <v>128.43384759233288</v>
      </c>
      <c r="BI46" s="181">
        <v>119.96318373071533</v>
      </c>
      <c r="BJ46" s="181">
        <v>113.33575435784411</v>
      </c>
      <c r="BK46" s="181">
        <v>117.86473986509048</v>
      </c>
      <c r="BL46" s="181">
        <v>128.87397315167303</v>
      </c>
      <c r="BM46" s="181">
        <v>132.08575435784414</v>
      </c>
      <c r="BN46" s="181">
        <v>138.71092967341215</v>
      </c>
      <c r="BO46" s="181">
        <v>144.31025846523744</v>
      </c>
      <c r="BP46" s="181">
        <v>140.84260001335744</v>
      </c>
      <c r="BQ46" s="181">
        <v>119.94206237894882</v>
      </c>
      <c r="BR46" s="181">
        <v>134.2514025245442</v>
      </c>
      <c r="BS46" s="181">
        <v>133.21578841915451</v>
      </c>
      <c r="BT46" s="181">
        <v>128.74565885260139</v>
      </c>
    </row>
    <row r="47" spans="1:72" x14ac:dyDescent="0.25">
      <c r="B47" s="148" t="s">
        <v>484</v>
      </c>
      <c r="C47" s="184">
        <v>1</v>
      </c>
      <c r="D47" s="185">
        <v>98.685175405580608</v>
      </c>
      <c r="E47" s="185">
        <v>98.253326604167199</v>
      </c>
      <c r="F47" s="181">
        <v>96.290385950349616</v>
      </c>
      <c r="G47" s="181">
        <v>99.210829043613515</v>
      </c>
      <c r="H47" s="181">
        <v>97.467251313258288</v>
      </c>
      <c r="I47" s="181">
        <v>96.419579763892017</v>
      </c>
      <c r="J47" s="181">
        <v>98.451141413785081</v>
      </c>
      <c r="K47" s="181">
        <v>100.1519908125828</v>
      </c>
      <c r="L47" s="181">
        <v>99.53268594746099</v>
      </c>
      <c r="M47" s="181">
        <v>98.341113040655102</v>
      </c>
      <c r="N47" s="181">
        <v>98.113673146035779</v>
      </c>
      <c r="O47" s="181">
        <v>95.125137530687525</v>
      </c>
      <c r="P47" s="181">
        <v>96.213388221562184</v>
      </c>
      <c r="Q47" s="182">
        <v>96.90021408808164</v>
      </c>
      <c r="R47" s="181">
        <v>95.618377104954604</v>
      </c>
      <c r="S47" s="181">
        <v>95.125504951177348</v>
      </c>
      <c r="T47" s="181">
        <v>96.12661293431367</v>
      </c>
      <c r="U47" s="181">
        <v>94.415609024414067</v>
      </c>
      <c r="V47" s="181">
        <v>93.637168144219714</v>
      </c>
      <c r="W47" s="181">
        <v>95.987373783949849</v>
      </c>
      <c r="X47" s="181">
        <v>96.028136905487983</v>
      </c>
      <c r="Y47" s="181">
        <v>94.31930448594386</v>
      </c>
      <c r="Z47" s="181">
        <v>99.009333325523599</v>
      </c>
      <c r="AA47" s="181">
        <v>98.658368967751414</v>
      </c>
      <c r="AB47" s="181">
        <v>99.687621244859415</v>
      </c>
      <c r="AC47" s="181">
        <v>98.192502897385268</v>
      </c>
      <c r="AD47" s="181">
        <v>101.0425143893011</v>
      </c>
      <c r="AE47" s="181">
        <v>98.654288305823457</v>
      </c>
      <c r="AF47" s="181">
        <v>105.65331268972132</v>
      </c>
      <c r="AG47" s="181">
        <v>100.65444914349099</v>
      </c>
      <c r="AH47" s="181">
        <v>105.36916122531713</v>
      </c>
      <c r="AI47" s="181">
        <v>104.9459505918817</v>
      </c>
      <c r="AJ47" s="181">
        <v>105.57931025094872</v>
      </c>
      <c r="AK47" s="181">
        <v>109.29861423017533</v>
      </c>
      <c r="AL47" s="181">
        <v>109.29861423017533</v>
      </c>
      <c r="AM47" s="181">
        <v>108.00068218462413</v>
      </c>
      <c r="AN47" s="181">
        <v>108.58711165838203</v>
      </c>
      <c r="AO47" s="181">
        <v>110.94390015155889</v>
      </c>
      <c r="AP47" s="181">
        <v>111.76032950495353</v>
      </c>
      <c r="AQ47" s="181">
        <v>113.1252848777853</v>
      </c>
      <c r="AR47" s="181">
        <v>111.0346492323491</v>
      </c>
      <c r="AS47" s="181">
        <v>109.26041872136906</v>
      </c>
      <c r="AT47" s="181">
        <v>115.38138909505673</v>
      </c>
      <c r="AU47" s="181">
        <v>115.93396340470548</v>
      </c>
      <c r="AV47" s="181">
        <v>115.96592124892278</v>
      </c>
      <c r="AW47" s="181">
        <v>114.18310297357516</v>
      </c>
      <c r="AX47" s="181">
        <v>114.53077899117332</v>
      </c>
      <c r="AY47" s="181">
        <v>115.7916826895033</v>
      </c>
      <c r="AZ47" s="181">
        <v>116.04399325086338</v>
      </c>
      <c r="BA47" s="181">
        <v>116.67019004752558</v>
      </c>
      <c r="BB47" s="181">
        <v>114.98785519563974</v>
      </c>
      <c r="BC47" s="181">
        <v>114.99720032508571</v>
      </c>
      <c r="BD47" s="181">
        <v>113.28681894191658</v>
      </c>
      <c r="BE47" s="181">
        <v>109.16226817952555</v>
      </c>
      <c r="BF47" s="181">
        <v>114.46344883098539</v>
      </c>
      <c r="BG47" s="181">
        <v>114.94417112489474</v>
      </c>
      <c r="BH47" s="181">
        <v>114.90005414257871</v>
      </c>
      <c r="BI47" s="181">
        <v>112.41697549737198</v>
      </c>
      <c r="BJ47" s="181">
        <v>114.18799259633283</v>
      </c>
      <c r="BK47" s="181">
        <v>114.18804333678698</v>
      </c>
      <c r="BL47" s="181">
        <v>115.27073616259203</v>
      </c>
      <c r="BM47" s="181">
        <v>114.42468285696825</v>
      </c>
      <c r="BN47" s="181">
        <v>116.36742911298587</v>
      </c>
      <c r="BO47" s="181">
        <v>114.59022007179965</v>
      </c>
      <c r="BP47" s="181">
        <v>113.41932901496475</v>
      </c>
      <c r="BQ47" s="181">
        <v>111.66908217907103</v>
      </c>
      <c r="BR47" s="181">
        <v>113.0906002146793</v>
      </c>
      <c r="BS47" s="181">
        <v>115.58236599144062</v>
      </c>
      <c r="BT47" s="181">
        <v>115.63890928987726</v>
      </c>
    </row>
    <row r="48" spans="1:72" x14ac:dyDescent="0.25">
      <c r="B48" s="148" t="s">
        <v>485</v>
      </c>
      <c r="C48" s="184">
        <v>1</v>
      </c>
      <c r="D48" s="185">
        <v>104.4416561784805</v>
      </c>
      <c r="E48" s="185">
        <v>104.4416561784805</v>
      </c>
      <c r="F48" s="181">
        <v>104.4416561784805</v>
      </c>
      <c r="G48" s="181">
        <v>105.97093065008299</v>
      </c>
      <c r="H48" s="181">
        <v>106.21398463766712</v>
      </c>
      <c r="I48" s="181">
        <v>108.15746601328512</v>
      </c>
      <c r="J48" s="181">
        <v>113.52631138247669</v>
      </c>
      <c r="K48" s="181">
        <v>114.35128661046642</v>
      </c>
      <c r="L48" s="181">
        <v>113.99300617473963</v>
      </c>
      <c r="M48" s="181">
        <v>114.12593107961924</v>
      </c>
      <c r="N48" s="181">
        <v>114.91594275701917</v>
      </c>
      <c r="O48" s="181">
        <v>118.29280637961875</v>
      </c>
      <c r="P48" s="181">
        <v>116.03463802723209</v>
      </c>
      <c r="Q48" s="182">
        <v>121.54870609742115</v>
      </c>
      <c r="R48" s="181">
        <v>122.07883969299019</v>
      </c>
      <c r="S48" s="181">
        <v>122.42267314154014</v>
      </c>
      <c r="T48" s="181">
        <v>122.72979106870962</v>
      </c>
      <c r="U48" s="181">
        <v>122.4891351577502</v>
      </c>
      <c r="V48" s="181">
        <v>122.53324365395629</v>
      </c>
      <c r="W48" s="181">
        <v>123.7300659848359</v>
      </c>
      <c r="X48" s="181">
        <v>123.00969549161753</v>
      </c>
      <c r="Y48" s="181">
        <v>122.85371156813825</v>
      </c>
      <c r="Z48" s="181">
        <v>123.18172139168371</v>
      </c>
      <c r="AA48" s="181">
        <v>123.00969549161753</v>
      </c>
      <c r="AB48" s="181">
        <v>123.51590321467651</v>
      </c>
      <c r="AC48" s="181">
        <v>125.56370263995738</v>
      </c>
      <c r="AD48" s="181">
        <v>125.61518435938093</v>
      </c>
      <c r="AE48" s="181">
        <v>123.35094766123822</v>
      </c>
      <c r="AF48" s="181">
        <v>124.129159812403</v>
      </c>
      <c r="AG48" s="181">
        <v>123.10011407258695</v>
      </c>
      <c r="AH48" s="181">
        <v>122.16887134663591</v>
      </c>
      <c r="AI48" s="181">
        <v>122.26896442896289</v>
      </c>
      <c r="AJ48" s="181">
        <v>124.80409851501288</v>
      </c>
      <c r="AK48" s="181">
        <v>124.7758665373957</v>
      </c>
      <c r="AL48" s="181">
        <v>124.8697258515997</v>
      </c>
      <c r="AM48" s="181">
        <v>130.30911678136894</v>
      </c>
      <c r="AN48" s="181">
        <v>134.25761380923481</v>
      </c>
      <c r="AO48" s="181">
        <v>134.39394299053001</v>
      </c>
      <c r="AP48" s="181">
        <v>139.5935049570067</v>
      </c>
      <c r="AQ48" s="181">
        <v>140.27262719456991</v>
      </c>
      <c r="AR48" s="181">
        <v>139.69988573126361</v>
      </c>
      <c r="AS48" s="181">
        <v>134.97528121317862</v>
      </c>
      <c r="AT48" s="181">
        <v>142.1261539485576</v>
      </c>
      <c r="AU48" s="181">
        <v>142.54542702077322</v>
      </c>
      <c r="AV48" s="181">
        <v>142.25075701865231</v>
      </c>
      <c r="AW48" s="181">
        <v>142.13616248072168</v>
      </c>
      <c r="AX48" s="181">
        <v>141.91940961785789</v>
      </c>
      <c r="AY48" s="181">
        <v>143.98584126282904</v>
      </c>
      <c r="AZ48" s="181">
        <v>147.53079772161746</v>
      </c>
      <c r="BA48" s="181">
        <v>147.0641766607792</v>
      </c>
      <c r="BB48" s="181">
        <v>149.91304653943928</v>
      </c>
      <c r="BC48" s="181">
        <v>150.5192836560982</v>
      </c>
      <c r="BD48" s="181">
        <v>150.11587218221175</v>
      </c>
      <c r="BE48" s="181">
        <v>152.53328786245476</v>
      </c>
      <c r="BF48" s="181">
        <v>152.51739566570328</v>
      </c>
      <c r="BG48" s="181">
        <v>152.60723332620009</v>
      </c>
      <c r="BH48" s="181">
        <v>152.72794273943103</v>
      </c>
      <c r="BI48" s="181">
        <v>152.33075223229741</v>
      </c>
      <c r="BJ48" s="181">
        <v>150.07865554501575</v>
      </c>
      <c r="BK48" s="181">
        <v>151.97368157977337</v>
      </c>
      <c r="BL48" s="181">
        <v>153.08814896250129</v>
      </c>
      <c r="BM48" s="181">
        <v>152.98960619439404</v>
      </c>
      <c r="BN48" s="181">
        <v>152.43326445537411</v>
      </c>
      <c r="BO48" s="181">
        <v>152.58361576253151</v>
      </c>
      <c r="BP48" s="181">
        <v>152.67949357879189</v>
      </c>
      <c r="BQ48" s="181">
        <v>151.67236317284065</v>
      </c>
      <c r="BR48" s="181">
        <v>151.60166598696514</v>
      </c>
      <c r="BS48" s="181">
        <v>152.94270559660262</v>
      </c>
      <c r="BT48" s="181">
        <v>141.81568658043358</v>
      </c>
    </row>
    <row r="49" spans="1:72" x14ac:dyDescent="0.25">
      <c r="A49" s="173" t="s">
        <v>52</v>
      </c>
      <c r="C49" s="164">
        <f>SUM(C50:C52)</f>
        <v>50</v>
      </c>
      <c r="D49" s="176">
        <f t="shared" ref="D49:BO49" si="8">(D50*41+D51*5+D52*4)/50</f>
        <v>98.079382891158232</v>
      </c>
      <c r="E49" s="176">
        <v>98.056711352287536</v>
      </c>
      <c r="F49" s="176">
        <f t="shared" si="8"/>
        <v>99.017335552035007</v>
      </c>
      <c r="G49" s="176">
        <f t="shared" si="8"/>
        <v>99.368286452879218</v>
      </c>
      <c r="H49" s="176">
        <f t="shared" si="8"/>
        <v>103.65720809920242</v>
      </c>
      <c r="I49" s="176">
        <f t="shared" si="8"/>
        <v>106.74589635472806</v>
      </c>
      <c r="J49" s="176">
        <f t="shared" si="8"/>
        <v>108.5152071788288</v>
      </c>
      <c r="K49" s="176">
        <f t="shared" si="8"/>
        <v>107.55766356549539</v>
      </c>
      <c r="L49" s="176">
        <f t="shared" si="8"/>
        <v>106.15795343466351</v>
      </c>
      <c r="M49" s="176">
        <f t="shared" si="8"/>
        <v>108.37202763545213</v>
      </c>
      <c r="N49" s="176">
        <f t="shared" si="8"/>
        <v>109.18671057777073</v>
      </c>
      <c r="O49" s="176">
        <f t="shared" si="8"/>
        <v>111.25612044971541</v>
      </c>
      <c r="P49" s="176">
        <f t="shared" si="8"/>
        <v>112.16510371360073</v>
      </c>
      <c r="Q49" s="176">
        <f t="shared" si="8"/>
        <v>113.68793368212796</v>
      </c>
      <c r="R49" s="176">
        <f t="shared" si="8"/>
        <v>113.59383833688304</v>
      </c>
      <c r="S49" s="176">
        <f t="shared" si="8"/>
        <v>114.74330931641387</v>
      </c>
      <c r="T49" s="176">
        <f t="shared" si="8"/>
        <v>115.69256578683711</v>
      </c>
      <c r="U49" s="176">
        <f t="shared" si="8"/>
        <v>115.51584315738526</v>
      </c>
      <c r="V49" s="176">
        <f t="shared" si="8"/>
        <v>117.33106581896618</v>
      </c>
      <c r="W49" s="176">
        <f t="shared" si="8"/>
        <v>119.49449319575507</v>
      </c>
      <c r="X49" s="176">
        <f t="shared" si="8"/>
        <v>121.92919336445338</v>
      </c>
      <c r="Y49" s="176">
        <f t="shared" si="8"/>
        <v>121.50278827693468</v>
      </c>
      <c r="Z49" s="176">
        <f t="shared" si="8"/>
        <v>121.3278878040533</v>
      </c>
      <c r="AA49" s="176">
        <f t="shared" si="8"/>
        <v>122.12809168579049</v>
      </c>
      <c r="AB49" s="176">
        <f t="shared" si="8"/>
        <v>122.12021395341463</v>
      </c>
      <c r="AC49" s="176">
        <f t="shared" si="8"/>
        <v>122.84233408538644</v>
      </c>
      <c r="AD49" s="176">
        <f t="shared" si="8"/>
        <v>122.10964521539752</v>
      </c>
      <c r="AE49" s="176">
        <f t="shared" si="8"/>
        <v>120.49786704510404</v>
      </c>
      <c r="AF49" s="176">
        <f t="shared" si="8"/>
        <v>120.26243632826392</v>
      </c>
      <c r="AG49" s="176">
        <f t="shared" si="8"/>
        <v>119.86040847137266</v>
      </c>
      <c r="AH49" s="176">
        <f t="shared" si="8"/>
        <v>122.03556842324925</v>
      </c>
      <c r="AI49" s="176">
        <f t="shared" si="8"/>
        <v>122.27041767908624</v>
      </c>
      <c r="AJ49" s="176">
        <f t="shared" si="8"/>
        <v>124.60048536273131</v>
      </c>
      <c r="AK49" s="176">
        <f t="shared" si="8"/>
        <v>124.49532314271053</v>
      </c>
      <c r="AL49" s="176">
        <f t="shared" si="8"/>
        <v>124.51764068731894</v>
      </c>
      <c r="AM49" s="176">
        <f t="shared" si="8"/>
        <v>123.78435043606943</v>
      </c>
      <c r="AN49" s="176">
        <f t="shared" si="8"/>
        <v>125.9796699643373</v>
      </c>
      <c r="AO49" s="176">
        <f t="shared" si="8"/>
        <v>126.19709296680156</v>
      </c>
      <c r="AP49" s="176">
        <f t="shared" si="8"/>
        <v>128.34016887524601</v>
      </c>
      <c r="AQ49" s="176">
        <f t="shared" si="8"/>
        <v>128.42233701863256</v>
      </c>
      <c r="AR49" s="176">
        <f t="shared" si="8"/>
        <v>129.24800818237401</v>
      </c>
      <c r="AS49" s="176">
        <f t="shared" si="8"/>
        <v>131.60268222760067</v>
      </c>
      <c r="AT49" s="176">
        <f t="shared" si="8"/>
        <v>133.9747503960138</v>
      </c>
      <c r="AU49" s="176">
        <f t="shared" si="8"/>
        <v>134.58282664896367</v>
      </c>
      <c r="AV49" s="176">
        <f t="shared" si="8"/>
        <v>136.73891066460294</v>
      </c>
      <c r="AW49" s="176">
        <f t="shared" si="8"/>
        <v>133.54113323302403</v>
      </c>
      <c r="AX49" s="176">
        <f t="shared" si="8"/>
        <v>133.42638654159464</v>
      </c>
      <c r="AY49" s="176">
        <f t="shared" si="8"/>
        <v>132.86032027341844</v>
      </c>
      <c r="AZ49" s="176">
        <f t="shared" si="8"/>
        <v>131.62398506071568</v>
      </c>
      <c r="BA49" s="176">
        <f t="shared" si="8"/>
        <v>129.83965863768216</v>
      </c>
      <c r="BB49" s="176">
        <f t="shared" si="8"/>
        <v>130.2124497986477</v>
      </c>
      <c r="BC49" s="176">
        <f t="shared" si="8"/>
        <v>129.67898364590434</v>
      </c>
      <c r="BD49" s="176">
        <f t="shared" si="8"/>
        <v>130.21353338015953</v>
      </c>
      <c r="BE49" s="176">
        <f t="shared" si="8"/>
        <v>132.03088723108601</v>
      </c>
      <c r="BF49" s="176">
        <f t="shared" si="8"/>
        <v>132.57862248522937</v>
      </c>
      <c r="BG49" s="176">
        <f t="shared" si="8"/>
        <v>130.42943118735238</v>
      </c>
      <c r="BH49" s="176">
        <f t="shared" si="8"/>
        <v>129.86634621223703</v>
      </c>
      <c r="BI49" s="176">
        <f t="shared" si="8"/>
        <v>132.22642191269208</v>
      </c>
      <c r="BJ49" s="176">
        <f t="shared" si="8"/>
        <v>132.23311045244293</v>
      </c>
      <c r="BK49" s="176">
        <f t="shared" si="8"/>
        <v>133.43260690482637</v>
      </c>
      <c r="BL49" s="176">
        <f t="shared" si="8"/>
        <v>131.27081685161357</v>
      </c>
      <c r="BM49" s="176">
        <f t="shared" si="8"/>
        <v>129.0207918214368</v>
      </c>
      <c r="BN49" s="176">
        <f t="shared" si="8"/>
        <v>130.72781499605799</v>
      </c>
      <c r="BO49" s="176">
        <f t="shared" si="8"/>
        <v>130.1756706376982</v>
      </c>
      <c r="BP49" s="176">
        <f>(BP50*41+BP51*5+BP52*4)/50</f>
        <v>129.36294538409155</v>
      </c>
      <c r="BQ49" s="176">
        <f>(BQ50*41+BQ51*5+BQ52*4)/50</f>
        <v>128.25677006201795</v>
      </c>
      <c r="BR49" s="177">
        <f>(BR50*41+BR51*5+BR52*4)/50</f>
        <v>131.0557943324402</v>
      </c>
      <c r="BS49" s="177">
        <f>(BS50*41+BS51*5+BS52*4)/50</f>
        <v>136.97553231371091</v>
      </c>
      <c r="BT49" s="177">
        <f>(BT50*41+BT51*5+BT52*4)/50</f>
        <v>135.03050609706918</v>
      </c>
    </row>
    <row r="50" spans="1:72" x14ac:dyDescent="0.25">
      <c r="B50" s="148" t="s">
        <v>486</v>
      </c>
      <c r="C50" s="184">
        <v>41</v>
      </c>
      <c r="D50" s="185">
        <v>95.255110607785468</v>
      </c>
      <c r="E50" s="185">
        <v>94.492323865259166</v>
      </c>
      <c r="F50" s="181">
        <v>95.23578768277693</v>
      </c>
      <c r="G50" s="181">
        <v>95.683835976309993</v>
      </c>
      <c r="H50" s="181">
        <v>100.98666457062764</v>
      </c>
      <c r="I50" s="181">
        <v>105.25997291660009</v>
      </c>
      <c r="J50" s="181">
        <v>106.94653829506299</v>
      </c>
      <c r="K50" s="181">
        <v>105.38037092885045</v>
      </c>
      <c r="L50" s="181">
        <v>103.64976040823741</v>
      </c>
      <c r="M50" s="181">
        <v>105.88223310442588</v>
      </c>
      <c r="N50" s="181">
        <v>106.72272188506497</v>
      </c>
      <c r="O50" s="181">
        <v>109.0101739026076</v>
      </c>
      <c r="P50" s="181">
        <v>109.53080727793322</v>
      </c>
      <c r="Q50" s="182">
        <v>110.59565249217015</v>
      </c>
      <c r="R50" s="181">
        <v>111.00400439142911</v>
      </c>
      <c r="S50" s="181">
        <v>112.53359328962169</v>
      </c>
      <c r="T50" s="181">
        <v>113.32283996434458</v>
      </c>
      <c r="U50" s="181">
        <v>114.15764877920364</v>
      </c>
      <c r="V50" s="181">
        <v>116.39874753331206</v>
      </c>
      <c r="W50" s="181">
        <v>118.98763236606804</v>
      </c>
      <c r="X50" s="181">
        <v>121.93308198729396</v>
      </c>
      <c r="Y50" s="181">
        <v>121.35160975948941</v>
      </c>
      <c r="Z50" s="181">
        <v>120.61911114924624</v>
      </c>
      <c r="AA50" s="181">
        <v>121.3339013792467</v>
      </c>
      <c r="AB50" s="181">
        <v>121.47348816177043</v>
      </c>
      <c r="AC50" s="181">
        <v>122.07316716783293</v>
      </c>
      <c r="AD50" s="181">
        <v>121.28817792572603</v>
      </c>
      <c r="AE50" s="181">
        <v>119.39442972104236</v>
      </c>
      <c r="AF50" s="181">
        <v>119.16402067332713</v>
      </c>
      <c r="AG50" s="181">
        <v>119.34124480338426</v>
      </c>
      <c r="AH50" s="181">
        <v>121.38678797014235</v>
      </c>
      <c r="AI50" s="181">
        <v>121.46290579689186</v>
      </c>
      <c r="AJ50" s="181">
        <v>124.50386347759962</v>
      </c>
      <c r="AK50" s="181">
        <v>123.47730230417086</v>
      </c>
      <c r="AL50" s="181">
        <v>123.45715704318877</v>
      </c>
      <c r="AM50" s="181">
        <v>122.33608742878162</v>
      </c>
      <c r="AN50" s="181">
        <v>124.75529970011627</v>
      </c>
      <c r="AO50" s="181">
        <v>124.93690677553663</v>
      </c>
      <c r="AP50" s="181">
        <v>127.67107388960912</v>
      </c>
      <c r="AQ50" s="181">
        <v>127.66513243104851</v>
      </c>
      <c r="AR50" s="181">
        <v>128.79299924380049</v>
      </c>
      <c r="AS50" s="181">
        <v>131.89815414415611</v>
      </c>
      <c r="AT50" s="181">
        <v>133.89164947031088</v>
      </c>
      <c r="AU50" s="181">
        <v>134.82613603232443</v>
      </c>
      <c r="AV50" s="181">
        <v>137.76141605552044</v>
      </c>
      <c r="AW50" s="181">
        <v>134.8977445404544</v>
      </c>
      <c r="AX50" s="181">
        <v>134.38014114883029</v>
      </c>
      <c r="AY50" s="181">
        <v>133.74900918119869</v>
      </c>
      <c r="AZ50" s="181">
        <v>132.27459561321697</v>
      </c>
      <c r="BA50" s="181">
        <v>130.19448323811974</v>
      </c>
      <c r="BB50" s="181">
        <v>130.37054686196365</v>
      </c>
      <c r="BC50" s="181">
        <v>130.45132897741502</v>
      </c>
      <c r="BD50" s="181">
        <v>130.72709432549982</v>
      </c>
      <c r="BE50" s="181">
        <v>133.93279891387488</v>
      </c>
      <c r="BF50" s="181">
        <v>134.18291776764579</v>
      </c>
      <c r="BG50" s="181">
        <v>131.57288884497407</v>
      </c>
      <c r="BH50" s="181">
        <v>131.37376395989517</v>
      </c>
      <c r="BI50" s="181">
        <v>133.64116820964344</v>
      </c>
      <c r="BJ50" s="181">
        <v>132.89514360724189</v>
      </c>
      <c r="BK50" s="181">
        <v>134.41629087226039</v>
      </c>
      <c r="BL50" s="181">
        <v>131.84596935617802</v>
      </c>
      <c r="BM50" s="181">
        <v>128.78830519327562</v>
      </c>
      <c r="BN50" s="181">
        <v>130.82618113402083</v>
      </c>
      <c r="BO50" s="181">
        <v>129.89322592064516</v>
      </c>
      <c r="BP50" s="181">
        <v>128.90829424779898</v>
      </c>
      <c r="BQ50" s="181">
        <v>128.30624112962926</v>
      </c>
      <c r="BR50" s="181">
        <v>130.56515263415253</v>
      </c>
      <c r="BS50" s="181">
        <v>137.27471847410672</v>
      </c>
      <c r="BT50" s="181">
        <v>134.86328574994212</v>
      </c>
    </row>
    <row r="51" spans="1:72" x14ac:dyDescent="0.25">
      <c r="B51" s="148" t="s">
        <v>487</v>
      </c>
      <c r="C51" s="184">
        <v>5</v>
      </c>
      <c r="D51" s="185">
        <v>106.14874736977208</v>
      </c>
      <c r="E51" s="185">
        <v>108.89311161613848</v>
      </c>
      <c r="F51" s="181">
        <v>110.36338270103178</v>
      </c>
      <c r="G51" s="181">
        <v>110.67934119790678</v>
      </c>
      <c r="H51" s="181">
        <v>111.53184391923764</v>
      </c>
      <c r="I51" s="181">
        <v>110.86326037089688</v>
      </c>
      <c r="J51" s="181">
        <v>112.13278714800126</v>
      </c>
      <c r="K51" s="181">
        <v>112.5237776291176</v>
      </c>
      <c r="L51" s="181">
        <v>111.07091425760275</v>
      </c>
      <c r="M51" s="181">
        <v>112.77118216520823</v>
      </c>
      <c r="N51" s="181">
        <v>111.40830489582723</v>
      </c>
      <c r="O51" s="181">
        <v>109.54322669308449</v>
      </c>
      <c r="P51" s="181">
        <v>112.30460475980286</v>
      </c>
      <c r="Q51" s="182">
        <v>114.07830602711473</v>
      </c>
      <c r="R51" s="181">
        <v>112.6914097456724</v>
      </c>
      <c r="S51" s="181">
        <v>113.62534271174488</v>
      </c>
      <c r="T51" s="181">
        <v>116.07937680406533</v>
      </c>
      <c r="U51" s="181">
        <v>115.24140031194959</v>
      </c>
      <c r="V51" s="181">
        <v>115.94046707623598</v>
      </c>
      <c r="W51" s="181">
        <v>116.2593596643633</v>
      </c>
      <c r="X51" s="181">
        <v>117.970641056871</v>
      </c>
      <c r="Y51" s="181">
        <v>119.9548755799503</v>
      </c>
      <c r="Z51" s="181">
        <v>123.19465382917126</v>
      </c>
      <c r="AA51" s="181">
        <v>125.14168749084247</v>
      </c>
      <c r="AB51" s="181">
        <v>125.84317081613617</v>
      </c>
      <c r="AC51" s="181">
        <v>126.40435487208353</v>
      </c>
      <c r="AD51" s="181">
        <v>127.34087456492534</v>
      </c>
      <c r="AE51" s="181">
        <v>126.61469038761224</v>
      </c>
      <c r="AF51" s="181">
        <v>126.4179100639457</v>
      </c>
      <c r="AG51" s="181">
        <v>123.5266896287757</v>
      </c>
      <c r="AH51" s="181">
        <v>126.19856888179686</v>
      </c>
      <c r="AI51" s="181">
        <v>126.85427496840569</v>
      </c>
      <c r="AJ51" s="181">
        <v>124.61967939030129</v>
      </c>
      <c r="AK51" s="181">
        <v>129.20353345689949</v>
      </c>
      <c r="AL51" s="181">
        <v>127.12084108973292</v>
      </c>
      <c r="AM51" s="181">
        <v>127.75034424767281</v>
      </c>
      <c r="AN51" s="181">
        <v>128.22823563859447</v>
      </c>
      <c r="AO51" s="181">
        <v>128.16612892496704</v>
      </c>
      <c r="AP51" s="181">
        <v>128.58022778379845</v>
      </c>
      <c r="AQ51" s="181">
        <v>128.92030816574626</v>
      </c>
      <c r="AR51" s="181">
        <v>126.62266778566092</v>
      </c>
      <c r="AS51" s="181">
        <v>125.37959406920167</v>
      </c>
      <c r="AT51" s="181">
        <v>130.29832403392274</v>
      </c>
      <c r="AU51" s="181">
        <v>128.02374946489888</v>
      </c>
      <c r="AV51" s="181">
        <v>127.41389221243276</v>
      </c>
      <c r="AW51" s="181">
        <v>124.70839111480682</v>
      </c>
      <c r="AX51" s="181">
        <v>126.01177792539768</v>
      </c>
      <c r="AY51" s="181">
        <v>127.02711479186453</v>
      </c>
      <c r="AZ51" s="181">
        <v>127.26720769430635</v>
      </c>
      <c r="BA51" s="181">
        <v>127.28987516735818</v>
      </c>
      <c r="BB51" s="181">
        <v>127.23023043716141</v>
      </c>
      <c r="BC51" s="181">
        <v>125.99078876439326</v>
      </c>
      <c r="BD51" s="181">
        <v>127.46348359509689</v>
      </c>
      <c r="BE51" s="181">
        <v>123.52606226519586</v>
      </c>
      <c r="BF51" s="181">
        <v>125.84304267802679</v>
      </c>
      <c r="BG51" s="181">
        <v>127.27450381939661</v>
      </c>
      <c r="BH51" s="181">
        <v>124.64002244866887</v>
      </c>
      <c r="BI51" s="181">
        <v>127.75976059515301</v>
      </c>
      <c r="BJ51" s="181">
        <v>130.06684674140593</v>
      </c>
      <c r="BK51" s="181">
        <v>130.22708052055617</v>
      </c>
      <c r="BL51" s="181">
        <v>129.21173833015121</v>
      </c>
      <c r="BM51" s="181">
        <v>129.85733079701009</v>
      </c>
      <c r="BN51" s="181">
        <v>129.55682423494525</v>
      </c>
      <c r="BO51" s="181">
        <v>131.48551398426235</v>
      </c>
      <c r="BP51" s="181">
        <v>132.28198752848454</v>
      </c>
      <c r="BQ51" s="181">
        <v>130.69299330661622</v>
      </c>
      <c r="BR51" s="181">
        <v>132.96683058493039</v>
      </c>
      <c r="BS51" s="181">
        <v>134.05459438544474</v>
      </c>
      <c r="BT51" s="181">
        <v>133.41663071386461</v>
      </c>
    </row>
    <row r="52" spans="1:72" x14ac:dyDescent="0.25">
      <c r="B52" s="148" t="s">
        <v>488</v>
      </c>
      <c r="C52" s="184">
        <v>4</v>
      </c>
      <c r="D52" s="185">
        <v>116.94146819746179</v>
      </c>
      <c r="E52" s="185">
        <v>121.0461827645147</v>
      </c>
      <c r="F52" s="181">
        <v>123.59564227568418</v>
      </c>
      <c r="G52" s="181">
        <v>122.99508540642927</v>
      </c>
      <c r="H52" s="181">
        <v>121.18698449204967</v>
      </c>
      <c r="I52" s="181">
        <v>116.82990657532866</v>
      </c>
      <c r="J52" s="181">
        <v>120.07208827596277</v>
      </c>
      <c r="K52" s="181">
        <v>123.6672705115781</v>
      </c>
      <c r="L52" s="181">
        <v>125.72573092685687</v>
      </c>
      <c r="M52" s="181">
        <v>128.39347841627597</v>
      </c>
      <c r="N52" s="181">
        <v>131.66560178043403</v>
      </c>
      <c r="O52" s="181">
        <v>136.41818975335912</v>
      </c>
      <c r="P52" s="181">
        <v>138.99226587143983</v>
      </c>
      <c r="Q52" s="182">
        <v>144.8958504479622</v>
      </c>
      <c r="R52" s="181">
        <v>141.26767201679925</v>
      </c>
      <c r="S52" s="181">
        <v>138.79035684687005</v>
      </c>
      <c r="T52" s="181">
        <v>139.4987416958503</v>
      </c>
      <c r="U52" s="181">
        <v>129.78038909054135</v>
      </c>
      <c r="V52" s="181">
        <v>128.62557667533355</v>
      </c>
      <c r="W52" s="181">
        <v>128.73373361428679</v>
      </c>
      <c r="X52" s="181">
        <v>126.83752536481559</v>
      </c>
      <c r="Y52" s="181">
        <v>124.98725895197927</v>
      </c>
      <c r="Z52" s="181">
        <v>126.25939098442808</v>
      </c>
      <c r="AA52" s="181">
        <v>126.50154757154944</v>
      </c>
      <c r="AB52" s="181">
        <v>124.09545723936577</v>
      </c>
      <c r="AC52" s="181">
        <v>126.27376900693847</v>
      </c>
      <c r="AD52" s="181">
        <v>123.99064824762067</v>
      </c>
      <c r="AE52" s="181">
        <v>124.16207043860121</v>
      </c>
      <c r="AF52" s="181">
        <v>123.82685462176401</v>
      </c>
      <c r="AG52" s="181">
        <v>120.59898462149998</v>
      </c>
      <c r="AH52" s="181">
        <v>123.48181749441024</v>
      </c>
      <c r="AI52" s="181">
        <v>124.81759285992931</v>
      </c>
      <c r="AJ52" s="181">
        <v>125.56686715086849</v>
      </c>
      <c r="AK52" s="181">
        <v>129.04477384500586</v>
      </c>
      <c r="AL52" s="181">
        <v>132.13359753663576</v>
      </c>
      <c r="AM52" s="181">
        <v>133.67155399626512</v>
      </c>
      <c r="AN52" s="181">
        <v>135.71875807978131</v>
      </c>
      <c r="AO52" s="181">
        <v>136.65270647956018</v>
      </c>
      <c r="AP52" s="181">
        <v>134.89831884233365</v>
      </c>
      <c r="AQ52" s="181">
        <v>135.56122010747708</v>
      </c>
      <c r="AR52" s="181">
        <v>137.19352529864355</v>
      </c>
      <c r="AS52" s="181">
        <v>136.35295528090597</v>
      </c>
      <c r="AT52" s="181">
        <v>139.42206783708249</v>
      </c>
      <c r="AU52" s="181">
        <v>140.28775194959684</v>
      </c>
      <c r="AV52" s="181">
        <v>137.91450347291135</v>
      </c>
      <c r="AW52" s="181">
        <v>130.67679497963417</v>
      </c>
      <c r="AX52" s="181">
        <v>132.9186625876755</v>
      </c>
      <c r="AY52" s="181">
        <v>131.04276582061325</v>
      </c>
      <c r="AZ52" s="181">
        <v>130.401198605589</v>
      </c>
      <c r="BA52" s="181">
        <v>129.38993582110166</v>
      </c>
      <c r="BB52" s="181">
        <v>132.31972910151705</v>
      </c>
      <c r="BC52" s="181">
        <v>126.37268759980857</v>
      </c>
      <c r="BD52" s="181">
        <v>128.38709592175002</v>
      </c>
      <c r="BE52" s="181">
        <v>123.16732368986288</v>
      </c>
      <c r="BF52" s="181">
        <v>124.55407059946442</v>
      </c>
      <c r="BG52" s="181">
        <v>122.65264940667466</v>
      </c>
      <c r="BH52" s="181">
        <v>120.94821900320139</v>
      </c>
      <c r="BI52" s="181">
        <v>123.30859901586433</v>
      </c>
      <c r="BJ52" s="181">
        <v>128.15510025455006</v>
      </c>
      <c r="BK52" s="181">
        <v>127.35675421896539</v>
      </c>
      <c r="BL52" s="181">
        <v>127.94935183165613</v>
      </c>
      <c r="BM52" s="181">
        <v>130.35810604062254</v>
      </c>
      <c r="BN52" s="181">
        <v>131.18330053332966</v>
      </c>
      <c r="BO52" s="181">
        <v>131.43342480428646</v>
      </c>
      <c r="BP52" s="181">
        <v>130.37431685059926</v>
      </c>
      <c r="BQ52" s="181">
        <v>124.70441256325418</v>
      </c>
      <c r="BR52" s="181">
        <v>133.69607642427627</v>
      </c>
      <c r="BS52" s="181">
        <v>137.56004657998665</v>
      </c>
      <c r="BT52" s="181">
        <v>138.76185888412721</v>
      </c>
    </row>
    <row r="53" spans="1:72" x14ac:dyDescent="0.25">
      <c r="A53" s="173" t="s">
        <v>53</v>
      </c>
      <c r="B53" s="188"/>
      <c r="C53" s="164">
        <f>SUM(C54:C57)</f>
        <v>5</v>
      </c>
      <c r="D53" s="176">
        <f t="shared" ref="D53:BO53" si="9">(D54*1+D55*1+D56*1+D57*2)/5</f>
        <v>104.46505375581327</v>
      </c>
      <c r="E53" s="176">
        <v>105.54636292882819</v>
      </c>
      <c r="F53" s="176">
        <f t="shared" si="9"/>
        <v>107.34011443189009</v>
      </c>
      <c r="G53" s="176">
        <f t="shared" si="9"/>
        <v>106.08058561969101</v>
      </c>
      <c r="H53" s="176">
        <f t="shared" si="9"/>
        <v>107.4364371291842</v>
      </c>
      <c r="I53" s="176">
        <f t="shared" si="9"/>
        <v>106.15425357600125</v>
      </c>
      <c r="J53" s="176">
        <f t="shared" si="9"/>
        <v>109.23224243058417</v>
      </c>
      <c r="K53" s="176">
        <f t="shared" si="9"/>
        <v>108.7814350656229</v>
      </c>
      <c r="L53" s="176">
        <f t="shared" si="9"/>
        <v>108.3981319140909</v>
      </c>
      <c r="M53" s="176">
        <f t="shared" si="9"/>
        <v>108.16493234296186</v>
      </c>
      <c r="N53" s="176">
        <f t="shared" si="9"/>
        <v>108.01544881607633</v>
      </c>
      <c r="O53" s="176">
        <f t="shared" si="9"/>
        <v>106.83171140007789</v>
      </c>
      <c r="P53" s="176">
        <f t="shared" si="9"/>
        <v>113.13544180031595</v>
      </c>
      <c r="Q53" s="176">
        <f t="shared" si="9"/>
        <v>126.77408303983846</v>
      </c>
      <c r="R53" s="176">
        <f t="shared" si="9"/>
        <v>126.4908311535053</v>
      </c>
      <c r="S53" s="176">
        <f t="shared" si="9"/>
        <v>125.98792663664999</v>
      </c>
      <c r="T53" s="176">
        <f t="shared" si="9"/>
        <v>127.11798197083627</v>
      </c>
      <c r="U53" s="176">
        <f t="shared" si="9"/>
        <v>124.98340348004338</v>
      </c>
      <c r="V53" s="176">
        <f t="shared" si="9"/>
        <v>126.35657855756089</v>
      </c>
      <c r="W53" s="176">
        <f t="shared" si="9"/>
        <v>157.39674581040475</v>
      </c>
      <c r="X53" s="176">
        <f t="shared" si="9"/>
        <v>158.04486761608086</v>
      </c>
      <c r="Y53" s="176">
        <f t="shared" si="9"/>
        <v>161.38467799741767</v>
      </c>
      <c r="Z53" s="176">
        <f t="shared" si="9"/>
        <v>162.37476178051628</v>
      </c>
      <c r="AA53" s="176">
        <f t="shared" si="9"/>
        <v>162.89607190960999</v>
      </c>
      <c r="AB53" s="176">
        <f t="shared" si="9"/>
        <v>173.95407101898135</v>
      </c>
      <c r="AC53" s="176">
        <f t="shared" si="9"/>
        <v>173.75496925224627</v>
      </c>
      <c r="AD53" s="176">
        <f t="shared" si="9"/>
        <v>176.82397233755898</v>
      </c>
      <c r="AE53" s="176">
        <f t="shared" si="9"/>
        <v>176.43591034024567</v>
      </c>
      <c r="AF53" s="176">
        <f t="shared" si="9"/>
        <v>176.92891726577588</v>
      </c>
      <c r="AG53" s="176">
        <f t="shared" si="9"/>
        <v>173.95126057266691</v>
      </c>
      <c r="AH53" s="176">
        <f t="shared" si="9"/>
        <v>202.18998069920539</v>
      </c>
      <c r="AI53" s="176">
        <f t="shared" si="9"/>
        <v>201.07291648807717</v>
      </c>
      <c r="AJ53" s="176">
        <f t="shared" si="9"/>
        <v>202.42645315708219</v>
      </c>
      <c r="AK53" s="176">
        <f t="shared" si="9"/>
        <v>204.43428194534584</v>
      </c>
      <c r="AL53" s="176">
        <f t="shared" si="9"/>
        <v>204.02450097003845</v>
      </c>
      <c r="AM53" s="176">
        <f t="shared" si="9"/>
        <v>202.86348945768228</v>
      </c>
      <c r="AN53" s="176">
        <f t="shared" si="9"/>
        <v>204.07219355185498</v>
      </c>
      <c r="AO53" s="176">
        <f t="shared" si="9"/>
        <v>206.60944092489768</v>
      </c>
      <c r="AP53" s="176">
        <f t="shared" si="9"/>
        <v>206.94686081295194</v>
      </c>
      <c r="AQ53" s="176">
        <f t="shared" si="9"/>
        <v>206.61510277088399</v>
      </c>
      <c r="AR53" s="176">
        <f t="shared" si="9"/>
        <v>208.02491982393707</v>
      </c>
      <c r="AS53" s="176">
        <f t="shared" si="9"/>
        <v>204.19462521955825</v>
      </c>
      <c r="AT53" s="176">
        <f t="shared" si="9"/>
        <v>234.17981557545355</v>
      </c>
      <c r="AU53" s="176">
        <f t="shared" si="9"/>
        <v>237.73237570783186</v>
      </c>
      <c r="AV53" s="176">
        <f t="shared" si="9"/>
        <v>238.5013585026818</v>
      </c>
      <c r="AW53" s="176">
        <f t="shared" si="9"/>
        <v>238.76151413565827</v>
      </c>
      <c r="AX53" s="176">
        <f t="shared" si="9"/>
        <v>238.63952570665066</v>
      </c>
      <c r="AY53" s="176">
        <f t="shared" si="9"/>
        <v>239.57060780626858</v>
      </c>
      <c r="AZ53" s="176">
        <f t="shared" si="9"/>
        <v>240.25088783726224</v>
      </c>
      <c r="BA53" s="176">
        <f t="shared" si="9"/>
        <v>239.03340616197715</v>
      </c>
      <c r="BB53" s="176">
        <f t="shared" si="9"/>
        <v>238.89087456460908</v>
      </c>
      <c r="BC53" s="176">
        <f t="shared" si="9"/>
        <v>238.34162915798598</v>
      </c>
      <c r="BD53" s="176">
        <f t="shared" si="9"/>
        <v>240.01312500082622</v>
      </c>
      <c r="BE53" s="176">
        <f t="shared" si="9"/>
        <v>236.51014067551242</v>
      </c>
      <c r="BF53" s="176">
        <f t="shared" si="9"/>
        <v>236.84556357771598</v>
      </c>
      <c r="BG53" s="176">
        <f t="shared" si="9"/>
        <v>233.0249790961139</v>
      </c>
      <c r="BH53" s="176">
        <f t="shared" si="9"/>
        <v>231.94409508416925</v>
      </c>
      <c r="BI53" s="176">
        <f t="shared" si="9"/>
        <v>234.83828691955742</v>
      </c>
      <c r="BJ53" s="176">
        <f t="shared" si="9"/>
        <v>232.45131550657652</v>
      </c>
      <c r="BK53" s="176">
        <f t="shared" si="9"/>
        <v>232.10894946412117</v>
      </c>
      <c r="BL53" s="176">
        <f t="shared" si="9"/>
        <v>233.47084736376473</v>
      </c>
      <c r="BM53" s="176">
        <f t="shared" si="9"/>
        <v>230.2618674668594</v>
      </c>
      <c r="BN53" s="176">
        <f t="shared" si="9"/>
        <v>230.27859257384461</v>
      </c>
      <c r="BO53" s="176">
        <f t="shared" si="9"/>
        <v>229.73406344460514</v>
      </c>
      <c r="BP53" s="176">
        <f>(BP54*1+BP55*1+BP56*1+BP57*2)/5</f>
        <v>227.72926908575147</v>
      </c>
      <c r="BQ53" s="176">
        <f>(BQ54*1+BQ55*1+BQ56*1+BQ57*2)/5</f>
        <v>223.69949505401354</v>
      </c>
      <c r="BR53" s="177">
        <f>(BR54*1+BR55*1+BR56*1+BR57*2)/5</f>
        <v>229.78333975409851</v>
      </c>
      <c r="BS53" s="177">
        <f>(BS54*1+BS55*1+BS56*1+BS57*2)/5</f>
        <v>226.14906103745093</v>
      </c>
      <c r="BT53" s="177">
        <f>(BT54*1+BT55*1+BT56*1+BT57*2)/5</f>
        <v>226.14922673440819</v>
      </c>
    </row>
    <row r="54" spans="1:72" x14ac:dyDescent="0.25">
      <c r="B54" s="148" t="s">
        <v>489</v>
      </c>
      <c r="C54" s="184">
        <v>1</v>
      </c>
      <c r="D54" s="185">
        <v>100.16345308974743</v>
      </c>
      <c r="E54" s="185">
        <v>100.16345308974743</v>
      </c>
      <c r="F54" s="181">
        <v>100.16345308974743</v>
      </c>
      <c r="G54" s="181">
        <v>100.16345308974743</v>
      </c>
      <c r="H54" s="181">
        <v>100.16345308974743</v>
      </c>
      <c r="I54" s="181">
        <v>102.2589678047167</v>
      </c>
      <c r="J54" s="181">
        <v>102.2589678047167</v>
      </c>
      <c r="K54" s="181">
        <v>102.2589678047167</v>
      </c>
      <c r="L54" s="181">
        <v>102.2589678047167</v>
      </c>
      <c r="M54" s="181">
        <v>102.7542024107031</v>
      </c>
      <c r="N54" s="181">
        <v>102.7542024107031</v>
      </c>
      <c r="O54" s="181">
        <v>102.50628603220113</v>
      </c>
      <c r="P54" s="181">
        <v>135.79505616615907</v>
      </c>
      <c r="Q54" s="182">
        <v>215.44257945621541</v>
      </c>
      <c r="R54" s="181">
        <v>215.44257945621541</v>
      </c>
      <c r="S54" s="181">
        <v>215.44257945621541</v>
      </c>
      <c r="T54" s="181">
        <v>215.44257945621541</v>
      </c>
      <c r="U54" s="181">
        <v>215.44257945621541</v>
      </c>
      <c r="V54" s="181">
        <v>215.44257945621541</v>
      </c>
      <c r="W54" s="181">
        <v>365.63712366598077</v>
      </c>
      <c r="X54" s="181">
        <v>378.84309769262347</v>
      </c>
      <c r="Y54" s="181">
        <v>382.01597126275931</v>
      </c>
      <c r="Z54" s="181">
        <v>382.01597126275931</v>
      </c>
      <c r="AA54" s="181">
        <v>384.9230325463883</v>
      </c>
      <c r="AB54" s="181">
        <v>439.94987330357554</v>
      </c>
      <c r="AC54" s="181">
        <v>441.56443155461864</v>
      </c>
      <c r="AD54" s="181">
        <v>445.43172438034208</v>
      </c>
      <c r="AE54" s="181">
        <v>446.24831383468148</v>
      </c>
      <c r="AF54" s="181">
        <v>446.24831383468148</v>
      </c>
      <c r="AG54" s="181">
        <v>446.24831383468148</v>
      </c>
      <c r="AH54" s="181">
        <v>571.27801134995195</v>
      </c>
      <c r="AI54" s="181">
        <v>572.93165815037173</v>
      </c>
      <c r="AJ54" s="181">
        <v>573.79258536744362</v>
      </c>
      <c r="AK54" s="181">
        <v>573.86977548099776</v>
      </c>
      <c r="AL54" s="181">
        <v>568.97014490149104</v>
      </c>
      <c r="AM54" s="181">
        <v>567.41501818554605</v>
      </c>
      <c r="AN54" s="181">
        <v>576.67971391992535</v>
      </c>
      <c r="AO54" s="181">
        <v>575.55206434371519</v>
      </c>
      <c r="AP54" s="181">
        <v>575.55206434371519</v>
      </c>
      <c r="AQ54" s="181">
        <v>575.55206434371519</v>
      </c>
      <c r="AR54" s="181">
        <v>575.55206434371519</v>
      </c>
      <c r="AS54" s="181">
        <v>572.25247630101569</v>
      </c>
      <c r="AT54" s="181">
        <v>708.82711603625989</v>
      </c>
      <c r="AU54" s="181">
        <v>720.74556264696128</v>
      </c>
      <c r="AV54" s="181">
        <v>722.39308353608089</v>
      </c>
      <c r="AW54" s="181">
        <v>722.39308353608089</v>
      </c>
      <c r="AX54" s="181">
        <v>722.39308353608089</v>
      </c>
      <c r="AY54" s="181">
        <v>722.39308353608089</v>
      </c>
      <c r="AZ54" s="181">
        <v>719.23090240332931</v>
      </c>
      <c r="BA54" s="181">
        <v>719.23090240332931</v>
      </c>
      <c r="BB54" s="181">
        <v>714.27524210632907</v>
      </c>
      <c r="BC54" s="181">
        <v>714.27524210632907</v>
      </c>
      <c r="BD54" s="181">
        <v>714.27524210632907</v>
      </c>
      <c r="BE54" s="181">
        <v>714.27524210632907</v>
      </c>
      <c r="BF54" s="181">
        <v>700.40050823541378</v>
      </c>
      <c r="BG54" s="181">
        <v>676.95030855089726</v>
      </c>
      <c r="BH54" s="181">
        <v>673.31188053605013</v>
      </c>
      <c r="BI54" s="181">
        <v>679.00501116903388</v>
      </c>
      <c r="BJ54" s="181">
        <v>676.46085116401082</v>
      </c>
      <c r="BK54" s="181">
        <v>674.87467244346487</v>
      </c>
      <c r="BL54" s="181">
        <v>670.71971600433483</v>
      </c>
      <c r="BM54" s="181">
        <v>663.06826519366859</v>
      </c>
      <c r="BN54" s="181">
        <v>660.24305122495196</v>
      </c>
      <c r="BO54" s="181">
        <v>658.99843098637336</v>
      </c>
      <c r="BP54" s="181">
        <v>653.34062511967772</v>
      </c>
      <c r="BQ54" s="181">
        <v>655.10350067206048</v>
      </c>
      <c r="BR54" s="181">
        <v>666.02942277952752</v>
      </c>
      <c r="BS54" s="181">
        <v>644.39120833805373</v>
      </c>
      <c r="BT54" s="181">
        <v>635.23292708341512</v>
      </c>
    </row>
    <row r="55" spans="1:72" x14ac:dyDescent="0.25">
      <c r="B55" s="148" t="s">
        <v>490</v>
      </c>
      <c r="C55" s="184">
        <v>1</v>
      </c>
      <c r="D55" s="185">
        <v>103.23561576973718</v>
      </c>
      <c r="E55" s="185">
        <v>102.74687182271369</v>
      </c>
      <c r="F55" s="181">
        <v>104.37843398046309</v>
      </c>
      <c r="G55" s="181">
        <v>103.63412187964418</v>
      </c>
      <c r="H55" s="181">
        <v>104.58581455800631</v>
      </c>
      <c r="I55" s="181">
        <v>102.3660513468312</v>
      </c>
      <c r="J55" s="181">
        <v>104.95098647136759</v>
      </c>
      <c r="K55" s="181">
        <v>107.81136085672506</v>
      </c>
      <c r="L55" s="181">
        <v>106.25313206564566</v>
      </c>
      <c r="M55" s="181">
        <v>105.44334854328376</v>
      </c>
      <c r="N55" s="181">
        <v>99.321002610412279</v>
      </c>
      <c r="O55" s="181">
        <v>97.602844295408104</v>
      </c>
      <c r="P55" s="181">
        <v>95.451588045130791</v>
      </c>
      <c r="Q55" s="182">
        <v>89.420065332659291</v>
      </c>
      <c r="R55" s="181">
        <v>91.845088223547251</v>
      </c>
      <c r="S55" s="181">
        <v>90.281094351335312</v>
      </c>
      <c r="T55" s="181">
        <v>91.549188595041201</v>
      </c>
      <c r="U55" s="181">
        <v>89.225410556867459</v>
      </c>
      <c r="V55" s="181">
        <v>91.852062300454534</v>
      </c>
      <c r="W55" s="181">
        <v>91.420196000145694</v>
      </c>
      <c r="X55" s="181">
        <v>90.938148072844555</v>
      </c>
      <c r="Y55" s="181">
        <v>95.061592134355621</v>
      </c>
      <c r="Z55" s="181">
        <v>99.885066953417493</v>
      </c>
      <c r="AA55" s="181">
        <v>100.77179765174357</v>
      </c>
      <c r="AB55" s="181">
        <v>101.53475640802868</v>
      </c>
      <c r="AC55" s="181">
        <v>103.06340382987035</v>
      </c>
      <c r="AD55" s="181">
        <v>103.46350169810422</v>
      </c>
      <c r="AE55" s="181">
        <v>102.93924110201584</v>
      </c>
      <c r="AF55" s="181">
        <v>102.11382362604411</v>
      </c>
      <c r="AG55" s="181">
        <v>98.537211883448222</v>
      </c>
      <c r="AH55" s="181">
        <v>101.78707176406263</v>
      </c>
      <c r="AI55" s="181">
        <v>101.24562740861354</v>
      </c>
      <c r="AJ55" s="181">
        <v>101.3600413300083</v>
      </c>
      <c r="AK55" s="181">
        <v>105.16441798677988</v>
      </c>
      <c r="AL55" s="181">
        <v>107.79171631310865</v>
      </c>
      <c r="AM55" s="181">
        <v>107.79171631310865</v>
      </c>
      <c r="AN55" s="181">
        <v>107.79171631310865</v>
      </c>
      <c r="AO55" s="181">
        <v>107.79171631310865</v>
      </c>
      <c r="AP55" s="181">
        <v>107.79171631310865</v>
      </c>
      <c r="AQ55" s="181">
        <v>107.22590372913011</v>
      </c>
      <c r="AR55" s="181">
        <v>107.37145258333069</v>
      </c>
      <c r="AS55" s="181">
        <v>104.04277429307774</v>
      </c>
      <c r="AT55" s="181">
        <v>111.31322467815212</v>
      </c>
      <c r="AU55" s="181">
        <v>111.31322467815212</v>
      </c>
      <c r="AV55" s="181">
        <v>111.3197003311498</v>
      </c>
      <c r="AW55" s="181">
        <v>111.3197003311498</v>
      </c>
      <c r="AX55" s="181">
        <v>112.60683174676876</v>
      </c>
      <c r="AY55" s="181">
        <v>111.46631513114123</v>
      </c>
      <c r="AZ55" s="181">
        <v>110.22044080960882</v>
      </c>
      <c r="BA55" s="181">
        <v>112.83285443214935</v>
      </c>
      <c r="BB55" s="181">
        <v>113.26005560692549</v>
      </c>
      <c r="BC55" s="181">
        <v>111.9948198126058</v>
      </c>
      <c r="BD55" s="181">
        <v>112.84716058343594</v>
      </c>
      <c r="BE55" s="181">
        <v>108.59068232733074</v>
      </c>
      <c r="BF55" s="181">
        <v>111.9787412927286</v>
      </c>
      <c r="BG55" s="181">
        <v>110.96787355471105</v>
      </c>
      <c r="BH55" s="181">
        <v>113.58460855462826</v>
      </c>
      <c r="BI55" s="181">
        <v>114.01809982927502</v>
      </c>
      <c r="BJ55" s="181">
        <v>111.06543899721304</v>
      </c>
      <c r="BK55" s="181">
        <v>109.54822446645079</v>
      </c>
      <c r="BL55" s="181">
        <v>113.79787400650821</v>
      </c>
      <c r="BM55" s="181">
        <v>113.97526941670522</v>
      </c>
      <c r="BN55" s="181">
        <v>114.60063824555962</v>
      </c>
      <c r="BO55" s="181">
        <v>114.81930798366024</v>
      </c>
      <c r="BP55" s="181">
        <v>112.62545096853775</v>
      </c>
      <c r="BQ55" s="181">
        <v>109.28386979590886</v>
      </c>
      <c r="BR55" s="181">
        <v>112.79394334702984</v>
      </c>
      <c r="BS55" s="181">
        <v>113.79411382756668</v>
      </c>
      <c r="BT55" s="181">
        <v>119.8561434756857</v>
      </c>
    </row>
    <row r="56" spans="1:72" x14ac:dyDescent="0.25">
      <c r="B56" s="148" t="s">
        <v>491</v>
      </c>
      <c r="C56" s="184">
        <v>1</v>
      </c>
      <c r="D56" s="185">
        <v>100.81983158420748</v>
      </c>
      <c r="E56" s="185">
        <v>105.43674627266398</v>
      </c>
      <c r="F56" s="181">
        <v>106.35802310740303</v>
      </c>
      <c r="G56" s="181">
        <v>102.05668766425461</v>
      </c>
      <c r="H56" s="181">
        <v>106.06355504969294</v>
      </c>
      <c r="I56" s="181">
        <v>107.2503805904539</v>
      </c>
      <c r="J56" s="181">
        <v>107.2503805904539</v>
      </c>
      <c r="K56" s="181">
        <v>106.32529194620184</v>
      </c>
      <c r="L56" s="181">
        <v>103.36677734761052</v>
      </c>
      <c r="M56" s="181">
        <v>102.77580716336878</v>
      </c>
      <c r="N56" s="181">
        <v>105.57927637856399</v>
      </c>
      <c r="O56" s="181">
        <v>105.57927637856399</v>
      </c>
      <c r="P56" s="181">
        <v>105.57927637856399</v>
      </c>
      <c r="Q56" s="182">
        <v>102.46594809304324</v>
      </c>
      <c r="R56" s="181">
        <v>97.426223767935781</v>
      </c>
      <c r="S56" s="181">
        <v>99.923867345252503</v>
      </c>
      <c r="T56" s="181">
        <v>100.90444889422223</v>
      </c>
      <c r="U56" s="181">
        <v>99.382948574839389</v>
      </c>
      <c r="V56" s="181">
        <v>95.879086516000811</v>
      </c>
      <c r="W56" s="181">
        <v>98.817518866215394</v>
      </c>
      <c r="X56" s="181">
        <v>95.377969572231734</v>
      </c>
      <c r="Y56" s="181">
        <v>102.57264398955733</v>
      </c>
      <c r="Z56" s="181">
        <v>108.15655922085574</v>
      </c>
      <c r="AA56" s="181">
        <v>106.4430195281045</v>
      </c>
      <c r="AB56" s="181">
        <v>103.06725833923036</v>
      </c>
      <c r="AC56" s="181">
        <v>103.31055963660248</v>
      </c>
      <c r="AD56" s="181">
        <v>105.59706954272006</v>
      </c>
      <c r="AE56" s="181">
        <v>106.03021375095317</v>
      </c>
      <c r="AF56" s="181">
        <v>108.06680519909227</v>
      </c>
      <c r="AG56" s="181">
        <v>105.62478027841607</v>
      </c>
      <c r="AH56" s="181">
        <v>109.90679389315544</v>
      </c>
      <c r="AI56" s="181">
        <v>108.09823862508314</v>
      </c>
      <c r="AJ56" s="181">
        <v>112.84342379402928</v>
      </c>
      <c r="AK56" s="181">
        <v>116.1242874916958</v>
      </c>
      <c r="AL56" s="181">
        <v>115.40043565636934</v>
      </c>
      <c r="AM56" s="181">
        <v>113.64063423538735</v>
      </c>
      <c r="AN56" s="181">
        <v>115.38358159567798</v>
      </c>
      <c r="AO56" s="181">
        <v>117.00856438518775</v>
      </c>
      <c r="AP56" s="181">
        <v>117.76557791059952</v>
      </c>
      <c r="AQ56" s="181">
        <v>115.00233508438791</v>
      </c>
      <c r="AR56" s="181">
        <v>118.05660686454502</v>
      </c>
      <c r="AS56" s="181">
        <v>118.05660686454502</v>
      </c>
      <c r="AT56" s="181">
        <v>117.32071006468369</v>
      </c>
      <c r="AU56" s="181">
        <v>120.66440423236421</v>
      </c>
      <c r="AV56" s="181">
        <v>118.43809131875639</v>
      </c>
      <c r="AW56" s="181">
        <v>123.07144123780515</v>
      </c>
      <c r="AX56" s="181">
        <v>122.3434648418679</v>
      </c>
      <c r="AY56" s="181">
        <v>123.19145375380522</v>
      </c>
      <c r="AZ56" s="181">
        <v>122.58428266623501</v>
      </c>
      <c r="BA56" s="181">
        <v>121.57791948850381</v>
      </c>
      <c r="BB56" s="181">
        <v>120.00941991752354</v>
      </c>
      <c r="BC56" s="181">
        <v>118.86872886745927</v>
      </c>
      <c r="BD56" s="181">
        <v>125.75016579773354</v>
      </c>
      <c r="BE56" s="181">
        <v>129.63114450826936</v>
      </c>
      <c r="BF56" s="181">
        <v>127.7513198879652</v>
      </c>
      <c r="BG56" s="181">
        <v>133.08819829410876</v>
      </c>
      <c r="BH56" s="181">
        <v>129.09622723681289</v>
      </c>
      <c r="BI56" s="181">
        <v>135.41694182653507</v>
      </c>
      <c r="BJ56" s="181">
        <v>131.83523653880187</v>
      </c>
      <c r="BK56" s="181">
        <v>136.33987534046241</v>
      </c>
      <c r="BL56" s="181">
        <v>139.58566039076646</v>
      </c>
      <c r="BM56" s="181">
        <v>135.07000127276308</v>
      </c>
      <c r="BN56" s="181">
        <v>134.91207173295268</v>
      </c>
      <c r="BO56" s="181">
        <v>135.85091675696947</v>
      </c>
      <c r="BP56" s="181">
        <v>137.59398020575074</v>
      </c>
      <c r="BQ56" s="181">
        <v>133.5418394688339</v>
      </c>
      <c r="BR56" s="181">
        <v>139.11447944447988</v>
      </c>
      <c r="BS56" s="181">
        <v>137.3785199050005</v>
      </c>
      <c r="BT56" s="181">
        <v>141.98326439808125</v>
      </c>
    </row>
    <row r="57" spans="1:72" x14ac:dyDescent="0.25">
      <c r="B57" s="148" t="s">
        <v>492</v>
      </c>
      <c r="C57" s="184">
        <v>2</v>
      </c>
      <c r="D57" s="185">
        <v>109.05318416768716</v>
      </c>
      <c r="E57" s="185">
        <v>109.69237172950794</v>
      </c>
      <c r="F57" s="181">
        <v>112.90033099091845</v>
      </c>
      <c r="G57" s="181">
        <v>112.27433273240436</v>
      </c>
      <c r="H57" s="181">
        <v>113.18468147423712</v>
      </c>
      <c r="I57" s="181">
        <v>109.4479340690022</v>
      </c>
      <c r="J57" s="181">
        <v>115.8504386431913</v>
      </c>
      <c r="K57" s="181">
        <v>113.75577736023543</v>
      </c>
      <c r="L57" s="181">
        <v>115.05589117624081</v>
      </c>
      <c r="M57" s="181">
        <v>114.92565179872685</v>
      </c>
      <c r="N57" s="181">
        <v>116.21138134035112</v>
      </c>
      <c r="O57" s="181">
        <v>114.23507514710815</v>
      </c>
      <c r="P57" s="181">
        <v>114.42564420586297</v>
      </c>
      <c r="Q57" s="182">
        <v>113.27091115863715</v>
      </c>
      <c r="R57" s="181">
        <v>113.87013215991402</v>
      </c>
      <c r="S57" s="181">
        <v>112.14604601522336</v>
      </c>
      <c r="T57" s="181">
        <v>113.84684645435127</v>
      </c>
      <c r="U57" s="181">
        <v>110.4330394061473</v>
      </c>
      <c r="V57" s="181">
        <v>114.30458225756689</v>
      </c>
      <c r="W57" s="181">
        <v>115.554445259841</v>
      </c>
      <c r="X57" s="181">
        <v>112.53256137135227</v>
      </c>
      <c r="Y57" s="181">
        <v>113.63659130020807</v>
      </c>
      <c r="Z57" s="181">
        <v>110.90810573277446</v>
      </c>
      <c r="AA57" s="181">
        <v>111.1712549109068</v>
      </c>
      <c r="AB57" s="181">
        <v>112.60923352203608</v>
      </c>
      <c r="AC57" s="181">
        <v>110.4182256200699</v>
      </c>
      <c r="AD57" s="181">
        <v>114.81378303331427</v>
      </c>
      <c r="AE57" s="181">
        <v>113.48089150678889</v>
      </c>
      <c r="AF57" s="181">
        <v>114.10782183453078</v>
      </c>
      <c r="AG57" s="181">
        <v>109.67299843339434</v>
      </c>
      <c r="AH57" s="181">
        <v>113.98901324442855</v>
      </c>
      <c r="AI57" s="181">
        <v>111.54452912815874</v>
      </c>
      <c r="AJ57" s="181">
        <v>112.06810764696488</v>
      </c>
      <c r="AK57" s="181">
        <v>113.50646438362796</v>
      </c>
      <c r="AL57" s="181">
        <v>113.98010398961154</v>
      </c>
      <c r="AM57" s="181">
        <v>112.73503927718471</v>
      </c>
      <c r="AN57" s="181">
        <v>110.25297796528147</v>
      </c>
      <c r="AO57" s="181">
        <v>116.34742979123834</v>
      </c>
      <c r="AP57" s="181">
        <v>116.81247274866826</v>
      </c>
      <c r="AQ57" s="181">
        <v>117.64760534859346</v>
      </c>
      <c r="AR57" s="181">
        <v>119.57223766404729</v>
      </c>
      <c r="AS57" s="181">
        <v>113.31063431957638</v>
      </c>
      <c r="AT57" s="181">
        <v>116.71901354908603</v>
      </c>
      <c r="AU57" s="181">
        <v>117.96934349084084</v>
      </c>
      <c r="AV57" s="181">
        <v>120.17795866371097</v>
      </c>
      <c r="AW57" s="181">
        <v>118.51167278662774</v>
      </c>
      <c r="AX57" s="181">
        <v>117.92712420426781</v>
      </c>
      <c r="AY57" s="181">
        <v>120.40109330515772</v>
      </c>
      <c r="AZ57" s="181">
        <v>124.60940665356897</v>
      </c>
      <c r="BA57" s="181">
        <v>120.76267724295167</v>
      </c>
      <c r="BB57" s="181">
        <v>123.4548275961336</v>
      </c>
      <c r="BC57" s="181">
        <v>123.28467750176783</v>
      </c>
      <c r="BD57" s="181">
        <v>123.59652825831625</v>
      </c>
      <c r="BE57" s="181">
        <v>115.0268172178165</v>
      </c>
      <c r="BF57" s="181">
        <v>122.04862423623618</v>
      </c>
      <c r="BG57" s="181">
        <v>122.05925754042613</v>
      </c>
      <c r="BH57" s="181">
        <v>121.86387954667745</v>
      </c>
      <c r="BI57" s="181">
        <v>122.87569088647155</v>
      </c>
      <c r="BJ57" s="181">
        <v>121.44752541642845</v>
      </c>
      <c r="BK57" s="181">
        <v>119.89098753511388</v>
      </c>
      <c r="BL57" s="181">
        <v>121.62549320860705</v>
      </c>
      <c r="BM57" s="181">
        <v>119.59790072558005</v>
      </c>
      <c r="BN57" s="181">
        <v>120.81860083287938</v>
      </c>
      <c r="BO57" s="181">
        <v>119.50083074801134</v>
      </c>
      <c r="BP57" s="181">
        <v>117.54314456739559</v>
      </c>
      <c r="BQ57" s="181">
        <v>110.2841326666323</v>
      </c>
      <c r="BR57" s="181">
        <v>115.48942659972764</v>
      </c>
      <c r="BS57" s="181">
        <v>117.59073155831689</v>
      </c>
      <c r="BT57" s="181">
        <v>116.83689935742942</v>
      </c>
    </row>
    <row r="58" spans="1:72" x14ac:dyDescent="0.25">
      <c r="A58" s="173" t="s">
        <v>54</v>
      </c>
      <c r="B58" s="188"/>
      <c r="C58" s="164">
        <f>SUM(C59:C61)</f>
        <v>8</v>
      </c>
      <c r="D58" s="176">
        <f t="shared" ref="D58:BO58" si="10">(D59*1+D61*7)/8</f>
        <v>101.55616636819546</v>
      </c>
      <c r="E58" s="176">
        <v>100.51636076110756</v>
      </c>
      <c r="F58" s="176">
        <f t="shared" si="10"/>
        <v>102.00764837521292</v>
      </c>
      <c r="G58" s="176">
        <f t="shared" si="10"/>
        <v>101.27194498136978</v>
      </c>
      <c r="H58" s="176">
        <f t="shared" si="10"/>
        <v>101.54349988287846</v>
      </c>
      <c r="I58" s="176">
        <f t="shared" si="10"/>
        <v>102.81999820569283</v>
      </c>
      <c r="J58" s="176">
        <f t="shared" si="10"/>
        <v>102.98944432962327</v>
      </c>
      <c r="K58" s="176">
        <f t="shared" si="10"/>
        <v>102.86095374039935</v>
      </c>
      <c r="L58" s="176">
        <f t="shared" si="10"/>
        <v>104.17744414763956</v>
      </c>
      <c r="M58" s="176">
        <f t="shared" si="10"/>
        <v>105.33648214462514</v>
      </c>
      <c r="N58" s="176">
        <f t="shared" si="10"/>
        <v>106.02547995605516</v>
      </c>
      <c r="O58" s="176">
        <f t="shared" si="10"/>
        <v>105.58883271671719</v>
      </c>
      <c r="P58" s="176">
        <f t="shared" si="10"/>
        <v>104.13799103006852</v>
      </c>
      <c r="Q58" s="176">
        <f t="shared" si="10"/>
        <v>103.99959128367746</v>
      </c>
      <c r="R58" s="176">
        <f t="shared" si="10"/>
        <v>106.78568019823977</v>
      </c>
      <c r="S58" s="176">
        <f t="shared" si="10"/>
        <v>106.68996047523767</v>
      </c>
      <c r="T58" s="176">
        <f t="shared" si="10"/>
        <v>107.98280967341532</v>
      </c>
      <c r="U58" s="176">
        <f t="shared" si="10"/>
        <v>107.82783019037907</v>
      </c>
      <c r="V58" s="176">
        <f t="shared" si="10"/>
        <v>108.25026245572603</v>
      </c>
      <c r="W58" s="176">
        <f t="shared" si="10"/>
        <v>109.53973480662287</v>
      </c>
      <c r="X58" s="176">
        <f t="shared" si="10"/>
        <v>109.7772814069918</v>
      </c>
      <c r="Y58" s="176">
        <f t="shared" si="10"/>
        <v>112.57236803557137</v>
      </c>
      <c r="Z58" s="176">
        <f t="shared" si="10"/>
        <v>115.05832305836613</v>
      </c>
      <c r="AA58" s="176">
        <f t="shared" si="10"/>
        <v>116.94288103992697</v>
      </c>
      <c r="AB58" s="176">
        <f t="shared" si="10"/>
        <v>115.48542172346269</v>
      </c>
      <c r="AC58" s="176">
        <f t="shared" si="10"/>
        <v>115.71683774273561</v>
      </c>
      <c r="AD58" s="176">
        <f t="shared" si="10"/>
        <v>116.62120250327347</v>
      </c>
      <c r="AE58" s="176">
        <f t="shared" si="10"/>
        <v>116.6592957890729</v>
      </c>
      <c r="AF58" s="176">
        <f t="shared" si="10"/>
        <v>117.5037671899217</v>
      </c>
      <c r="AG58" s="176">
        <f t="shared" si="10"/>
        <v>118.01955962021599</v>
      </c>
      <c r="AH58" s="176">
        <f t="shared" si="10"/>
        <v>118.12358427060758</v>
      </c>
      <c r="AI58" s="176">
        <f t="shared" si="10"/>
        <v>117.62785740780278</v>
      </c>
      <c r="AJ58" s="176">
        <f t="shared" si="10"/>
        <v>116.99585268832499</v>
      </c>
      <c r="AK58" s="176">
        <f t="shared" si="10"/>
        <v>119.3722194658996</v>
      </c>
      <c r="AL58" s="176">
        <f t="shared" si="10"/>
        <v>119.48859308492747</v>
      </c>
      <c r="AM58" s="176">
        <f t="shared" si="10"/>
        <v>118.43602725070777</v>
      </c>
      <c r="AN58" s="176">
        <f t="shared" si="10"/>
        <v>120.18533644381924</v>
      </c>
      <c r="AO58" s="176">
        <f t="shared" si="10"/>
        <v>122.2228493207942</v>
      </c>
      <c r="AP58" s="176">
        <f t="shared" si="10"/>
        <v>124.43990948272047</v>
      </c>
      <c r="AQ58" s="176">
        <f t="shared" si="10"/>
        <v>123.77190808001311</v>
      </c>
      <c r="AR58" s="176">
        <f t="shared" si="10"/>
        <v>124.27304739931279</v>
      </c>
      <c r="AS58" s="176">
        <f t="shared" si="10"/>
        <v>124.08682522185759</v>
      </c>
      <c r="AT58" s="176">
        <f t="shared" si="10"/>
        <v>126.67998638477853</v>
      </c>
      <c r="AU58" s="176">
        <f t="shared" si="10"/>
        <v>126.73284306247386</v>
      </c>
      <c r="AV58" s="176">
        <f t="shared" si="10"/>
        <v>127.42822659204717</v>
      </c>
      <c r="AW58" s="176">
        <f t="shared" si="10"/>
        <v>128.51822896073682</v>
      </c>
      <c r="AX58" s="176">
        <f t="shared" si="10"/>
        <v>128.96258783541651</v>
      </c>
      <c r="AY58" s="176">
        <f t="shared" si="10"/>
        <v>125.33706376945409</v>
      </c>
      <c r="AZ58" s="176">
        <f t="shared" si="10"/>
        <v>126.92335168423337</v>
      </c>
      <c r="BA58" s="176">
        <f t="shared" si="10"/>
        <v>127.60177201337108</v>
      </c>
      <c r="BB58" s="176">
        <f t="shared" si="10"/>
        <v>127.628353100764</v>
      </c>
      <c r="BC58" s="176">
        <f t="shared" si="10"/>
        <v>125.64471440522976</v>
      </c>
      <c r="BD58" s="176">
        <f t="shared" si="10"/>
        <v>126.52154500519185</v>
      </c>
      <c r="BE58" s="176">
        <f t="shared" si="10"/>
        <v>127.25617695737678</v>
      </c>
      <c r="BF58" s="176">
        <f t="shared" si="10"/>
        <v>128.44900040137648</v>
      </c>
      <c r="BG58" s="176">
        <f t="shared" si="10"/>
        <v>128.63352621377049</v>
      </c>
      <c r="BH58" s="176">
        <f t="shared" si="10"/>
        <v>128.88756353438021</v>
      </c>
      <c r="BI58" s="176">
        <f t="shared" si="10"/>
        <v>129.88158644249086</v>
      </c>
      <c r="BJ58" s="176">
        <f t="shared" si="10"/>
        <v>129.19527405451964</v>
      </c>
      <c r="BK58" s="176">
        <f t="shared" si="10"/>
        <v>127.34500793983015</v>
      </c>
      <c r="BL58" s="176">
        <f t="shared" si="10"/>
        <v>127.14717561356231</v>
      </c>
      <c r="BM58" s="176">
        <f t="shared" si="10"/>
        <v>128.04070794639816</v>
      </c>
      <c r="BN58" s="176">
        <f t="shared" si="10"/>
        <v>125.5907931254313</v>
      </c>
      <c r="BO58" s="176">
        <f t="shared" si="10"/>
        <v>126.55071471565694</v>
      </c>
      <c r="BP58" s="176">
        <f>(BP59*1+BP61*7)/8</f>
        <v>125.76518013215696</v>
      </c>
      <c r="BQ58" s="176">
        <f>(BQ59*1+BQ61*7)/8</f>
        <v>125.95976760097541</v>
      </c>
      <c r="BR58" s="177">
        <f>(BR59*1+BR61*7)/8</f>
        <v>128.12654263343819</v>
      </c>
      <c r="BS58" s="177">
        <f>(BS59*1+BS61*7)/8</f>
        <v>127.73216919087137</v>
      </c>
      <c r="BT58" s="177">
        <f>(BT59*1+BT61*7)/8</f>
        <v>129.41681455845827</v>
      </c>
    </row>
    <row r="59" spans="1:72" x14ac:dyDescent="0.25">
      <c r="B59" s="148" t="s">
        <v>493</v>
      </c>
      <c r="C59" s="184">
        <v>1</v>
      </c>
      <c r="D59" s="185">
        <v>81.964809384164241</v>
      </c>
      <c r="E59" s="185">
        <v>69.281524926686245</v>
      </c>
      <c r="F59" s="181">
        <v>69.3035190615836</v>
      </c>
      <c r="G59" s="181">
        <v>63.80498533724343</v>
      </c>
      <c r="H59" s="181">
        <v>62.17741935483869</v>
      </c>
      <c r="I59" s="181">
        <v>73.680351906158378</v>
      </c>
      <c r="J59" s="181">
        <v>72.67595307917891</v>
      </c>
      <c r="K59" s="181">
        <v>67.346041055718459</v>
      </c>
      <c r="L59" s="181">
        <v>65.285923753665671</v>
      </c>
      <c r="M59" s="181">
        <v>71.664222873900314</v>
      </c>
      <c r="N59" s="181">
        <v>74.472140762463312</v>
      </c>
      <c r="O59" s="181">
        <v>67.397360703812325</v>
      </c>
      <c r="P59" s="181">
        <v>53.013196480938419</v>
      </c>
      <c r="Q59" s="182">
        <v>52.001466275659823</v>
      </c>
      <c r="R59" s="181">
        <v>57.368035190615828</v>
      </c>
      <c r="S59" s="181">
        <v>56.568914956011739</v>
      </c>
      <c r="T59" s="181">
        <v>58.651026392961874</v>
      </c>
      <c r="U59" s="181">
        <v>59.567448680351902</v>
      </c>
      <c r="V59" s="181">
        <v>58.797653958944302</v>
      </c>
      <c r="W59" s="181">
        <v>62.228739002932542</v>
      </c>
      <c r="X59" s="181">
        <v>72.140762463343108</v>
      </c>
      <c r="Y59" s="181">
        <v>86.972140762463354</v>
      </c>
      <c r="Z59" s="181">
        <v>104.20087976539585</v>
      </c>
      <c r="AA59" s="181">
        <v>109.42082111436953</v>
      </c>
      <c r="AB59" s="181">
        <v>91.334310850439891</v>
      </c>
      <c r="AC59" s="181">
        <v>81.928152492668588</v>
      </c>
      <c r="AD59" s="181">
        <v>77.074780058651029</v>
      </c>
      <c r="AE59" s="181">
        <v>76.70821114369501</v>
      </c>
      <c r="AF59" s="181">
        <v>83.489736070381213</v>
      </c>
      <c r="AG59" s="181">
        <v>84.677419354838705</v>
      </c>
      <c r="AH59" s="181">
        <v>86.87683284457475</v>
      </c>
      <c r="AI59" s="181">
        <v>86.510263929618745</v>
      </c>
      <c r="AJ59" s="181">
        <v>87.70527859237535</v>
      </c>
      <c r="AK59" s="181">
        <v>98.702346041055733</v>
      </c>
      <c r="AL59" s="181">
        <v>101.51026392961873</v>
      </c>
      <c r="AM59" s="181">
        <v>91.642228739002917</v>
      </c>
      <c r="AN59" s="181">
        <v>82.294721407624593</v>
      </c>
      <c r="AO59" s="181">
        <v>86.143695014662768</v>
      </c>
      <c r="AP59" s="181">
        <v>88.438416422287403</v>
      </c>
      <c r="AQ59" s="181">
        <v>84.237536656891507</v>
      </c>
      <c r="AR59" s="181">
        <v>89.809384164222848</v>
      </c>
      <c r="AS59" s="181">
        <v>92.470674486803517</v>
      </c>
      <c r="AT59" s="181">
        <v>102.12609970674488</v>
      </c>
      <c r="AU59" s="181">
        <v>103.65102639296182</v>
      </c>
      <c r="AV59" s="181">
        <v>109.05425219941354</v>
      </c>
      <c r="AW59" s="181">
        <v>117.58064516129035</v>
      </c>
      <c r="AX59" s="181">
        <v>115.23460410557182</v>
      </c>
      <c r="AY59" s="181">
        <v>92.470674486803517</v>
      </c>
      <c r="AZ59" s="181">
        <v>90.21260997067445</v>
      </c>
      <c r="BA59" s="181">
        <v>92.653958944281513</v>
      </c>
      <c r="BB59" s="181">
        <v>91.55425219941344</v>
      </c>
      <c r="BC59" s="181">
        <v>86.693548387096754</v>
      </c>
      <c r="BD59" s="181">
        <v>84.655425219941321</v>
      </c>
      <c r="BE59" s="181">
        <v>102.18475073313779</v>
      </c>
      <c r="BF59" s="181">
        <v>97.873900293255076</v>
      </c>
      <c r="BG59" s="181">
        <v>98.284457478005876</v>
      </c>
      <c r="BH59" s="181">
        <v>101.81818181818178</v>
      </c>
      <c r="BI59" s="181">
        <v>101.53958944281527</v>
      </c>
      <c r="BJ59" s="181">
        <v>97.419354838709694</v>
      </c>
      <c r="BK59" s="181">
        <v>74.14222873900296</v>
      </c>
      <c r="BL59" s="181">
        <v>72.309384164222848</v>
      </c>
      <c r="BM59" s="181">
        <v>75.718475073313797</v>
      </c>
      <c r="BN59" s="181">
        <v>66.048387096774221</v>
      </c>
      <c r="BO59" s="181">
        <v>70.813782991202373</v>
      </c>
      <c r="BP59" s="181">
        <v>63.049853372434015</v>
      </c>
      <c r="BQ59" s="181">
        <v>69.670087976539591</v>
      </c>
      <c r="BR59" s="181">
        <v>73.174486803519059</v>
      </c>
      <c r="BS59" s="181">
        <v>68.731671554252202</v>
      </c>
      <c r="BT59" s="181">
        <v>77.346041055718501</v>
      </c>
    </row>
    <row r="60" spans="1:72" x14ac:dyDescent="0.25">
      <c r="B60" s="148" t="s">
        <v>494</v>
      </c>
      <c r="C60" s="184"/>
      <c r="D60" s="185"/>
      <c r="E60" s="185"/>
      <c r="F60" s="181"/>
      <c r="G60" s="181"/>
      <c r="H60" s="181"/>
      <c r="I60" s="181"/>
      <c r="J60" s="181"/>
      <c r="K60" s="181"/>
      <c r="L60" s="181"/>
      <c r="M60" s="181"/>
      <c r="N60" s="181"/>
      <c r="O60" s="181"/>
      <c r="P60" s="181"/>
      <c r="Q60" s="182"/>
      <c r="R60" s="181"/>
      <c r="S60" s="181"/>
      <c r="T60" s="181"/>
      <c r="U60" s="181"/>
      <c r="V60" s="181"/>
      <c r="W60" s="181"/>
      <c r="X60" s="181"/>
      <c r="Y60" s="181"/>
      <c r="Z60" s="181"/>
      <c r="AA60" s="181"/>
      <c r="AB60" s="181"/>
      <c r="AC60" s="181"/>
      <c r="AD60" s="181"/>
      <c r="AE60" s="181"/>
      <c r="AF60" s="181"/>
      <c r="AG60" s="181"/>
      <c r="AH60" s="181"/>
      <c r="AI60" s="181"/>
      <c r="AJ60" s="181"/>
      <c r="AK60" s="181"/>
      <c r="AL60" s="181"/>
      <c r="AM60" s="181"/>
      <c r="AN60" s="181"/>
      <c r="AO60" s="181"/>
      <c r="AP60" s="181"/>
      <c r="AQ60" s="181"/>
      <c r="AR60" s="181"/>
      <c r="AS60" s="181"/>
      <c r="AT60" s="181"/>
      <c r="AU60" s="181"/>
      <c r="AV60" s="181"/>
      <c r="AW60" s="181"/>
      <c r="AX60" s="181"/>
      <c r="AY60" s="181"/>
      <c r="AZ60" s="181"/>
      <c r="BA60" s="181"/>
      <c r="BB60" s="181"/>
      <c r="BC60" s="181"/>
      <c r="BD60" s="181"/>
      <c r="BE60" s="181"/>
      <c r="BF60" s="181"/>
      <c r="BG60" s="181"/>
      <c r="BH60" s="181"/>
      <c r="BI60" s="181"/>
      <c r="BJ60" s="181"/>
      <c r="BK60" s="181"/>
      <c r="BL60" s="181"/>
      <c r="BM60" s="181"/>
      <c r="BN60" s="181"/>
      <c r="BO60" s="181"/>
      <c r="BP60" s="181"/>
      <c r="BQ60" s="181"/>
      <c r="BR60" s="181"/>
      <c r="BS60" s="181"/>
      <c r="BT60" s="181"/>
    </row>
    <row r="61" spans="1:72" x14ac:dyDescent="0.25">
      <c r="B61" s="148" t="s">
        <v>495</v>
      </c>
      <c r="C61" s="184">
        <v>7</v>
      </c>
      <c r="D61" s="185">
        <v>104.35493165162849</v>
      </c>
      <c r="E61" s="185">
        <v>104.97848016602491</v>
      </c>
      <c r="F61" s="181">
        <v>106.67966684858854</v>
      </c>
      <c r="G61" s="181">
        <v>106.62436778767355</v>
      </c>
      <c r="H61" s="181">
        <v>107.16722567259843</v>
      </c>
      <c r="I61" s="181">
        <v>106.98280481991203</v>
      </c>
      <c r="J61" s="181">
        <v>107.31994307968674</v>
      </c>
      <c r="K61" s="181">
        <v>107.93451269535376</v>
      </c>
      <c r="L61" s="181">
        <v>109.73337563249298</v>
      </c>
      <c r="M61" s="181">
        <v>110.14680489758582</v>
      </c>
      <c r="N61" s="181">
        <v>110.53309984085399</v>
      </c>
      <c r="O61" s="181">
        <v>111.04475728998932</v>
      </c>
      <c r="P61" s="181">
        <v>111.44153310851569</v>
      </c>
      <c r="Q61" s="182">
        <v>111.42789485625141</v>
      </c>
      <c r="R61" s="181">
        <v>113.84534377075748</v>
      </c>
      <c r="S61" s="181">
        <v>113.85010983512709</v>
      </c>
      <c r="T61" s="181">
        <v>115.03020728490867</v>
      </c>
      <c r="U61" s="181">
        <v>114.72217040609723</v>
      </c>
      <c r="V61" s="181">
        <v>115.31492081240913</v>
      </c>
      <c r="W61" s="181">
        <v>116.29844849286435</v>
      </c>
      <c r="X61" s="181">
        <v>115.15392697037019</v>
      </c>
      <c r="Y61" s="181">
        <v>116.22954336030109</v>
      </c>
      <c r="Z61" s="181">
        <v>116.60938638593332</v>
      </c>
      <c r="AA61" s="181">
        <v>118.01746102929232</v>
      </c>
      <c r="AB61" s="181">
        <v>118.9355804196088</v>
      </c>
      <c r="AC61" s="181">
        <v>120.54379277845946</v>
      </c>
      <c r="AD61" s="181">
        <v>122.27069142393381</v>
      </c>
      <c r="AE61" s="181">
        <v>122.36659359555544</v>
      </c>
      <c r="AF61" s="181">
        <v>122.3629144927132</v>
      </c>
      <c r="AG61" s="181">
        <v>122.7827225152699</v>
      </c>
      <c r="AH61" s="181">
        <v>122.58740590289798</v>
      </c>
      <c r="AI61" s="181">
        <v>122.07322790468621</v>
      </c>
      <c r="AJ61" s="181">
        <v>121.18022041631778</v>
      </c>
      <c r="AK61" s="181">
        <v>122.32505852659158</v>
      </c>
      <c r="AL61" s="181">
        <v>122.05692582140014</v>
      </c>
      <c r="AM61" s="181">
        <v>122.26371275237989</v>
      </c>
      <c r="AN61" s="181">
        <v>125.59828144898991</v>
      </c>
      <c r="AO61" s="181">
        <v>127.37701422167012</v>
      </c>
      <c r="AP61" s="181">
        <v>129.58297991992518</v>
      </c>
      <c r="AQ61" s="181">
        <v>129.41967542617334</v>
      </c>
      <c r="AR61" s="181">
        <v>129.19642786146849</v>
      </c>
      <c r="AS61" s="181">
        <v>128.60341818400818</v>
      </c>
      <c r="AT61" s="181">
        <v>130.18768448164047</v>
      </c>
      <c r="AU61" s="181">
        <v>130.03024544383271</v>
      </c>
      <c r="AV61" s="181">
        <v>130.05308007670911</v>
      </c>
      <c r="AW61" s="181">
        <v>130.08074093208631</v>
      </c>
      <c r="AX61" s="181">
        <v>130.92372836825146</v>
      </c>
      <c r="AY61" s="181">
        <v>130.03226223840417</v>
      </c>
      <c r="AZ61" s="181">
        <v>132.16774335759894</v>
      </c>
      <c r="BA61" s="181">
        <v>132.59431673752673</v>
      </c>
      <c r="BB61" s="181">
        <v>132.78179608667122</v>
      </c>
      <c r="BC61" s="181">
        <v>131.20916669353448</v>
      </c>
      <c r="BD61" s="181">
        <v>132.50241926022764</v>
      </c>
      <c r="BE61" s="181">
        <v>130.83780927512521</v>
      </c>
      <c r="BF61" s="181">
        <v>132.81687184539382</v>
      </c>
      <c r="BG61" s="181">
        <v>132.96910746173688</v>
      </c>
      <c r="BH61" s="181">
        <v>132.7546180652657</v>
      </c>
      <c r="BI61" s="181">
        <v>133.93044315673023</v>
      </c>
      <c r="BJ61" s="181">
        <v>133.73469108534962</v>
      </c>
      <c r="BK61" s="181">
        <v>134.94540496851977</v>
      </c>
      <c r="BL61" s="181">
        <v>134.98114582061081</v>
      </c>
      <c r="BM61" s="181">
        <v>135.51531264255308</v>
      </c>
      <c r="BN61" s="181">
        <v>134.09685112952516</v>
      </c>
      <c r="BO61" s="181">
        <v>134.51313353343616</v>
      </c>
      <c r="BP61" s="181">
        <v>134.72451252640309</v>
      </c>
      <c r="BQ61" s="181">
        <v>134.00115040446624</v>
      </c>
      <c r="BR61" s="181">
        <v>135.97683632342662</v>
      </c>
      <c r="BS61" s="181">
        <v>136.1608117103884</v>
      </c>
      <c r="BT61" s="181">
        <v>136.85549648742108</v>
      </c>
    </row>
    <row r="62" spans="1:72" x14ac:dyDescent="0.25">
      <c r="A62" s="189" t="s">
        <v>55</v>
      </c>
      <c r="B62" s="188"/>
      <c r="C62" s="164">
        <f>C63+C67</f>
        <v>21</v>
      </c>
      <c r="D62" s="170">
        <f t="shared" ref="D62:BO62" si="11">(D63*5+D67*16)/21</f>
        <v>101.03904030687106</v>
      </c>
      <c r="E62" s="170">
        <v>100.8923401911531</v>
      </c>
      <c r="F62" s="170">
        <f t="shared" si="11"/>
        <v>102.32967103888193</v>
      </c>
      <c r="G62" s="170">
        <f t="shared" si="11"/>
        <v>101.99738083604863</v>
      </c>
      <c r="H62" s="170">
        <f t="shared" si="11"/>
        <v>103.59948656663266</v>
      </c>
      <c r="I62" s="170">
        <f t="shared" si="11"/>
        <v>103.3517874357433</v>
      </c>
      <c r="J62" s="170">
        <f t="shared" si="11"/>
        <v>108.47413553307589</v>
      </c>
      <c r="K62" s="170">
        <f t="shared" si="11"/>
        <v>108.1262350710482</v>
      </c>
      <c r="L62" s="170">
        <f t="shared" si="11"/>
        <v>107.44382859533806</v>
      </c>
      <c r="M62" s="170">
        <f t="shared" si="11"/>
        <v>107.98948942730837</v>
      </c>
      <c r="N62" s="170">
        <f t="shared" si="11"/>
        <v>107.51717784291127</v>
      </c>
      <c r="O62" s="170">
        <f t="shared" si="11"/>
        <v>107.30367893547307</v>
      </c>
      <c r="P62" s="170">
        <f t="shared" si="11"/>
        <v>106.92150872914966</v>
      </c>
      <c r="Q62" s="170">
        <f t="shared" si="11"/>
        <v>109.92239867412442</v>
      </c>
      <c r="R62" s="170">
        <f t="shared" si="11"/>
        <v>110.12621725927697</v>
      </c>
      <c r="S62" s="170">
        <f t="shared" si="11"/>
        <v>110.09869382764421</v>
      </c>
      <c r="T62" s="170">
        <f t="shared" si="11"/>
        <v>110.70867321043724</v>
      </c>
      <c r="U62" s="170">
        <f t="shared" si="11"/>
        <v>110.4263047484594</v>
      </c>
      <c r="V62" s="170">
        <f t="shared" si="11"/>
        <v>112.44429168702879</v>
      </c>
      <c r="W62" s="170">
        <f t="shared" si="11"/>
        <v>111.02338586965145</v>
      </c>
      <c r="X62" s="170">
        <f t="shared" si="11"/>
        <v>110.71136053733368</v>
      </c>
      <c r="Y62" s="170">
        <f t="shared" si="11"/>
        <v>110.36982720496549</v>
      </c>
      <c r="Z62" s="170">
        <f t="shared" si="11"/>
        <v>112.62002098987125</v>
      </c>
      <c r="AA62" s="170">
        <f t="shared" si="11"/>
        <v>113.19865055524018</v>
      </c>
      <c r="AB62" s="170">
        <f t="shared" si="11"/>
        <v>113.85333965801776</v>
      </c>
      <c r="AC62" s="170">
        <f t="shared" si="11"/>
        <v>113.08114917482806</v>
      </c>
      <c r="AD62" s="170">
        <f t="shared" si="11"/>
        <v>113.35335162712272</v>
      </c>
      <c r="AE62" s="170">
        <f t="shared" si="11"/>
        <v>112.93236401965086</v>
      </c>
      <c r="AF62" s="170">
        <f t="shared" si="11"/>
        <v>114.63611655819685</v>
      </c>
      <c r="AG62" s="170">
        <f t="shared" si="11"/>
        <v>114.19813258037777</v>
      </c>
      <c r="AH62" s="170">
        <f t="shared" si="11"/>
        <v>118.69113531156542</v>
      </c>
      <c r="AI62" s="170">
        <f t="shared" si="11"/>
        <v>120.61783633710563</v>
      </c>
      <c r="AJ62" s="170">
        <f t="shared" si="11"/>
        <v>120.2855429036326</v>
      </c>
      <c r="AK62" s="170">
        <f t="shared" si="11"/>
        <v>122.23356356997817</v>
      </c>
      <c r="AL62" s="170">
        <f t="shared" si="11"/>
        <v>122.00879012529313</v>
      </c>
      <c r="AM62" s="170">
        <f t="shared" si="11"/>
        <v>121.72653285068654</v>
      </c>
      <c r="AN62" s="170">
        <f t="shared" si="11"/>
        <v>123.19417863148482</v>
      </c>
      <c r="AO62" s="170">
        <f t="shared" si="11"/>
        <v>122.30858368809751</v>
      </c>
      <c r="AP62" s="170">
        <f t="shared" si="11"/>
        <v>123.158436644357</v>
      </c>
      <c r="AQ62" s="170">
        <f t="shared" si="11"/>
        <v>123.29494565702022</v>
      </c>
      <c r="AR62" s="170">
        <f t="shared" si="11"/>
        <v>124.43675246441026</v>
      </c>
      <c r="AS62" s="170">
        <f t="shared" si="11"/>
        <v>123.28237700432275</v>
      </c>
      <c r="AT62" s="170">
        <f t="shared" si="11"/>
        <v>126.08024110885438</v>
      </c>
      <c r="AU62" s="170">
        <f t="shared" si="11"/>
        <v>130.40535566418774</v>
      </c>
      <c r="AV62" s="170">
        <f t="shared" si="11"/>
        <v>131.03903360771696</v>
      </c>
      <c r="AW62" s="170">
        <f t="shared" si="11"/>
        <v>132.3740547013829</v>
      </c>
      <c r="AX62" s="170">
        <f t="shared" si="11"/>
        <v>132.44917433075145</v>
      </c>
      <c r="AY62" s="170">
        <f t="shared" si="11"/>
        <v>133.96288843495282</v>
      </c>
      <c r="AZ62" s="170">
        <f t="shared" si="11"/>
        <v>135.31905017869488</v>
      </c>
      <c r="BA62" s="170">
        <f t="shared" si="11"/>
        <v>133.63956754646387</v>
      </c>
      <c r="BB62" s="170">
        <f t="shared" si="11"/>
        <v>133.80142043786176</v>
      </c>
      <c r="BC62" s="170">
        <f t="shared" si="11"/>
        <v>132.72282847812852</v>
      </c>
      <c r="BD62" s="170">
        <f t="shared" si="11"/>
        <v>133.26071600071796</v>
      </c>
      <c r="BE62" s="170">
        <f t="shared" si="11"/>
        <v>131.33859677617292</v>
      </c>
      <c r="BF62" s="170">
        <f t="shared" si="11"/>
        <v>138.89066504918506</v>
      </c>
      <c r="BG62" s="170">
        <f t="shared" si="11"/>
        <v>141.13888021860467</v>
      </c>
      <c r="BH62" s="170">
        <f t="shared" si="11"/>
        <v>140.65605445929472</v>
      </c>
      <c r="BI62" s="170">
        <f t="shared" si="11"/>
        <v>143.04323438062647</v>
      </c>
      <c r="BJ62" s="170">
        <f t="shared" si="11"/>
        <v>143.5778696607191</v>
      </c>
      <c r="BK62" s="170">
        <f t="shared" si="11"/>
        <v>143.75895478398303</v>
      </c>
      <c r="BL62" s="170">
        <f t="shared" si="11"/>
        <v>143.21958014403037</v>
      </c>
      <c r="BM62" s="170">
        <f t="shared" si="11"/>
        <v>143.37050381990099</v>
      </c>
      <c r="BN62" s="170">
        <f t="shared" si="11"/>
        <v>142.58023730812747</v>
      </c>
      <c r="BO62" s="170">
        <f t="shared" si="11"/>
        <v>142.97429511647343</v>
      </c>
      <c r="BP62" s="170">
        <f>(BP63*5+BP67*16)/21</f>
        <v>142.76205963683719</v>
      </c>
      <c r="BQ62" s="170">
        <f>(BQ63*5+BQ67*16)/21</f>
        <v>140.70071512848776</v>
      </c>
      <c r="BR62" s="172">
        <f>(BR63*5+BR67*16)/21</f>
        <v>142.57217544505633</v>
      </c>
      <c r="BS62" s="172">
        <f>(BS63*5+BS67*16)/21</f>
        <v>145.90766339197191</v>
      </c>
      <c r="BT62" s="172">
        <f>(BT63*5+BT67*16)/21</f>
        <v>146.83638988213903</v>
      </c>
    </row>
    <row r="63" spans="1:72" x14ac:dyDescent="0.25">
      <c r="A63" s="173" t="s">
        <v>56</v>
      </c>
      <c r="B63" s="188"/>
      <c r="C63" s="164">
        <f>SUM(C64:C66)</f>
        <v>5</v>
      </c>
      <c r="D63" s="176">
        <f t="shared" ref="D63:BO63" si="12">(D64*1+D65*3+D66*1)/5</f>
        <v>101.60020525373254</v>
      </c>
      <c r="E63" s="176">
        <v>101.54283701968858</v>
      </c>
      <c r="F63" s="176">
        <f t="shared" si="12"/>
        <v>101.85257297210049</v>
      </c>
      <c r="G63" s="176">
        <f t="shared" si="12"/>
        <v>102.1352677972515</v>
      </c>
      <c r="H63" s="176">
        <f t="shared" si="12"/>
        <v>102.04342925085373</v>
      </c>
      <c r="I63" s="176">
        <f t="shared" si="12"/>
        <v>102.36883435931286</v>
      </c>
      <c r="J63" s="176">
        <f t="shared" si="12"/>
        <v>111.34103148373779</v>
      </c>
      <c r="K63" s="176">
        <f t="shared" si="12"/>
        <v>112.26398558113908</v>
      </c>
      <c r="L63" s="176">
        <f t="shared" si="12"/>
        <v>112.00842964318683</v>
      </c>
      <c r="M63" s="176">
        <f t="shared" si="12"/>
        <v>113.00036615152905</v>
      </c>
      <c r="N63" s="176">
        <f t="shared" si="12"/>
        <v>111.38936182660909</v>
      </c>
      <c r="O63" s="176">
        <f t="shared" si="12"/>
        <v>111.46215119016901</v>
      </c>
      <c r="P63" s="176">
        <f t="shared" si="12"/>
        <v>111.37807022281808</v>
      </c>
      <c r="Q63" s="176">
        <f t="shared" si="12"/>
        <v>111.8346309835418</v>
      </c>
      <c r="R63" s="176">
        <f t="shared" si="12"/>
        <v>111.53257883956846</v>
      </c>
      <c r="S63" s="176">
        <f t="shared" si="12"/>
        <v>111.41910951491221</v>
      </c>
      <c r="T63" s="176">
        <f t="shared" si="12"/>
        <v>114.09092110609352</v>
      </c>
      <c r="U63" s="176">
        <f t="shared" si="12"/>
        <v>113.61596406980189</v>
      </c>
      <c r="V63" s="176">
        <f t="shared" si="12"/>
        <v>114.17074204700425</v>
      </c>
      <c r="W63" s="176">
        <f t="shared" si="12"/>
        <v>113.54425811516398</v>
      </c>
      <c r="X63" s="176">
        <f t="shared" si="12"/>
        <v>113.39550416971295</v>
      </c>
      <c r="Y63" s="176">
        <f t="shared" si="12"/>
        <v>113.62818220251202</v>
      </c>
      <c r="Z63" s="176">
        <f t="shared" si="12"/>
        <v>116.12726929045121</v>
      </c>
      <c r="AA63" s="176">
        <f t="shared" si="12"/>
        <v>117.20084465974803</v>
      </c>
      <c r="AB63" s="176">
        <f t="shared" si="12"/>
        <v>117.32998590450855</v>
      </c>
      <c r="AC63" s="176">
        <f t="shared" si="12"/>
        <v>117.30441859610558</v>
      </c>
      <c r="AD63" s="176">
        <f t="shared" si="12"/>
        <v>117.3358060344286</v>
      </c>
      <c r="AE63" s="176">
        <f t="shared" si="12"/>
        <v>117.25221028399059</v>
      </c>
      <c r="AF63" s="176">
        <f t="shared" si="12"/>
        <v>117.12177393751259</v>
      </c>
      <c r="AG63" s="176">
        <f t="shared" si="12"/>
        <v>117.16665675808076</v>
      </c>
      <c r="AH63" s="176">
        <f t="shared" si="12"/>
        <v>121.0862129797478</v>
      </c>
      <c r="AI63" s="176">
        <f t="shared" si="12"/>
        <v>120.81960057374496</v>
      </c>
      <c r="AJ63" s="176">
        <f t="shared" si="12"/>
        <v>121.12276695710314</v>
      </c>
      <c r="AK63" s="176">
        <f t="shared" si="12"/>
        <v>123.2480667172822</v>
      </c>
      <c r="AL63" s="176">
        <f t="shared" si="12"/>
        <v>123.13778986214604</v>
      </c>
      <c r="AM63" s="176">
        <f t="shared" si="12"/>
        <v>123.21499444806936</v>
      </c>
      <c r="AN63" s="176">
        <f t="shared" si="12"/>
        <v>124.01659618597928</v>
      </c>
      <c r="AO63" s="176">
        <f t="shared" si="12"/>
        <v>123.5272334900292</v>
      </c>
      <c r="AP63" s="176">
        <f t="shared" si="12"/>
        <v>123.73108867320862</v>
      </c>
      <c r="AQ63" s="176">
        <f t="shared" si="12"/>
        <v>123.63782371757092</v>
      </c>
      <c r="AR63" s="176">
        <f t="shared" si="12"/>
        <v>123.61843783590032</v>
      </c>
      <c r="AS63" s="176">
        <f t="shared" si="12"/>
        <v>123.28162629000649</v>
      </c>
      <c r="AT63" s="176">
        <f t="shared" si="12"/>
        <v>123.78855828071225</v>
      </c>
      <c r="AU63" s="176">
        <f t="shared" si="12"/>
        <v>123.98820901176643</v>
      </c>
      <c r="AV63" s="176">
        <f t="shared" si="12"/>
        <v>124.17405746743796</v>
      </c>
      <c r="AW63" s="176">
        <f t="shared" si="12"/>
        <v>123.91401738907237</v>
      </c>
      <c r="AX63" s="176">
        <f t="shared" si="12"/>
        <v>124.98591149742546</v>
      </c>
      <c r="AY63" s="176">
        <f t="shared" si="12"/>
        <v>127.14773657662761</v>
      </c>
      <c r="AZ63" s="176">
        <f t="shared" si="12"/>
        <v>131.3410811274768</v>
      </c>
      <c r="BA63" s="176">
        <f t="shared" si="12"/>
        <v>131.56814406984964</v>
      </c>
      <c r="BB63" s="176">
        <f t="shared" si="12"/>
        <v>131.95861534540813</v>
      </c>
      <c r="BC63" s="176">
        <f t="shared" si="12"/>
        <v>131.80758598418544</v>
      </c>
      <c r="BD63" s="176">
        <f t="shared" si="12"/>
        <v>132.03230929061357</v>
      </c>
      <c r="BE63" s="176">
        <f t="shared" si="12"/>
        <v>131.00264897649757</v>
      </c>
      <c r="BF63" s="176">
        <f t="shared" si="12"/>
        <v>131.9577817663988</v>
      </c>
      <c r="BG63" s="176">
        <f t="shared" si="12"/>
        <v>132.87927151163518</v>
      </c>
      <c r="BH63" s="176">
        <f t="shared" si="12"/>
        <v>133.92992764761163</v>
      </c>
      <c r="BI63" s="176">
        <f t="shared" si="12"/>
        <v>133.79955333005864</v>
      </c>
      <c r="BJ63" s="176">
        <f t="shared" si="12"/>
        <v>135.14843653315162</v>
      </c>
      <c r="BK63" s="176">
        <f t="shared" si="12"/>
        <v>135.2775534251445</v>
      </c>
      <c r="BL63" s="176">
        <f t="shared" si="12"/>
        <v>135.69915311136683</v>
      </c>
      <c r="BM63" s="176">
        <f t="shared" si="12"/>
        <v>135.54462477880134</v>
      </c>
      <c r="BN63" s="176">
        <f t="shared" si="12"/>
        <v>135.42730714265028</v>
      </c>
      <c r="BO63" s="176">
        <f t="shared" si="12"/>
        <v>135.74532165037834</v>
      </c>
      <c r="BP63" s="176">
        <f>(BP64*1+BP65*3+BP66*1)/5</f>
        <v>135.319586222521</v>
      </c>
      <c r="BQ63" s="176">
        <f>(BQ64*1+BQ65*3+BQ66*1)/5</f>
        <v>134.25104319247876</v>
      </c>
      <c r="BR63" s="177">
        <f>(BR64*1+BR65*3+BR66*1)/5</f>
        <v>134.30440996000056</v>
      </c>
      <c r="BS63" s="177">
        <f>(BS64*1+BS65*3+BS66*1)/5</f>
        <v>137.89803443223619</v>
      </c>
      <c r="BT63" s="177">
        <f>(BT64*1+BT65*3+BT66*1)/5</f>
        <v>137.950121661738</v>
      </c>
    </row>
    <row r="64" spans="1:72" x14ac:dyDescent="0.25">
      <c r="B64" s="148" t="s">
        <v>496</v>
      </c>
      <c r="C64" s="184">
        <v>1</v>
      </c>
      <c r="D64" s="185">
        <v>105.04253930660951</v>
      </c>
      <c r="E64" s="185">
        <v>105.03370626278733</v>
      </c>
      <c r="F64" s="181">
        <v>105.21675069585471</v>
      </c>
      <c r="G64" s="181">
        <v>105.03370626278733</v>
      </c>
      <c r="H64" s="181">
        <v>105.03370626278733</v>
      </c>
      <c r="I64" s="181">
        <v>106.02669022604601</v>
      </c>
      <c r="J64" s="181">
        <v>106.02669022604601</v>
      </c>
      <c r="K64" s="181">
        <v>108.93470229914203</v>
      </c>
      <c r="L64" s="181">
        <v>107.02873278143747</v>
      </c>
      <c r="M64" s="181">
        <v>107.52230490715736</v>
      </c>
      <c r="N64" s="181">
        <v>103.06233412801508</v>
      </c>
      <c r="O64" s="181">
        <v>101.67891017707859</v>
      </c>
      <c r="P64" s="181">
        <v>101.95753266511926</v>
      </c>
      <c r="Q64" s="182">
        <v>101.62102881122233</v>
      </c>
      <c r="R64" s="181">
        <v>101.2094453515088</v>
      </c>
      <c r="S64" s="181">
        <v>100.7313508513284</v>
      </c>
      <c r="T64" s="181">
        <v>108.24225619592394</v>
      </c>
      <c r="U64" s="181">
        <v>108.55335873660769</v>
      </c>
      <c r="V64" s="181">
        <v>108.55335873660769</v>
      </c>
      <c r="W64" s="181">
        <v>108.68641255824424</v>
      </c>
      <c r="X64" s="181">
        <v>116.04238487417265</v>
      </c>
      <c r="Y64" s="181">
        <v>117.57544225248886</v>
      </c>
      <c r="Z64" s="181">
        <v>118.63044368071021</v>
      </c>
      <c r="AA64" s="181">
        <v>118.98873995793964</v>
      </c>
      <c r="AB64" s="181">
        <v>119.63444618174221</v>
      </c>
      <c r="AC64" s="181">
        <v>119.78269754796825</v>
      </c>
      <c r="AD64" s="181">
        <v>119.57218315500937</v>
      </c>
      <c r="AE64" s="181">
        <v>119.41097191612292</v>
      </c>
      <c r="AF64" s="181">
        <v>119.59796601634073</v>
      </c>
      <c r="AG64" s="181">
        <v>119.34437870917016</v>
      </c>
      <c r="AH64" s="181">
        <v>120.38763389133878</v>
      </c>
      <c r="AI64" s="181">
        <v>120.0410803304087</v>
      </c>
      <c r="AJ64" s="181">
        <v>119.01646916759873</v>
      </c>
      <c r="AK64" s="181">
        <v>124.13221649387725</v>
      </c>
      <c r="AL64" s="181">
        <v>125.64421460402329</v>
      </c>
      <c r="AM64" s="181">
        <v>123.35031845893036</v>
      </c>
      <c r="AN64" s="181">
        <v>126.93199230064283</v>
      </c>
      <c r="AO64" s="181">
        <v>126.2223416569103</v>
      </c>
      <c r="AP64" s="181">
        <v>126.2223416569103</v>
      </c>
      <c r="AQ64" s="181">
        <v>126.65572148638057</v>
      </c>
      <c r="AR64" s="181">
        <v>126.65572148638057</v>
      </c>
      <c r="AS64" s="181">
        <v>126.65572148638057</v>
      </c>
      <c r="AT64" s="181">
        <v>126.61100167081226</v>
      </c>
      <c r="AU64" s="181">
        <v>126.61100167081226</v>
      </c>
      <c r="AV64" s="181">
        <v>126.61100167081226</v>
      </c>
      <c r="AW64" s="181">
        <v>126.61100167081226</v>
      </c>
      <c r="AX64" s="181">
        <v>131.60598600105499</v>
      </c>
      <c r="AY64" s="181">
        <v>135.94169963794906</v>
      </c>
      <c r="AZ64" s="181">
        <v>137.79354755550531</v>
      </c>
      <c r="BA64" s="181">
        <v>138.71446793659544</v>
      </c>
      <c r="BB64" s="181">
        <v>138.71446793659544</v>
      </c>
      <c r="BC64" s="181">
        <v>138.71446793659544</v>
      </c>
      <c r="BD64" s="181">
        <v>137.25285879545203</v>
      </c>
      <c r="BE64" s="181">
        <v>136.52215608672893</v>
      </c>
      <c r="BF64" s="181">
        <v>138.04095704361964</v>
      </c>
      <c r="BG64" s="181">
        <v>141.42289506737779</v>
      </c>
      <c r="BH64" s="181">
        <v>146.35592917107064</v>
      </c>
      <c r="BI64" s="181">
        <v>145.91938044178639</v>
      </c>
      <c r="BJ64" s="181">
        <v>148.96864754828076</v>
      </c>
      <c r="BK64" s="181">
        <v>150.47718918827314</v>
      </c>
      <c r="BL64" s="181">
        <v>151.07407481420066</v>
      </c>
      <c r="BM64" s="181">
        <v>150.00959639251647</v>
      </c>
      <c r="BN64" s="181">
        <v>151.39182475569609</v>
      </c>
      <c r="BO64" s="181">
        <v>149.03632631462196</v>
      </c>
      <c r="BP64" s="181">
        <v>147.81009800486763</v>
      </c>
      <c r="BQ64" s="181">
        <v>143.76534792436919</v>
      </c>
      <c r="BR64" s="181">
        <v>147.27253355613996</v>
      </c>
      <c r="BS64" s="181">
        <v>154.49493395277688</v>
      </c>
      <c r="BT64" s="181">
        <v>156.86370748705158</v>
      </c>
    </row>
    <row r="65" spans="1:72" x14ac:dyDescent="0.25">
      <c r="B65" s="148" t="s">
        <v>497</v>
      </c>
      <c r="C65" s="184">
        <v>3</v>
      </c>
      <c r="D65" s="185">
        <v>100.31329393536969</v>
      </c>
      <c r="E65" s="185">
        <v>100.31329393536969</v>
      </c>
      <c r="F65" s="181">
        <v>100.29935019622764</v>
      </c>
      <c r="G65" s="181">
        <v>100.29383197973574</v>
      </c>
      <c r="H65" s="181">
        <v>100.42077874181182</v>
      </c>
      <c r="I65" s="181">
        <v>100.42077874181182</v>
      </c>
      <c r="J65" s="181">
        <v>115.58515223192138</v>
      </c>
      <c r="K65" s="181">
        <v>116.35467041513733</v>
      </c>
      <c r="L65" s="181">
        <v>116.35467041513733</v>
      </c>
      <c r="M65" s="181">
        <v>117.7467532264934</v>
      </c>
      <c r="N65" s="181">
        <v>117.77575330385798</v>
      </c>
      <c r="O65" s="181">
        <v>117.91778165475695</v>
      </c>
      <c r="P65" s="181">
        <v>117.91778165475695</v>
      </c>
      <c r="Q65" s="182">
        <v>118.44640905102851</v>
      </c>
      <c r="R65" s="181">
        <v>118.0923086511396</v>
      </c>
      <c r="S65" s="181">
        <v>118.3004093031383</v>
      </c>
      <c r="T65" s="181">
        <v>118.83307632921613</v>
      </c>
      <c r="U65" s="181">
        <v>118.39250700770326</v>
      </c>
      <c r="V65" s="181">
        <v>118.58120194725696</v>
      </c>
      <c r="W65" s="181">
        <v>117.56304383098309</v>
      </c>
      <c r="X65" s="181">
        <v>113.51132166242711</v>
      </c>
      <c r="Y65" s="181">
        <v>112.94334741595678</v>
      </c>
      <c r="Z65" s="181">
        <v>114.68537233105512</v>
      </c>
      <c r="AA65" s="181">
        <v>116.05342657455805</v>
      </c>
      <c r="AB65" s="181">
        <v>116.05342657455805</v>
      </c>
      <c r="AC65" s="181">
        <v>116.05342657455805</v>
      </c>
      <c r="AD65" s="181">
        <v>116.61200907393406</v>
      </c>
      <c r="AE65" s="181">
        <v>116.4596110279344</v>
      </c>
      <c r="AF65" s="181">
        <v>116.26149775182175</v>
      </c>
      <c r="AG65" s="181">
        <v>116.53324367783499</v>
      </c>
      <c r="AH65" s="181">
        <v>122.77432620115668</v>
      </c>
      <c r="AI65" s="181">
        <v>123.23117526928148</v>
      </c>
      <c r="AJ65" s="181">
        <v>123.26989231632156</v>
      </c>
      <c r="AK65" s="181">
        <v>123.26989231632156</v>
      </c>
      <c r="AL65" s="181">
        <v>122.964023394015</v>
      </c>
      <c r="AM65" s="181">
        <v>123.19465773283684</v>
      </c>
      <c r="AN65" s="181">
        <v>123.19465773283684</v>
      </c>
      <c r="AO65" s="181">
        <v>123.04015438853259</v>
      </c>
      <c r="AP65" s="181">
        <v>123.19465773283684</v>
      </c>
      <c r="AQ65" s="181">
        <v>123.19465773283684</v>
      </c>
      <c r="AR65" s="181">
        <v>123.15499294000038</v>
      </c>
      <c r="AS65" s="181">
        <v>123.03148999728576</v>
      </c>
      <c r="AT65" s="181">
        <v>123.47854044186498</v>
      </c>
      <c r="AU65" s="181">
        <v>123.32671135894732</v>
      </c>
      <c r="AV65" s="181">
        <v>123.41730099457133</v>
      </c>
      <c r="AW65" s="181">
        <v>123.41730099457133</v>
      </c>
      <c r="AX65" s="181">
        <v>123.26646215874786</v>
      </c>
      <c r="AY65" s="181">
        <v>125.10639717592967</v>
      </c>
      <c r="AZ65" s="181">
        <v>131.33019225555347</v>
      </c>
      <c r="BA65" s="181">
        <v>131.87873022849104</v>
      </c>
      <c r="BB65" s="181">
        <v>132.22525178481865</v>
      </c>
      <c r="BC65" s="181">
        <v>132.17306424146696</v>
      </c>
      <c r="BD65" s="181">
        <v>132.15071709399834</v>
      </c>
      <c r="BE65" s="181">
        <v>132.17306424146696</v>
      </c>
      <c r="BF65" s="181">
        <v>132.17306424146696</v>
      </c>
      <c r="BG65" s="181">
        <v>132.17306424146696</v>
      </c>
      <c r="BH65" s="181">
        <v>132.23353052638205</v>
      </c>
      <c r="BI65" s="181">
        <v>132.65480562245952</v>
      </c>
      <c r="BJ65" s="181">
        <v>132.65480562245952</v>
      </c>
      <c r="BK65" s="181">
        <v>132.65480562245952</v>
      </c>
      <c r="BL65" s="181">
        <v>132.63892892950972</v>
      </c>
      <c r="BM65" s="181">
        <v>132.73620784912865</v>
      </c>
      <c r="BN65" s="181">
        <v>132.73620784912865</v>
      </c>
      <c r="BO65" s="181">
        <v>132.4415361629012</v>
      </c>
      <c r="BP65" s="181">
        <v>132.52232328370437</v>
      </c>
      <c r="BQ65" s="181">
        <v>131.97040699550215</v>
      </c>
      <c r="BR65" s="181">
        <v>130.34508588515169</v>
      </c>
      <c r="BS65" s="181">
        <v>132.71359797393268</v>
      </c>
      <c r="BT65" s="181">
        <v>132.71359797393268</v>
      </c>
    </row>
    <row r="66" spans="1:72" x14ac:dyDescent="0.25">
      <c r="B66" s="148" t="s">
        <v>498</v>
      </c>
      <c r="C66" s="184">
        <v>1</v>
      </c>
      <c r="D66" s="185">
        <v>102.01860515594413</v>
      </c>
      <c r="E66" s="185">
        <v>101.74059702954649</v>
      </c>
      <c r="F66" s="181">
        <v>103.14806357596478</v>
      </c>
      <c r="G66" s="181">
        <v>104.76113678426293</v>
      </c>
      <c r="H66" s="181">
        <v>103.92110376604587</v>
      </c>
      <c r="I66" s="181">
        <v>104.55514534508286</v>
      </c>
      <c r="J66" s="181">
        <v>103.92301049687879</v>
      </c>
      <c r="K66" s="181">
        <v>103.32121436114139</v>
      </c>
      <c r="L66" s="181">
        <v>103.94940418908475</v>
      </c>
      <c r="M66" s="181">
        <v>104.23926617100777</v>
      </c>
      <c r="N66" s="181">
        <v>100.55721509345641</v>
      </c>
      <c r="O66" s="181">
        <v>101.87850080949565</v>
      </c>
      <c r="P66" s="181">
        <v>101.17947348470034</v>
      </c>
      <c r="Q66" s="182">
        <v>102.21289895340115</v>
      </c>
      <c r="R66" s="181">
        <v>102.17652289291472</v>
      </c>
      <c r="S66" s="181">
        <v>101.46296881381775</v>
      </c>
      <c r="T66" s="181">
        <v>105.71312034689527</v>
      </c>
      <c r="U66" s="181">
        <v>104.34894058929198</v>
      </c>
      <c r="V66" s="181">
        <v>106.55674565664265</v>
      </c>
      <c r="W66" s="181">
        <v>106.34574652462636</v>
      </c>
      <c r="X66" s="181">
        <v>110.4011709871107</v>
      </c>
      <c r="Y66" s="181">
        <v>111.7354265122009</v>
      </c>
      <c r="Z66" s="181">
        <v>117.94978577838044</v>
      </c>
      <c r="AA66" s="181">
        <v>118.85520361712635</v>
      </c>
      <c r="AB66" s="181">
        <v>118.85520361712635</v>
      </c>
      <c r="AC66" s="181">
        <v>118.57911570888551</v>
      </c>
      <c r="AD66" s="181">
        <v>117.27081979533152</v>
      </c>
      <c r="AE66" s="181">
        <v>117.47124642002694</v>
      </c>
      <c r="AF66" s="181">
        <v>117.2264104157569</v>
      </c>
      <c r="AG66" s="181">
        <v>116.88917404772873</v>
      </c>
      <c r="AH66" s="181">
        <v>116.72045240393015</v>
      </c>
      <c r="AI66" s="181">
        <v>114.36339673047173</v>
      </c>
      <c r="AJ66" s="181">
        <v>116.78768866895219</v>
      </c>
      <c r="AK66" s="181">
        <v>122.29844014356911</v>
      </c>
      <c r="AL66" s="181">
        <v>121.15266452466186</v>
      </c>
      <c r="AM66" s="181">
        <v>123.1406805829059</v>
      </c>
      <c r="AN66" s="181">
        <v>123.56701543074303</v>
      </c>
      <c r="AO66" s="181">
        <v>122.29336262763796</v>
      </c>
      <c r="AP66" s="181">
        <v>122.84912851062219</v>
      </c>
      <c r="AQ66" s="181">
        <v>121.94942390296355</v>
      </c>
      <c r="AR66" s="181">
        <v>121.97148887311991</v>
      </c>
      <c r="AS66" s="181">
        <v>120.65793997179452</v>
      </c>
      <c r="AT66" s="181">
        <v>121.89616840715415</v>
      </c>
      <c r="AU66" s="181">
        <v>123.34990931117792</v>
      </c>
      <c r="AV66" s="181">
        <v>124.00738268266353</v>
      </c>
      <c r="AW66" s="181">
        <v>122.70718229083563</v>
      </c>
      <c r="AX66" s="181">
        <v>123.52418500982883</v>
      </c>
      <c r="AY66" s="181">
        <v>124.47779171739995</v>
      </c>
      <c r="AZ66" s="181">
        <v>124.92128131521818</v>
      </c>
      <c r="BA66" s="181">
        <v>123.49006172717965</v>
      </c>
      <c r="BB66" s="181">
        <v>124.40285343598933</v>
      </c>
      <c r="BC66" s="181">
        <v>123.80426925993099</v>
      </c>
      <c r="BD66" s="181">
        <v>126.45653637562077</v>
      </c>
      <c r="BE66" s="181">
        <v>121.97189607135797</v>
      </c>
      <c r="BF66" s="181">
        <v>125.22875906397343</v>
      </c>
      <c r="BG66" s="181">
        <v>126.45426976639709</v>
      </c>
      <c r="BH66" s="181">
        <v>126.59311748784141</v>
      </c>
      <c r="BI66" s="181">
        <v>125.1139693411283</v>
      </c>
      <c r="BJ66" s="181">
        <v>128.80911825009892</v>
      </c>
      <c r="BK66" s="181">
        <v>127.94616107007093</v>
      </c>
      <c r="BL66" s="181">
        <v>129.50490395410429</v>
      </c>
      <c r="BM66" s="181">
        <v>129.50490395410429</v>
      </c>
      <c r="BN66" s="181">
        <v>127.53608741016929</v>
      </c>
      <c r="BO66" s="181">
        <v>132.3656734485661</v>
      </c>
      <c r="BP66" s="181">
        <v>131.22086325662428</v>
      </c>
      <c r="BQ66" s="181">
        <v>131.57864705151809</v>
      </c>
      <c r="BR66" s="181">
        <v>133.21425858840777</v>
      </c>
      <c r="BS66" s="181">
        <v>136.85444428660594</v>
      </c>
      <c r="BT66" s="181">
        <v>134.74610689984033</v>
      </c>
    </row>
    <row r="67" spans="1:72" x14ac:dyDescent="0.25">
      <c r="A67" s="173" t="s">
        <v>57</v>
      </c>
      <c r="B67" s="188"/>
      <c r="C67" s="155">
        <f>SUM(C68:C70)</f>
        <v>16</v>
      </c>
      <c r="D67" s="176">
        <f t="shared" ref="D67:BO67" si="13">(D68*8+D69*5+D70*3)/16</f>
        <v>100.86367626097683</v>
      </c>
      <c r="E67" s="176">
        <v>100.68905993223575</v>
      </c>
      <c r="F67" s="176">
        <f t="shared" si="13"/>
        <v>102.47876418475113</v>
      </c>
      <c r="G67" s="176">
        <f t="shared" si="13"/>
        <v>101.95429116067275</v>
      </c>
      <c r="H67" s="176">
        <f t="shared" si="13"/>
        <v>104.08575447781357</v>
      </c>
      <c r="I67" s="176">
        <f t="shared" si="13"/>
        <v>103.65896027212781</v>
      </c>
      <c r="J67" s="176">
        <f t="shared" si="13"/>
        <v>107.57823054849406</v>
      </c>
      <c r="K67" s="176">
        <f t="shared" si="13"/>
        <v>106.8331880366448</v>
      </c>
      <c r="L67" s="176">
        <f t="shared" si="13"/>
        <v>106.01739076788533</v>
      </c>
      <c r="M67" s="176">
        <f t="shared" si="13"/>
        <v>106.42359045098942</v>
      </c>
      <c r="N67" s="176">
        <f t="shared" si="13"/>
        <v>106.30712034800571</v>
      </c>
      <c r="O67" s="176">
        <f t="shared" si="13"/>
        <v>106.00415635588061</v>
      </c>
      <c r="P67" s="176">
        <f t="shared" si="13"/>
        <v>105.52883326237827</v>
      </c>
      <c r="Q67" s="176">
        <f t="shared" si="13"/>
        <v>109.32482607743151</v>
      </c>
      <c r="R67" s="176">
        <f t="shared" si="13"/>
        <v>109.68672926543587</v>
      </c>
      <c r="S67" s="176">
        <f t="shared" si="13"/>
        <v>109.68606392537295</v>
      </c>
      <c r="T67" s="176">
        <f t="shared" si="13"/>
        <v>109.65172074304465</v>
      </c>
      <c r="U67" s="176">
        <f t="shared" si="13"/>
        <v>109.42953621053989</v>
      </c>
      <c r="V67" s="176">
        <f t="shared" si="13"/>
        <v>111.90477594953649</v>
      </c>
      <c r="W67" s="176">
        <f t="shared" si="13"/>
        <v>110.23561329292879</v>
      </c>
      <c r="X67" s="176">
        <f t="shared" si="13"/>
        <v>109.87256565221516</v>
      </c>
      <c r="Y67" s="176">
        <f t="shared" si="13"/>
        <v>109.3515912682322</v>
      </c>
      <c r="Z67" s="176">
        <f t="shared" si="13"/>
        <v>111.52400589594001</v>
      </c>
      <c r="AA67" s="176">
        <f t="shared" si="13"/>
        <v>111.94796489758149</v>
      </c>
      <c r="AB67" s="176">
        <f t="shared" si="13"/>
        <v>112.7668877059894</v>
      </c>
      <c r="AC67" s="176">
        <f t="shared" si="13"/>
        <v>111.76137748067885</v>
      </c>
      <c r="AD67" s="176">
        <f t="shared" si="13"/>
        <v>112.10883462483963</v>
      </c>
      <c r="AE67" s="176">
        <f t="shared" si="13"/>
        <v>111.58241206204471</v>
      </c>
      <c r="AF67" s="176">
        <f t="shared" si="13"/>
        <v>113.85934862716067</v>
      </c>
      <c r="AG67" s="176">
        <f t="shared" si="13"/>
        <v>113.2704687748456</v>
      </c>
      <c r="AH67" s="176">
        <f t="shared" si="13"/>
        <v>117.94267354025841</v>
      </c>
      <c r="AI67" s="176">
        <f t="shared" si="13"/>
        <v>120.55478501315582</v>
      </c>
      <c r="AJ67" s="176">
        <f t="shared" si="13"/>
        <v>120.02391038692306</v>
      </c>
      <c r="AK67" s="176">
        <f t="shared" si="13"/>
        <v>121.91653133644567</v>
      </c>
      <c r="AL67" s="176">
        <f t="shared" si="13"/>
        <v>121.6559777075266</v>
      </c>
      <c r="AM67" s="176">
        <f t="shared" si="13"/>
        <v>121.26138860150439</v>
      </c>
      <c r="AN67" s="176">
        <f t="shared" si="13"/>
        <v>122.93717314570532</v>
      </c>
      <c r="AO67" s="176">
        <f t="shared" si="13"/>
        <v>121.92775562499385</v>
      </c>
      <c r="AP67" s="176">
        <f t="shared" si="13"/>
        <v>122.97948288534087</v>
      </c>
      <c r="AQ67" s="176">
        <f t="shared" si="13"/>
        <v>123.18779626309814</v>
      </c>
      <c r="AR67" s="176">
        <f t="shared" si="13"/>
        <v>124.69247578581962</v>
      </c>
      <c r="AS67" s="176">
        <f t="shared" si="13"/>
        <v>123.2826116025466</v>
      </c>
      <c r="AT67" s="176">
        <f t="shared" si="13"/>
        <v>126.79639199264878</v>
      </c>
      <c r="AU67" s="176">
        <f t="shared" si="13"/>
        <v>132.41071399306941</v>
      </c>
      <c r="AV67" s="176">
        <f t="shared" si="13"/>
        <v>133.18433865155413</v>
      </c>
      <c r="AW67" s="176">
        <f t="shared" si="13"/>
        <v>135.01781636147996</v>
      </c>
      <c r="AX67" s="176">
        <f t="shared" si="13"/>
        <v>134.78144396616582</v>
      </c>
      <c r="AY67" s="176">
        <f t="shared" si="13"/>
        <v>136.09262339067942</v>
      </c>
      <c r="AZ67" s="176">
        <f t="shared" si="13"/>
        <v>136.56216550720052</v>
      </c>
      <c r="BA67" s="176">
        <f t="shared" si="13"/>
        <v>134.2868873829058</v>
      </c>
      <c r="BB67" s="176">
        <f t="shared" si="13"/>
        <v>134.37729702925353</v>
      </c>
      <c r="BC67" s="176">
        <f t="shared" si="13"/>
        <v>133.00884175748575</v>
      </c>
      <c r="BD67" s="176">
        <f t="shared" si="13"/>
        <v>133.6445930976256</v>
      </c>
      <c r="BE67" s="176">
        <f t="shared" si="13"/>
        <v>131.44358046357146</v>
      </c>
      <c r="BF67" s="176">
        <f t="shared" si="13"/>
        <v>141.05719107505575</v>
      </c>
      <c r="BG67" s="176">
        <f t="shared" si="13"/>
        <v>143.72000793953265</v>
      </c>
      <c r="BH67" s="176">
        <f t="shared" si="13"/>
        <v>142.75796908794567</v>
      </c>
      <c r="BI67" s="176">
        <f t="shared" si="13"/>
        <v>145.93188470892892</v>
      </c>
      <c r="BJ67" s="176">
        <f t="shared" si="13"/>
        <v>146.21206751308392</v>
      </c>
      <c r="BK67" s="176">
        <f t="shared" si="13"/>
        <v>146.40939270862006</v>
      </c>
      <c r="BL67" s="176">
        <f t="shared" si="13"/>
        <v>145.56971359173772</v>
      </c>
      <c r="BM67" s="176">
        <f t="shared" si="13"/>
        <v>145.81609102024461</v>
      </c>
      <c r="BN67" s="176">
        <f t="shared" si="13"/>
        <v>144.81552798483909</v>
      </c>
      <c r="BO67" s="176">
        <f t="shared" si="13"/>
        <v>145.23334932462814</v>
      </c>
      <c r="BP67" s="176">
        <f>(BP68*8+BP69*5+BP70*3)/16</f>
        <v>145.08783257881097</v>
      </c>
      <c r="BQ67" s="176">
        <f>(BQ68*8+BQ69*5+BQ70*3)/16</f>
        <v>142.71623760849059</v>
      </c>
      <c r="BR67" s="177">
        <f>(BR68*8+BR69*5+BR70*3)/16</f>
        <v>145.15585215913623</v>
      </c>
      <c r="BS67" s="177">
        <f>(BS68*8+BS69*5+BS70*3)/16</f>
        <v>148.41067244188932</v>
      </c>
      <c r="BT67" s="177">
        <f>(BT68*8+BT69*5+BT70*3)/16</f>
        <v>149.61334870101436</v>
      </c>
    </row>
    <row r="68" spans="1:72" x14ac:dyDescent="0.25">
      <c r="B68" s="148" t="s">
        <v>499</v>
      </c>
      <c r="C68" s="184">
        <v>8</v>
      </c>
      <c r="D68" s="185">
        <v>100.14508646253671</v>
      </c>
      <c r="E68" s="185">
        <v>98.704798442099388</v>
      </c>
      <c r="F68" s="181">
        <v>99.990789347398604</v>
      </c>
      <c r="G68" s="181">
        <v>99.610548654836776</v>
      </c>
      <c r="H68" s="181">
        <v>102.65948078935236</v>
      </c>
      <c r="I68" s="181">
        <v>103.33063577627053</v>
      </c>
      <c r="J68" s="181">
        <v>108.8</v>
      </c>
      <c r="K68" s="181">
        <v>107.93170223404374</v>
      </c>
      <c r="L68" s="181">
        <v>106.25786024798082</v>
      </c>
      <c r="M68" s="181">
        <v>108.13146604394566</v>
      </c>
      <c r="N68" s="181">
        <v>108.29317148397568</v>
      </c>
      <c r="O68" s="181">
        <v>107.96005879759902</v>
      </c>
      <c r="P68" s="181">
        <v>108.94894956991988</v>
      </c>
      <c r="Q68" s="181">
        <v>116.55696343553051</v>
      </c>
      <c r="R68" s="181">
        <v>116.67258532790797</v>
      </c>
      <c r="S68" s="181">
        <v>116.6816316160261</v>
      </c>
      <c r="T68" s="181">
        <v>116.06887215741746</v>
      </c>
      <c r="U68" s="181">
        <v>115.6566301080772</v>
      </c>
      <c r="V68" s="181">
        <v>115.2627324412683</v>
      </c>
      <c r="W68" s="181">
        <v>115.01063966707238</v>
      </c>
      <c r="X68" s="181">
        <v>116.37308860976385</v>
      </c>
      <c r="Y68" s="181">
        <v>113.64846386871288</v>
      </c>
      <c r="Z68" s="181">
        <v>115.7594709426109</v>
      </c>
      <c r="AA68" s="181">
        <v>115.36556553771666</v>
      </c>
      <c r="AB68" s="181">
        <v>116.44727740826127</v>
      </c>
      <c r="AC68" s="181">
        <v>114.62369763325673</v>
      </c>
      <c r="AD68" s="181">
        <v>115.75266946663147</v>
      </c>
      <c r="AE68" s="181">
        <v>114.17017878646884</v>
      </c>
      <c r="AF68" s="181">
        <v>116.57423190972268</v>
      </c>
      <c r="AG68" s="181">
        <v>116.7398948672197</v>
      </c>
      <c r="AH68" s="181">
        <v>122.56346018127037</v>
      </c>
      <c r="AI68" s="181">
        <v>123.44665727104685</v>
      </c>
      <c r="AJ68" s="181">
        <v>122.37748560751156</v>
      </c>
      <c r="AK68" s="181">
        <v>124.70431886197164</v>
      </c>
      <c r="AL68" s="181">
        <v>124.09192349321043</v>
      </c>
      <c r="AM68" s="181">
        <v>123.38365806217084</v>
      </c>
      <c r="AN68" s="181">
        <v>124.48124905039663</v>
      </c>
      <c r="AO68" s="181">
        <v>123.29215705179735</v>
      </c>
      <c r="AP68" s="181">
        <v>124.87926131232325</v>
      </c>
      <c r="AQ68" s="181">
        <v>124.6430380000514</v>
      </c>
      <c r="AR68" s="181">
        <v>126.80905883329575</v>
      </c>
      <c r="AS68" s="181">
        <v>125.93842101296046</v>
      </c>
      <c r="AT68" s="181">
        <v>128.14016876242633</v>
      </c>
      <c r="AU68" s="181">
        <v>131.84149481977593</v>
      </c>
      <c r="AV68" s="181">
        <v>134.39274942186148</v>
      </c>
      <c r="AW68" s="181">
        <v>136.47682810513103</v>
      </c>
      <c r="AX68" s="181">
        <v>136.38028399676955</v>
      </c>
      <c r="AY68" s="181">
        <v>136.98550542442544</v>
      </c>
      <c r="AZ68" s="181">
        <v>137.37213630087038</v>
      </c>
      <c r="BA68" s="181">
        <v>135.91511508725904</v>
      </c>
      <c r="BB68" s="181">
        <v>136.13514644223625</v>
      </c>
      <c r="BC68" s="181">
        <v>135.47771934900734</v>
      </c>
      <c r="BD68" s="181">
        <v>134.82185163411231</v>
      </c>
      <c r="BE68" s="181">
        <v>135.89197200947919</v>
      </c>
      <c r="BF68" s="181">
        <v>148.69801476661064</v>
      </c>
      <c r="BG68" s="181">
        <v>151.0084036882682</v>
      </c>
      <c r="BH68" s="181">
        <v>148.90999221801641</v>
      </c>
      <c r="BI68" s="181">
        <v>153.34323849452167</v>
      </c>
      <c r="BJ68" s="181">
        <v>153.75132494058676</v>
      </c>
      <c r="BK68" s="181">
        <v>152.59136096782265</v>
      </c>
      <c r="BL68" s="181">
        <v>152.15362025280893</v>
      </c>
      <c r="BM68" s="181">
        <v>152.6299202545344</v>
      </c>
      <c r="BN68" s="181">
        <v>152.01732019841336</v>
      </c>
      <c r="BO68" s="181">
        <v>153.06645772750323</v>
      </c>
      <c r="BP68" s="181">
        <v>152.63113158550766</v>
      </c>
      <c r="BQ68" s="181">
        <v>151.68462955693451</v>
      </c>
      <c r="BR68" s="181">
        <v>153.89828275481847</v>
      </c>
      <c r="BS68" s="181">
        <v>155.32470520604639</v>
      </c>
      <c r="BT68" s="181">
        <v>155.3122676281655</v>
      </c>
    </row>
    <row r="69" spans="1:72" x14ac:dyDescent="0.25">
      <c r="B69" s="148" t="s">
        <v>500</v>
      </c>
      <c r="C69" s="184">
        <v>5</v>
      </c>
      <c r="D69" s="185">
        <v>102.17399721981272</v>
      </c>
      <c r="E69" s="185">
        <v>103.50945921677585</v>
      </c>
      <c r="F69" s="181">
        <v>107.46678243536583</v>
      </c>
      <c r="G69" s="181">
        <v>106.78745111880866</v>
      </c>
      <c r="H69" s="181">
        <v>107.64727669205004</v>
      </c>
      <c r="I69" s="181">
        <v>106.94638189409946</v>
      </c>
      <c r="J69" s="181">
        <v>107.88435631503106</v>
      </c>
      <c r="K69" s="181">
        <v>107.88435631503106</v>
      </c>
      <c r="L69" s="181">
        <v>108.0615969961386</v>
      </c>
      <c r="M69" s="181">
        <v>108.33083302703294</v>
      </c>
      <c r="N69" s="181">
        <v>107.80163713475277</v>
      </c>
      <c r="O69" s="181">
        <v>107.41448120004648</v>
      </c>
      <c r="P69" s="181">
        <v>104.0829451171564</v>
      </c>
      <c r="Q69" s="181">
        <v>104.24902310927776</v>
      </c>
      <c r="R69" s="181">
        <v>105.57095586193164</v>
      </c>
      <c r="S69" s="181">
        <v>106.52084777986488</v>
      </c>
      <c r="T69" s="181">
        <v>107.03817792535676</v>
      </c>
      <c r="U69" s="181">
        <v>106.37997713931608</v>
      </c>
      <c r="V69" s="181">
        <v>114.57667211251876</v>
      </c>
      <c r="W69" s="181">
        <v>110</v>
      </c>
      <c r="X69" s="181">
        <v>106.92439467038761</v>
      </c>
      <c r="Y69" s="181">
        <v>109.52063930938573</v>
      </c>
      <c r="Z69" s="181">
        <v>112.07116727928978</v>
      </c>
      <c r="AA69" s="181">
        <v>112.52104832940597</v>
      </c>
      <c r="AB69" s="181">
        <v>113.84339151846612</v>
      </c>
      <c r="AC69" s="181">
        <v>115.12770310076526</v>
      </c>
      <c r="AD69" s="181">
        <v>114.25102949913428</v>
      </c>
      <c r="AE69" s="181">
        <v>114.80795036689224</v>
      </c>
      <c r="AF69" s="181">
        <v>117.79911428109543</v>
      </c>
      <c r="AG69" s="181">
        <v>116.0875930877359</v>
      </c>
      <c r="AH69" s="181">
        <v>120.57470721821105</v>
      </c>
      <c r="AI69" s="181">
        <v>123.68455931217572</v>
      </c>
      <c r="AJ69" s="181">
        <v>123.57602754319259</v>
      </c>
      <c r="AK69" s="181">
        <v>125.70013551981137</v>
      </c>
      <c r="AL69" s="181">
        <v>126.4004167792352</v>
      </c>
      <c r="AM69" s="181">
        <v>126.09578156293696</v>
      </c>
      <c r="AN69" s="181">
        <v>129.29018609339718</v>
      </c>
      <c r="AO69" s="181">
        <v>128.03695019770976</v>
      </c>
      <c r="AP69" s="181">
        <v>129.59186630497976</v>
      </c>
      <c r="AQ69" s="181">
        <v>128.33280161537078</v>
      </c>
      <c r="AR69" s="181">
        <v>128.79039481158333</v>
      </c>
      <c r="AS69" s="181">
        <v>127.24512051826964</v>
      </c>
      <c r="AT69" s="181">
        <v>133.31790152421405</v>
      </c>
      <c r="AU69" s="181">
        <v>143.46887257876043</v>
      </c>
      <c r="AV69" s="181">
        <v>142.77666090848868</v>
      </c>
      <c r="AW69" s="181">
        <v>143.60887765804833</v>
      </c>
      <c r="AX69" s="181">
        <v>143.06490318936008</v>
      </c>
      <c r="AY69" s="181">
        <v>144.09387909539851</v>
      </c>
      <c r="AZ69" s="181">
        <v>144.64487991440916</v>
      </c>
      <c r="BA69" s="181">
        <v>140.90346675676568</v>
      </c>
      <c r="BB69" s="181">
        <v>141.06094056413082</v>
      </c>
      <c r="BC69" s="181">
        <v>137.9925313360778</v>
      </c>
      <c r="BD69" s="181">
        <v>141.15811072170345</v>
      </c>
      <c r="BE69" s="181">
        <v>135.54447614783695</v>
      </c>
      <c r="BF69" s="181">
        <v>138.34558643812215</v>
      </c>
      <c r="BG69" s="181">
        <v>140.81911901611986</v>
      </c>
      <c r="BH69" s="181">
        <v>141.07429557804889</v>
      </c>
      <c r="BI69" s="181">
        <v>141.30170530415572</v>
      </c>
      <c r="BJ69" s="181">
        <v>141.68726005405264</v>
      </c>
      <c r="BK69" s="181">
        <v>144.36260265816472</v>
      </c>
      <c r="BL69" s="181">
        <v>141.99069097646898</v>
      </c>
      <c r="BM69" s="181">
        <v>141.14220486834111</v>
      </c>
      <c r="BN69" s="181">
        <v>141.05253851319782</v>
      </c>
      <c r="BO69" s="181">
        <v>140.35128988395923</v>
      </c>
      <c r="BP69" s="181">
        <v>140.38955110431968</v>
      </c>
      <c r="BQ69" s="181">
        <v>136.7760514880614</v>
      </c>
      <c r="BR69" s="181">
        <v>139.6611327473986</v>
      </c>
      <c r="BS69" s="181">
        <v>148.07406234815011</v>
      </c>
      <c r="BT69" s="181">
        <v>152.51380605820015</v>
      </c>
    </row>
    <row r="70" spans="1:72" x14ac:dyDescent="0.25">
      <c r="B70" s="148" t="s">
        <v>501</v>
      </c>
      <c r="C70" s="184">
        <v>3</v>
      </c>
      <c r="D70" s="185">
        <v>100.59604745875733</v>
      </c>
      <c r="E70" s="185">
        <v>101.27975843169918</v>
      </c>
      <c r="F70" s="181">
        <v>100.8</v>
      </c>
      <c r="G70" s="181">
        <v>100.14900457934215</v>
      </c>
      <c r="H70" s="181">
        <v>101.95328062331603</v>
      </c>
      <c r="I70" s="181">
        <v>99.055456224461267</v>
      </c>
      <c r="J70" s="181">
        <v>103.80996906691661</v>
      </c>
      <c r="K70" s="181">
        <v>102.15186971293728</v>
      </c>
      <c r="L70" s="181">
        <v>101.96912844054187</v>
      </c>
      <c r="M70" s="181">
        <v>98.690517909700262</v>
      </c>
      <c r="N70" s="181">
        <v>98.52012267417399</v>
      </c>
      <c r="O70" s="181">
        <v>98.43787510435503</v>
      </c>
      <c r="P70" s="181">
        <v>98.818336684303759</v>
      </c>
      <c r="Q70" s="181">
        <v>98.498798069423799</v>
      </c>
      <c r="R70" s="181">
        <v>97.917402104684058</v>
      </c>
      <c r="S70" s="181">
        <v>96.306576992811316</v>
      </c>
      <c r="T70" s="181">
        <v>96.895221667530279</v>
      </c>
      <c r="U70" s="181">
        <v>97.906550935813428</v>
      </c>
      <c r="V70" s="181">
        <v>98.49706503328116</v>
      </c>
      <c r="W70" s="181">
        <v>97.894898450093862</v>
      </c>
      <c r="X70" s="181">
        <v>97.451456068464481</v>
      </c>
      <c r="Y70" s="181">
        <v>97.611517598361146</v>
      </c>
      <c r="Z70" s="181">
        <v>99.317496799234632</v>
      </c>
      <c r="AA70" s="181">
        <v>101.87922413751348</v>
      </c>
      <c r="AB70" s="181">
        <v>101.15834214580325</v>
      </c>
      <c r="AC70" s="181">
        <v>98.517981040327086</v>
      </c>
      <c r="AD70" s="181">
        <v>98.82161692290363</v>
      </c>
      <c r="AE70" s="181">
        <v>99.305803622167829</v>
      </c>
      <c r="AF70" s="181">
        <v>100.05338378377071</v>
      </c>
      <c r="AG70" s="181">
        <v>99.323458673697473</v>
      </c>
      <c r="AH70" s="181">
        <v>101.23385303430548</v>
      </c>
      <c r="AI70" s="181">
        <v>107.62683516041322</v>
      </c>
      <c r="AJ70" s="181">
        <v>107.82751453823782</v>
      </c>
      <c r="AK70" s="181">
        <v>108.17642429610027</v>
      </c>
      <c r="AL70" s="181">
        <v>107.25272382618864</v>
      </c>
      <c r="AM70" s="181">
        <v>107.54468177067288</v>
      </c>
      <c r="AN70" s="181">
        <v>108.23128248704207</v>
      </c>
      <c r="AO70" s="181">
        <v>108.10736086565801</v>
      </c>
      <c r="AP70" s="181">
        <v>106.89276804732303</v>
      </c>
      <c r="AQ70" s="181">
        <v>110.73214271076831</v>
      </c>
      <c r="AR70" s="181">
        <v>112.21838928294373</v>
      </c>
      <c r="AS70" s="181">
        <v>109.59627164857126</v>
      </c>
      <c r="AT70" s="181">
        <v>112.34380472063323</v>
      </c>
      <c r="AU70" s="181">
        <v>115.4983674790336</v>
      </c>
      <c r="AV70" s="181">
        <v>113.97470616917684</v>
      </c>
      <c r="AW70" s="181">
        <v>116.80868288412984</v>
      </c>
      <c r="AX70" s="181">
        <v>116.71210517923208</v>
      </c>
      <c r="AY70" s="181">
        <v>120.37617845949148</v>
      </c>
      <c r="AZ70" s="181">
        <v>120.93105271206657</v>
      </c>
      <c r="BA70" s="181">
        <v>118.91731454819733</v>
      </c>
      <c r="BB70" s="181">
        <v>118.55029270317083</v>
      </c>
      <c r="BC70" s="181">
        <v>118.11901888244149</v>
      </c>
      <c r="BD70" s="181">
        <v>117.98270762686469</v>
      </c>
      <c r="BE70" s="181">
        <v>112.74637686737502</v>
      </c>
      <c r="BF70" s="181">
        <v>125.20100229246545</v>
      </c>
      <c r="BG70" s="181">
        <v>129.11910081525915</v>
      </c>
      <c r="BH70" s="181">
        <v>129.15869659091831</v>
      </c>
      <c r="BI70" s="181">
        <v>133.88524028863685</v>
      </c>
      <c r="BJ70" s="181">
        <v>133.64872680479522</v>
      </c>
      <c r="BK70" s="181">
        <v>133.33546076817206</v>
      </c>
      <c r="BL70" s="181">
        <v>133.9776668543291</v>
      </c>
      <c r="BM70" s="181">
        <v>135.4356899819777</v>
      </c>
      <c r="BN70" s="181">
        <v>131.88239786804328</v>
      </c>
      <c r="BO70" s="181">
        <v>132.48182598474276</v>
      </c>
      <c r="BP70" s="181">
        <v>132.80283768510529</v>
      </c>
      <c r="BQ70" s="181">
        <v>128.70083594668873</v>
      </c>
      <c r="BR70" s="181">
        <v>131.00056959021302</v>
      </c>
      <c r="BS70" s="181">
        <v>130.53426856036913</v>
      </c>
      <c r="BT70" s="181">
        <v>129.58213596663498</v>
      </c>
    </row>
    <row r="71" spans="1:72" x14ac:dyDescent="0.25">
      <c r="C71" s="152"/>
      <c r="D71" s="181"/>
      <c r="E71" s="181"/>
      <c r="F71" s="181"/>
      <c r="G71" s="181"/>
    </row>
    <row r="72" spans="1:72" x14ac:dyDescent="0.25">
      <c r="A72" s="159" t="s">
        <v>58</v>
      </c>
      <c r="B72" s="192"/>
      <c r="C72" s="164">
        <f>C73+C83</f>
        <v>92</v>
      </c>
      <c r="D72" s="163">
        <f>(D73*50+D83*42)/92</f>
        <v>103.0907537820498</v>
      </c>
      <c r="E72" s="163">
        <v>105.32051846355772</v>
      </c>
      <c r="F72" s="163">
        <f t="shared" ref="F72:BQ72" si="14">(F73*50+F83*42)/92</f>
        <v>107.2562917243132</v>
      </c>
      <c r="G72" s="163">
        <f t="shared" si="14"/>
        <v>107.99759806139038</v>
      </c>
      <c r="H72" s="163">
        <f t="shared" si="14"/>
        <v>108.46394929017187</v>
      </c>
      <c r="I72" s="163">
        <f t="shared" si="14"/>
        <v>108.22610247320659</v>
      </c>
      <c r="J72" s="163">
        <f t="shared" si="14"/>
        <v>108.6346357057545</v>
      </c>
      <c r="K72" s="163">
        <f t="shared" si="14"/>
        <v>108.74762058561579</v>
      </c>
      <c r="L72" s="163">
        <f t="shared" si="14"/>
        <v>108.66256577469125</v>
      </c>
      <c r="M72" s="163">
        <f t="shared" si="14"/>
        <v>109.17920359211217</v>
      </c>
      <c r="N72" s="163">
        <f t="shared" si="14"/>
        <v>110.75275752166063</v>
      </c>
      <c r="O72" s="163">
        <f t="shared" si="14"/>
        <v>110.69823012351466</v>
      </c>
      <c r="P72" s="163">
        <f t="shared" si="14"/>
        <v>111.11990099448307</v>
      </c>
      <c r="Q72" s="163">
        <f t="shared" si="14"/>
        <v>110.84201100365468</v>
      </c>
      <c r="R72" s="163">
        <f t="shared" si="14"/>
        <v>114.89147925305251</v>
      </c>
      <c r="S72" s="163">
        <f t="shared" si="14"/>
        <v>114.69739387259176</v>
      </c>
      <c r="T72" s="163">
        <f t="shared" si="14"/>
        <v>114.89447649912545</v>
      </c>
      <c r="U72" s="163">
        <f t="shared" si="14"/>
        <v>114.26319153470968</v>
      </c>
      <c r="V72" s="163">
        <f t="shared" si="14"/>
        <v>114.85645181981297</v>
      </c>
      <c r="W72" s="163">
        <f t="shared" si="14"/>
        <v>115.19654017133703</v>
      </c>
      <c r="X72" s="163">
        <f t="shared" si="14"/>
        <v>116.51420277396795</v>
      </c>
      <c r="Y72" s="163">
        <f t="shared" si="14"/>
        <v>116.51772097848394</v>
      </c>
      <c r="Z72" s="163">
        <f t="shared" si="14"/>
        <v>116.59519142976988</v>
      </c>
      <c r="AA72" s="163">
        <f t="shared" si="14"/>
        <v>116.93615888641705</v>
      </c>
      <c r="AB72" s="163">
        <f t="shared" si="14"/>
        <v>116.94108144078227</v>
      </c>
      <c r="AC72" s="163">
        <f t="shared" si="14"/>
        <v>116.88523216049093</v>
      </c>
      <c r="AD72" s="163">
        <f t="shared" si="14"/>
        <v>117.02593892695847</v>
      </c>
      <c r="AE72" s="163">
        <f t="shared" si="14"/>
        <v>116.96176865840323</v>
      </c>
      <c r="AF72" s="163">
        <f t="shared" si="14"/>
        <v>117.2702751146699</v>
      </c>
      <c r="AG72" s="163">
        <f t="shared" si="14"/>
        <v>116.6803517701366</v>
      </c>
      <c r="AH72" s="163">
        <f t="shared" si="14"/>
        <v>117.41078606686769</v>
      </c>
      <c r="AI72" s="163">
        <f t="shared" si="14"/>
        <v>117.36219233379254</v>
      </c>
      <c r="AJ72" s="163">
        <f t="shared" si="14"/>
        <v>117.49008484442493</v>
      </c>
      <c r="AK72" s="163">
        <f t="shared" si="14"/>
        <v>117.57502674079684</v>
      </c>
      <c r="AL72" s="163">
        <f t="shared" si="14"/>
        <v>118.02736007526991</v>
      </c>
      <c r="AM72" s="163">
        <f t="shared" si="14"/>
        <v>117.4887737260391</v>
      </c>
      <c r="AN72" s="163">
        <f t="shared" si="14"/>
        <v>117.51102260389997</v>
      </c>
      <c r="AO72" s="163">
        <f t="shared" si="14"/>
        <v>117.36949243617251</v>
      </c>
      <c r="AP72" s="163">
        <f t="shared" si="14"/>
        <v>117.6084611324477</v>
      </c>
      <c r="AQ72" s="163">
        <f t="shared" si="14"/>
        <v>117.72853228228644</v>
      </c>
      <c r="AR72" s="163">
        <f t="shared" si="14"/>
        <v>124.6861000510889</v>
      </c>
      <c r="AS72" s="163">
        <f t="shared" si="14"/>
        <v>137.39900168427991</v>
      </c>
      <c r="AT72" s="163">
        <f t="shared" si="14"/>
        <v>137.78094317946807</v>
      </c>
      <c r="AU72" s="163">
        <f t="shared" si="14"/>
        <v>137.87638703428888</v>
      </c>
      <c r="AV72" s="163">
        <f t="shared" si="14"/>
        <v>138.08584461469087</v>
      </c>
      <c r="AW72" s="163">
        <f t="shared" si="14"/>
        <v>137.82928101542765</v>
      </c>
      <c r="AX72" s="163">
        <f t="shared" si="14"/>
        <v>138.03247902568947</v>
      </c>
      <c r="AY72" s="163">
        <f t="shared" si="14"/>
        <v>137.97626251002151</v>
      </c>
      <c r="AZ72" s="163">
        <f t="shared" si="14"/>
        <v>138.52973813911314</v>
      </c>
      <c r="BA72" s="163">
        <f t="shared" si="14"/>
        <v>138.23898442638702</v>
      </c>
      <c r="BB72" s="163">
        <f t="shared" si="14"/>
        <v>138.62668378442669</v>
      </c>
      <c r="BC72" s="163">
        <f t="shared" si="14"/>
        <v>138.75039225347246</v>
      </c>
      <c r="BD72" s="163">
        <f t="shared" si="14"/>
        <v>160.76426049434639</v>
      </c>
      <c r="BE72" s="163">
        <f t="shared" si="14"/>
        <v>159.68894019203444</v>
      </c>
      <c r="BF72" s="163">
        <f t="shared" si="14"/>
        <v>160.45099181182232</v>
      </c>
      <c r="BG72" s="163">
        <f t="shared" si="14"/>
        <v>160.39932458548282</v>
      </c>
      <c r="BH72" s="163">
        <f t="shared" si="14"/>
        <v>160.54534029856291</v>
      </c>
      <c r="BI72" s="163">
        <f t="shared" si="14"/>
        <v>160.63497993181801</v>
      </c>
      <c r="BJ72" s="163">
        <f t="shared" si="14"/>
        <v>160.71806609140293</v>
      </c>
      <c r="BK72" s="163">
        <f t="shared" si="14"/>
        <v>160.77467077148717</v>
      </c>
      <c r="BL72" s="163">
        <f t="shared" si="14"/>
        <v>160.68108188078057</v>
      </c>
      <c r="BM72" s="163">
        <f t="shared" si="14"/>
        <v>160.58759588079243</v>
      </c>
      <c r="BN72" s="163">
        <f t="shared" si="14"/>
        <v>160.63961274088325</v>
      </c>
      <c r="BO72" s="163">
        <f t="shared" si="14"/>
        <v>160.65665189373686</v>
      </c>
      <c r="BP72" s="163">
        <f t="shared" si="14"/>
        <v>171.83395110577123</v>
      </c>
      <c r="BQ72" s="163">
        <f t="shared" si="14"/>
        <v>176.07800508039531</v>
      </c>
      <c r="BR72" s="165">
        <f>(BR73*50+BR83*42)/92</f>
        <v>176.89428619431771</v>
      </c>
      <c r="BS72" s="165">
        <f>(BS73*50+BS83*42)/92</f>
        <v>179.67374995751999</v>
      </c>
      <c r="BT72" s="165">
        <f>(BT73*50+BT83*42)/92</f>
        <v>179.47386756754551</v>
      </c>
    </row>
    <row r="73" spans="1:72" x14ac:dyDescent="0.25">
      <c r="A73" s="189" t="s">
        <v>59</v>
      </c>
      <c r="B73" s="188"/>
      <c r="C73" s="164">
        <f>C74+C78+C80</f>
        <v>50</v>
      </c>
      <c r="D73" s="170">
        <f>(D74*19+D78*6+D80*25)/50</f>
        <v>101.86549574843337</v>
      </c>
      <c r="E73" s="170">
        <v>101.8932175205274</v>
      </c>
      <c r="F73" s="170">
        <f t="shared" ref="F73:BQ73" si="15">(F74*19+F78*6+F80*25)/50</f>
        <v>105.45504032031749</v>
      </c>
      <c r="G73" s="170">
        <f t="shared" si="15"/>
        <v>106.8190439805395</v>
      </c>
      <c r="H73" s="170">
        <f t="shared" si="15"/>
        <v>107.67713024149742</v>
      </c>
      <c r="I73" s="170">
        <f t="shared" si="15"/>
        <v>107.23949209828135</v>
      </c>
      <c r="J73" s="170">
        <f t="shared" si="15"/>
        <v>107.99119324616952</v>
      </c>
      <c r="K73" s="170">
        <f t="shared" si="15"/>
        <v>108.19908542511425</v>
      </c>
      <c r="L73" s="170">
        <f t="shared" si="15"/>
        <v>108.04258457301309</v>
      </c>
      <c r="M73" s="170">
        <f t="shared" si="15"/>
        <v>108.99319815706758</v>
      </c>
      <c r="N73" s="170">
        <f t="shared" si="15"/>
        <v>111.88853738743674</v>
      </c>
      <c r="O73" s="170">
        <f t="shared" si="15"/>
        <v>111.78820697484818</v>
      </c>
      <c r="P73" s="170">
        <f t="shared" si="15"/>
        <v>112.56408137743004</v>
      </c>
      <c r="Q73" s="170">
        <f t="shared" si="15"/>
        <v>112.05276379430579</v>
      </c>
      <c r="R73" s="170">
        <f t="shared" si="15"/>
        <v>112.95139340904117</v>
      </c>
      <c r="S73" s="170">
        <f t="shared" si="15"/>
        <v>112.59427630899336</v>
      </c>
      <c r="T73" s="170">
        <f t="shared" si="15"/>
        <v>112.95690834181536</v>
      </c>
      <c r="U73" s="170">
        <f t="shared" si="15"/>
        <v>111.79534400729034</v>
      </c>
      <c r="V73" s="170">
        <f t="shared" si="15"/>
        <v>112.8869429318804</v>
      </c>
      <c r="W73" s="170">
        <f t="shared" si="15"/>
        <v>113.05401917599835</v>
      </c>
      <c r="X73" s="170">
        <f t="shared" si="15"/>
        <v>113.36992377024464</v>
      </c>
      <c r="Y73" s="170">
        <f t="shared" si="15"/>
        <v>113.37639726655405</v>
      </c>
      <c r="Z73" s="170">
        <f t="shared" si="15"/>
        <v>113.51894289692019</v>
      </c>
      <c r="AA73" s="170">
        <f t="shared" si="15"/>
        <v>114.14632301715095</v>
      </c>
      <c r="AB73" s="170">
        <f t="shared" si="15"/>
        <v>114.15538051718296</v>
      </c>
      <c r="AC73" s="170">
        <f t="shared" si="15"/>
        <v>114.05261784144692</v>
      </c>
      <c r="AD73" s="170">
        <f t="shared" si="15"/>
        <v>114.31151829174719</v>
      </c>
      <c r="AE73" s="170">
        <f t="shared" si="15"/>
        <v>114.19344499760555</v>
      </c>
      <c r="AF73" s="170">
        <f t="shared" si="15"/>
        <v>114.76109687713623</v>
      </c>
      <c r="AG73" s="170">
        <f t="shared" si="15"/>
        <v>113.67563792319494</v>
      </c>
      <c r="AH73" s="170">
        <f t="shared" si="15"/>
        <v>115.01963702918012</v>
      </c>
      <c r="AI73" s="170">
        <f t="shared" si="15"/>
        <v>114.93022456032188</v>
      </c>
      <c r="AJ73" s="170">
        <f t="shared" si="15"/>
        <v>115.16554677988545</v>
      </c>
      <c r="AK73" s="170">
        <f t="shared" si="15"/>
        <v>115.3218398692098</v>
      </c>
      <c r="AL73" s="170">
        <f t="shared" si="15"/>
        <v>116.15413320464023</v>
      </c>
      <c r="AM73" s="170">
        <f t="shared" si="15"/>
        <v>115.16313432205556</v>
      </c>
      <c r="AN73" s="170">
        <f t="shared" si="15"/>
        <v>115.20407225731957</v>
      </c>
      <c r="AO73" s="170">
        <f t="shared" si="15"/>
        <v>114.94365674870103</v>
      </c>
      <c r="AP73" s="170">
        <f t="shared" si="15"/>
        <v>115.38335914984738</v>
      </c>
      <c r="AQ73" s="170">
        <f t="shared" si="15"/>
        <v>115.60429006555064</v>
      </c>
      <c r="AR73" s="170">
        <f t="shared" si="15"/>
        <v>121.96580953771762</v>
      </c>
      <c r="AS73" s="170">
        <f t="shared" si="15"/>
        <v>134.23663234263961</v>
      </c>
      <c r="AT73" s="170">
        <f t="shared" si="15"/>
        <v>134.93940469378583</v>
      </c>
      <c r="AU73" s="170">
        <f t="shared" si="15"/>
        <v>135.11502138665611</v>
      </c>
      <c r="AV73" s="170">
        <f t="shared" si="15"/>
        <v>135.50042333459578</v>
      </c>
      <c r="AW73" s="170">
        <f t="shared" si="15"/>
        <v>135.02834631195151</v>
      </c>
      <c r="AX73" s="170">
        <f t="shared" si="15"/>
        <v>135.40223065083322</v>
      </c>
      <c r="AY73" s="170">
        <f t="shared" si="15"/>
        <v>135.29879226200418</v>
      </c>
      <c r="AZ73" s="170">
        <f t="shared" si="15"/>
        <v>136.31718741953276</v>
      </c>
      <c r="BA73" s="170">
        <f t="shared" si="15"/>
        <v>135.78220058811669</v>
      </c>
      <c r="BB73" s="170">
        <f t="shared" si="15"/>
        <v>136.49556740690971</v>
      </c>
      <c r="BC73" s="170">
        <f t="shared" si="15"/>
        <v>136.72319098995393</v>
      </c>
      <c r="BD73" s="170">
        <f t="shared" si="15"/>
        <v>158.69678482204955</v>
      </c>
      <c r="BE73" s="170">
        <f t="shared" si="15"/>
        <v>156.71819546579553</v>
      </c>
      <c r="BF73" s="170">
        <f t="shared" si="15"/>
        <v>158.12037044620524</v>
      </c>
      <c r="BG73" s="170">
        <f t="shared" si="15"/>
        <v>158.02530274974058</v>
      </c>
      <c r="BH73" s="170">
        <f t="shared" si="15"/>
        <v>158.29397166180792</v>
      </c>
      <c r="BI73" s="170">
        <f t="shared" si="15"/>
        <v>158.45890858699727</v>
      </c>
      <c r="BJ73" s="170">
        <f t="shared" si="15"/>
        <v>158.61178712063355</v>
      </c>
      <c r="BK73" s="170">
        <f t="shared" si="15"/>
        <v>158.71593973198858</v>
      </c>
      <c r="BL73" s="170">
        <f t="shared" si="15"/>
        <v>158.5437361730884</v>
      </c>
      <c r="BM73" s="170">
        <f t="shared" si="15"/>
        <v>158.37172193311025</v>
      </c>
      <c r="BN73" s="170">
        <f t="shared" si="15"/>
        <v>158.46743295567737</v>
      </c>
      <c r="BO73" s="170">
        <f t="shared" si="15"/>
        <v>158.49878499692801</v>
      </c>
      <c r="BP73" s="170">
        <f t="shared" si="15"/>
        <v>168.00837303511437</v>
      </c>
      <c r="BQ73" s="170">
        <f t="shared" si="15"/>
        <v>171.07887127186979</v>
      </c>
      <c r="BR73" s="172">
        <f>(BR74*19+BR78*6+BR80*25)/50</f>
        <v>172.58082852148695</v>
      </c>
      <c r="BS73" s="172">
        <f>(BS74*19+BS78*6+BS80*25)/50</f>
        <v>177.6950418457792</v>
      </c>
      <c r="BT73" s="172">
        <f>(BT74*19+BT78*6+BT80*25)/50</f>
        <v>177.32725824822614</v>
      </c>
    </row>
    <row r="74" spans="1:72" x14ac:dyDescent="0.25">
      <c r="A74" s="173" t="s">
        <v>60</v>
      </c>
      <c r="B74" s="188"/>
      <c r="C74" s="164">
        <f>SUM(C75:C77)</f>
        <v>19</v>
      </c>
      <c r="D74" s="176">
        <f>(D75*4+D76*9+D77*6)/19</f>
        <v>101.38280806642835</v>
      </c>
      <c r="E74" s="176">
        <v>101.99444875575514</v>
      </c>
      <c r="F74" s="176">
        <f t="shared" ref="F74:BQ74" si="16">(F75*4+F76*9+F77*6)/19</f>
        <v>102.95475959247609</v>
      </c>
      <c r="G74" s="176">
        <f t="shared" si="16"/>
        <v>101.13143317661644</v>
      </c>
      <c r="H74" s="176">
        <f t="shared" si="16"/>
        <v>102.49536019830738</v>
      </c>
      <c r="I74" s="176">
        <f t="shared" si="16"/>
        <v>101.67114634100814</v>
      </c>
      <c r="J74" s="176">
        <f t="shared" si="16"/>
        <v>102.83072548032887</v>
      </c>
      <c r="K74" s="176">
        <f t="shared" si="16"/>
        <v>103.13679012312818</v>
      </c>
      <c r="L74" s="176">
        <f t="shared" si="16"/>
        <v>102.50755602886538</v>
      </c>
      <c r="M74" s="176">
        <f t="shared" si="16"/>
        <v>103.86143900728516</v>
      </c>
      <c r="N74" s="176">
        <f t="shared" si="16"/>
        <v>111.18108951769361</v>
      </c>
      <c r="O74" s="176">
        <f t="shared" si="16"/>
        <v>111.33124470403398</v>
      </c>
      <c r="P74" s="176">
        <f t="shared" si="16"/>
        <v>112.11161021652386</v>
      </c>
      <c r="Q74" s="176">
        <f t="shared" si="16"/>
        <v>111.0773462946206</v>
      </c>
      <c r="R74" s="176">
        <f t="shared" si="16"/>
        <v>112.20214039205639</v>
      </c>
      <c r="S74" s="176">
        <f t="shared" si="16"/>
        <v>111.09702602050983</v>
      </c>
      <c r="T74" s="176">
        <f t="shared" si="16"/>
        <v>112.07966303723546</v>
      </c>
      <c r="U74" s="176">
        <f t="shared" si="16"/>
        <v>109.66757134300954</v>
      </c>
      <c r="V74" s="176">
        <f t="shared" si="16"/>
        <v>111.4410109944924</v>
      </c>
      <c r="W74" s="176">
        <f t="shared" si="16"/>
        <v>111.27481812732233</v>
      </c>
      <c r="X74" s="176">
        <f t="shared" si="16"/>
        <v>111.94250951636101</v>
      </c>
      <c r="Y74" s="176">
        <f t="shared" si="16"/>
        <v>111.47726954792793</v>
      </c>
      <c r="Z74" s="176">
        <f t="shared" si="16"/>
        <v>111.27320701486784</v>
      </c>
      <c r="AA74" s="176">
        <f t="shared" si="16"/>
        <v>111.45602561204022</v>
      </c>
      <c r="AB74" s="176">
        <f t="shared" si="16"/>
        <v>111.57106372112919</v>
      </c>
      <c r="AC74" s="176">
        <f t="shared" si="16"/>
        <v>110.44290644078151</v>
      </c>
      <c r="AD74" s="176">
        <f t="shared" si="16"/>
        <v>110.4656856767192</v>
      </c>
      <c r="AE74" s="176">
        <f t="shared" si="16"/>
        <v>110.52484399575556</v>
      </c>
      <c r="AF74" s="176">
        <f t="shared" si="16"/>
        <v>110.99197958445966</v>
      </c>
      <c r="AG74" s="176">
        <f t="shared" si="16"/>
        <v>109.4571946446801</v>
      </c>
      <c r="AH74" s="176">
        <f t="shared" si="16"/>
        <v>111.83155413171576</v>
      </c>
      <c r="AI74" s="176">
        <f t="shared" si="16"/>
        <v>111.24353318171573</v>
      </c>
      <c r="AJ74" s="176">
        <f t="shared" si="16"/>
        <v>111.1488719416831</v>
      </c>
      <c r="AK74" s="176">
        <f t="shared" si="16"/>
        <v>111.17260521013213</v>
      </c>
      <c r="AL74" s="176">
        <f t="shared" si="16"/>
        <v>112.92089145029949</v>
      </c>
      <c r="AM74" s="176">
        <f t="shared" si="16"/>
        <v>111.28513057773654</v>
      </c>
      <c r="AN74" s="176">
        <f t="shared" si="16"/>
        <v>111.03251505880542</v>
      </c>
      <c r="AO74" s="176">
        <f t="shared" si="16"/>
        <v>110.74999058218883</v>
      </c>
      <c r="AP74" s="176">
        <f t="shared" si="16"/>
        <v>111.26819597648836</v>
      </c>
      <c r="AQ74" s="176">
        <f t="shared" si="16"/>
        <v>111.10499304019815</v>
      </c>
      <c r="AR74" s="176">
        <f t="shared" si="16"/>
        <v>121.08269863464592</v>
      </c>
      <c r="AS74" s="176">
        <f t="shared" si="16"/>
        <v>139.23917418808176</v>
      </c>
      <c r="AT74" s="176">
        <f t="shared" si="16"/>
        <v>140.70082032004612</v>
      </c>
      <c r="AU74" s="176">
        <f t="shared" si="16"/>
        <v>140.71212202478034</v>
      </c>
      <c r="AV74" s="176">
        <f t="shared" si="16"/>
        <v>141.3388175387982</v>
      </c>
      <c r="AW74" s="176">
        <f t="shared" si="16"/>
        <v>140.95781038037771</v>
      </c>
      <c r="AX74" s="176">
        <f t="shared" si="16"/>
        <v>141.29783427827539</v>
      </c>
      <c r="AY74" s="176">
        <f t="shared" si="16"/>
        <v>141.02715772835847</v>
      </c>
      <c r="AZ74" s="176">
        <f t="shared" si="16"/>
        <v>143.40779503727708</v>
      </c>
      <c r="BA74" s="176">
        <f t="shared" si="16"/>
        <v>143.44970136486975</v>
      </c>
      <c r="BB74" s="176">
        <f t="shared" si="16"/>
        <v>144.26554606787437</v>
      </c>
      <c r="BC74" s="176">
        <f t="shared" si="16"/>
        <v>145.22197171544997</v>
      </c>
      <c r="BD74" s="176">
        <f t="shared" si="16"/>
        <v>173.46650867505491</v>
      </c>
      <c r="BE74" s="176">
        <f t="shared" si="16"/>
        <v>169.47917455565499</v>
      </c>
      <c r="BF74" s="176">
        <f t="shared" si="16"/>
        <v>171.04682863986827</v>
      </c>
      <c r="BG74" s="176">
        <f t="shared" si="16"/>
        <v>170.84733743516949</v>
      </c>
      <c r="BH74" s="176">
        <f t="shared" si="16"/>
        <v>171.87228354664228</v>
      </c>
      <c r="BI74" s="176">
        <f t="shared" si="16"/>
        <v>171.81672515723599</v>
      </c>
      <c r="BJ74" s="176">
        <f t="shared" si="16"/>
        <v>171.61549608695586</v>
      </c>
      <c r="BK74" s="176">
        <f t="shared" si="16"/>
        <v>172.03273746955915</v>
      </c>
      <c r="BL74" s="176">
        <f t="shared" si="16"/>
        <v>171.42073599919658</v>
      </c>
      <c r="BM74" s="176">
        <f t="shared" si="16"/>
        <v>171.14292466059558</v>
      </c>
      <c r="BN74" s="176">
        <f t="shared" si="16"/>
        <v>171.59324732173766</v>
      </c>
      <c r="BO74" s="176">
        <f t="shared" si="16"/>
        <v>171.87869589906182</v>
      </c>
      <c r="BP74" s="176">
        <f t="shared" si="16"/>
        <v>185.09386122536438</v>
      </c>
      <c r="BQ74" s="176">
        <f t="shared" si="16"/>
        <v>189.03501053639766</v>
      </c>
      <c r="BR74" s="177">
        <f>(BR75*4+BR76*9+BR77*6)/19</f>
        <v>192.1209136488485</v>
      </c>
      <c r="BS74" s="177">
        <f>(BS75*4+BS76*9+BS77*6)/19</f>
        <v>192.13046408501359</v>
      </c>
      <c r="BT74" s="177">
        <f>(BT75*4+BT76*9+BT77*6)/19</f>
        <v>191.50328599112544</v>
      </c>
    </row>
    <row r="75" spans="1:72" x14ac:dyDescent="0.25">
      <c r="B75" s="148" t="s">
        <v>502</v>
      </c>
      <c r="C75" s="196">
        <v>4</v>
      </c>
      <c r="D75" s="181">
        <v>103.45993542406619</v>
      </c>
      <c r="E75" s="181">
        <v>104.86938596962653</v>
      </c>
      <c r="F75" s="181">
        <v>106.36966251600046</v>
      </c>
      <c r="G75" s="181">
        <v>104.13011425301163</v>
      </c>
      <c r="H75" s="181">
        <v>107.26152184974838</v>
      </c>
      <c r="I75" s="181">
        <v>107.03594513638636</v>
      </c>
      <c r="J75" s="181">
        <v>108.1464048444699</v>
      </c>
      <c r="K75" s="181">
        <v>107.33761977616042</v>
      </c>
      <c r="L75" s="181">
        <v>109.74482117363758</v>
      </c>
      <c r="M75" s="181">
        <v>111.3503303107902</v>
      </c>
      <c r="N75" s="181">
        <v>111.31043711709515</v>
      </c>
      <c r="O75" s="181">
        <v>112.56550817144148</v>
      </c>
      <c r="P75" s="181">
        <v>114.41598734810682</v>
      </c>
      <c r="Q75" s="181">
        <v>111.68148080224215</v>
      </c>
      <c r="R75" s="181">
        <v>113.00574207869722</v>
      </c>
      <c r="S75" s="181">
        <v>112.24789097448176</v>
      </c>
      <c r="T75" s="181">
        <v>113.81856911199716</v>
      </c>
      <c r="U75" s="181">
        <v>107.41433747926133</v>
      </c>
      <c r="V75" s="181">
        <v>112.2756085668085</v>
      </c>
      <c r="W75" s="181">
        <v>112.43933615008764</v>
      </c>
      <c r="X75" s="181">
        <v>115.3365766540867</v>
      </c>
      <c r="Y75" s="181">
        <v>113.03551443492307</v>
      </c>
      <c r="Z75" s="181">
        <v>112.07387641913337</v>
      </c>
      <c r="AA75" s="181">
        <v>113.73578103477843</v>
      </c>
      <c r="AB75" s="181">
        <v>113.13610869969453</v>
      </c>
      <c r="AC75" s="181">
        <v>110.8440444561986</v>
      </c>
      <c r="AD75" s="181">
        <v>110.76390304916148</v>
      </c>
      <c r="AE75" s="181">
        <v>111.40783860158416</v>
      </c>
      <c r="AF75" s="181">
        <v>110.70328425912489</v>
      </c>
      <c r="AG75" s="181">
        <v>108.22900203608275</v>
      </c>
      <c r="AH75" s="181">
        <v>113.9980209544386</v>
      </c>
      <c r="AI75" s="181">
        <v>111.51042834145433</v>
      </c>
      <c r="AJ75" s="181">
        <v>111.51348417944016</v>
      </c>
      <c r="AK75" s="181">
        <v>112.86492505998606</v>
      </c>
      <c r="AL75" s="181">
        <v>114.17470150874421</v>
      </c>
      <c r="AM75" s="181">
        <v>111.9345387478253</v>
      </c>
      <c r="AN75" s="181">
        <v>111.53012306920336</v>
      </c>
      <c r="AO75" s="181">
        <v>109.74536609671904</v>
      </c>
      <c r="AP75" s="181">
        <v>110.21712416320688</v>
      </c>
      <c r="AQ75" s="181">
        <v>109.52770675242094</v>
      </c>
      <c r="AR75" s="181">
        <v>113.02280270397772</v>
      </c>
      <c r="AS75" s="181">
        <v>120.90841000083388</v>
      </c>
      <c r="AT75" s="181">
        <v>120.45971141043481</v>
      </c>
      <c r="AU75" s="181">
        <v>122.40256909426503</v>
      </c>
      <c r="AV75" s="181">
        <v>122.54054608508839</v>
      </c>
      <c r="AW75" s="181">
        <v>121.55952860865206</v>
      </c>
      <c r="AX75" s="181">
        <v>121.30635012983251</v>
      </c>
      <c r="AY75" s="181">
        <v>121.38389712328308</v>
      </c>
      <c r="AZ75" s="181">
        <v>123.93259631302939</v>
      </c>
      <c r="BA75" s="181">
        <v>119.96581127934012</v>
      </c>
      <c r="BB75" s="181">
        <v>120.82494921343833</v>
      </c>
      <c r="BC75" s="181">
        <v>121.54617314893297</v>
      </c>
      <c r="BD75" s="181">
        <v>133.06767960785399</v>
      </c>
      <c r="BE75" s="181">
        <v>121.6454701272238</v>
      </c>
      <c r="BF75" s="181">
        <v>124.57092381066262</v>
      </c>
      <c r="BG75" s="181">
        <v>125.26155611289809</v>
      </c>
      <c r="BH75" s="181">
        <v>124.85380240377775</v>
      </c>
      <c r="BI75" s="181">
        <v>127.3768380950054</v>
      </c>
      <c r="BJ75" s="181">
        <v>126.66363068991868</v>
      </c>
      <c r="BK75" s="181">
        <v>126.84288257213102</v>
      </c>
      <c r="BL75" s="181">
        <v>126.35310297703337</v>
      </c>
      <c r="BM75" s="181">
        <v>126.177311034677</v>
      </c>
      <c r="BN75" s="181">
        <v>127.14391140362117</v>
      </c>
      <c r="BO75" s="181">
        <v>127.66462670997909</v>
      </c>
      <c r="BP75" s="181">
        <v>133.54154207106129</v>
      </c>
      <c r="BQ75" s="181">
        <v>130.83593046602999</v>
      </c>
      <c r="BR75" s="181">
        <v>135.09403233973251</v>
      </c>
      <c r="BS75" s="181">
        <v>134.58854088652259</v>
      </c>
      <c r="BT75" s="181">
        <v>134.88074101716336</v>
      </c>
    </row>
    <row r="76" spans="1:72" x14ac:dyDescent="0.25">
      <c r="B76" s="148" t="s">
        <v>503</v>
      </c>
      <c r="C76" s="196">
        <v>9</v>
      </c>
      <c r="D76" s="181">
        <v>101.49705169063866</v>
      </c>
      <c r="E76" s="181">
        <v>101.60502849891512</v>
      </c>
      <c r="F76" s="181">
        <v>101.60502849891512</v>
      </c>
      <c r="G76" s="181">
        <v>101.60502849891512</v>
      </c>
      <c r="H76" s="181">
        <v>101.60502849891512</v>
      </c>
      <c r="I76" s="181">
        <v>102.43861775917543</v>
      </c>
      <c r="J76" s="181">
        <v>102.43861775917543</v>
      </c>
      <c r="K76" s="181">
        <v>102.43861775917543</v>
      </c>
      <c r="L76" s="181">
        <v>102.75843644881213</v>
      </c>
      <c r="M76" s="181">
        <v>102.10849120614127</v>
      </c>
      <c r="N76" s="181">
        <v>117.9602964359994</v>
      </c>
      <c r="O76" s="181">
        <v>118.17284440497571</v>
      </c>
      <c r="P76" s="181">
        <v>118.17284440497571</v>
      </c>
      <c r="Q76" s="181">
        <v>118.17284440497571</v>
      </c>
      <c r="R76" s="181">
        <v>118.42891891711527</v>
      </c>
      <c r="S76" s="181">
        <v>118.42891891711527</v>
      </c>
      <c r="T76" s="181">
        <v>118.42891891711527</v>
      </c>
      <c r="U76" s="181">
        <v>118.42891891711527</v>
      </c>
      <c r="V76" s="181">
        <v>118.55490855385152</v>
      </c>
      <c r="W76" s="181">
        <v>118.55490855385152</v>
      </c>
      <c r="X76" s="181">
        <v>118.55490855385152</v>
      </c>
      <c r="Y76" s="181">
        <v>118.55490855385152</v>
      </c>
      <c r="Z76" s="181">
        <v>118.92504314111069</v>
      </c>
      <c r="AA76" s="181">
        <v>118.54236969379693</v>
      </c>
      <c r="AB76" s="181">
        <v>118.54236969379693</v>
      </c>
      <c r="AC76" s="181">
        <v>118.52983215990429</v>
      </c>
      <c r="AD76" s="181">
        <v>118.52983215990429</v>
      </c>
      <c r="AE76" s="181">
        <v>118.52983215990429</v>
      </c>
      <c r="AF76" s="181">
        <v>118.52983215990429</v>
      </c>
      <c r="AG76" s="181">
        <v>118.52983215990429</v>
      </c>
      <c r="AH76" s="181">
        <v>118.52983215990429</v>
      </c>
      <c r="AI76" s="181">
        <v>118.53610258446535</v>
      </c>
      <c r="AJ76" s="181">
        <v>118.53610258446535</v>
      </c>
      <c r="AK76" s="181">
        <v>118.53610258446535</v>
      </c>
      <c r="AL76" s="181">
        <v>119.02701931816745</v>
      </c>
      <c r="AM76" s="181">
        <v>118.32290125228481</v>
      </c>
      <c r="AN76" s="181">
        <v>118.32915708947202</v>
      </c>
      <c r="AO76" s="181">
        <v>118.81921675934099</v>
      </c>
      <c r="AP76" s="181">
        <v>118.81921675934099</v>
      </c>
      <c r="AQ76" s="181">
        <v>118.93237894409269</v>
      </c>
      <c r="AR76" s="181">
        <v>132.46905997597511</v>
      </c>
      <c r="AS76" s="181">
        <v>160.46323731083055</v>
      </c>
      <c r="AT76" s="181">
        <v>160.46323731083055</v>
      </c>
      <c r="AU76" s="181">
        <v>160.46323731083055</v>
      </c>
      <c r="AV76" s="181">
        <v>160.46323731083055</v>
      </c>
      <c r="AW76" s="181">
        <v>160.46323731083055</v>
      </c>
      <c r="AX76" s="181">
        <v>160.46323731083055</v>
      </c>
      <c r="AY76" s="181">
        <v>160.46323731083055</v>
      </c>
      <c r="AZ76" s="181">
        <v>164.75734992444063</v>
      </c>
      <c r="BA76" s="181">
        <v>164.75734992444063</v>
      </c>
      <c r="BB76" s="181">
        <v>166.0052128539887</v>
      </c>
      <c r="BC76" s="181">
        <v>167.92046020527962</v>
      </c>
      <c r="BD76" s="181">
        <v>203.84622293202622</v>
      </c>
      <c r="BE76" s="181">
        <v>206.52156548551386</v>
      </c>
      <c r="BF76" s="181">
        <v>206.52156548551386</v>
      </c>
      <c r="BG76" s="181">
        <v>206.90502714641852</v>
      </c>
      <c r="BH76" s="181">
        <v>206.90502714641852</v>
      </c>
      <c r="BI76" s="181">
        <v>206.90502714641852</v>
      </c>
      <c r="BJ76" s="181">
        <v>206.90502714641852</v>
      </c>
      <c r="BK76" s="181">
        <v>206.90502714641852</v>
      </c>
      <c r="BL76" s="181">
        <v>206.90502714641852</v>
      </c>
      <c r="BM76" s="181">
        <v>206.90502714641852</v>
      </c>
      <c r="BN76" s="181">
        <v>206.90502714641852</v>
      </c>
      <c r="BO76" s="181">
        <v>206.90502714641852</v>
      </c>
      <c r="BP76" s="181">
        <v>225.7911743650794</v>
      </c>
      <c r="BQ76" s="181">
        <v>234.98868602862325</v>
      </c>
      <c r="BR76" s="181">
        <v>234.98868602862325</v>
      </c>
      <c r="BS76" s="181">
        <v>234.98868602862325</v>
      </c>
      <c r="BT76" s="181">
        <v>234.73268362298242</v>
      </c>
    </row>
    <row r="77" spans="1:72" x14ac:dyDescent="0.25">
      <c r="B77" s="148" t="s">
        <v>504</v>
      </c>
      <c r="C77" s="196">
        <v>6</v>
      </c>
      <c r="D77" s="181">
        <v>99.826691058354342</v>
      </c>
      <c r="E77" s="181">
        <v>100.66195433176762</v>
      </c>
      <c r="F77" s="181">
        <v>102.70275428380133</v>
      </c>
      <c r="G77" s="181">
        <v>98.421919475571642</v>
      </c>
      <c r="H77" s="181">
        <v>100.65341664643512</v>
      </c>
      <c r="I77" s="181">
        <v>96.943406683505046</v>
      </c>
      <c r="J77" s="181">
        <v>99.875100819298325</v>
      </c>
      <c r="K77" s="181">
        <v>101.38349556703582</v>
      </c>
      <c r="L77" s="181">
        <v>97.306391969097078</v>
      </c>
      <c r="M77" s="181">
        <v>101.49826650666431</v>
      </c>
      <c r="N77" s="181">
        <v>100.9260474073006</v>
      </c>
      <c r="O77" s="181">
        <v>100.24600284101636</v>
      </c>
      <c r="P77" s="181">
        <v>101.48350751279072</v>
      </c>
      <c r="Q77" s="181">
        <v>100.03134279067359</v>
      </c>
      <c r="R77" s="181">
        <v>102.32623814670758</v>
      </c>
      <c r="S77" s="181">
        <v>99.331943372953717</v>
      </c>
      <c r="T77" s="181">
        <v>101.39650850090794</v>
      </c>
      <c r="U77" s="181">
        <v>98.027705891016396</v>
      </c>
      <c r="V77" s="181">
        <v>100.21376627390964</v>
      </c>
      <c r="W77" s="181">
        <v>99.578337139018345</v>
      </c>
      <c r="X77" s="181">
        <v>99.761199534974779</v>
      </c>
      <c r="Y77" s="181">
        <v>99.821981114379142</v>
      </c>
      <c r="Z77" s="181">
        <v>99.261673222659851</v>
      </c>
      <c r="AA77" s="181">
        <v>99.306672540913041</v>
      </c>
      <c r="AB77" s="181">
        <v>100.07074144308406</v>
      </c>
      <c r="AC77" s="181">
        <v>98.045092518485902</v>
      </c>
      <c r="AD77" s="181">
        <v>98.170654370313358</v>
      </c>
      <c r="AE77" s="181">
        <v>97.928698678980084</v>
      </c>
      <c r="AF77" s="181">
        <v>99.877664271515883</v>
      </c>
      <c r="AG77" s="181">
        <v>96.667033444241994</v>
      </c>
      <c r="AH77" s="181">
        <v>100.33982587428437</v>
      </c>
      <c r="AI77" s="181">
        <v>100.12674897109893</v>
      </c>
      <c r="AJ77" s="181">
        <v>99.824951152338357</v>
      </c>
      <c r="AK77" s="181">
        <v>98.999145915396369</v>
      </c>
      <c r="AL77" s="181">
        <v>102.92582627620105</v>
      </c>
      <c r="AM77" s="181">
        <v>100.29553578585499</v>
      </c>
      <c r="AN77" s="181">
        <v>99.75581333920691</v>
      </c>
      <c r="AO77" s="181">
        <v>99.315900973440463</v>
      </c>
      <c r="AP77" s="181">
        <v>100.64237934439707</v>
      </c>
      <c r="AQ77" s="181">
        <v>100.41543837620786</v>
      </c>
      <c r="AR77" s="181">
        <v>109.37642057643093</v>
      </c>
      <c r="AS77" s="181">
        <v>119.6235889621238</v>
      </c>
      <c r="AT77" s="181">
        <v>124.55126744027704</v>
      </c>
      <c r="AU77" s="181">
        <v>123.29181771604851</v>
      </c>
      <c r="AV77" s="181">
        <v>125.18436884988949</v>
      </c>
      <c r="AW77" s="181">
        <v>124.63185783251549</v>
      </c>
      <c r="AX77" s="181">
        <v>125.87738582840451</v>
      </c>
      <c r="AY77" s="181">
        <v>124.96854542470061</v>
      </c>
      <c r="AZ77" s="181">
        <v>124.36692852269691</v>
      </c>
      <c r="BA77" s="181">
        <v>127.14415524919984</v>
      </c>
      <c r="BB77" s="181">
        <v>127.28311045832682</v>
      </c>
      <c r="BC77" s="181">
        <v>126.95810469171688</v>
      </c>
      <c r="BD77" s="181">
        <v>154.82949000106521</v>
      </c>
      <c r="BE77" s="181">
        <v>145.80472444648743</v>
      </c>
      <c r="BF77" s="181">
        <v>148.8186599242037</v>
      </c>
      <c r="BG77" s="181">
        <v>147.1513237498103</v>
      </c>
      <c r="BH77" s="181">
        <v>150.66882224222095</v>
      </c>
      <c r="BI77" s="181">
        <v>148.81086354828258</v>
      </c>
      <c r="BJ77" s="181">
        <v>148.64910976245335</v>
      </c>
      <c r="BK77" s="181">
        <v>149.85087288588886</v>
      </c>
      <c r="BL77" s="181">
        <v>148.23938795980581</v>
      </c>
      <c r="BM77" s="181">
        <v>147.47684668247359</v>
      </c>
      <c r="BN77" s="181">
        <v>148.25846819679398</v>
      </c>
      <c r="BO77" s="181">
        <v>148.81524515408191</v>
      </c>
      <c r="BP77" s="181">
        <v>158.41610428532726</v>
      </c>
      <c r="BQ77" s="181">
        <v>158.90388401163779</v>
      </c>
      <c r="BR77" s="181">
        <v>165.83717595193036</v>
      </c>
      <c r="BS77" s="181">
        <v>166.20441330192639</v>
      </c>
      <c r="BT77" s="181">
        <v>164.40755285931465</v>
      </c>
    </row>
    <row r="78" spans="1:72" x14ac:dyDescent="0.25">
      <c r="A78" s="173" t="s">
        <v>61</v>
      </c>
      <c r="B78" s="188"/>
      <c r="C78" s="164">
        <f>C79</f>
        <v>6</v>
      </c>
      <c r="D78" s="176">
        <f>D79</f>
        <v>106.77522017303949</v>
      </c>
      <c r="E78" s="176">
        <v>106.39856751915018</v>
      </c>
      <c r="F78" s="176">
        <f t="shared" ref="F78:BT78" si="17">F79</f>
        <v>107.23139367316514</v>
      </c>
      <c r="G78" s="176">
        <f t="shared" si="17"/>
        <v>104.21997347450112</v>
      </c>
      <c r="H78" s="176">
        <f t="shared" si="17"/>
        <v>106.00104408312433</v>
      </c>
      <c r="I78" s="176">
        <f t="shared" si="17"/>
        <v>105.60942851903302</v>
      </c>
      <c r="J78" s="176">
        <f t="shared" si="17"/>
        <v>106.57732874221112</v>
      </c>
      <c r="K78" s="176">
        <f t="shared" si="17"/>
        <v>107.44616230056734</v>
      </c>
      <c r="L78" s="176">
        <f t="shared" si="17"/>
        <v>108.14023854578311</v>
      </c>
      <c r="M78" s="176">
        <f t="shared" si="17"/>
        <v>109.42717628245818</v>
      </c>
      <c r="N78" s="176">
        <f t="shared" si="17"/>
        <v>110.5942777043785</v>
      </c>
      <c r="O78" s="176">
        <f t="shared" si="17"/>
        <v>110.2020936856717</v>
      </c>
      <c r="P78" s="176">
        <f t="shared" si="17"/>
        <v>112.13332076379452</v>
      </c>
      <c r="Q78" s="176">
        <f t="shared" si="17"/>
        <v>112.75501325723991</v>
      </c>
      <c r="R78" s="176">
        <f t="shared" si="17"/>
        <v>114.20155683584288</v>
      </c>
      <c r="S78" s="176">
        <f t="shared" si="17"/>
        <v>114.23273474684737</v>
      </c>
      <c r="T78" s="176">
        <f t="shared" si="17"/>
        <v>114.91750068434713</v>
      </c>
      <c r="U78" s="176">
        <f t="shared" si="17"/>
        <v>114.61298611349547</v>
      </c>
      <c r="V78" s="176">
        <f t="shared" si="17"/>
        <v>115.72521372042814</v>
      </c>
      <c r="W78" s="176">
        <f t="shared" si="17"/>
        <v>116.66308606874826</v>
      </c>
      <c r="X78" s="176">
        <f t="shared" si="17"/>
        <v>116.90306496901502</v>
      </c>
      <c r="Y78" s="176">
        <f t="shared" si="17"/>
        <v>118.41109227076173</v>
      </c>
      <c r="Z78" s="176">
        <f t="shared" si="17"/>
        <v>119.04719649315371</v>
      </c>
      <c r="AA78" s="176">
        <f t="shared" si="17"/>
        <v>119.84336635883234</v>
      </c>
      <c r="AB78" s="176">
        <f t="shared" si="17"/>
        <v>119.55321199828988</v>
      </c>
      <c r="AC78" s="176">
        <f t="shared" si="17"/>
        <v>120.51574833750249</v>
      </c>
      <c r="AD78" s="176">
        <f t="shared" si="17"/>
        <v>121.54603323881128</v>
      </c>
      <c r="AE78" s="176">
        <f t="shared" si="17"/>
        <v>120.93414787047612</v>
      </c>
      <c r="AF78" s="176">
        <f t="shared" si="17"/>
        <v>122.45140460298546</v>
      </c>
      <c r="AG78" s="176">
        <f t="shared" si="17"/>
        <v>120.28656711688261</v>
      </c>
      <c r="AH78" s="176">
        <f t="shared" si="17"/>
        <v>122.16436770836903</v>
      </c>
      <c r="AI78" s="176">
        <f t="shared" si="17"/>
        <v>122.17381666657532</v>
      </c>
      <c r="AJ78" s="176">
        <f t="shared" si="17"/>
        <v>124.70646366982736</v>
      </c>
      <c r="AK78" s="176">
        <f t="shared" si="17"/>
        <v>126.58392004625928</v>
      </c>
      <c r="AL78" s="176">
        <f t="shared" si="17"/>
        <v>126.63584166891194</v>
      </c>
      <c r="AM78" s="176">
        <f t="shared" si="17"/>
        <v>125.50789898051245</v>
      </c>
      <c r="AN78" s="176">
        <f t="shared" si="17"/>
        <v>125.76542551763293</v>
      </c>
      <c r="AO78" s="176">
        <f t="shared" si="17"/>
        <v>125.48617536025547</v>
      </c>
      <c r="AP78" s="176">
        <f t="shared" si="17"/>
        <v>125.95556081806528</v>
      </c>
      <c r="AQ78" s="176">
        <f t="shared" si="17"/>
        <v>126.26004796993691</v>
      </c>
      <c r="AR78" s="176">
        <f t="shared" si="17"/>
        <v>128.05385520490722</v>
      </c>
      <c r="AS78" s="176">
        <f t="shared" si="17"/>
        <v>133.30635951942409</v>
      </c>
      <c r="AT78" s="176">
        <f t="shared" si="17"/>
        <v>134.13084826861805</v>
      </c>
      <c r="AU78" s="176">
        <f t="shared" si="17"/>
        <v>135.75078268562527</v>
      </c>
      <c r="AV78" s="176">
        <f t="shared" si="17"/>
        <v>136.0448642501938</v>
      </c>
      <c r="AW78" s="176">
        <f t="shared" si="17"/>
        <v>134.48241683508104</v>
      </c>
      <c r="AX78" s="176">
        <f t="shared" si="17"/>
        <v>135.92822308033814</v>
      </c>
      <c r="AY78" s="176">
        <f t="shared" si="17"/>
        <v>135.18322843796659</v>
      </c>
      <c r="AZ78" s="176">
        <f t="shared" si="17"/>
        <v>135.48481498323079</v>
      </c>
      <c r="BA78" s="176">
        <f t="shared" si="17"/>
        <v>135.26502333395243</v>
      </c>
      <c r="BB78" s="176">
        <f t="shared" si="17"/>
        <v>136.05281152891322</v>
      </c>
      <c r="BC78" s="176">
        <f t="shared" si="17"/>
        <v>134.36208393571653</v>
      </c>
      <c r="BD78" s="176">
        <f t="shared" si="17"/>
        <v>160.46076930898059</v>
      </c>
      <c r="BE78" s="176">
        <f t="shared" si="17"/>
        <v>161.15661469085106</v>
      </c>
      <c r="BF78" s="176">
        <f t="shared" si="17"/>
        <v>164.71568317280642</v>
      </c>
      <c r="BG78" s="176">
        <f t="shared" si="17"/>
        <v>163.69355210568617</v>
      </c>
      <c r="BH78" s="176">
        <f t="shared" si="17"/>
        <v>162.68679701991678</v>
      </c>
      <c r="BI78" s="176">
        <f t="shared" si="17"/>
        <v>164.75967745797251</v>
      </c>
      <c r="BJ78" s="176">
        <f t="shared" si="17"/>
        <v>165.20210830334574</v>
      </c>
      <c r="BK78" s="176">
        <f t="shared" si="17"/>
        <v>165.37694943008023</v>
      </c>
      <c r="BL78" s="176">
        <f t="shared" si="17"/>
        <v>165.47414801838852</v>
      </c>
      <c r="BM78" s="176">
        <f t="shared" si="17"/>
        <v>164.91890641932102</v>
      </c>
      <c r="BN78" s="176">
        <f t="shared" si="17"/>
        <v>164.76262842831838</v>
      </c>
      <c r="BO78" s="176">
        <f t="shared" si="17"/>
        <v>165.34501910961086</v>
      </c>
      <c r="BP78" s="176">
        <f t="shared" si="17"/>
        <v>168.4826787605314</v>
      </c>
      <c r="BQ78" s="176">
        <f t="shared" si="17"/>
        <v>166.8969988096085</v>
      </c>
      <c r="BR78" s="177">
        <f t="shared" si="17"/>
        <v>167.51275201396246</v>
      </c>
      <c r="BS78" s="177">
        <f t="shared" si="17"/>
        <v>169.71373905192297</v>
      </c>
      <c r="BT78" s="177">
        <f t="shared" si="17"/>
        <v>169.76324307289408</v>
      </c>
    </row>
    <row r="79" spans="1:72" x14ac:dyDescent="0.25">
      <c r="B79" s="148" t="s">
        <v>505</v>
      </c>
      <c r="C79" s="196">
        <v>6</v>
      </c>
      <c r="D79" s="181">
        <v>106.77522017303949</v>
      </c>
      <c r="E79" s="181">
        <v>106.39856751915018</v>
      </c>
      <c r="F79" s="181">
        <v>107.23139367316514</v>
      </c>
      <c r="G79" s="181">
        <v>104.21997347450112</v>
      </c>
      <c r="H79" s="181">
        <v>106.00104408312433</v>
      </c>
      <c r="I79" s="181">
        <v>105.60942851903302</v>
      </c>
      <c r="J79" s="181">
        <v>106.57732874221112</v>
      </c>
      <c r="K79" s="181">
        <v>107.44616230056734</v>
      </c>
      <c r="L79" s="181">
        <v>108.14023854578311</v>
      </c>
      <c r="M79" s="181">
        <v>109.42717628245818</v>
      </c>
      <c r="N79" s="181">
        <v>110.5942777043785</v>
      </c>
      <c r="O79" s="181">
        <v>110.2020936856717</v>
      </c>
      <c r="P79" s="181">
        <v>112.13332076379452</v>
      </c>
      <c r="Q79" s="181">
        <v>112.75501325723991</v>
      </c>
      <c r="R79" s="181">
        <v>114.20155683584288</v>
      </c>
      <c r="S79" s="181">
        <v>114.23273474684737</v>
      </c>
      <c r="T79" s="181">
        <v>114.91750068434713</v>
      </c>
      <c r="U79" s="181">
        <v>114.61298611349547</v>
      </c>
      <c r="V79" s="181">
        <v>115.72521372042814</v>
      </c>
      <c r="W79" s="181">
        <v>116.66308606874826</v>
      </c>
      <c r="X79" s="181">
        <v>116.90306496901502</v>
      </c>
      <c r="Y79" s="181">
        <v>118.41109227076173</v>
      </c>
      <c r="Z79" s="181">
        <v>119.04719649315371</v>
      </c>
      <c r="AA79" s="181">
        <v>119.84336635883234</v>
      </c>
      <c r="AB79" s="181">
        <v>119.55321199828988</v>
      </c>
      <c r="AC79" s="181">
        <v>120.51574833750249</v>
      </c>
      <c r="AD79" s="181">
        <v>121.54603323881128</v>
      </c>
      <c r="AE79" s="181">
        <v>120.93414787047612</v>
      </c>
      <c r="AF79" s="181">
        <v>122.45140460298546</v>
      </c>
      <c r="AG79" s="181">
        <v>120.28656711688261</v>
      </c>
      <c r="AH79" s="181">
        <v>122.16436770836903</v>
      </c>
      <c r="AI79" s="181">
        <v>122.17381666657532</v>
      </c>
      <c r="AJ79" s="181">
        <v>124.70646366982736</v>
      </c>
      <c r="AK79" s="181">
        <v>126.58392004625928</v>
      </c>
      <c r="AL79" s="181">
        <v>126.63584166891194</v>
      </c>
      <c r="AM79" s="181">
        <v>125.50789898051245</v>
      </c>
      <c r="AN79" s="181">
        <v>125.76542551763293</v>
      </c>
      <c r="AO79" s="181">
        <v>125.48617536025547</v>
      </c>
      <c r="AP79" s="181">
        <v>125.95556081806528</v>
      </c>
      <c r="AQ79" s="181">
        <v>126.26004796993691</v>
      </c>
      <c r="AR79" s="181">
        <v>128.05385520490722</v>
      </c>
      <c r="AS79" s="181">
        <v>133.30635951942409</v>
      </c>
      <c r="AT79" s="181">
        <v>134.13084826861805</v>
      </c>
      <c r="AU79" s="181">
        <v>135.75078268562527</v>
      </c>
      <c r="AV79" s="181">
        <v>136.0448642501938</v>
      </c>
      <c r="AW79" s="181">
        <v>134.48241683508104</v>
      </c>
      <c r="AX79" s="181">
        <v>135.92822308033814</v>
      </c>
      <c r="AY79" s="181">
        <v>135.18322843796659</v>
      </c>
      <c r="AZ79" s="181">
        <v>135.48481498323079</v>
      </c>
      <c r="BA79" s="181">
        <v>135.26502333395243</v>
      </c>
      <c r="BB79" s="181">
        <v>136.05281152891322</v>
      </c>
      <c r="BC79" s="181">
        <v>134.36208393571653</v>
      </c>
      <c r="BD79" s="181">
        <v>160.46076930898059</v>
      </c>
      <c r="BE79" s="181">
        <v>161.15661469085106</v>
      </c>
      <c r="BF79" s="181">
        <v>164.71568317280642</v>
      </c>
      <c r="BG79" s="181">
        <v>163.69355210568617</v>
      </c>
      <c r="BH79" s="181">
        <v>162.68679701991678</v>
      </c>
      <c r="BI79" s="181">
        <v>164.75967745797251</v>
      </c>
      <c r="BJ79" s="181">
        <v>165.20210830334574</v>
      </c>
      <c r="BK79" s="181">
        <v>165.37694943008023</v>
      </c>
      <c r="BL79" s="181">
        <v>165.47414801838852</v>
      </c>
      <c r="BM79" s="181">
        <v>164.91890641932102</v>
      </c>
      <c r="BN79" s="181">
        <v>164.76262842831838</v>
      </c>
      <c r="BO79" s="181">
        <v>165.34501910961086</v>
      </c>
      <c r="BP79" s="181">
        <v>168.4826787605314</v>
      </c>
      <c r="BQ79" s="181">
        <v>166.8969988096085</v>
      </c>
      <c r="BR79" s="181">
        <v>167.51275201396246</v>
      </c>
      <c r="BS79" s="181">
        <v>169.71373905192297</v>
      </c>
      <c r="BT79" s="181">
        <v>169.76324307289408</v>
      </c>
    </row>
    <row r="80" spans="1:72" x14ac:dyDescent="0.25">
      <c r="A80" s="173" t="s">
        <v>62</v>
      </c>
      <c r="B80" s="188"/>
      <c r="C80" s="164">
        <f>SUM(C81:C82)</f>
        <v>25</v>
      </c>
      <c r="D80" s="176">
        <f>(D81*24+D82*1)/25</f>
        <v>101.05400452485172</v>
      </c>
      <c r="E80" s="176">
        <v>100.7349977820848</v>
      </c>
      <c r="F80" s="176">
        <f t="shared" ref="F80:BQ80" si="18">(F81*24+F82*1)/25</f>
        <v>106.92892886879352</v>
      </c>
      <c r="G80" s="176">
        <f t="shared" si="18"/>
        <v>111.76540511297024</v>
      </c>
      <c r="H80" s="176">
        <f t="shared" si="18"/>
        <v>112.01753615233137</v>
      </c>
      <c r="I80" s="176">
        <f t="shared" si="18"/>
        <v>111.86265013282861</v>
      </c>
      <c r="J80" s="176">
        <f t="shared" si="18"/>
        <v>112.25247622915842</v>
      </c>
      <c r="K80" s="176">
        <f t="shared" si="18"/>
        <v>112.22713140451489</v>
      </c>
      <c r="L80" s="176">
        <f t="shared" si="18"/>
        <v>112.22576931310051</v>
      </c>
      <c r="M80" s="176">
        <f t="shared" si="18"/>
        <v>112.78918036080847</v>
      </c>
      <c r="N80" s="176">
        <f t="shared" si="18"/>
        <v>112.73682009237547</v>
      </c>
      <c r="O80" s="176">
        <f t="shared" si="18"/>
        <v>112.51616549006931</v>
      </c>
      <c r="P80" s="176">
        <f t="shared" si="18"/>
        <v>113.01134200699131</v>
      </c>
      <c r="Q80" s="176">
        <f t="shared" si="18"/>
        <v>112.62554122296233</v>
      </c>
      <c r="R80" s="176">
        <f t="shared" si="18"/>
        <v>113.22078647951719</v>
      </c>
      <c r="S80" s="176">
        <f t="shared" si="18"/>
        <v>113.3389565031559</v>
      </c>
      <c r="T80" s="176">
        <f t="shared" si="18"/>
        <v>113.15307261108848</v>
      </c>
      <c r="U80" s="176">
        <f t="shared" si="18"/>
        <v>112.73621712665448</v>
      </c>
      <c r="V80" s="176">
        <f t="shared" si="18"/>
        <v>113.30466621504385</v>
      </c>
      <c r="W80" s="176">
        <f t="shared" si="18"/>
        <v>113.54003591873214</v>
      </c>
      <c r="X80" s="176">
        <f t="shared" si="18"/>
        <v>113.60680471549129</v>
      </c>
      <c r="Y80" s="176">
        <f t="shared" si="18"/>
        <v>113.61140753170008</v>
      </c>
      <c r="Z80" s="176">
        <f t="shared" si="18"/>
        <v>113.89892130418394</v>
      </c>
      <c r="AA80" s="176">
        <f t="shared" si="18"/>
        <v>114.82365864303158</v>
      </c>
      <c r="AB80" s="176">
        <f t="shared" si="18"/>
        <v>114.82398172671816</v>
      </c>
      <c r="AC80" s="176">
        <f t="shared" si="18"/>
        <v>115.24484718689928</v>
      </c>
      <c r="AD80" s="176">
        <f t="shared" si="18"/>
        <v>115.49806749187309</v>
      </c>
      <c r="AE80" s="176">
        <f t="shared" si="18"/>
        <v>115.36381306952261</v>
      </c>
      <c r="AF80" s="176">
        <f t="shared" si="18"/>
        <v>115.77995216536658</v>
      </c>
      <c r="AG80" s="176">
        <f t="shared" si="18"/>
        <v>115.29503180838117</v>
      </c>
      <c r="AH80" s="176">
        <f t="shared" si="18"/>
        <v>115.72784466824768</v>
      </c>
      <c r="AI80" s="176">
        <f t="shared" si="18"/>
        <v>115.99364790256169</v>
      </c>
      <c r="AJ80" s="176">
        <f t="shared" si="18"/>
        <v>115.92839960333318</v>
      </c>
      <c r="AK80" s="176">
        <f t="shared" si="18"/>
        <v>115.77235896761695</v>
      </c>
      <c r="AL80" s="176">
        <f t="shared" si="18"/>
        <v>116.09578690651402</v>
      </c>
      <c r="AM80" s="176">
        <f t="shared" si="18"/>
        <v>115.62767364970836</v>
      </c>
      <c r="AN80" s="176">
        <f t="shared" si="18"/>
        <v>115.8397309457151</v>
      </c>
      <c r="AO80" s="176">
        <f t="shared" si="18"/>
        <v>115.60063856847722</v>
      </c>
      <c r="AP80" s="176">
        <f t="shared" si="18"/>
        <v>115.97355476122797</v>
      </c>
      <c r="AQ80" s="176">
        <f t="shared" si="18"/>
        <v>116.46637390776584</v>
      </c>
      <c r="AR80" s="176">
        <f t="shared" si="18"/>
        <v>121.1758428639266</v>
      </c>
      <c r="AS80" s="176">
        <f t="shared" si="18"/>
        <v>130.65796601767531</v>
      </c>
      <c r="AT80" s="176">
        <f t="shared" si="18"/>
        <v>130.7547823598683</v>
      </c>
      <c r="AU80" s="176">
        <f t="shared" si="18"/>
        <v>130.70864218992912</v>
      </c>
      <c r="AV80" s="176">
        <f t="shared" si="18"/>
        <v>130.93257791965843</v>
      </c>
      <c r="AW80" s="176">
        <f t="shared" si="18"/>
        <v>130.6529766943965</v>
      </c>
      <c r="AX80" s="176">
        <f t="shared" si="18"/>
        <v>130.79533371089602</v>
      </c>
      <c r="AY80" s="176">
        <f t="shared" si="18"/>
        <v>130.97296982534391</v>
      </c>
      <c r="AZ80" s="176">
        <f t="shared" si="18"/>
        <v>131.12809501475954</v>
      </c>
      <c r="BA80" s="176">
        <f t="shared" si="18"/>
        <v>130.07902253878376</v>
      </c>
      <c r="BB80" s="176">
        <f t="shared" si="18"/>
        <v>130.69664503529575</v>
      </c>
      <c r="BC80" s="176">
        <f t="shared" si="18"/>
        <v>130.83078333159398</v>
      </c>
      <c r="BD80" s="176">
        <f t="shared" si="18"/>
        <v>147.048438416902</v>
      </c>
      <c r="BE80" s="176">
        <f t="shared" si="18"/>
        <v>145.95463074348902</v>
      </c>
      <c r="BF80" s="176">
        <f t="shared" si="18"/>
        <v>146.713387164637</v>
      </c>
      <c r="BG80" s="176">
        <f t="shared" si="18"/>
        <v>146.92017654338767</v>
      </c>
      <c r="BH80" s="176">
        <f t="shared" si="18"/>
        <v>146.92017654338767</v>
      </c>
      <c r="BI80" s="176">
        <f t="shared" si="18"/>
        <v>146.79478346458177</v>
      </c>
      <c r="BJ80" s="176">
        <f t="shared" si="18"/>
        <v>147.14729122237767</v>
      </c>
      <c r="BK80" s="176">
        <f t="shared" si="18"/>
        <v>146.99653112389294</v>
      </c>
      <c r="BL80" s="176">
        <f t="shared" si="18"/>
        <v>147.09391746237415</v>
      </c>
      <c r="BM80" s="176">
        <f t="shared" si="18"/>
        <v>147.09428358353077</v>
      </c>
      <c r="BN80" s="176">
        <f t="shared" si="18"/>
        <v>146.98096712403773</v>
      </c>
      <c r="BO80" s="176">
        <f t="shared" si="18"/>
        <v>146.6869565242624</v>
      </c>
      <c r="BP80" s="176">
        <f t="shared" si="18"/>
        <v>154.90956863642432</v>
      </c>
      <c r="BQ80" s="176">
        <f t="shared" si="18"/>
        <v>158.43585482177133</v>
      </c>
      <c r="BR80" s="177">
        <f>(BR81*24+BR82*1)/25</f>
        <v>158.94670218649804</v>
      </c>
      <c r="BS80" s="177">
        <f>(BS81*24+BS82*1)/25</f>
        <v>168.6396336144866</v>
      </c>
      <c r="BT80" s="177">
        <f>(BT81*24+BT82*1)/25</f>
        <v>168.36884080570235</v>
      </c>
    </row>
    <row r="81" spans="1:72" x14ac:dyDescent="0.25">
      <c r="B81" s="148" t="s">
        <v>506</v>
      </c>
      <c r="C81" s="196">
        <v>24</v>
      </c>
      <c r="D81" s="181">
        <v>101.08404718650554</v>
      </c>
      <c r="E81" s="181">
        <v>100.71711826495853</v>
      </c>
      <c r="F81" s="181">
        <v>106.6768682029104</v>
      </c>
      <c r="G81" s="181">
        <v>111.43368858633396</v>
      </c>
      <c r="H81" s="181">
        <v>111.62533977288557</v>
      </c>
      <c r="I81" s="181">
        <v>111.46400016923684</v>
      </c>
      <c r="J81" s="181">
        <v>111.8700690195804</v>
      </c>
      <c r="K81" s="181">
        <v>111.84366816057673</v>
      </c>
      <c r="L81" s="181">
        <v>111.84224931535341</v>
      </c>
      <c r="M81" s="181">
        <v>112.42913582338254</v>
      </c>
      <c r="N81" s="181">
        <v>112.37459387709816</v>
      </c>
      <c r="O81" s="181">
        <v>112.14474533302923</v>
      </c>
      <c r="P81" s="181">
        <v>112.58585932363501</v>
      </c>
      <c r="Q81" s="181">
        <v>112.18398350693815</v>
      </c>
      <c r="R81" s="181">
        <v>112.80403064918279</v>
      </c>
      <c r="S81" s="181">
        <v>112.96477292036458</v>
      </c>
      <c r="T81" s="181">
        <v>112.75292231250977</v>
      </c>
      <c r="U81" s="181">
        <v>112.31869784955768</v>
      </c>
      <c r="V81" s="181">
        <v>112.91083231662994</v>
      </c>
      <c r="W81" s="181">
        <v>113.15600909130524</v>
      </c>
      <c r="X81" s="181">
        <v>113.22076892927994</v>
      </c>
      <c r="Y81" s="181">
        <v>113.22556352949744</v>
      </c>
      <c r="Z81" s="181">
        <v>113.52505704250147</v>
      </c>
      <c r="AA81" s="181">
        <v>114.48140155578709</v>
      </c>
      <c r="AB81" s="181">
        <v>114.48173810129394</v>
      </c>
      <c r="AC81" s="181">
        <v>114.92013962231594</v>
      </c>
      <c r="AD81" s="181">
        <v>115.06993627945218</v>
      </c>
      <c r="AE81" s="181">
        <v>114.80729997064795</v>
      </c>
      <c r="AF81" s="181">
        <v>115.2254282750183</v>
      </c>
      <c r="AG81" s="181">
        <v>114.7203029031585</v>
      </c>
      <c r="AH81" s="181">
        <v>115.17114963218613</v>
      </c>
      <c r="AI81" s="181">
        <v>115.43632063475724</v>
      </c>
      <c r="AJ81" s="181">
        <v>115.36835365639421</v>
      </c>
      <c r="AK81" s="181">
        <v>115.20581132752312</v>
      </c>
      <c r="AL81" s="181">
        <v>115.54271543054091</v>
      </c>
      <c r="AM81" s="181">
        <v>115.05509745470168</v>
      </c>
      <c r="AN81" s="181">
        <v>115.27599047137538</v>
      </c>
      <c r="AO81" s="181">
        <v>115.02693591175257</v>
      </c>
      <c r="AP81" s="181">
        <v>115.41539027920128</v>
      </c>
      <c r="AQ81" s="181">
        <v>115.92874355684489</v>
      </c>
      <c r="AR81" s="181">
        <v>120.66825173096845</v>
      </c>
      <c r="AS81" s="181">
        <v>130.26065552171013</v>
      </c>
      <c r="AT81" s="181">
        <v>130.2778214602757</v>
      </c>
      <c r="AU81" s="181">
        <v>130.2297587832557</v>
      </c>
      <c r="AV81" s="181">
        <v>130.32357951872388</v>
      </c>
      <c r="AW81" s="181">
        <v>130.03232824240936</v>
      </c>
      <c r="AX81" s="181">
        <v>130.17494620874564</v>
      </c>
      <c r="AY81" s="181">
        <v>130.38243469253626</v>
      </c>
      <c r="AZ81" s="181">
        <v>130.54402343151088</v>
      </c>
      <c r="BA81" s="181">
        <v>129.45123960236944</v>
      </c>
      <c r="BB81" s="181">
        <v>130.08894146733687</v>
      </c>
      <c r="BC81" s="181">
        <v>130.22866885931418</v>
      </c>
      <c r="BD81" s="181">
        <v>146.48253913957234</v>
      </c>
      <c r="BE81" s="181">
        <v>145.35284967965143</v>
      </c>
      <c r="BF81" s="181">
        <v>146.1432209516806</v>
      </c>
      <c r="BG81" s="181">
        <v>146.35862655454585</v>
      </c>
      <c r="BH81" s="181">
        <v>146.35862655454585</v>
      </c>
      <c r="BI81" s="181">
        <v>146.21831523090543</v>
      </c>
      <c r="BJ81" s="181">
        <v>146.58551081194284</v>
      </c>
      <c r="BK81" s="181">
        <v>146.42846904268791</v>
      </c>
      <c r="BL81" s="181">
        <v>146.5299131452725</v>
      </c>
      <c r="BM81" s="181">
        <v>146.53029452147732</v>
      </c>
      <c r="BN81" s="181">
        <v>146.40202105928577</v>
      </c>
      <c r="BO81" s="181">
        <v>146.09576001785311</v>
      </c>
      <c r="BP81" s="181">
        <v>154.28014923301606</v>
      </c>
      <c r="BQ81" s="181">
        <v>157.77842778348577</v>
      </c>
      <c r="BR81" s="181">
        <v>158.31056045507609</v>
      </c>
      <c r="BS81" s="181">
        <v>167.68454307675904</v>
      </c>
      <c r="BT81" s="181">
        <v>167.3920940180405</v>
      </c>
    </row>
    <row r="82" spans="1:72" x14ac:dyDescent="0.25">
      <c r="B82" s="148" t="s">
        <v>507</v>
      </c>
      <c r="C82" s="196">
        <v>1</v>
      </c>
      <c r="D82" s="181">
        <v>100.33298064515955</v>
      </c>
      <c r="E82" s="181">
        <v>101.16410619311546</v>
      </c>
      <c r="F82" s="181">
        <v>112.97838484998815</v>
      </c>
      <c r="G82" s="181">
        <v>119.72660175224121</v>
      </c>
      <c r="H82" s="181">
        <v>121.43024925903086</v>
      </c>
      <c r="I82" s="181">
        <v>121.43024925903086</v>
      </c>
      <c r="J82" s="181">
        <v>121.43024925903086</v>
      </c>
      <c r="K82" s="181">
        <v>121.43024925903086</v>
      </c>
      <c r="L82" s="181">
        <v>121.43024925903086</v>
      </c>
      <c r="M82" s="181">
        <v>121.43024925903086</v>
      </c>
      <c r="N82" s="181">
        <v>121.43024925903086</v>
      </c>
      <c r="O82" s="181">
        <v>121.43024925903086</v>
      </c>
      <c r="P82" s="181">
        <v>123.22292640754284</v>
      </c>
      <c r="Q82" s="181">
        <v>123.22292640754284</v>
      </c>
      <c r="R82" s="181">
        <v>123.22292640754284</v>
      </c>
      <c r="S82" s="181">
        <v>122.31936249014757</v>
      </c>
      <c r="T82" s="181">
        <v>122.75667977697768</v>
      </c>
      <c r="U82" s="181">
        <v>122.75667977697768</v>
      </c>
      <c r="V82" s="181">
        <v>122.75667977697768</v>
      </c>
      <c r="W82" s="181">
        <v>122.75667977697768</v>
      </c>
      <c r="X82" s="181">
        <v>122.87166358456342</v>
      </c>
      <c r="Y82" s="181">
        <v>122.87166358456342</v>
      </c>
      <c r="Z82" s="181">
        <v>122.87166358456342</v>
      </c>
      <c r="AA82" s="181">
        <v>123.03782873689939</v>
      </c>
      <c r="AB82" s="181">
        <v>123.03782873689939</v>
      </c>
      <c r="AC82" s="181">
        <v>123.03782873689939</v>
      </c>
      <c r="AD82" s="181">
        <v>125.77321658997462</v>
      </c>
      <c r="AE82" s="181">
        <v>128.7201274425141</v>
      </c>
      <c r="AF82" s="181">
        <v>129.08852553372517</v>
      </c>
      <c r="AG82" s="181">
        <v>129.08852553372517</v>
      </c>
      <c r="AH82" s="181">
        <v>129.08852553372517</v>
      </c>
      <c r="AI82" s="181">
        <v>129.36950232986891</v>
      </c>
      <c r="AJ82" s="181">
        <v>129.36950232986891</v>
      </c>
      <c r="AK82" s="181">
        <v>129.36950232986891</v>
      </c>
      <c r="AL82" s="181">
        <v>129.36950232986891</v>
      </c>
      <c r="AM82" s="181">
        <v>129.36950232986891</v>
      </c>
      <c r="AN82" s="181">
        <v>129.36950232986891</v>
      </c>
      <c r="AO82" s="181">
        <v>129.36950232986891</v>
      </c>
      <c r="AP82" s="181">
        <v>129.36950232986891</v>
      </c>
      <c r="AQ82" s="181">
        <v>129.36950232986891</v>
      </c>
      <c r="AR82" s="181">
        <v>133.35803005492235</v>
      </c>
      <c r="AS82" s="181">
        <v>140.19341792083941</v>
      </c>
      <c r="AT82" s="181">
        <v>142.20184395009136</v>
      </c>
      <c r="AU82" s="181">
        <v>142.20184395009136</v>
      </c>
      <c r="AV82" s="181">
        <v>145.54853954208735</v>
      </c>
      <c r="AW82" s="181">
        <v>145.54853954208735</v>
      </c>
      <c r="AX82" s="181">
        <v>145.684633762505</v>
      </c>
      <c r="AY82" s="181">
        <v>145.14581301272776</v>
      </c>
      <c r="AZ82" s="181">
        <v>145.14581301272776</v>
      </c>
      <c r="BA82" s="181">
        <v>145.14581301272776</v>
      </c>
      <c r="BB82" s="181">
        <v>145.28153066630907</v>
      </c>
      <c r="BC82" s="181">
        <v>145.28153066630907</v>
      </c>
      <c r="BD82" s="181">
        <v>160.63002107281349</v>
      </c>
      <c r="BE82" s="181">
        <v>160.39737627559083</v>
      </c>
      <c r="BF82" s="181">
        <v>160.39737627559083</v>
      </c>
      <c r="BG82" s="181">
        <v>160.39737627559083</v>
      </c>
      <c r="BH82" s="181">
        <v>160.39737627559083</v>
      </c>
      <c r="BI82" s="181">
        <v>160.63002107281349</v>
      </c>
      <c r="BJ82" s="181">
        <v>160.63002107281349</v>
      </c>
      <c r="BK82" s="181">
        <v>160.63002107281349</v>
      </c>
      <c r="BL82" s="181">
        <v>160.63002107281349</v>
      </c>
      <c r="BM82" s="181">
        <v>160.63002107281349</v>
      </c>
      <c r="BN82" s="181">
        <v>160.87567267808467</v>
      </c>
      <c r="BO82" s="181">
        <v>160.87567267808467</v>
      </c>
      <c r="BP82" s="181">
        <v>170.01563431822311</v>
      </c>
      <c r="BQ82" s="181">
        <v>174.21410374062515</v>
      </c>
      <c r="BR82" s="181">
        <v>174.21410374062515</v>
      </c>
      <c r="BS82" s="181">
        <v>191.5618065199476</v>
      </c>
      <c r="BT82" s="181">
        <v>191.81076370958652</v>
      </c>
    </row>
    <row r="83" spans="1:72" x14ac:dyDescent="0.25">
      <c r="A83" s="189" t="s">
        <v>63</v>
      </c>
      <c r="B83" s="188"/>
      <c r="C83" s="164">
        <f>C84</f>
        <v>42</v>
      </c>
      <c r="D83" s="170">
        <f>D84</f>
        <v>104.54939429825986</v>
      </c>
      <c r="E83" s="170">
        <v>109.4006386338319</v>
      </c>
      <c r="F83" s="170">
        <f t="shared" ref="F83:BP84" si="19">F84</f>
        <v>109.4006386338319</v>
      </c>
      <c r="G83" s="170">
        <f t="shared" si="19"/>
        <v>109.4006386338319</v>
      </c>
      <c r="H83" s="170">
        <f t="shared" si="19"/>
        <v>109.4006386338319</v>
      </c>
      <c r="I83" s="170">
        <f t="shared" si="19"/>
        <v>109.4006386338319</v>
      </c>
      <c r="J83" s="170">
        <f t="shared" si="19"/>
        <v>109.4006386338319</v>
      </c>
      <c r="K83" s="170">
        <f t="shared" si="19"/>
        <v>109.4006386338319</v>
      </c>
      <c r="L83" s="170">
        <f t="shared" si="19"/>
        <v>109.4006386338319</v>
      </c>
      <c r="M83" s="170">
        <f t="shared" si="19"/>
        <v>109.4006386338319</v>
      </c>
      <c r="N83" s="170">
        <f t="shared" si="19"/>
        <v>109.4006386338319</v>
      </c>
      <c r="O83" s="170">
        <f t="shared" si="19"/>
        <v>109.4006386338319</v>
      </c>
      <c r="P83" s="170">
        <f t="shared" si="19"/>
        <v>109.4006386338319</v>
      </c>
      <c r="Q83" s="170">
        <f t="shared" si="19"/>
        <v>109.4006386338319</v>
      </c>
      <c r="R83" s="170">
        <f t="shared" si="19"/>
        <v>117.20110525782795</v>
      </c>
      <c r="S83" s="170">
        <f t="shared" si="19"/>
        <v>117.20110525782795</v>
      </c>
      <c r="T83" s="170">
        <f t="shared" si="19"/>
        <v>117.20110525782795</v>
      </c>
      <c r="U83" s="170">
        <f t="shared" si="19"/>
        <v>117.20110525782795</v>
      </c>
      <c r="V83" s="170">
        <f t="shared" si="19"/>
        <v>117.20110525782795</v>
      </c>
      <c r="W83" s="170">
        <f t="shared" si="19"/>
        <v>117.74716040388309</v>
      </c>
      <c r="X83" s="170">
        <f t="shared" si="19"/>
        <v>120.25739206411477</v>
      </c>
      <c r="Y83" s="170">
        <f t="shared" si="19"/>
        <v>120.25739206411477</v>
      </c>
      <c r="Z83" s="170">
        <f t="shared" si="19"/>
        <v>120.25739206411477</v>
      </c>
      <c r="AA83" s="170">
        <f t="shared" si="19"/>
        <v>120.25739206411477</v>
      </c>
      <c r="AB83" s="170">
        <f t="shared" si="19"/>
        <v>120.25739206411477</v>
      </c>
      <c r="AC83" s="170">
        <f t="shared" si="19"/>
        <v>120.25739206411477</v>
      </c>
      <c r="AD83" s="170">
        <f t="shared" si="19"/>
        <v>120.25739206411477</v>
      </c>
      <c r="AE83" s="170">
        <f t="shared" si="19"/>
        <v>120.25739206411477</v>
      </c>
      <c r="AF83" s="170">
        <f t="shared" si="19"/>
        <v>120.25739206411477</v>
      </c>
      <c r="AG83" s="170">
        <f t="shared" si="19"/>
        <v>120.25739206411477</v>
      </c>
      <c r="AH83" s="170">
        <f t="shared" si="19"/>
        <v>120.25739206411477</v>
      </c>
      <c r="AI83" s="170">
        <f t="shared" si="19"/>
        <v>120.25739206411477</v>
      </c>
      <c r="AJ83" s="170">
        <f t="shared" si="19"/>
        <v>120.25739206411477</v>
      </c>
      <c r="AK83" s="170">
        <f t="shared" si="19"/>
        <v>120.25739206411477</v>
      </c>
      <c r="AL83" s="170">
        <f t="shared" si="19"/>
        <v>120.25739206411477</v>
      </c>
      <c r="AM83" s="170">
        <f t="shared" si="19"/>
        <v>120.25739206411477</v>
      </c>
      <c r="AN83" s="170">
        <f t="shared" si="19"/>
        <v>120.25739206411477</v>
      </c>
      <c r="AO83" s="170">
        <f t="shared" si="19"/>
        <v>120.25739206411477</v>
      </c>
      <c r="AP83" s="170">
        <f t="shared" si="19"/>
        <v>120.25739206411477</v>
      </c>
      <c r="AQ83" s="170">
        <f t="shared" si="19"/>
        <v>120.25739206411477</v>
      </c>
      <c r="AR83" s="170">
        <f t="shared" si="19"/>
        <v>127.92454113843567</v>
      </c>
      <c r="AS83" s="170">
        <f t="shared" si="19"/>
        <v>141.16372709099454</v>
      </c>
      <c r="AT83" s="170">
        <f t="shared" si="19"/>
        <v>141.16372709099454</v>
      </c>
      <c r="AU83" s="170">
        <f t="shared" si="19"/>
        <v>141.16372709099454</v>
      </c>
      <c r="AV83" s="170">
        <f t="shared" si="19"/>
        <v>141.16372709099454</v>
      </c>
      <c r="AW83" s="170">
        <f t="shared" si="19"/>
        <v>141.16372709099454</v>
      </c>
      <c r="AX83" s="170">
        <f t="shared" si="19"/>
        <v>141.16372709099454</v>
      </c>
      <c r="AY83" s="170">
        <f t="shared" si="19"/>
        <v>141.16372709099454</v>
      </c>
      <c r="AZ83" s="170">
        <f t="shared" si="19"/>
        <v>141.16372709099454</v>
      </c>
      <c r="BA83" s="170">
        <f t="shared" si="19"/>
        <v>141.16372709099454</v>
      </c>
      <c r="BB83" s="170">
        <f t="shared" si="19"/>
        <v>141.16372709099454</v>
      </c>
      <c r="BC83" s="170">
        <f t="shared" si="19"/>
        <v>141.16372709099454</v>
      </c>
      <c r="BD83" s="170">
        <f t="shared" si="19"/>
        <v>163.22554105660456</v>
      </c>
      <c r="BE83" s="170">
        <f t="shared" si="19"/>
        <v>163.22554105660456</v>
      </c>
      <c r="BF83" s="170">
        <f t="shared" si="19"/>
        <v>163.22554105660456</v>
      </c>
      <c r="BG83" s="170">
        <f t="shared" si="19"/>
        <v>163.22554105660456</v>
      </c>
      <c r="BH83" s="170">
        <f t="shared" si="19"/>
        <v>163.22554105660456</v>
      </c>
      <c r="BI83" s="170">
        <f t="shared" si="19"/>
        <v>163.22554105660456</v>
      </c>
      <c r="BJ83" s="170">
        <f t="shared" si="19"/>
        <v>163.22554105660456</v>
      </c>
      <c r="BK83" s="170">
        <f t="shared" si="19"/>
        <v>163.22554105660456</v>
      </c>
      <c r="BL83" s="170">
        <f t="shared" si="19"/>
        <v>163.22554105660456</v>
      </c>
      <c r="BM83" s="170">
        <f t="shared" si="19"/>
        <v>163.22554105660456</v>
      </c>
      <c r="BN83" s="170">
        <f t="shared" si="19"/>
        <v>163.22554105660456</v>
      </c>
      <c r="BO83" s="170">
        <f t="shared" si="19"/>
        <v>163.22554105660456</v>
      </c>
      <c r="BP83" s="170">
        <f t="shared" si="19"/>
        <v>176.38821071369608</v>
      </c>
      <c r="BQ83" s="170">
        <f t="shared" ref="BQ83:BT84" si="20">BQ84</f>
        <v>182.02935485244956</v>
      </c>
      <c r="BR83" s="172">
        <f t="shared" si="20"/>
        <v>182.02935485244956</v>
      </c>
      <c r="BS83" s="172">
        <f t="shared" si="20"/>
        <v>182.02935485244956</v>
      </c>
      <c r="BT83" s="172">
        <f t="shared" si="20"/>
        <v>182.02935485244956</v>
      </c>
    </row>
    <row r="84" spans="1:72" x14ac:dyDescent="0.25">
      <c r="A84" s="173" t="s">
        <v>64</v>
      </c>
      <c r="B84" s="188"/>
      <c r="C84" s="164">
        <f>SUM(C85)</f>
        <v>42</v>
      </c>
      <c r="D84" s="176">
        <f>D85</f>
        <v>104.54939429825986</v>
      </c>
      <c r="E84" s="176">
        <v>109.4006386338319</v>
      </c>
      <c r="F84" s="176">
        <f t="shared" si="19"/>
        <v>109.4006386338319</v>
      </c>
      <c r="G84" s="176">
        <f t="shared" si="19"/>
        <v>109.4006386338319</v>
      </c>
      <c r="H84" s="176">
        <f t="shared" si="19"/>
        <v>109.4006386338319</v>
      </c>
      <c r="I84" s="176">
        <f t="shared" si="19"/>
        <v>109.4006386338319</v>
      </c>
      <c r="J84" s="176">
        <f t="shared" si="19"/>
        <v>109.4006386338319</v>
      </c>
      <c r="K84" s="176">
        <f t="shared" si="19"/>
        <v>109.4006386338319</v>
      </c>
      <c r="L84" s="176">
        <f t="shared" si="19"/>
        <v>109.4006386338319</v>
      </c>
      <c r="M84" s="176">
        <f t="shared" si="19"/>
        <v>109.4006386338319</v>
      </c>
      <c r="N84" s="176">
        <f t="shared" si="19"/>
        <v>109.4006386338319</v>
      </c>
      <c r="O84" s="176">
        <f t="shared" si="19"/>
        <v>109.4006386338319</v>
      </c>
      <c r="P84" s="176">
        <f t="shared" si="19"/>
        <v>109.4006386338319</v>
      </c>
      <c r="Q84" s="176">
        <f t="shared" si="19"/>
        <v>109.4006386338319</v>
      </c>
      <c r="R84" s="176">
        <f t="shared" si="19"/>
        <v>117.20110525782795</v>
      </c>
      <c r="S84" s="176">
        <f t="shared" si="19"/>
        <v>117.20110525782795</v>
      </c>
      <c r="T84" s="176">
        <f t="shared" si="19"/>
        <v>117.20110525782795</v>
      </c>
      <c r="U84" s="176">
        <f t="shared" si="19"/>
        <v>117.20110525782795</v>
      </c>
      <c r="V84" s="176">
        <f t="shared" si="19"/>
        <v>117.20110525782795</v>
      </c>
      <c r="W84" s="176">
        <f t="shared" si="19"/>
        <v>117.74716040388309</v>
      </c>
      <c r="X84" s="176">
        <f t="shared" si="19"/>
        <v>120.25739206411477</v>
      </c>
      <c r="Y84" s="176">
        <f t="shared" si="19"/>
        <v>120.25739206411477</v>
      </c>
      <c r="Z84" s="176">
        <f t="shared" si="19"/>
        <v>120.25739206411477</v>
      </c>
      <c r="AA84" s="176">
        <f t="shared" si="19"/>
        <v>120.25739206411477</v>
      </c>
      <c r="AB84" s="176">
        <f t="shared" si="19"/>
        <v>120.25739206411477</v>
      </c>
      <c r="AC84" s="176">
        <f t="shared" si="19"/>
        <v>120.25739206411477</v>
      </c>
      <c r="AD84" s="176">
        <f t="shared" si="19"/>
        <v>120.25739206411477</v>
      </c>
      <c r="AE84" s="176">
        <f t="shared" si="19"/>
        <v>120.25739206411477</v>
      </c>
      <c r="AF84" s="176">
        <f t="shared" si="19"/>
        <v>120.25739206411477</v>
      </c>
      <c r="AG84" s="176">
        <f t="shared" si="19"/>
        <v>120.25739206411477</v>
      </c>
      <c r="AH84" s="176">
        <f t="shared" si="19"/>
        <v>120.25739206411477</v>
      </c>
      <c r="AI84" s="176">
        <f t="shared" si="19"/>
        <v>120.25739206411477</v>
      </c>
      <c r="AJ84" s="176">
        <f t="shared" si="19"/>
        <v>120.25739206411477</v>
      </c>
      <c r="AK84" s="176">
        <f t="shared" si="19"/>
        <v>120.25739206411477</v>
      </c>
      <c r="AL84" s="176">
        <f t="shared" si="19"/>
        <v>120.25739206411477</v>
      </c>
      <c r="AM84" s="176">
        <f t="shared" si="19"/>
        <v>120.25739206411477</v>
      </c>
      <c r="AN84" s="176">
        <f t="shared" si="19"/>
        <v>120.25739206411477</v>
      </c>
      <c r="AO84" s="176">
        <f t="shared" si="19"/>
        <v>120.25739206411477</v>
      </c>
      <c r="AP84" s="176">
        <f t="shared" si="19"/>
        <v>120.25739206411477</v>
      </c>
      <c r="AQ84" s="176">
        <f t="shared" si="19"/>
        <v>120.25739206411477</v>
      </c>
      <c r="AR84" s="176">
        <f t="shared" si="19"/>
        <v>127.92454113843567</v>
      </c>
      <c r="AS84" s="176">
        <f t="shared" si="19"/>
        <v>141.16372709099454</v>
      </c>
      <c r="AT84" s="176">
        <f t="shared" si="19"/>
        <v>141.16372709099454</v>
      </c>
      <c r="AU84" s="176">
        <f t="shared" si="19"/>
        <v>141.16372709099454</v>
      </c>
      <c r="AV84" s="176">
        <f t="shared" si="19"/>
        <v>141.16372709099454</v>
      </c>
      <c r="AW84" s="176">
        <f t="shared" si="19"/>
        <v>141.16372709099454</v>
      </c>
      <c r="AX84" s="176">
        <f t="shared" si="19"/>
        <v>141.16372709099454</v>
      </c>
      <c r="AY84" s="176">
        <f t="shared" si="19"/>
        <v>141.16372709099454</v>
      </c>
      <c r="AZ84" s="176">
        <f t="shared" si="19"/>
        <v>141.16372709099454</v>
      </c>
      <c r="BA84" s="176">
        <f t="shared" si="19"/>
        <v>141.16372709099454</v>
      </c>
      <c r="BB84" s="176">
        <f t="shared" si="19"/>
        <v>141.16372709099454</v>
      </c>
      <c r="BC84" s="176">
        <f t="shared" si="19"/>
        <v>141.16372709099454</v>
      </c>
      <c r="BD84" s="176">
        <f t="shared" si="19"/>
        <v>163.22554105660456</v>
      </c>
      <c r="BE84" s="176">
        <f t="shared" si="19"/>
        <v>163.22554105660456</v>
      </c>
      <c r="BF84" s="176">
        <f t="shared" si="19"/>
        <v>163.22554105660456</v>
      </c>
      <c r="BG84" s="176">
        <f t="shared" si="19"/>
        <v>163.22554105660456</v>
      </c>
      <c r="BH84" s="176">
        <f t="shared" si="19"/>
        <v>163.22554105660456</v>
      </c>
      <c r="BI84" s="176">
        <f t="shared" si="19"/>
        <v>163.22554105660456</v>
      </c>
      <c r="BJ84" s="176">
        <f t="shared" si="19"/>
        <v>163.22554105660456</v>
      </c>
      <c r="BK84" s="176">
        <f t="shared" si="19"/>
        <v>163.22554105660456</v>
      </c>
      <c r="BL84" s="176">
        <f t="shared" si="19"/>
        <v>163.22554105660456</v>
      </c>
      <c r="BM84" s="176">
        <f t="shared" si="19"/>
        <v>163.22554105660456</v>
      </c>
      <c r="BN84" s="176">
        <f t="shared" si="19"/>
        <v>163.22554105660456</v>
      </c>
      <c r="BO84" s="176">
        <f t="shared" si="19"/>
        <v>163.22554105660456</v>
      </c>
      <c r="BP84" s="176">
        <f t="shared" si="19"/>
        <v>176.38821071369608</v>
      </c>
      <c r="BQ84" s="176">
        <f t="shared" si="20"/>
        <v>182.02935485244956</v>
      </c>
      <c r="BR84" s="177">
        <f t="shared" si="20"/>
        <v>182.02935485244956</v>
      </c>
      <c r="BS84" s="177">
        <f t="shared" si="20"/>
        <v>182.02935485244956</v>
      </c>
      <c r="BT84" s="177">
        <f t="shared" si="20"/>
        <v>182.02935485244956</v>
      </c>
    </row>
    <row r="85" spans="1:72" x14ac:dyDescent="0.25">
      <c r="B85" s="148" t="s">
        <v>508</v>
      </c>
      <c r="C85" s="196">
        <v>42</v>
      </c>
      <c r="D85" s="181">
        <v>104.54939429825986</v>
      </c>
      <c r="E85" s="181">
        <v>109.4006386338319</v>
      </c>
      <c r="F85" s="181">
        <v>109.4006386338319</v>
      </c>
      <c r="G85" s="181">
        <v>109.4006386338319</v>
      </c>
      <c r="H85" s="181">
        <v>109.4006386338319</v>
      </c>
      <c r="I85" s="181">
        <v>109.4006386338319</v>
      </c>
      <c r="J85" s="181">
        <v>109.4006386338319</v>
      </c>
      <c r="K85" s="181">
        <v>109.4006386338319</v>
      </c>
      <c r="L85" s="181">
        <v>109.4006386338319</v>
      </c>
      <c r="M85" s="181">
        <v>109.4006386338319</v>
      </c>
      <c r="N85" s="181">
        <v>109.4006386338319</v>
      </c>
      <c r="O85" s="181">
        <v>109.4006386338319</v>
      </c>
      <c r="P85" s="181">
        <v>109.4006386338319</v>
      </c>
      <c r="Q85" s="181">
        <v>109.4006386338319</v>
      </c>
      <c r="R85" s="181">
        <v>117.20110525782795</v>
      </c>
      <c r="S85" s="181">
        <v>117.20110525782795</v>
      </c>
      <c r="T85" s="181">
        <v>117.20110525782795</v>
      </c>
      <c r="U85" s="181">
        <v>117.20110525782795</v>
      </c>
      <c r="V85" s="181">
        <v>117.20110525782795</v>
      </c>
      <c r="W85" s="181">
        <v>117.74716040388309</v>
      </c>
      <c r="X85" s="181">
        <v>120.25739206411477</v>
      </c>
      <c r="Y85" s="181">
        <v>120.25739206411477</v>
      </c>
      <c r="Z85" s="181">
        <v>120.25739206411477</v>
      </c>
      <c r="AA85" s="181">
        <v>120.25739206411477</v>
      </c>
      <c r="AB85" s="181">
        <v>120.25739206411477</v>
      </c>
      <c r="AC85" s="181">
        <v>120.25739206411477</v>
      </c>
      <c r="AD85" s="181">
        <v>120.25739206411477</v>
      </c>
      <c r="AE85" s="181">
        <v>120.25739206411477</v>
      </c>
      <c r="AF85" s="181">
        <v>120.25739206411477</v>
      </c>
      <c r="AG85" s="181">
        <v>120.25739206411477</v>
      </c>
      <c r="AH85" s="181">
        <v>120.25739206411477</v>
      </c>
      <c r="AI85" s="181">
        <v>120.25739206411477</v>
      </c>
      <c r="AJ85" s="181">
        <v>120.25739206411477</v>
      </c>
      <c r="AK85" s="181">
        <v>120.25739206411477</v>
      </c>
      <c r="AL85" s="181">
        <v>120.25739206411477</v>
      </c>
      <c r="AM85" s="181">
        <v>120.25739206411477</v>
      </c>
      <c r="AN85" s="181">
        <v>120.25739206411477</v>
      </c>
      <c r="AO85" s="181">
        <v>120.25739206411477</v>
      </c>
      <c r="AP85" s="181">
        <v>120.25739206411477</v>
      </c>
      <c r="AQ85" s="181">
        <v>120.25739206411477</v>
      </c>
      <c r="AR85" s="181">
        <v>127.92454113843567</v>
      </c>
      <c r="AS85" s="181">
        <v>141.16372709099454</v>
      </c>
      <c r="AT85" s="181">
        <v>141.16372709099454</v>
      </c>
      <c r="AU85" s="181">
        <v>141.16372709099454</v>
      </c>
      <c r="AV85" s="181">
        <v>141.16372709099454</v>
      </c>
      <c r="AW85" s="181">
        <v>141.16372709099454</v>
      </c>
      <c r="AX85" s="181">
        <v>141.16372709099454</v>
      </c>
      <c r="AY85" s="181">
        <v>141.16372709099454</v>
      </c>
      <c r="AZ85" s="181">
        <v>141.16372709099454</v>
      </c>
      <c r="BA85" s="181">
        <v>141.16372709099454</v>
      </c>
      <c r="BB85" s="181">
        <v>141.16372709099454</v>
      </c>
      <c r="BC85" s="181">
        <v>141.16372709099454</v>
      </c>
      <c r="BD85" s="181">
        <v>163.22554105660456</v>
      </c>
      <c r="BE85" s="181">
        <v>163.22554105660456</v>
      </c>
      <c r="BF85" s="181">
        <v>163.22554105660456</v>
      </c>
      <c r="BG85" s="181">
        <v>163.22554105660456</v>
      </c>
      <c r="BH85" s="181">
        <v>163.22554105660456</v>
      </c>
      <c r="BI85" s="181">
        <v>163.22554105660456</v>
      </c>
      <c r="BJ85" s="181">
        <v>163.22554105660456</v>
      </c>
      <c r="BK85" s="181">
        <v>163.22554105660456</v>
      </c>
      <c r="BL85" s="181">
        <v>163.22554105660456</v>
      </c>
      <c r="BM85" s="181">
        <v>163.22554105660456</v>
      </c>
      <c r="BN85" s="181">
        <v>163.22554105660456</v>
      </c>
      <c r="BO85" s="181">
        <v>163.22554105660456</v>
      </c>
      <c r="BP85" s="181">
        <v>176.38821071369608</v>
      </c>
      <c r="BQ85" s="181">
        <v>182.02935485244956</v>
      </c>
      <c r="BR85" s="181">
        <v>182.02935485244956</v>
      </c>
      <c r="BS85" s="181">
        <v>182.02935485244956</v>
      </c>
      <c r="BT85" s="181">
        <v>182.02935485244956</v>
      </c>
    </row>
    <row r="86" spans="1:72" x14ac:dyDescent="0.25">
      <c r="C86" s="152"/>
      <c r="D86" s="181"/>
      <c r="E86" s="181"/>
      <c r="F86" s="181"/>
      <c r="T86" s="181"/>
    </row>
    <row r="87" spans="1:72" x14ac:dyDescent="0.25">
      <c r="A87" s="159" t="s">
        <v>65</v>
      </c>
      <c r="B87" s="192"/>
      <c r="C87" s="164">
        <f>C88+C99</f>
        <v>51</v>
      </c>
      <c r="D87" s="163">
        <f t="shared" ref="D87:BO87" si="21">(D88*39+D99*12)/51</f>
        <v>102.76715818656432</v>
      </c>
      <c r="E87" s="163">
        <v>103.39259158135454</v>
      </c>
      <c r="F87" s="163">
        <f t="shared" si="21"/>
        <v>103.69879760927759</v>
      </c>
      <c r="G87" s="163">
        <f t="shared" si="21"/>
        <v>104.95345532409982</v>
      </c>
      <c r="H87" s="163">
        <f t="shared" si="21"/>
        <v>105.50367816315011</v>
      </c>
      <c r="I87" s="163">
        <f t="shared" si="21"/>
        <v>106.56175448788382</v>
      </c>
      <c r="J87" s="163">
        <f t="shared" si="21"/>
        <v>107.55285278024529</v>
      </c>
      <c r="K87" s="163">
        <f t="shared" si="21"/>
        <v>108.28946068390773</v>
      </c>
      <c r="L87" s="163">
        <f t="shared" si="21"/>
        <v>107.98192015621576</v>
      </c>
      <c r="M87" s="163">
        <f t="shared" si="21"/>
        <v>107.70902315774408</v>
      </c>
      <c r="N87" s="163">
        <f t="shared" si="21"/>
        <v>108.0148832191711</v>
      </c>
      <c r="O87" s="163">
        <f t="shared" si="21"/>
        <v>108.04417578847784</v>
      </c>
      <c r="P87" s="163">
        <f t="shared" si="21"/>
        <v>108.35892340029885</v>
      </c>
      <c r="Q87" s="163">
        <f t="shared" si="21"/>
        <v>108.49918432192415</v>
      </c>
      <c r="R87" s="163">
        <f t="shared" si="21"/>
        <v>108.29422313970488</v>
      </c>
      <c r="S87" s="163">
        <f t="shared" si="21"/>
        <v>109.58452347930725</v>
      </c>
      <c r="T87" s="163">
        <f t="shared" si="21"/>
        <v>110.54259449759768</v>
      </c>
      <c r="U87" s="163">
        <f t="shared" si="21"/>
        <v>112.18192350182878</v>
      </c>
      <c r="V87" s="163">
        <f t="shared" si="21"/>
        <v>112.37226225224484</v>
      </c>
      <c r="W87" s="163">
        <f t="shared" si="21"/>
        <v>113.17709861487813</v>
      </c>
      <c r="X87" s="163">
        <f t="shared" si="21"/>
        <v>112.72714931186434</v>
      </c>
      <c r="Y87" s="163">
        <f t="shared" si="21"/>
        <v>112.3005616912004</v>
      </c>
      <c r="Z87" s="163">
        <f t="shared" si="21"/>
        <v>112.7589166212402</v>
      </c>
      <c r="AA87" s="163">
        <f t="shared" si="21"/>
        <v>114.56955805309883</v>
      </c>
      <c r="AB87" s="163">
        <f t="shared" si="21"/>
        <v>115.32995479042506</v>
      </c>
      <c r="AC87" s="163">
        <f t="shared" si="21"/>
        <v>116.67629439232932</v>
      </c>
      <c r="AD87" s="163">
        <f t="shared" si="21"/>
        <v>116.51825112652914</v>
      </c>
      <c r="AE87" s="163">
        <f t="shared" si="21"/>
        <v>116.48922591598098</v>
      </c>
      <c r="AF87" s="163">
        <f t="shared" si="21"/>
        <v>118.11619934841188</v>
      </c>
      <c r="AG87" s="163">
        <f t="shared" si="21"/>
        <v>119.80920812964723</v>
      </c>
      <c r="AH87" s="163">
        <f t="shared" si="21"/>
        <v>120.56016696802084</v>
      </c>
      <c r="AI87" s="163">
        <f t="shared" si="21"/>
        <v>120.75697708869717</v>
      </c>
      <c r="AJ87" s="163">
        <f t="shared" si="21"/>
        <v>121.09144458137838</v>
      </c>
      <c r="AK87" s="163">
        <f t="shared" si="21"/>
        <v>121.67377241251214</v>
      </c>
      <c r="AL87" s="163">
        <f t="shared" si="21"/>
        <v>121.78729369107236</v>
      </c>
      <c r="AM87" s="163">
        <f t="shared" si="21"/>
        <v>122.92289750400728</v>
      </c>
      <c r="AN87" s="163">
        <f t="shared" si="21"/>
        <v>124.16807268458578</v>
      </c>
      <c r="AO87" s="163">
        <f t="shared" si="21"/>
        <v>124.22149324407047</v>
      </c>
      <c r="AP87" s="163">
        <f t="shared" si="21"/>
        <v>124.41911385647715</v>
      </c>
      <c r="AQ87" s="163">
        <f t="shared" si="21"/>
        <v>126.75397377616164</v>
      </c>
      <c r="AR87" s="163">
        <f t="shared" si="21"/>
        <v>126.86261142938756</v>
      </c>
      <c r="AS87" s="163">
        <f t="shared" si="21"/>
        <v>127.49203527686664</v>
      </c>
      <c r="AT87" s="163">
        <f t="shared" si="21"/>
        <v>128.29739527743325</v>
      </c>
      <c r="AU87" s="163">
        <f t="shared" si="21"/>
        <v>128.46045215297599</v>
      </c>
      <c r="AV87" s="163">
        <f t="shared" si="21"/>
        <v>128.50915140796971</v>
      </c>
      <c r="AW87" s="163">
        <f t="shared" si="21"/>
        <v>128.90968650510146</v>
      </c>
      <c r="AX87" s="163">
        <f t="shared" si="21"/>
        <v>129.05877341777756</v>
      </c>
      <c r="AY87" s="163">
        <f t="shared" si="21"/>
        <v>130.51265405492566</v>
      </c>
      <c r="AZ87" s="163">
        <f t="shared" si="21"/>
        <v>130.13670651674374</v>
      </c>
      <c r="BA87" s="163">
        <f t="shared" si="21"/>
        <v>131.35780856862911</v>
      </c>
      <c r="BB87" s="163">
        <f t="shared" si="21"/>
        <v>131.75852389276159</v>
      </c>
      <c r="BC87" s="163">
        <f t="shared" si="21"/>
        <v>132.80791647827303</v>
      </c>
      <c r="BD87" s="163">
        <f t="shared" si="21"/>
        <v>132.92997008984977</v>
      </c>
      <c r="BE87" s="163">
        <f t="shared" si="21"/>
        <v>133.65447185909122</v>
      </c>
      <c r="BF87" s="163">
        <f t="shared" si="21"/>
        <v>134.9313861582464</v>
      </c>
      <c r="BG87" s="163">
        <f t="shared" si="21"/>
        <v>135.09252094320271</v>
      </c>
      <c r="BH87" s="163">
        <f t="shared" si="21"/>
        <v>135.21836477020517</v>
      </c>
      <c r="BI87" s="163">
        <f t="shared" si="21"/>
        <v>136.15915117802842</v>
      </c>
      <c r="BJ87" s="163">
        <f t="shared" si="21"/>
        <v>136.1153790840111</v>
      </c>
      <c r="BK87" s="163">
        <f t="shared" si="21"/>
        <v>136.60613437803767</v>
      </c>
      <c r="BL87" s="163">
        <f t="shared" si="21"/>
        <v>136.67769594231854</v>
      </c>
      <c r="BM87" s="163">
        <f t="shared" si="21"/>
        <v>137.94858981036558</v>
      </c>
      <c r="BN87" s="163">
        <f t="shared" si="21"/>
        <v>138.08642614882282</v>
      </c>
      <c r="BO87" s="163">
        <f t="shared" si="21"/>
        <v>138.1270812649006</v>
      </c>
      <c r="BP87" s="163">
        <f>(BP88*39+BP99*12)/51</f>
        <v>137.51966826075892</v>
      </c>
      <c r="BQ87" s="163">
        <f>(BQ88*39+BQ99*12)/51</f>
        <v>137.4336346920806</v>
      </c>
      <c r="BR87" s="165">
        <f>(BR88*39+BR99*12)/51</f>
        <v>139.89084776495395</v>
      </c>
      <c r="BS87" s="165">
        <f>(BS88*39+BS99*12)/51</f>
        <v>140.16136413046357</v>
      </c>
      <c r="BT87" s="165">
        <f>(BT88*39+BT99*12)/51</f>
        <v>140.2935977244218</v>
      </c>
    </row>
    <row r="88" spans="1:72" x14ac:dyDescent="0.25">
      <c r="A88" s="189" t="s">
        <v>66</v>
      </c>
      <c r="B88" s="188"/>
      <c r="C88" s="171">
        <f>C89+C92+C97</f>
        <v>39</v>
      </c>
      <c r="D88" s="170">
        <f t="shared" ref="D88:BO88" si="22">(D89*2+D92*35+D97*2)/39</f>
        <v>103.7226664943104</v>
      </c>
      <c r="E88" s="170">
        <v>104.39656817324335</v>
      </c>
      <c r="F88" s="170">
        <f t="shared" si="22"/>
        <v>104.71742258818939</v>
      </c>
      <c r="G88" s="170">
        <f t="shared" si="22"/>
        <v>105.64465016606486</v>
      </c>
      <c r="H88" s="170">
        <f t="shared" si="22"/>
        <v>105.95617237562153</v>
      </c>
      <c r="I88" s="170">
        <f t="shared" si="22"/>
        <v>106.63292865719158</v>
      </c>
      <c r="J88" s="170">
        <f t="shared" si="22"/>
        <v>107.36320455246758</v>
      </c>
      <c r="K88" s="170">
        <f t="shared" si="22"/>
        <v>108.49310298274217</v>
      </c>
      <c r="L88" s="170">
        <f t="shared" si="22"/>
        <v>108.81600119394155</v>
      </c>
      <c r="M88" s="170">
        <f t="shared" si="22"/>
        <v>108.58929934496952</v>
      </c>
      <c r="N88" s="170">
        <f t="shared" si="22"/>
        <v>108.34696968484425</v>
      </c>
      <c r="O88" s="170">
        <f t="shared" si="22"/>
        <v>108.19550153996212</v>
      </c>
      <c r="P88" s="170">
        <f t="shared" si="22"/>
        <v>108.50227364951458</v>
      </c>
      <c r="Q88" s="170">
        <f t="shared" si="22"/>
        <v>109.22473826535091</v>
      </c>
      <c r="R88" s="170">
        <f t="shared" si="22"/>
        <v>108.85187314065654</v>
      </c>
      <c r="S88" s="170">
        <f t="shared" si="22"/>
        <v>110.06950787325648</v>
      </c>
      <c r="T88" s="170">
        <f t="shared" si="22"/>
        <v>110.57883288114728</v>
      </c>
      <c r="U88" s="170">
        <f t="shared" si="22"/>
        <v>111.64633623721951</v>
      </c>
      <c r="V88" s="170">
        <f t="shared" si="22"/>
        <v>111.89524075699435</v>
      </c>
      <c r="W88" s="170">
        <f t="shared" si="22"/>
        <v>112.65893510762425</v>
      </c>
      <c r="X88" s="170">
        <f t="shared" si="22"/>
        <v>112.34990087217732</v>
      </c>
      <c r="Y88" s="170">
        <f t="shared" si="22"/>
        <v>112.40856327915346</v>
      </c>
      <c r="Z88" s="170">
        <f t="shared" si="22"/>
        <v>112.830236271659</v>
      </c>
      <c r="AA88" s="170">
        <f t="shared" si="22"/>
        <v>114.72362125715033</v>
      </c>
      <c r="AB88" s="170">
        <f t="shared" si="22"/>
        <v>115.71798622134615</v>
      </c>
      <c r="AC88" s="170">
        <f t="shared" si="22"/>
        <v>117.24013878700437</v>
      </c>
      <c r="AD88" s="170">
        <f t="shared" si="22"/>
        <v>117.0334668240349</v>
      </c>
      <c r="AE88" s="170">
        <f t="shared" si="22"/>
        <v>116.66502985920349</v>
      </c>
      <c r="AF88" s="170">
        <f t="shared" si="22"/>
        <v>118.63407886769276</v>
      </c>
      <c r="AG88" s="170">
        <f t="shared" si="22"/>
        <v>120.65132880076624</v>
      </c>
      <c r="AH88" s="170">
        <f t="shared" si="22"/>
        <v>121.38329807682534</v>
      </c>
      <c r="AI88" s="170">
        <f t="shared" si="22"/>
        <v>121.41583720982176</v>
      </c>
      <c r="AJ88" s="170">
        <f t="shared" si="22"/>
        <v>121.46190722829296</v>
      </c>
      <c r="AK88" s="170">
        <f t="shared" si="22"/>
        <v>121.98063027331121</v>
      </c>
      <c r="AL88" s="170">
        <f t="shared" si="22"/>
        <v>121.9669535223488</v>
      </c>
      <c r="AM88" s="170">
        <f t="shared" si="22"/>
        <v>122.80689637208022</v>
      </c>
      <c r="AN88" s="170">
        <f t="shared" si="22"/>
        <v>124.28514708636762</v>
      </c>
      <c r="AO88" s="170">
        <f t="shared" si="22"/>
        <v>124.41113297524092</v>
      </c>
      <c r="AP88" s="170">
        <f t="shared" si="22"/>
        <v>124.8726098264422</v>
      </c>
      <c r="AQ88" s="170">
        <f t="shared" si="22"/>
        <v>127.56958001255312</v>
      </c>
      <c r="AR88" s="170">
        <f t="shared" si="22"/>
        <v>127.52947791187133</v>
      </c>
      <c r="AS88" s="170">
        <f t="shared" si="22"/>
        <v>128.26507919069766</v>
      </c>
      <c r="AT88" s="170">
        <f t="shared" si="22"/>
        <v>129.32445868344328</v>
      </c>
      <c r="AU88" s="170">
        <f t="shared" si="22"/>
        <v>129.48918716335569</v>
      </c>
      <c r="AV88" s="170">
        <f t="shared" si="22"/>
        <v>129.59749505752021</v>
      </c>
      <c r="AW88" s="170">
        <f t="shared" si="22"/>
        <v>130.01219726295253</v>
      </c>
      <c r="AX88" s="170">
        <f t="shared" si="22"/>
        <v>130.20715707183666</v>
      </c>
      <c r="AY88" s="170">
        <f t="shared" si="22"/>
        <v>131.82277697391802</v>
      </c>
      <c r="AZ88" s="170">
        <f t="shared" si="22"/>
        <v>131.28763430789624</v>
      </c>
      <c r="BA88" s="170">
        <f t="shared" si="22"/>
        <v>132.98633083443073</v>
      </c>
      <c r="BB88" s="170">
        <f t="shared" si="22"/>
        <v>133.43450426654479</v>
      </c>
      <c r="BC88" s="170">
        <f t="shared" si="22"/>
        <v>134.6790334266332</v>
      </c>
      <c r="BD88" s="170">
        <f t="shared" si="22"/>
        <v>134.91685422831569</v>
      </c>
      <c r="BE88" s="170">
        <f t="shared" si="22"/>
        <v>135.89561299455792</v>
      </c>
      <c r="BF88" s="170">
        <f t="shared" si="22"/>
        <v>137.13870378864164</v>
      </c>
      <c r="BG88" s="170">
        <f t="shared" si="22"/>
        <v>137.31032664103287</v>
      </c>
      <c r="BH88" s="170">
        <f t="shared" si="22"/>
        <v>137.4748916455745</v>
      </c>
      <c r="BI88" s="170">
        <f t="shared" si="22"/>
        <v>138.3907338691121</v>
      </c>
      <c r="BJ88" s="170">
        <f t="shared" si="22"/>
        <v>138.46509860533703</v>
      </c>
      <c r="BK88" s="170">
        <f t="shared" si="22"/>
        <v>138.69957910990445</v>
      </c>
      <c r="BL88" s="170">
        <f t="shared" si="22"/>
        <v>138.45444976370601</v>
      </c>
      <c r="BM88" s="170">
        <f t="shared" si="22"/>
        <v>139.96623622995955</v>
      </c>
      <c r="BN88" s="170">
        <f t="shared" si="22"/>
        <v>140.18976973409752</v>
      </c>
      <c r="BO88" s="170">
        <f t="shared" si="22"/>
        <v>140.21919790156241</v>
      </c>
      <c r="BP88" s="170">
        <f>(BP89*2+BP92*35+BP97*2)/39</f>
        <v>139.28411283097458</v>
      </c>
      <c r="BQ88" s="170">
        <f>(BQ89*2+BQ92*35+BQ97*2)/39</f>
        <v>139.29180593479614</v>
      </c>
      <c r="BR88" s="172">
        <f>(BR89*2+BR92*35+BR97*2)/39</f>
        <v>142.47658314259581</v>
      </c>
      <c r="BS88" s="172">
        <f>(BS89*2+BS92*35+BS97*2)/39</f>
        <v>142.62070945873626</v>
      </c>
      <c r="BT88" s="172">
        <f>(BT89*2+BT92*35+BT97*2)/39</f>
        <v>142.70835016229532</v>
      </c>
    </row>
    <row r="89" spans="1:72" x14ac:dyDescent="0.25">
      <c r="A89" s="173" t="s">
        <v>67</v>
      </c>
      <c r="B89" s="188"/>
      <c r="C89" s="164">
        <f>SUM(C90:C91)</f>
        <v>2</v>
      </c>
      <c r="D89" s="177">
        <f t="shared" ref="D89:BO89" si="23">(D90*1+D91*1)/2</f>
        <v>103.94462986527171</v>
      </c>
      <c r="E89" s="177">
        <v>105.4862249553438</v>
      </c>
      <c r="F89" s="177">
        <f t="shared" si="23"/>
        <v>105.4862249553438</v>
      </c>
      <c r="G89" s="177">
        <f t="shared" si="23"/>
        <v>106.54617176294613</v>
      </c>
      <c r="H89" s="177">
        <f t="shared" si="23"/>
        <v>106.54617176294613</v>
      </c>
      <c r="I89" s="177">
        <f t="shared" si="23"/>
        <v>106.54617176294613</v>
      </c>
      <c r="J89" s="177">
        <f t="shared" si="23"/>
        <v>108.09269198970669</v>
      </c>
      <c r="K89" s="177">
        <f t="shared" si="23"/>
        <v>108.09269198970669</v>
      </c>
      <c r="L89" s="177">
        <f t="shared" si="23"/>
        <v>108.09269198970669</v>
      </c>
      <c r="M89" s="177">
        <f t="shared" si="23"/>
        <v>108.09269198970669</v>
      </c>
      <c r="N89" s="177">
        <f t="shared" si="23"/>
        <v>108.09269198970669</v>
      </c>
      <c r="O89" s="177">
        <f t="shared" si="23"/>
        <v>108.09269198970669</v>
      </c>
      <c r="P89" s="177">
        <f t="shared" si="23"/>
        <v>108.09269198970669</v>
      </c>
      <c r="Q89" s="177">
        <f t="shared" si="23"/>
        <v>109.9706244671759</v>
      </c>
      <c r="R89" s="177">
        <f t="shared" si="23"/>
        <v>111.32443695415063</v>
      </c>
      <c r="S89" s="177">
        <f t="shared" si="23"/>
        <v>111.32443695415063</v>
      </c>
      <c r="T89" s="177">
        <f t="shared" si="23"/>
        <v>111.32443695415063</v>
      </c>
      <c r="U89" s="177">
        <f t="shared" si="23"/>
        <v>111.32443695415063</v>
      </c>
      <c r="V89" s="177">
        <f t="shared" si="23"/>
        <v>111.32443695415063</v>
      </c>
      <c r="W89" s="177">
        <f t="shared" si="23"/>
        <v>111.32443695415063</v>
      </c>
      <c r="X89" s="177">
        <f t="shared" si="23"/>
        <v>111.60607573898471</v>
      </c>
      <c r="Y89" s="177">
        <f t="shared" si="23"/>
        <v>111.60607573898471</v>
      </c>
      <c r="Z89" s="177">
        <f t="shared" si="23"/>
        <v>111.60607573898471</v>
      </c>
      <c r="AA89" s="177">
        <f t="shared" si="23"/>
        <v>112.52654211014789</v>
      </c>
      <c r="AB89" s="177">
        <f t="shared" si="23"/>
        <v>112.52654211014789</v>
      </c>
      <c r="AC89" s="177">
        <f t="shared" si="23"/>
        <v>113.52847125398478</v>
      </c>
      <c r="AD89" s="177">
        <f t="shared" si="23"/>
        <v>113.52847125398478</v>
      </c>
      <c r="AE89" s="177">
        <f t="shared" si="23"/>
        <v>113.90436433675586</v>
      </c>
      <c r="AF89" s="177">
        <f t="shared" si="23"/>
        <v>113.90436433675586</v>
      </c>
      <c r="AG89" s="177">
        <f t="shared" si="23"/>
        <v>114.47688223540736</v>
      </c>
      <c r="AH89" s="177">
        <f t="shared" si="23"/>
        <v>114.47688223540736</v>
      </c>
      <c r="AI89" s="177">
        <f t="shared" si="23"/>
        <v>114.47688223540736</v>
      </c>
      <c r="AJ89" s="177">
        <f t="shared" si="23"/>
        <v>115.20528494848546</v>
      </c>
      <c r="AK89" s="177">
        <f t="shared" si="23"/>
        <v>115.83152230944729</v>
      </c>
      <c r="AL89" s="177">
        <f t="shared" si="23"/>
        <v>115.83152230944729</v>
      </c>
      <c r="AM89" s="177">
        <f t="shared" si="23"/>
        <v>115.52623860842796</v>
      </c>
      <c r="AN89" s="177">
        <f t="shared" si="23"/>
        <v>118.25368482294593</v>
      </c>
      <c r="AO89" s="177">
        <f t="shared" si="23"/>
        <v>118.77875931171317</v>
      </c>
      <c r="AP89" s="177">
        <f t="shared" si="23"/>
        <v>120.01409231123134</v>
      </c>
      <c r="AQ89" s="177">
        <f t="shared" si="23"/>
        <v>120.94855982319794</v>
      </c>
      <c r="AR89" s="177">
        <f t="shared" si="23"/>
        <v>121.36364721812784</v>
      </c>
      <c r="AS89" s="177">
        <f t="shared" si="23"/>
        <v>121.79182649245493</v>
      </c>
      <c r="AT89" s="177">
        <f t="shared" si="23"/>
        <v>125.46053277134681</v>
      </c>
      <c r="AU89" s="177">
        <f t="shared" si="23"/>
        <v>125.46053277134681</v>
      </c>
      <c r="AV89" s="177">
        <f t="shared" si="23"/>
        <v>126.06231728793281</v>
      </c>
      <c r="AW89" s="177">
        <f t="shared" si="23"/>
        <v>126.28307059535996</v>
      </c>
      <c r="AX89" s="177">
        <f t="shared" si="23"/>
        <v>127.07257160504716</v>
      </c>
      <c r="AY89" s="177">
        <f t="shared" si="23"/>
        <v>127.565639343794</v>
      </c>
      <c r="AZ89" s="177">
        <f t="shared" si="23"/>
        <v>127.74759153027139</v>
      </c>
      <c r="BA89" s="177">
        <f t="shared" si="23"/>
        <v>127.44134918955442</v>
      </c>
      <c r="BB89" s="177">
        <f t="shared" si="23"/>
        <v>128.2632267354939</v>
      </c>
      <c r="BC89" s="177">
        <f t="shared" si="23"/>
        <v>130.08563271260073</v>
      </c>
      <c r="BD89" s="177">
        <f t="shared" si="23"/>
        <v>129.0783694829459</v>
      </c>
      <c r="BE89" s="177">
        <f t="shared" si="23"/>
        <v>130.16050835263621</v>
      </c>
      <c r="BF89" s="177">
        <f t="shared" si="23"/>
        <v>132.56758467658236</v>
      </c>
      <c r="BG89" s="177">
        <f t="shared" si="23"/>
        <v>133.0833997052969</v>
      </c>
      <c r="BH89" s="177">
        <f t="shared" si="23"/>
        <v>132.85202010470121</v>
      </c>
      <c r="BI89" s="177">
        <f t="shared" si="23"/>
        <v>133.96127836095545</v>
      </c>
      <c r="BJ89" s="177">
        <f t="shared" si="23"/>
        <v>132.84309180077472</v>
      </c>
      <c r="BK89" s="177">
        <f t="shared" si="23"/>
        <v>132.84309180077472</v>
      </c>
      <c r="BL89" s="177">
        <f t="shared" si="23"/>
        <v>133.46420090121336</v>
      </c>
      <c r="BM89" s="177">
        <f t="shared" si="23"/>
        <v>133.46420090121336</v>
      </c>
      <c r="BN89" s="177">
        <f t="shared" si="23"/>
        <v>133.46420090121336</v>
      </c>
      <c r="BO89" s="177">
        <f t="shared" si="23"/>
        <v>133.68180877361658</v>
      </c>
      <c r="BP89" s="177">
        <f>(BP90*1+BP91*1)/2</f>
        <v>133.68180877361658</v>
      </c>
      <c r="BQ89" s="177">
        <f>(BQ90*1+BQ91*1)/2</f>
        <v>134.37235272059996</v>
      </c>
      <c r="BR89" s="177">
        <f>(BR90*1+BR91*1)/2</f>
        <v>134.85762556887261</v>
      </c>
      <c r="BS89" s="177">
        <f>(BS90*1+BS91*1)/2</f>
        <v>135.86780426651725</v>
      </c>
      <c r="BT89" s="177">
        <f>(BT90*1+BT91*1)/2</f>
        <v>136.16346434765867</v>
      </c>
    </row>
    <row r="90" spans="1:72" x14ac:dyDescent="0.25">
      <c r="B90" s="148" t="s">
        <v>509</v>
      </c>
      <c r="C90" s="200">
        <v>1</v>
      </c>
      <c r="D90" s="201">
        <v>105.9412975317175</v>
      </c>
      <c r="E90" s="181">
        <v>107.83412954006221</v>
      </c>
      <c r="F90" s="181">
        <v>107.83412954006221</v>
      </c>
      <c r="G90" s="181">
        <v>107.83412954006221</v>
      </c>
      <c r="H90" s="181">
        <v>107.83412954006221</v>
      </c>
      <c r="I90" s="181">
        <v>107.83412954006221</v>
      </c>
      <c r="J90" s="181">
        <v>107.83412954006221</v>
      </c>
      <c r="K90" s="181">
        <v>107.83412954006221</v>
      </c>
      <c r="L90" s="181">
        <v>107.83412954006221</v>
      </c>
      <c r="M90" s="181">
        <v>107.83412954006221</v>
      </c>
      <c r="N90" s="181">
        <v>107.83412954006221</v>
      </c>
      <c r="O90" s="181">
        <v>107.83412954006221</v>
      </c>
      <c r="P90" s="181">
        <v>107.83412954006221</v>
      </c>
      <c r="Q90" s="181">
        <v>108.63027029165299</v>
      </c>
      <c r="R90" s="181">
        <v>108.63027029165299</v>
      </c>
      <c r="S90" s="181">
        <v>108.63027029165299</v>
      </c>
      <c r="T90" s="181">
        <v>108.63027029165299</v>
      </c>
      <c r="U90" s="181">
        <v>108.63027029165299</v>
      </c>
      <c r="V90" s="181">
        <v>108.63027029165299</v>
      </c>
      <c r="W90" s="181">
        <v>108.63027029165299</v>
      </c>
      <c r="X90" s="181">
        <v>108.63027029165299</v>
      </c>
      <c r="Y90" s="181">
        <v>108.63027029165299</v>
      </c>
      <c r="Z90" s="181">
        <v>108.63027029165299</v>
      </c>
      <c r="AA90" s="181">
        <v>108.63027029165299</v>
      </c>
      <c r="AB90" s="181">
        <v>108.63027029165299</v>
      </c>
      <c r="AC90" s="181">
        <v>109.10804244180075</v>
      </c>
      <c r="AD90" s="181">
        <v>109.10804244180075</v>
      </c>
      <c r="AE90" s="181">
        <v>108.06606304238211</v>
      </c>
      <c r="AF90" s="181">
        <v>108.06606304238211</v>
      </c>
      <c r="AG90" s="181">
        <v>109.21109883968511</v>
      </c>
      <c r="AH90" s="181">
        <v>109.21109883968511</v>
      </c>
      <c r="AI90" s="181">
        <v>109.21109883968511</v>
      </c>
      <c r="AJ90" s="181">
        <v>109.98133437622083</v>
      </c>
      <c r="AK90" s="181">
        <v>110.41114540380327</v>
      </c>
      <c r="AL90" s="181">
        <v>110.41114540380327</v>
      </c>
      <c r="AM90" s="181">
        <v>109.80057800176461</v>
      </c>
      <c r="AN90" s="181">
        <v>108.91334864533472</v>
      </c>
      <c r="AO90" s="181">
        <v>109.96349762286924</v>
      </c>
      <c r="AP90" s="181">
        <v>110.5749709710477</v>
      </c>
      <c r="AQ90" s="181">
        <v>112.44390599498091</v>
      </c>
      <c r="AR90" s="181">
        <v>113.27408078484072</v>
      </c>
      <c r="AS90" s="181">
        <v>114.13043933349492</v>
      </c>
      <c r="AT90" s="181">
        <v>118.2721667031694</v>
      </c>
      <c r="AU90" s="181">
        <v>118.2721667031694</v>
      </c>
      <c r="AV90" s="181">
        <v>119.47573573634143</v>
      </c>
      <c r="AW90" s="181">
        <v>119.47573573634143</v>
      </c>
      <c r="AX90" s="181">
        <v>121.05473775571585</v>
      </c>
      <c r="AY90" s="181">
        <v>122.04087323320954</v>
      </c>
      <c r="AZ90" s="181">
        <v>122.40477760616433</v>
      </c>
      <c r="BA90" s="181">
        <v>121.79229292473038</v>
      </c>
      <c r="BB90" s="181">
        <v>121.79229292473038</v>
      </c>
      <c r="BC90" s="181">
        <v>124.41930406547395</v>
      </c>
      <c r="BD90" s="181">
        <v>122.40477760616433</v>
      </c>
      <c r="BE90" s="181">
        <v>123.26806449326386</v>
      </c>
      <c r="BF90" s="181">
        <v>126.63950229272932</v>
      </c>
      <c r="BG90" s="181">
        <v>127.6711323501584</v>
      </c>
      <c r="BH90" s="181">
        <v>127.20837314896706</v>
      </c>
      <c r="BI90" s="181">
        <v>129.42688966147551</v>
      </c>
      <c r="BJ90" s="181">
        <v>128.83328641938786</v>
      </c>
      <c r="BK90" s="181">
        <v>128.83328641938786</v>
      </c>
      <c r="BL90" s="181">
        <v>130.07550462026518</v>
      </c>
      <c r="BM90" s="181">
        <v>130.07550462026518</v>
      </c>
      <c r="BN90" s="181">
        <v>130.07550462026518</v>
      </c>
      <c r="BO90" s="181">
        <v>130.07550462026518</v>
      </c>
      <c r="BP90" s="181">
        <v>130.07550462026518</v>
      </c>
      <c r="BQ90" s="181">
        <v>131.45659251423191</v>
      </c>
      <c r="BR90" s="181">
        <v>132.42713821077723</v>
      </c>
      <c r="BS90" s="181">
        <v>134.4474956060665</v>
      </c>
      <c r="BT90" s="181">
        <v>135.03881576834934</v>
      </c>
    </row>
    <row r="91" spans="1:72" x14ac:dyDescent="0.25">
      <c r="B91" s="148" t="s">
        <v>510</v>
      </c>
      <c r="C91" s="200">
        <v>1</v>
      </c>
      <c r="D91" s="201">
        <v>101.94796219882591</v>
      </c>
      <c r="E91" s="181">
        <v>103.13832037062538</v>
      </c>
      <c r="F91" s="181">
        <v>103.13832037062538</v>
      </c>
      <c r="G91" s="181">
        <v>105.25821398583005</v>
      </c>
      <c r="H91" s="181">
        <v>105.25821398583005</v>
      </c>
      <c r="I91" s="181">
        <v>105.25821398583005</v>
      </c>
      <c r="J91" s="181">
        <v>108.35125443935118</v>
      </c>
      <c r="K91" s="181">
        <v>108.35125443935118</v>
      </c>
      <c r="L91" s="181">
        <v>108.35125443935118</v>
      </c>
      <c r="M91" s="181">
        <v>108.35125443935118</v>
      </c>
      <c r="N91" s="181">
        <v>108.35125443935118</v>
      </c>
      <c r="O91" s="181">
        <v>108.35125443935118</v>
      </c>
      <c r="P91" s="181">
        <v>108.35125443935118</v>
      </c>
      <c r="Q91" s="181">
        <v>111.31097864269879</v>
      </c>
      <c r="R91" s="181">
        <v>114.01860361664826</v>
      </c>
      <c r="S91" s="181">
        <v>114.01860361664826</v>
      </c>
      <c r="T91" s="181">
        <v>114.01860361664826</v>
      </c>
      <c r="U91" s="181">
        <v>114.01860361664826</v>
      </c>
      <c r="V91" s="181">
        <v>114.01860361664826</v>
      </c>
      <c r="W91" s="181">
        <v>114.01860361664826</v>
      </c>
      <c r="X91" s="181">
        <v>114.58188118631645</v>
      </c>
      <c r="Y91" s="181">
        <v>114.58188118631645</v>
      </c>
      <c r="Z91" s="181">
        <v>114.58188118631645</v>
      </c>
      <c r="AA91" s="181">
        <v>116.42281392864278</v>
      </c>
      <c r="AB91" s="181">
        <v>116.42281392864278</v>
      </c>
      <c r="AC91" s="181">
        <v>117.94890006616879</v>
      </c>
      <c r="AD91" s="181">
        <v>117.94890006616879</v>
      </c>
      <c r="AE91" s="181">
        <v>119.74266563112961</v>
      </c>
      <c r="AF91" s="181">
        <v>119.74266563112961</v>
      </c>
      <c r="AG91" s="181">
        <v>119.74266563112961</v>
      </c>
      <c r="AH91" s="181">
        <v>119.74266563112961</v>
      </c>
      <c r="AI91" s="181">
        <v>119.74266563112961</v>
      </c>
      <c r="AJ91" s="181">
        <v>120.42923552075007</v>
      </c>
      <c r="AK91" s="181">
        <v>121.25189921509131</v>
      </c>
      <c r="AL91" s="181">
        <v>121.25189921509131</v>
      </c>
      <c r="AM91" s="181">
        <v>121.25189921509131</v>
      </c>
      <c r="AN91" s="181">
        <v>127.59402100055712</v>
      </c>
      <c r="AO91" s="181">
        <v>127.59402100055712</v>
      </c>
      <c r="AP91" s="181">
        <v>129.45321365141496</v>
      </c>
      <c r="AQ91" s="181">
        <v>129.45321365141496</v>
      </c>
      <c r="AR91" s="181">
        <v>129.45321365141496</v>
      </c>
      <c r="AS91" s="181">
        <v>129.45321365141496</v>
      </c>
      <c r="AT91" s="181">
        <v>132.64889883952421</v>
      </c>
      <c r="AU91" s="181">
        <v>132.64889883952421</v>
      </c>
      <c r="AV91" s="181">
        <v>132.64889883952421</v>
      </c>
      <c r="AW91" s="181">
        <v>133.09040545437847</v>
      </c>
      <c r="AX91" s="181">
        <v>133.09040545437847</v>
      </c>
      <c r="AY91" s="181">
        <v>133.09040545437847</v>
      </c>
      <c r="AZ91" s="181">
        <v>133.09040545437847</v>
      </c>
      <c r="BA91" s="181">
        <v>133.09040545437847</v>
      </c>
      <c r="BB91" s="181">
        <v>134.73416054625744</v>
      </c>
      <c r="BC91" s="181">
        <v>135.75196135972749</v>
      </c>
      <c r="BD91" s="181">
        <v>135.75196135972749</v>
      </c>
      <c r="BE91" s="181">
        <v>137.05295221200856</v>
      </c>
      <c r="BF91" s="181">
        <v>138.49566706043538</v>
      </c>
      <c r="BG91" s="181">
        <v>138.49566706043538</v>
      </c>
      <c r="BH91" s="181">
        <v>138.49566706043538</v>
      </c>
      <c r="BI91" s="181">
        <v>138.49566706043538</v>
      </c>
      <c r="BJ91" s="181">
        <v>136.85289718216157</v>
      </c>
      <c r="BK91" s="181">
        <v>136.85289718216157</v>
      </c>
      <c r="BL91" s="181">
        <v>136.85289718216157</v>
      </c>
      <c r="BM91" s="181">
        <v>136.85289718216157</v>
      </c>
      <c r="BN91" s="181">
        <v>136.85289718216157</v>
      </c>
      <c r="BO91" s="181">
        <v>137.28811292696801</v>
      </c>
      <c r="BP91" s="181">
        <v>137.28811292696801</v>
      </c>
      <c r="BQ91" s="181">
        <v>137.28811292696801</v>
      </c>
      <c r="BR91" s="181">
        <v>137.28811292696801</v>
      </c>
      <c r="BS91" s="181">
        <v>137.28811292696801</v>
      </c>
      <c r="BT91" s="181">
        <v>137.28811292696801</v>
      </c>
    </row>
    <row r="92" spans="1:72" x14ac:dyDescent="0.25">
      <c r="A92" s="173" t="s">
        <v>68</v>
      </c>
      <c r="B92" s="188"/>
      <c r="C92" s="164">
        <f>SUM(C93:C96)</f>
        <v>35</v>
      </c>
      <c r="D92" s="176">
        <f t="shared" ref="D92:BO92" si="24">(D93*16+D94*12+D95*3+D96*4)/35</f>
        <v>103.80350776905509</v>
      </c>
      <c r="E92" s="176">
        <v>104.41992358829241</v>
      </c>
      <c r="F92" s="176">
        <f t="shared" si="24"/>
        <v>104.75520207841883</v>
      </c>
      <c r="G92" s="176">
        <f t="shared" si="24"/>
        <v>105.72783013333138</v>
      </c>
      <c r="H92" s="176">
        <f t="shared" si="24"/>
        <v>105.94497633315279</v>
      </c>
      <c r="I92" s="176">
        <f t="shared" si="24"/>
        <v>106.67860506488881</v>
      </c>
      <c r="J92" s="176">
        <f t="shared" si="24"/>
        <v>107.40396847809575</v>
      </c>
      <c r="K92" s="176">
        <f t="shared" si="24"/>
        <v>108.5422591888555</v>
      </c>
      <c r="L92" s="176">
        <f t="shared" si="24"/>
        <v>108.87595108004476</v>
      </c>
      <c r="M92" s="176">
        <f t="shared" si="24"/>
        <v>108.62334044833308</v>
      </c>
      <c r="N92" s="176">
        <f t="shared" si="24"/>
        <v>108.3533159699078</v>
      </c>
      <c r="O92" s="176">
        <f t="shared" si="24"/>
        <v>108.18453717989627</v>
      </c>
      <c r="P92" s="176">
        <f t="shared" si="24"/>
        <v>108.41196581013945</v>
      </c>
      <c r="Q92" s="176">
        <f t="shared" si="24"/>
        <v>108.78942432302168</v>
      </c>
      <c r="R92" s="176">
        <f t="shared" si="24"/>
        <v>108.29658532767796</v>
      </c>
      <c r="S92" s="176">
        <f t="shared" si="24"/>
        <v>109.65337831543219</v>
      </c>
      <c r="T92" s="176">
        <f t="shared" si="24"/>
        <v>110.09144290962116</v>
      </c>
      <c r="U92" s="176">
        <f t="shared" si="24"/>
        <v>111.28094664924454</v>
      </c>
      <c r="V92" s="176">
        <f t="shared" si="24"/>
        <v>111.55829739985079</v>
      </c>
      <c r="W92" s="176">
        <f t="shared" si="24"/>
        <v>112.40927110483837</v>
      </c>
      <c r="X92" s="176">
        <f t="shared" si="24"/>
        <v>112.0384053155649</v>
      </c>
      <c r="Y92" s="176">
        <f t="shared" si="24"/>
        <v>112.10377199762404</v>
      </c>
      <c r="Z92" s="176">
        <f t="shared" si="24"/>
        <v>112.57363618927307</v>
      </c>
      <c r="AA92" s="176">
        <f t="shared" si="24"/>
        <v>114.47932438143991</v>
      </c>
      <c r="AB92" s="176">
        <f t="shared" si="24"/>
        <v>115.5066928500671</v>
      </c>
      <c r="AC92" s="176">
        <f t="shared" si="24"/>
        <v>117.14555261500986</v>
      </c>
      <c r="AD92" s="176">
        <f t="shared" si="24"/>
        <v>116.91526099912957</v>
      </c>
      <c r="AE92" s="176">
        <f t="shared" si="24"/>
        <v>116.39627906582649</v>
      </c>
      <c r="AF92" s="176">
        <f t="shared" si="24"/>
        <v>118.59036224671456</v>
      </c>
      <c r="AG92" s="176">
        <f t="shared" si="24"/>
        <v>120.77613132322654</v>
      </c>
      <c r="AH92" s="176">
        <f t="shared" si="24"/>
        <v>121.56354637096818</v>
      </c>
      <c r="AI92" s="176">
        <f t="shared" si="24"/>
        <v>121.59980426202134</v>
      </c>
      <c r="AJ92" s="176">
        <f t="shared" si="24"/>
        <v>121.60951641328478</v>
      </c>
      <c r="AK92" s="176">
        <f t="shared" si="24"/>
        <v>122.06480462775448</v>
      </c>
      <c r="AL92" s="176">
        <f t="shared" si="24"/>
        <v>122.04956481953923</v>
      </c>
      <c r="AM92" s="176">
        <f t="shared" si="24"/>
        <v>122.9648841545026</v>
      </c>
      <c r="AN92" s="176">
        <f t="shared" si="24"/>
        <v>124.3684766133222</v>
      </c>
      <c r="AO92" s="176">
        <f t="shared" si="24"/>
        <v>124.47885663299434</v>
      </c>
      <c r="AP92" s="176">
        <f t="shared" si="24"/>
        <v>124.92248323864617</v>
      </c>
      <c r="AQ92" s="176">
        <f t="shared" si="24"/>
        <v>127.3746601151727</v>
      </c>
      <c r="AR92" s="176">
        <f t="shared" si="24"/>
        <v>127.30625563755987</v>
      </c>
      <c r="AS92" s="176">
        <f t="shared" si="24"/>
        <v>128.05753735194838</v>
      </c>
      <c r="AT92" s="176">
        <f t="shared" si="24"/>
        <v>129.02834842792825</v>
      </c>
      <c r="AU92" s="176">
        <f t="shared" si="24"/>
        <v>129.21190301983069</v>
      </c>
      <c r="AV92" s="176">
        <f t="shared" si="24"/>
        <v>129.29820127238048</v>
      </c>
      <c r="AW92" s="176">
        <f t="shared" si="24"/>
        <v>129.7476835408664</v>
      </c>
      <c r="AX92" s="176">
        <f t="shared" si="24"/>
        <v>129.90157208775176</v>
      </c>
      <c r="AY92" s="176">
        <f t="shared" si="24"/>
        <v>131.67365896499973</v>
      </c>
      <c r="AZ92" s="176">
        <f t="shared" si="24"/>
        <v>131.06695986934818</v>
      </c>
      <c r="BA92" s="176">
        <f t="shared" si="24"/>
        <v>132.91358238273799</v>
      </c>
      <c r="BB92" s="176">
        <f t="shared" si="24"/>
        <v>133.36601120446855</v>
      </c>
      <c r="BC92" s="176">
        <f t="shared" si="24"/>
        <v>134.631149542825</v>
      </c>
      <c r="BD92" s="176">
        <f t="shared" si="24"/>
        <v>134.95370776353721</v>
      </c>
      <c r="BE92" s="176">
        <f t="shared" si="24"/>
        <v>135.9824881676534</v>
      </c>
      <c r="BF92" s="176">
        <f t="shared" si="24"/>
        <v>137.10183970557532</v>
      </c>
      <c r="BG92" s="176">
        <f t="shared" si="24"/>
        <v>137.1534551602482</v>
      </c>
      <c r="BH92" s="176">
        <f t="shared" si="24"/>
        <v>137.35004928534289</v>
      </c>
      <c r="BI92" s="176">
        <f t="shared" si="24"/>
        <v>138.30717300549881</v>
      </c>
      <c r="BJ92" s="176">
        <f t="shared" si="24"/>
        <v>138.45393294358837</v>
      </c>
      <c r="BK92" s="176">
        <f t="shared" si="24"/>
        <v>138.71521122010637</v>
      </c>
      <c r="BL92" s="176">
        <f t="shared" si="24"/>
        <v>138.40657514288876</v>
      </c>
      <c r="BM92" s="176">
        <f t="shared" si="24"/>
        <v>140.01941852481968</v>
      </c>
      <c r="BN92" s="176">
        <f t="shared" si="24"/>
        <v>140.26849871514483</v>
      </c>
      <c r="BO92" s="176">
        <f t="shared" si="24"/>
        <v>140.28885536618267</v>
      </c>
      <c r="BP92" s="176">
        <f>(BP93*16+BP94*12+BP95*3+BP96*4)/35</f>
        <v>139.24690343038478</v>
      </c>
      <c r="BQ92" s="176">
        <f>(BQ93*16+BQ94*12+BQ95*3+BQ96*4)/35</f>
        <v>139.21601609195835</v>
      </c>
      <c r="BR92" s="177">
        <f>(BR93*16+BR94*12+BR95*3+BR96*4)/35</f>
        <v>142.49229822500138</v>
      </c>
      <c r="BS92" s="177">
        <f>(BS93*16+BS94*12+BS95*3+BS96*4)/35</f>
        <v>142.59517162312105</v>
      </c>
      <c r="BT92" s="177">
        <f>(BT93*16+BT94*12+BT95*3+BT96*4)/35</f>
        <v>142.58787998380168</v>
      </c>
    </row>
    <row r="93" spans="1:72" x14ac:dyDescent="0.25">
      <c r="B93" s="148" t="s">
        <v>511</v>
      </c>
      <c r="C93" s="200">
        <v>16</v>
      </c>
      <c r="D93" s="201">
        <v>104.35356596535757</v>
      </c>
      <c r="E93" s="181">
        <v>105.64497418961754</v>
      </c>
      <c r="F93" s="181">
        <v>106.76841780602516</v>
      </c>
      <c r="G93" s="181">
        <v>107.11101793557089</v>
      </c>
      <c r="H93" s="181">
        <v>107.20996526286821</v>
      </c>
      <c r="I93" s="181">
        <v>107.46753321457952</v>
      </c>
      <c r="J93" s="181">
        <v>107.53462722422077</v>
      </c>
      <c r="K93" s="181">
        <v>109.38461858430345</v>
      </c>
      <c r="L93" s="181">
        <v>109.55788601066968</v>
      </c>
      <c r="M93" s="181">
        <v>109.62992246664702</v>
      </c>
      <c r="N93" s="181">
        <v>109.45157460537988</v>
      </c>
      <c r="O93" s="181">
        <v>109.45157460537988</v>
      </c>
      <c r="P93" s="181">
        <v>109.49602353672813</v>
      </c>
      <c r="Q93" s="181">
        <v>110.05895127516837</v>
      </c>
      <c r="R93" s="181">
        <v>109.80023362159579</v>
      </c>
      <c r="S93" s="181">
        <v>111.29538321547616</v>
      </c>
      <c r="T93" s="181">
        <v>112.2191129093715</v>
      </c>
      <c r="U93" s="181">
        <v>113.20695015597282</v>
      </c>
      <c r="V93" s="181">
        <v>113.90946901325586</v>
      </c>
      <c r="W93" s="181">
        <v>115.52031762450805</v>
      </c>
      <c r="X93" s="181">
        <v>115.30617872433984</v>
      </c>
      <c r="Y93" s="181">
        <v>114.89082606552186</v>
      </c>
      <c r="Z93" s="181">
        <v>115.48164817376347</v>
      </c>
      <c r="AA93" s="181">
        <v>118.06458644242022</v>
      </c>
      <c r="AB93" s="181">
        <v>120.08105164357873</v>
      </c>
      <c r="AC93" s="181">
        <v>120.11063836316424</v>
      </c>
      <c r="AD93" s="181">
        <v>120.75672441241046</v>
      </c>
      <c r="AE93" s="181">
        <v>119.06847168099132</v>
      </c>
      <c r="AF93" s="181">
        <v>119.69456981613199</v>
      </c>
      <c r="AG93" s="181">
        <v>123.96445599759767</v>
      </c>
      <c r="AH93" s="181">
        <v>124.72409432689604</v>
      </c>
      <c r="AI93" s="181">
        <v>124.72409432689604</v>
      </c>
      <c r="AJ93" s="181">
        <v>124.97552973481423</v>
      </c>
      <c r="AK93" s="181">
        <v>125.12474839728061</v>
      </c>
      <c r="AL93" s="181">
        <v>124.62032686912809</v>
      </c>
      <c r="AM93" s="181">
        <v>124.812222041041</v>
      </c>
      <c r="AN93" s="181">
        <v>127.84828510295263</v>
      </c>
      <c r="AO93" s="181">
        <v>127.89332213262601</v>
      </c>
      <c r="AP93" s="181">
        <v>128.80227285486652</v>
      </c>
      <c r="AQ93" s="181">
        <v>134.23544591429342</v>
      </c>
      <c r="AR93" s="181">
        <v>134.71982504371982</v>
      </c>
      <c r="AS93" s="181">
        <v>135.21437463220784</v>
      </c>
      <c r="AT93" s="181">
        <v>136.90616087272707</v>
      </c>
      <c r="AU93" s="181">
        <v>136.91789065128492</v>
      </c>
      <c r="AV93" s="181">
        <v>136.91789065128492</v>
      </c>
      <c r="AW93" s="181">
        <v>137.44473968429324</v>
      </c>
      <c r="AX93" s="181">
        <v>137.53432910616456</v>
      </c>
      <c r="AY93" s="181">
        <v>139.75623870217819</v>
      </c>
      <c r="AZ93" s="181">
        <v>138.56494026010924</v>
      </c>
      <c r="BA93" s="181">
        <v>141.94386445775433</v>
      </c>
      <c r="BB93" s="181">
        <v>142.11942874270818</v>
      </c>
      <c r="BC93" s="181">
        <v>144.80516244945002</v>
      </c>
      <c r="BD93" s="181">
        <v>144.95779208696652</v>
      </c>
      <c r="BE93" s="181">
        <v>146.33213721424019</v>
      </c>
      <c r="BF93" s="181">
        <v>146.92429267236383</v>
      </c>
      <c r="BG93" s="181">
        <v>147.03735599119665</v>
      </c>
      <c r="BH93" s="181">
        <v>147.37537045535521</v>
      </c>
      <c r="BI93" s="181">
        <v>147.37869211207544</v>
      </c>
      <c r="BJ93" s="181">
        <v>146.23362246979349</v>
      </c>
      <c r="BK93" s="181">
        <v>146.1572737483898</v>
      </c>
      <c r="BL93" s="181">
        <v>146.30286969430472</v>
      </c>
      <c r="BM93" s="181">
        <v>149.23154108425831</v>
      </c>
      <c r="BN93" s="181">
        <v>149.23154108425831</v>
      </c>
      <c r="BO93" s="181">
        <v>149.43547582105208</v>
      </c>
      <c r="BP93" s="181">
        <v>149.67866810754015</v>
      </c>
      <c r="BQ93" s="181">
        <v>149.39098225813802</v>
      </c>
      <c r="BR93" s="181">
        <v>150.68019752345418</v>
      </c>
      <c r="BS93" s="181">
        <v>150.58098995752167</v>
      </c>
      <c r="BT93" s="181">
        <v>150.49024635130303</v>
      </c>
    </row>
    <row r="94" spans="1:72" x14ac:dyDescent="0.25">
      <c r="B94" s="148" t="s">
        <v>512</v>
      </c>
      <c r="C94" s="200">
        <v>12</v>
      </c>
      <c r="D94" s="201">
        <v>104.20191833454334</v>
      </c>
      <c r="E94" s="181">
        <v>104.22721539505095</v>
      </c>
      <c r="F94" s="181">
        <v>103.70718616937624</v>
      </c>
      <c r="G94" s="181">
        <v>105.6880418245438</v>
      </c>
      <c r="H94" s="181">
        <v>106.07624766745221</v>
      </c>
      <c r="I94" s="181">
        <v>107.87257419940052</v>
      </c>
      <c r="J94" s="181">
        <v>107.87257419940052</v>
      </c>
      <c r="K94" s="181">
        <v>108.53229771734982</v>
      </c>
      <c r="L94" s="181">
        <v>109.19447494482021</v>
      </c>
      <c r="M94" s="181">
        <v>108.36164532769135</v>
      </c>
      <c r="N94" s="181">
        <v>107.8118710806405</v>
      </c>
      <c r="O94" s="181">
        <v>107.31959960977353</v>
      </c>
      <c r="P94" s="181">
        <v>107.84916234001385</v>
      </c>
      <c r="Q94" s="181">
        <v>108.03318422352147</v>
      </c>
      <c r="R94" s="181">
        <v>106.78165879355079</v>
      </c>
      <c r="S94" s="181">
        <v>108.53477107788734</v>
      </c>
      <c r="T94" s="181">
        <v>108.53477107788734</v>
      </c>
      <c r="U94" s="181">
        <v>110.04969793687553</v>
      </c>
      <c r="V94" s="181">
        <v>109.46615745108919</v>
      </c>
      <c r="W94" s="181">
        <v>109.46615745108919</v>
      </c>
      <c r="X94" s="181">
        <v>108.66998409926585</v>
      </c>
      <c r="Y94" s="181">
        <v>109.33520530236467</v>
      </c>
      <c r="Z94" s="181">
        <v>109.68418543841129</v>
      </c>
      <c r="AA94" s="181">
        <v>111.63005452682903</v>
      </c>
      <c r="AB94" s="181">
        <v>111.73347396880554</v>
      </c>
      <c r="AC94" s="181">
        <v>116.41554005736658</v>
      </c>
      <c r="AD94" s="181">
        <v>114.88240811205411</v>
      </c>
      <c r="AE94" s="181">
        <v>115.15864911392038</v>
      </c>
      <c r="AF94" s="181">
        <v>119.0731515126936</v>
      </c>
      <c r="AG94" s="181">
        <v>119.48731175976239</v>
      </c>
      <c r="AH94" s="181">
        <v>119.83851443406478</v>
      </c>
      <c r="AI94" s="181">
        <v>119.83851443406478</v>
      </c>
      <c r="AJ94" s="181">
        <v>119.83851443406478</v>
      </c>
      <c r="AK94" s="181">
        <v>120.27938895786286</v>
      </c>
      <c r="AL94" s="181">
        <v>121.4933372508885</v>
      </c>
      <c r="AM94" s="181">
        <v>123.11574614392406</v>
      </c>
      <c r="AN94" s="181">
        <v>123.11574614392406</v>
      </c>
      <c r="AO94" s="181">
        <v>122.83184015916027</v>
      </c>
      <c r="AP94" s="181">
        <v>122.88418168535698</v>
      </c>
      <c r="AQ94" s="181">
        <v>122.9474188381767</v>
      </c>
      <c r="AR94" s="181">
        <v>122.9474188381767</v>
      </c>
      <c r="AS94" s="181">
        <v>123.36108928938096</v>
      </c>
      <c r="AT94" s="181">
        <v>123.36108928938096</v>
      </c>
      <c r="AU94" s="181">
        <v>123.39705266684938</v>
      </c>
      <c r="AV94" s="181">
        <v>123.64875590345294</v>
      </c>
      <c r="AW94" s="181">
        <v>124.37686487107629</v>
      </c>
      <c r="AX94" s="181">
        <v>124.55291594757142</v>
      </c>
      <c r="AY94" s="181">
        <v>125.58848209464232</v>
      </c>
      <c r="AZ94" s="181">
        <v>125.1139809412681</v>
      </c>
      <c r="BA94" s="181">
        <v>125.77885393133192</v>
      </c>
      <c r="BB94" s="181">
        <v>126.84954372449879</v>
      </c>
      <c r="BC94" s="181">
        <v>126.84954372449879</v>
      </c>
      <c r="BD94" s="181">
        <v>127.42719859380072</v>
      </c>
      <c r="BE94" s="181">
        <v>127.65367649134585</v>
      </c>
      <c r="BF94" s="181">
        <v>127.92521014701401</v>
      </c>
      <c r="BG94" s="181">
        <v>127.92521014701401</v>
      </c>
      <c r="BH94" s="181">
        <v>127.92521014701401</v>
      </c>
      <c r="BI94" s="181">
        <v>131.37496731223158</v>
      </c>
      <c r="BJ94" s="181">
        <v>131.14091329432861</v>
      </c>
      <c r="BK94" s="181">
        <v>131.85363640901352</v>
      </c>
      <c r="BL94" s="181">
        <v>130.49926251403477</v>
      </c>
      <c r="BM94" s="181">
        <v>130.84272045650101</v>
      </c>
      <c r="BN94" s="181">
        <v>131.68484869697284</v>
      </c>
      <c r="BO94" s="181">
        <v>131.68484869697284</v>
      </c>
      <c r="BP94" s="181">
        <v>128.32156583557813</v>
      </c>
      <c r="BQ94" s="181">
        <v>128.41898987578065</v>
      </c>
      <c r="BR94" s="181">
        <v>135.48989920988262</v>
      </c>
      <c r="BS94" s="181">
        <v>135.48989920988262</v>
      </c>
      <c r="BT94" s="181">
        <v>135.48989920988262</v>
      </c>
    </row>
    <row r="95" spans="1:72" x14ac:dyDescent="0.25">
      <c r="B95" s="148" t="s">
        <v>513</v>
      </c>
      <c r="C95" s="200">
        <v>3</v>
      </c>
      <c r="D95" s="201">
        <v>100.13178107691012</v>
      </c>
      <c r="E95" s="181">
        <v>100.13178107691012</v>
      </c>
      <c r="F95" s="181">
        <v>100.13178107691012</v>
      </c>
      <c r="G95" s="181">
        <v>101.26204395177206</v>
      </c>
      <c r="H95" s="181">
        <v>101.71487383246934</v>
      </c>
      <c r="I95" s="181">
        <v>101.71487383246934</v>
      </c>
      <c r="J95" s="181">
        <v>105.33026965830987</v>
      </c>
      <c r="K95" s="181">
        <v>105.33026965830987</v>
      </c>
      <c r="L95" s="181">
        <v>105.49812391342634</v>
      </c>
      <c r="M95" s="181">
        <v>105.49812391342634</v>
      </c>
      <c r="N95" s="181">
        <v>105.49812391342634</v>
      </c>
      <c r="O95" s="181">
        <v>105.49812391342634</v>
      </c>
      <c r="P95" s="181">
        <v>105.49812391342634</v>
      </c>
      <c r="Q95" s="181">
        <v>105.8066149578322</v>
      </c>
      <c r="R95" s="181">
        <v>106.4427558844252</v>
      </c>
      <c r="S95" s="181">
        <v>107.28542710351643</v>
      </c>
      <c r="T95" s="181">
        <v>107.28542710351643</v>
      </c>
      <c r="U95" s="181">
        <v>109.28270254672947</v>
      </c>
      <c r="V95" s="181">
        <v>109.28270254672947</v>
      </c>
      <c r="W95" s="181">
        <v>110.61953651157292</v>
      </c>
      <c r="X95" s="181">
        <v>110.61953651157292</v>
      </c>
      <c r="Y95" s="181">
        <v>110.61953651157292</v>
      </c>
      <c r="Z95" s="181">
        <v>111.38487212564392</v>
      </c>
      <c r="AA95" s="181">
        <v>111.87875345825957</v>
      </c>
      <c r="AB95" s="181">
        <v>111.87875345825957</v>
      </c>
      <c r="AC95" s="181">
        <v>111.87875345825957</v>
      </c>
      <c r="AD95" s="181">
        <v>111.87875345825957</v>
      </c>
      <c r="AE95" s="181">
        <v>111.87875345825957</v>
      </c>
      <c r="AF95" s="181">
        <v>116.54882988818012</v>
      </c>
      <c r="AG95" s="181">
        <v>116.15623975879571</v>
      </c>
      <c r="AH95" s="181">
        <v>117.58650918866532</v>
      </c>
      <c r="AI95" s="181">
        <v>118.00951791761891</v>
      </c>
      <c r="AJ95" s="181">
        <v>118.00951791761891</v>
      </c>
      <c r="AK95" s="181">
        <v>120.19839256380239</v>
      </c>
      <c r="AL95" s="181">
        <v>121.06484737584846</v>
      </c>
      <c r="AM95" s="181">
        <v>121.06484737584846</v>
      </c>
      <c r="AN95" s="181">
        <v>121.24775639854846</v>
      </c>
      <c r="AO95" s="181">
        <v>122.9582952419857</v>
      </c>
      <c r="AP95" s="181">
        <v>122.9582952419857</v>
      </c>
      <c r="AQ95" s="181">
        <v>123.15483520209172</v>
      </c>
      <c r="AR95" s="181">
        <v>122.40287959845317</v>
      </c>
      <c r="AS95" s="181">
        <v>124.02865920859115</v>
      </c>
      <c r="AT95" s="181">
        <v>124.02865920859115</v>
      </c>
      <c r="AU95" s="181">
        <v>125.8816514795155</v>
      </c>
      <c r="AV95" s="181">
        <v>125.8816514795155</v>
      </c>
      <c r="AW95" s="181">
        <v>125.8816514795155</v>
      </c>
      <c r="AX95" s="181">
        <v>125.8816514795155</v>
      </c>
      <c r="AY95" s="181">
        <v>125.9396367108189</v>
      </c>
      <c r="AZ95" s="181">
        <v>125.9396367108189</v>
      </c>
      <c r="BA95" s="181">
        <v>125.9396367108189</v>
      </c>
      <c r="BB95" s="181">
        <v>125.99887093858763</v>
      </c>
      <c r="BC95" s="181">
        <v>125.99887093858763</v>
      </c>
      <c r="BD95" s="181">
        <v>126.54692808696097</v>
      </c>
      <c r="BE95" s="181">
        <v>128.23643081002791</v>
      </c>
      <c r="BF95" s="181">
        <v>131.498063399274</v>
      </c>
      <c r="BG95" s="181">
        <v>131.498063399274</v>
      </c>
      <c r="BH95" s="181">
        <v>133.50645011198478</v>
      </c>
      <c r="BI95" s="181">
        <v>133.50645011198478</v>
      </c>
      <c r="BJ95" s="181">
        <v>137.20290345455601</v>
      </c>
      <c r="BK95" s="181">
        <v>136.16267382039248</v>
      </c>
      <c r="BL95" s="181">
        <v>137.20290345455601</v>
      </c>
      <c r="BM95" s="181">
        <v>138.54973483956607</v>
      </c>
      <c r="BN95" s="181">
        <v>138.54973483956607</v>
      </c>
      <c r="BO95" s="181">
        <v>137.13004846825166</v>
      </c>
      <c r="BP95" s="181">
        <v>137.13004846825166</v>
      </c>
      <c r="BQ95" s="181">
        <v>137.13004846825166</v>
      </c>
      <c r="BR95" s="181">
        <v>137.39560639101998</v>
      </c>
      <c r="BS95" s="181">
        <v>138.93873447366147</v>
      </c>
      <c r="BT95" s="181">
        <v>139.57415353080452</v>
      </c>
    </row>
    <row r="96" spans="1:72" x14ac:dyDescent="0.25">
      <c r="B96" s="148" t="s">
        <v>514</v>
      </c>
      <c r="C96" s="200">
        <v>4</v>
      </c>
      <c r="D96" s="201">
        <v>103.16183830648903</v>
      </c>
      <c r="E96" s="181">
        <v>103.31395264625294</v>
      </c>
      <c r="F96" s="181">
        <v>103.31395264625294</v>
      </c>
      <c r="G96" s="181">
        <v>103.66378348690554</v>
      </c>
      <c r="H96" s="181">
        <v>103.66378348690554</v>
      </c>
      <c r="I96" s="181">
        <v>103.66378348690554</v>
      </c>
      <c r="J96" s="181">
        <v>107.03079044452085</v>
      </c>
      <c r="K96" s="181">
        <v>107.61169816948997</v>
      </c>
      <c r="L96" s="181">
        <v>107.72601013818262</v>
      </c>
      <c r="M96" s="181">
        <v>107.72601013818262</v>
      </c>
      <c r="N96" s="181">
        <v>107.72601013818262</v>
      </c>
      <c r="O96" s="181">
        <v>107.72601013818262</v>
      </c>
      <c r="P96" s="181">
        <v>107.94952673669637</v>
      </c>
      <c r="Q96" s="181">
        <v>108.21714383682766</v>
      </c>
      <c r="R96" s="181">
        <v>108.21714383682766</v>
      </c>
      <c r="S96" s="181">
        <v>108.21714383682766</v>
      </c>
      <c r="T96" s="181">
        <v>108.35529026039987</v>
      </c>
      <c r="U96" s="181">
        <v>108.76936183632473</v>
      </c>
      <c r="V96" s="181">
        <v>110.13672693235625</v>
      </c>
      <c r="W96" s="181">
        <v>110.13672693235625</v>
      </c>
      <c r="X96" s="181">
        <v>110.13672693235625</v>
      </c>
      <c r="Y96" s="181">
        <v>110.3744324263492</v>
      </c>
      <c r="Z96" s="181">
        <v>110.50151355161876</v>
      </c>
      <c r="AA96" s="181">
        <v>110.63651389373649</v>
      </c>
      <c r="AB96" s="181">
        <v>111.24986886366084</v>
      </c>
      <c r="AC96" s="181">
        <v>111.42534666288488</v>
      </c>
      <c r="AD96" s="181">
        <v>111.42534666288488</v>
      </c>
      <c r="AE96" s="181">
        <v>112.80854266656071</v>
      </c>
      <c r="AF96" s="181">
        <v>114.25631344000871</v>
      </c>
      <c r="AG96" s="181">
        <v>115.35420998945735</v>
      </c>
      <c r="AH96" s="181">
        <v>117.07922824469406</v>
      </c>
      <c r="AI96" s="181">
        <v>117.07922824469406</v>
      </c>
      <c r="AJ96" s="181">
        <v>116.15846793657639</v>
      </c>
      <c r="AK96" s="181">
        <v>116.58108560728888</v>
      </c>
      <c r="AL96" s="181">
        <v>114.17373740990388</v>
      </c>
      <c r="AM96" s="181">
        <v>116.54797422407526</v>
      </c>
      <c r="AN96" s="181">
        <v>116.54797422407526</v>
      </c>
      <c r="AO96" s="181">
        <v>116.90246509922653</v>
      </c>
      <c r="AP96" s="181">
        <v>116.99137043112759</v>
      </c>
      <c r="AQ96" s="181">
        <v>116.37810943448869</v>
      </c>
      <c r="AR96" s="181">
        <v>114.4060204403994</v>
      </c>
      <c r="AS96" s="181">
        <v>116.5411910261308</v>
      </c>
      <c r="AT96" s="181">
        <v>118.26864297887772</v>
      </c>
      <c r="AU96" s="181">
        <v>118.33019220819406</v>
      </c>
      <c r="AV96" s="181">
        <v>118.33019220819406</v>
      </c>
      <c r="AW96" s="181">
        <v>117.9714390225426</v>
      </c>
      <c r="AX96" s="181">
        <v>118.43145289081883</v>
      </c>
      <c r="AY96" s="181">
        <v>121.89938731799353</v>
      </c>
      <c r="AZ96" s="181">
        <v>122.77946745944107</v>
      </c>
      <c r="BA96" s="181">
        <v>123.42709869083001</v>
      </c>
      <c r="BB96" s="181">
        <v>123.42709869083001</v>
      </c>
      <c r="BC96" s="181">
        <v>123.75412432448155</v>
      </c>
      <c r="BD96" s="181">
        <v>123.82198273646151</v>
      </c>
      <c r="BE96" s="181">
        <v>125.37987002844812</v>
      </c>
      <c r="BF96" s="181">
        <v>129.54474874383126</v>
      </c>
      <c r="BG96" s="181">
        <v>129.54413069688766</v>
      </c>
      <c r="BH96" s="181">
        <v>128.40598140029905</v>
      </c>
      <c r="BI96" s="181">
        <v>126.41825582912949</v>
      </c>
      <c r="BJ96" s="181">
        <v>130.21250590332141</v>
      </c>
      <c r="BK96" s="181">
        <v>131.44608859003637</v>
      </c>
      <c r="BL96" s="181">
        <v>131.44608859003637</v>
      </c>
      <c r="BM96" s="181">
        <v>131.80328525596144</v>
      </c>
      <c r="BN96" s="181">
        <v>131.45635219989103</v>
      </c>
      <c r="BO96" s="181">
        <v>131.88349872778284</v>
      </c>
      <c r="BP96" s="181">
        <v>131.88349872778284</v>
      </c>
      <c r="BQ96" s="181">
        <v>132.47170579355284</v>
      </c>
      <c r="BR96" s="181">
        <v>134.57041695203247</v>
      </c>
      <c r="BS96" s="181">
        <v>134.71004338732862</v>
      </c>
      <c r="BT96" s="181">
        <v>134.53265167530139</v>
      </c>
    </row>
    <row r="97" spans="1:72" x14ac:dyDescent="0.25">
      <c r="A97" s="173" t="s">
        <v>69</v>
      </c>
      <c r="B97" s="188"/>
      <c r="C97" s="164">
        <f>SUM(C98)</f>
        <v>2</v>
      </c>
      <c r="D97" s="176">
        <f t="shared" ref="D97:BP97" si="25">D98</f>
        <v>102.08598081531704</v>
      </c>
      <c r="E97" s="176">
        <v>102.89819162778439</v>
      </c>
      <c r="F97" s="176">
        <f t="shared" si="25"/>
        <v>103.28747914201954</v>
      </c>
      <c r="G97" s="176">
        <f t="shared" si="25"/>
        <v>103.28747914201954</v>
      </c>
      <c r="H97" s="176">
        <f t="shared" si="25"/>
        <v>105.56210373149992</v>
      </c>
      <c r="I97" s="176">
        <f t="shared" si="25"/>
        <v>105.92034841673541</v>
      </c>
      <c r="J97" s="176">
        <f t="shared" si="25"/>
        <v>105.92034841673541</v>
      </c>
      <c r="K97" s="176">
        <f t="shared" si="25"/>
        <v>108.03328036879429</v>
      </c>
      <c r="L97" s="176">
        <f t="shared" si="25"/>
        <v>108.49018739136983</v>
      </c>
      <c r="M97" s="176">
        <f t="shared" si="25"/>
        <v>108.49018739136983</v>
      </c>
      <c r="N97" s="176">
        <f t="shared" si="25"/>
        <v>108.49018739136983</v>
      </c>
      <c r="O97" s="176">
        <f t="shared" si="25"/>
        <v>108.49018739136983</v>
      </c>
      <c r="P97" s="176">
        <f t="shared" si="25"/>
        <v>110.49224249838718</v>
      </c>
      <c r="Q97" s="176">
        <f t="shared" si="25"/>
        <v>116.09684605428767</v>
      </c>
      <c r="R97" s="176">
        <f t="shared" si="25"/>
        <v>116.09684605428767</v>
      </c>
      <c r="S97" s="176">
        <f t="shared" si="25"/>
        <v>116.09684605428767</v>
      </c>
      <c r="T97" s="176">
        <f t="shared" si="25"/>
        <v>118.36255330985077</v>
      </c>
      <c r="U97" s="176">
        <f t="shared" si="25"/>
        <v>118.36255330985077</v>
      </c>
      <c r="V97" s="176">
        <f t="shared" si="25"/>
        <v>118.36255330985077</v>
      </c>
      <c r="W97" s="176">
        <f t="shared" si="25"/>
        <v>118.36255330985077</v>
      </c>
      <c r="X97" s="176">
        <f t="shared" si="25"/>
        <v>118.54489824608697</v>
      </c>
      <c r="Y97" s="176">
        <f t="shared" si="25"/>
        <v>118.54489824608697</v>
      </c>
      <c r="Z97" s="176">
        <f t="shared" si="25"/>
        <v>118.54489824608697</v>
      </c>
      <c r="AA97" s="176">
        <f t="shared" si="25"/>
        <v>121.1958957290848</v>
      </c>
      <c r="AB97" s="176">
        <f t="shared" si="25"/>
        <v>122.60706432992802</v>
      </c>
      <c r="AC97" s="176">
        <f t="shared" si="25"/>
        <v>122.60706432992802</v>
      </c>
      <c r="AD97" s="176">
        <f t="shared" si="25"/>
        <v>122.60706432992802</v>
      </c>
      <c r="AE97" s="176">
        <f t="shared" si="25"/>
        <v>124.1288342657482</v>
      </c>
      <c r="AF97" s="176">
        <f t="shared" si="25"/>
        <v>124.1288342657482</v>
      </c>
      <c r="AG97" s="176">
        <f t="shared" si="25"/>
        <v>124.64173122307015</v>
      </c>
      <c r="AH97" s="176">
        <f t="shared" si="25"/>
        <v>125.13536877074384</v>
      </c>
      <c r="AI97" s="176">
        <f t="shared" si="25"/>
        <v>125.13536877074384</v>
      </c>
      <c r="AJ97" s="176">
        <f t="shared" si="25"/>
        <v>125.13536877074384</v>
      </c>
      <c r="AK97" s="176">
        <f t="shared" si="25"/>
        <v>126.6566870344179</v>
      </c>
      <c r="AL97" s="176">
        <f t="shared" si="25"/>
        <v>126.6566870344179</v>
      </c>
      <c r="AM97" s="176">
        <f t="shared" si="25"/>
        <v>127.32276794334069</v>
      </c>
      <c r="AN97" s="176">
        <f t="shared" si="25"/>
        <v>128.85834262808373</v>
      </c>
      <c r="AO97" s="176">
        <f t="shared" si="25"/>
        <v>128.85834262808373</v>
      </c>
      <c r="AP97" s="176">
        <f t="shared" si="25"/>
        <v>128.85834262808373</v>
      </c>
      <c r="AQ97" s="176">
        <f t="shared" si="25"/>
        <v>137.60169840606511</v>
      </c>
      <c r="AR97" s="176">
        <f t="shared" si="25"/>
        <v>137.60169840606511</v>
      </c>
      <c r="AS97" s="176">
        <f t="shared" si="25"/>
        <v>138.37031406705259</v>
      </c>
      <c r="AT97" s="176">
        <f t="shared" si="25"/>
        <v>138.37031406705259</v>
      </c>
      <c r="AU97" s="176">
        <f t="shared" si="25"/>
        <v>138.37031406705259</v>
      </c>
      <c r="AV97" s="176">
        <f t="shared" si="25"/>
        <v>138.37031406705259</v>
      </c>
      <c r="AW97" s="176">
        <f t="shared" si="25"/>
        <v>138.37031406705259</v>
      </c>
      <c r="AX97" s="176">
        <f t="shared" si="25"/>
        <v>138.68947976011219</v>
      </c>
      <c r="AY97" s="176">
        <f t="shared" si="25"/>
        <v>138.68947976011219</v>
      </c>
      <c r="AZ97" s="176">
        <f t="shared" si="25"/>
        <v>138.68947976011219</v>
      </c>
      <c r="BA97" s="176">
        <f t="shared" si="25"/>
        <v>139.80441038393019</v>
      </c>
      <c r="BB97" s="176">
        <f t="shared" si="25"/>
        <v>139.80441038393019</v>
      </c>
      <c r="BC97" s="176">
        <f t="shared" si="25"/>
        <v>140.11040210730897</v>
      </c>
      <c r="BD97" s="176">
        <f t="shared" si="25"/>
        <v>140.11040210730897</v>
      </c>
      <c r="BE97" s="176">
        <f t="shared" si="25"/>
        <v>140.11040210730897</v>
      </c>
      <c r="BF97" s="176">
        <f t="shared" si="25"/>
        <v>142.35494435436158</v>
      </c>
      <c r="BG97" s="176">
        <f t="shared" si="25"/>
        <v>144.28250449050057</v>
      </c>
      <c r="BH97" s="176">
        <f t="shared" si="25"/>
        <v>144.28250449050057</v>
      </c>
      <c r="BI97" s="176">
        <f t="shared" si="25"/>
        <v>144.28250449050057</v>
      </c>
      <c r="BJ97" s="176">
        <f t="shared" si="25"/>
        <v>144.28250449050057</v>
      </c>
      <c r="BK97" s="176">
        <f t="shared" si="25"/>
        <v>144.28250449050057</v>
      </c>
      <c r="BL97" s="176">
        <f t="shared" si="25"/>
        <v>144.28250449050057</v>
      </c>
      <c r="BM97" s="176">
        <f t="shared" si="25"/>
        <v>145.53758139865386</v>
      </c>
      <c r="BN97" s="176">
        <f t="shared" si="25"/>
        <v>145.53758139865386</v>
      </c>
      <c r="BO97" s="176">
        <f t="shared" si="25"/>
        <v>145.53758139865386</v>
      </c>
      <c r="BP97" s="176">
        <f t="shared" si="25"/>
        <v>145.53758139865386</v>
      </c>
      <c r="BQ97" s="176">
        <f>BQ98</f>
        <v>145.53758139865386</v>
      </c>
      <c r="BR97" s="177">
        <f>BR98</f>
        <v>149.82052677422143</v>
      </c>
      <c r="BS97" s="177">
        <f>BS98</f>
        <v>149.82052677422143</v>
      </c>
      <c r="BT97" s="177">
        <f>BT98</f>
        <v>151.36146410057057</v>
      </c>
    </row>
    <row r="98" spans="1:72" x14ac:dyDescent="0.25">
      <c r="B98" s="148" t="s">
        <v>515</v>
      </c>
      <c r="C98" s="200">
        <v>2</v>
      </c>
      <c r="D98" s="201">
        <v>102.08598081531704</v>
      </c>
      <c r="E98" s="181">
        <v>102.89819162778439</v>
      </c>
      <c r="F98" s="181">
        <v>103.28747914201954</v>
      </c>
      <c r="G98" s="181">
        <v>103.28747914201954</v>
      </c>
      <c r="H98" s="181">
        <v>105.56210373149992</v>
      </c>
      <c r="I98" s="181">
        <v>105.92034841673541</v>
      </c>
      <c r="J98" s="181">
        <v>105.92034841673541</v>
      </c>
      <c r="K98" s="181">
        <v>108.03328036879429</v>
      </c>
      <c r="L98" s="181">
        <v>108.49018739136983</v>
      </c>
      <c r="M98" s="181">
        <v>108.49018739136983</v>
      </c>
      <c r="N98" s="181">
        <v>108.49018739136983</v>
      </c>
      <c r="O98" s="181">
        <v>108.49018739136983</v>
      </c>
      <c r="P98" s="181">
        <v>110.49224249838718</v>
      </c>
      <c r="Q98" s="181">
        <v>116.09684605428767</v>
      </c>
      <c r="R98" s="181">
        <v>116.09684605428767</v>
      </c>
      <c r="S98" s="181">
        <v>116.09684605428767</v>
      </c>
      <c r="T98" s="181">
        <v>118.36255330985077</v>
      </c>
      <c r="U98" s="181">
        <v>118.36255330985077</v>
      </c>
      <c r="V98" s="181">
        <v>118.36255330985077</v>
      </c>
      <c r="W98" s="181">
        <v>118.36255330985077</v>
      </c>
      <c r="X98" s="181">
        <v>118.54489824608697</v>
      </c>
      <c r="Y98" s="181">
        <v>118.54489824608697</v>
      </c>
      <c r="Z98" s="181">
        <v>118.54489824608697</v>
      </c>
      <c r="AA98" s="181">
        <v>121.1958957290848</v>
      </c>
      <c r="AB98" s="181">
        <v>122.60706432992802</v>
      </c>
      <c r="AC98" s="181">
        <v>122.60706432992802</v>
      </c>
      <c r="AD98" s="181">
        <v>122.60706432992802</v>
      </c>
      <c r="AE98" s="181">
        <v>124.1288342657482</v>
      </c>
      <c r="AF98" s="181">
        <v>124.1288342657482</v>
      </c>
      <c r="AG98" s="181">
        <v>124.64173122307015</v>
      </c>
      <c r="AH98" s="181">
        <v>125.13536877074384</v>
      </c>
      <c r="AI98" s="181">
        <v>125.13536877074384</v>
      </c>
      <c r="AJ98" s="181">
        <v>125.13536877074384</v>
      </c>
      <c r="AK98" s="181">
        <v>126.6566870344179</v>
      </c>
      <c r="AL98" s="181">
        <v>126.6566870344179</v>
      </c>
      <c r="AM98" s="181">
        <v>127.32276794334069</v>
      </c>
      <c r="AN98" s="181">
        <v>128.85834262808373</v>
      </c>
      <c r="AO98" s="181">
        <v>128.85834262808373</v>
      </c>
      <c r="AP98" s="181">
        <v>128.85834262808373</v>
      </c>
      <c r="AQ98" s="181">
        <v>137.60169840606511</v>
      </c>
      <c r="AR98" s="181">
        <v>137.60169840606511</v>
      </c>
      <c r="AS98" s="181">
        <v>138.37031406705259</v>
      </c>
      <c r="AT98" s="181">
        <v>138.37031406705259</v>
      </c>
      <c r="AU98" s="181">
        <v>138.37031406705259</v>
      </c>
      <c r="AV98" s="181">
        <v>138.37031406705259</v>
      </c>
      <c r="AW98" s="181">
        <v>138.37031406705259</v>
      </c>
      <c r="AX98" s="181">
        <v>138.68947976011219</v>
      </c>
      <c r="AY98" s="181">
        <v>138.68947976011219</v>
      </c>
      <c r="AZ98" s="181">
        <v>138.68947976011219</v>
      </c>
      <c r="BA98" s="181">
        <v>139.80441038393019</v>
      </c>
      <c r="BB98" s="181">
        <v>139.80441038393019</v>
      </c>
      <c r="BC98" s="181">
        <v>140.11040210730897</v>
      </c>
      <c r="BD98" s="181">
        <v>140.11040210730897</v>
      </c>
      <c r="BE98" s="181">
        <v>140.11040210730897</v>
      </c>
      <c r="BF98" s="181">
        <v>142.35494435436158</v>
      </c>
      <c r="BG98" s="181">
        <v>144.28250449050057</v>
      </c>
      <c r="BH98" s="181">
        <v>144.28250449050057</v>
      </c>
      <c r="BI98" s="181">
        <v>144.28250449050057</v>
      </c>
      <c r="BJ98" s="181">
        <v>144.28250449050057</v>
      </c>
      <c r="BK98" s="181">
        <v>144.28250449050057</v>
      </c>
      <c r="BL98" s="181">
        <v>144.28250449050057</v>
      </c>
      <c r="BM98" s="181">
        <v>145.53758139865386</v>
      </c>
      <c r="BN98" s="181">
        <v>145.53758139865386</v>
      </c>
      <c r="BO98" s="181">
        <v>145.53758139865386</v>
      </c>
      <c r="BP98" s="181">
        <v>145.53758139865386</v>
      </c>
      <c r="BQ98" s="181">
        <v>145.53758139865386</v>
      </c>
      <c r="BR98" s="181">
        <v>149.82052677422143</v>
      </c>
      <c r="BS98" s="181">
        <v>149.82052677422143</v>
      </c>
      <c r="BT98" s="181">
        <v>151.36146410057057</v>
      </c>
    </row>
    <row r="99" spans="1:72" x14ac:dyDescent="0.25">
      <c r="A99" s="189" t="s">
        <v>70</v>
      </c>
      <c r="B99" s="188"/>
      <c r="C99" s="171">
        <f>C100</f>
        <v>12</v>
      </c>
      <c r="D99" s="170">
        <f t="shared" ref="D99:BP99" si="26">D100</f>
        <v>99.661756186389539</v>
      </c>
      <c r="E99" s="170">
        <v>100.12966765771587</v>
      </c>
      <c r="F99" s="170">
        <f t="shared" si="26"/>
        <v>100.38826642781424</v>
      </c>
      <c r="G99" s="170">
        <f t="shared" si="26"/>
        <v>102.70707208771343</v>
      </c>
      <c r="H99" s="170">
        <f t="shared" si="26"/>
        <v>104.03307197261803</v>
      </c>
      <c r="I99" s="170">
        <f t="shared" si="26"/>
        <v>106.33043843763362</v>
      </c>
      <c r="J99" s="170">
        <f t="shared" si="26"/>
        <v>108.16920952052284</v>
      </c>
      <c r="K99" s="170">
        <f t="shared" si="26"/>
        <v>107.62762321269578</v>
      </c>
      <c r="L99" s="170">
        <f t="shared" si="26"/>
        <v>105.271156783607</v>
      </c>
      <c r="M99" s="170">
        <f t="shared" si="26"/>
        <v>104.84812554926145</v>
      </c>
      <c r="N99" s="170">
        <f t="shared" si="26"/>
        <v>106.93560220573335</v>
      </c>
      <c r="O99" s="170">
        <f t="shared" si="26"/>
        <v>107.55236709615401</v>
      </c>
      <c r="P99" s="170">
        <f t="shared" si="26"/>
        <v>107.89303509034777</v>
      </c>
      <c r="Q99" s="170">
        <f t="shared" si="26"/>
        <v>106.14113400578714</v>
      </c>
      <c r="R99" s="170">
        <f t="shared" si="26"/>
        <v>106.48186063661194</v>
      </c>
      <c r="S99" s="170">
        <f t="shared" si="26"/>
        <v>108.00832419897226</v>
      </c>
      <c r="T99" s="170">
        <f t="shared" si="26"/>
        <v>110.42481975106143</v>
      </c>
      <c r="U99" s="170">
        <f t="shared" si="26"/>
        <v>113.92258211180886</v>
      </c>
      <c r="V99" s="170">
        <f t="shared" si="26"/>
        <v>113.92258211180886</v>
      </c>
      <c r="W99" s="170">
        <f t="shared" si="26"/>
        <v>114.86113001345329</v>
      </c>
      <c r="X99" s="170">
        <f t="shared" si="26"/>
        <v>113.95320674084712</v>
      </c>
      <c r="Y99" s="170">
        <f t="shared" si="26"/>
        <v>111.94955653035304</v>
      </c>
      <c r="Z99" s="170">
        <f t="shared" si="26"/>
        <v>112.52712775737909</v>
      </c>
      <c r="AA99" s="170">
        <f t="shared" si="26"/>
        <v>114.06885263993148</v>
      </c>
      <c r="AB99" s="170">
        <f t="shared" si="26"/>
        <v>114.06885263993148</v>
      </c>
      <c r="AC99" s="170">
        <f t="shared" si="26"/>
        <v>114.84380010963547</v>
      </c>
      <c r="AD99" s="170">
        <f t="shared" si="26"/>
        <v>114.84380010963547</v>
      </c>
      <c r="AE99" s="170">
        <f t="shared" si="26"/>
        <v>115.91786310050787</v>
      </c>
      <c r="AF99" s="170">
        <f t="shared" si="26"/>
        <v>116.43309091074907</v>
      </c>
      <c r="AG99" s="170">
        <f t="shared" si="26"/>
        <v>117.07231594851049</v>
      </c>
      <c r="AH99" s="170">
        <f t="shared" si="26"/>
        <v>117.88499086440619</v>
      </c>
      <c r="AI99" s="170">
        <f t="shared" si="26"/>
        <v>118.61568169504227</v>
      </c>
      <c r="AJ99" s="170">
        <f t="shared" si="26"/>
        <v>119.88744097890604</v>
      </c>
      <c r="AK99" s="170">
        <f t="shared" si="26"/>
        <v>120.67648436491517</v>
      </c>
      <c r="AL99" s="170">
        <f t="shared" si="26"/>
        <v>121.20339923942396</v>
      </c>
      <c r="AM99" s="170">
        <f t="shared" si="26"/>
        <v>123.29990118277023</v>
      </c>
      <c r="AN99" s="170">
        <f t="shared" si="26"/>
        <v>123.78758087879477</v>
      </c>
      <c r="AO99" s="170">
        <f t="shared" si="26"/>
        <v>123.60516411776649</v>
      </c>
      <c r="AP99" s="170">
        <f t="shared" si="26"/>
        <v>122.94525195409074</v>
      </c>
      <c r="AQ99" s="170">
        <f t="shared" si="26"/>
        <v>124.10325350788933</v>
      </c>
      <c r="AR99" s="170">
        <f t="shared" si="26"/>
        <v>124.6952953613153</v>
      </c>
      <c r="AS99" s="170">
        <f t="shared" si="26"/>
        <v>124.97964255691581</v>
      </c>
      <c r="AT99" s="170">
        <f t="shared" si="26"/>
        <v>124.95943920790069</v>
      </c>
      <c r="AU99" s="170">
        <f t="shared" si="26"/>
        <v>125.11706336924203</v>
      </c>
      <c r="AV99" s="170">
        <f t="shared" si="26"/>
        <v>124.97203454693056</v>
      </c>
      <c r="AW99" s="170">
        <f t="shared" si="26"/>
        <v>125.32652654208546</v>
      </c>
      <c r="AX99" s="170">
        <f t="shared" si="26"/>
        <v>125.32652654208546</v>
      </c>
      <c r="AY99" s="170">
        <f t="shared" si="26"/>
        <v>126.25475456820045</v>
      </c>
      <c r="AZ99" s="170">
        <f t="shared" si="26"/>
        <v>126.39619119549815</v>
      </c>
      <c r="BA99" s="170">
        <f t="shared" si="26"/>
        <v>126.06511120477387</v>
      </c>
      <c r="BB99" s="170">
        <f t="shared" si="26"/>
        <v>126.31158767796619</v>
      </c>
      <c r="BC99" s="170">
        <f t="shared" si="26"/>
        <v>126.7267863961025</v>
      </c>
      <c r="BD99" s="170">
        <f t="shared" si="26"/>
        <v>126.4725966398355</v>
      </c>
      <c r="BE99" s="170">
        <f t="shared" si="26"/>
        <v>126.37076316882441</v>
      </c>
      <c r="BF99" s="170">
        <f t="shared" si="26"/>
        <v>127.75760385946192</v>
      </c>
      <c r="BG99" s="170">
        <f t="shared" si="26"/>
        <v>127.88465242525479</v>
      </c>
      <c r="BH99" s="170">
        <f t="shared" si="26"/>
        <v>127.88465242525479</v>
      </c>
      <c r="BI99" s="170">
        <f t="shared" si="26"/>
        <v>128.90650743200646</v>
      </c>
      <c r="BJ99" s="170">
        <f t="shared" si="26"/>
        <v>128.4787906397018</v>
      </c>
      <c r="BK99" s="170">
        <f t="shared" si="26"/>
        <v>129.80243899947058</v>
      </c>
      <c r="BL99" s="170">
        <f t="shared" si="26"/>
        <v>130.90324602280921</v>
      </c>
      <c r="BM99" s="170">
        <f t="shared" si="26"/>
        <v>131.39123894668521</v>
      </c>
      <c r="BN99" s="170">
        <f t="shared" si="26"/>
        <v>131.25055949668013</v>
      </c>
      <c r="BO99" s="170">
        <f t="shared" si="26"/>
        <v>131.32770219574968</v>
      </c>
      <c r="BP99" s="170">
        <f t="shared" si="26"/>
        <v>131.78522340755805</v>
      </c>
      <c r="BQ99" s="170">
        <f>BQ100</f>
        <v>131.39457815325503</v>
      </c>
      <c r="BR99" s="172">
        <f>BR100</f>
        <v>131.48720778761796</v>
      </c>
      <c r="BS99" s="172">
        <f>BS100</f>
        <v>132.16849181357745</v>
      </c>
      <c r="BT99" s="172">
        <f>BT100</f>
        <v>132.44565230133296</v>
      </c>
    </row>
    <row r="100" spans="1:72" x14ac:dyDescent="0.25">
      <c r="A100" s="173" t="s">
        <v>71</v>
      </c>
      <c r="B100" s="188"/>
      <c r="C100" s="164">
        <f>SUM(C101:C104)</f>
        <v>12</v>
      </c>
      <c r="D100" s="176">
        <f t="shared" ref="D100:BO100" si="27">(D101*4+D102*4+D103*3+D104*1)/12</f>
        <v>99.661756186389539</v>
      </c>
      <c r="E100" s="176">
        <v>100.12966765771587</v>
      </c>
      <c r="F100" s="176">
        <f t="shared" si="27"/>
        <v>100.38826642781424</v>
      </c>
      <c r="G100" s="176">
        <f t="shared" si="27"/>
        <v>102.70707208771343</v>
      </c>
      <c r="H100" s="176">
        <f t="shared" si="27"/>
        <v>104.03307197261803</v>
      </c>
      <c r="I100" s="176">
        <f t="shared" si="27"/>
        <v>106.33043843763362</v>
      </c>
      <c r="J100" s="176">
        <f t="shared" si="27"/>
        <v>108.16920952052284</v>
      </c>
      <c r="K100" s="176">
        <f t="shared" si="27"/>
        <v>107.62762321269578</v>
      </c>
      <c r="L100" s="176">
        <f t="shared" si="27"/>
        <v>105.271156783607</v>
      </c>
      <c r="M100" s="176">
        <f t="shared" si="27"/>
        <v>104.84812554926145</v>
      </c>
      <c r="N100" s="176">
        <f t="shared" si="27"/>
        <v>106.93560220573335</v>
      </c>
      <c r="O100" s="176">
        <f t="shared" si="27"/>
        <v>107.55236709615401</v>
      </c>
      <c r="P100" s="176">
        <f t="shared" si="27"/>
        <v>107.89303509034777</v>
      </c>
      <c r="Q100" s="176">
        <f t="shared" si="27"/>
        <v>106.14113400578714</v>
      </c>
      <c r="R100" s="176">
        <f t="shared" si="27"/>
        <v>106.48186063661194</v>
      </c>
      <c r="S100" s="176">
        <f t="shared" si="27"/>
        <v>108.00832419897226</v>
      </c>
      <c r="T100" s="176">
        <f t="shared" si="27"/>
        <v>110.42481975106143</v>
      </c>
      <c r="U100" s="176">
        <f t="shared" si="27"/>
        <v>113.92258211180886</v>
      </c>
      <c r="V100" s="176">
        <f t="shared" si="27"/>
        <v>113.92258211180886</v>
      </c>
      <c r="W100" s="176">
        <f t="shared" si="27"/>
        <v>114.86113001345329</v>
      </c>
      <c r="X100" s="176">
        <f t="shared" si="27"/>
        <v>113.95320674084712</v>
      </c>
      <c r="Y100" s="176">
        <f t="shared" si="27"/>
        <v>111.94955653035304</v>
      </c>
      <c r="Z100" s="176">
        <f t="shared" si="27"/>
        <v>112.52712775737909</v>
      </c>
      <c r="AA100" s="176">
        <f t="shared" si="27"/>
        <v>114.06885263993148</v>
      </c>
      <c r="AB100" s="176">
        <f t="shared" si="27"/>
        <v>114.06885263993148</v>
      </c>
      <c r="AC100" s="176">
        <f t="shared" si="27"/>
        <v>114.84380010963547</v>
      </c>
      <c r="AD100" s="176">
        <f t="shared" si="27"/>
        <v>114.84380010963547</v>
      </c>
      <c r="AE100" s="176">
        <f t="shared" si="27"/>
        <v>115.91786310050787</v>
      </c>
      <c r="AF100" s="176">
        <f t="shared" si="27"/>
        <v>116.43309091074907</v>
      </c>
      <c r="AG100" s="176">
        <f t="shared" si="27"/>
        <v>117.07231594851049</v>
      </c>
      <c r="AH100" s="176">
        <f t="shared" si="27"/>
        <v>117.88499086440619</v>
      </c>
      <c r="AI100" s="176">
        <f t="shared" si="27"/>
        <v>118.61568169504227</v>
      </c>
      <c r="AJ100" s="176">
        <f t="shared" si="27"/>
        <v>119.88744097890604</v>
      </c>
      <c r="AK100" s="176">
        <f t="shared" si="27"/>
        <v>120.67648436491517</v>
      </c>
      <c r="AL100" s="176">
        <f t="shared" si="27"/>
        <v>121.20339923942396</v>
      </c>
      <c r="AM100" s="176">
        <f t="shared" si="27"/>
        <v>123.29990118277023</v>
      </c>
      <c r="AN100" s="176">
        <f t="shared" si="27"/>
        <v>123.78758087879477</v>
      </c>
      <c r="AO100" s="176">
        <f t="shared" si="27"/>
        <v>123.60516411776649</v>
      </c>
      <c r="AP100" s="176">
        <f t="shared" si="27"/>
        <v>122.94525195409074</v>
      </c>
      <c r="AQ100" s="176">
        <f t="shared" si="27"/>
        <v>124.10325350788933</v>
      </c>
      <c r="AR100" s="176">
        <f t="shared" si="27"/>
        <v>124.6952953613153</v>
      </c>
      <c r="AS100" s="176">
        <f t="shared" si="27"/>
        <v>124.97964255691581</v>
      </c>
      <c r="AT100" s="176">
        <f t="shared" si="27"/>
        <v>124.95943920790069</v>
      </c>
      <c r="AU100" s="176">
        <f t="shared" si="27"/>
        <v>125.11706336924203</v>
      </c>
      <c r="AV100" s="176">
        <f t="shared" si="27"/>
        <v>124.97203454693056</v>
      </c>
      <c r="AW100" s="176">
        <f t="shared" si="27"/>
        <v>125.32652654208546</v>
      </c>
      <c r="AX100" s="176">
        <f t="shared" si="27"/>
        <v>125.32652654208546</v>
      </c>
      <c r="AY100" s="176">
        <f t="shared" si="27"/>
        <v>126.25475456820045</v>
      </c>
      <c r="AZ100" s="176">
        <f t="shared" si="27"/>
        <v>126.39619119549815</v>
      </c>
      <c r="BA100" s="176">
        <f t="shared" si="27"/>
        <v>126.06511120477387</v>
      </c>
      <c r="BB100" s="176">
        <f t="shared" si="27"/>
        <v>126.31158767796619</v>
      </c>
      <c r="BC100" s="176">
        <f t="shared" si="27"/>
        <v>126.7267863961025</v>
      </c>
      <c r="BD100" s="176">
        <f t="shared" si="27"/>
        <v>126.4725966398355</v>
      </c>
      <c r="BE100" s="176">
        <f t="shared" si="27"/>
        <v>126.37076316882441</v>
      </c>
      <c r="BF100" s="176">
        <f t="shared" si="27"/>
        <v>127.75760385946192</v>
      </c>
      <c r="BG100" s="176">
        <f t="shared" si="27"/>
        <v>127.88465242525479</v>
      </c>
      <c r="BH100" s="176">
        <f t="shared" si="27"/>
        <v>127.88465242525479</v>
      </c>
      <c r="BI100" s="176">
        <f t="shared" si="27"/>
        <v>128.90650743200646</v>
      </c>
      <c r="BJ100" s="176">
        <f t="shared" si="27"/>
        <v>128.4787906397018</v>
      </c>
      <c r="BK100" s="176">
        <f t="shared" si="27"/>
        <v>129.80243899947058</v>
      </c>
      <c r="BL100" s="176">
        <f t="shared" si="27"/>
        <v>130.90324602280921</v>
      </c>
      <c r="BM100" s="176">
        <f t="shared" si="27"/>
        <v>131.39123894668521</v>
      </c>
      <c r="BN100" s="176">
        <f t="shared" si="27"/>
        <v>131.25055949668013</v>
      </c>
      <c r="BO100" s="176">
        <f t="shared" si="27"/>
        <v>131.32770219574968</v>
      </c>
      <c r="BP100" s="176">
        <f>(BP101*4+BP102*4+BP103*3+BP104*1)/12</f>
        <v>131.78522340755805</v>
      </c>
      <c r="BQ100" s="176">
        <f>(BQ101*4+BQ102*4+BQ103*3+BQ104*1)/12</f>
        <v>131.39457815325503</v>
      </c>
      <c r="BR100" s="177">
        <f>(BR101*4+BR102*4+BR103*3+BR104*1)/12</f>
        <v>131.48720778761796</v>
      </c>
      <c r="BS100" s="177">
        <f>(BS101*4+BS102*4+BS103*3+BS104*1)/12</f>
        <v>132.16849181357745</v>
      </c>
      <c r="BT100" s="177">
        <f>(BT101*4+BT102*4+BT103*3+BT104*1)/12</f>
        <v>132.44565230133296</v>
      </c>
    </row>
    <row r="101" spans="1:72" x14ac:dyDescent="0.25">
      <c r="B101" s="148" t="s">
        <v>516</v>
      </c>
      <c r="C101" s="200">
        <v>4</v>
      </c>
      <c r="D101" s="201">
        <v>101.88527866976104</v>
      </c>
      <c r="E101" s="181">
        <v>103.28901308373999</v>
      </c>
      <c r="F101" s="181">
        <v>103.28901308373999</v>
      </c>
      <c r="G101" s="181">
        <v>103.28901308373999</v>
      </c>
      <c r="H101" s="181">
        <v>103.66438969764469</v>
      </c>
      <c r="I101" s="181">
        <v>103.33866514679015</v>
      </c>
      <c r="J101" s="181">
        <v>106.05715843717762</v>
      </c>
      <c r="K101" s="181">
        <v>105.93339718716338</v>
      </c>
      <c r="L101" s="181">
        <v>101.41431436917694</v>
      </c>
      <c r="M101" s="181">
        <v>100.14522066614029</v>
      </c>
      <c r="N101" s="181">
        <v>104.57591767047508</v>
      </c>
      <c r="O101" s="181">
        <v>104.32258306161901</v>
      </c>
      <c r="P101" s="181">
        <v>106.50938268740474</v>
      </c>
      <c r="Q101" s="181">
        <v>105.49181144932518</v>
      </c>
      <c r="R101" s="181">
        <v>105.68065767703607</v>
      </c>
      <c r="S101" s="181">
        <v>110.26004836411704</v>
      </c>
      <c r="T101" s="181">
        <v>114.04887244912894</v>
      </c>
      <c r="U101" s="181">
        <v>118.18801970280458</v>
      </c>
      <c r="V101" s="181">
        <v>118.18801970280458</v>
      </c>
      <c r="W101" s="181">
        <v>118.72408412010307</v>
      </c>
      <c r="X101" s="181">
        <v>116.3438448219034</v>
      </c>
      <c r="Y101" s="181">
        <v>113.61614372017266</v>
      </c>
      <c r="Z101" s="181">
        <v>113.61614372017266</v>
      </c>
      <c r="AA101" s="181">
        <v>115.84996802222653</v>
      </c>
      <c r="AB101" s="181">
        <v>115.84996802222653</v>
      </c>
      <c r="AC101" s="181">
        <v>115.84805193619621</v>
      </c>
      <c r="AD101" s="181">
        <v>115.84805193619621</v>
      </c>
      <c r="AE101" s="181">
        <v>115.84805193619621</v>
      </c>
      <c r="AF101" s="181">
        <v>116.715885587907</v>
      </c>
      <c r="AG101" s="181">
        <v>117.92544378776672</v>
      </c>
      <c r="AH101" s="181">
        <v>117.92544378776672</v>
      </c>
      <c r="AI101" s="181">
        <v>117.92544378776672</v>
      </c>
      <c r="AJ101" s="181">
        <v>117.92544378776672</v>
      </c>
      <c r="AK101" s="181">
        <v>119.32747290701823</v>
      </c>
      <c r="AL101" s="181">
        <v>120.04065980595477</v>
      </c>
      <c r="AM101" s="181">
        <v>122.0947038617682</v>
      </c>
      <c r="AN101" s="181">
        <v>122.0947038617682</v>
      </c>
      <c r="AO101" s="181">
        <v>121.54745357868336</v>
      </c>
      <c r="AP101" s="181">
        <v>121.54736993325186</v>
      </c>
      <c r="AQ101" s="181">
        <v>123.28578758785132</v>
      </c>
      <c r="AR101" s="181">
        <v>122.57382854469606</v>
      </c>
      <c r="AS101" s="181">
        <v>123.42687013149754</v>
      </c>
      <c r="AT101" s="181">
        <v>123.36626008445219</v>
      </c>
      <c r="AU101" s="181">
        <v>122.97301349700091</v>
      </c>
      <c r="AV101" s="181">
        <v>121.48095267308599</v>
      </c>
      <c r="AW101" s="181">
        <v>122.54442865855066</v>
      </c>
      <c r="AX101" s="181">
        <v>122.54442865855066</v>
      </c>
      <c r="AY101" s="181">
        <v>123.14157503474627</v>
      </c>
      <c r="AZ101" s="181">
        <v>125.94068211903749</v>
      </c>
      <c r="BA101" s="181">
        <v>125.8487839025904</v>
      </c>
      <c r="BB101" s="181">
        <v>125.8487839025904</v>
      </c>
      <c r="BC101" s="181">
        <v>125.73253664523324</v>
      </c>
      <c r="BD101" s="181">
        <v>125.36823313615668</v>
      </c>
      <c r="BE101" s="181">
        <v>125.80053867391294</v>
      </c>
      <c r="BF101" s="181">
        <v>126.5362016119291</v>
      </c>
      <c r="BG101" s="181">
        <v>128.771058841284</v>
      </c>
      <c r="BH101" s="181">
        <v>128.771058841284</v>
      </c>
      <c r="BI101" s="181">
        <v>130.48734783686353</v>
      </c>
      <c r="BJ101" s="181">
        <v>131.52602665339415</v>
      </c>
      <c r="BK101" s="181">
        <v>132.38514747941937</v>
      </c>
      <c r="BL101" s="181">
        <v>133.27742570673044</v>
      </c>
      <c r="BM101" s="181">
        <v>134.0498128406295</v>
      </c>
      <c r="BN101" s="181">
        <v>133.62777449061423</v>
      </c>
      <c r="BO101" s="181">
        <v>133.85920258782295</v>
      </c>
      <c r="BP101" s="181">
        <v>136.35051193438039</v>
      </c>
      <c r="BQ101" s="181">
        <v>135.56308776023781</v>
      </c>
      <c r="BR101" s="181">
        <v>135.84097666332661</v>
      </c>
      <c r="BS101" s="181">
        <v>137.01629706149458</v>
      </c>
      <c r="BT101" s="181">
        <v>137.84777852476111</v>
      </c>
    </row>
    <row r="102" spans="1:72" x14ac:dyDescent="0.25">
      <c r="B102" s="148" t="s">
        <v>517</v>
      </c>
      <c r="C102" s="200">
        <v>4</v>
      </c>
      <c r="D102" s="201">
        <v>100.86209802076209</v>
      </c>
      <c r="E102" s="181">
        <v>100.86209802076209</v>
      </c>
      <c r="F102" s="181">
        <v>100.86209802076209</v>
      </c>
      <c r="G102" s="181">
        <v>106.23926950469142</v>
      </c>
      <c r="H102" s="181">
        <v>108.6362240589294</v>
      </c>
      <c r="I102" s="181">
        <v>112.10066966471217</v>
      </c>
      <c r="J102" s="181">
        <v>114.93115194348356</v>
      </c>
      <c r="K102" s="181">
        <v>113.43015427001664</v>
      </c>
      <c r="L102" s="181">
        <v>113.43015427001664</v>
      </c>
      <c r="M102" s="181">
        <v>113.43015427001664</v>
      </c>
      <c r="N102" s="181">
        <v>114.5293431256069</v>
      </c>
      <c r="O102" s="181">
        <v>113.9773897604363</v>
      </c>
      <c r="P102" s="181">
        <v>113.9773897604363</v>
      </c>
      <c r="Q102" s="181">
        <v>111.54894725428494</v>
      </c>
      <c r="R102" s="181">
        <v>112.38228091904847</v>
      </c>
      <c r="S102" s="181">
        <v>112.38228091904847</v>
      </c>
      <c r="T102" s="181">
        <v>110.52856157972272</v>
      </c>
      <c r="U102" s="181">
        <v>111.74238113300231</v>
      </c>
      <c r="V102" s="181">
        <v>111.74238113300231</v>
      </c>
      <c r="W102" s="181">
        <v>112.34517565611272</v>
      </c>
      <c r="X102" s="181">
        <v>112.34517565611272</v>
      </c>
      <c r="Y102" s="181">
        <v>112.95544815232572</v>
      </c>
      <c r="Z102" s="181">
        <v>112.95544815232572</v>
      </c>
      <c r="AA102" s="181">
        <v>113.54088846561351</v>
      </c>
      <c r="AB102" s="181">
        <v>113.54088846561351</v>
      </c>
      <c r="AC102" s="181">
        <v>113.54088846561351</v>
      </c>
      <c r="AD102" s="181">
        <v>113.54088846561351</v>
      </c>
      <c r="AE102" s="181">
        <v>114.09941863166895</v>
      </c>
      <c r="AF102" s="181">
        <v>113.9741960421959</v>
      </c>
      <c r="AG102" s="181">
        <v>114.64167254046322</v>
      </c>
      <c r="AH102" s="181">
        <v>115.21274500745349</v>
      </c>
      <c r="AI102" s="181">
        <v>115.21274500745349</v>
      </c>
      <c r="AJ102" s="181">
        <v>119.0280228590448</v>
      </c>
      <c r="AK102" s="181">
        <v>118.84283998106059</v>
      </c>
      <c r="AL102" s="181">
        <v>121.36165258715127</v>
      </c>
      <c r="AM102" s="181">
        <v>124.72325587198597</v>
      </c>
      <c r="AN102" s="181">
        <v>124.56262051163358</v>
      </c>
      <c r="AO102" s="181">
        <v>124.56262051163358</v>
      </c>
      <c r="AP102" s="181">
        <v>122.58296766603779</v>
      </c>
      <c r="AQ102" s="181">
        <v>122.65171480157966</v>
      </c>
      <c r="AR102" s="181">
        <v>122.93111159367896</v>
      </c>
      <c r="AS102" s="181">
        <v>122.93111159367896</v>
      </c>
      <c r="AT102" s="181">
        <v>122.93111159367896</v>
      </c>
      <c r="AU102" s="181">
        <v>121.9647791968859</v>
      </c>
      <c r="AV102" s="181">
        <v>123.02175355386643</v>
      </c>
      <c r="AW102" s="181">
        <v>123.02175355386643</v>
      </c>
      <c r="AX102" s="181">
        <v>123.02175355386643</v>
      </c>
      <c r="AY102" s="181">
        <v>123.02175355386643</v>
      </c>
      <c r="AZ102" s="181">
        <v>122.74607200894758</v>
      </c>
      <c r="BA102" s="181">
        <v>122.74607200894758</v>
      </c>
      <c r="BB102" s="181">
        <v>122.74607200894758</v>
      </c>
      <c r="BC102" s="181">
        <v>122.41549097164901</v>
      </c>
      <c r="BD102" s="181">
        <v>122.41549097164901</v>
      </c>
      <c r="BE102" s="181">
        <v>121.67768502085946</v>
      </c>
      <c r="BF102" s="181">
        <v>123.17611113246606</v>
      </c>
      <c r="BG102" s="181">
        <v>118.75936651736913</v>
      </c>
      <c r="BH102" s="181">
        <v>118.75936651736913</v>
      </c>
      <c r="BI102" s="181">
        <v>120.10864254204466</v>
      </c>
      <c r="BJ102" s="181">
        <v>117.78681334860005</v>
      </c>
      <c r="BK102" s="181">
        <v>118.45752426715629</v>
      </c>
      <c r="BL102" s="181">
        <v>119.36374291243774</v>
      </c>
      <c r="BM102" s="181">
        <v>118.94103517654423</v>
      </c>
      <c r="BN102" s="181">
        <v>118.94103517654423</v>
      </c>
      <c r="BO102" s="181">
        <v>118.94103517654423</v>
      </c>
      <c r="BP102" s="181">
        <v>118.66227745619932</v>
      </c>
      <c r="BQ102" s="181">
        <v>118.85126699217764</v>
      </c>
      <c r="BR102" s="181">
        <v>118.85126699217764</v>
      </c>
      <c r="BS102" s="181">
        <v>118.997174103823</v>
      </c>
      <c r="BT102" s="181">
        <v>118.997174103823</v>
      </c>
    </row>
    <row r="103" spans="1:72" x14ac:dyDescent="0.25">
      <c r="B103" s="148" t="s">
        <v>518</v>
      </c>
      <c r="C103" s="200">
        <v>3</v>
      </c>
      <c r="D103" s="201">
        <v>93.841087276316046</v>
      </c>
      <c r="E103" s="181">
        <v>93.841087276316046</v>
      </c>
      <c r="F103" s="181">
        <v>93.841087276316046</v>
      </c>
      <c r="G103" s="181">
        <v>95.352741733942878</v>
      </c>
      <c r="H103" s="181">
        <v>96.668677494098503</v>
      </c>
      <c r="I103" s="181">
        <v>103.29489166944138</v>
      </c>
      <c r="J103" s="181">
        <v>103.29489166944138</v>
      </c>
      <c r="K103" s="181">
        <v>103.29489166944138</v>
      </c>
      <c r="L103" s="181">
        <v>103.29489166944138</v>
      </c>
      <c r="M103" s="181">
        <v>103.29489166944138</v>
      </c>
      <c r="N103" s="181">
        <v>103.29489166944138</v>
      </c>
      <c r="O103" s="181">
        <v>104.41197205010722</v>
      </c>
      <c r="P103" s="181">
        <v>104.41197205010722</v>
      </c>
      <c r="Q103" s="181">
        <v>101.35200737882393</v>
      </c>
      <c r="R103" s="181">
        <v>101.35200737882393</v>
      </c>
      <c r="S103" s="181">
        <v>101.35200737882393</v>
      </c>
      <c r="T103" s="181">
        <v>108.4378499262658</v>
      </c>
      <c r="U103" s="181">
        <v>115.29161029331512</v>
      </c>
      <c r="V103" s="181">
        <v>115.29161029331512</v>
      </c>
      <c r="W103" s="181">
        <v>117.06928261985585</v>
      </c>
      <c r="X103" s="181">
        <v>117.06928261985585</v>
      </c>
      <c r="Y103" s="181">
        <v>112.26702445413186</v>
      </c>
      <c r="Z103" s="181">
        <v>114.57730936223612</v>
      </c>
      <c r="AA103" s="181">
        <v>117.34284238483923</v>
      </c>
      <c r="AB103" s="181">
        <v>117.34284238483923</v>
      </c>
      <c r="AC103" s="181">
        <v>120.44518704502894</v>
      </c>
      <c r="AD103" s="181">
        <v>120.44518704502894</v>
      </c>
      <c r="AE103" s="181">
        <v>123.11071886166479</v>
      </c>
      <c r="AF103" s="181">
        <v>124.181482019646</v>
      </c>
      <c r="AG103" s="181">
        <v>125.06546614730392</v>
      </c>
      <c r="AH103" s="181">
        <v>126.00951272627219</v>
      </c>
      <c r="AI103" s="181">
        <v>128.9322760488165</v>
      </c>
      <c r="AJ103" s="181">
        <v>128.9322760488165</v>
      </c>
      <c r="AK103" s="181">
        <v>130.46598793783005</v>
      </c>
      <c r="AL103" s="181">
        <v>130.46598793783005</v>
      </c>
      <c r="AM103" s="181">
        <v>131.63113259035103</v>
      </c>
      <c r="AN103" s="181">
        <v>133.79603185491905</v>
      </c>
      <c r="AO103" s="181">
        <v>133.79603185491905</v>
      </c>
      <c r="AP103" s="181">
        <v>133.79603185491905</v>
      </c>
      <c r="AQ103" s="181">
        <v>136.01848501659165</v>
      </c>
      <c r="AR103" s="181">
        <v>138.96340209837015</v>
      </c>
      <c r="AS103" s="181">
        <v>138.96340209837015</v>
      </c>
      <c r="AT103" s="181">
        <v>138.96340209837015</v>
      </c>
      <c r="AU103" s="181">
        <v>141.06234799194235</v>
      </c>
      <c r="AV103" s="181">
        <v>141.06234799194235</v>
      </c>
      <c r="AW103" s="181">
        <v>141.06234799194235</v>
      </c>
      <c r="AX103" s="181">
        <v>141.06234799194235</v>
      </c>
      <c r="AY103" s="181">
        <v>143.97906492814158</v>
      </c>
      <c r="AZ103" s="181">
        <v>141.18024405150246</v>
      </c>
      <c r="BA103" s="181">
        <v>139.97845504386808</v>
      </c>
      <c r="BB103" s="181">
        <v>140.96436093663738</v>
      </c>
      <c r="BC103" s="181">
        <v>144.99314819190946</v>
      </c>
      <c r="BD103" s="181">
        <v>144.99309140695229</v>
      </c>
      <c r="BE103" s="181">
        <v>144.99309140695229</v>
      </c>
      <c r="BF103" s="181">
        <v>147.5616687700053</v>
      </c>
      <c r="BG103" s="181">
        <v>147.5616687700053</v>
      </c>
      <c r="BH103" s="181">
        <v>147.5616687700053</v>
      </c>
      <c r="BI103" s="181">
        <v>147.5616687700053</v>
      </c>
      <c r="BJ103" s="181">
        <v>147.5616687700053</v>
      </c>
      <c r="BK103" s="181">
        <v>150.8164865496384</v>
      </c>
      <c r="BL103" s="181">
        <v>152.82171881286965</v>
      </c>
      <c r="BM103" s="181">
        <v>152.82171881286965</v>
      </c>
      <c r="BN103" s="181">
        <v>152.82171881286965</v>
      </c>
      <c r="BO103" s="181">
        <v>152.82171881286965</v>
      </c>
      <c r="BP103" s="181">
        <v>150.66347969956624</v>
      </c>
      <c r="BQ103" s="181">
        <v>151.50400329214241</v>
      </c>
      <c r="BR103" s="181">
        <v>151.50400329214241</v>
      </c>
      <c r="BS103" s="181">
        <v>151.50400329214241</v>
      </c>
      <c r="BT103" s="181">
        <v>151.50400329214241</v>
      </c>
    </row>
    <row r="104" spans="1:72" x14ac:dyDescent="0.25">
      <c r="B104" s="148" t="s">
        <v>519</v>
      </c>
      <c r="C104" s="200">
        <v>1</v>
      </c>
      <c r="D104" s="201">
        <v>103.42830564563394</v>
      </c>
      <c r="E104" s="181">
        <v>103.42830564563394</v>
      </c>
      <c r="F104" s="181">
        <v>106.53149088681438</v>
      </c>
      <c r="G104" s="181">
        <v>108.31350949700696</v>
      </c>
      <c r="H104" s="181">
        <v>109.18837616282461</v>
      </c>
      <c r="I104" s="181">
        <v>104.32324699726986</v>
      </c>
      <c r="J104" s="181">
        <v>104.19259771530528</v>
      </c>
      <c r="K104" s="181">
        <v>104.19259771530528</v>
      </c>
      <c r="L104" s="181">
        <v>93.991331838185403</v>
      </c>
      <c r="M104" s="181">
        <v>93.991331838185403</v>
      </c>
      <c r="N104" s="181">
        <v>96.921508276148288</v>
      </c>
      <c r="O104" s="181">
        <v>104.19259771530528</v>
      </c>
      <c r="P104" s="181">
        <v>99.533415142487385</v>
      </c>
      <c r="Q104" s="181">
        <v>101.47455111853341</v>
      </c>
      <c r="R104" s="181">
        <v>101.47455111853341</v>
      </c>
      <c r="S104" s="181">
        <v>101.47455111853341</v>
      </c>
      <c r="T104" s="181">
        <v>101.47455111853341</v>
      </c>
      <c r="U104" s="181">
        <v>101.47455111853341</v>
      </c>
      <c r="V104" s="181">
        <v>101.47455111853341</v>
      </c>
      <c r="W104" s="181">
        <v>102.84867319700871</v>
      </c>
      <c r="X104" s="181">
        <v>101.47455111853341</v>
      </c>
      <c r="Y104" s="181">
        <v>100.30723751184716</v>
      </c>
      <c r="Z104" s="181">
        <v>100.30723751184716</v>
      </c>
      <c r="AA104" s="181">
        <v>99.234278573299974</v>
      </c>
      <c r="AB104" s="181">
        <v>99.234278573299974</v>
      </c>
      <c r="AC104" s="181">
        <v>99.234278573299974</v>
      </c>
      <c r="AD104" s="181">
        <v>99.234278573299974</v>
      </c>
      <c r="AE104" s="181">
        <v>101.89231834963951</v>
      </c>
      <c r="AF104" s="181">
        <v>101.89231834963951</v>
      </c>
      <c r="AG104" s="181">
        <v>99.402927627294488</v>
      </c>
      <c r="AH104" s="181">
        <v>104.03859701317676</v>
      </c>
      <c r="AI104" s="181">
        <v>104.03859701317676</v>
      </c>
      <c r="AJ104" s="181">
        <v>104.03859701317676</v>
      </c>
      <c r="AK104" s="181">
        <v>104.03859701317676</v>
      </c>
      <c r="AL104" s="181">
        <v>97.433577487173167</v>
      </c>
      <c r="AM104" s="181">
        <v>97.433577487173167</v>
      </c>
      <c r="AN104" s="181">
        <v>97.433577487173167</v>
      </c>
      <c r="AO104" s="181">
        <v>97.433577487173167</v>
      </c>
      <c r="AP104" s="181">
        <v>97.433577487173167</v>
      </c>
      <c r="AQ104" s="181">
        <v>97.433577487173167</v>
      </c>
      <c r="AR104" s="181">
        <v>97.433577487173167</v>
      </c>
      <c r="AS104" s="181">
        <v>97.433577487173167</v>
      </c>
      <c r="AT104" s="181">
        <v>97.433577487173167</v>
      </c>
      <c r="AU104" s="181">
        <v>98.466545679530043</v>
      </c>
      <c r="AV104" s="181">
        <v>98.466545679530043</v>
      </c>
      <c r="AW104" s="181">
        <v>98.466545679530043</v>
      </c>
      <c r="AX104" s="181">
        <v>98.466545679530043</v>
      </c>
      <c r="AY104" s="181">
        <v>98.466545679530043</v>
      </c>
      <c r="AZ104" s="181">
        <v>98.466545679530043</v>
      </c>
      <c r="BA104" s="181">
        <v>98.466545679530043</v>
      </c>
      <c r="BB104" s="181">
        <v>98.466545679530043</v>
      </c>
      <c r="BC104" s="181">
        <v>93.14988170997249</v>
      </c>
      <c r="BD104" s="181">
        <v>91.556989025946478</v>
      </c>
      <c r="BE104" s="181">
        <v>91.556989025946478</v>
      </c>
      <c r="BF104" s="181">
        <v>91.556989025946478</v>
      </c>
      <c r="BG104" s="181">
        <v>101.80912135842891</v>
      </c>
      <c r="BH104" s="181">
        <v>101.80912135842891</v>
      </c>
      <c r="BI104" s="181">
        <v>101.80912135842891</v>
      </c>
      <c r="BJ104" s="181">
        <v>101.80912135842891</v>
      </c>
      <c r="BK104" s="181">
        <v>101.80912135842891</v>
      </c>
      <c r="BL104" s="181">
        <v>101.80912135842891</v>
      </c>
      <c r="BM104" s="181">
        <v>106.26631885291874</v>
      </c>
      <c r="BN104" s="181">
        <v>106.26631885291874</v>
      </c>
      <c r="BO104" s="181">
        <v>106.26631885291874</v>
      </c>
      <c r="BP104" s="181">
        <v>109.38108422967912</v>
      </c>
      <c r="BQ104" s="181">
        <v>104.56550895297148</v>
      </c>
      <c r="BR104" s="181">
        <v>104.56550895297148</v>
      </c>
      <c r="BS104" s="181">
        <v>107.45600722523163</v>
      </c>
      <c r="BT104" s="181">
        <v>107.45600722523163</v>
      </c>
    </row>
    <row r="105" spans="1:72" x14ac:dyDescent="0.25">
      <c r="C105" s="200"/>
      <c r="D105" s="201"/>
      <c r="E105" s="181"/>
      <c r="F105" s="181"/>
      <c r="G105" s="181"/>
      <c r="H105" s="181"/>
      <c r="I105" s="181"/>
      <c r="J105" s="181"/>
      <c r="K105" s="181"/>
      <c r="L105" s="181"/>
      <c r="M105" s="181"/>
      <c r="N105" s="181"/>
      <c r="O105" s="181"/>
      <c r="P105" s="181"/>
      <c r="Q105" s="181"/>
      <c r="R105" s="181"/>
      <c r="S105" s="181"/>
      <c r="T105" s="181"/>
      <c r="U105" s="181"/>
      <c r="V105" s="181"/>
      <c r="W105" s="181"/>
      <c r="X105" s="181"/>
      <c r="Y105" s="181"/>
      <c r="Z105" s="181"/>
      <c r="AA105" s="181"/>
      <c r="AB105" s="181"/>
      <c r="AC105" s="181"/>
      <c r="AD105" s="181"/>
      <c r="AE105" s="181"/>
      <c r="AF105" s="181"/>
      <c r="AG105" s="181"/>
      <c r="AH105" s="181"/>
      <c r="AI105" s="181"/>
      <c r="AJ105" s="181"/>
      <c r="AK105" s="181"/>
      <c r="AL105" s="181"/>
      <c r="AM105" s="181"/>
      <c r="AN105" s="181"/>
      <c r="AO105" s="181"/>
      <c r="AP105" s="181"/>
      <c r="AQ105" s="181"/>
      <c r="AR105" s="181"/>
      <c r="AS105" s="181"/>
      <c r="AT105" s="181"/>
      <c r="AU105" s="181"/>
      <c r="AV105" s="181"/>
      <c r="AW105" s="181"/>
      <c r="AX105" s="181"/>
      <c r="AY105" s="181"/>
      <c r="AZ105" s="181"/>
      <c r="BA105" s="181"/>
      <c r="BB105" s="181"/>
      <c r="BC105" s="181"/>
      <c r="BD105" s="181"/>
      <c r="BE105" s="181"/>
      <c r="BF105" s="181"/>
      <c r="BG105" s="181"/>
      <c r="BH105" s="181"/>
      <c r="BI105" s="181"/>
      <c r="BJ105" s="181"/>
      <c r="BK105" s="181"/>
      <c r="BL105" s="181"/>
      <c r="BM105" s="181"/>
      <c r="BN105" s="181"/>
      <c r="BO105" s="181"/>
      <c r="BP105" s="181"/>
      <c r="BQ105" s="181"/>
      <c r="BR105" s="181"/>
      <c r="BS105" s="181"/>
      <c r="BT105" s="181"/>
    </row>
    <row r="106" spans="1:72" x14ac:dyDescent="0.25">
      <c r="A106" s="159" t="s">
        <v>520</v>
      </c>
      <c r="B106" s="202"/>
      <c r="C106" s="164">
        <f>C107+C110+C113+C118+C125</f>
        <v>131</v>
      </c>
      <c r="D106" s="163">
        <f t="shared" ref="D106:BO106" si="28">(D107*14+D110*37+D113*14+D118*16+D125*50)/131</f>
        <v>101.41767270598611</v>
      </c>
      <c r="E106" s="163">
        <v>101.33264377728061</v>
      </c>
      <c r="F106" s="163">
        <f t="shared" si="28"/>
        <v>105.0659903952036</v>
      </c>
      <c r="G106" s="163">
        <f t="shared" si="28"/>
        <v>105.21428150430408</v>
      </c>
      <c r="H106" s="163">
        <f t="shared" si="28"/>
        <v>105.68209449279895</v>
      </c>
      <c r="I106" s="163">
        <f t="shared" si="28"/>
        <v>105.6964096734702</v>
      </c>
      <c r="J106" s="163">
        <f t="shared" si="28"/>
        <v>106.10979549968495</v>
      </c>
      <c r="K106" s="163">
        <f t="shared" si="28"/>
        <v>105.71036491815842</v>
      </c>
      <c r="L106" s="163">
        <f t="shared" si="28"/>
        <v>106.16237629132893</v>
      </c>
      <c r="M106" s="163">
        <f t="shared" si="28"/>
        <v>111.01338746809617</v>
      </c>
      <c r="N106" s="163">
        <f t="shared" si="28"/>
        <v>109.97161467401345</v>
      </c>
      <c r="O106" s="163">
        <f t="shared" si="28"/>
        <v>110.13328801495373</v>
      </c>
      <c r="P106" s="163">
        <f t="shared" si="28"/>
        <v>110.40101420961979</v>
      </c>
      <c r="Q106" s="163">
        <f t="shared" si="28"/>
        <v>110.73311269431311</v>
      </c>
      <c r="R106" s="163">
        <f t="shared" si="28"/>
        <v>110.95625081881083</v>
      </c>
      <c r="S106" s="163">
        <f t="shared" si="28"/>
        <v>111.08165628750946</v>
      </c>
      <c r="T106" s="163">
        <f t="shared" si="28"/>
        <v>109.96320645661346</v>
      </c>
      <c r="U106" s="163">
        <f t="shared" si="28"/>
        <v>107.98480512146092</v>
      </c>
      <c r="V106" s="163">
        <f t="shared" si="28"/>
        <v>107.40765266650109</v>
      </c>
      <c r="W106" s="163">
        <f t="shared" si="28"/>
        <v>107.42384977527271</v>
      </c>
      <c r="X106" s="163">
        <f t="shared" si="28"/>
        <v>107.40937530417074</v>
      </c>
      <c r="Y106" s="163">
        <f t="shared" si="28"/>
        <v>104.96992050680888</v>
      </c>
      <c r="Z106" s="163">
        <f t="shared" si="28"/>
        <v>104.96992050680888</v>
      </c>
      <c r="AA106" s="163">
        <f t="shared" si="28"/>
        <v>104.92251203966744</v>
      </c>
      <c r="AB106" s="163">
        <f t="shared" si="28"/>
        <v>105.17966038625032</v>
      </c>
      <c r="AC106" s="163">
        <f t="shared" si="28"/>
        <v>105.18346221082362</v>
      </c>
      <c r="AD106" s="163">
        <f t="shared" si="28"/>
        <v>105.22276894420187</v>
      </c>
      <c r="AE106" s="163">
        <f t="shared" si="28"/>
        <v>105.24544870050772</v>
      </c>
      <c r="AF106" s="163">
        <f t="shared" si="28"/>
        <v>105.2471649793784</v>
      </c>
      <c r="AG106" s="163">
        <f t="shared" si="28"/>
        <v>105.2471649793784</v>
      </c>
      <c r="AH106" s="163">
        <f t="shared" si="28"/>
        <v>105.34548260947847</v>
      </c>
      <c r="AI106" s="163">
        <f t="shared" si="28"/>
        <v>105.41325639864323</v>
      </c>
      <c r="AJ106" s="163">
        <f t="shared" si="28"/>
        <v>105.49247872974161</v>
      </c>
      <c r="AK106" s="163">
        <f t="shared" si="28"/>
        <v>105.56591092108819</v>
      </c>
      <c r="AL106" s="163">
        <f t="shared" si="28"/>
        <v>105.56591092108819</v>
      </c>
      <c r="AM106" s="163">
        <f t="shared" si="28"/>
        <v>105.54261490083201</v>
      </c>
      <c r="AN106" s="163">
        <f t="shared" si="28"/>
        <v>105.74757785496247</v>
      </c>
      <c r="AO106" s="163">
        <f t="shared" si="28"/>
        <v>105.50214507672237</v>
      </c>
      <c r="AP106" s="163">
        <f t="shared" si="28"/>
        <v>105.43275483750351</v>
      </c>
      <c r="AQ106" s="163">
        <f t="shared" si="28"/>
        <v>104.15597376486528</v>
      </c>
      <c r="AR106" s="163">
        <f t="shared" si="28"/>
        <v>103.7337664707659</v>
      </c>
      <c r="AS106" s="163">
        <f t="shared" si="28"/>
        <v>107.16329805206205</v>
      </c>
      <c r="AT106" s="163">
        <f t="shared" si="28"/>
        <v>107.3218801713014</v>
      </c>
      <c r="AU106" s="163">
        <f t="shared" si="28"/>
        <v>107.33722711931946</v>
      </c>
      <c r="AV106" s="163">
        <f t="shared" si="28"/>
        <v>107.27486204224004</v>
      </c>
      <c r="AW106" s="163">
        <f t="shared" si="28"/>
        <v>107.59992868387337</v>
      </c>
      <c r="AX106" s="163">
        <f t="shared" si="28"/>
        <v>107.60017859940032</v>
      </c>
      <c r="AY106" s="163">
        <f t="shared" si="28"/>
        <v>107.75378800911895</v>
      </c>
      <c r="AZ106" s="163">
        <f t="shared" si="28"/>
        <v>108.04632208788307</v>
      </c>
      <c r="BA106" s="163">
        <f t="shared" si="28"/>
        <v>108.09766667260857</v>
      </c>
      <c r="BB106" s="163">
        <f t="shared" si="28"/>
        <v>108.1521386727561</v>
      </c>
      <c r="BC106" s="163">
        <f t="shared" si="28"/>
        <v>108.05200542925715</v>
      </c>
      <c r="BD106" s="163">
        <f t="shared" si="28"/>
        <v>108.05904314931773</v>
      </c>
      <c r="BE106" s="163">
        <f t="shared" si="28"/>
        <v>108.05932292438554</v>
      </c>
      <c r="BF106" s="163">
        <f t="shared" si="28"/>
        <v>112.22456053597637</v>
      </c>
      <c r="BG106" s="163">
        <f t="shared" si="28"/>
        <v>112.23307186490581</v>
      </c>
      <c r="BH106" s="163">
        <f t="shared" si="28"/>
        <v>113.42825050087421</v>
      </c>
      <c r="BI106" s="163">
        <f t="shared" si="28"/>
        <v>113.0795183451924</v>
      </c>
      <c r="BJ106" s="163">
        <f t="shared" si="28"/>
        <v>112.91564860635481</v>
      </c>
      <c r="BK106" s="163">
        <f t="shared" si="28"/>
        <v>113.06669452651657</v>
      </c>
      <c r="BL106" s="163">
        <f t="shared" si="28"/>
        <v>113.09004743963757</v>
      </c>
      <c r="BM106" s="163">
        <f t="shared" si="28"/>
        <v>113.09004743963757</v>
      </c>
      <c r="BN106" s="163">
        <f t="shared" si="28"/>
        <v>113.19415981646233</v>
      </c>
      <c r="BO106" s="163">
        <f t="shared" si="28"/>
        <v>113.21033834919589</v>
      </c>
      <c r="BP106" s="163">
        <f>(BP107*14+BP110*37+BP113*14+BP118*16+BP125*50)/131</f>
        <v>113.22807438322509</v>
      </c>
      <c r="BQ106" s="163">
        <f>(BQ107*14+BQ110*37+BQ113*14+BQ118*16+BQ125*50)/131</f>
        <v>113.22857290442529</v>
      </c>
      <c r="BR106" s="165">
        <f>(BR107*14+BR110*37+BR113*14+BR118*16+BR125*50)/131</f>
        <v>113.90381381654154</v>
      </c>
      <c r="BS106" s="165">
        <f>(BS107*14+BS110*37+BS113*14+BS118*16+BS125*50)/131</f>
        <v>113.94283872653025</v>
      </c>
      <c r="BT106" s="165">
        <f>(BT107*14+BT110*37+BT113*14+BT118*16+BT125*50)/131</f>
        <v>114.03351669865991</v>
      </c>
    </row>
    <row r="107" spans="1:72" x14ac:dyDescent="0.25">
      <c r="A107" s="189" t="s">
        <v>72</v>
      </c>
      <c r="B107" s="188"/>
      <c r="C107" s="155">
        <f>C108</f>
        <v>14</v>
      </c>
      <c r="D107" s="170">
        <f t="shared" ref="D107:BP108" si="29">D108</f>
        <v>100</v>
      </c>
      <c r="E107" s="170">
        <v>100</v>
      </c>
      <c r="F107" s="170">
        <f t="shared" si="29"/>
        <v>101.96</v>
      </c>
      <c r="G107" s="170">
        <f t="shared" si="29"/>
        <v>101.96</v>
      </c>
      <c r="H107" s="170">
        <f t="shared" si="29"/>
        <v>101.96</v>
      </c>
      <c r="I107" s="170">
        <f t="shared" si="29"/>
        <v>101.96</v>
      </c>
      <c r="J107" s="170">
        <f t="shared" si="29"/>
        <v>101.96</v>
      </c>
      <c r="K107" s="170">
        <f t="shared" si="29"/>
        <v>101.96</v>
      </c>
      <c r="L107" s="170">
        <f t="shared" si="29"/>
        <v>102.47</v>
      </c>
      <c r="M107" s="170">
        <f t="shared" si="29"/>
        <v>102.47</v>
      </c>
      <c r="N107" s="170">
        <f t="shared" si="29"/>
        <v>102.47</v>
      </c>
      <c r="O107" s="170">
        <f t="shared" si="29"/>
        <v>103.69</v>
      </c>
      <c r="P107" s="170">
        <f t="shared" si="29"/>
        <v>103.69</v>
      </c>
      <c r="Q107" s="170">
        <f t="shared" si="29"/>
        <v>103.69</v>
      </c>
      <c r="R107" s="170">
        <f t="shared" si="29"/>
        <v>103.69</v>
      </c>
      <c r="S107" s="170">
        <f t="shared" si="29"/>
        <v>103.69</v>
      </c>
      <c r="T107" s="170">
        <f t="shared" si="29"/>
        <v>103.69</v>
      </c>
      <c r="U107" s="170">
        <f t="shared" si="29"/>
        <v>105.1</v>
      </c>
      <c r="V107" s="170">
        <f t="shared" si="29"/>
        <v>105.1</v>
      </c>
      <c r="W107" s="170">
        <f t="shared" si="29"/>
        <v>105.1</v>
      </c>
      <c r="X107" s="170">
        <f t="shared" si="29"/>
        <v>105.3</v>
      </c>
      <c r="Y107" s="170">
        <f t="shared" si="29"/>
        <v>105.3</v>
      </c>
      <c r="Z107" s="170">
        <f t="shared" si="29"/>
        <v>105.3</v>
      </c>
      <c r="AA107" s="170">
        <f t="shared" si="29"/>
        <v>105.3</v>
      </c>
      <c r="AB107" s="170">
        <f t="shared" si="29"/>
        <v>105.3</v>
      </c>
      <c r="AC107" s="170">
        <f t="shared" si="29"/>
        <v>105.3</v>
      </c>
      <c r="AD107" s="170">
        <f t="shared" si="29"/>
        <v>105.67</v>
      </c>
      <c r="AE107" s="170">
        <f t="shared" si="29"/>
        <v>105.67</v>
      </c>
      <c r="AF107" s="170">
        <f t="shared" si="29"/>
        <v>105.67</v>
      </c>
      <c r="AG107" s="170">
        <f t="shared" si="29"/>
        <v>105.67</v>
      </c>
      <c r="AH107" s="170">
        <f t="shared" si="29"/>
        <v>105.67</v>
      </c>
      <c r="AI107" s="170">
        <f t="shared" si="29"/>
        <v>105.67</v>
      </c>
      <c r="AJ107" s="170">
        <f t="shared" si="29"/>
        <v>107.17</v>
      </c>
      <c r="AK107" s="170">
        <f t="shared" si="29"/>
        <v>107.17</v>
      </c>
      <c r="AL107" s="170">
        <f t="shared" si="29"/>
        <v>107.17</v>
      </c>
      <c r="AM107" s="170">
        <f t="shared" si="29"/>
        <v>107.49999999999996</v>
      </c>
      <c r="AN107" s="170">
        <f t="shared" si="29"/>
        <v>107.49999999999996</v>
      </c>
      <c r="AO107" s="170">
        <f t="shared" si="29"/>
        <v>107.5</v>
      </c>
      <c r="AP107" s="170">
        <f t="shared" si="29"/>
        <v>107.58</v>
      </c>
      <c r="AQ107" s="170">
        <f t="shared" si="29"/>
        <v>107.58</v>
      </c>
      <c r="AR107" s="170">
        <f t="shared" si="29"/>
        <v>107.58000000000001</v>
      </c>
      <c r="AS107" s="170">
        <f t="shared" si="29"/>
        <v>107.58000000000001</v>
      </c>
      <c r="AT107" s="170">
        <f t="shared" si="29"/>
        <v>107.58000000000001</v>
      </c>
      <c r="AU107" s="170">
        <f t="shared" si="29"/>
        <v>107.58</v>
      </c>
      <c r="AV107" s="170">
        <f t="shared" si="29"/>
        <v>108.97</v>
      </c>
      <c r="AW107" s="170">
        <f t="shared" si="29"/>
        <v>108.97</v>
      </c>
      <c r="AX107" s="170">
        <f t="shared" si="29"/>
        <v>108.97</v>
      </c>
      <c r="AY107" s="170">
        <f t="shared" si="29"/>
        <v>108.97</v>
      </c>
      <c r="AZ107" s="170">
        <f t="shared" si="29"/>
        <v>108.97</v>
      </c>
      <c r="BA107" s="170">
        <f t="shared" si="29"/>
        <v>108.96999999999994</v>
      </c>
      <c r="BB107" s="170">
        <f t="shared" si="29"/>
        <v>109.41999999999999</v>
      </c>
      <c r="BC107" s="170">
        <f t="shared" si="29"/>
        <v>109.42</v>
      </c>
      <c r="BD107" s="170">
        <f t="shared" si="29"/>
        <v>109.41999999999999</v>
      </c>
      <c r="BE107" s="170">
        <f t="shared" si="29"/>
        <v>109.41999999999999</v>
      </c>
      <c r="BF107" s="170">
        <f t="shared" si="29"/>
        <v>109.41999999999999</v>
      </c>
      <c r="BG107" s="170">
        <f t="shared" si="29"/>
        <v>109.41999999999999</v>
      </c>
      <c r="BH107" s="170">
        <f t="shared" si="29"/>
        <v>110.65999999999998</v>
      </c>
      <c r="BI107" s="170">
        <f t="shared" si="29"/>
        <v>110.65999999999998</v>
      </c>
      <c r="BJ107" s="170">
        <f t="shared" si="29"/>
        <v>110.65999999999998</v>
      </c>
      <c r="BK107" s="170">
        <f t="shared" si="29"/>
        <v>110.65999999999998</v>
      </c>
      <c r="BL107" s="170">
        <f t="shared" si="29"/>
        <v>110.65999999999998</v>
      </c>
      <c r="BM107" s="170">
        <f t="shared" si="29"/>
        <v>110.65999999999998</v>
      </c>
      <c r="BN107" s="170">
        <f t="shared" si="29"/>
        <v>111.20999999999997</v>
      </c>
      <c r="BO107" s="170">
        <f t="shared" si="29"/>
        <v>111.20999999999997</v>
      </c>
      <c r="BP107" s="170">
        <f t="shared" si="29"/>
        <v>111.20999999999997</v>
      </c>
      <c r="BQ107" s="170">
        <f t="shared" ref="BQ107:BT108" si="30">BQ108</f>
        <v>111.20999999999997</v>
      </c>
      <c r="BR107" s="172">
        <f t="shared" si="30"/>
        <v>111.20999999999997</v>
      </c>
      <c r="BS107" s="172">
        <f t="shared" si="30"/>
        <v>111.20999999999997</v>
      </c>
      <c r="BT107" s="172">
        <f t="shared" si="30"/>
        <v>111.20999999999997</v>
      </c>
    </row>
    <row r="108" spans="1:72" x14ac:dyDescent="0.25">
      <c r="A108" s="173" t="s">
        <v>73</v>
      </c>
      <c r="B108" s="188"/>
      <c r="C108" s="155">
        <f>C109</f>
        <v>14</v>
      </c>
      <c r="D108" s="176">
        <f t="shared" si="29"/>
        <v>100</v>
      </c>
      <c r="E108" s="176">
        <v>100</v>
      </c>
      <c r="F108" s="176">
        <f t="shared" si="29"/>
        <v>101.96</v>
      </c>
      <c r="G108" s="176">
        <f t="shared" si="29"/>
        <v>101.96</v>
      </c>
      <c r="H108" s="176">
        <f t="shared" si="29"/>
        <v>101.96</v>
      </c>
      <c r="I108" s="176">
        <f t="shared" si="29"/>
        <v>101.96</v>
      </c>
      <c r="J108" s="176">
        <f t="shared" si="29"/>
        <v>101.96</v>
      </c>
      <c r="K108" s="176">
        <f t="shared" si="29"/>
        <v>101.96</v>
      </c>
      <c r="L108" s="176">
        <f t="shared" si="29"/>
        <v>102.47</v>
      </c>
      <c r="M108" s="176">
        <f t="shared" si="29"/>
        <v>102.47</v>
      </c>
      <c r="N108" s="176">
        <f t="shared" si="29"/>
        <v>102.47</v>
      </c>
      <c r="O108" s="176">
        <f t="shared" si="29"/>
        <v>103.69</v>
      </c>
      <c r="P108" s="176">
        <f t="shared" si="29"/>
        <v>103.69</v>
      </c>
      <c r="Q108" s="176">
        <f t="shared" si="29"/>
        <v>103.69</v>
      </c>
      <c r="R108" s="176">
        <f t="shared" si="29"/>
        <v>103.69</v>
      </c>
      <c r="S108" s="176">
        <f t="shared" si="29"/>
        <v>103.69</v>
      </c>
      <c r="T108" s="176">
        <f t="shared" si="29"/>
        <v>103.69</v>
      </c>
      <c r="U108" s="176">
        <f t="shared" si="29"/>
        <v>105.1</v>
      </c>
      <c r="V108" s="176">
        <f t="shared" si="29"/>
        <v>105.1</v>
      </c>
      <c r="W108" s="176">
        <f t="shared" si="29"/>
        <v>105.1</v>
      </c>
      <c r="X108" s="176">
        <f t="shared" si="29"/>
        <v>105.3</v>
      </c>
      <c r="Y108" s="176">
        <f t="shared" si="29"/>
        <v>105.3</v>
      </c>
      <c r="Z108" s="176">
        <f t="shared" si="29"/>
        <v>105.3</v>
      </c>
      <c r="AA108" s="176">
        <f t="shared" si="29"/>
        <v>105.3</v>
      </c>
      <c r="AB108" s="176">
        <f t="shared" si="29"/>
        <v>105.3</v>
      </c>
      <c r="AC108" s="176">
        <f t="shared" si="29"/>
        <v>105.3</v>
      </c>
      <c r="AD108" s="176">
        <f t="shared" si="29"/>
        <v>105.67</v>
      </c>
      <c r="AE108" s="176">
        <f t="shared" si="29"/>
        <v>105.67</v>
      </c>
      <c r="AF108" s="176">
        <f t="shared" si="29"/>
        <v>105.67</v>
      </c>
      <c r="AG108" s="176">
        <f t="shared" si="29"/>
        <v>105.67</v>
      </c>
      <c r="AH108" s="176">
        <f t="shared" si="29"/>
        <v>105.67</v>
      </c>
      <c r="AI108" s="176">
        <f t="shared" si="29"/>
        <v>105.67</v>
      </c>
      <c r="AJ108" s="176">
        <f t="shared" si="29"/>
        <v>107.17</v>
      </c>
      <c r="AK108" s="176">
        <f t="shared" si="29"/>
        <v>107.17</v>
      </c>
      <c r="AL108" s="176">
        <f t="shared" si="29"/>
        <v>107.17</v>
      </c>
      <c r="AM108" s="176">
        <f t="shared" si="29"/>
        <v>107.49999999999996</v>
      </c>
      <c r="AN108" s="176">
        <f t="shared" si="29"/>
        <v>107.49999999999996</v>
      </c>
      <c r="AO108" s="176">
        <f t="shared" si="29"/>
        <v>107.5</v>
      </c>
      <c r="AP108" s="176">
        <f t="shared" si="29"/>
        <v>107.58</v>
      </c>
      <c r="AQ108" s="176">
        <f t="shared" si="29"/>
        <v>107.58</v>
      </c>
      <c r="AR108" s="176">
        <f t="shared" si="29"/>
        <v>107.58000000000001</v>
      </c>
      <c r="AS108" s="176">
        <f t="shared" si="29"/>
        <v>107.58000000000001</v>
      </c>
      <c r="AT108" s="176">
        <f t="shared" si="29"/>
        <v>107.58000000000001</v>
      </c>
      <c r="AU108" s="176">
        <f t="shared" si="29"/>
        <v>107.58</v>
      </c>
      <c r="AV108" s="176">
        <f t="shared" si="29"/>
        <v>108.97</v>
      </c>
      <c r="AW108" s="176">
        <f t="shared" si="29"/>
        <v>108.97</v>
      </c>
      <c r="AX108" s="176">
        <f t="shared" si="29"/>
        <v>108.97</v>
      </c>
      <c r="AY108" s="176">
        <f t="shared" si="29"/>
        <v>108.97</v>
      </c>
      <c r="AZ108" s="176">
        <f t="shared" si="29"/>
        <v>108.97</v>
      </c>
      <c r="BA108" s="176">
        <f t="shared" si="29"/>
        <v>108.96999999999994</v>
      </c>
      <c r="BB108" s="176">
        <f t="shared" si="29"/>
        <v>109.41999999999999</v>
      </c>
      <c r="BC108" s="176">
        <f t="shared" si="29"/>
        <v>109.42</v>
      </c>
      <c r="BD108" s="176">
        <f t="shared" si="29"/>
        <v>109.41999999999999</v>
      </c>
      <c r="BE108" s="176">
        <f t="shared" si="29"/>
        <v>109.41999999999999</v>
      </c>
      <c r="BF108" s="176">
        <f t="shared" si="29"/>
        <v>109.41999999999999</v>
      </c>
      <c r="BG108" s="176">
        <f t="shared" si="29"/>
        <v>109.41999999999999</v>
      </c>
      <c r="BH108" s="176">
        <f t="shared" si="29"/>
        <v>110.65999999999998</v>
      </c>
      <c r="BI108" s="176">
        <f t="shared" si="29"/>
        <v>110.65999999999998</v>
      </c>
      <c r="BJ108" s="176">
        <f t="shared" si="29"/>
        <v>110.65999999999998</v>
      </c>
      <c r="BK108" s="176">
        <f t="shared" si="29"/>
        <v>110.65999999999998</v>
      </c>
      <c r="BL108" s="176">
        <f t="shared" si="29"/>
        <v>110.65999999999998</v>
      </c>
      <c r="BM108" s="176">
        <f t="shared" si="29"/>
        <v>110.65999999999998</v>
      </c>
      <c r="BN108" s="176">
        <f t="shared" si="29"/>
        <v>111.20999999999997</v>
      </c>
      <c r="BO108" s="176">
        <f t="shared" si="29"/>
        <v>111.20999999999997</v>
      </c>
      <c r="BP108" s="176">
        <f t="shared" si="29"/>
        <v>111.20999999999997</v>
      </c>
      <c r="BQ108" s="176">
        <f t="shared" si="30"/>
        <v>111.20999999999997</v>
      </c>
      <c r="BR108" s="177">
        <f t="shared" si="30"/>
        <v>111.20999999999997</v>
      </c>
      <c r="BS108" s="177">
        <f t="shared" si="30"/>
        <v>111.20999999999997</v>
      </c>
      <c r="BT108" s="177">
        <f t="shared" si="30"/>
        <v>111.20999999999997</v>
      </c>
    </row>
    <row r="109" spans="1:72" x14ac:dyDescent="0.25">
      <c r="B109" s="148" t="s">
        <v>521</v>
      </c>
      <c r="C109" s="150">
        <v>14</v>
      </c>
      <c r="D109" s="201">
        <v>100</v>
      </c>
      <c r="E109" s="181">
        <v>100</v>
      </c>
      <c r="F109" s="181">
        <v>101.96</v>
      </c>
      <c r="G109" s="181">
        <v>101.96</v>
      </c>
      <c r="H109" s="181">
        <v>101.96</v>
      </c>
      <c r="I109" s="181">
        <v>101.96</v>
      </c>
      <c r="J109" s="181">
        <v>101.96</v>
      </c>
      <c r="K109" s="181">
        <v>101.96</v>
      </c>
      <c r="L109" s="181">
        <v>102.47</v>
      </c>
      <c r="M109" s="181">
        <v>102.47</v>
      </c>
      <c r="N109" s="181">
        <v>102.47</v>
      </c>
      <c r="O109" s="181">
        <v>103.69</v>
      </c>
      <c r="P109" s="181">
        <v>103.69</v>
      </c>
      <c r="Q109" s="181">
        <v>103.69</v>
      </c>
      <c r="R109" s="181">
        <v>103.69</v>
      </c>
      <c r="S109" s="181">
        <v>103.69</v>
      </c>
      <c r="T109" s="181">
        <v>103.69</v>
      </c>
      <c r="U109" s="149">
        <v>105.1</v>
      </c>
      <c r="V109" s="149">
        <v>105.1</v>
      </c>
      <c r="W109" s="149">
        <v>105.1</v>
      </c>
      <c r="X109" s="149">
        <v>105.3</v>
      </c>
      <c r="Y109" s="149">
        <v>105.3</v>
      </c>
      <c r="Z109" s="149">
        <v>105.3</v>
      </c>
      <c r="AA109" s="149">
        <v>105.3</v>
      </c>
      <c r="AB109" s="149">
        <v>105.3</v>
      </c>
      <c r="AC109" s="149">
        <v>105.3</v>
      </c>
      <c r="AD109" s="181">
        <v>105.67</v>
      </c>
      <c r="AE109" s="181">
        <v>105.67</v>
      </c>
      <c r="AF109" s="181">
        <v>105.67</v>
      </c>
      <c r="AG109" s="181">
        <v>105.67</v>
      </c>
      <c r="AH109" s="181">
        <v>105.67</v>
      </c>
      <c r="AI109" s="181">
        <v>105.67</v>
      </c>
      <c r="AJ109" s="181">
        <v>107.17</v>
      </c>
      <c r="AK109" s="181">
        <v>107.17</v>
      </c>
      <c r="AL109" s="181">
        <v>107.17</v>
      </c>
      <c r="AM109" s="181">
        <v>107.49999999999996</v>
      </c>
      <c r="AN109" s="181">
        <v>107.49999999999996</v>
      </c>
      <c r="AO109" s="181">
        <v>107.5</v>
      </c>
      <c r="AP109" s="181">
        <v>107.58</v>
      </c>
      <c r="AQ109" s="181">
        <v>107.58</v>
      </c>
      <c r="AR109" s="181">
        <v>107.58000000000001</v>
      </c>
      <c r="AS109" s="181">
        <v>107.58000000000001</v>
      </c>
      <c r="AT109" s="181">
        <v>107.58000000000001</v>
      </c>
      <c r="AU109" s="181">
        <v>107.58</v>
      </c>
      <c r="AV109" s="181">
        <v>108.97</v>
      </c>
      <c r="AW109" s="181">
        <v>108.97</v>
      </c>
      <c r="AX109" s="181">
        <v>108.97</v>
      </c>
      <c r="AY109" s="181">
        <v>108.97</v>
      </c>
      <c r="AZ109" s="181">
        <v>108.97</v>
      </c>
      <c r="BA109" s="181">
        <v>108.96999999999994</v>
      </c>
      <c r="BB109" s="181">
        <v>109.41999999999999</v>
      </c>
      <c r="BC109" s="181">
        <v>109.42</v>
      </c>
      <c r="BD109" s="181">
        <v>109.41999999999999</v>
      </c>
      <c r="BE109" s="181">
        <v>109.41999999999999</v>
      </c>
      <c r="BF109" s="181">
        <v>109.41999999999999</v>
      </c>
      <c r="BG109" s="181">
        <v>109.41999999999999</v>
      </c>
      <c r="BH109" s="181">
        <v>110.65999999999998</v>
      </c>
      <c r="BI109" s="181">
        <v>110.65999999999998</v>
      </c>
      <c r="BJ109" s="181">
        <v>110.65999999999998</v>
      </c>
      <c r="BK109" s="181">
        <v>110.65999999999998</v>
      </c>
      <c r="BL109" s="181">
        <v>110.65999999999998</v>
      </c>
      <c r="BM109" s="181">
        <v>110.65999999999998</v>
      </c>
      <c r="BN109" s="181">
        <v>111.20999999999997</v>
      </c>
      <c r="BO109" s="181">
        <v>111.20999999999997</v>
      </c>
      <c r="BP109" s="181">
        <v>111.20999999999997</v>
      </c>
      <c r="BQ109" s="181">
        <v>111.20999999999997</v>
      </c>
      <c r="BR109" s="181">
        <v>111.20999999999997</v>
      </c>
      <c r="BS109" s="181">
        <v>111.20999999999997</v>
      </c>
      <c r="BT109" s="181">
        <v>111.20999999999997</v>
      </c>
    </row>
    <row r="110" spans="1:72" x14ac:dyDescent="0.25">
      <c r="A110" s="189" t="s">
        <v>74</v>
      </c>
      <c r="C110" s="164">
        <f>C111</f>
        <v>37</v>
      </c>
      <c r="D110" s="204">
        <f t="shared" ref="D110:BP111" si="31">D111</f>
        <v>102.93124753134555</v>
      </c>
      <c r="E110" s="204">
        <v>102.93124753134555</v>
      </c>
      <c r="F110" s="204">
        <f t="shared" si="31"/>
        <v>102.93124753134555</v>
      </c>
      <c r="G110" s="204">
        <f t="shared" si="31"/>
        <v>103.41338990324481</v>
      </c>
      <c r="H110" s="204">
        <f t="shared" si="31"/>
        <v>105.04986858860579</v>
      </c>
      <c r="I110" s="204">
        <f t="shared" si="31"/>
        <v>105.04986858860579</v>
      </c>
      <c r="J110" s="204">
        <f t="shared" si="31"/>
        <v>105.04986858860579</v>
      </c>
      <c r="K110" s="204">
        <f t="shared" si="31"/>
        <v>103.48244955505388</v>
      </c>
      <c r="L110" s="204">
        <f t="shared" si="31"/>
        <v>103.48244955505388</v>
      </c>
      <c r="M110" s="204">
        <f t="shared" si="31"/>
        <v>100.32313782527972</v>
      </c>
      <c r="N110" s="204">
        <f t="shared" si="31"/>
        <v>96.597111462171341</v>
      </c>
      <c r="O110" s="204">
        <f t="shared" si="31"/>
        <v>96.597111462171341</v>
      </c>
      <c r="P110" s="204">
        <f t="shared" si="31"/>
        <v>96.597111462171341</v>
      </c>
      <c r="Q110" s="204">
        <f t="shared" si="31"/>
        <v>96.966884456769179</v>
      </c>
      <c r="R110" s="204">
        <f t="shared" si="31"/>
        <v>97.438771699558359</v>
      </c>
      <c r="S110" s="204">
        <f t="shared" si="31"/>
        <v>97.438771699558359</v>
      </c>
      <c r="T110" s="204">
        <f t="shared" si="31"/>
        <v>93.551001510874045</v>
      </c>
      <c r="U110" s="204">
        <f t="shared" si="31"/>
        <v>86.679359288065001</v>
      </c>
      <c r="V110" s="204">
        <f t="shared" si="31"/>
        <v>86.679359288065001</v>
      </c>
      <c r="W110" s="204">
        <f t="shared" si="31"/>
        <v>86.679359288065001</v>
      </c>
      <c r="X110" s="204">
        <f t="shared" si="31"/>
        <v>86.679359288065001</v>
      </c>
      <c r="Y110" s="204">
        <f t="shared" si="31"/>
        <v>78.143468227409983</v>
      </c>
      <c r="Z110" s="204">
        <f t="shared" si="31"/>
        <v>78.143468227409983</v>
      </c>
      <c r="AA110" s="204">
        <f t="shared" si="31"/>
        <v>78.143468227409983</v>
      </c>
      <c r="AB110" s="204">
        <f t="shared" si="31"/>
        <v>78.143468227409983</v>
      </c>
      <c r="AC110" s="204">
        <f t="shared" si="31"/>
        <v>78.143468227409983</v>
      </c>
      <c r="AD110" s="204">
        <f t="shared" si="31"/>
        <v>78.143468227409983</v>
      </c>
      <c r="AE110" s="204">
        <f t="shared" si="31"/>
        <v>78.143468227409983</v>
      </c>
      <c r="AF110" s="204">
        <f t="shared" si="31"/>
        <v>78.143468227409983</v>
      </c>
      <c r="AG110" s="204">
        <f t="shared" si="31"/>
        <v>78.143468227409983</v>
      </c>
      <c r="AH110" s="204">
        <f t="shared" si="31"/>
        <v>78.143468227409983</v>
      </c>
      <c r="AI110" s="204">
        <f t="shared" si="31"/>
        <v>78.143468227409983</v>
      </c>
      <c r="AJ110" s="204">
        <f t="shared" si="31"/>
        <v>78.143468227409983</v>
      </c>
      <c r="AK110" s="204">
        <f t="shared" si="31"/>
        <v>78.143468227409983</v>
      </c>
      <c r="AL110" s="204">
        <f t="shared" si="31"/>
        <v>78.143468227409983</v>
      </c>
      <c r="AM110" s="204">
        <f t="shared" si="31"/>
        <v>78.143468227409983</v>
      </c>
      <c r="AN110" s="204">
        <f t="shared" si="31"/>
        <v>77.662593196256495</v>
      </c>
      <c r="AO110" s="204">
        <f t="shared" si="31"/>
        <v>75.575045633154659</v>
      </c>
      <c r="AP110" s="204">
        <f t="shared" si="31"/>
        <v>75.575045633154659</v>
      </c>
      <c r="AQ110" s="204">
        <f t="shared" si="31"/>
        <v>70.860822559698519</v>
      </c>
      <c r="AR110" s="204">
        <f t="shared" si="31"/>
        <v>69.192339986244974</v>
      </c>
      <c r="AS110" s="204">
        <f t="shared" si="31"/>
        <v>69.192339986244974</v>
      </c>
      <c r="AT110" s="204">
        <f t="shared" si="31"/>
        <v>69.192339986244974</v>
      </c>
      <c r="AU110" s="204">
        <f t="shared" si="31"/>
        <v>69.192339986244974</v>
      </c>
      <c r="AV110" s="204">
        <f t="shared" si="31"/>
        <v>68.221629165003094</v>
      </c>
      <c r="AW110" s="204">
        <f t="shared" si="31"/>
        <v>69.532511353499217</v>
      </c>
      <c r="AX110" s="204">
        <f t="shared" si="31"/>
        <v>69.532511353499217</v>
      </c>
      <c r="AY110" s="204">
        <f t="shared" si="31"/>
        <v>70.023953772517117</v>
      </c>
      <c r="AZ110" s="204">
        <f t="shared" si="31"/>
        <v>71.080781266220427</v>
      </c>
      <c r="BA110" s="204">
        <f t="shared" si="31"/>
        <v>71.080781266220427</v>
      </c>
      <c r="BB110" s="204">
        <f t="shared" si="31"/>
        <v>71.080781266220427</v>
      </c>
      <c r="BC110" s="204">
        <f t="shared" si="31"/>
        <v>70.581921815858124</v>
      </c>
      <c r="BD110" s="204">
        <f t="shared" si="31"/>
        <v>70.581921815858124</v>
      </c>
      <c r="BE110" s="204">
        <f t="shared" si="31"/>
        <v>70.581921815858124</v>
      </c>
      <c r="BF110" s="204">
        <f t="shared" si="31"/>
        <v>70.183087404211904</v>
      </c>
      <c r="BG110" s="204">
        <f t="shared" si="31"/>
        <v>70.183087404211904</v>
      </c>
      <c r="BH110" s="204">
        <f t="shared" si="31"/>
        <v>69.696112717999</v>
      </c>
      <c r="BI110" s="204">
        <f t="shared" si="31"/>
        <v>68.112608119385058</v>
      </c>
      <c r="BJ110" s="204">
        <f t="shared" si="31"/>
        <v>67.537766786055442</v>
      </c>
      <c r="BK110" s="204">
        <f t="shared" si="31"/>
        <v>68.020523945820784</v>
      </c>
      <c r="BL110" s="204">
        <f t="shared" si="31"/>
        <v>68.020523945820784</v>
      </c>
      <c r="BM110" s="204">
        <f t="shared" si="31"/>
        <v>68.020523945820784</v>
      </c>
      <c r="BN110" s="204">
        <f t="shared" si="31"/>
        <v>68.020523945820784</v>
      </c>
      <c r="BO110" s="204">
        <f t="shared" si="31"/>
        <v>68.020523945820784</v>
      </c>
      <c r="BP110" s="204">
        <f t="shared" si="31"/>
        <v>68.020523945820784</v>
      </c>
      <c r="BQ110" s="204">
        <f t="shared" ref="BQ110:BT111" si="32">BQ111</f>
        <v>68.020523945820784</v>
      </c>
      <c r="BR110" s="204">
        <f t="shared" si="32"/>
        <v>68.020523945820784</v>
      </c>
      <c r="BS110" s="204">
        <f t="shared" si="32"/>
        <v>68.020523945820784</v>
      </c>
      <c r="BT110" s="204">
        <f t="shared" si="32"/>
        <v>68.020523945820784</v>
      </c>
    </row>
    <row r="111" spans="1:72" x14ac:dyDescent="0.25">
      <c r="A111" s="173" t="s">
        <v>75</v>
      </c>
      <c r="C111" s="164">
        <f>C112</f>
        <v>37</v>
      </c>
      <c r="D111" s="204">
        <f t="shared" si="31"/>
        <v>102.93124753134555</v>
      </c>
      <c r="E111" s="204">
        <v>102.93124753134555</v>
      </c>
      <c r="F111" s="204">
        <f t="shared" si="31"/>
        <v>102.93124753134555</v>
      </c>
      <c r="G111" s="204">
        <f t="shared" si="31"/>
        <v>103.41338990324481</v>
      </c>
      <c r="H111" s="204">
        <f t="shared" si="31"/>
        <v>105.04986858860579</v>
      </c>
      <c r="I111" s="204">
        <f t="shared" si="31"/>
        <v>105.04986858860579</v>
      </c>
      <c r="J111" s="204">
        <f t="shared" si="31"/>
        <v>105.04986858860579</v>
      </c>
      <c r="K111" s="204">
        <f t="shared" si="31"/>
        <v>103.48244955505388</v>
      </c>
      <c r="L111" s="204">
        <f t="shared" si="31"/>
        <v>103.48244955505388</v>
      </c>
      <c r="M111" s="204">
        <f t="shared" si="31"/>
        <v>100.32313782527972</v>
      </c>
      <c r="N111" s="204">
        <f t="shared" si="31"/>
        <v>96.597111462171341</v>
      </c>
      <c r="O111" s="204">
        <f t="shared" si="31"/>
        <v>96.597111462171341</v>
      </c>
      <c r="P111" s="204">
        <f t="shared" si="31"/>
        <v>96.597111462171341</v>
      </c>
      <c r="Q111" s="204">
        <f t="shared" si="31"/>
        <v>96.966884456769179</v>
      </c>
      <c r="R111" s="204">
        <f t="shared" si="31"/>
        <v>97.438771699558359</v>
      </c>
      <c r="S111" s="204">
        <f t="shared" si="31"/>
        <v>97.438771699558359</v>
      </c>
      <c r="T111" s="204">
        <f t="shared" si="31"/>
        <v>93.551001510874045</v>
      </c>
      <c r="U111" s="204">
        <f t="shared" si="31"/>
        <v>86.679359288065001</v>
      </c>
      <c r="V111" s="204">
        <f t="shared" si="31"/>
        <v>86.679359288065001</v>
      </c>
      <c r="W111" s="204">
        <f t="shared" si="31"/>
        <v>86.679359288065001</v>
      </c>
      <c r="X111" s="204">
        <f t="shared" si="31"/>
        <v>86.679359288065001</v>
      </c>
      <c r="Y111" s="204">
        <f t="shared" si="31"/>
        <v>78.143468227409983</v>
      </c>
      <c r="Z111" s="204">
        <f t="shared" si="31"/>
        <v>78.143468227409983</v>
      </c>
      <c r="AA111" s="204">
        <f t="shared" si="31"/>
        <v>78.143468227409983</v>
      </c>
      <c r="AB111" s="204">
        <f t="shared" si="31"/>
        <v>78.143468227409983</v>
      </c>
      <c r="AC111" s="204">
        <f t="shared" si="31"/>
        <v>78.143468227409983</v>
      </c>
      <c r="AD111" s="204">
        <f t="shared" si="31"/>
        <v>78.143468227409983</v>
      </c>
      <c r="AE111" s="204">
        <f t="shared" si="31"/>
        <v>78.143468227409983</v>
      </c>
      <c r="AF111" s="204">
        <f t="shared" si="31"/>
        <v>78.143468227409983</v>
      </c>
      <c r="AG111" s="204">
        <f t="shared" si="31"/>
        <v>78.143468227409983</v>
      </c>
      <c r="AH111" s="204">
        <f t="shared" si="31"/>
        <v>78.143468227409983</v>
      </c>
      <c r="AI111" s="204">
        <f t="shared" si="31"/>
        <v>78.143468227409983</v>
      </c>
      <c r="AJ111" s="204">
        <f t="shared" si="31"/>
        <v>78.143468227409983</v>
      </c>
      <c r="AK111" s="204">
        <f t="shared" si="31"/>
        <v>78.143468227409983</v>
      </c>
      <c r="AL111" s="204">
        <f t="shared" si="31"/>
        <v>78.143468227409983</v>
      </c>
      <c r="AM111" s="204">
        <f t="shared" si="31"/>
        <v>78.143468227409983</v>
      </c>
      <c r="AN111" s="204">
        <f t="shared" si="31"/>
        <v>77.662593196256495</v>
      </c>
      <c r="AO111" s="204">
        <f t="shared" si="31"/>
        <v>75.575045633154659</v>
      </c>
      <c r="AP111" s="204">
        <f t="shared" si="31"/>
        <v>75.575045633154659</v>
      </c>
      <c r="AQ111" s="204">
        <f t="shared" si="31"/>
        <v>70.860822559698519</v>
      </c>
      <c r="AR111" s="204">
        <f t="shared" si="31"/>
        <v>69.192339986244974</v>
      </c>
      <c r="AS111" s="204">
        <f t="shared" si="31"/>
        <v>69.192339986244974</v>
      </c>
      <c r="AT111" s="204">
        <f t="shared" si="31"/>
        <v>69.192339986244974</v>
      </c>
      <c r="AU111" s="204">
        <f t="shared" si="31"/>
        <v>69.192339986244974</v>
      </c>
      <c r="AV111" s="204">
        <f t="shared" si="31"/>
        <v>68.221629165003094</v>
      </c>
      <c r="AW111" s="204">
        <f t="shared" si="31"/>
        <v>69.532511353499217</v>
      </c>
      <c r="AX111" s="204">
        <f t="shared" si="31"/>
        <v>69.532511353499217</v>
      </c>
      <c r="AY111" s="204">
        <f t="shared" si="31"/>
        <v>70.023953772517117</v>
      </c>
      <c r="AZ111" s="204">
        <f t="shared" si="31"/>
        <v>71.080781266220427</v>
      </c>
      <c r="BA111" s="204">
        <f t="shared" si="31"/>
        <v>71.080781266220427</v>
      </c>
      <c r="BB111" s="204">
        <f t="shared" si="31"/>
        <v>71.080781266220427</v>
      </c>
      <c r="BC111" s="204">
        <f t="shared" si="31"/>
        <v>70.581921815858124</v>
      </c>
      <c r="BD111" s="204">
        <f t="shared" si="31"/>
        <v>70.581921815858124</v>
      </c>
      <c r="BE111" s="204">
        <f t="shared" si="31"/>
        <v>70.581921815858124</v>
      </c>
      <c r="BF111" s="204">
        <f t="shared" si="31"/>
        <v>70.183087404211904</v>
      </c>
      <c r="BG111" s="204">
        <f t="shared" si="31"/>
        <v>70.183087404211904</v>
      </c>
      <c r="BH111" s="204">
        <f t="shared" si="31"/>
        <v>69.696112717999</v>
      </c>
      <c r="BI111" s="204">
        <f t="shared" si="31"/>
        <v>68.112608119385058</v>
      </c>
      <c r="BJ111" s="204">
        <f t="shared" si="31"/>
        <v>67.537766786055442</v>
      </c>
      <c r="BK111" s="204">
        <f t="shared" si="31"/>
        <v>68.020523945820784</v>
      </c>
      <c r="BL111" s="204">
        <f t="shared" si="31"/>
        <v>68.020523945820784</v>
      </c>
      <c r="BM111" s="204">
        <f t="shared" si="31"/>
        <v>68.020523945820784</v>
      </c>
      <c r="BN111" s="204">
        <f t="shared" si="31"/>
        <v>68.020523945820784</v>
      </c>
      <c r="BO111" s="204">
        <f t="shared" si="31"/>
        <v>68.020523945820784</v>
      </c>
      <c r="BP111" s="204">
        <f t="shared" si="31"/>
        <v>68.020523945820784</v>
      </c>
      <c r="BQ111" s="204">
        <f t="shared" si="32"/>
        <v>68.020523945820784</v>
      </c>
      <c r="BR111" s="204">
        <f t="shared" si="32"/>
        <v>68.020523945820784</v>
      </c>
      <c r="BS111" s="204">
        <f t="shared" si="32"/>
        <v>68.020523945820784</v>
      </c>
      <c r="BT111" s="204">
        <f t="shared" si="32"/>
        <v>68.020523945820784</v>
      </c>
    </row>
    <row r="112" spans="1:72" x14ac:dyDescent="0.25">
      <c r="B112" s="148" t="s">
        <v>522</v>
      </c>
      <c r="C112" s="200">
        <v>37</v>
      </c>
      <c r="D112" s="201">
        <v>102.93124753134555</v>
      </c>
      <c r="E112" s="181">
        <v>102.93124753134555</v>
      </c>
      <c r="F112" s="181">
        <v>102.93124753134555</v>
      </c>
      <c r="G112" s="181">
        <v>103.41338990324481</v>
      </c>
      <c r="H112" s="181">
        <v>105.04986858860579</v>
      </c>
      <c r="I112" s="181">
        <v>105.04986858860579</v>
      </c>
      <c r="J112" s="181">
        <v>105.04986858860579</v>
      </c>
      <c r="K112" s="181">
        <v>103.48244955505388</v>
      </c>
      <c r="L112" s="181">
        <v>103.48244955505388</v>
      </c>
      <c r="M112" s="181">
        <v>100.32313782527972</v>
      </c>
      <c r="N112" s="181">
        <v>96.597111462171341</v>
      </c>
      <c r="O112" s="181">
        <v>96.597111462171341</v>
      </c>
      <c r="P112" s="181">
        <v>96.597111462171341</v>
      </c>
      <c r="Q112" s="181">
        <v>96.966884456769179</v>
      </c>
      <c r="R112" s="181">
        <v>97.438771699558359</v>
      </c>
      <c r="S112" s="181">
        <v>97.438771699558359</v>
      </c>
      <c r="T112" s="181">
        <v>93.551001510874045</v>
      </c>
      <c r="U112" s="181">
        <v>86.679359288065001</v>
      </c>
      <c r="V112" s="181">
        <v>86.679359288065001</v>
      </c>
      <c r="W112" s="181">
        <v>86.679359288065001</v>
      </c>
      <c r="X112" s="181">
        <v>86.679359288065001</v>
      </c>
      <c r="Y112" s="181">
        <v>78.143468227409983</v>
      </c>
      <c r="Z112" s="181">
        <v>78.143468227409983</v>
      </c>
      <c r="AA112" s="181">
        <v>78.143468227409983</v>
      </c>
      <c r="AB112" s="181">
        <v>78.143468227409983</v>
      </c>
      <c r="AC112" s="181">
        <v>78.143468227409983</v>
      </c>
      <c r="AD112" s="181">
        <v>78.143468227409983</v>
      </c>
      <c r="AE112" s="181">
        <v>78.143468227409983</v>
      </c>
      <c r="AF112" s="181">
        <v>78.143468227409983</v>
      </c>
      <c r="AG112" s="181">
        <v>78.143468227409983</v>
      </c>
      <c r="AH112" s="181">
        <v>78.143468227409983</v>
      </c>
      <c r="AI112" s="181">
        <v>78.143468227409983</v>
      </c>
      <c r="AJ112" s="181">
        <v>78.143468227409983</v>
      </c>
      <c r="AK112" s="181">
        <v>78.143468227409983</v>
      </c>
      <c r="AL112" s="181">
        <v>78.143468227409983</v>
      </c>
      <c r="AM112" s="181">
        <v>78.143468227409983</v>
      </c>
      <c r="AN112" s="181">
        <v>77.662593196256495</v>
      </c>
      <c r="AO112" s="181">
        <v>75.575045633154659</v>
      </c>
      <c r="AP112" s="181">
        <v>75.575045633154659</v>
      </c>
      <c r="AQ112" s="181">
        <v>70.860822559698519</v>
      </c>
      <c r="AR112" s="181">
        <v>69.192339986244974</v>
      </c>
      <c r="AS112" s="181">
        <v>69.192339986244974</v>
      </c>
      <c r="AT112" s="181">
        <v>69.192339986244974</v>
      </c>
      <c r="AU112" s="181">
        <v>69.192339986244974</v>
      </c>
      <c r="AV112" s="181">
        <v>68.221629165003094</v>
      </c>
      <c r="AW112" s="181">
        <v>69.532511353499217</v>
      </c>
      <c r="AX112" s="181">
        <v>69.532511353499217</v>
      </c>
      <c r="AY112" s="181">
        <v>70.023953772517117</v>
      </c>
      <c r="AZ112" s="181">
        <v>71.080781266220427</v>
      </c>
      <c r="BA112" s="181">
        <v>71.080781266220427</v>
      </c>
      <c r="BB112" s="181">
        <v>71.080781266220427</v>
      </c>
      <c r="BC112" s="181">
        <v>70.581921815858124</v>
      </c>
      <c r="BD112" s="181">
        <v>70.581921815858124</v>
      </c>
      <c r="BE112" s="181">
        <v>70.581921815858124</v>
      </c>
      <c r="BF112" s="181">
        <v>70.183087404211904</v>
      </c>
      <c r="BG112" s="181">
        <v>70.183087404211904</v>
      </c>
      <c r="BH112" s="181">
        <v>69.696112717999</v>
      </c>
      <c r="BI112" s="181">
        <v>68.112608119385058</v>
      </c>
      <c r="BJ112" s="181">
        <v>67.537766786055442</v>
      </c>
      <c r="BK112" s="181">
        <v>68.020523945820784</v>
      </c>
      <c r="BL112" s="181">
        <v>68.020523945820784</v>
      </c>
      <c r="BM112" s="181">
        <v>68.020523945820784</v>
      </c>
      <c r="BN112" s="181">
        <v>68.020523945820784</v>
      </c>
      <c r="BO112" s="181">
        <v>68.020523945820784</v>
      </c>
      <c r="BP112" s="181">
        <v>68.020523945820784</v>
      </c>
      <c r="BQ112" s="181">
        <v>68.020523945820784</v>
      </c>
      <c r="BR112" s="181">
        <v>68.020523945820784</v>
      </c>
      <c r="BS112" s="181">
        <v>68.020523945820784</v>
      </c>
      <c r="BT112" s="181">
        <v>68.020523945820784</v>
      </c>
    </row>
    <row r="113" spans="1:72" x14ac:dyDescent="0.25">
      <c r="A113" s="189" t="s">
        <v>76</v>
      </c>
      <c r="B113" s="188"/>
      <c r="C113" s="164">
        <f>C114+C116</f>
        <v>14</v>
      </c>
      <c r="D113" s="170">
        <f t="shared" ref="D113:BO113" si="33">(D114*7+D116*7)/14</f>
        <v>104.05747683653476</v>
      </c>
      <c r="E113" s="170">
        <v>104.04326343222576</v>
      </c>
      <c r="F113" s="170">
        <f t="shared" si="33"/>
        <v>104.79457821421958</v>
      </c>
      <c r="G113" s="170">
        <f t="shared" si="33"/>
        <v>104.907925895069</v>
      </c>
      <c r="H113" s="170">
        <f t="shared" si="33"/>
        <v>104.9603394761026</v>
      </c>
      <c r="I113" s="170">
        <f t="shared" si="33"/>
        <v>105.09428866666916</v>
      </c>
      <c r="J113" s="170">
        <f t="shared" si="33"/>
        <v>107.07668461196447</v>
      </c>
      <c r="K113" s="170">
        <f t="shared" si="33"/>
        <v>107.48162018778193</v>
      </c>
      <c r="L113" s="170">
        <f t="shared" si="33"/>
        <v>107.51115517959167</v>
      </c>
      <c r="M113" s="170">
        <f t="shared" si="33"/>
        <v>106.63736933374538</v>
      </c>
      <c r="N113" s="170">
        <f t="shared" si="33"/>
        <v>106.73670786304353</v>
      </c>
      <c r="O113" s="170">
        <f t="shared" si="33"/>
        <v>107.02950841041329</v>
      </c>
      <c r="P113" s="170">
        <f t="shared" si="33"/>
        <v>109.53466066050279</v>
      </c>
      <c r="Q113" s="170">
        <f t="shared" si="33"/>
        <v>109.65669450499198</v>
      </c>
      <c r="R113" s="170">
        <f t="shared" si="33"/>
        <v>110.49749924256359</v>
      </c>
      <c r="S113" s="170">
        <f t="shared" si="33"/>
        <v>111.67093612824362</v>
      </c>
      <c r="T113" s="170">
        <f t="shared" si="33"/>
        <v>111.48026249495398</v>
      </c>
      <c r="U113" s="170">
        <f t="shared" si="33"/>
        <v>111.49598456280003</v>
      </c>
      <c r="V113" s="170">
        <f t="shared" si="33"/>
        <v>111.49598456280003</v>
      </c>
      <c r="W113" s="170">
        <f t="shared" si="33"/>
        <v>111.64754322344879</v>
      </c>
      <c r="X113" s="170">
        <f t="shared" si="33"/>
        <v>111.31210352956607</v>
      </c>
      <c r="Y113" s="170">
        <f t="shared" si="33"/>
        <v>111.04491715741122</v>
      </c>
      <c r="Z113" s="170">
        <f t="shared" si="33"/>
        <v>111.04491715741122</v>
      </c>
      <c r="AA113" s="170">
        <f t="shared" si="33"/>
        <v>110.60130935773067</v>
      </c>
      <c r="AB113" s="170">
        <f t="shared" si="33"/>
        <v>111.03098970412563</v>
      </c>
      <c r="AC113" s="170">
        <f t="shared" si="33"/>
        <v>111.06656391977583</v>
      </c>
      <c r="AD113" s="170">
        <f t="shared" si="33"/>
        <v>111.06436263924368</v>
      </c>
      <c r="AE113" s="170">
        <f t="shared" si="33"/>
        <v>111.27658035896275</v>
      </c>
      <c r="AF113" s="170">
        <f t="shared" si="33"/>
        <v>111.29263982553833</v>
      </c>
      <c r="AG113" s="170">
        <f t="shared" si="33"/>
        <v>111.29263982553833</v>
      </c>
      <c r="AH113" s="170">
        <f t="shared" si="33"/>
        <v>112.85735044673162</v>
      </c>
      <c r="AI113" s="170">
        <f t="shared" si="33"/>
        <v>112.85735044673162</v>
      </c>
      <c r="AJ113" s="170">
        <f t="shared" si="33"/>
        <v>112.09864511629492</v>
      </c>
      <c r="AK113" s="170">
        <f t="shared" si="33"/>
        <v>112.09874417492117</v>
      </c>
      <c r="AL113" s="170">
        <f t="shared" si="33"/>
        <v>112.09874417492117</v>
      </c>
      <c r="AM113" s="170">
        <f t="shared" si="33"/>
        <v>112.29062385042997</v>
      </c>
      <c r="AN113" s="170">
        <f t="shared" si="33"/>
        <v>115.5322229224887</v>
      </c>
      <c r="AO113" s="170">
        <f t="shared" si="33"/>
        <v>118.07631638053782</v>
      </c>
      <c r="AP113" s="170">
        <f t="shared" si="33"/>
        <v>118.07631638053782</v>
      </c>
      <c r="AQ113" s="170">
        <f t="shared" si="33"/>
        <v>118.15496277402862</v>
      </c>
      <c r="AR113" s="170">
        <f t="shared" si="33"/>
        <v>118.61386989479742</v>
      </c>
      <c r="AS113" s="170">
        <f t="shared" si="33"/>
        <v>118.64734397692544</v>
      </c>
      <c r="AT113" s="170">
        <f t="shared" si="33"/>
        <v>119.3279387534692</v>
      </c>
      <c r="AU113" s="170">
        <f t="shared" si="33"/>
        <v>119.47154233849535</v>
      </c>
      <c r="AV113" s="170">
        <f t="shared" si="33"/>
        <v>119.47154233849535</v>
      </c>
      <c r="AW113" s="170">
        <f t="shared" si="33"/>
        <v>119.47154233849535</v>
      </c>
      <c r="AX113" s="170">
        <f t="shared" si="33"/>
        <v>119.47388083378311</v>
      </c>
      <c r="AY113" s="170">
        <f t="shared" si="33"/>
        <v>119.61241391731737</v>
      </c>
      <c r="AZ113" s="170">
        <f t="shared" si="33"/>
        <v>119.55665299239425</v>
      </c>
      <c r="BA113" s="170">
        <f t="shared" si="33"/>
        <v>120.03709160661144</v>
      </c>
      <c r="BB113" s="170">
        <f t="shared" si="33"/>
        <v>120.09679389370619</v>
      </c>
      <c r="BC113" s="170">
        <f t="shared" si="33"/>
        <v>120.47824709120928</v>
      </c>
      <c r="BD113" s="170">
        <f t="shared" si="33"/>
        <v>120.54410004320479</v>
      </c>
      <c r="BE113" s="170">
        <f t="shared" si="33"/>
        <v>120.54671793848206</v>
      </c>
      <c r="BF113" s="170">
        <f t="shared" si="33"/>
        <v>127.73193224914685</v>
      </c>
      <c r="BG113" s="170">
        <f t="shared" si="33"/>
        <v>127.81157396984392</v>
      </c>
      <c r="BH113" s="170">
        <f t="shared" si="33"/>
        <v>128.0267221520983</v>
      </c>
      <c r="BI113" s="170">
        <f t="shared" si="33"/>
        <v>128.94856199169828</v>
      </c>
      <c r="BJ113" s="170">
        <f t="shared" si="33"/>
        <v>128.93443295923194</v>
      </c>
      <c r="BK113" s="170">
        <f t="shared" si="33"/>
        <v>129.07193300422279</v>
      </c>
      <c r="BL113" s="170">
        <f t="shared" si="33"/>
        <v>129.29044954842644</v>
      </c>
      <c r="BM113" s="170">
        <f t="shared" si="33"/>
        <v>129.29044954842644</v>
      </c>
      <c r="BN113" s="170">
        <f t="shared" si="33"/>
        <v>129.71464393157251</v>
      </c>
      <c r="BO113" s="170">
        <f t="shared" si="33"/>
        <v>129.86602877357939</v>
      </c>
      <c r="BP113" s="170">
        <f>(BP114*7+BP116*7)/14</f>
        <v>130.03198737770973</v>
      </c>
      <c r="BQ113" s="170">
        <f>(BQ114*7+BQ116*7)/14</f>
        <v>130.0366521117972</v>
      </c>
      <c r="BR113" s="172">
        <f>(BR114*7+BR116*7)/14</f>
        <v>136.35497778945643</v>
      </c>
      <c r="BS113" s="172">
        <f>(BS114*7+BS116*7)/14</f>
        <v>136.72013944720791</v>
      </c>
      <c r="BT113" s="172">
        <f>(BT114*7+BT116*7)/14</f>
        <v>136.94502664302283</v>
      </c>
    </row>
    <row r="114" spans="1:72" x14ac:dyDescent="0.25">
      <c r="A114" s="173" t="s">
        <v>77</v>
      </c>
      <c r="B114" s="188"/>
      <c r="C114" s="164">
        <f>C115</f>
        <v>7</v>
      </c>
      <c r="D114" s="176">
        <f t="shared" ref="D114:BP114" si="34">D115</f>
        <v>106.32719188684821</v>
      </c>
      <c r="E114" s="176">
        <v>106.2987650782302</v>
      </c>
      <c r="F114" s="176">
        <f t="shared" si="34"/>
        <v>107.80139464221789</v>
      </c>
      <c r="G114" s="176">
        <f t="shared" si="34"/>
        <v>108.02809000391669</v>
      </c>
      <c r="H114" s="176">
        <f t="shared" si="34"/>
        <v>108.1329171659839</v>
      </c>
      <c r="I114" s="176">
        <f t="shared" si="34"/>
        <v>108.40081554711699</v>
      </c>
      <c r="J114" s="176">
        <f t="shared" si="34"/>
        <v>112.36560743770761</v>
      </c>
      <c r="K114" s="176">
        <f t="shared" si="34"/>
        <v>113.17547858934256</v>
      </c>
      <c r="L114" s="176">
        <f t="shared" si="34"/>
        <v>113.23454857296203</v>
      </c>
      <c r="M114" s="176">
        <f t="shared" si="34"/>
        <v>111.48697688126946</v>
      </c>
      <c r="N114" s="176">
        <f t="shared" si="34"/>
        <v>111.68565393986576</v>
      </c>
      <c r="O114" s="176">
        <f t="shared" si="34"/>
        <v>112.27125503460525</v>
      </c>
      <c r="P114" s="176">
        <f t="shared" si="34"/>
        <v>112.98114812316045</v>
      </c>
      <c r="Q114" s="176">
        <f t="shared" si="34"/>
        <v>113.22521581213883</v>
      </c>
      <c r="R114" s="176">
        <f t="shared" si="34"/>
        <v>114.90682528728205</v>
      </c>
      <c r="S114" s="176">
        <f t="shared" si="34"/>
        <v>115.48066766575019</v>
      </c>
      <c r="T114" s="176">
        <f t="shared" si="34"/>
        <v>115.09932039917089</v>
      </c>
      <c r="U114" s="176">
        <f t="shared" si="34"/>
        <v>115.130764534863</v>
      </c>
      <c r="V114" s="176">
        <f t="shared" si="34"/>
        <v>115.130764534863</v>
      </c>
      <c r="W114" s="176">
        <f t="shared" si="34"/>
        <v>115.43388185616053</v>
      </c>
      <c r="X114" s="176">
        <f t="shared" si="34"/>
        <v>114.76300246839507</v>
      </c>
      <c r="Y114" s="176">
        <f t="shared" si="34"/>
        <v>114.22862972408541</v>
      </c>
      <c r="Z114" s="176">
        <f t="shared" si="34"/>
        <v>114.22862972408541</v>
      </c>
      <c r="AA114" s="176">
        <f t="shared" si="34"/>
        <v>113.34141412472431</v>
      </c>
      <c r="AB114" s="176">
        <f t="shared" si="34"/>
        <v>113.14867496231558</v>
      </c>
      <c r="AC114" s="176">
        <f t="shared" si="34"/>
        <v>113.21982339361598</v>
      </c>
      <c r="AD114" s="176">
        <f t="shared" si="34"/>
        <v>113.21542083255169</v>
      </c>
      <c r="AE114" s="176">
        <f t="shared" si="34"/>
        <v>113.63985627198983</v>
      </c>
      <c r="AF114" s="176">
        <f t="shared" si="34"/>
        <v>113.67197520514097</v>
      </c>
      <c r="AG114" s="176">
        <f t="shared" si="34"/>
        <v>113.67197520514097</v>
      </c>
      <c r="AH114" s="176">
        <f t="shared" si="34"/>
        <v>113.67197520514097</v>
      </c>
      <c r="AI114" s="176">
        <f t="shared" si="34"/>
        <v>113.67197520514097</v>
      </c>
      <c r="AJ114" s="176">
        <f t="shared" si="34"/>
        <v>112.15456454426753</v>
      </c>
      <c r="AK114" s="176">
        <f t="shared" si="34"/>
        <v>112.15476266152004</v>
      </c>
      <c r="AL114" s="176">
        <f t="shared" si="34"/>
        <v>112.15476266152004</v>
      </c>
      <c r="AM114" s="176">
        <f t="shared" si="34"/>
        <v>112.53852201253765</v>
      </c>
      <c r="AN114" s="176">
        <f t="shared" si="34"/>
        <v>112.56182578105597</v>
      </c>
      <c r="AO114" s="176">
        <f t="shared" si="34"/>
        <v>112.56182578105597</v>
      </c>
      <c r="AP114" s="176">
        <f t="shared" si="34"/>
        <v>112.56182578105597</v>
      </c>
      <c r="AQ114" s="176">
        <f t="shared" si="34"/>
        <v>112.71911856803756</v>
      </c>
      <c r="AR114" s="176">
        <f t="shared" si="34"/>
        <v>113.63693280957519</v>
      </c>
      <c r="AS114" s="176">
        <f t="shared" si="34"/>
        <v>113.70388097383123</v>
      </c>
      <c r="AT114" s="176">
        <f t="shared" si="34"/>
        <v>113.70388097383123</v>
      </c>
      <c r="AU114" s="176">
        <f t="shared" si="34"/>
        <v>113.99108814388353</v>
      </c>
      <c r="AV114" s="176">
        <f t="shared" si="34"/>
        <v>113.99108814388353</v>
      </c>
      <c r="AW114" s="176">
        <f t="shared" si="34"/>
        <v>113.99108814388353</v>
      </c>
      <c r="AX114" s="176">
        <f t="shared" si="34"/>
        <v>113.99576513445905</v>
      </c>
      <c r="AY114" s="176">
        <f t="shared" si="34"/>
        <v>114.2728313015276</v>
      </c>
      <c r="AZ114" s="176">
        <f t="shared" si="34"/>
        <v>114.16130945168133</v>
      </c>
      <c r="BA114" s="176">
        <f t="shared" si="34"/>
        <v>115.12218668011575</v>
      </c>
      <c r="BB114" s="176">
        <f t="shared" si="34"/>
        <v>115.24159125430526</v>
      </c>
      <c r="BC114" s="176">
        <f t="shared" si="34"/>
        <v>116.00449764931143</v>
      </c>
      <c r="BD114" s="176">
        <f t="shared" si="34"/>
        <v>116.13620355330242</v>
      </c>
      <c r="BE114" s="176">
        <f t="shared" si="34"/>
        <v>116.14143934385697</v>
      </c>
      <c r="BF114" s="176">
        <f t="shared" si="34"/>
        <v>116.2360752056031</v>
      </c>
      <c r="BG114" s="176">
        <f t="shared" si="34"/>
        <v>116.39535864699725</v>
      </c>
      <c r="BH114" s="176">
        <f t="shared" si="34"/>
        <v>116.82565501150602</v>
      </c>
      <c r="BI114" s="176">
        <f t="shared" si="34"/>
        <v>118.66933469070598</v>
      </c>
      <c r="BJ114" s="176">
        <f t="shared" si="34"/>
        <v>118.64107662577329</v>
      </c>
      <c r="BK114" s="176">
        <f t="shared" si="34"/>
        <v>118.91607671575498</v>
      </c>
      <c r="BL114" s="176">
        <f t="shared" si="34"/>
        <v>119.35310980416227</v>
      </c>
      <c r="BM114" s="176">
        <f t="shared" si="34"/>
        <v>119.35310980416227</v>
      </c>
      <c r="BN114" s="176">
        <f t="shared" si="34"/>
        <v>120.2014985704544</v>
      </c>
      <c r="BO114" s="176">
        <f t="shared" si="34"/>
        <v>120.50426825446819</v>
      </c>
      <c r="BP114" s="176">
        <f t="shared" si="34"/>
        <v>120.83618546272884</v>
      </c>
      <c r="BQ114" s="176">
        <f>BQ115</f>
        <v>120.84551493090383</v>
      </c>
      <c r="BR114" s="177">
        <f>BR115</f>
        <v>120.87998101684127</v>
      </c>
      <c r="BS114" s="177">
        <f>BS115</f>
        <v>121.61030433234423</v>
      </c>
      <c r="BT114" s="177">
        <f>BT115</f>
        <v>122.06007872397406</v>
      </c>
    </row>
    <row r="115" spans="1:72" x14ac:dyDescent="0.25">
      <c r="B115" s="148" t="s">
        <v>523</v>
      </c>
      <c r="C115" s="200">
        <v>7</v>
      </c>
      <c r="D115" s="201">
        <v>106.32719188684821</v>
      </c>
      <c r="E115" s="181">
        <v>106.2987650782302</v>
      </c>
      <c r="F115" s="181">
        <v>107.80139464221789</v>
      </c>
      <c r="G115" s="181">
        <v>108.02809000391669</v>
      </c>
      <c r="H115" s="181">
        <v>108.1329171659839</v>
      </c>
      <c r="I115" s="181">
        <v>108.40081554711699</v>
      </c>
      <c r="J115" s="181">
        <v>112.36560743770761</v>
      </c>
      <c r="K115" s="181">
        <v>113.17547858934256</v>
      </c>
      <c r="L115" s="181">
        <v>113.23454857296203</v>
      </c>
      <c r="M115" s="181">
        <v>111.48697688126946</v>
      </c>
      <c r="N115" s="181">
        <v>111.68565393986576</v>
      </c>
      <c r="O115" s="181">
        <v>112.27125503460525</v>
      </c>
      <c r="P115" s="181">
        <v>112.98114812316045</v>
      </c>
      <c r="Q115" s="181">
        <v>113.22521581213883</v>
      </c>
      <c r="R115" s="181">
        <v>114.90682528728205</v>
      </c>
      <c r="S115" s="181">
        <v>115.48066766575019</v>
      </c>
      <c r="T115" s="181">
        <v>115.09932039917089</v>
      </c>
      <c r="U115" s="181">
        <v>115.130764534863</v>
      </c>
      <c r="V115" s="181">
        <v>115.130764534863</v>
      </c>
      <c r="W115" s="181">
        <v>115.43388185616053</v>
      </c>
      <c r="X115" s="181">
        <v>114.76300246839507</v>
      </c>
      <c r="Y115" s="181">
        <v>114.22862972408541</v>
      </c>
      <c r="Z115" s="181">
        <v>114.22862972408541</v>
      </c>
      <c r="AA115" s="181">
        <v>113.34141412472431</v>
      </c>
      <c r="AB115" s="181">
        <v>113.14867496231558</v>
      </c>
      <c r="AC115" s="181">
        <v>113.21982339361598</v>
      </c>
      <c r="AD115" s="181">
        <v>113.21542083255169</v>
      </c>
      <c r="AE115" s="181">
        <v>113.63985627198983</v>
      </c>
      <c r="AF115" s="181">
        <v>113.67197520514097</v>
      </c>
      <c r="AG115" s="181">
        <v>113.67197520514097</v>
      </c>
      <c r="AH115" s="181">
        <v>113.67197520514097</v>
      </c>
      <c r="AI115" s="181">
        <v>113.67197520514097</v>
      </c>
      <c r="AJ115" s="181">
        <v>112.15456454426753</v>
      </c>
      <c r="AK115" s="181">
        <v>112.15476266152004</v>
      </c>
      <c r="AL115" s="181">
        <v>112.15476266152004</v>
      </c>
      <c r="AM115" s="181">
        <v>112.53852201253765</v>
      </c>
      <c r="AN115" s="181">
        <v>112.56182578105597</v>
      </c>
      <c r="AO115" s="181">
        <v>112.56182578105597</v>
      </c>
      <c r="AP115" s="181">
        <v>112.56182578105597</v>
      </c>
      <c r="AQ115" s="181">
        <v>112.71911856803756</v>
      </c>
      <c r="AR115" s="181">
        <v>113.63693280957519</v>
      </c>
      <c r="AS115" s="181">
        <v>113.70388097383123</v>
      </c>
      <c r="AT115" s="181">
        <v>113.70388097383123</v>
      </c>
      <c r="AU115" s="181">
        <v>113.99108814388353</v>
      </c>
      <c r="AV115" s="181">
        <v>113.99108814388353</v>
      </c>
      <c r="AW115" s="181">
        <v>113.99108814388353</v>
      </c>
      <c r="AX115" s="181">
        <v>113.99576513445905</v>
      </c>
      <c r="AY115" s="181">
        <v>114.2728313015276</v>
      </c>
      <c r="AZ115" s="181">
        <v>114.16130945168133</v>
      </c>
      <c r="BA115" s="181">
        <v>115.12218668011575</v>
      </c>
      <c r="BB115" s="181">
        <v>115.24159125430526</v>
      </c>
      <c r="BC115" s="181">
        <v>116.00449764931143</v>
      </c>
      <c r="BD115" s="181">
        <v>116.13620355330242</v>
      </c>
      <c r="BE115" s="181">
        <v>116.14143934385697</v>
      </c>
      <c r="BF115" s="181">
        <v>116.2360752056031</v>
      </c>
      <c r="BG115" s="181">
        <v>116.39535864699725</v>
      </c>
      <c r="BH115" s="181">
        <v>116.82565501150602</v>
      </c>
      <c r="BI115" s="181">
        <v>118.66933469070598</v>
      </c>
      <c r="BJ115" s="181">
        <v>118.64107662577329</v>
      </c>
      <c r="BK115" s="181">
        <v>118.91607671575498</v>
      </c>
      <c r="BL115" s="181">
        <v>119.35310980416227</v>
      </c>
      <c r="BM115" s="181">
        <v>119.35310980416227</v>
      </c>
      <c r="BN115" s="181">
        <v>120.2014985704544</v>
      </c>
      <c r="BO115" s="181">
        <v>120.50426825446819</v>
      </c>
      <c r="BP115" s="181">
        <v>120.83618546272884</v>
      </c>
      <c r="BQ115" s="181">
        <v>120.84551493090383</v>
      </c>
      <c r="BR115" s="181">
        <v>120.87998101684127</v>
      </c>
      <c r="BS115" s="181">
        <v>121.61030433234423</v>
      </c>
      <c r="BT115" s="181">
        <v>122.06007872397406</v>
      </c>
    </row>
    <row r="116" spans="1:72" x14ac:dyDescent="0.25">
      <c r="A116" s="173" t="s">
        <v>78</v>
      </c>
      <c r="B116" s="188"/>
      <c r="C116" s="164">
        <f>C117</f>
        <v>7</v>
      </c>
      <c r="D116" s="176">
        <f t="shared" ref="D116:BP116" si="35">D117</f>
        <v>101.78776178622131</v>
      </c>
      <c r="E116" s="176">
        <v>101.78776178622131</v>
      </c>
      <c r="F116" s="176">
        <f t="shared" si="35"/>
        <v>101.78776178622131</v>
      </c>
      <c r="G116" s="176">
        <f t="shared" si="35"/>
        <v>101.78776178622131</v>
      </c>
      <c r="H116" s="176">
        <f t="shared" si="35"/>
        <v>101.78776178622131</v>
      </c>
      <c r="I116" s="176">
        <f t="shared" si="35"/>
        <v>101.78776178622131</v>
      </c>
      <c r="J116" s="176">
        <f t="shared" si="35"/>
        <v>101.78776178622131</v>
      </c>
      <c r="K116" s="176">
        <f t="shared" si="35"/>
        <v>101.78776178622131</v>
      </c>
      <c r="L116" s="176">
        <f t="shared" si="35"/>
        <v>101.78776178622131</v>
      </c>
      <c r="M116" s="176">
        <f t="shared" si="35"/>
        <v>101.78776178622131</v>
      </c>
      <c r="N116" s="176">
        <f t="shared" si="35"/>
        <v>101.78776178622131</v>
      </c>
      <c r="O116" s="176">
        <f t="shared" si="35"/>
        <v>101.78776178622131</v>
      </c>
      <c r="P116" s="176">
        <f t="shared" si="35"/>
        <v>106.08817319784514</v>
      </c>
      <c r="Q116" s="176">
        <f t="shared" si="35"/>
        <v>106.08817319784514</v>
      </c>
      <c r="R116" s="176">
        <f t="shared" si="35"/>
        <v>106.08817319784514</v>
      </c>
      <c r="S116" s="176">
        <f t="shared" si="35"/>
        <v>107.86120459073706</v>
      </c>
      <c r="T116" s="176">
        <f t="shared" si="35"/>
        <v>107.86120459073706</v>
      </c>
      <c r="U116" s="176">
        <f t="shared" si="35"/>
        <v>107.86120459073706</v>
      </c>
      <c r="V116" s="176">
        <f t="shared" si="35"/>
        <v>107.86120459073706</v>
      </c>
      <c r="W116" s="176">
        <f t="shared" si="35"/>
        <v>107.86120459073706</v>
      </c>
      <c r="X116" s="176">
        <f t="shared" si="35"/>
        <v>107.86120459073706</v>
      </c>
      <c r="Y116" s="176">
        <f t="shared" si="35"/>
        <v>107.86120459073706</v>
      </c>
      <c r="Z116" s="176">
        <f t="shared" si="35"/>
        <v>107.86120459073706</v>
      </c>
      <c r="AA116" s="176">
        <f t="shared" si="35"/>
        <v>107.86120459073706</v>
      </c>
      <c r="AB116" s="176">
        <f t="shared" si="35"/>
        <v>108.91330444593568</v>
      </c>
      <c r="AC116" s="176">
        <f t="shared" si="35"/>
        <v>108.91330444593568</v>
      </c>
      <c r="AD116" s="176">
        <f t="shared" si="35"/>
        <v>108.91330444593568</v>
      </c>
      <c r="AE116" s="176">
        <f t="shared" si="35"/>
        <v>108.91330444593568</v>
      </c>
      <c r="AF116" s="176">
        <f t="shared" si="35"/>
        <v>108.91330444593568</v>
      </c>
      <c r="AG116" s="176">
        <f t="shared" si="35"/>
        <v>108.91330444593568</v>
      </c>
      <c r="AH116" s="176">
        <f t="shared" si="35"/>
        <v>112.04272568832228</v>
      </c>
      <c r="AI116" s="176">
        <f t="shared" si="35"/>
        <v>112.04272568832228</v>
      </c>
      <c r="AJ116" s="176">
        <f t="shared" si="35"/>
        <v>112.04272568832228</v>
      </c>
      <c r="AK116" s="176">
        <f t="shared" si="35"/>
        <v>112.04272568832228</v>
      </c>
      <c r="AL116" s="176">
        <f t="shared" si="35"/>
        <v>112.04272568832228</v>
      </c>
      <c r="AM116" s="176">
        <f t="shared" si="35"/>
        <v>112.04272568832228</v>
      </c>
      <c r="AN116" s="176">
        <f t="shared" si="35"/>
        <v>118.50262006392144</v>
      </c>
      <c r="AO116" s="176">
        <f t="shared" si="35"/>
        <v>123.59080698001966</v>
      </c>
      <c r="AP116" s="176">
        <f t="shared" si="35"/>
        <v>123.59080698001966</v>
      </c>
      <c r="AQ116" s="176">
        <f t="shared" si="35"/>
        <v>123.59080698001966</v>
      </c>
      <c r="AR116" s="176">
        <f t="shared" si="35"/>
        <v>123.59080698001966</v>
      </c>
      <c r="AS116" s="176">
        <f t="shared" si="35"/>
        <v>123.59080698001966</v>
      </c>
      <c r="AT116" s="176">
        <f t="shared" si="35"/>
        <v>124.95199653310715</v>
      </c>
      <c r="AU116" s="176">
        <f t="shared" si="35"/>
        <v>124.95199653310715</v>
      </c>
      <c r="AV116" s="176">
        <f t="shared" si="35"/>
        <v>124.95199653310715</v>
      </c>
      <c r="AW116" s="176">
        <f t="shared" si="35"/>
        <v>124.95199653310715</v>
      </c>
      <c r="AX116" s="176">
        <f t="shared" si="35"/>
        <v>124.95199653310715</v>
      </c>
      <c r="AY116" s="176">
        <f t="shared" si="35"/>
        <v>124.95199653310715</v>
      </c>
      <c r="AZ116" s="176">
        <f t="shared" si="35"/>
        <v>124.95199653310715</v>
      </c>
      <c r="BA116" s="176">
        <f t="shared" si="35"/>
        <v>124.95199653310715</v>
      </c>
      <c r="BB116" s="176">
        <f t="shared" si="35"/>
        <v>124.95199653310715</v>
      </c>
      <c r="BC116" s="176">
        <f t="shared" si="35"/>
        <v>124.95199653310715</v>
      </c>
      <c r="BD116" s="176">
        <f t="shared" si="35"/>
        <v>124.95199653310715</v>
      </c>
      <c r="BE116" s="176">
        <f t="shared" si="35"/>
        <v>124.95199653310715</v>
      </c>
      <c r="BF116" s="176">
        <f t="shared" si="35"/>
        <v>139.2277892926906</v>
      </c>
      <c r="BG116" s="176">
        <f t="shared" si="35"/>
        <v>139.2277892926906</v>
      </c>
      <c r="BH116" s="176">
        <f t="shared" si="35"/>
        <v>139.2277892926906</v>
      </c>
      <c r="BI116" s="176">
        <f t="shared" si="35"/>
        <v>139.2277892926906</v>
      </c>
      <c r="BJ116" s="176">
        <f t="shared" si="35"/>
        <v>139.2277892926906</v>
      </c>
      <c r="BK116" s="176">
        <f t="shared" si="35"/>
        <v>139.2277892926906</v>
      </c>
      <c r="BL116" s="176">
        <f t="shared" si="35"/>
        <v>139.2277892926906</v>
      </c>
      <c r="BM116" s="176">
        <f t="shared" si="35"/>
        <v>139.2277892926906</v>
      </c>
      <c r="BN116" s="176">
        <f t="shared" si="35"/>
        <v>139.2277892926906</v>
      </c>
      <c r="BO116" s="176">
        <f t="shared" si="35"/>
        <v>139.2277892926906</v>
      </c>
      <c r="BP116" s="176">
        <f t="shared" si="35"/>
        <v>139.2277892926906</v>
      </c>
      <c r="BQ116" s="176">
        <f>BQ117</f>
        <v>139.2277892926906</v>
      </c>
      <c r="BR116" s="177">
        <f>BR117</f>
        <v>151.82997456207158</v>
      </c>
      <c r="BS116" s="177">
        <f>BS117</f>
        <v>151.82997456207158</v>
      </c>
      <c r="BT116" s="177">
        <f>BT117</f>
        <v>151.82997456207158</v>
      </c>
    </row>
    <row r="117" spans="1:72" x14ac:dyDescent="0.25">
      <c r="B117" s="148" t="s">
        <v>524</v>
      </c>
      <c r="C117" s="200">
        <v>7</v>
      </c>
      <c r="D117" s="201">
        <v>101.78776178622131</v>
      </c>
      <c r="E117" s="181">
        <v>101.78776178622131</v>
      </c>
      <c r="F117" s="181">
        <v>101.78776178622131</v>
      </c>
      <c r="G117" s="181">
        <v>101.78776178622131</v>
      </c>
      <c r="H117" s="181">
        <v>101.78776178622131</v>
      </c>
      <c r="I117" s="181">
        <v>101.78776178622131</v>
      </c>
      <c r="J117" s="181">
        <v>101.78776178622131</v>
      </c>
      <c r="K117" s="181">
        <v>101.78776178622131</v>
      </c>
      <c r="L117" s="181">
        <v>101.78776178622131</v>
      </c>
      <c r="M117" s="181">
        <v>101.78776178622131</v>
      </c>
      <c r="N117" s="181">
        <v>101.78776178622131</v>
      </c>
      <c r="O117" s="181">
        <v>101.78776178622131</v>
      </c>
      <c r="P117" s="181">
        <v>106.08817319784514</v>
      </c>
      <c r="Q117" s="181">
        <v>106.08817319784514</v>
      </c>
      <c r="R117" s="181">
        <v>106.08817319784514</v>
      </c>
      <c r="S117" s="181">
        <v>107.86120459073706</v>
      </c>
      <c r="T117" s="181">
        <v>107.86120459073706</v>
      </c>
      <c r="U117" s="181">
        <v>107.86120459073706</v>
      </c>
      <c r="V117" s="181">
        <v>107.86120459073706</v>
      </c>
      <c r="W117" s="181">
        <v>107.86120459073706</v>
      </c>
      <c r="X117" s="181">
        <v>107.86120459073706</v>
      </c>
      <c r="Y117" s="181">
        <v>107.86120459073706</v>
      </c>
      <c r="Z117" s="181">
        <v>107.86120459073706</v>
      </c>
      <c r="AA117" s="181">
        <v>107.86120459073706</v>
      </c>
      <c r="AB117" s="181">
        <v>108.91330444593568</v>
      </c>
      <c r="AC117" s="181">
        <v>108.91330444593568</v>
      </c>
      <c r="AD117" s="181">
        <v>108.91330444593568</v>
      </c>
      <c r="AE117" s="181">
        <v>108.91330444593568</v>
      </c>
      <c r="AF117" s="181">
        <v>108.91330444593568</v>
      </c>
      <c r="AG117" s="181">
        <v>108.91330444593568</v>
      </c>
      <c r="AH117" s="181">
        <v>112.04272568832228</v>
      </c>
      <c r="AI117" s="181">
        <v>112.04272568832228</v>
      </c>
      <c r="AJ117" s="181">
        <v>112.04272568832228</v>
      </c>
      <c r="AK117" s="181">
        <v>112.04272568832228</v>
      </c>
      <c r="AL117" s="181">
        <v>112.04272568832228</v>
      </c>
      <c r="AM117" s="181">
        <v>112.04272568832228</v>
      </c>
      <c r="AN117" s="181">
        <v>118.50262006392144</v>
      </c>
      <c r="AO117" s="181">
        <v>123.59080698001966</v>
      </c>
      <c r="AP117" s="181">
        <v>123.59080698001966</v>
      </c>
      <c r="AQ117" s="181">
        <v>123.59080698001966</v>
      </c>
      <c r="AR117" s="181">
        <v>123.59080698001966</v>
      </c>
      <c r="AS117" s="181">
        <v>123.59080698001966</v>
      </c>
      <c r="AT117" s="181">
        <v>124.95199653310715</v>
      </c>
      <c r="AU117" s="181">
        <v>124.95199653310715</v>
      </c>
      <c r="AV117" s="181">
        <v>124.95199653310715</v>
      </c>
      <c r="AW117" s="181">
        <v>124.95199653310715</v>
      </c>
      <c r="AX117" s="181">
        <v>124.95199653310715</v>
      </c>
      <c r="AY117" s="181">
        <v>124.95199653310715</v>
      </c>
      <c r="AZ117" s="181">
        <v>124.95199653310715</v>
      </c>
      <c r="BA117" s="181">
        <v>124.95199653310715</v>
      </c>
      <c r="BB117" s="181">
        <v>124.95199653310715</v>
      </c>
      <c r="BC117" s="181">
        <v>124.95199653310715</v>
      </c>
      <c r="BD117" s="181">
        <v>124.95199653310715</v>
      </c>
      <c r="BE117" s="181">
        <v>124.95199653310715</v>
      </c>
      <c r="BF117" s="181">
        <v>139.2277892926906</v>
      </c>
      <c r="BG117" s="181">
        <v>139.2277892926906</v>
      </c>
      <c r="BH117" s="181">
        <v>139.2277892926906</v>
      </c>
      <c r="BI117" s="181">
        <v>139.2277892926906</v>
      </c>
      <c r="BJ117" s="181">
        <v>139.2277892926906</v>
      </c>
      <c r="BK117" s="181">
        <v>139.2277892926906</v>
      </c>
      <c r="BL117" s="181">
        <v>139.2277892926906</v>
      </c>
      <c r="BM117" s="181">
        <v>139.2277892926906</v>
      </c>
      <c r="BN117" s="181">
        <v>139.2277892926906</v>
      </c>
      <c r="BO117" s="181">
        <v>139.2277892926906</v>
      </c>
      <c r="BP117" s="181">
        <v>139.2277892926906</v>
      </c>
      <c r="BQ117" s="181">
        <v>139.2277892926906</v>
      </c>
      <c r="BR117" s="181">
        <v>151.82997456207158</v>
      </c>
      <c r="BS117" s="181">
        <v>151.82997456207158</v>
      </c>
      <c r="BT117" s="181">
        <v>151.82997456207158</v>
      </c>
    </row>
    <row r="118" spans="1:72" x14ac:dyDescent="0.25">
      <c r="A118" s="189" t="s">
        <v>79</v>
      </c>
      <c r="B118" s="188"/>
      <c r="C118" s="164">
        <f>C119+C121+C123</f>
        <v>16</v>
      </c>
      <c r="D118" s="170">
        <f t="shared" ref="D118:BO118" si="36">(D119*10+D121*2+D123*4)/16</f>
        <v>100</v>
      </c>
      <c r="E118" s="170">
        <v>100</v>
      </c>
      <c r="F118" s="170">
        <f t="shared" si="36"/>
        <v>100</v>
      </c>
      <c r="G118" s="170">
        <f t="shared" si="36"/>
        <v>100</v>
      </c>
      <c r="H118" s="170">
        <f t="shared" si="36"/>
        <v>100</v>
      </c>
      <c r="I118" s="170">
        <f t="shared" si="36"/>
        <v>100</v>
      </c>
      <c r="J118" s="170">
        <f t="shared" si="36"/>
        <v>100</v>
      </c>
      <c r="K118" s="170">
        <f t="shared" si="36"/>
        <v>100</v>
      </c>
      <c r="L118" s="170">
        <f t="shared" si="36"/>
        <v>103.22875000000001</v>
      </c>
      <c r="M118" s="170">
        <f t="shared" si="36"/>
        <v>103.22875000000001</v>
      </c>
      <c r="N118" s="170">
        <f t="shared" si="36"/>
        <v>103.22875000000001</v>
      </c>
      <c r="O118" s="170">
        <f t="shared" si="36"/>
        <v>103.22875000000001</v>
      </c>
      <c r="P118" s="170">
        <f t="shared" si="36"/>
        <v>103.22875000000001</v>
      </c>
      <c r="Q118" s="170">
        <f t="shared" si="36"/>
        <v>103.22875000000001</v>
      </c>
      <c r="R118" s="170">
        <f t="shared" si="36"/>
        <v>103.22875000000001</v>
      </c>
      <c r="S118" s="170">
        <f t="shared" si="36"/>
        <v>103.22875000000001</v>
      </c>
      <c r="T118" s="170">
        <f t="shared" si="36"/>
        <v>103.22875000000001</v>
      </c>
      <c r="U118" s="170">
        <f t="shared" si="36"/>
        <v>103.22875000000001</v>
      </c>
      <c r="V118" s="170">
        <f t="shared" si="36"/>
        <v>103.22875000000001</v>
      </c>
      <c r="W118" s="170">
        <f t="shared" si="36"/>
        <v>103.22875000000001</v>
      </c>
      <c r="X118" s="170">
        <f t="shared" si="36"/>
        <v>103.22875000000001</v>
      </c>
      <c r="Y118" s="170">
        <f t="shared" si="36"/>
        <v>103.22875000000001</v>
      </c>
      <c r="Z118" s="170">
        <f t="shared" si="36"/>
        <v>103.22875000000001</v>
      </c>
      <c r="AA118" s="170">
        <f t="shared" si="36"/>
        <v>103.22875000000001</v>
      </c>
      <c r="AB118" s="170">
        <f t="shared" si="36"/>
        <v>103.22875000000001</v>
      </c>
      <c r="AC118" s="170">
        <f t="shared" si="36"/>
        <v>103.22875000000001</v>
      </c>
      <c r="AD118" s="170">
        <f t="shared" si="36"/>
        <v>103.22875000000001</v>
      </c>
      <c r="AE118" s="170">
        <f t="shared" si="36"/>
        <v>103.22875000000001</v>
      </c>
      <c r="AF118" s="170">
        <f t="shared" si="36"/>
        <v>103.22875000000001</v>
      </c>
      <c r="AG118" s="170">
        <f t="shared" si="36"/>
        <v>103.22875000000001</v>
      </c>
      <c r="AH118" s="170">
        <f t="shared" si="36"/>
        <v>103.22875000000003</v>
      </c>
      <c r="AI118" s="170">
        <f t="shared" si="36"/>
        <v>103.22875000000003</v>
      </c>
      <c r="AJ118" s="170">
        <f t="shared" si="36"/>
        <v>103.22875000000003</v>
      </c>
      <c r="AK118" s="170">
        <f t="shared" si="36"/>
        <v>103.22875000000003</v>
      </c>
      <c r="AL118" s="170">
        <f t="shared" si="36"/>
        <v>103.22875000000003</v>
      </c>
      <c r="AM118" s="170">
        <f t="shared" si="36"/>
        <v>103.22875000000003</v>
      </c>
      <c r="AN118" s="170">
        <f t="shared" si="36"/>
        <v>103.22875000000003</v>
      </c>
      <c r="AO118" s="170">
        <f t="shared" si="36"/>
        <v>103.22875000000003</v>
      </c>
      <c r="AP118" s="170">
        <f t="shared" si="36"/>
        <v>103.22875000000003</v>
      </c>
      <c r="AQ118" s="170">
        <f t="shared" si="36"/>
        <v>103.22875000000003</v>
      </c>
      <c r="AR118" s="170">
        <f t="shared" si="36"/>
        <v>103.22875000000003</v>
      </c>
      <c r="AS118" s="170">
        <f t="shared" si="36"/>
        <v>103.22875000000003</v>
      </c>
      <c r="AT118" s="170">
        <f t="shared" si="36"/>
        <v>103.22875000000003</v>
      </c>
      <c r="AU118" s="170">
        <f t="shared" si="36"/>
        <v>103.22875000000003</v>
      </c>
      <c r="AV118" s="170">
        <f t="shared" si="36"/>
        <v>103.22875000000003</v>
      </c>
      <c r="AW118" s="170">
        <f t="shared" si="36"/>
        <v>103.22875000000003</v>
      </c>
      <c r="AX118" s="170">
        <f t="shared" si="36"/>
        <v>103.22875000000003</v>
      </c>
      <c r="AY118" s="170">
        <f t="shared" si="36"/>
        <v>103.22875000000003</v>
      </c>
      <c r="AZ118" s="170">
        <f t="shared" si="36"/>
        <v>103.22875000000003</v>
      </c>
      <c r="BA118" s="170">
        <f t="shared" si="36"/>
        <v>103.22875000000003</v>
      </c>
      <c r="BB118" s="170">
        <f t="shared" si="36"/>
        <v>103.22875000000003</v>
      </c>
      <c r="BC118" s="170">
        <f t="shared" si="36"/>
        <v>103.22875000000003</v>
      </c>
      <c r="BD118" s="170">
        <f t="shared" si="36"/>
        <v>103.22875000000003</v>
      </c>
      <c r="BE118" s="170">
        <f t="shared" si="36"/>
        <v>103.22875000000003</v>
      </c>
      <c r="BF118" s="170">
        <f t="shared" si="36"/>
        <v>131.96687500000002</v>
      </c>
      <c r="BG118" s="170">
        <f t="shared" si="36"/>
        <v>131.96687500000002</v>
      </c>
      <c r="BH118" s="170">
        <f t="shared" si="36"/>
        <v>131.96687500000002</v>
      </c>
      <c r="BI118" s="170">
        <f t="shared" si="36"/>
        <v>131.96687500000002</v>
      </c>
      <c r="BJ118" s="170">
        <f t="shared" si="36"/>
        <v>131.96687500000002</v>
      </c>
      <c r="BK118" s="170">
        <f t="shared" si="36"/>
        <v>131.96687500000002</v>
      </c>
      <c r="BL118" s="170">
        <f t="shared" si="36"/>
        <v>131.96687500000002</v>
      </c>
      <c r="BM118" s="170">
        <f t="shared" si="36"/>
        <v>131.96687500000002</v>
      </c>
      <c r="BN118" s="170">
        <f t="shared" si="36"/>
        <v>131.96687500000002</v>
      </c>
      <c r="BO118" s="170">
        <f t="shared" si="36"/>
        <v>131.96687500000002</v>
      </c>
      <c r="BP118" s="170">
        <f>(BP119*10+BP121*2+BP123*4)/16</f>
        <v>131.96687500000002</v>
      </c>
      <c r="BQ118" s="170">
        <f>(BQ119*10+BQ121*2+BQ123*4)/16</f>
        <v>131.96687500000002</v>
      </c>
      <c r="BR118" s="172">
        <f>(BR119*10+BR121*2+BR123*4)/16</f>
        <v>131.96687500000002</v>
      </c>
      <c r="BS118" s="172">
        <f>(BS119*10+BS121*2+BS123*4)/16</f>
        <v>131.96687500000002</v>
      </c>
      <c r="BT118" s="172">
        <f>(BT119*10+BT121*2+BT123*4)/16</f>
        <v>131.96687500000002</v>
      </c>
    </row>
    <row r="119" spans="1:72" x14ac:dyDescent="0.25">
      <c r="A119" s="173" t="s">
        <v>80</v>
      </c>
      <c r="B119" s="188"/>
      <c r="C119" s="164">
        <f>C120</f>
        <v>10</v>
      </c>
      <c r="D119" s="176">
        <f t="shared" ref="D119:BP119" si="37">D120</f>
        <v>100</v>
      </c>
      <c r="E119" s="176">
        <v>100</v>
      </c>
      <c r="F119" s="176">
        <f t="shared" si="37"/>
        <v>100</v>
      </c>
      <c r="G119" s="176">
        <f t="shared" si="37"/>
        <v>100</v>
      </c>
      <c r="H119" s="176">
        <f t="shared" si="37"/>
        <v>100</v>
      </c>
      <c r="I119" s="176">
        <f t="shared" si="37"/>
        <v>100</v>
      </c>
      <c r="J119" s="176">
        <f t="shared" si="37"/>
        <v>100</v>
      </c>
      <c r="K119" s="176">
        <f t="shared" si="37"/>
        <v>100</v>
      </c>
      <c r="L119" s="176">
        <f t="shared" si="37"/>
        <v>100</v>
      </c>
      <c r="M119" s="176">
        <f t="shared" si="37"/>
        <v>100</v>
      </c>
      <c r="N119" s="176">
        <f t="shared" si="37"/>
        <v>100</v>
      </c>
      <c r="O119" s="176">
        <f t="shared" si="37"/>
        <v>100</v>
      </c>
      <c r="P119" s="176">
        <f t="shared" si="37"/>
        <v>100</v>
      </c>
      <c r="Q119" s="176">
        <f t="shared" si="37"/>
        <v>100</v>
      </c>
      <c r="R119" s="176">
        <f t="shared" si="37"/>
        <v>100</v>
      </c>
      <c r="S119" s="176">
        <f t="shared" si="37"/>
        <v>100</v>
      </c>
      <c r="T119" s="176">
        <f t="shared" si="37"/>
        <v>100</v>
      </c>
      <c r="U119" s="176">
        <f t="shared" si="37"/>
        <v>100</v>
      </c>
      <c r="V119" s="176">
        <f t="shared" si="37"/>
        <v>100</v>
      </c>
      <c r="W119" s="176">
        <f t="shared" si="37"/>
        <v>100</v>
      </c>
      <c r="X119" s="176">
        <f t="shared" si="37"/>
        <v>100</v>
      </c>
      <c r="Y119" s="176">
        <f t="shared" si="37"/>
        <v>100</v>
      </c>
      <c r="Z119" s="176">
        <f t="shared" si="37"/>
        <v>100</v>
      </c>
      <c r="AA119" s="176">
        <f t="shared" si="37"/>
        <v>100</v>
      </c>
      <c r="AB119" s="176">
        <f t="shared" si="37"/>
        <v>100</v>
      </c>
      <c r="AC119" s="176">
        <f t="shared" si="37"/>
        <v>100</v>
      </c>
      <c r="AD119" s="176">
        <f t="shared" si="37"/>
        <v>100</v>
      </c>
      <c r="AE119" s="176">
        <f t="shared" si="37"/>
        <v>100</v>
      </c>
      <c r="AF119" s="176">
        <f t="shared" si="37"/>
        <v>100</v>
      </c>
      <c r="AG119" s="176">
        <f t="shared" si="37"/>
        <v>100</v>
      </c>
      <c r="AH119" s="176">
        <f t="shared" si="37"/>
        <v>100.00000000000003</v>
      </c>
      <c r="AI119" s="176">
        <f t="shared" si="37"/>
        <v>100.00000000000003</v>
      </c>
      <c r="AJ119" s="176">
        <f t="shared" si="37"/>
        <v>100.00000000000003</v>
      </c>
      <c r="AK119" s="176">
        <f t="shared" si="37"/>
        <v>100.00000000000003</v>
      </c>
      <c r="AL119" s="176">
        <f t="shared" si="37"/>
        <v>100.00000000000003</v>
      </c>
      <c r="AM119" s="176">
        <f t="shared" si="37"/>
        <v>100.00000000000003</v>
      </c>
      <c r="AN119" s="176">
        <f t="shared" si="37"/>
        <v>100.00000000000003</v>
      </c>
      <c r="AO119" s="176">
        <f t="shared" si="37"/>
        <v>100.00000000000003</v>
      </c>
      <c r="AP119" s="176">
        <f t="shared" si="37"/>
        <v>100.00000000000003</v>
      </c>
      <c r="AQ119" s="176">
        <f t="shared" si="37"/>
        <v>100.00000000000003</v>
      </c>
      <c r="AR119" s="176">
        <f t="shared" si="37"/>
        <v>100.00000000000003</v>
      </c>
      <c r="AS119" s="176">
        <f t="shared" si="37"/>
        <v>100.00000000000003</v>
      </c>
      <c r="AT119" s="176">
        <f t="shared" si="37"/>
        <v>100.00000000000003</v>
      </c>
      <c r="AU119" s="176">
        <f t="shared" si="37"/>
        <v>100.00000000000003</v>
      </c>
      <c r="AV119" s="176">
        <f t="shared" si="37"/>
        <v>100.00000000000003</v>
      </c>
      <c r="AW119" s="176">
        <f t="shared" si="37"/>
        <v>100.00000000000003</v>
      </c>
      <c r="AX119" s="176">
        <f t="shared" si="37"/>
        <v>100.00000000000003</v>
      </c>
      <c r="AY119" s="176">
        <f t="shared" si="37"/>
        <v>100.00000000000003</v>
      </c>
      <c r="AZ119" s="176">
        <f t="shared" si="37"/>
        <v>100.00000000000003</v>
      </c>
      <c r="BA119" s="176">
        <f t="shared" si="37"/>
        <v>100.00000000000003</v>
      </c>
      <c r="BB119" s="176">
        <f t="shared" si="37"/>
        <v>100.00000000000003</v>
      </c>
      <c r="BC119" s="176">
        <f t="shared" si="37"/>
        <v>100.00000000000003</v>
      </c>
      <c r="BD119" s="176">
        <f t="shared" si="37"/>
        <v>100.00000000000003</v>
      </c>
      <c r="BE119" s="176">
        <f t="shared" si="37"/>
        <v>100.00000000000003</v>
      </c>
      <c r="BF119" s="176">
        <f t="shared" si="37"/>
        <v>137.12500000000003</v>
      </c>
      <c r="BG119" s="176">
        <f t="shared" si="37"/>
        <v>137.12500000000003</v>
      </c>
      <c r="BH119" s="176">
        <f t="shared" si="37"/>
        <v>137.12500000000003</v>
      </c>
      <c r="BI119" s="176">
        <f t="shared" si="37"/>
        <v>137.12500000000003</v>
      </c>
      <c r="BJ119" s="176">
        <f t="shared" si="37"/>
        <v>137.12500000000003</v>
      </c>
      <c r="BK119" s="176">
        <f t="shared" si="37"/>
        <v>137.12500000000003</v>
      </c>
      <c r="BL119" s="176">
        <f t="shared" si="37"/>
        <v>137.12500000000003</v>
      </c>
      <c r="BM119" s="176">
        <f t="shared" si="37"/>
        <v>137.12500000000003</v>
      </c>
      <c r="BN119" s="176">
        <f t="shared" si="37"/>
        <v>137.12500000000003</v>
      </c>
      <c r="BO119" s="176">
        <f t="shared" si="37"/>
        <v>137.12500000000003</v>
      </c>
      <c r="BP119" s="176">
        <f t="shared" si="37"/>
        <v>137.12500000000003</v>
      </c>
      <c r="BQ119" s="176">
        <f>BQ120</f>
        <v>137.12500000000003</v>
      </c>
      <c r="BR119" s="177">
        <f>BR120</f>
        <v>137.12500000000003</v>
      </c>
      <c r="BS119" s="177">
        <f>BS120</f>
        <v>137.12500000000003</v>
      </c>
      <c r="BT119" s="177">
        <f>BT120</f>
        <v>137.12500000000003</v>
      </c>
    </row>
    <row r="120" spans="1:72" x14ac:dyDescent="0.25">
      <c r="B120" s="148" t="s">
        <v>525</v>
      </c>
      <c r="C120" s="200">
        <v>10</v>
      </c>
      <c r="D120" s="201">
        <v>100</v>
      </c>
      <c r="E120" s="181">
        <v>100</v>
      </c>
      <c r="F120" s="181">
        <v>100</v>
      </c>
      <c r="G120" s="181">
        <v>100</v>
      </c>
      <c r="H120" s="181">
        <v>100</v>
      </c>
      <c r="I120" s="181">
        <v>100</v>
      </c>
      <c r="J120" s="181">
        <v>100</v>
      </c>
      <c r="K120" s="181">
        <v>100</v>
      </c>
      <c r="L120" s="181">
        <v>100</v>
      </c>
      <c r="M120" s="181">
        <v>100</v>
      </c>
      <c r="N120" s="181">
        <v>100</v>
      </c>
      <c r="O120" s="181">
        <v>100</v>
      </c>
      <c r="P120" s="181">
        <v>100</v>
      </c>
      <c r="Q120" s="181">
        <v>100</v>
      </c>
      <c r="R120" s="181">
        <v>100</v>
      </c>
      <c r="S120" s="181">
        <v>100</v>
      </c>
      <c r="T120" s="181">
        <v>100</v>
      </c>
      <c r="U120" s="181">
        <v>100</v>
      </c>
      <c r="V120" s="181">
        <v>100</v>
      </c>
      <c r="W120" s="181">
        <v>100</v>
      </c>
      <c r="X120" s="181">
        <v>100</v>
      </c>
      <c r="Y120" s="181">
        <v>100</v>
      </c>
      <c r="Z120" s="181">
        <v>100</v>
      </c>
      <c r="AA120" s="181">
        <v>100</v>
      </c>
      <c r="AB120" s="181">
        <v>100</v>
      </c>
      <c r="AC120" s="181">
        <v>100</v>
      </c>
      <c r="AD120" s="181">
        <v>100</v>
      </c>
      <c r="AE120" s="181">
        <v>100</v>
      </c>
      <c r="AF120" s="181">
        <v>100</v>
      </c>
      <c r="AG120" s="181">
        <v>100</v>
      </c>
      <c r="AH120" s="181">
        <v>100.00000000000003</v>
      </c>
      <c r="AI120" s="181">
        <v>100.00000000000003</v>
      </c>
      <c r="AJ120" s="181">
        <v>100.00000000000003</v>
      </c>
      <c r="AK120" s="181">
        <v>100.00000000000003</v>
      </c>
      <c r="AL120" s="181">
        <v>100.00000000000003</v>
      </c>
      <c r="AM120" s="181">
        <v>100.00000000000003</v>
      </c>
      <c r="AN120" s="181">
        <v>100.00000000000003</v>
      </c>
      <c r="AO120" s="181">
        <v>100.00000000000003</v>
      </c>
      <c r="AP120" s="181">
        <v>100.00000000000003</v>
      </c>
      <c r="AQ120" s="181">
        <v>100.00000000000003</v>
      </c>
      <c r="AR120" s="181">
        <v>100.00000000000003</v>
      </c>
      <c r="AS120" s="181">
        <v>100.00000000000003</v>
      </c>
      <c r="AT120" s="181">
        <v>100.00000000000003</v>
      </c>
      <c r="AU120" s="181">
        <v>100.00000000000003</v>
      </c>
      <c r="AV120" s="181">
        <v>100.00000000000003</v>
      </c>
      <c r="AW120" s="181">
        <v>100.00000000000003</v>
      </c>
      <c r="AX120" s="181">
        <v>100.00000000000003</v>
      </c>
      <c r="AY120" s="181">
        <v>100.00000000000003</v>
      </c>
      <c r="AZ120" s="181">
        <v>100.00000000000003</v>
      </c>
      <c r="BA120" s="181">
        <v>100.00000000000003</v>
      </c>
      <c r="BB120" s="181">
        <v>100.00000000000003</v>
      </c>
      <c r="BC120" s="181">
        <v>100.00000000000003</v>
      </c>
      <c r="BD120" s="181">
        <v>100.00000000000003</v>
      </c>
      <c r="BE120" s="181">
        <v>100.00000000000003</v>
      </c>
      <c r="BF120" s="181">
        <v>137.12500000000003</v>
      </c>
      <c r="BG120" s="181">
        <v>137.12500000000003</v>
      </c>
      <c r="BH120" s="181">
        <v>137.12500000000003</v>
      </c>
      <c r="BI120" s="181">
        <v>137.12500000000003</v>
      </c>
      <c r="BJ120" s="181">
        <v>137.12500000000003</v>
      </c>
      <c r="BK120" s="181">
        <v>137.12500000000003</v>
      </c>
      <c r="BL120" s="181">
        <v>137.12500000000003</v>
      </c>
      <c r="BM120" s="181">
        <v>137.12500000000003</v>
      </c>
      <c r="BN120" s="181">
        <v>137.12500000000003</v>
      </c>
      <c r="BO120" s="181">
        <v>137.12500000000003</v>
      </c>
      <c r="BP120" s="181">
        <v>137.12500000000003</v>
      </c>
      <c r="BQ120" s="181">
        <v>137.12500000000003</v>
      </c>
      <c r="BR120" s="181">
        <v>137.12500000000003</v>
      </c>
      <c r="BS120" s="181">
        <v>137.12500000000003</v>
      </c>
      <c r="BT120" s="181">
        <v>137.12500000000003</v>
      </c>
    </row>
    <row r="121" spans="1:72" x14ac:dyDescent="0.25">
      <c r="A121" s="173" t="s">
        <v>81</v>
      </c>
      <c r="B121" s="188"/>
      <c r="C121" s="155">
        <f>C122</f>
        <v>2</v>
      </c>
      <c r="D121" s="176">
        <f t="shared" ref="D121:BP121" si="38">D122</f>
        <v>100</v>
      </c>
      <c r="E121" s="176">
        <v>100</v>
      </c>
      <c r="F121" s="176">
        <f t="shared" si="38"/>
        <v>100</v>
      </c>
      <c r="G121" s="176">
        <f t="shared" si="38"/>
        <v>100</v>
      </c>
      <c r="H121" s="176">
        <f t="shared" si="38"/>
        <v>100</v>
      </c>
      <c r="I121" s="176">
        <f t="shared" si="38"/>
        <v>100</v>
      </c>
      <c r="J121" s="176">
        <f t="shared" si="38"/>
        <v>100</v>
      </c>
      <c r="K121" s="176">
        <f t="shared" si="38"/>
        <v>100</v>
      </c>
      <c r="L121" s="176">
        <f t="shared" si="38"/>
        <v>125.83</v>
      </c>
      <c r="M121" s="176">
        <f t="shared" si="38"/>
        <v>125.83</v>
      </c>
      <c r="N121" s="176">
        <f t="shared" si="38"/>
        <v>125.83</v>
      </c>
      <c r="O121" s="176">
        <f t="shared" si="38"/>
        <v>125.83</v>
      </c>
      <c r="P121" s="176">
        <f t="shared" si="38"/>
        <v>125.83</v>
      </c>
      <c r="Q121" s="176">
        <f t="shared" si="38"/>
        <v>125.83</v>
      </c>
      <c r="R121" s="176">
        <f t="shared" si="38"/>
        <v>125.83</v>
      </c>
      <c r="S121" s="176">
        <f t="shared" si="38"/>
        <v>125.83</v>
      </c>
      <c r="T121" s="176">
        <f t="shared" si="38"/>
        <v>125.83</v>
      </c>
      <c r="U121" s="176">
        <f t="shared" si="38"/>
        <v>125.83</v>
      </c>
      <c r="V121" s="176">
        <f t="shared" si="38"/>
        <v>125.83</v>
      </c>
      <c r="W121" s="176">
        <f t="shared" si="38"/>
        <v>125.83</v>
      </c>
      <c r="X121" s="176">
        <f t="shared" si="38"/>
        <v>125.83</v>
      </c>
      <c r="Y121" s="176">
        <f t="shared" si="38"/>
        <v>125.83</v>
      </c>
      <c r="Z121" s="176">
        <f t="shared" si="38"/>
        <v>125.83</v>
      </c>
      <c r="AA121" s="176">
        <f t="shared" si="38"/>
        <v>125.83</v>
      </c>
      <c r="AB121" s="176">
        <f t="shared" si="38"/>
        <v>125.83</v>
      </c>
      <c r="AC121" s="176">
        <f t="shared" si="38"/>
        <v>125.83</v>
      </c>
      <c r="AD121" s="176">
        <f t="shared" si="38"/>
        <v>125.83</v>
      </c>
      <c r="AE121" s="176">
        <f t="shared" si="38"/>
        <v>125.83</v>
      </c>
      <c r="AF121" s="176">
        <f t="shared" si="38"/>
        <v>125.83</v>
      </c>
      <c r="AG121" s="176">
        <f t="shared" si="38"/>
        <v>125.83</v>
      </c>
      <c r="AH121" s="176">
        <f t="shared" si="38"/>
        <v>125.83000000000001</v>
      </c>
      <c r="AI121" s="176">
        <f t="shared" si="38"/>
        <v>125.83000000000001</v>
      </c>
      <c r="AJ121" s="176">
        <f t="shared" si="38"/>
        <v>125.83000000000001</v>
      </c>
      <c r="AK121" s="176">
        <f t="shared" si="38"/>
        <v>125.83000000000001</v>
      </c>
      <c r="AL121" s="176">
        <f t="shared" si="38"/>
        <v>125.83000000000001</v>
      </c>
      <c r="AM121" s="176">
        <f t="shared" si="38"/>
        <v>125.83000000000001</v>
      </c>
      <c r="AN121" s="176">
        <f t="shared" si="38"/>
        <v>125.83000000000001</v>
      </c>
      <c r="AO121" s="176">
        <f t="shared" si="38"/>
        <v>125.83000000000001</v>
      </c>
      <c r="AP121" s="176">
        <f t="shared" si="38"/>
        <v>125.83000000000001</v>
      </c>
      <c r="AQ121" s="176">
        <f t="shared" si="38"/>
        <v>125.83000000000001</v>
      </c>
      <c r="AR121" s="176">
        <f t="shared" si="38"/>
        <v>125.83000000000001</v>
      </c>
      <c r="AS121" s="176">
        <f t="shared" si="38"/>
        <v>125.83000000000001</v>
      </c>
      <c r="AT121" s="176">
        <f t="shared" si="38"/>
        <v>125.83000000000001</v>
      </c>
      <c r="AU121" s="176">
        <f t="shared" si="38"/>
        <v>125.83000000000001</v>
      </c>
      <c r="AV121" s="176">
        <f t="shared" si="38"/>
        <v>125.83000000000001</v>
      </c>
      <c r="AW121" s="176">
        <f t="shared" si="38"/>
        <v>125.83000000000001</v>
      </c>
      <c r="AX121" s="176">
        <f t="shared" si="38"/>
        <v>125.83000000000001</v>
      </c>
      <c r="AY121" s="176">
        <f t="shared" si="38"/>
        <v>125.83000000000001</v>
      </c>
      <c r="AZ121" s="176">
        <f t="shared" si="38"/>
        <v>125.83000000000001</v>
      </c>
      <c r="BA121" s="176">
        <f t="shared" si="38"/>
        <v>125.83000000000001</v>
      </c>
      <c r="BB121" s="176">
        <f t="shared" si="38"/>
        <v>125.83000000000001</v>
      </c>
      <c r="BC121" s="176">
        <f t="shared" si="38"/>
        <v>125.83000000000001</v>
      </c>
      <c r="BD121" s="176">
        <f t="shared" si="38"/>
        <v>125.83000000000001</v>
      </c>
      <c r="BE121" s="176">
        <f t="shared" si="38"/>
        <v>125.83000000000001</v>
      </c>
      <c r="BF121" s="176">
        <f t="shared" si="38"/>
        <v>170.10999999999996</v>
      </c>
      <c r="BG121" s="176">
        <f t="shared" si="38"/>
        <v>170.10999999999996</v>
      </c>
      <c r="BH121" s="176">
        <f t="shared" si="38"/>
        <v>170.10999999999996</v>
      </c>
      <c r="BI121" s="176">
        <f t="shared" si="38"/>
        <v>170.10999999999996</v>
      </c>
      <c r="BJ121" s="176">
        <f t="shared" si="38"/>
        <v>170.10999999999996</v>
      </c>
      <c r="BK121" s="176">
        <f t="shared" si="38"/>
        <v>170.10999999999996</v>
      </c>
      <c r="BL121" s="176">
        <f t="shared" si="38"/>
        <v>170.10999999999996</v>
      </c>
      <c r="BM121" s="176">
        <f t="shared" si="38"/>
        <v>170.10999999999996</v>
      </c>
      <c r="BN121" s="176">
        <f t="shared" si="38"/>
        <v>170.10999999999996</v>
      </c>
      <c r="BO121" s="176">
        <f t="shared" si="38"/>
        <v>170.10999999999996</v>
      </c>
      <c r="BP121" s="176">
        <f t="shared" si="38"/>
        <v>170.10999999999996</v>
      </c>
      <c r="BQ121" s="176">
        <f>BQ122</f>
        <v>170.10999999999996</v>
      </c>
      <c r="BR121" s="177">
        <f>BR122</f>
        <v>170.10999999999996</v>
      </c>
      <c r="BS121" s="177">
        <f>BS122</f>
        <v>170.10999999999996</v>
      </c>
      <c r="BT121" s="177">
        <f>BT122</f>
        <v>170.10999999999996</v>
      </c>
    </row>
    <row r="122" spans="1:72" x14ac:dyDescent="0.25">
      <c r="B122" s="148" t="s">
        <v>526</v>
      </c>
      <c r="C122" s="150">
        <v>2</v>
      </c>
      <c r="D122" s="181">
        <v>100</v>
      </c>
      <c r="E122" s="181">
        <v>100</v>
      </c>
      <c r="F122" s="181">
        <v>100</v>
      </c>
      <c r="G122" s="181">
        <v>100</v>
      </c>
      <c r="H122" s="181">
        <v>100</v>
      </c>
      <c r="I122" s="181">
        <v>100</v>
      </c>
      <c r="J122" s="181">
        <v>100</v>
      </c>
      <c r="K122" s="181">
        <v>100</v>
      </c>
      <c r="L122" s="181">
        <v>125.83</v>
      </c>
      <c r="M122" s="181">
        <v>125.83</v>
      </c>
      <c r="N122" s="181">
        <v>125.83</v>
      </c>
      <c r="O122" s="181">
        <v>125.83</v>
      </c>
      <c r="P122" s="181">
        <v>125.83</v>
      </c>
      <c r="Q122" s="181">
        <v>125.83</v>
      </c>
      <c r="R122" s="181">
        <v>125.83</v>
      </c>
      <c r="S122" s="181">
        <v>125.83</v>
      </c>
      <c r="T122" s="181">
        <v>125.83</v>
      </c>
      <c r="U122" s="181">
        <v>125.83</v>
      </c>
      <c r="V122" s="181">
        <v>125.83</v>
      </c>
      <c r="W122" s="181">
        <v>125.83</v>
      </c>
      <c r="X122" s="181">
        <v>125.83</v>
      </c>
      <c r="Y122" s="181">
        <v>125.83</v>
      </c>
      <c r="Z122" s="181">
        <v>125.83</v>
      </c>
      <c r="AA122" s="181">
        <v>125.83</v>
      </c>
      <c r="AB122" s="181">
        <v>125.83</v>
      </c>
      <c r="AC122" s="181">
        <v>125.83</v>
      </c>
      <c r="AD122" s="181">
        <v>125.83</v>
      </c>
      <c r="AE122" s="181">
        <v>125.83</v>
      </c>
      <c r="AF122" s="181">
        <v>125.83</v>
      </c>
      <c r="AG122" s="181">
        <v>125.83</v>
      </c>
      <c r="AH122" s="181">
        <v>125.83000000000001</v>
      </c>
      <c r="AI122" s="181">
        <v>125.83000000000001</v>
      </c>
      <c r="AJ122" s="181">
        <v>125.83000000000001</v>
      </c>
      <c r="AK122" s="181">
        <v>125.83000000000001</v>
      </c>
      <c r="AL122" s="181">
        <v>125.83000000000001</v>
      </c>
      <c r="AM122" s="181">
        <v>125.83000000000001</v>
      </c>
      <c r="AN122" s="181">
        <v>125.83000000000001</v>
      </c>
      <c r="AO122" s="181">
        <v>125.83000000000001</v>
      </c>
      <c r="AP122" s="181">
        <v>125.83000000000001</v>
      </c>
      <c r="AQ122" s="181">
        <v>125.83000000000001</v>
      </c>
      <c r="AR122" s="181">
        <v>125.83000000000001</v>
      </c>
      <c r="AS122" s="181">
        <v>125.83000000000001</v>
      </c>
      <c r="AT122" s="181">
        <v>125.83000000000001</v>
      </c>
      <c r="AU122" s="181">
        <v>125.83000000000001</v>
      </c>
      <c r="AV122" s="181">
        <v>125.83000000000001</v>
      </c>
      <c r="AW122" s="181">
        <v>125.83000000000001</v>
      </c>
      <c r="AX122" s="181">
        <v>125.83000000000001</v>
      </c>
      <c r="AY122" s="181">
        <v>125.83000000000001</v>
      </c>
      <c r="AZ122" s="181">
        <v>125.83000000000001</v>
      </c>
      <c r="BA122" s="181">
        <v>125.83000000000001</v>
      </c>
      <c r="BB122" s="181">
        <v>125.83000000000001</v>
      </c>
      <c r="BC122" s="181">
        <v>125.83000000000001</v>
      </c>
      <c r="BD122" s="181">
        <v>125.83000000000001</v>
      </c>
      <c r="BE122" s="181">
        <v>125.83000000000001</v>
      </c>
      <c r="BF122" s="181">
        <v>170.10999999999996</v>
      </c>
      <c r="BG122" s="181">
        <v>170.10999999999996</v>
      </c>
      <c r="BH122" s="181">
        <v>170.10999999999996</v>
      </c>
      <c r="BI122" s="181">
        <v>170.10999999999996</v>
      </c>
      <c r="BJ122" s="181">
        <v>170.10999999999996</v>
      </c>
      <c r="BK122" s="181">
        <v>170.10999999999996</v>
      </c>
      <c r="BL122" s="181">
        <v>170.10999999999996</v>
      </c>
      <c r="BM122" s="181">
        <v>170.10999999999996</v>
      </c>
      <c r="BN122" s="181">
        <v>170.10999999999996</v>
      </c>
      <c r="BO122" s="181">
        <v>170.10999999999996</v>
      </c>
      <c r="BP122" s="181">
        <v>170.10999999999996</v>
      </c>
      <c r="BQ122" s="181">
        <v>170.10999999999996</v>
      </c>
      <c r="BR122" s="181">
        <v>170.10999999999996</v>
      </c>
      <c r="BS122" s="181">
        <v>170.10999999999996</v>
      </c>
      <c r="BT122" s="181">
        <v>170.10999999999996</v>
      </c>
    </row>
    <row r="123" spans="1:72" x14ac:dyDescent="0.25">
      <c r="A123" s="173" t="s">
        <v>82</v>
      </c>
      <c r="B123" s="188"/>
      <c r="C123" s="155">
        <f>C124</f>
        <v>4</v>
      </c>
      <c r="D123" s="176">
        <f t="shared" ref="D123:BP123" si="39">D124</f>
        <v>100</v>
      </c>
      <c r="E123" s="176">
        <v>100</v>
      </c>
      <c r="F123" s="176">
        <f t="shared" si="39"/>
        <v>100</v>
      </c>
      <c r="G123" s="176">
        <f t="shared" si="39"/>
        <v>100</v>
      </c>
      <c r="H123" s="176">
        <f t="shared" si="39"/>
        <v>100</v>
      </c>
      <c r="I123" s="176">
        <f t="shared" si="39"/>
        <v>100</v>
      </c>
      <c r="J123" s="176">
        <f t="shared" si="39"/>
        <v>100</v>
      </c>
      <c r="K123" s="176">
        <f t="shared" si="39"/>
        <v>100</v>
      </c>
      <c r="L123" s="176">
        <f t="shared" si="39"/>
        <v>100</v>
      </c>
      <c r="M123" s="176">
        <f t="shared" si="39"/>
        <v>100</v>
      </c>
      <c r="N123" s="176">
        <f t="shared" si="39"/>
        <v>100</v>
      </c>
      <c r="O123" s="176">
        <f t="shared" si="39"/>
        <v>100</v>
      </c>
      <c r="P123" s="176">
        <f t="shared" si="39"/>
        <v>100</v>
      </c>
      <c r="Q123" s="176">
        <f t="shared" si="39"/>
        <v>100</v>
      </c>
      <c r="R123" s="176">
        <f t="shared" si="39"/>
        <v>100</v>
      </c>
      <c r="S123" s="176">
        <f t="shared" si="39"/>
        <v>100</v>
      </c>
      <c r="T123" s="176">
        <f t="shared" si="39"/>
        <v>100</v>
      </c>
      <c r="U123" s="176">
        <f t="shared" si="39"/>
        <v>100</v>
      </c>
      <c r="V123" s="176">
        <f t="shared" si="39"/>
        <v>100</v>
      </c>
      <c r="W123" s="176">
        <f t="shared" si="39"/>
        <v>100</v>
      </c>
      <c r="X123" s="176">
        <f t="shared" si="39"/>
        <v>100</v>
      </c>
      <c r="Y123" s="176">
        <f t="shared" si="39"/>
        <v>100</v>
      </c>
      <c r="Z123" s="176">
        <f t="shared" si="39"/>
        <v>100</v>
      </c>
      <c r="AA123" s="176">
        <f t="shared" si="39"/>
        <v>100</v>
      </c>
      <c r="AB123" s="176">
        <f t="shared" si="39"/>
        <v>100</v>
      </c>
      <c r="AC123" s="176">
        <f t="shared" si="39"/>
        <v>100</v>
      </c>
      <c r="AD123" s="176">
        <f t="shared" si="39"/>
        <v>100</v>
      </c>
      <c r="AE123" s="176">
        <f t="shared" si="39"/>
        <v>100</v>
      </c>
      <c r="AF123" s="176">
        <f t="shared" si="39"/>
        <v>100</v>
      </c>
      <c r="AG123" s="176">
        <f t="shared" si="39"/>
        <v>100</v>
      </c>
      <c r="AH123" s="176">
        <f t="shared" si="39"/>
        <v>100.00000000000004</v>
      </c>
      <c r="AI123" s="176">
        <f t="shared" si="39"/>
        <v>100.00000000000004</v>
      </c>
      <c r="AJ123" s="176">
        <f t="shared" si="39"/>
        <v>100.00000000000004</v>
      </c>
      <c r="AK123" s="176">
        <f t="shared" si="39"/>
        <v>100.00000000000004</v>
      </c>
      <c r="AL123" s="176">
        <f t="shared" si="39"/>
        <v>100.00000000000004</v>
      </c>
      <c r="AM123" s="176">
        <f t="shared" si="39"/>
        <v>100.00000000000004</v>
      </c>
      <c r="AN123" s="176">
        <f t="shared" si="39"/>
        <v>100.00000000000004</v>
      </c>
      <c r="AO123" s="176">
        <f t="shared" si="39"/>
        <v>100.00000000000004</v>
      </c>
      <c r="AP123" s="176">
        <f t="shared" si="39"/>
        <v>100.00000000000004</v>
      </c>
      <c r="AQ123" s="176">
        <f t="shared" si="39"/>
        <v>100.00000000000004</v>
      </c>
      <c r="AR123" s="176">
        <f t="shared" si="39"/>
        <v>100.00000000000004</v>
      </c>
      <c r="AS123" s="176">
        <f t="shared" si="39"/>
        <v>100.00000000000004</v>
      </c>
      <c r="AT123" s="176">
        <f t="shared" si="39"/>
        <v>100.00000000000004</v>
      </c>
      <c r="AU123" s="176">
        <f t="shared" si="39"/>
        <v>100.00000000000004</v>
      </c>
      <c r="AV123" s="176">
        <f t="shared" si="39"/>
        <v>100.00000000000004</v>
      </c>
      <c r="AW123" s="176">
        <f t="shared" si="39"/>
        <v>100.00000000000004</v>
      </c>
      <c r="AX123" s="176">
        <f t="shared" si="39"/>
        <v>100.00000000000004</v>
      </c>
      <c r="AY123" s="176">
        <f t="shared" si="39"/>
        <v>100.00000000000004</v>
      </c>
      <c r="AZ123" s="176">
        <f t="shared" si="39"/>
        <v>100.00000000000004</v>
      </c>
      <c r="BA123" s="176">
        <f t="shared" si="39"/>
        <v>100.00000000000004</v>
      </c>
      <c r="BB123" s="176">
        <f t="shared" si="39"/>
        <v>100.00000000000004</v>
      </c>
      <c r="BC123" s="176">
        <f t="shared" si="39"/>
        <v>100.00000000000004</v>
      </c>
      <c r="BD123" s="176">
        <f t="shared" si="39"/>
        <v>100.00000000000004</v>
      </c>
      <c r="BE123" s="176">
        <f t="shared" si="39"/>
        <v>100.00000000000004</v>
      </c>
      <c r="BF123" s="176">
        <f t="shared" si="39"/>
        <v>100.00000000000004</v>
      </c>
      <c r="BG123" s="176">
        <f t="shared" si="39"/>
        <v>100.00000000000004</v>
      </c>
      <c r="BH123" s="176">
        <f t="shared" si="39"/>
        <v>100.00000000000004</v>
      </c>
      <c r="BI123" s="176">
        <f t="shared" si="39"/>
        <v>100.00000000000004</v>
      </c>
      <c r="BJ123" s="176">
        <f t="shared" si="39"/>
        <v>100.00000000000004</v>
      </c>
      <c r="BK123" s="176">
        <f t="shared" si="39"/>
        <v>100.00000000000004</v>
      </c>
      <c r="BL123" s="176">
        <f t="shared" si="39"/>
        <v>100.00000000000004</v>
      </c>
      <c r="BM123" s="176">
        <f t="shared" si="39"/>
        <v>100.00000000000004</v>
      </c>
      <c r="BN123" s="176">
        <f t="shared" si="39"/>
        <v>100.00000000000004</v>
      </c>
      <c r="BO123" s="176">
        <f t="shared" si="39"/>
        <v>100.00000000000004</v>
      </c>
      <c r="BP123" s="176">
        <f t="shared" si="39"/>
        <v>100.00000000000004</v>
      </c>
      <c r="BQ123" s="176">
        <f>BQ124</f>
        <v>100.00000000000004</v>
      </c>
      <c r="BR123" s="177">
        <f>BR124</f>
        <v>100.00000000000004</v>
      </c>
      <c r="BS123" s="177">
        <f>BS124</f>
        <v>100.00000000000004</v>
      </c>
      <c r="BT123" s="177">
        <f>BT124</f>
        <v>100.00000000000004</v>
      </c>
    </row>
    <row r="124" spans="1:72" x14ac:dyDescent="0.25">
      <c r="B124" s="148" t="s">
        <v>527</v>
      </c>
      <c r="C124" s="150">
        <v>4</v>
      </c>
      <c r="D124" s="181">
        <v>100</v>
      </c>
      <c r="E124" s="181">
        <v>100</v>
      </c>
      <c r="F124" s="181">
        <v>100</v>
      </c>
      <c r="G124" s="181">
        <v>100</v>
      </c>
      <c r="H124" s="181">
        <v>100</v>
      </c>
      <c r="I124" s="181">
        <v>100</v>
      </c>
      <c r="J124" s="181">
        <v>100</v>
      </c>
      <c r="K124" s="181">
        <v>100</v>
      </c>
      <c r="L124" s="181">
        <v>100</v>
      </c>
      <c r="M124" s="181">
        <v>100</v>
      </c>
      <c r="N124" s="181">
        <v>100</v>
      </c>
      <c r="O124" s="181">
        <v>100</v>
      </c>
      <c r="P124" s="181">
        <v>100</v>
      </c>
      <c r="Q124" s="181">
        <v>100</v>
      </c>
      <c r="R124" s="181">
        <v>100</v>
      </c>
      <c r="S124" s="181">
        <v>100</v>
      </c>
      <c r="T124" s="181">
        <v>100</v>
      </c>
      <c r="U124" s="181">
        <v>100</v>
      </c>
      <c r="V124" s="181">
        <v>100</v>
      </c>
      <c r="W124" s="181">
        <v>100</v>
      </c>
      <c r="X124" s="181">
        <v>100</v>
      </c>
      <c r="Y124" s="181">
        <v>100</v>
      </c>
      <c r="Z124" s="181">
        <v>100</v>
      </c>
      <c r="AA124" s="181">
        <v>100</v>
      </c>
      <c r="AB124" s="181">
        <v>100</v>
      </c>
      <c r="AC124" s="181">
        <v>100</v>
      </c>
      <c r="AD124" s="181">
        <v>100</v>
      </c>
      <c r="AE124" s="181">
        <v>100</v>
      </c>
      <c r="AF124" s="181">
        <v>100</v>
      </c>
      <c r="AG124" s="181">
        <v>100</v>
      </c>
      <c r="AH124" s="181">
        <v>100.00000000000004</v>
      </c>
      <c r="AI124" s="181">
        <v>100.00000000000004</v>
      </c>
      <c r="AJ124" s="181">
        <v>100.00000000000004</v>
      </c>
      <c r="AK124" s="181">
        <v>100.00000000000004</v>
      </c>
      <c r="AL124" s="181">
        <v>100.00000000000004</v>
      </c>
      <c r="AM124" s="181">
        <v>100.00000000000004</v>
      </c>
      <c r="AN124" s="181">
        <v>100.00000000000004</v>
      </c>
      <c r="AO124" s="181">
        <v>100.00000000000004</v>
      </c>
      <c r="AP124" s="181">
        <v>100.00000000000004</v>
      </c>
      <c r="AQ124" s="181">
        <v>100.00000000000004</v>
      </c>
      <c r="AR124" s="181">
        <v>100.00000000000004</v>
      </c>
      <c r="AS124" s="181">
        <v>100.00000000000004</v>
      </c>
      <c r="AT124" s="181">
        <v>100.00000000000004</v>
      </c>
      <c r="AU124" s="181">
        <v>100.00000000000004</v>
      </c>
      <c r="AV124" s="181">
        <v>100.00000000000004</v>
      </c>
      <c r="AW124" s="181">
        <v>100.00000000000004</v>
      </c>
      <c r="AX124" s="181">
        <v>100.00000000000004</v>
      </c>
      <c r="AY124" s="181">
        <v>100.00000000000004</v>
      </c>
      <c r="AZ124" s="181">
        <v>100.00000000000004</v>
      </c>
      <c r="BA124" s="181">
        <v>100.00000000000004</v>
      </c>
      <c r="BB124" s="181">
        <v>100.00000000000004</v>
      </c>
      <c r="BC124" s="181">
        <v>100.00000000000004</v>
      </c>
      <c r="BD124" s="181">
        <v>100.00000000000004</v>
      </c>
      <c r="BE124" s="181">
        <v>100.00000000000004</v>
      </c>
      <c r="BF124" s="181">
        <v>100.00000000000004</v>
      </c>
      <c r="BG124" s="181">
        <v>100.00000000000004</v>
      </c>
      <c r="BH124" s="181">
        <v>100.00000000000004</v>
      </c>
      <c r="BI124" s="181">
        <v>100.00000000000004</v>
      </c>
      <c r="BJ124" s="181">
        <v>100.00000000000004</v>
      </c>
      <c r="BK124" s="181">
        <v>100.00000000000004</v>
      </c>
      <c r="BL124" s="181">
        <v>100.00000000000004</v>
      </c>
      <c r="BM124" s="181">
        <v>100.00000000000004</v>
      </c>
      <c r="BN124" s="181">
        <v>100.00000000000004</v>
      </c>
      <c r="BO124" s="181">
        <v>100.00000000000004</v>
      </c>
      <c r="BP124" s="181">
        <v>100.00000000000004</v>
      </c>
      <c r="BQ124" s="181">
        <v>100.00000000000004</v>
      </c>
      <c r="BR124" s="181">
        <v>100.00000000000004</v>
      </c>
      <c r="BS124" s="181">
        <v>100.00000000000004</v>
      </c>
      <c r="BT124" s="181">
        <v>100.00000000000004</v>
      </c>
    </row>
    <row r="125" spans="1:72" x14ac:dyDescent="0.25">
      <c r="A125" s="189" t="s">
        <v>83</v>
      </c>
      <c r="B125" s="188"/>
      <c r="C125" s="164">
        <f>C126+C128+C130</f>
        <v>50</v>
      </c>
      <c r="D125" s="170">
        <f t="shared" ref="D125:BO125" si="40">(D126*33+D128*16+D130*1)/50</f>
        <v>100.40908580225819</v>
      </c>
      <c r="E125" s="170">
        <v>100.19028976225627</v>
      </c>
      <c r="F125" s="170">
        <f t="shared" si="40"/>
        <v>109.21248976225627</v>
      </c>
      <c r="G125" s="170">
        <f t="shared" si="40"/>
        <v>109.21248976225627</v>
      </c>
      <c r="H125" s="170">
        <f t="shared" si="40"/>
        <v>109.21248976225627</v>
      </c>
      <c r="I125" s="170">
        <f t="shared" si="40"/>
        <v>109.21248976225627</v>
      </c>
      <c r="J125" s="170">
        <f t="shared" si="40"/>
        <v>109.74048976225626</v>
      </c>
      <c r="K125" s="170">
        <f t="shared" si="40"/>
        <v>109.74048976225626</v>
      </c>
      <c r="L125" s="170">
        <f t="shared" si="40"/>
        <v>109.74048976225626</v>
      </c>
      <c r="M125" s="170">
        <f t="shared" si="40"/>
        <v>125.03268976225627</v>
      </c>
      <c r="N125" s="170">
        <f t="shared" si="40"/>
        <v>125.03268976225627</v>
      </c>
      <c r="O125" s="170">
        <f t="shared" si="40"/>
        <v>125.03268976225627</v>
      </c>
      <c r="P125" s="170">
        <f t="shared" si="40"/>
        <v>125.03268976225627</v>
      </c>
      <c r="Q125" s="170">
        <f t="shared" si="40"/>
        <v>125.59498629969337</v>
      </c>
      <c r="R125" s="170">
        <f t="shared" si="40"/>
        <v>125.59498629969337</v>
      </c>
      <c r="S125" s="170">
        <f t="shared" si="40"/>
        <v>125.59498629969337</v>
      </c>
      <c r="T125" s="170">
        <f t="shared" si="40"/>
        <v>125.59498629969337</v>
      </c>
      <c r="U125" s="170">
        <f t="shared" si="40"/>
        <v>125.09738786747546</v>
      </c>
      <c r="V125" s="170">
        <f t="shared" si="40"/>
        <v>123.58524843548074</v>
      </c>
      <c r="W125" s="170">
        <f t="shared" si="40"/>
        <v>123.58524843548074</v>
      </c>
      <c r="X125" s="170">
        <f t="shared" si="40"/>
        <v>123.58524843548074</v>
      </c>
      <c r="Y125" s="170">
        <f t="shared" si="40"/>
        <v>123.58524843548074</v>
      </c>
      <c r="Z125" s="170">
        <f t="shared" si="40"/>
        <v>123.58524843548074</v>
      </c>
      <c r="AA125" s="170">
        <f t="shared" si="40"/>
        <v>123.58524843548074</v>
      </c>
      <c r="AB125" s="170">
        <f t="shared" si="40"/>
        <v>124.13866660653726</v>
      </c>
      <c r="AC125" s="170">
        <f t="shared" si="40"/>
        <v>124.13866660653726</v>
      </c>
      <c r="AD125" s="170">
        <f t="shared" si="40"/>
        <v>124.13866660653726</v>
      </c>
      <c r="AE125" s="170">
        <f t="shared" si="40"/>
        <v>124.13866660653726</v>
      </c>
      <c r="AF125" s="170">
        <f t="shared" si="40"/>
        <v>124.13866660653726</v>
      </c>
      <c r="AG125" s="170">
        <f t="shared" si="40"/>
        <v>124.13866660653726</v>
      </c>
      <c r="AH125" s="170">
        <f t="shared" si="40"/>
        <v>123.9581398234653</v>
      </c>
      <c r="AI125" s="170">
        <f t="shared" si="40"/>
        <v>124.13570715107703</v>
      </c>
      <c r="AJ125" s="170">
        <f t="shared" si="40"/>
        <v>124.13570715107703</v>
      </c>
      <c r="AK125" s="170">
        <f t="shared" si="40"/>
        <v>124.32807175598973</v>
      </c>
      <c r="AL125" s="170">
        <f t="shared" si="40"/>
        <v>124.32807175598973</v>
      </c>
      <c r="AM125" s="170">
        <f t="shared" si="40"/>
        <v>124.12090987377606</v>
      </c>
      <c r="AN125" s="170">
        <f t="shared" si="40"/>
        <v>124.10611259647507</v>
      </c>
      <c r="AO125" s="170">
        <f t="shared" si="40"/>
        <v>124.29551774592757</v>
      </c>
      <c r="AP125" s="170">
        <f t="shared" si="40"/>
        <v>124.0913153191741</v>
      </c>
      <c r="AQ125" s="170">
        <f t="shared" si="40"/>
        <v>124.2126529930421</v>
      </c>
      <c r="AR125" s="170">
        <f t="shared" si="40"/>
        <v>124.2126529930421</v>
      </c>
      <c r="AS125" s="170">
        <f t="shared" si="40"/>
        <v>133.18865299304215</v>
      </c>
      <c r="AT125" s="170">
        <f t="shared" si="40"/>
        <v>133.41357160801701</v>
      </c>
      <c r="AU125" s="170">
        <f t="shared" si="40"/>
        <v>133.41357160801701</v>
      </c>
      <c r="AV125" s="170">
        <f t="shared" si="40"/>
        <v>133.57930111378795</v>
      </c>
      <c r="AW125" s="170">
        <f t="shared" si="40"/>
        <v>133.46092289538012</v>
      </c>
      <c r="AX125" s="170">
        <f t="shared" si="40"/>
        <v>133.46092289538012</v>
      </c>
      <c r="AY125" s="170">
        <f t="shared" si="40"/>
        <v>133.46092289538012</v>
      </c>
      <c r="AZ125" s="170">
        <f t="shared" si="40"/>
        <v>133.46092289538012</v>
      </c>
      <c r="BA125" s="170">
        <f t="shared" si="40"/>
        <v>133.46092289538012</v>
      </c>
      <c r="BB125" s="170">
        <f t="shared" si="40"/>
        <v>133.46092289538012</v>
      </c>
      <c r="BC125" s="170">
        <f t="shared" si="40"/>
        <v>133.46092289538012</v>
      </c>
      <c r="BD125" s="170">
        <f t="shared" si="40"/>
        <v>133.46092289538012</v>
      </c>
      <c r="BE125" s="170">
        <f t="shared" si="40"/>
        <v>133.46092289538012</v>
      </c>
      <c r="BF125" s="170">
        <f t="shared" si="40"/>
        <v>133.46092289538012</v>
      </c>
      <c r="BG125" s="170">
        <f t="shared" si="40"/>
        <v>133.46092289538012</v>
      </c>
      <c r="BH125" s="170">
        <f t="shared" si="40"/>
        <v>136.54521069838364</v>
      </c>
      <c r="BI125" s="170">
        <f t="shared" si="40"/>
        <v>136.54521069838364</v>
      </c>
      <c r="BJ125" s="170">
        <f t="shared" si="40"/>
        <v>136.54521069838364</v>
      </c>
      <c r="BK125" s="170">
        <f t="shared" si="40"/>
        <v>136.54521069838364</v>
      </c>
      <c r="BL125" s="170">
        <f t="shared" si="40"/>
        <v>136.54521069838364</v>
      </c>
      <c r="BM125" s="170">
        <f t="shared" si="40"/>
        <v>136.54521069838364</v>
      </c>
      <c r="BN125" s="170">
        <f t="shared" si="40"/>
        <v>136.54521069838364</v>
      </c>
      <c r="BO125" s="170">
        <f t="shared" si="40"/>
        <v>136.54521069838364</v>
      </c>
      <c r="BP125" s="170">
        <f>(BP126*33+BP128*16+BP130*1)/50</f>
        <v>136.54521069838364</v>
      </c>
      <c r="BQ125" s="170">
        <f>(BQ126*33+BQ128*16+BQ130*1)/50</f>
        <v>136.54521069838364</v>
      </c>
      <c r="BR125" s="172">
        <f>(BR126*33+BR128*16+BR130*1)/50</f>
        <v>136.54521069838364</v>
      </c>
      <c r="BS125" s="172">
        <f>(BS126*33+BS128*16+BS130*1)/50</f>
        <v>136.54521069838364</v>
      </c>
      <c r="BT125" s="172">
        <f>(BT126*33+BT128*16+BT130*1)/50</f>
        <v>136.71981857053518</v>
      </c>
    </row>
    <row r="126" spans="1:72" x14ac:dyDescent="0.25">
      <c r="A126" s="173" t="s">
        <v>84</v>
      </c>
      <c r="B126" s="188"/>
      <c r="C126" s="155">
        <f>C127</f>
        <v>33</v>
      </c>
      <c r="D126" s="176">
        <f t="shared" ref="D126:BP126" si="41">D127</f>
        <v>100</v>
      </c>
      <c r="E126" s="176">
        <v>100</v>
      </c>
      <c r="F126" s="176">
        <f t="shared" si="41"/>
        <v>113.67</v>
      </c>
      <c r="G126" s="176">
        <f t="shared" si="41"/>
        <v>113.67</v>
      </c>
      <c r="H126" s="176">
        <f t="shared" si="41"/>
        <v>113.67</v>
      </c>
      <c r="I126" s="176">
        <f t="shared" si="41"/>
        <v>113.67</v>
      </c>
      <c r="J126" s="176">
        <f t="shared" si="41"/>
        <v>114.47</v>
      </c>
      <c r="K126" s="176">
        <f t="shared" si="41"/>
        <v>114.47</v>
      </c>
      <c r="L126" s="176">
        <f t="shared" si="41"/>
        <v>114.47</v>
      </c>
      <c r="M126" s="176">
        <f t="shared" si="41"/>
        <v>137.63999999999999</v>
      </c>
      <c r="N126" s="176">
        <f t="shared" si="41"/>
        <v>137.63999999999999</v>
      </c>
      <c r="O126" s="176">
        <f t="shared" si="41"/>
        <v>137.63999999999999</v>
      </c>
      <c r="P126" s="176">
        <f t="shared" si="41"/>
        <v>137.63999999999999</v>
      </c>
      <c r="Q126" s="176">
        <f t="shared" si="41"/>
        <v>137.63999999999999</v>
      </c>
      <c r="R126" s="176">
        <f t="shared" si="41"/>
        <v>137.63999999999999</v>
      </c>
      <c r="S126" s="176">
        <f t="shared" si="41"/>
        <v>137.63999999999999</v>
      </c>
      <c r="T126" s="176">
        <f t="shared" si="41"/>
        <v>137.63999999999999</v>
      </c>
      <c r="U126" s="176">
        <f t="shared" si="41"/>
        <v>137.63999999999999</v>
      </c>
      <c r="V126" s="176">
        <f t="shared" si="41"/>
        <v>137.63999999999999</v>
      </c>
      <c r="W126" s="176">
        <f t="shared" si="41"/>
        <v>137.63999999999999</v>
      </c>
      <c r="X126" s="176">
        <f t="shared" si="41"/>
        <v>137.63999999999999</v>
      </c>
      <c r="Y126" s="176">
        <f t="shared" si="41"/>
        <v>137.63999999999999</v>
      </c>
      <c r="Z126" s="176">
        <f t="shared" si="41"/>
        <v>137.63999999999999</v>
      </c>
      <c r="AA126" s="176">
        <f t="shared" si="41"/>
        <v>137.63999999999999</v>
      </c>
      <c r="AB126" s="176">
        <f t="shared" si="41"/>
        <v>137.63999999999999</v>
      </c>
      <c r="AC126" s="176">
        <f t="shared" si="41"/>
        <v>137.63999999999999</v>
      </c>
      <c r="AD126" s="176">
        <f t="shared" si="41"/>
        <v>137.63999999999999</v>
      </c>
      <c r="AE126" s="176">
        <f t="shared" si="41"/>
        <v>137.63999999999999</v>
      </c>
      <c r="AF126" s="176">
        <f t="shared" si="41"/>
        <v>137.63999999999999</v>
      </c>
      <c r="AG126" s="176">
        <f t="shared" si="41"/>
        <v>137.63999999999999</v>
      </c>
      <c r="AH126" s="176">
        <f t="shared" si="41"/>
        <v>137.63999999999993</v>
      </c>
      <c r="AI126" s="176">
        <f t="shared" si="41"/>
        <v>137.63999999999993</v>
      </c>
      <c r="AJ126" s="176">
        <f t="shared" si="41"/>
        <v>137.63999999999993</v>
      </c>
      <c r="AK126" s="176">
        <f t="shared" si="41"/>
        <v>137.63999999999993</v>
      </c>
      <c r="AL126" s="176">
        <f t="shared" si="41"/>
        <v>137.63999999999993</v>
      </c>
      <c r="AM126" s="176">
        <f t="shared" si="41"/>
        <v>137.63999999999993</v>
      </c>
      <c r="AN126" s="176">
        <f t="shared" si="41"/>
        <v>137.63999999999993</v>
      </c>
      <c r="AO126" s="176">
        <f t="shared" si="41"/>
        <v>137.63999999999993</v>
      </c>
      <c r="AP126" s="176">
        <f t="shared" si="41"/>
        <v>137.63999999999993</v>
      </c>
      <c r="AQ126" s="176">
        <f t="shared" si="41"/>
        <v>137.63999999999993</v>
      </c>
      <c r="AR126" s="176">
        <f t="shared" si="41"/>
        <v>137.63999999999993</v>
      </c>
      <c r="AS126" s="176">
        <f t="shared" si="41"/>
        <v>151.24</v>
      </c>
      <c r="AT126" s="176">
        <f t="shared" si="41"/>
        <v>151.24</v>
      </c>
      <c r="AU126" s="176">
        <f t="shared" si="41"/>
        <v>151.24</v>
      </c>
      <c r="AV126" s="176">
        <f t="shared" si="41"/>
        <v>151.24</v>
      </c>
      <c r="AW126" s="176">
        <f t="shared" si="41"/>
        <v>151.24</v>
      </c>
      <c r="AX126" s="176">
        <f t="shared" si="41"/>
        <v>151.24</v>
      </c>
      <c r="AY126" s="176">
        <f t="shared" si="41"/>
        <v>151.24</v>
      </c>
      <c r="AZ126" s="176">
        <f t="shared" si="41"/>
        <v>151.24</v>
      </c>
      <c r="BA126" s="176">
        <f t="shared" si="41"/>
        <v>151.24</v>
      </c>
      <c r="BB126" s="176">
        <f t="shared" si="41"/>
        <v>151.24</v>
      </c>
      <c r="BC126" s="176">
        <f t="shared" si="41"/>
        <v>151.24</v>
      </c>
      <c r="BD126" s="176">
        <f t="shared" si="41"/>
        <v>151.24</v>
      </c>
      <c r="BE126" s="176">
        <f t="shared" si="41"/>
        <v>151.24</v>
      </c>
      <c r="BF126" s="176">
        <f t="shared" si="41"/>
        <v>151.24</v>
      </c>
      <c r="BG126" s="176">
        <f t="shared" si="41"/>
        <v>151.24</v>
      </c>
      <c r="BH126" s="176">
        <f t="shared" si="41"/>
        <v>151.24</v>
      </c>
      <c r="BI126" s="176">
        <f t="shared" si="41"/>
        <v>151.24</v>
      </c>
      <c r="BJ126" s="176">
        <f t="shared" si="41"/>
        <v>151.24</v>
      </c>
      <c r="BK126" s="176">
        <f t="shared" si="41"/>
        <v>151.24</v>
      </c>
      <c r="BL126" s="176">
        <f t="shared" si="41"/>
        <v>151.24</v>
      </c>
      <c r="BM126" s="176">
        <f t="shared" si="41"/>
        <v>151.24</v>
      </c>
      <c r="BN126" s="176">
        <f t="shared" si="41"/>
        <v>151.24</v>
      </c>
      <c r="BO126" s="176">
        <f t="shared" si="41"/>
        <v>151.24</v>
      </c>
      <c r="BP126" s="176">
        <f t="shared" si="41"/>
        <v>151.24</v>
      </c>
      <c r="BQ126" s="176">
        <f>BQ127</f>
        <v>151.24</v>
      </c>
      <c r="BR126" s="177">
        <f>BR127</f>
        <v>151.24</v>
      </c>
      <c r="BS126" s="177">
        <f>BS127</f>
        <v>151.24</v>
      </c>
      <c r="BT126" s="177">
        <f>BT127</f>
        <v>151.24</v>
      </c>
    </row>
    <row r="127" spans="1:72" x14ac:dyDescent="0.25">
      <c r="B127" s="148" t="s">
        <v>528</v>
      </c>
      <c r="C127" s="150">
        <v>33</v>
      </c>
      <c r="D127" s="181">
        <v>100</v>
      </c>
      <c r="E127" s="181">
        <v>100</v>
      </c>
      <c r="F127" s="181">
        <v>113.67</v>
      </c>
      <c r="G127" s="181">
        <v>113.67</v>
      </c>
      <c r="H127" s="181">
        <v>113.67</v>
      </c>
      <c r="I127" s="181">
        <v>113.67</v>
      </c>
      <c r="J127" s="181">
        <v>114.47</v>
      </c>
      <c r="K127" s="181">
        <v>114.47</v>
      </c>
      <c r="L127" s="181">
        <v>114.47</v>
      </c>
      <c r="M127" s="181">
        <v>137.63999999999999</v>
      </c>
      <c r="N127" s="181">
        <v>137.63999999999999</v>
      </c>
      <c r="O127" s="181">
        <v>137.63999999999999</v>
      </c>
      <c r="P127" s="181">
        <v>137.63999999999999</v>
      </c>
      <c r="Q127" s="181">
        <v>137.63999999999999</v>
      </c>
      <c r="R127" s="181">
        <v>137.63999999999999</v>
      </c>
      <c r="S127" s="181">
        <v>137.63999999999999</v>
      </c>
      <c r="T127" s="181">
        <v>137.63999999999999</v>
      </c>
      <c r="U127" s="181">
        <v>137.63999999999999</v>
      </c>
      <c r="V127" s="181">
        <v>137.63999999999999</v>
      </c>
      <c r="W127" s="181">
        <v>137.63999999999999</v>
      </c>
      <c r="X127" s="181">
        <v>137.63999999999999</v>
      </c>
      <c r="Y127" s="181">
        <v>137.63999999999999</v>
      </c>
      <c r="Z127" s="181">
        <v>137.63999999999999</v>
      </c>
      <c r="AA127" s="181">
        <v>137.63999999999999</v>
      </c>
      <c r="AB127" s="181">
        <v>137.63999999999999</v>
      </c>
      <c r="AC127" s="181">
        <v>137.63999999999999</v>
      </c>
      <c r="AD127" s="181">
        <v>137.63999999999999</v>
      </c>
      <c r="AE127" s="181">
        <v>137.63999999999999</v>
      </c>
      <c r="AF127" s="181">
        <v>137.63999999999999</v>
      </c>
      <c r="AG127" s="181">
        <v>137.63999999999999</v>
      </c>
      <c r="AH127" s="181">
        <v>137.63999999999993</v>
      </c>
      <c r="AI127" s="181">
        <v>137.63999999999993</v>
      </c>
      <c r="AJ127" s="181">
        <v>137.63999999999993</v>
      </c>
      <c r="AK127" s="181">
        <v>137.63999999999993</v>
      </c>
      <c r="AL127" s="181">
        <v>137.63999999999993</v>
      </c>
      <c r="AM127" s="181">
        <v>137.63999999999993</v>
      </c>
      <c r="AN127" s="181">
        <v>137.63999999999993</v>
      </c>
      <c r="AO127" s="181">
        <v>137.63999999999993</v>
      </c>
      <c r="AP127" s="181">
        <v>137.63999999999993</v>
      </c>
      <c r="AQ127" s="181">
        <v>137.63999999999993</v>
      </c>
      <c r="AR127" s="181">
        <v>137.63999999999993</v>
      </c>
      <c r="AS127" s="181">
        <v>151.24</v>
      </c>
      <c r="AT127" s="181">
        <v>151.24</v>
      </c>
      <c r="AU127" s="181">
        <v>151.24</v>
      </c>
      <c r="AV127" s="181">
        <v>151.24</v>
      </c>
      <c r="AW127" s="181">
        <v>151.24</v>
      </c>
      <c r="AX127" s="181">
        <v>151.24</v>
      </c>
      <c r="AY127" s="181">
        <v>151.24</v>
      </c>
      <c r="AZ127" s="181">
        <v>151.24</v>
      </c>
      <c r="BA127" s="181">
        <v>151.24</v>
      </c>
      <c r="BB127" s="181">
        <v>151.24</v>
      </c>
      <c r="BC127" s="181">
        <v>151.24</v>
      </c>
      <c r="BD127" s="181">
        <v>151.24</v>
      </c>
      <c r="BE127" s="181">
        <v>151.24</v>
      </c>
      <c r="BF127" s="181">
        <v>151.24</v>
      </c>
      <c r="BG127" s="181">
        <v>151.24</v>
      </c>
      <c r="BH127" s="181">
        <v>151.24</v>
      </c>
      <c r="BI127" s="181">
        <v>151.24</v>
      </c>
      <c r="BJ127" s="181">
        <v>151.24</v>
      </c>
      <c r="BK127" s="181">
        <v>151.24</v>
      </c>
      <c r="BL127" s="181">
        <v>151.24</v>
      </c>
      <c r="BM127" s="181">
        <v>151.24</v>
      </c>
      <c r="BN127" s="181">
        <v>151.24</v>
      </c>
      <c r="BO127" s="181">
        <v>151.24</v>
      </c>
      <c r="BP127" s="181">
        <v>151.24</v>
      </c>
      <c r="BQ127" s="181">
        <v>151.24</v>
      </c>
      <c r="BR127" s="181">
        <v>151.24</v>
      </c>
      <c r="BS127" s="181">
        <v>151.24</v>
      </c>
      <c r="BT127" s="181">
        <v>151.24</v>
      </c>
    </row>
    <row r="128" spans="1:72" x14ac:dyDescent="0.25">
      <c r="A128" s="173" t="s">
        <v>85</v>
      </c>
      <c r="B128" s="188"/>
      <c r="C128" s="164">
        <f>C129</f>
        <v>16</v>
      </c>
      <c r="D128" s="176">
        <f t="shared" ref="D128:BP128" si="42">D129</f>
        <v>101.20319353605349</v>
      </c>
      <c r="E128" s="176">
        <v>101.20319353605349</v>
      </c>
      <c r="F128" s="176">
        <f t="shared" si="42"/>
        <v>101.20319353605349</v>
      </c>
      <c r="G128" s="176">
        <f t="shared" si="42"/>
        <v>101.20319353605349</v>
      </c>
      <c r="H128" s="176">
        <f t="shared" si="42"/>
        <v>101.20319353605349</v>
      </c>
      <c r="I128" s="176">
        <f t="shared" si="42"/>
        <v>101.20319353605349</v>
      </c>
      <c r="J128" s="176">
        <f t="shared" si="42"/>
        <v>101.20319353605349</v>
      </c>
      <c r="K128" s="176">
        <f t="shared" si="42"/>
        <v>101.20319353605349</v>
      </c>
      <c r="L128" s="176">
        <f t="shared" si="42"/>
        <v>101.20319353605349</v>
      </c>
      <c r="M128" s="176">
        <f t="shared" si="42"/>
        <v>101.20319353605349</v>
      </c>
      <c r="N128" s="176">
        <f t="shared" si="42"/>
        <v>101.20319353605349</v>
      </c>
      <c r="O128" s="176">
        <f t="shared" si="42"/>
        <v>101.20319353605349</v>
      </c>
      <c r="P128" s="176">
        <f t="shared" si="42"/>
        <v>101.20319353605349</v>
      </c>
      <c r="Q128" s="176">
        <f t="shared" si="42"/>
        <v>101.20319353605349</v>
      </c>
      <c r="R128" s="176">
        <f t="shared" si="42"/>
        <v>101.20319353605349</v>
      </c>
      <c r="S128" s="176">
        <f t="shared" si="42"/>
        <v>101.20319353605349</v>
      </c>
      <c r="T128" s="176">
        <f t="shared" si="42"/>
        <v>101.20319353605349</v>
      </c>
      <c r="U128" s="176">
        <f t="shared" si="42"/>
        <v>99.648198435372535</v>
      </c>
      <c r="V128" s="176">
        <f t="shared" si="42"/>
        <v>96.383993843860452</v>
      </c>
      <c r="W128" s="176">
        <f t="shared" si="42"/>
        <v>96.383993843860452</v>
      </c>
      <c r="X128" s="176">
        <f t="shared" si="42"/>
        <v>96.383993843860452</v>
      </c>
      <c r="Y128" s="176">
        <f t="shared" si="42"/>
        <v>96.383993843860452</v>
      </c>
      <c r="Z128" s="176">
        <f t="shared" si="42"/>
        <v>96.383993843860452</v>
      </c>
      <c r="AA128" s="176">
        <f t="shared" si="42"/>
        <v>96.383993843860452</v>
      </c>
      <c r="AB128" s="176">
        <f t="shared" si="42"/>
        <v>96.383993843860452</v>
      </c>
      <c r="AC128" s="176">
        <f t="shared" si="42"/>
        <v>96.383993843860452</v>
      </c>
      <c r="AD128" s="176">
        <f t="shared" si="42"/>
        <v>96.383993843860452</v>
      </c>
      <c r="AE128" s="176">
        <f t="shared" si="42"/>
        <v>96.383993843860452</v>
      </c>
      <c r="AF128" s="176">
        <f t="shared" si="42"/>
        <v>96.383993843860452</v>
      </c>
      <c r="AG128" s="176">
        <f t="shared" si="42"/>
        <v>96.383993843860452</v>
      </c>
      <c r="AH128" s="176">
        <f t="shared" si="42"/>
        <v>96.383993843860452</v>
      </c>
      <c r="AI128" s="176">
        <f t="shared" si="42"/>
        <v>96.383993843860452</v>
      </c>
      <c r="AJ128" s="176">
        <f t="shared" si="42"/>
        <v>96.383993843860452</v>
      </c>
      <c r="AK128" s="176">
        <f t="shared" si="42"/>
        <v>96.383993843860452</v>
      </c>
      <c r="AL128" s="176">
        <f t="shared" si="42"/>
        <v>96.383993843860452</v>
      </c>
      <c r="AM128" s="176">
        <f t="shared" si="42"/>
        <v>96.383993843860452</v>
      </c>
      <c r="AN128" s="176">
        <f t="shared" si="42"/>
        <v>96.383993843860452</v>
      </c>
      <c r="AO128" s="176">
        <f t="shared" si="42"/>
        <v>96.383993843860452</v>
      </c>
      <c r="AP128" s="176">
        <f t="shared" si="42"/>
        <v>96.383993843860452</v>
      </c>
      <c r="AQ128" s="176">
        <f t="shared" si="42"/>
        <v>96.383993843860452</v>
      </c>
      <c r="AR128" s="176">
        <f t="shared" si="42"/>
        <v>96.383993843860452</v>
      </c>
      <c r="AS128" s="176">
        <f t="shared" si="42"/>
        <v>96.383993843860452</v>
      </c>
      <c r="AT128" s="176">
        <f t="shared" si="42"/>
        <v>96.383993843860452</v>
      </c>
      <c r="AU128" s="176">
        <f t="shared" si="42"/>
        <v>96.383993843860452</v>
      </c>
      <c r="AV128" s="176">
        <f t="shared" si="42"/>
        <v>96.383993843860452</v>
      </c>
      <c r="AW128" s="176">
        <f t="shared" si="42"/>
        <v>96.383993843860452</v>
      </c>
      <c r="AX128" s="176">
        <f t="shared" si="42"/>
        <v>96.383993843860452</v>
      </c>
      <c r="AY128" s="176">
        <f t="shared" si="42"/>
        <v>96.383993843860452</v>
      </c>
      <c r="AZ128" s="176">
        <f t="shared" si="42"/>
        <v>96.383993843860452</v>
      </c>
      <c r="BA128" s="176">
        <f t="shared" si="42"/>
        <v>96.383993843860452</v>
      </c>
      <c r="BB128" s="176">
        <f t="shared" si="42"/>
        <v>96.383993843860452</v>
      </c>
      <c r="BC128" s="176">
        <f t="shared" si="42"/>
        <v>96.383993843860452</v>
      </c>
      <c r="BD128" s="176">
        <f t="shared" si="42"/>
        <v>96.383993843860452</v>
      </c>
      <c r="BE128" s="176">
        <f t="shared" si="42"/>
        <v>96.383993843860452</v>
      </c>
      <c r="BF128" s="176">
        <f t="shared" si="42"/>
        <v>96.383993843860452</v>
      </c>
      <c r="BG128" s="176">
        <f t="shared" si="42"/>
        <v>96.383993843860452</v>
      </c>
      <c r="BH128" s="176">
        <f t="shared" si="42"/>
        <v>106.02239322824649</v>
      </c>
      <c r="BI128" s="176">
        <f t="shared" si="42"/>
        <v>106.02239322824649</v>
      </c>
      <c r="BJ128" s="176">
        <f t="shared" si="42"/>
        <v>106.02239322824649</v>
      </c>
      <c r="BK128" s="176">
        <f t="shared" si="42"/>
        <v>106.02239322824649</v>
      </c>
      <c r="BL128" s="176">
        <f t="shared" si="42"/>
        <v>106.02239322824649</v>
      </c>
      <c r="BM128" s="176">
        <f t="shared" si="42"/>
        <v>106.02239322824649</v>
      </c>
      <c r="BN128" s="176">
        <f t="shared" si="42"/>
        <v>106.02239322824649</v>
      </c>
      <c r="BO128" s="176">
        <f t="shared" si="42"/>
        <v>106.02239322824649</v>
      </c>
      <c r="BP128" s="176">
        <f t="shared" si="42"/>
        <v>106.02239322824649</v>
      </c>
      <c r="BQ128" s="176">
        <f>BQ129</f>
        <v>106.02239322824649</v>
      </c>
      <c r="BR128" s="177">
        <f>BR129</f>
        <v>106.02239322824649</v>
      </c>
      <c r="BS128" s="177">
        <f>BS129</f>
        <v>106.02239322824649</v>
      </c>
      <c r="BT128" s="177">
        <f>BT129</f>
        <v>106.02239322824649</v>
      </c>
    </row>
    <row r="129" spans="1:72" x14ac:dyDescent="0.25">
      <c r="B129" s="148" t="s">
        <v>529</v>
      </c>
      <c r="C129" s="200">
        <v>16</v>
      </c>
      <c r="D129" s="201">
        <v>101.20319353605349</v>
      </c>
      <c r="E129" s="181">
        <v>101.20319353605349</v>
      </c>
      <c r="F129" s="181">
        <v>101.20319353605349</v>
      </c>
      <c r="G129" s="181">
        <v>101.20319353605349</v>
      </c>
      <c r="H129" s="181">
        <v>101.20319353605349</v>
      </c>
      <c r="I129" s="181">
        <v>101.20319353605349</v>
      </c>
      <c r="J129" s="181">
        <v>101.20319353605349</v>
      </c>
      <c r="K129" s="181">
        <v>101.20319353605349</v>
      </c>
      <c r="L129" s="181">
        <v>101.20319353605349</v>
      </c>
      <c r="M129" s="181">
        <v>101.20319353605349</v>
      </c>
      <c r="N129" s="181">
        <v>101.20319353605349</v>
      </c>
      <c r="O129" s="181">
        <v>101.20319353605349</v>
      </c>
      <c r="P129" s="181">
        <v>101.20319353605349</v>
      </c>
      <c r="Q129" s="181">
        <v>101.20319353605349</v>
      </c>
      <c r="R129" s="181">
        <v>101.20319353605349</v>
      </c>
      <c r="S129" s="181">
        <v>101.20319353605349</v>
      </c>
      <c r="T129" s="181">
        <v>101.20319353605349</v>
      </c>
      <c r="U129" s="181">
        <v>99.648198435372535</v>
      </c>
      <c r="V129" s="181">
        <v>96.383993843860452</v>
      </c>
      <c r="W129" s="181">
        <v>96.383993843860452</v>
      </c>
      <c r="X129" s="181">
        <v>96.383993843860452</v>
      </c>
      <c r="Y129" s="181">
        <v>96.383993843860452</v>
      </c>
      <c r="Z129" s="181">
        <v>96.383993843860452</v>
      </c>
      <c r="AA129" s="181">
        <v>96.383993843860452</v>
      </c>
      <c r="AB129" s="181">
        <v>96.383993843860452</v>
      </c>
      <c r="AC129" s="181">
        <v>96.383993843860452</v>
      </c>
      <c r="AD129" s="181">
        <v>96.383993843860452</v>
      </c>
      <c r="AE129" s="181">
        <v>96.383993843860452</v>
      </c>
      <c r="AF129" s="181">
        <v>96.383993843860452</v>
      </c>
      <c r="AG129" s="181">
        <v>96.383993843860452</v>
      </c>
      <c r="AH129" s="181">
        <v>96.383993843860452</v>
      </c>
      <c r="AI129" s="181">
        <v>96.383993843860452</v>
      </c>
      <c r="AJ129" s="181">
        <v>96.383993843860452</v>
      </c>
      <c r="AK129" s="181">
        <v>96.383993843860452</v>
      </c>
      <c r="AL129" s="181">
        <v>96.383993843860452</v>
      </c>
      <c r="AM129" s="181">
        <v>96.383993843860452</v>
      </c>
      <c r="AN129" s="181">
        <v>96.383993843860452</v>
      </c>
      <c r="AO129" s="181">
        <v>96.383993843860452</v>
      </c>
      <c r="AP129" s="181">
        <v>96.383993843860452</v>
      </c>
      <c r="AQ129" s="181">
        <v>96.383993843860452</v>
      </c>
      <c r="AR129" s="181">
        <v>96.383993843860452</v>
      </c>
      <c r="AS129" s="181">
        <v>96.383993843860452</v>
      </c>
      <c r="AT129" s="181">
        <v>96.383993843860452</v>
      </c>
      <c r="AU129" s="181">
        <v>96.383993843860452</v>
      </c>
      <c r="AV129" s="181">
        <v>96.383993843860452</v>
      </c>
      <c r="AW129" s="181">
        <v>96.383993843860452</v>
      </c>
      <c r="AX129" s="181">
        <v>96.383993843860452</v>
      </c>
      <c r="AY129" s="181">
        <v>96.383993843860452</v>
      </c>
      <c r="AZ129" s="181">
        <v>96.383993843860452</v>
      </c>
      <c r="BA129" s="181">
        <v>96.383993843860452</v>
      </c>
      <c r="BB129" s="181">
        <v>96.383993843860452</v>
      </c>
      <c r="BC129" s="181">
        <v>96.383993843860452</v>
      </c>
      <c r="BD129" s="181">
        <v>96.383993843860452</v>
      </c>
      <c r="BE129" s="181">
        <v>96.383993843860452</v>
      </c>
      <c r="BF129" s="181">
        <v>96.383993843860452</v>
      </c>
      <c r="BG129" s="181">
        <v>96.383993843860452</v>
      </c>
      <c r="BH129" s="181">
        <v>106.02239322824649</v>
      </c>
      <c r="BI129" s="181">
        <v>106.02239322824649</v>
      </c>
      <c r="BJ129" s="181">
        <v>106.02239322824649</v>
      </c>
      <c r="BK129" s="181">
        <v>106.02239322824649</v>
      </c>
      <c r="BL129" s="181">
        <v>106.02239322824649</v>
      </c>
      <c r="BM129" s="181">
        <v>106.02239322824649</v>
      </c>
      <c r="BN129" s="181">
        <v>106.02239322824649</v>
      </c>
      <c r="BO129" s="181">
        <v>106.02239322824649</v>
      </c>
      <c r="BP129" s="181">
        <v>106.02239322824649</v>
      </c>
      <c r="BQ129" s="181">
        <v>106.02239322824649</v>
      </c>
      <c r="BR129" s="181">
        <v>106.02239322824649</v>
      </c>
      <c r="BS129" s="181">
        <v>106.02239322824649</v>
      </c>
      <c r="BT129" s="181">
        <v>106.02239322824649</v>
      </c>
    </row>
    <row r="130" spans="1:72" x14ac:dyDescent="0.25">
      <c r="A130" s="173" t="s">
        <v>175</v>
      </c>
      <c r="B130" s="188"/>
      <c r="C130" s="164">
        <f>C131</f>
        <v>1</v>
      </c>
      <c r="D130" s="176">
        <f t="shared" ref="D130:BP130" si="43">D131</f>
        <v>101.20319353605349</v>
      </c>
      <c r="E130" s="176">
        <v>90.26339153595741</v>
      </c>
      <c r="F130" s="176">
        <f t="shared" si="43"/>
        <v>90.26339153595741</v>
      </c>
      <c r="G130" s="176">
        <f t="shared" si="43"/>
        <v>90.26339153595741</v>
      </c>
      <c r="H130" s="176">
        <f t="shared" si="43"/>
        <v>90.26339153595741</v>
      </c>
      <c r="I130" s="176">
        <f t="shared" si="43"/>
        <v>90.26339153595741</v>
      </c>
      <c r="J130" s="176">
        <f t="shared" si="43"/>
        <v>90.26339153595741</v>
      </c>
      <c r="K130" s="176">
        <f t="shared" si="43"/>
        <v>90.26339153595741</v>
      </c>
      <c r="L130" s="176">
        <f t="shared" si="43"/>
        <v>90.26339153595741</v>
      </c>
      <c r="M130" s="176">
        <f t="shared" si="43"/>
        <v>90.26339153595741</v>
      </c>
      <c r="N130" s="176">
        <f t="shared" si="43"/>
        <v>90.26339153595741</v>
      </c>
      <c r="O130" s="176">
        <f t="shared" si="43"/>
        <v>90.26339153595741</v>
      </c>
      <c r="P130" s="176">
        <f t="shared" si="43"/>
        <v>90.26339153595741</v>
      </c>
      <c r="Q130" s="176">
        <f t="shared" si="43"/>
        <v>118.37821840781292</v>
      </c>
      <c r="R130" s="176">
        <f t="shared" si="43"/>
        <v>118.37821840781292</v>
      </c>
      <c r="S130" s="176">
        <f t="shared" si="43"/>
        <v>118.37821840781292</v>
      </c>
      <c r="T130" s="176">
        <f t="shared" si="43"/>
        <v>118.37821840781292</v>
      </c>
      <c r="U130" s="176">
        <f t="shared" si="43"/>
        <v>118.37821840781292</v>
      </c>
      <c r="V130" s="176">
        <f t="shared" si="43"/>
        <v>94.9985202722699</v>
      </c>
      <c r="W130" s="176">
        <f t="shared" si="43"/>
        <v>94.9985202722699</v>
      </c>
      <c r="X130" s="176">
        <f t="shared" si="43"/>
        <v>94.9985202722699</v>
      </c>
      <c r="Y130" s="176">
        <f t="shared" si="43"/>
        <v>94.9985202722699</v>
      </c>
      <c r="Z130" s="176">
        <f t="shared" si="43"/>
        <v>94.9985202722699</v>
      </c>
      <c r="AA130" s="176">
        <f t="shared" si="43"/>
        <v>94.9985202722699</v>
      </c>
      <c r="AB130" s="176">
        <f t="shared" si="43"/>
        <v>122.66942882509619</v>
      </c>
      <c r="AC130" s="176">
        <f t="shared" si="43"/>
        <v>122.66942882509619</v>
      </c>
      <c r="AD130" s="176">
        <f t="shared" si="43"/>
        <v>122.66942882509619</v>
      </c>
      <c r="AE130" s="176">
        <f t="shared" si="43"/>
        <v>122.66942882509619</v>
      </c>
      <c r="AF130" s="176">
        <f t="shared" si="43"/>
        <v>122.66942882509619</v>
      </c>
      <c r="AG130" s="176">
        <f t="shared" si="43"/>
        <v>122.66942882509619</v>
      </c>
      <c r="AH130" s="176">
        <f t="shared" si="43"/>
        <v>113.64308967150045</v>
      </c>
      <c r="AI130" s="176">
        <f t="shared" si="43"/>
        <v>122.52145605208639</v>
      </c>
      <c r="AJ130" s="176">
        <f t="shared" si="43"/>
        <v>122.52145605208639</v>
      </c>
      <c r="AK130" s="176">
        <f t="shared" si="43"/>
        <v>132.13968629772128</v>
      </c>
      <c r="AL130" s="176">
        <f t="shared" si="43"/>
        <v>132.13968629772128</v>
      </c>
      <c r="AM130" s="176">
        <f t="shared" si="43"/>
        <v>121.78159218703757</v>
      </c>
      <c r="AN130" s="176">
        <f t="shared" si="43"/>
        <v>121.0417283219888</v>
      </c>
      <c r="AO130" s="176">
        <f t="shared" si="43"/>
        <v>130.51198579461379</v>
      </c>
      <c r="AP130" s="176">
        <f t="shared" si="43"/>
        <v>120.30186445693985</v>
      </c>
      <c r="AQ130" s="176">
        <f t="shared" si="43"/>
        <v>126.36874815034037</v>
      </c>
      <c r="AR130" s="176">
        <f t="shared" si="43"/>
        <v>126.36874815034037</v>
      </c>
      <c r="AS130" s="176">
        <f t="shared" si="43"/>
        <v>126.36874815034037</v>
      </c>
      <c r="AT130" s="176">
        <f t="shared" si="43"/>
        <v>137.61467889908263</v>
      </c>
      <c r="AU130" s="176">
        <f t="shared" si="43"/>
        <v>137.61467889908263</v>
      </c>
      <c r="AV130" s="176">
        <f t="shared" si="43"/>
        <v>145.90115418762943</v>
      </c>
      <c r="AW130" s="176">
        <f t="shared" si="43"/>
        <v>139.98224326723877</v>
      </c>
      <c r="AX130" s="176">
        <f t="shared" si="43"/>
        <v>139.98224326723877</v>
      </c>
      <c r="AY130" s="176">
        <f t="shared" si="43"/>
        <v>139.98224326723877</v>
      </c>
      <c r="AZ130" s="176">
        <f t="shared" si="43"/>
        <v>139.98224326723877</v>
      </c>
      <c r="BA130" s="176">
        <f t="shared" si="43"/>
        <v>139.98224326723877</v>
      </c>
      <c r="BB130" s="176">
        <f t="shared" si="43"/>
        <v>139.98224326723877</v>
      </c>
      <c r="BC130" s="176">
        <f t="shared" si="43"/>
        <v>139.98224326723877</v>
      </c>
      <c r="BD130" s="176">
        <f t="shared" si="43"/>
        <v>139.98224326723877</v>
      </c>
      <c r="BE130" s="176">
        <f t="shared" si="43"/>
        <v>139.98224326723877</v>
      </c>
      <c r="BF130" s="176">
        <f t="shared" si="43"/>
        <v>139.98224326723877</v>
      </c>
      <c r="BG130" s="176">
        <f t="shared" si="43"/>
        <v>139.98224326723877</v>
      </c>
      <c r="BH130" s="176">
        <f t="shared" si="43"/>
        <v>139.98224326723877</v>
      </c>
      <c r="BI130" s="176">
        <f t="shared" si="43"/>
        <v>139.98224326723877</v>
      </c>
      <c r="BJ130" s="176">
        <f t="shared" si="43"/>
        <v>139.98224326723877</v>
      </c>
      <c r="BK130" s="176">
        <f t="shared" si="43"/>
        <v>139.98224326723877</v>
      </c>
      <c r="BL130" s="176">
        <f t="shared" si="43"/>
        <v>139.98224326723877</v>
      </c>
      <c r="BM130" s="176">
        <f t="shared" si="43"/>
        <v>139.98224326723877</v>
      </c>
      <c r="BN130" s="176">
        <f t="shared" si="43"/>
        <v>139.98224326723877</v>
      </c>
      <c r="BO130" s="176">
        <f t="shared" si="43"/>
        <v>139.98224326723877</v>
      </c>
      <c r="BP130" s="176">
        <f t="shared" si="43"/>
        <v>139.98224326723877</v>
      </c>
      <c r="BQ130" s="176">
        <f>BQ131</f>
        <v>139.98224326723877</v>
      </c>
      <c r="BR130" s="177">
        <f>BR131</f>
        <v>139.98224326723877</v>
      </c>
      <c r="BS130" s="177">
        <f>BS131</f>
        <v>139.98224326723877</v>
      </c>
      <c r="BT130" s="177">
        <f>BT131</f>
        <v>148.71263687481505</v>
      </c>
    </row>
    <row r="131" spans="1:72" x14ac:dyDescent="0.25">
      <c r="B131" s="148" t="s">
        <v>530</v>
      </c>
      <c r="C131" s="200">
        <v>1</v>
      </c>
      <c r="D131" s="201">
        <v>101.20319353605349</v>
      </c>
      <c r="E131" s="181">
        <v>90.26339153595741</v>
      </c>
      <c r="F131" s="181">
        <v>90.26339153595741</v>
      </c>
      <c r="G131" s="181">
        <v>90.26339153595741</v>
      </c>
      <c r="H131" s="181">
        <v>90.26339153595741</v>
      </c>
      <c r="I131" s="181">
        <v>90.26339153595741</v>
      </c>
      <c r="J131" s="181">
        <v>90.26339153595741</v>
      </c>
      <c r="K131" s="181">
        <v>90.26339153595741</v>
      </c>
      <c r="L131" s="181">
        <v>90.26339153595741</v>
      </c>
      <c r="M131" s="181">
        <v>90.26339153595741</v>
      </c>
      <c r="N131" s="181">
        <v>90.26339153595741</v>
      </c>
      <c r="O131" s="181">
        <v>90.26339153595741</v>
      </c>
      <c r="P131" s="181">
        <v>90.26339153595741</v>
      </c>
      <c r="Q131" s="206">
        <v>118.37821840781292</v>
      </c>
      <c r="R131" s="206">
        <v>118.37821840781292</v>
      </c>
      <c r="S131" s="206">
        <v>118.37821840781292</v>
      </c>
      <c r="T131" s="181">
        <v>118.37821840781292</v>
      </c>
      <c r="U131" s="181">
        <v>118.37821840781292</v>
      </c>
      <c r="V131" s="181">
        <v>94.9985202722699</v>
      </c>
      <c r="W131" s="181">
        <v>94.9985202722699</v>
      </c>
      <c r="X131" s="181">
        <v>94.9985202722699</v>
      </c>
      <c r="Y131" s="181">
        <v>94.9985202722699</v>
      </c>
      <c r="Z131" s="181">
        <v>94.9985202722699</v>
      </c>
      <c r="AA131" s="181">
        <v>94.9985202722699</v>
      </c>
      <c r="AB131" s="181">
        <v>122.66942882509619</v>
      </c>
      <c r="AC131" s="181">
        <v>122.66942882509619</v>
      </c>
      <c r="AD131" s="181">
        <v>122.66942882509619</v>
      </c>
      <c r="AE131" s="181">
        <v>122.66942882509619</v>
      </c>
      <c r="AF131" s="181">
        <v>122.66942882509619</v>
      </c>
      <c r="AG131" s="181">
        <v>122.66942882509619</v>
      </c>
      <c r="AH131" s="181">
        <v>113.64308967150045</v>
      </c>
      <c r="AI131" s="181">
        <v>122.52145605208639</v>
      </c>
      <c r="AJ131" s="181">
        <v>122.52145605208639</v>
      </c>
      <c r="AK131" s="181">
        <v>132.13968629772128</v>
      </c>
      <c r="AL131" s="181">
        <v>132.13968629772128</v>
      </c>
      <c r="AM131" s="181">
        <v>121.78159218703757</v>
      </c>
      <c r="AN131" s="181">
        <v>121.0417283219888</v>
      </c>
      <c r="AO131" s="181">
        <v>130.51198579461379</v>
      </c>
      <c r="AP131" s="181">
        <v>120.30186445693985</v>
      </c>
      <c r="AQ131" s="181">
        <v>126.36874815034037</v>
      </c>
      <c r="AR131" s="181">
        <v>126.36874815034037</v>
      </c>
      <c r="AS131" s="181">
        <v>126.36874815034037</v>
      </c>
      <c r="AT131" s="181">
        <v>137.61467889908263</v>
      </c>
      <c r="AU131" s="181">
        <v>137.61467889908263</v>
      </c>
      <c r="AV131" s="181">
        <v>145.90115418762943</v>
      </c>
      <c r="AW131" s="181">
        <v>139.98224326723877</v>
      </c>
      <c r="AX131" s="181">
        <v>139.98224326723877</v>
      </c>
      <c r="AY131" s="181">
        <v>139.98224326723877</v>
      </c>
      <c r="AZ131" s="181">
        <v>139.98224326723877</v>
      </c>
      <c r="BA131" s="181">
        <v>139.98224326723877</v>
      </c>
      <c r="BB131" s="181">
        <v>139.98224326723877</v>
      </c>
      <c r="BC131" s="181">
        <v>139.98224326723877</v>
      </c>
      <c r="BD131" s="181">
        <v>139.98224326723877</v>
      </c>
      <c r="BE131" s="181">
        <v>139.98224326723877</v>
      </c>
      <c r="BF131" s="181">
        <v>139.98224326723877</v>
      </c>
      <c r="BG131" s="181">
        <v>139.98224326723877</v>
      </c>
      <c r="BH131" s="181">
        <v>139.98224326723877</v>
      </c>
      <c r="BI131" s="181">
        <v>139.98224326723877</v>
      </c>
      <c r="BJ131" s="181">
        <v>139.98224326723877</v>
      </c>
      <c r="BK131" s="181">
        <v>139.98224326723877</v>
      </c>
      <c r="BL131" s="181">
        <v>139.98224326723877</v>
      </c>
      <c r="BM131" s="181">
        <v>139.98224326723877</v>
      </c>
      <c r="BN131" s="181">
        <v>139.98224326723877</v>
      </c>
      <c r="BO131" s="181">
        <v>139.98224326723877</v>
      </c>
      <c r="BP131" s="181">
        <v>139.98224326723877</v>
      </c>
      <c r="BQ131" s="181">
        <v>139.98224326723877</v>
      </c>
      <c r="BR131" s="181">
        <v>139.98224326723877</v>
      </c>
      <c r="BS131" s="181">
        <v>139.98224326723877</v>
      </c>
      <c r="BT131" s="181">
        <v>148.71263687481505</v>
      </c>
    </row>
    <row r="132" spans="1:72" x14ac:dyDescent="0.25">
      <c r="C132" s="152"/>
      <c r="D132" s="181"/>
      <c r="E132" s="181"/>
      <c r="F132" s="181"/>
      <c r="T132" s="181"/>
      <c r="Y132" s="181"/>
    </row>
    <row r="133" spans="1:72" x14ac:dyDescent="0.25">
      <c r="A133" s="159" t="s">
        <v>531</v>
      </c>
      <c r="B133" s="202"/>
      <c r="C133" s="164">
        <f>C134+C139+C142+C152+C157+C162</f>
        <v>64</v>
      </c>
      <c r="D133" s="163">
        <v>103.88845991604808</v>
      </c>
      <c r="E133" s="163">
        <v>104.40934467697991</v>
      </c>
      <c r="F133" s="163">
        <f t="shared" ref="F133:BQ133" si="44">(F134*17+F139*4+F142*9+F152*3+F157*2+F162*29)/64</f>
        <v>104.99340765767894</v>
      </c>
      <c r="G133" s="163">
        <f t="shared" si="44"/>
        <v>105.92975661805227</v>
      </c>
      <c r="H133" s="163">
        <f t="shared" si="44"/>
        <v>106.67181963174053</v>
      </c>
      <c r="I133" s="163">
        <f t="shared" si="44"/>
        <v>106.71962865766449</v>
      </c>
      <c r="J133" s="163">
        <f t="shared" si="44"/>
        <v>107.42189844601788</v>
      </c>
      <c r="K133" s="163">
        <f t="shared" si="44"/>
        <v>107.97547704957042</v>
      </c>
      <c r="L133" s="163">
        <f t="shared" si="44"/>
        <v>108.61409700365894</v>
      </c>
      <c r="M133" s="163">
        <f t="shared" si="44"/>
        <v>108.99144848893533</v>
      </c>
      <c r="N133" s="163">
        <f t="shared" si="44"/>
        <v>108.66257880037473</v>
      </c>
      <c r="O133" s="163">
        <f t="shared" si="44"/>
        <v>109.31891230196149</v>
      </c>
      <c r="P133" s="163">
        <f t="shared" si="44"/>
        <v>110.81019728051112</v>
      </c>
      <c r="Q133" s="163">
        <f t="shared" si="44"/>
        <v>111.69785978173007</v>
      </c>
      <c r="R133" s="163">
        <f t="shared" si="44"/>
        <v>111.55659874511846</v>
      </c>
      <c r="S133" s="163">
        <f t="shared" si="44"/>
        <v>111.72712258859364</v>
      </c>
      <c r="T133" s="163">
        <f t="shared" si="44"/>
        <v>112.25359001048149</v>
      </c>
      <c r="U133" s="163">
        <f t="shared" si="44"/>
        <v>112.09751669047564</v>
      </c>
      <c r="V133" s="163">
        <f t="shared" si="44"/>
        <v>112.94981555026894</v>
      </c>
      <c r="W133" s="163">
        <f t="shared" si="44"/>
        <v>113.2487636426475</v>
      </c>
      <c r="X133" s="163">
        <f t="shared" si="44"/>
        <v>113.4155267467018</v>
      </c>
      <c r="Y133" s="163">
        <f t="shared" si="44"/>
        <v>114.62777908247261</v>
      </c>
      <c r="Z133" s="163">
        <f t="shared" si="44"/>
        <v>114.79867119473622</v>
      </c>
      <c r="AA133" s="163">
        <f t="shared" si="44"/>
        <v>115.35665920996973</v>
      </c>
      <c r="AB133" s="163">
        <f t="shared" si="44"/>
        <v>116.01722901060882</v>
      </c>
      <c r="AC133" s="163">
        <f t="shared" si="44"/>
        <v>116.11413684371851</v>
      </c>
      <c r="AD133" s="163">
        <f t="shared" si="44"/>
        <v>116.00929350761847</v>
      </c>
      <c r="AE133" s="163">
        <f t="shared" si="44"/>
        <v>115.89447866042032</v>
      </c>
      <c r="AF133" s="163">
        <f t="shared" si="44"/>
        <v>116.49508517044768</v>
      </c>
      <c r="AG133" s="163">
        <f t="shared" si="44"/>
        <v>116.80380712064195</v>
      </c>
      <c r="AH133" s="163">
        <f t="shared" si="44"/>
        <v>117.63694181005656</v>
      </c>
      <c r="AI133" s="163">
        <f t="shared" si="44"/>
        <v>117.70294857767925</v>
      </c>
      <c r="AJ133" s="163">
        <f t="shared" si="44"/>
        <v>117.50264603542611</v>
      </c>
      <c r="AK133" s="163">
        <f t="shared" si="44"/>
        <v>118.31176514716597</v>
      </c>
      <c r="AL133" s="163">
        <f t="shared" si="44"/>
        <v>118.52139845731958</v>
      </c>
      <c r="AM133" s="163">
        <f t="shared" si="44"/>
        <v>119.00850344378838</v>
      </c>
      <c r="AN133" s="163">
        <f t="shared" si="44"/>
        <v>120.16496758889349</v>
      </c>
      <c r="AO133" s="163">
        <f t="shared" si="44"/>
        <v>120.40707774067749</v>
      </c>
      <c r="AP133" s="163">
        <f t="shared" si="44"/>
        <v>120.87987094147178</v>
      </c>
      <c r="AQ133" s="163">
        <f t="shared" si="44"/>
        <v>120.80706629175029</v>
      </c>
      <c r="AR133" s="163">
        <f t="shared" si="44"/>
        <v>120.37626139910913</v>
      </c>
      <c r="AS133" s="163">
        <f t="shared" si="44"/>
        <v>120.71686727189851</v>
      </c>
      <c r="AT133" s="163">
        <f t="shared" si="44"/>
        <v>121.8511322609605</v>
      </c>
      <c r="AU133" s="163">
        <f t="shared" si="44"/>
        <v>122.03170242856567</v>
      </c>
      <c r="AV133" s="163">
        <f t="shared" si="44"/>
        <v>121.93930477056855</v>
      </c>
      <c r="AW133" s="163">
        <f t="shared" si="44"/>
        <v>122.09145402280579</v>
      </c>
      <c r="AX133" s="163">
        <f t="shared" si="44"/>
        <v>122.07429543672291</v>
      </c>
      <c r="AY133" s="163">
        <f t="shared" si="44"/>
        <v>121.84633614065605</v>
      </c>
      <c r="AZ133" s="163">
        <f t="shared" si="44"/>
        <v>122.436848637368</v>
      </c>
      <c r="BA133" s="163">
        <f t="shared" si="44"/>
        <v>123.15862604921287</v>
      </c>
      <c r="BB133" s="163">
        <f t="shared" si="44"/>
        <v>123.21306334185449</v>
      </c>
      <c r="BC133" s="163">
        <f t="shared" si="44"/>
        <v>123.24544758845805</v>
      </c>
      <c r="BD133" s="163">
        <f t="shared" si="44"/>
        <v>123.95751755420861</v>
      </c>
      <c r="BE133" s="163">
        <f t="shared" si="44"/>
        <v>122.95866738398777</v>
      </c>
      <c r="BF133" s="163">
        <f t="shared" si="44"/>
        <v>124.87025824186159</v>
      </c>
      <c r="BG133" s="163">
        <f t="shared" si="44"/>
        <v>126.25072969421436</v>
      </c>
      <c r="BH133" s="163">
        <f t="shared" si="44"/>
        <v>125.91394962747228</v>
      </c>
      <c r="BI133" s="163">
        <f t="shared" si="44"/>
        <v>126.14677124509939</v>
      </c>
      <c r="BJ133" s="163">
        <f t="shared" si="44"/>
        <v>125.65381195811648</v>
      </c>
      <c r="BK133" s="163">
        <f t="shared" si="44"/>
        <v>126.04168723065453</v>
      </c>
      <c r="BL133" s="163">
        <f t="shared" si="44"/>
        <v>127.38784707504831</v>
      </c>
      <c r="BM133" s="163">
        <f t="shared" si="44"/>
        <v>127.75774731720259</v>
      </c>
      <c r="BN133" s="163">
        <f t="shared" si="44"/>
        <v>128.26765104609487</v>
      </c>
      <c r="BO133" s="163">
        <f t="shared" si="44"/>
        <v>128.3857412558776</v>
      </c>
      <c r="BP133" s="163">
        <f t="shared" si="44"/>
        <v>126.62049808302106</v>
      </c>
      <c r="BQ133" s="163">
        <f t="shared" si="44"/>
        <v>127.57131172150936</v>
      </c>
      <c r="BR133" s="165">
        <f>(BR134*17+BR139*4+BR142*9+BR152*3+BR157*2+BR162*29)/64</f>
        <v>129.14189446751533</v>
      </c>
      <c r="BS133" s="165">
        <f>(BS134*17+BS139*4+BS142*9+BS152*3+BS157*2+BS162*29)/64</f>
        <v>130.19545707490244</v>
      </c>
      <c r="BT133" s="165">
        <f>(BT134*17+BT139*4+BT142*9+BT152*3+BT157*2+BT162*29)/64</f>
        <v>129.95930562019981</v>
      </c>
    </row>
    <row r="134" spans="1:72" ht="15" customHeight="1" x14ac:dyDescent="0.25">
      <c r="A134" s="189" t="s">
        <v>86</v>
      </c>
      <c r="B134" s="188"/>
      <c r="C134" s="164">
        <f>C135+C137</f>
        <v>17</v>
      </c>
      <c r="D134" s="170">
        <v>104.82434657399766</v>
      </c>
      <c r="E134" s="170">
        <v>104.19729143027683</v>
      </c>
      <c r="F134" s="170">
        <f t="shared" ref="F134:BQ134" si="45">(F135*16+F137*1)/17</f>
        <v>105.28356849430162</v>
      </c>
      <c r="G134" s="170">
        <f t="shared" si="45"/>
        <v>105.62995359339865</v>
      </c>
      <c r="H134" s="170">
        <f t="shared" si="45"/>
        <v>105.34681137793871</v>
      </c>
      <c r="I134" s="170">
        <f t="shared" si="45"/>
        <v>104.8642529463477</v>
      </c>
      <c r="J134" s="170">
        <f t="shared" si="45"/>
        <v>105.12224529548109</v>
      </c>
      <c r="K134" s="170">
        <f t="shared" si="45"/>
        <v>105.54810456205192</v>
      </c>
      <c r="L134" s="170">
        <f t="shared" si="45"/>
        <v>106.1907183571298</v>
      </c>
      <c r="M134" s="170">
        <f t="shared" si="45"/>
        <v>106.19071853695802</v>
      </c>
      <c r="N134" s="170">
        <f t="shared" si="45"/>
        <v>106.16577791579246</v>
      </c>
      <c r="O134" s="170">
        <f t="shared" si="45"/>
        <v>106.16578011433738</v>
      </c>
      <c r="P134" s="170">
        <f t="shared" si="45"/>
        <v>105.08127980102053</v>
      </c>
      <c r="Q134" s="170">
        <f t="shared" si="45"/>
        <v>107.2362405321967</v>
      </c>
      <c r="R134" s="170">
        <f t="shared" si="45"/>
        <v>107.3070364067017</v>
      </c>
      <c r="S134" s="170">
        <f t="shared" si="45"/>
        <v>107.30704075642214</v>
      </c>
      <c r="T134" s="170">
        <f t="shared" si="45"/>
        <v>107.32495433661497</v>
      </c>
      <c r="U134" s="170">
        <f t="shared" si="45"/>
        <v>107.96178785077393</v>
      </c>
      <c r="V134" s="170">
        <f t="shared" si="45"/>
        <v>108.29252608564582</v>
      </c>
      <c r="W134" s="170">
        <f t="shared" si="45"/>
        <v>108.37812401422819</v>
      </c>
      <c r="X134" s="170">
        <f t="shared" si="45"/>
        <v>108.37812401422819</v>
      </c>
      <c r="Y134" s="170">
        <f t="shared" si="45"/>
        <v>108.37812401422819</v>
      </c>
      <c r="Z134" s="170">
        <f t="shared" si="45"/>
        <v>108.5839718481444</v>
      </c>
      <c r="AA134" s="170">
        <f t="shared" si="45"/>
        <v>108.83706248039489</v>
      </c>
      <c r="AB134" s="170">
        <f t="shared" si="45"/>
        <v>108.89004282499606</v>
      </c>
      <c r="AC134" s="170">
        <f t="shared" si="45"/>
        <v>108.93627420015503</v>
      </c>
      <c r="AD134" s="170">
        <f t="shared" si="45"/>
        <v>108.86311228494206</v>
      </c>
      <c r="AE134" s="170">
        <f t="shared" si="45"/>
        <v>108.87647577364845</v>
      </c>
      <c r="AF134" s="170">
        <f t="shared" si="45"/>
        <v>108.87647577364845</v>
      </c>
      <c r="AG134" s="170">
        <f t="shared" si="45"/>
        <v>108.56316699428562</v>
      </c>
      <c r="AH134" s="170">
        <f t="shared" si="45"/>
        <v>108.84635172404674</v>
      </c>
      <c r="AI134" s="170">
        <f t="shared" si="45"/>
        <v>108.84635172404674</v>
      </c>
      <c r="AJ134" s="170">
        <f t="shared" si="45"/>
        <v>108.84635172404674</v>
      </c>
      <c r="AK134" s="170">
        <f t="shared" si="45"/>
        <v>109.05109915746701</v>
      </c>
      <c r="AL134" s="170">
        <f t="shared" si="45"/>
        <v>109.13724774738688</v>
      </c>
      <c r="AM134" s="170">
        <f t="shared" si="45"/>
        <v>109.02011421527403</v>
      </c>
      <c r="AN134" s="170">
        <f t="shared" si="45"/>
        <v>110.74958174188416</v>
      </c>
      <c r="AO134" s="170">
        <f t="shared" si="45"/>
        <v>111.16642071765651</v>
      </c>
      <c r="AP134" s="170">
        <f t="shared" si="45"/>
        <v>111.14448706021584</v>
      </c>
      <c r="AQ134" s="170">
        <f t="shared" si="45"/>
        <v>111.47259677527589</v>
      </c>
      <c r="AR134" s="170">
        <f t="shared" si="45"/>
        <v>110.79717146550945</v>
      </c>
      <c r="AS134" s="170">
        <f t="shared" si="45"/>
        <v>110.97418684946837</v>
      </c>
      <c r="AT134" s="170">
        <f t="shared" si="45"/>
        <v>111.10339872133309</v>
      </c>
      <c r="AU134" s="170">
        <f t="shared" si="45"/>
        <v>111.51031758093185</v>
      </c>
      <c r="AV134" s="170">
        <f t="shared" si="45"/>
        <v>112.27079176297545</v>
      </c>
      <c r="AW134" s="170">
        <f t="shared" si="45"/>
        <v>111.6727750705918</v>
      </c>
      <c r="AX134" s="170">
        <f t="shared" si="45"/>
        <v>111.71646183840829</v>
      </c>
      <c r="AY134" s="170">
        <f t="shared" si="45"/>
        <v>112.04863919613946</v>
      </c>
      <c r="AZ134" s="170">
        <f t="shared" si="45"/>
        <v>111.80505489419166</v>
      </c>
      <c r="BA134" s="170">
        <f t="shared" si="45"/>
        <v>111.78755021085617</v>
      </c>
      <c r="BB134" s="170">
        <f t="shared" si="45"/>
        <v>111.63424116429681</v>
      </c>
      <c r="BC134" s="170">
        <f t="shared" si="45"/>
        <v>111.72302204074172</v>
      </c>
      <c r="BD134" s="170">
        <f t="shared" si="45"/>
        <v>111.88179076080068</v>
      </c>
      <c r="BE134" s="170">
        <f t="shared" si="45"/>
        <v>111.40263452240346</v>
      </c>
      <c r="BF134" s="170">
        <f t="shared" si="45"/>
        <v>110.79792899587392</v>
      </c>
      <c r="BG134" s="170">
        <f t="shared" si="45"/>
        <v>111.91560245091955</v>
      </c>
      <c r="BH134" s="170">
        <f t="shared" si="45"/>
        <v>111.91560245091955</v>
      </c>
      <c r="BI134" s="170">
        <f t="shared" si="45"/>
        <v>113.27256449471024</v>
      </c>
      <c r="BJ134" s="170">
        <f t="shared" si="45"/>
        <v>111.45730016859827</v>
      </c>
      <c r="BK134" s="170">
        <f t="shared" si="45"/>
        <v>112.99261714397051</v>
      </c>
      <c r="BL134" s="170">
        <f t="shared" si="45"/>
        <v>114.4794385458292</v>
      </c>
      <c r="BM134" s="170">
        <f t="shared" si="45"/>
        <v>114.62173043620516</v>
      </c>
      <c r="BN134" s="170">
        <f t="shared" si="45"/>
        <v>115.02216162592957</v>
      </c>
      <c r="BO134" s="170">
        <f t="shared" si="45"/>
        <v>115.22145770077118</v>
      </c>
      <c r="BP134" s="170">
        <f t="shared" si="45"/>
        <v>110.05864248065927</v>
      </c>
      <c r="BQ134" s="170">
        <f t="shared" si="45"/>
        <v>113.02782207781013</v>
      </c>
      <c r="BR134" s="172">
        <f>(BR135*16+BR137*1)/17</f>
        <v>113.02782207781013</v>
      </c>
      <c r="BS134" s="172">
        <f>(BS135*16+BS137*1)/17</f>
        <v>113.02782207781013</v>
      </c>
      <c r="BT134" s="172">
        <f>(BT135*16+BT137*1)/17</f>
        <v>112.87714953776992</v>
      </c>
    </row>
    <row r="135" spans="1:72" ht="12" customHeight="1" x14ac:dyDescent="0.25">
      <c r="A135" s="173" t="s">
        <v>87</v>
      </c>
      <c r="B135" s="188"/>
      <c r="C135" s="164">
        <f>SUM(C136)</f>
        <v>16</v>
      </c>
      <c r="D135" s="176">
        <v>104.93183556496246</v>
      </c>
      <c r="E135" s="176">
        <v>104.22843340462403</v>
      </c>
      <c r="F135" s="176">
        <f t="shared" ref="F135:BT135" si="46">F136</f>
        <v>105.38260278515035</v>
      </c>
      <c r="G135" s="176">
        <f t="shared" si="46"/>
        <v>105.75063695294095</v>
      </c>
      <c r="H135" s="176">
        <f t="shared" si="46"/>
        <v>105.33341455987801</v>
      </c>
      <c r="I135" s="176">
        <f t="shared" si="46"/>
        <v>104.82069602018552</v>
      </c>
      <c r="J135" s="176">
        <f t="shared" si="46"/>
        <v>105.0948129610841</v>
      </c>
      <c r="K135" s="176">
        <f t="shared" si="46"/>
        <v>105.52659676743097</v>
      </c>
      <c r="L135" s="176">
        <f t="shared" si="46"/>
        <v>106.20937392470121</v>
      </c>
      <c r="M135" s="176">
        <f t="shared" si="46"/>
        <v>106.2093741157687</v>
      </c>
      <c r="N135" s="176">
        <f t="shared" si="46"/>
        <v>106.18287470578029</v>
      </c>
      <c r="O135" s="176">
        <f t="shared" si="46"/>
        <v>106.18287704173427</v>
      </c>
      <c r="P135" s="176">
        <f t="shared" si="46"/>
        <v>105.03059545883512</v>
      </c>
      <c r="Q135" s="176">
        <f t="shared" si="46"/>
        <v>107.26187674406425</v>
      </c>
      <c r="R135" s="176">
        <f t="shared" si="46"/>
        <v>107.33709736072581</v>
      </c>
      <c r="S135" s="176">
        <f t="shared" si="46"/>
        <v>107.33710198230378</v>
      </c>
      <c r="T135" s="176">
        <f t="shared" si="46"/>
        <v>107.35613516125866</v>
      </c>
      <c r="U135" s="176">
        <f t="shared" si="46"/>
        <v>107.99427355852974</v>
      </c>
      <c r="V135" s="176">
        <f t="shared" si="46"/>
        <v>108.30947028212854</v>
      </c>
      <c r="W135" s="176">
        <f t="shared" si="46"/>
        <v>108.40041808124732</v>
      </c>
      <c r="X135" s="176">
        <f t="shared" si="46"/>
        <v>108.40041808124732</v>
      </c>
      <c r="Y135" s="176">
        <f t="shared" si="46"/>
        <v>108.40041808124732</v>
      </c>
      <c r="Z135" s="176">
        <f t="shared" si="46"/>
        <v>108.61913159788202</v>
      </c>
      <c r="AA135" s="176">
        <f t="shared" si="46"/>
        <v>108.93422123928262</v>
      </c>
      <c r="AB135" s="176">
        <f t="shared" si="46"/>
        <v>108.93422123928262</v>
      </c>
      <c r="AC135" s="176">
        <f t="shared" si="46"/>
        <v>108.98334207538903</v>
      </c>
      <c r="AD135" s="176">
        <f t="shared" si="46"/>
        <v>108.90560754047524</v>
      </c>
      <c r="AE135" s="176">
        <f t="shared" si="46"/>
        <v>108.91980624722579</v>
      </c>
      <c r="AF135" s="176">
        <f t="shared" si="46"/>
        <v>108.91980624722579</v>
      </c>
      <c r="AG135" s="176">
        <f t="shared" si="46"/>
        <v>108.58691566915279</v>
      </c>
      <c r="AH135" s="176">
        <f t="shared" si="46"/>
        <v>108.85455429952957</v>
      </c>
      <c r="AI135" s="176">
        <f t="shared" si="46"/>
        <v>108.85455429952957</v>
      </c>
      <c r="AJ135" s="176">
        <f t="shared" si="46"/>
        <v>108.85455429952957</v>
      </c>
      <c r="AK135" s="176">
        <f t="shared" si="46"/>
        <v>109.07209844753859</v>
      </c>
      <c r="AL135" s="176">
        <f t="shared" si="46"/>
        <v>109.57606906181979</v>
      </c>
      <c r="AM135" s="176">
        <f t="shared" si="46"/>
        <v>109.4516146839499</v>
      </c>
      <c r="AN135" s="176">
        <f t="shared" si="46"/>
        <v>111.28917393097315</v>
      </c>
      <c r="AO135" s="176">
        <f t="shared" si="46"/>
        <v>111.46322532494727</v>
      </c>
      <c r="AP135" s="176">
        <f t="shared" si="46"/>
        <v>111.43992081391656</v>
      </c>
      <c r="AQ135" s="176">
        <f t="shared" si="46"/>
        <v>111.78853738616786</v>
      </c>
      <c r="AR135" s="176">
        <f t="shared" si="46"/>
        <v>111.10203980389929</v>
      </c>
      <c r="AS135" s="176">
        <f t="shared" si="46"/>
        <v>111.29011864935563</v>
      </c>
      <c r="AT135" s="176">
        <f t="shared" si="46"/>
        <v>111.42740626321191</v>
      </c>
      <c r="AU135" s="176">
        <f t="shared" si="46"/>
        <v>111.85975755153558</v>
      </c>
      <c r="AV135" s="176">
        <f t="shared" si="46"/>
        <v>112.50714020824984</v>
      </c>
      <c r="AW135" s="176">
        <f t="shared" si="46"/>
        <v>111.8717474725922</v>
      </c>
      <c r="AX135" s="176">
        <f t="shared" si="46"/>
        <v>111.95992562267023</v>
      </c>
      <c r="AY135" s="176">
        <f t="shared" si="46"/>
        <v>112.31286406525959</v>
      </c>
      <c r="AZ135" s="176">
        <f t="shared" si="46"/>
        <v>111.97907606802588</v>
      </c>
      <c r="BA135" s="176">
        <f t="shared" si="46"/>
        <v>111.96047734198191</v>
      </c>
      <c r="BB135" s="176">
        <f t="shared" si="46"/>
        <v>111.75536086587439</v>
      </c>
      <c r="BC135" s="176">
        <f t="shared" si="46"/>
        <v>111.84969054709711</v>
      </c>
      <c r="BD135" s="176">
        <f t="shared" si="46"/>
        <v>112.01838231215976</v>
      </c>
      <c r="BE135" s="176">
        <f t="shared" si="46"/>
        <v>111.50927880886272</v>
      </c>
      <c r="BF135" s="176">
        <f t="shared" si="46"/>
        <v>110.70072299128829</v>
      </c>
      <c r="BG135" s="176">
        <f t="shared" si="46"/>
        <v>111.87467864498919</v>
      </c>
      <c r="BH135" s="176">
        <f t="shared" si="46"/>
        <v>111.87467864498919</v>
      </c>
      <c r="BI135" s="176">
        <f t="shared" si="46"/>
        <v>113.31645081651679</v>
      </c>
      <c r="BJ135" s="176">
        <f t="shared" si="46"/>
        <v>111.29080057124641</v>
      </c>
      <c r="BK135" s="176">
        <f t="shared" si="46"/>
        <v>112.92214134664125</v>
      </c>
      <c r="BL135" s="176">
        <f t="shared" si="46"/>
        <v>114.50188908611611</v>
      </c>
      <c r="BM135" s="176">
        <f t="shared" si="46"/>
        <v>114.65307421964056</v>
      </c>
      <c r="BN135" s="176">
        <f t="shared" si="46"/>
        <v>115.07853235872275</v>
      </c>
      <c r="BO135" s="176">
        <f t="shared" si="46"/>
        <v>115.29028443824197</v>
      </c>
      <c r="BP135" s="176">
        <f t="shared" si="46"/>
        <v>109.80479326687306</v>
      </c>
      <c r="BQ135" s="176">
        <f t="shared" si="46"/>
        <v>113.04950027630812</v>
      </c>
      <c r="BR135" s="177">
        <f t="shared" si="46"/>
        <v>113.04950027630812</v>
      </c>
      <c r="BS135" s="177">
        <f t="shared" si="46"/>
        <v>113.04950027630812</v>
      </c>
      <c r="BT135" s="177">
        <f t="shared" si="46"/>
        <v>112.88941070251539</v>
      </c>
    </row>
    <row r="136" spans="1:72" x14ac:dyDescent="0.25">
      <c r="B136" s="148" t="s">
        <v>532</v>
      </c>
      <c r="C136" s="200">
        <v>16</v>
      </c>
      <c r="D136" s="201">
        <v>104.93183556496246</v>
      </c>
      <c r="E136" s="181">
        <v>104.22843340462403</v>
      </c>
      <c r="F136" s="181">
        <v>105.38260278515035</v>
      </c>
      <c r="G136" s="181">
        <v>105.75063695294095</v>
      </c>
      <c r="H136" s="181">
        <v>105.33341455987801</v>
      </c>
      <c r="I136" s="181">
        <v>104.82069602018552</v>
      </c>
      <c r="J136" s="181">
        <v>105.0948129610841</v>
      </c>
      <c r="K136" s="181">
        <v>105.52659676743097</v>
      </c>
      <c r="L136" s="181">
        <v>106.20937392470121</v>
      </c>
      <c r="M136" s="181">
        <v>106.2093741157687</v>
      </c>
      <c r="N136" s="181">
        <v>106.18287470578029</v>
      </c>
      <c r="O136" s="181">
        <v>106.18287704173427</v>
      </c>
      <c r="P136" s="181">
        <v>105.03059545883512</v>
      </c>
      <c r="Q136" s="181">
        <v>107.26187674406425</v>
      </c>
      <c r="R136" s="181">
        <v>107.33709736072581</v>
      </c>
      <c r="S136" s="181">
        <v>107.33710198230378</v>
      </c>
      <c r="T136" s="181">
        <v>107.35613516125866</v>
      </c>
      <c r="U136" s="181">
        <v>107.99427355852974</v>
      </c>
      <c r="V136" s="181">
        <v>108.30947028212854</v>
      </c>
      <c r="W136" s="181">
        <v>108.40041808124732</v>
      </c>
      <c r="X136" s="181">
        <v>108.40041808124732</v>
      </c>
      <c r="Y136" s="181">
        <v>108.40041808124732</v>
      </c>
      <c r="Z136" s="181">
        <v>108.61913159788202</v>
      </c>
      <c r="AA136" s="181">
        <v>108.93422123928262</v>
      </c>
      <c r="AB136" s="181">
        <v>108.93422123928262</v>
      </c>
      <c r="AC136" s="181">
        <v>108.98334207538903</v>
      </c>
      <c r="AD136" s="181">
        <v>108.90560754047524</v>
      </c>
      <c r="AE136" s="181">
        <v>108.91980624722579</v>
      </c>
      <c r="AF136" s="181">
        <v>108.91980624722579</v>
      </c>
      <c r="AG136" s="181">
        <v>108.58691566915279</v>
      </c>
      <c r="AH136" s="181">
        <v>108.85455429952957</v>
      </c>
      <c r="AI136" s="181">
        <v>108.85455429952957</v>
      </c>
      <c r="AJ136" s="181">
        <v>108.85455429952957</v>
      </c>
      <c r="AK136" s="181">
        <v>109.07209844753859</v>
      </c>
      <c r="AL136" s="181">
        <v>109.57606906181979</v>
      </c>
      <c r="AM136" s="181">
        <v>109.4516146839499</v>
      </c>
      <c r="AN136" s="181">
        <v>111.28917393097315</v>
      </c>
      <c r="AO136" s="181">
        <v>111.46322532494727</v>
      </c>
      <c r="AP136" s="181">
        <v>111.43992081391656</v>
      </c>
      <c r="AQ136" s="181">
        <v>111.78853738616786</v>
      </c>
      <c r="AR136" s="181">
        <v>111.10203980389929</v>
      </c>
      <c r="AS136" s="181">
        <v>111.29011864935563</v>
      </c>
      <c r="AT136" s="181">
        <v>111.42740626321191</v>
      </c>
      <c r="AU136" s="181">
        <v>111.85975755153558</v>
      </c>
      <c r="AV136" s="181">
        <v>112.50714020824984</v>
      </c>
      <c r="AW136" s="181">
        <v>111.8717474725922</v>
      </c>
      <c r="AX136" s="181">
        <v>111.95992562267023</v>
      </c>
      <c r="AY136" s="181">
        <v>112.31286406525959</v>
      </c>
      <c r="AZ136" s="181">
        <v>111.97907606802588</v>
      </c>
      <c r="BA136" s="181">
        <v>111.96047734198191</v>
      </c>
      <c r="BB136" s="181">
        <v>111.75536086587439</v>
      </c>
      <c r="BC136" s="181">
        <v>111.84969054709711</v>
      </c>
      <c r="BD136" s="181">
        <v>112.01838231215976</v>
      </c>
      <c r="BE136" s="181">
        <v>111.50927880886272</v>
      </c>
      <c r="BF136" s="181">
        <v>110.70072299128829</v>
      </c>
      <c r="BG136" s="181">
        <v>111.87467864498919</v>
      </c>
      <c r="BH136" s="181">
        <v>111.87467864498919</v>
      </c>
      <c r="BI136" s="181">
        <v>113.31645081651679</v>
      </c>
      <c r="BJ136" s="181">
        <v>111.29080057124641</v>
      </c>
      <c r="BK136" s="181">
        <v>112.92214134664125</v>
      </c>
      <c r="BL136" s="181">
        <v>114.50188908611611</v>
      </c>
      <c r="BM136" s="181">
        <v>114.65307421964056</v>
      </c>
      <c r="BN136" s="181">
        <v>115.07853235872275</v>
      </c>
      <c r="BO136" s="181">
        <v>115.29028443824197</v>
      </c>
      <c r="BP136" s="181">
        <v>109.80479326687306</v>
      </c>
      <c r="BQ136" s="181">
        <v>113.04950027630812</v>
      </c>
      <c r="BR136" s="181">
        <v>113.04950027630812</v>
      </c>
      <c r="BS136" s="181">
        <v>113.04950027630812</v>
      </c>
      <c r="BT136" s="181">
        <v>112.88941070251539</v>
      </c>
    </row>
    <row r="137" spans="1:72" x14ac:dyDescent="0.25">
      <c r="A137" s="173" t="s">
        <v>176</v>
      </c>
      <c r="C137" s="164">
        <f>C138</f>
        <v>1</v>
      </c>
      <c r="D137" s="176">
        <v>103.10452271856104</v>
      </c>
      <c r="E137" s="176">
        <v>103.69901984072185</v>
      </c>
      <c r="F137" s="176">
        <f t="shared" ref="F137:BQ137" si="47">F138</f>
        <v>103.69901984072185</v>
      </c>
      <c r="G137" s="176">
        <f t="shared" si="47"/>
        <v>103.69901984072185</v>
      </c>
      <c r="H137" s="176">
        <f t="shared" si="47"/>
        <v>105.5611604669098</v>
      </c>
      <c r="I137" s="176">
        <f t="shared" si="47"/>
        <v>105.56116376494276</v>
      </c>
      <c r="J137" s="176">
        <f t="shared" si="47"/>
        <v>105.56116264583298</v>
      </c>
      <c r="K137" s="176">
        <f t="shared" si="47"/>
        <v>105.89222927598718</v>
      </c>
      <c r="L137" s="176">
        <f t="shared" si="47"/>
        <v>105.89222927598718</v>
      </c>
      <c r="M137" s="176">
        <f t="shared" si="47"/>
        <v>105.89222927598718</v>
      </c>
      <c r="N137" s="176">
        <f t="shared" si="47"/>
        <v>105.89222927598718</v>
      </c>
      <c r="O137" s="176">
        <f t="shared" si="47"/>
        <v>105.89222927598718</v>
      </c>
      <c r="P137" s="176">
        <f t="shared" si="47"/>
        <v>105.89222927598718</v>
      </c>
      <c r="Q137" s="176">
        <f t="shared" si="47"/>
        <v>106.82606114231596</v>
      </c>
      <c r="R137" s="176">
        <f t="shared" si="47"/>
        <v>106.82606114231596</v>
      </c>
      <c r="S137" s="176">
        <f t="shared" si="47"/>
        <v>106.82606114231596</v>
      </c>
      <c r="T137" s="176">
        <f t="shared" si="47"/>
        <v>106.82606114231596</v>
      </c>
      <c r="U137" s="176">
        <f t="shared" si="47"/>
        <v>107.44201652668106</v>
      </c>
      <c r="V137" s="176">
        <f t="shared" si="47"/>
        <v>108.02141894192199</v>
      </c>
      <c r="W137" s="176">
        <f t="shared" si="47"/>
        <v>108.02141894192199</v>
      </c>
      <c r="X137" s="176">
        <f t="shared" si="47"/>
        <v>108.02141894192199</v>
      </c>
      <c r="Y137" s="176">
        <f t="shared" si="47"/>
        <v>108.02141894192199</v>
      </c>
      <c r="Z137" s="176">
        <f t="shared" si="47"/>
        <v>108.02141585234244</v>
      </c>
      <c r="AA137" s="176">
        <f t="shared" si="47"/>
        <v>107.2825223381912</v>
      </c>
      <c r="AB137" s="176">
        <f t="shared" si="47"/>
        <v>108.18318819641105</v>
      </c>
      <c r="AC137" s="176">
        <f t="shared" si="47"/>
        <v>108.18318819641105</v>
      </c>
      <c r="AD137" s="176">
        <f t="shared" si="47"/>
        <v>108.18318819641105</v>
      </c>
      <c r="AE137" s="176">
        <f t="shared" si="47"/>
        <v>108.18318819641105</v>
      </c>
      <c r="AF137" s="176">
        <f t="shared" si="47"/>
        <v>108.18318819641105</v>
      </c>
      <c r="AG137" s="176">
        <f t="shared" si="47"/>
        <v>108.18318819641105</v>
      </c>
      <c r="AH137" s="176">
        <f t="shared" si="47"/>
        <v>108.71511051632154</v>
      </c>
      <c r="AI137" s="176">
        <f t="shared" si="47"/>
        <v>108.71511051632154</v>
      </c>
      <c r="AJ137" s="176">
        <f t="shared" si="47"/>
        <v>108.71511051632154</v>
      </c>
      <c r="AK137" s="176">
        <f t="shared" si="47"/>
        <v>108.71511051632154</v>
      </c>
      <c r="AL137" s="176">
        <f t="shared" si="47"/>
        <v>102.11610671646021</v>
      </c>
      <c r="AM137" s="176">
        <f t="shared" si="47"/>
        <v>102.11610671646021</v>
      </c>
      <c r="AN137" s="176">
        <f t="shared" si="47"/>
        <v>102.11610671646021</v>
      </c>
      <c r="AO137" s="176">
        <f t="shared" si="47"/>
        <v>106.41754700100434</v>
      </c>
      <c r="AP137" s="176">
        <f t="shared" si="47"/>
        <v>106.41754700100434</v>
      </c>
      <c r="AQ137" s="176">
        <f t="shared" si="47"/>
        <v>106.41754700100434</v>
      </c>
      <c r="AR137" s="176">
        <f t="shared" si="47"/>
        <v>105.91927805127219</v>
      </c>
      <c r="AS137" s="176">
        <f t="shared" si="47"/>
        <v>105.91927805127219</v>
      </c>
      <c r="AT137" s="176">
        <f t="shared" si="47"/>
        <v>105.91927805127219</v>
      </c>
      <c r="AU137" s="176">
        <f t="shared" si="47"/>
        <v>105.91927805127219</v>
      </c>
      <c r="AV137" s="176">
        <f t="shared" si="47"/>
        <v>108.48921663858535</v>
      </c>
      <c r="AW137" s="176">
        <f t="shared" si="47"/>
        <v>108.48921663858535</v>
      </c>
      <c r="AX137" s="176">
        <f t="shared" si="47"/>
        <v>107.82104129021749</v>
      </c>
      <c r="AY137" s="176">
        <f t="shared" si="47"/>
        <v>107.82104129021749</v>
      </c>
      <c r="AZ137" s="176">
        <f t="shared" si="47"/>
        <v>109.02071611284418</v>
      </c>
      <c r="BA137" s="176">
        <f t="shared" si="47"/>
        <v>109.02071611284418</v>
      </c>
      <c r="BB137" s="176">
        <f t="shared" si="47"/>
        <v>109.69632593905555</v>
      </c>
      <c r="BC137" s="176">
        <f t="shared" si="47"/>
        <v>109.69632593905555</v>
      </c>
      <c r="BD137" s="176">
        <f t="shared" si="47"/>
        <v>109.69632593905555</v>
      </c>
      <c r="BE137" s="176">
        <f t="shared" si="47"/>
        <v>109.69632593905555</v>
      </c>
      <c r="BF137" s="176">
        <f t="shared" si="47"/>
        <v>112.35322506924408</v>
      </c>
      <c r="BG137" s="176">
        <f t="shared" si="47"/>
        <v>112.57038334580537</v>
      </c>
      <c r="BH137" s="176">
        <f t="shared" si="47"/>
        <v>112.57038334580537</v>
      </c>
      <c r="BI137" s="176">
        <f t="shared" si="47"/>
        <v>112.57038334580537</v>
      </c>
      <c r="BJ137" s="176">
        <f t="shared" si="47"/>
        <v>114.12129372622813</v>
      </c>
      <c r="BK137" s="176">
        <f t="shared" si="47"/>
        <v>114.12022990123857</v>
      </c>
      <c r="BL137" s="176">
        <f t="shared" si="47"/>
        <v>114.12022990123857</v>
      </c>
      <c r="BM137" s="176">
        <f t="shared" si="47"/>
        <v>114.12022990123857</v>
      </c>
      <c r="BN137" s="176">
        <f t="shared" si="47"/>
        <v>114.12022990123857</v>
      </c>
      <c r="BO137" s="176">
        <f t="shared" si="47"/>
        <v>114.12022990123857</v>
      </c>
      <c r="BP137" s="176">
        <f t="shared" si="47"/>
        <v>114.12022990123857</v>
      </c>
      <c r="BQ137" s="176">
        <f t="shared" si="47"/>
        <v>112.68097090184229</v>
      </c>
      <c r="BR137" s="177">
        <f>BR138</f>
        <v>112.68097090184229</v>
      </c>
      <c r="BS137" s="177">
        <f>BS138</f>
        <v>112.68097090184229</v>
      </c>
      <c r="BT137" s="177">
        <f>BT138</f>
        <v>112.68097090184229</v>
      </c>
    </row>
    <row r="138" spans="1:72" x14ac:dyDescent="0.25">
      <c r="B138" s="148" t="s">
        <v>533</v>
      </c>
      <c r="C138" s="200">
        <v>1</v>
      </c>
      <c r="D138" s="201">
        <v>103.10452271856104</v>
      </c>
      <c r="E138" s="181">
        <v>103.69901984072185</v>
      </c>
      <c r="F138" s="181">
        <v>103.69901984072185</v>
      </c>
      <c r="G138" s="181">
        <v>103.69901984072185</v>
      </c>
      <c r="H138" s="181">
        <v>105.5611604669098</v>
      </c>
      <c r="I138" s="181">
        <v>105.56116376494276</v>
      </c>
      <c r="J138" s="181">
        <v>105.56116264583298</v>
      </c>
      <c r="K138" s="181">
        <v>105.89222927598718</v>
      </c>
      <c r="L138" s="181">
        <v>105.89222927598718</v>
      </c>
      <c r="M138" s="181">
        <v>105.89222927598718</v>
      </c>
      <c r="N138" s="181">
        <v>105.89222927598718</v>
      </c>
      <c r="O138" s="181">
        <v>105.89222927598718</v>
      </c>
      <c r="P138" s="181">
        <v>105.89222927598718</v>
      </c>
      <c r="Q138" s="181">
        <v>106.82606114231596</v>
      </c>
      <c r="R138" s="181">
        <v>106.82606114231596</v>
      </c>
      <c r="S138" s="181">
        <v>106.82606114231596</v>
      </c>
      <c r="T138" s="181">
        <v>106.82606114231596</v>
      </c>
      <c r="U138" s="181">
        <v>107.44201652668106</v>
      </c>
      <c r="V138" s="181">
        <v>108.02141894192199</v>
      </c>
      <c r="W138" s="181">
        <v>108.02141894192199</v>
      </c>
      <c r="X138" s="181">
        <v>108.02141894192199</v>
      </c>
      <c r="Y138" s="181">
        <v>108.02141894192199</v>
      </c>
      <c r="Z138" s="181">
        <v>108.02141585234244</v>
      </c>
      <c r="AA138" s="181">
        <v>107.2825223381912</v>
      </c>
      <c r="AB138" s="181">
        <v>108.18318819641105</v>
      </c>
      <c r="AC138" s="181">
        <v>108.18318819641105</v>
      </c>
      <c r="AD138" s="181">
        <v>108.18318819641105</v>
      </c>
      <c r="AE138" s="181">
        <v>108.18318819641105</v>
      </c>
      <c r="AF138" s="181">
        <v>108.18318819641105</v>
      </c>
      <c r="AG138" s="181">
        <v>108.18318819641105</v>
      </c>
      <c r="AH138" s="181">
        <v>108.71511051632154</v>
      </c>
      <c r="AI138" s="181">
        <v>108.71511051632154</v>
      </c>
      <c r="AJ138" s="181">
        <v>108.71511051632154</v>
      </c>
      <c r="AK138" s="181">
        <v>108.71511051632154</v>
      </c>
      <c r="AL138" s="181">
        <v>102.11610671646021</v>
      </c>
      <c r="AM138" s="181">
        <v>102.11610671646021</v>
      </c>
      <c r="AN138" s="181">
        <v>102.11610671646021</v>
      </c>
      <c r="AO138" s="181">
        <v>106.41754700100434</v>
      </c>
      <c r="AP138" s="181">
        <v>106.41754700100434</v>
      </c>
      <c r="AQ138" s="181">
        <v>106.41754700100434</v>
      </c>
      <c r="AR138" s="181">
        <v>105.91927805127219</v>
      </c>
      <c r="AS138" s="181">
        <v>105.91927805127219</v>
      </c>
      <c r="AT138" s="181">
        <v>105.91927805127219</v>
      </c>
      <c r="AU138" s="181">
        <v>105.91927805127219</v>
      </c>
      <c r="AV138" s="181">
        <v>108.48921663858535</v>
      </c>
      <c r="AW138" s="181">
        <v>108.48921663858535</v>
      </c>
      <c r="AX138" s="181">
        <v>107.82104129021749</v>
      </c>
      <c r="AY138" s="181">
        <v>107.82104129021749</v>
      </c>
      <c r="AZ138" s="181">
        <v>109.02071611284418</v>
      </c>
      <c r="BA138" s="181">
        <v>109.02071611284418</v>
      </c>
      <c r="BB138" s="181">
        <v>109.69632593905555</v>
      </c>
      <c r="BC138" s="181">
        <v>109.69632593905555</v>
      </c>
      <c r="BD138" s="181">
        <v>109.69632593905555</v>
      </c>
      <c r="BE138" s="181">
        <v>109.69632593905555</v>
      </c>
      <c r="BF138" s="181">
        <v>112.35322506924408</v>
      </c>
      <c r="BG138" s="181">
        <v>112.57038334580537</v>
      </c>
      <c r="BH138" s="181">
        <v>112.57038334580537</v>
      </c>
      <c r="BI138" s="181">
        <v>112.57038334580537</v>
      </c>
      <c r="BJ138" s="181">
        <v>114.12129372622813</v>
      </c>
      <c r="BK138" s="181">
        <v>114.12022990123857</v>
      </c>
      <c r="BL138" s="181">
        <v>114.12022990123857</v>
      </c>
      <c r="BM138" s="181">
        <v>114.12022990123857</v>
      </c>
      <c r="BN138" s="181">
        <v>114.12022990123857</v>
      </c>
      <c r="BO138" s="181">
        <v>114.12022990123857</v>
      </c>
      <c r="BP138" s="181">
        <v>114.12022990123857</v>
      </c>
      <c r="BQ138" s="181">
        <v>112.68097090184229</v>
      </c>
      <c r="BR138" s="181">
        <v>112.68097090184229</v>
      </c>
      <c r="BS138" s="181">
        <v>112.68097090184229</v>
      </c>
      <c r="BT138" s="181">
        <v>112.68097090184229</v>
      </c>
    </row>
    <row r="139" spans="1:72" x14ac:dyDescent="0.25">
      <c r="A139" s="189" t="s">
        <v>88</v>
      </c>
      <c r="B139" s="188"/>
      <c r="C139" s="164">
        <f>C140</f>
        <v>4</v>
      </c>
      <c r="D139" s="170">
        <v>101.36595588322619</v>
      </c>
      <c r="E139" s="170">
        <v>101.45782007711738</v>
      </c>
      <c r="F139" s="170">
        <f t="shared" ref="F139:BP140" si="48">F140</f>
        <v>101.45782007711738</v>
      </c>
      <c r="G139" s="170">
        <f t="shared" si="48"/>
        <v>101.45782007711738</v>
      </c>
      <c r="H139" s="170">
        <f t="shared" si="48"/>
        <v>101.94008315639633</v>
      </c>
      <c r="I139" s="170">
        <f t="shared" si="48"/>
        <v>101.94008315639633</v>
      </c>
      <c r="J139" s="170">
        <f t="shared" si="48"/>
        <v>102.0372917290742</v>
      </c>
      <c r="K139" s="170">
        <f t="shared" si="48"/>
        <v>102.17649692229148</v>
      </c>
      <c r="L139" s="170">
        <f t="shared" si="48"/>
        <v>102.93275579864392</v>
      </c>
      <c r="M139" s="170">
        <f t="shared" si="48"/>
        <v>102.93275579864392</v>
      </c>
      <c r="N139" s="170">
        <f t="shared" si="48"/>
        <v>102.93275579864392</v>
      </c>
      <c r="O139" s="170">
        <f t="shared" si="48"/>
        <v>103.02429384362132</v>
      </c>
      <c r="P139" s="170">
        <f t="shared" si="48"/>
        <v>103.02429384362132</v>
      </c>
      <c r="Q139" s="170">
        <f t="shared" si="48"/>
        <v>101.7561242608643</v>
      </c>
      <c r="R139" s="170">
        <f t="shared" si="48"/>
        <v>104.08157691974648</v>
      </c>
      <c r="S139" s="170">
        <f t="shared" si="48"/>
        <v>104.36068116348854</v>
      </c>
      <c r="T139" s="170">
        <f t="shared" si="48"/>
        <v>105.67845935391958</v>
      </c>
      <c r="U139" s="170">
        <f t="shared" si="48"/>
        <v>105.82442539672361</v>
      </c>
      <c r="V139" s="170">
        <f t="shared" si="48"/>
        <v>106.43904161786496</v>
      </c>
      <c r="W139" s="170">
        <f t="shared" si="48"/>
        <v>106.48684142365668</v>
      </c>
      <c r="X139" s="170">
        <f t="shared" si="48"/>
        <v>106.48684142365668</v>
      </c>
      <c r="Y139" s="170">
        <f t="shared" si="48"/>
        <v>104.92742989712424</v>
      </c>
      <c r="Z139" s="170">
        <f t="shared" si="48"/>
        <v>105.18906114288995</v>
      </c>
      <c r="AA139" s="170">
        <f t="shared" si="48"/>
        <v>105.2954214258675</v>
      </c>
      <c r="AB139" s="170">
        <f t="shared" si="48"/>
        <v>106.01490642921888</v>
      </c>
      <c r="AC139" s="170">
        <f t="shared" si="48"/>
        <v>104.89132485538104</v>
      </c>
      <c r="AD139" s="170">
        <f t="shared" si="48"/>
        <v>105.13834776965621</v>
      </c>
      <c r="AE139" s="170">
        <f t="shared" si="48"/>
        <v>105.13834776965621</v>
      </c>
      <c r="AF139" s="170">
        <f t="shared" si="48"/>
        <v>109.18433650442796</v>
      </c>
      <c r="AG139" s="170">
        <f t="shared" si="48"/>
        <v>109.58723813874349</v>
      </c>
      <c r="AH139" s="170">
        <f t="shared" si="48"/>
        <v>111.30657639048434</v>
      </c>
      <c r="AI139" s="170">
        <f t="shared" si="48"/>
        <v>111.86764459871297</v>
      </c>
      <c r="AJ139" s="170">
        <f t="shared" si="48"/>
        <v>111.86764459871297</v>
      </c>
      <c r="AK139" s="170">
        <f t="shared" si="48"/>
        <v>114.64369290576809</v>
      </c>
      <c r="AL139" s="170">
        <f t="shared" si="48"/>
        <v>116.040470740084</v>
      </c>
      <c r="AM139" s="170">
        <f t="shared" si="48"/>
        <v>116.57148602220192</v>
      </c>
      <c r="AN139" s="170">
        <f t="shared" si="48"/>
        <v>116.57148602220192</v>
      </c>
      <c r="AO139" s="170">
        <f t="shared" si="48"/>
        <v>116.42809239405312</v>
      </c>
      <c r="AP139" s="170">
        <f t="shared" si="48"/>
        <v>116.46748779713693</v>
      </c>
      <c r="AQ139" s="170">
        <f t="shared" si="48"/>
        <v>117.00863406361258</v>
      </c>
      <c r="AR139" s="170">
        <f t="shared" si="48"/>
        <v>117.37035415733058</v>
      </c>
      <c r="AS139" s="170">
        <f t="shared" si="48"/>
        <v>117.72196582864859</v>
      </c>
      <c r="AT139" s="170">
        <f t="shared" si="48"/>
        <v>118.73930617118823</v>
      </c>
      <c r="AU139" s="170">
        <f t="shared" si="48"/>
        <v>119.14187067882447</v>
      </c>
      <c r="AV139" s="170">
        <f t="shared" si="48"/>
        <v>119.14187067882447</v>
      </c>
      <c r="AW139" s="170">
        <f t="shared" si="48"/>
        <v>118.6206539768167</v>
      </c>
      <c r="AX139" s="170">
        <f t="shared" si="48"/>
        <v>118.96100868901553</v>
      </c>
      <c r="AY139" s="170">
        <f t="shared" si="48"/>
        <v>120.08765397182117</v>
      </c>
      <c r="AZ139" s="170">
        <f t="shared" si="48"/>
        <v>116.8742655384589</v>
      </c>
      <c r="BA139" s="170">
        <f t="shared" si="48"/>
        <v>117.3796730278158</v>
      </c>
      <c r="BB139" s="170">
        <f t="shared" si="48"/>
        <v>118.83016954959864</v>
      </c>
      <c r="BC139" s="170">
        <f t="shared" si="48"/>
        <v>119.19689462232182</v>
      </c>
      <c r="BD139" s="170">
        <f t="shared" si="48"/>
        <v>120.71249007287655</v>
      </c>
      <c r="BE139" s="170">
        <f t="shared" si="48"/>
        <v>119.59648761951688</v>
      </c>
      <c r="BF139" s="170">
        <f t="shared" si="48"/>
        <v>120.13200515764038</v>
      </c>
      <c r="BG139" s="170">
        <f t="shared" si="48"/>
        <v>121.65818634876469</v>
      </c>
      <c r="BH139" s="170">
        <f t="shared" si="48"/>
        <v>121.65818634876469</v>
      </c>
      <c r="BI139" s="170">
        <f t="shared" si="48"/>
        <v>122.16427951021231</v>
      </c>
      <c r="BJ139" s="170">
        <f t="shared" si="48"/>
        <v>122.94242044101885</v>
      </c>
      <c r="BK139" s="170">
        <f t="shared" si="48"/>
        <v>122.52636076646635</v>
      </c>
      <c r="BL139" s="170">
        <f t="shared" si="48"/>
        <v>124.39158479140877</v>
      </c>
      <c r="BM139" s="170">
        <f t="shared" si="48"/>
        <v>127.46357048934733</v>
      </c>
      <c r="BN139" s="170">
        <f t="shared" si="48"/>
        <v>127.80851588812928</v>
      </c>
      <c r="BO139" s="170">
        <f t="shared" si="48"/>
        <v>128.07677657081013</v>
      </c>
      <c r="BP139" s="170">
        <f t="shared" si="48"/>
        <v>128.22338068647105</v>
      </c>
      <c r="BQ139" s="170">
        <f t="shared" ref="BQ139:BT140" si="49">BQ140</f>
        <v>128.57560862411518</v>
      </c>
      <c r="BR139" s="172">
        <f t="shared" si="49"/>
        <v>128.39135188146469</v>
      </c>
      <c r="BS139" s="172">
        <f t="shared" si="49"/>
        <v>130.40175571418285</v>
      </c>
      <c r="BT139" s="172">
        <f t="shared" si="49"/>
        <v>130.4709053615646</v>
      </c>
    </row>
    <row r="140" spans="1:72" x14ac:dyDescent="0.25">
      <c r="A140" s="173" t="s">
        <v>89</v>
      </c>
      <c r="B140" s="188"/>
      <c r="C140" s="164">
        <f>C141</f>
        <v>4</v>
      </c>
      <c r="D140" s="176">
        <v>101.36595588322619</v>
      </c>
      <c r="E140" s="176">
        <v>101.45782007711738</v>
      </c>
      <c r="F140" s="176">
        <f t="shared" si="48"/>
        <v>101.45782007711738</v>
      </c>
      <c r="G140" s="176">
        <f t="shared" si="48"/>
        <v>101.45782007711738</v>
      </c>
      <c r="H140" s="176">
        <f t="shared" si="48"/>
        <v>101.94008315639633</v>
      </c>
      <c r="I140" s="176">
        <f t="shared" si="48"/>
        <v>101.94008315639633</v>
      </c>
      <c r="J140" s="176">
        <f t="shared" si="48"/>
        <v>102.0372917290742</v>
      </c>
      <c r="K140" s="176">
        <f t="shared" si="48"/>
        <v>102.17649692229148</v>
      </c>
      <c r="L140" s="176">
        <f t="shared" si="48"/>
        <v>102.93275579864392</v>
      </c>
      <c r="M140" s="176">
        <f t="shared" si="48"/>
        <v>102.93275579864392</v>
      </c>
      <c r="N140" s="176">
        <f t="shared" si="48"/>
        <v>102.93275579864392</v>
      </c>
      <c r="O140" s="176">
        <f t="shared" si="48"/>
        <v>103.02429384362132</v>
      </c>
      <c r="P140" s="176">
        <f t="shared" si="48"/>
        <v>103.02429384362132</v>
      </c>
      <c r="Q140" s="176">
        <f t="shared" si="48"/>
        <v>101.7561242608643</v>
      </c>
      <c r="R140" s="176">
        <f t="shared" si="48"/>
        <v>104.08157691974648</v>
      </c>
      <c r="S140" s="176">
        <f t="shared" si="48"/>
        <v>104.36068116348854</v>
      </c>
      <c r="T140" s="176">
        <f t="shared" si="48"/>
        <v>105.67845935391958</v>
      </c>
      <c r="U140" s="176">
        <f t="shared" si="48"/>
        <v>105.82442539672361</v>
      </c>
      <c r="V140" s="176">
        <f t="shared" si="48"/>
        <v>106.43904161786496</v>
      </c>
      <c r="W140" s="176">
        <f t="shared" si="48"/>
        <v>106.48684142365668</v>
      </c>
      <c r="X140" s="176">
        <f t="shared" si="48"/>
        <v>106.48684142365668</v>
      </c>
      <c r="Y140" s="176">
        <f t="shared" si="48"/>
        <v>104.92742989712424</v>
      </c>
      <c r="Z140" s="176">
        <f t="shared" si="48"/>
        <v>105.18906114288995</v>
      </c>
      <c r="AA140" s="176">
        <f t="shared" si="48"/>
        <v>105.2954214258675</v>
      </c>
      <c r="AB140" s="176">
        <f t="shared" si="48"/>
        <v>106.01490642921888</v>
      </c>
      <c r="AC140" s="176">
        <f t="shared" si="48"/>
        <v>104.89132485538104</v>
      </c>
      <c r="AD140" s="176">
        <f t="shared" si="48"/>
        <v>105.13834776965621</v>
      </c>
      <c r="AE140" s="176">
        <f t="shared" si="48"/>
        <v>105.13834776965621</v>
      </c>
      <c r="AF140" s="176">
        <f t="shared" si="48"/>
        <v>109.18433650442796</v>
      </c>
      <c r="AG140" s="176">
        <f t="shared" si="48"/>
        <v>109.58723813874349</v>
      </c>
      <c r="AH140" s="176">
        <f t="shared" si="48"/>
        <v>111.30657639048434</v>
      </c>
      <c r="AI140" s="176">
        <f t="shared" si="48"/>
        <v>111.86764459871297</v>
      </c>
      <c r="AJ140" s="176">
        <f t="shared" si="48"/>
        <v>111.86764459871297</v>
      </c>
      <c r="AK140" s="176">
        <f t="shared" si="48"/>
        <v>114.64369290576809</v>
      </c>
      <c r="AL140" s="176">
        <f t="shared" si="48"/>
        <v>116.040470740084</v>
      </c>
      <c r="AM140" s="176">
        <f t="shared" si="48"/>
        <v>116.57148602220192</v>
      </c>
      <c r="AN140" s="176">
        <f t="shared" si="48"/>
        <v>116.57148602220192</v>
      </c>
      <c r="AO140" s="176">
        <f t="shared" si="48"/>
        <v>116.42809239405312</v>
      </c>
      <c r="AP140" s="176">
        <f t="shared" si="48"/>
        <v>116.46748779713693</v>
      </c>
      <c r="AQ140" s="176">
        <f t="shared" si="48"/>
        <v>117.00863406361258</v>
      </c>
      <c r="AR140" s="176">
        <f t="shared" si="48"/>
        <v>117.37035415733058</v>
      </c>
      <c r="AS140" s="176">
        <f t="shared" si="48"/>
        <v>117.72196582864859</v>
      </c>
      <c r="AT140" s="176">
        <f t="shared" si="48"/>
        <v>118.73930617118823</v>
      </c>
      <c r="AU140" s="176">
        <f t="shared" si="48"/>
        <v>119.14187067882447</v>
      </c>
      <c r="AV140" s="176">
        <f t="shared" si="48"/>
        <v>119.14187067882447</v>
      </c>
      <c r="AW140" s="176">
        <f t="shared" si="48"/>
        <v>118.6206539768167</v>
      </c>
      <c r="AX140" s="176">
        <f t="shared" si="48"/>
        <v>118.96100868901553</v>
      </c>
      <c r="AY140" s="176">
        <f t="shared" si="48"/>
        <v>120.08765397182117</v>
      </c>
      <c r="AZ140" s="176">
        <f t="shared" si="48"/>
        <v>116.8742655384589</v>
      </c>
      <c r="BA140" s="176">
        <f t="shared" si="48"/>
        <v>117.3796730278158</v>
      </c>
      <c r="BB140" s="176">
        <f t="shared" si="48"/>
        <v>118.83016954959864</v>
      </c>
      <c r="BC140" s="176">
        <f t="shared" si="48"/>
        <v>119.19689462232182</v>
      </c>
      <c r="BD140" s="176">
        <f t="shared" si="48"/>
        <v>120.71249007287655</v>
      </c>
      <c r="BE140" s="176">
        <f t="shared" si="48"/>
        <v>119.59648761951688</v>
      </c>
      <c r="BF140" s="176">
        <f t="shared" si="48"/>
        <v>120.13200515764038</v>
      </c>
      <c r="BG140" s="176">
        <f t="shared" si="48"/>
        <v>121.65818634876469</v>
      </c>
      <c r="BH140" s="176">
        <f t="shared" si="48"/>
        <v>121.65818634876469</v>
      </c>
      <c r="BI140" s="176">
        <f t="shared" si="48"/>
        <v>122.16427951021231</v>
      </c>
      <c r="BJ140" s="176">
        <f t="shared" si="48"/>
        <v>122.94242044101885</v>
      </c>
      <c r="BK140" s="176">
        <f t="shared" si="48"/>
        <v>122.52636076646635</v>
      </c>
      <c r="BL140" s="176">
        <f t="shared" si="48"/>
        <v>124.39158479140877</v>
      </c>
      <c r="BM140" s="176">
        <f t="shared" si="48"/>
        <v>127.46357048934733</v>
      </c>
      <c r="BN140" s="176">
        <f t="shared" si="48"/>
        <v>127.80851588812928</v>
      </c>
      <c r="BO140" s="176">
        <f t="shared" si="48"/>
        <v>128.07677657081013</v>
      </c>
      <c r="BP140" s="176">
        <f t="shared" si="48"/>
        <v>128.22338068647105</v>
      </c>
      <c r="BQ140" s="176">
        <f t="shared" si="49"/>
        <v>128.57560862411518</v>
      </c>
      <c r="BR140" s="177">
        <f t="shared" si="49"/>
        <v>128.39135188146469</v>
      </c>
      <c r="BS140" s="177">
        <f t="shared" si="49"/>
        <v>130.40175571418285</v>
      </c>
      <c r="BT140" s="177">
        <f t="shared" si="49"/>
        <v>130.4709053615646</v>
      </c>
    </row>
    <row r="141" spans="1:72" x14ac:dyDescent="0.25">
      <c r="B141" s="148" t="s">
        <v>534</v>
      </c>
      <c r="C141" s="200">
        <v>4</v>
      </c>
      <c r="D141" s="201">
        <v>101.36595588322619</v>
      </c>
      <c r="E141" s="181">
        <v>101.45782007711738</v>
      </c>
      <c r="F141" s="181">
        <v>101.45782007711738</v>
      </c>
      <c r="G141" s="181">
        <v>101.45782007711738</v>
      </c>
      <c r="H141" s="181">
        <v>101.94008315639633</v>
      </c>
      <c r="I141" s="181">
        <v>101.94008315639633</v>
      </c>
      <c r="J141" s="181">
        <v>102.0372917290742</v>
      </c>
      <c r="K141" s="181">
        <v>102.17649692229148</v>
      </c>
      <c r="L141" s="181">
        <v>102.93275579864392</v>
      </c>
      <c r="M141" s="181">
        <v>102.93275579864392</v>
      </c>
      <c r="N141" s="181">
        <v>102.93275579864392</v>
      </c>
      <c r="O141" s="181">
        <v>103.02429384362132</v>
      </c>
      <c r="P141" s="181">
        <v>103.02429384362132</v>
      </c>
      <c r="Q141" s="181">
        <v>101.7561242608643</v>
      </c>
      <c r="R141" s="181">
        <v>104.08157691974648</v>
      </c>
      <c r="S141" s="181">
        <v>104.36068116348854</v>
      </c>
      <c r="T141" s="181">
        <v>105.67845935391958</v>
      </c>
      <c r="U141" s="181">
        <v>105.82442539672361</v>
      </c>
      <c r="V141" s="181">
        <v>106.43904161786496</v>
      </c>
      <c r="W141" s="181">
        <v>106.48684142365668</v>
      </c>
      <c r="X141" s="181">
        <v>106.48684142365668</v>
      </c>
      <c r="Y141" s="181">
        <v>104.92742989712424</v>
      </c>
      <c r="Z141" s="181">
        <v>105.18906114288995</v>
      </c>
      <c r="AA141" s="181">
        <v>105.2954214258675</v>
      </c>
      <c r="AB141" s="181">
        <v>106.01490642921888</v>
      </c>
      <c r="AC141" s="181">
        <v>104.89132485538104</v>
      </c>
      <c r="AD141" s="181">
        <v>105.13834776965621</v>
      </c>
      <c r="AE141" s="181">
        <v>105.13834776965621</v>
      </c>
      <c r="AF141" s="181">
        <v>109.18433650442796</v>
      </c>
      <c r="AG141" s="181">
        <v>109.58723813874349</v>
      </c>
      <c r="AH141" s="181">
        <v>111.30657639048434</v>
      </c>
      <c r="AI141" s="181">
        <v>111.86764459871297</v>
      </c>
      <c r="AJ141" s="181">
        <v>111.86764459871297</v>
      </c>
      <c r="AK141" s="181">
        <v>114.64369290576809</v>
      </c>
      <c r="AL141" s="181">
        <v>116.040470740084</v>
      </c>
      <c r="AM141" s="181">
        <v>116.57148602220192</v>
      </c>
      <c r="AN141" s="181">
        <v>116.57148602220192</v>
      </c>
      <c r="AO141" s="181">
        <v>116.42809239405312</v>
      </c>
      <c r="AP141" s="181">
        <v>116.46748779713693</v>
      </c>
      <c r="AQ141" s="181">
        <v>117.00863406361258</v>
      </c>
      <c r="AR141" s="181">
        <v>117.37035415733058</v>
      </c>
      <c r="AS141" s="181">
        <v>117.72196582864859</v>
      </c>
      <c r="AT141" s="181">
        <v>118.73930617118823</v>
      </c>
      <c r="AU141" s="181">
        <v>119.14187067882447</v>
      </c>
      <c r="AV141" s="181">
        <v>119.14187067882447</v>
      </c>
      <c r="AW141" s="181">
        <v>118.6206539768167</v>
      </c>
      <c r="AX141" s="181">
        <v>118.96100868901553</v>
      </c>
      <c r="AY141" s="181">
        <v>120.08765397182117</v>
      </c>
      <c r="AZ141" s="181">
        <v>116.8742655384589</v>
      </c>
      <c r="BA141" s="181">
        <v>117.3796730278158</v>
      </c>
      <c r="BB141" s="181">
        <v>118.83016954959864</v>
      </c>
      <c r="BC141" s="181">
        <v>119.19689462232182</v>
      </c>
      <c r="BD141" s="181">
        <v>120.71249007287655</v>
      </c>
      <c r="BE141" s="181">
        <v>119.59648761951688</v>
      </c>
      <c r="BF141" s="181">
        <v>120.13200515764038</v>
      </c>
      <c r="BG141" s="181">
        <v>121.65818634876469</v>
      </c>
      <c r="BH141" s="181">
        <v>121.65818634876469</v>
      </c>
      <c r="BI141" s="181">
        <v>122.16427951021231</v>
      </c>
      <c r="BJ141" s="181">
        <v>122.94242044101885</v>
      </c>
      <c r="BK141" s="181">
        <v>122.52636076646635</v>
      </c>
      <c r="BL141" s="181">
        <v>124.39158479140877</v>
      </c>
      <c r="BM141" s="181">
        <v>127.46357048934733</v>
      </c>
      <c r="BN141" s="181">
        <v>127.80851588812928</v>
      </c>
      <c r="BO141" s="181">
        <v>128.07677657081013</v>
      </c>
      <c r="BP141" s="181">
        <v>128.22338068647105</v>
      </c>
      <c r="BQ141" s="181">
        <v>128.57560862411518</v>
      </c>
      <c r="BR141" s="181">
        <v>128.39135188146469</v>
      </c>
      <c r="BS141" s="181">
        <v>130.40175571418285</v>
      </c>
      <c r="BT141" s="181">
        <v>130.4709053615646</v>
      </c>
    </row>
    <row r="142" spans="1:72" x14ac:dyDescent="0.25">
      <c r="A142" s="189" t="s">
        <v>90</v>
      </c>
      <c r="B142" s="188"/>
      <c r="C142" s="164">
        <f>C143+C148+C150</f>
        <v>9</v>
      </c>
      <c r="D142" s="170">
        <v>102.69740415970207</v>
      </c>
      <c r="E142" s="170">
        <v>104.01191050743996</v>
      </c>
      <c r="F142" s="170">
        <f t="shared" ref="F142:BQ142" si="50">(F143*7+F148*1+F150*1)/9</f>
        <v>104.06458833022093</v>
      </c>
      <c r="G142" s="170">
        <f t="shared" si="50"/>
        <v>103.84990009655213</v>
      </c>
      <c r="H142" s="170">
        <f t="shared" si="50"/>
        <v>103.82736862576631</v>
      </c>
      <c r="I142" s="170">
        <f t="shared" si="50"/>
        <v>103.97686749938786</v>
      </c>
      <c r="J142" s="170">
        <f t="shared" si="50"/>
        <v>104.39935215934764</v>
      </c>
      <c r="K142" s="170">
        <f t="shared" si="50"/>
        <v>107.59307019969242</v>
      </c>
      <c r="L142" s="170">
        <f t="shared" si="50"/>
        <v>108.40475700919028</v>
      </c>
      <c r="M142" s="170">
        <f t="shared" si="50"/>
        <v>107.93405466823337</v>
      </c>
      <c r="N142" s="170">
        <f t="shared" si="50"/>
        <v>105.94775131842965</v>
      </c>
      <c r="O142" s="170">
        <f t="shared" si="50"/>
        <v>109.59484587128915</v>
      </c>
      <c r="P142" s="170">
        <f t="shared" si="50"/>
        <v>110.20411675498384</v>
      </c>
      <c r="Q142" s="170">
        <f t="shared" si="50"/>
        <v>110.10488827758375</v>
      </c>
      <c r="R142" s="170">
        <f t="shared" si="50"/>
        <v>109.03797642745809</v>
      </c>
      <c r="S142" s="170">
        <f t="shared" si="50"/>
        <v>108.98557223779943</v>
      </c>
      <c r="T142" s="170">
        <f t="shared" si="50"/>
        <v>109.78472052033432</v>
      </c>
      <c r="U142" s="170">
        <f t="shared" si="50"/>
        <v>107.73314594655271</v>
      </c>
      <c r="V142" s="170">
        <f t="shared" si="50"/>
        <v>107.99565798255875</v>
      </c>
      <c r="W142" s="170">
        <f t="shared" si="50"/>
        <v>109.47810403882528</v>
      </c>
      <c r="X142" s="170">
        <f t="shared" si="50"/>
        <v>109.24142174334651</v>
      </c>
      <c r="Y142" s="170">
        <f t="shared" si="50"/>
        <v>109.57327871033748</v>
      </c>
      <c r="Z142" s="170">
        <f t="shared" si="50"/>
        <v>108.9549028984049</v>
      </c>
      <c r="AA142" s="170">
        <f t="shared" si="50"/>
        <v>110.36565251978381</v>
      </c>
      <c r="AB142" s="170">
        <f t="shared" si="50"/>
        <v>109.92502350949229</v>
      </c>
      <c r="AC142" s="170">
        <f t="shared" si="50"/>
        <v>109.74851508922232</v>
      </c>
      <c r="AD142" s="170">
        <f t="shared" si="50"/>
        <v>110.48939423538647</v>
      </c>
      <c r="AE142" s="170">
        <f t="shared" si="50"/>
        <v>111.34104663155235</v>
      </c>
      <c r="AF142" s="170">
        <f t="shared" si="50"/>
        <v>111.19054512318682</v>
      </c>
      <c r="AG142" s="170">
        <f t="shared" si="50"/>
        <v>111.19054512318682</v>
      </c>
      <c r="AH142" s="170">
        <f t="shared" si="50"/>
        <v>109.93586114956871</v>
      </c>
      <c r="AI142" s="170">
        <f t="shared" si="50"/>
        <v>109.88268634898421</v>
      </c>
      <c r="AJ142" s="170">
        <f t="shared" si="50"/>
        <v>110.09366205458218</v>
      </c>
      <c r="AK142" s="170">
        <f t="shared" si="50"/>
        <v>111.57785656307468</v>
      </c>
      <c r="AL142" s="170">
        <f t="shared" si="50"/>
        <v>112.6852415683417</v>
      </c>
      <c r="AM142" s="170">
        <f t="shared" si="50"/>
        <v>112.94043638019745</v>
      </c>
      <c r="AN142" s="170">
        <f t="shared" si="50"/>
        <v>112.87450957755753</v>
      </c>
      <c r="AO142" s="170">
        <f t="shared" si="50"/>
        <v>113.24118697707218</v>
      </c>
      <c r="AP142" s="170">
        <f t="shared" si="50"/>
        <v>113.79682566567885</v>
      </c>
      <c r="AQ142" s="170">
        <f t="shared" si="50"/>
        <v>113.26255915776125</v>
      </c>
      <c r="AR142" s="170">
        <f t="shared" si="50"/>
        <v>113.68933481411176</v>
      </c>
      <c r="AS142" s="170">
        <f t="shared" si="50"/>
        <v>112.40658838803171</v>
      </c>
      <c r="AT142" s="170">
        <f t="shared" si="50"/>
        <v>114.81446378964291</v>
      </c>
      <c r="AU142" s="170">
        <f t="shared" si="50"/>
        <v>114.4215530367231</v>
      </c>
      <c r="AV142" s="170">
        <f t="shared" si="50"/>
        <v>114.4215530367231</v>
      </c>
      <c r="AW142" s="170">
        <f t="shared" si="50"/>
        <v>114.70096261724274</v>
      </c>
      <c r="AX142" s="170">
        <f t="shared" si="50"/>
        <v>113.92661691526791</v>
      </c>
      <c r="AY142" s="170">
        <f t="shared" si="50"/>
        <v>114.49295297346205</v>
      </c>
      <c r="AZ142" s="170">
        <f t="shared" si="50"/>
        <v>114.49295297346205</v>
      </c>
      <c r="BA142" s="170">
        <f t="shared" si="50"/>
        <v>114.30776548099955</v>
      </c>
      <c r="BB142" s="170">
        <f t="shared" si="50"/>
        <v>113.77218853503149</v>
      </c>
      <c r="BC142" s="170">
        <f t="shared" si="50"/>
        <v>114.83125300059538</v>
      </c>
      <c r="BD142" s="170">
        <f t="shared" si="50"/>
        <v>114.66149753426481</v>
      </c>
      <c r="BE142" s="170">
        <f t="shared" si="50"/>
        <v>114.62210530753497</v>
      </c>
      <c r="BF142" s="170">
        <f t="shared" si="50"/>
        <v>114.36297791348774</v>
      </c>
      <c r="BG142" s="170">
        <f t="shared" si="50"/>
        <v>114.76737234782848</v>
      </c>
      <c r="BH142" s="170">
        <f t="shared" si="50"/>
        <v>112.65340364489896</v>
      </c>
      <c r="BI142" s="170">
        <f t="shared" si="50"/>
        <v>115.24083602870165</v>
      </c>
      <c r="BJ142" s="170">
        <f t="shared" si="50"/>
        <v>114.29456786749104</v>
      </c>
      <c r="BK142" s="170">
        <f t="shared" si="50"/>
        <v>114.94165325816169</v>
      </c>
      <c r="BL142" s="170">
        <f t="shared" si="50"/>
        <v>115.44466363969519</v>
      </c>
      <c r="BM142" s="170">
        <f t="shared" si="50"/>
        <v>114.61538857365989</v>
      </c>
      <c r="BN142" s="170">
        <f t="shared" si="50"/>
        <v>116.28277271918998</v>
      </c>
      <c r="BO142" s="170">
        <f t="shared" si="50"/>
        <v>116.4067914631957</v>
      </c>
      <c r="BP142" s="170">
        <f t="shared" si="50"/>
        <v>112.47266949574002</v>
      </c>
      <c r="BQ142" s="170">
        <f t="shared" si="50"/>
        <v>112.95976152460959</v>
      </c>
      <c r="BR142" s="172">
        <f>(BR143*7+BR148*1+BR150*1)/9</f>
        <v>113.81187405010502</v>
      </c>
      <c r="BS142" s="172">
        <f>(BS143*7+BS148*1+BS150*1)/9</f>
        <v>114.60707633573071</v>
      </c>
      <c r="BT142" s="172">
        <f>(BT143*7+BT148*1+BT150*1)/9</f>
        <v>115.62423597039904</v>
      </c>
    </row>
    <row r="143" spans="1:72" x14ac:dyDescent="0.25">
      <c r="A143" s="173" t="s">
        <v>91</v>
      </c>
      <c r="B143" s="188"/>
      <c r="C143" s="164">
        <f>SUM(C144:C147)</f>
        <v>7</v>
      </c>
      <c r="D143" s="176">
        <v>102.62523391961695</v>
      </c>
      <c r="E143" s="176">
        <v>103.00711269707972</v>
      </c>
      <c r="F143" s="176">
        <f t="shared" ref="F143:BQ143" si="51">(F144*1+F145*3+F146*2+F147*1)/7</f>
        <v>103.11212530757446</v>
      </c>
      <c r="G143" s="176">
        <f t="shared" si="51"/>
        <v>102.83609757857172</v>
      </c>
      <c r="H143" s="176">
        <f t="shared" si="51"/>
        <v>102.73163253464863</v>
      </c>
      <c r="I143" s="176">
        <f t="shared" si="51"/>
        <v>102.71926573877373</v>
      </c>
      <c r="J143" s="176">
        <f t="shared" si="51"/>
        <v>103.0464335573409</v>
      </c>
      <c r="K143" s="176">
        <f t="shared" si="51"/>
        <v>103.71049459569419</v>
      </c>
      <c r="L143" s="176">
        <f t="shared" si="51"/>
        <v>104.59511561692831</v>
      </c>
      <c r="M143" s="176">
        <f t="shared" si="51"/>
        <v>104.14693156426776</v>
      </c>
      <c r="N143" s="176">
        <f t="shared" si="51"/>
        <v>101.69379073234826</v>
      </c>
      <c r="O143" s="176">
        <f t="shared" si="51"/>
        <v>106.38291230031048</v>
      </c>
      <c r="P143" s="176">
        <f t="shared" si="51"/>
        <v>106.97337035240274</v>
      </c>
      <c r="Q143" s="176">
        <f t="shared" si="51"/>
        <v>106.84579088145976</v>
      </c>
      <c r="R143" s="176">
        <f t="shared" si="51"/>
        <v>105.47404707415535</v>
      </c>
      <c r="S143" s="176">
        <f t="shared" si="51"/>
        <v>105.56952405898434</v>
      </c>
      <c r="T143" s="176">
        <f t="shared" si="51"/>
        <v>106.44681651832745</v>
      </c>
      <c r="U143" s="176">
        <f t="shared" si="51"/>
        <v>103.67416499903824</v>
      </c>
      <c r="V143" s="176">
        <f t="shared" si="51"/>
        <v>103.6549312969112</v>
      </c>
      <c r="W143" s="176">
        <f t="shared" si="51"/>
        <v>105.06561851251186</v>
      </c>
      <c r="X143" s="176">
        <f t="shared" si="51"/>
        <v>104.88474570262066</v>
      </c>
      <c r="Y143" s="176">
        <f t="shared" si="51"/>
        <v>106.02857564935152</v>
      </c>
      <c r="Z143" s="176">
        <f t="shared" si="51"/>
        <v>105.33778453762943</v>
      </c>
      <c r="AA143" s="176">
        <f t="shared" si="51"/>
        <v>106.55628467893777</v>
      </c>
      <c r="AB143" s="176">
        <f t="shared" si="51"/>
        <v>106.11356322824437</v>
      </c>
      <c r="AC143" s="176">
        <f t="shared" si="51"/>
        <v>105.79889234025441</v>
      </c>
      <c r="AD143" s="176">
        <f t="shared" si="51"/>
        <v>106.51100929875379</v>
      </c>
      <c r="AE143" s="176">
        <f t="shared" si="51"/>
        <v>107.06795986486291</v>
      </c>
      <c r="AF143" s="176">
        <f t="shared" si="51"/>
        <v>106.88943448184489</v>
      </c>
      <c r="AG143" s="176">
        <f t="shared" si="51"/>
        <v>106.88943448184489</v>
      </c>
      <c r="AH143" s="176">
        <f t="shared" si="51"/>
        <v>105.15678041426519</v>
      </c>
      <c r="AI143" s="176">
        <f t="shared" si="51"/>
        <v>105.08841281351367</v>
      </c>
      <c r="AJ143" s="176">
        <f t="shared" si="51"/>
        <v>105.35966729213966</v>
      </c>
      <c r="AK143" s="176">
        <f t="shared" si="51"/>
        <v>106.32080798806223</v>
      </c>
      <c r="AL143" s="176">
        <f t="shared" si="51"/>
        <v>107.73228391100353</v>
      </c>
      <c r="AM143" s="176">
        <f t="shared" si="51"/>
        <v>108.06039152624666</v>
      </c>
      <c r="AN143" s="176">
        <f t="shared" si="51"/>
        <v>107.97562849428105</v>
      </c>
      <c r="AO143" s="176">
        <f t="shared" si="51"/>
        <v>108.44707086508559</v>
      </c>
      <c r="AP143" s="176">
        <f t="shared" si="51"/>
        <v>109.16146346472274</v>
      </c>
      <c r="AQ143" s="176">
        <f t="shared" si="51"/>
        <v>108.46730820535652</v>
      </c>
      <c r="AR143" s="176">
        <f t="shared" si="51"/>
        <v>108.85823497754494</v>
      </c>
      <c r="AS143" s="176">
        <f t="shared" si="51"/>
        <v>107.33874255829438</v>
      </c>
      <c r="AT143" s="176">
        <f t="shared" si="51"/>
        <v>110.57592659039061</v>
      </c>
      <c r="AU143" s="176">
        <f t="shared" si="51"/>
        <v>110.22719578860449</v>
      </c>
      <c r="AV143" s="176">
        <f t="shared" si="51"/>
        <v>110.22719578860449</v>
      </c>
      <c r="AW143" s="176">
        <f t="shared" si="51"/>
        <v>110.58643667784405</v>
      </c>
      <c r="AX143" s="176">
        <f t="shared" si="51"/>
        <v>109.43440918047989</v>
      </c>
      <c r="AY143" s="176">
        <f t="shared" si="51"/>
        <v>110.42330771178884</v>
      </c>
      <c r="AZ143" s="176">
        <f t="shared" si="51"/>
        <v>110.42330771178884</v>
      </c>
      <c r="BA143" s="176">
        <f t="shared" si="51"/>
        <v>110.07377267795333</v>
      </c>
      <c r="BB143" s="176">
        <f t="shared" si="51"/>
        <v>110.08604633165842</v>
      </c>
      <c r="BC143" s="176">
        <f t="shared" si="51"/>
        <v>111.2908225050633</v>
      </c>
      <c r="BD143" s="176">
        <f t="shared" si="51"/>
        <v>111.02736117216118</v>
      </c>
      <c r="BE143" s="176">
        <f t="shared" si="51"/>
        <v>110.17592781754693</v>
      </c>
      <c r="BF143" s="176">
        <f t="shared" si="51"/>
        <v>110.49907342377062</v>
      </c>
      <c r="BG143" s="176">
        <f t="shared" si="51"/>
        <v>110.86839267739116</v>
      </c>
      <c r="BH143" s="176">
        <f t="shared" si="51"/>
        <v>108.15043291648173</v>
      </c>
      <c r="BI143" s="176">
        <f t="shared" si="51"/>
        <v>111.54066110019767</v>
      </c>
      <c r="BJ143" s="176">
        <f t="shared" si="51"/>
        <v>110.61175785707937</v>
      </c>
      <c r="BK143" s="176">
        <f t="shared" si="51"/>
        <v>111.59222073127989</v>
      </c>
      <c r="BL143" s="176">
        <f t="shared" si="51"/>
        <v>112.00798130618035</v>
      </c>
      <c r="BM143" s="176">
        <f t="shared" si="51"/>
        <v>111.11336379522706</v>
      </c>
      <c r="BN143" s="176">
        <f t="shared" si="51"/>
        <v>113.09968847403313</v>
      </c>
      <c r="BO143" s="176">
        <f t="shared" si="51"/>
        <v>112.96952615540935</v>
      </c>
      <c r="BP143" s="176">
        <f t="shared" si="51"/>
        <v>107.79445530705748</v>
      </c>
      <c r="BQ143" s="176">
        <f t="shared" si="51"/>
        <v>108.14490718502931</v>
      </c>
      <c r="BR143" s="177">
        <f>(BR144*1+BR145*3+BR146*2+BR147*1)/7</f>
        <v>109.24048043209486</v>
      </c>
      <c r="BS143" s="177">
        <f>(BS144*1+BS145*3+BS146*2+BS147*1)/7</f>
        <v>110.26288337075646</v>
      </c>
      <c r="BT143" s="177">
        <f>(BT144*1+BT145*3+BT146*2+BT147*1)/7</f>
        <v>111.30748146217255</v>
      </c>
    </row>
    <row r="144" spans="1:72" x14ac:dyDescent="0.25">
      <c r="B144" s="148" t="s">
        <v>535</v>
      </c>
      <c r="C144" s="200">
        <v>1</v>
      </c>
      <c r="D144" s="201">
        <v>101.69712125474899</v>
      </c>
      <c r="E144" s="181">
        <v>101.69712125474899</v>
      </c>
      <c r="F144" s="181">
        <v>101.04978572886502</v>
      </c>
      <c r="G144" s="181">
        <v>100.44167880303644</v>
      </c>
      <c r="H144" s="181">
        <v>99.960871198700502</v>
      </c>
      <c r="I144" s="181">
        <v>99.050761948947766</v>
      </c>
      <c r="J144" s="181">
        <v>100.9480895923524</v>
      </c>
      <c r="K144" s="181">
        <v>100.9480895923524</v>
      </c>
      <c r="L144" s="181">
        <v>100.26021933340925</v>
      </c>
      <c r="M144" s="181">
        <v>99.912088734696283</v>
      </c>
      <c r="N144" s="181">
        <v>98.268271655783053</v>
      </c>
      <c r="O144" s="181">
        <v>99.912088734696283</v>
      </c>
      <c r="P144" s="181">
        <v>98.670614374128348</v>
      </c>
      <c r="Q144" s="181">
        <v>97.425094365668656</v>
      </c>
      <c r="R144" s="181">
        <v>97.425093612330414</v>
      </c>
      <c r="S144" s="181">
        <v>97.557575110704178</v>
      </c>
      <c r="T144" s="181">
        <v>98.835931321956593</v>
      </c>
      <c r="U144" s="181">
        <v>98.767717288626812</v>
      </c>
      <c r="V144" s="181">
        <v>97.39709154430669</v>
      </c>
      <c r="W144" s="181">
        <v>100.43942151926876</v>
      </c>
      <c r="X144" s="181">
        <v>99.481264072989873</v>
      </c>
      <c r="Y144" s="181">
        <v>98.046330377530452</v>
      </c>
      <c r="Z144" s="181">
        <v>97.064216450578655</v>
      </c>
      <c r="AA144" s="181">
        <v>98.541318329225874</v>
      </c>
      <c r="AB144" s="181">
        <v>98.541318329225874</v>
      </c>
      <c r="AC144" s="181">
        <v>96.334287968932074</v>
      </c>
      <c r="AD144" s="181">
        <v>96.334287968932074</v>
      </c>
      <c r="AE144" s="181">
        <v>97.945789916881594</v>
      </c>
      <c r="AF144" s="181">
        <v>97.945789916881594</v>
      </c>
      <c r="AG144" s="181">
        <v>97.945789916881594</v>
      </c>
      <c r="AH144" s="181">
        <v>98.342078997610656</v>
      </c>
      <c r="AI144" s="181">
        <v>98.937852610164668</v>
      </c>
      <c r="AJ144" s="181">
        <v>98.937852610164668</v>
      </c>
      <c r="AK144" s="181">
        <v>98.937852610164668</v>
      </c>
      <c r="AL144" s="181">
        <v>96.71769974873105</v>
      </c>
      <c r="AM144" s="181">
        <v>97.746306619360709</v>
      </c>
      <c r="AN144" s="181">
        <v>96.673817819979703</v>
      </c>
      <c r="AO144" s="181">
        <v>96.385028655161904</v>
      </c>
      <c r="AP144" s="181">
        <v>96.385028655161904</v>
      </c>
      <c r="AQ144" s="181">
        <v>91.525941839598289</v>
      </c>
      <c r="AR144" s="181">
        <v>94.262429244917257</v>
      </c>
      <c r="AS144" s="181">
        <v>94.262429244917257</v>
      </c>
      <c r="AT144" s="181">
        <v>94.831697114881038</v>
      </c>
      <c r="AU144" s="181">
        <v>94.831697114881038</v>
      </c>
      <c r="AV144" s="181">
        <v>94.831697114881038</v>
      </c>
      <c r="AW144" s="181">
        <v>97.346383339557889</v>
      </c>
      <c r="AX144" s="181">
        <v>94.210198201126985</v>
      </c>
      <c r="AY144" s="181">
        <v>98.802217330025528</v>
      </c>
      <c r="AZ144" s="181">
        <v>98.802217330025528</v>
      </c>
      <c r="BA144" s="181">
        <v>99.845784638375605</v>
      </c>
      <c r="BB144" s="181">
        <v>94.949319758053065</v>
      </c>
      <c r="BC144" s="181">
        <v>96.619514636879813</v>
      </c>
      <c r="BD144" s="181">
        <v>96.619514636879813</v>
      </c>
      <c r="BE144" s="181">
        <v>95.038111149464243</v>
      </c>
      <c r="BF144" s="181">
        <v>95.704018795346769</v>
      </c>
      <c r="BG144" s="181">
        <v>96.619514636879813</v>
      </c>
      <c r="BH144" s="181">
        <v>95.280122558868271</v>
      </c>
      <c r="BI144" s="181">
        <v>96.619514636879813</v>
      </c>
      <c r="BJ144" s="181">
        <v>92.729010729683992</v>
      </c>
      <c r="BK144" s="181">
        <v>93.395327788662627</v>
      </c>
      <c r="BL144" s="181">
        <v>95.10990412827384</v>
      </c>
      <c r="BM144" s="181">
        <v>94.890439687886982</v>
      </c>
      <c r="BN144" s="181">
        <v>95.531891243852172</v>
      </c>
      <c r="BO144" s="181">
        <v>94.620755013485748</v>
      </c>
      <c r="BP144" s="181">
        <v>94.097510879885718</v>
      </c>
      <c r="BQ144" s="181">
        <v>92.981013275077018</v>
      </c>
      <c r="BR144" s="181">
        <v>92.981013275077018</v>
      </c>
      <c r="BS144" s="181">
        <v>96.645332778571529</v>
      </c>
      <c r="BT144" s="181">
        <v>98.319631555054841</v>
      </c>
    </row>
    <row r="145" spans="1:72" x14ac:dyDescent="0.25">
      <c r="B145" s="148" t="s">
        <v>536</v>
      </c>
      <c r="C145" s="200">
        <v>3</v>
      </c>
      <c r="D145" s="201">
        <v>100.30408448509195</v>
      </c>
      <c r="E145" s="181">
        <v>101.19473410009313</v>
      </c>
      <c r="F145" s="181">
        <v>101.19473410009313</v>
      </c>
      <c r="G145" s="181">
        <v>101.34721525988168</v>
      </c>
      <c r="H145" s="181">
        <v>101.34722115740855</v>
      </c>
      <c r="I145" s="181">
        <v>101.34722115740855</v>
      </c>
      <c r="J145" s="181">
        <v>101.34722115740855</v>
      </c>
      <c r="K145" s="181">
        <v>101.34721881414436</v>
      </c>
      <c r="L145" s="181">
        <v>103.09544769815763</v>
      </c>
      <c r="M145" s="181">
        <v>102.00302934862788</v>
      </c>
      <c r="N145" s="181">
        <v>101.54573476317073</v>
      </c>
      <c r="O145" s="181">
        <v>108.72358926816578</v>
      </c>
      <c r="P145" s="181">
        <v>110.63664826233774</v>
      </c>
      <c r="Q145" s="181">
        <v>110.63664826233774</v>
      </c>
      <c r="R145" s="181">
        <v>109.86901008363635</v>
      </c>
      <c r="S145" s="181">
        <v>109.86901008363635</v>
      </c>
      <c r="T145" s="181">
        <v>111.48990708501952</v>
      </c>
      <c r="U145" s="181">
        <v>107.54961709535665</v>
      </c>
      <c r="V145" s="181">
        <v>107.54961709535665</v>
      </c>
      <c r="W145" s="181">
        <v>107.54961709535665</v>
      </c>
      <c r="X145" s="181">
        <v>107.54962626229714</v>
      </c>
      <c r="Y145" s="181">
        <v>109.58821858897805</v>
      </c>
      <c r="Z145" s="181">
        <v>109.58821858897805</v>
      </c>
      <c r="AA145" s="181">
        <v>109.58821858897805</v>
      </c>
      <c r="AB145" s="181">
        <v>109.58821858897805</v>
      </c>
      <c r="AC145" s="181">
        <v>109.58821858897805</v>
      </c>
      <c r="AD145" s="181">
        <v>111.24982482547659</v>
      </c>
      <c r="AE145" s="181">
        <v>111.05190140028753</v>
      </c>
      <c r="AF145" s="181">
        <v>110.46707496628214</v>
      </c>
      <c r="AG145" s="181">
        <v>110.46707496628214</v>
      </c>
      <c r="AH145" s="181">
        <v>105.96596847625831</v>
      </c>
      <c r="AI145" s="181">
        <v>105.96596314827156</v>
      </c>
      <c r="AJ145" s="181">
        <v>105.96596314827156</v>
      </c>
      <c r="AK145" s="181">
        <v>105.96596314827156</v>
      </c>
      <c r="AL145" s="181">
        <v>110.450790545252</v>
      </c>
      <c r="AM145" s="181">
        <v>110.450790545252</v>
      </c>
      <c r="AN145" s="181">
        <v>110.450790545252</v>
      </c>
      <c r="AO145" s="181">
        <v>110.74305701569851</v>
      </c>
      <c r="AP145" s="181">
        <v>112.40997308151856</v>
      </c>
      <c r="AQ145" s="181">
        <v>112.40997308151856</v>
      </c>
      <c r="AR145" s="181">
        <v>112.40997308151856</v>
      </c>
      <c r="AS145" s="181">
        <v>110.48909260029986</v>
      </c>
      <c r="AT145" s="181">
        <v>112.4184450882873</v>
      </c>
      <c r="AU145" s="181">
        <v>112.63753991756737</v>
      </c>
      <c r="AV145" s="181">
        <v>112.63753991756737</v>
      </c>
      <c r="AW145" s="181">
        <v>112.63753991756737</v>
      </c>
      <c r="AX145" s="181">
        <v>111.49975039477015</v>
      </c>
      <c r="AY145" s="181">
        <v>112.4184450882873</v>
      </c>
      <c r="AZ145" s="181">
        <v>112.4184450882873</v>
      </c>
      <c r="BA145" s="181">
        <v>112.4184450882873</v>
      </c>
      <c r="BB145" s="181">
        <v>114.86730511850116</v>
      </c>
      <c r="BC145" s="181">
        <v>115.80135543403325</v>
      </c>
      <c r="BD145" s="181">
        <v>116.02411234758085</v>
      </c>
      <c r="BE145" s="181">
        <v>115.10766129635063</v>
      </c>
      <c r="BF145" s="181">
        <v>116.02411234758085</v>
      </c>
      <c r="BG145" s="181">
        <v>116.02411234758085</v>
      </c>
      <c r="BH145" s="181">
        <v>114.30231299953773</v>
      </c>
      <c r="BI145" s="181">
        <v>116.02411234758085</v>
      </c>
      <c r="BJ145" s="181">
        <v>115.59458440087762</v>
      </c>
      <c r="BK145" s="181">
        <v>117.25202931755952</v>
      </c>
      <c r="BL145" s="181">
        <v>117.25416136333122</v>
      </c>
      <c r="BM145" s="181">
        <v>114.32925556701495</v>
      </c>
      <c r="BN145" s="181">
        <v>117.71455313930862</v>
      </c>
      <c r="BO145" s="181">
        <v>117.71455313930862</v>
      </c>
      <c r="BP145" s="181">
        <v>109.87261146273063</v>
      </c>
      <c r="BQ145" s="181">
        <v>109.87261146273063</v>
      </c>
      <c r="BR145" s="181">
        <v>112.4289490392169</v>
      </c>
      <c r="BS145" s="181">
        <v>112.4289490392169</v>
      </c>
      <c r="BT145" s="181">
        <v>114.30824499369329</v>
      </c>
    </row>
    <row r="146" spans="1:72" x14ac:dyDescent="0.25">
      <c r="B146" s="148" t="s">
        <v>537</v>
      </c>
      <c r="C146" s="200">
        <v>2</v>
      </c>
      <c r="D146" s="201">
        <v>106.00872087701688</v>
      </c>
      <c r="E146" s="181">
        <v>106.00932217563479</v>
      </c>
      <c r="F146" s="181">
        <v>106.70053407530833</v>
      </c>
      <c r="G146" s="181">
        <v>105.93883950065219</v>
      </c>
      <c r="H146" s="181">
        <v>105.81360680279903</v>
      </c>
      <c r="I146" s="181">
        <v>106.22537764211322</v>
      </c>
      <c r="J146" s="181">
        <v>106.22537764211322</v>
      </c>
      <c r="K146" s="181">
        <v>107.53159609640318</v>
      </c>
      <c r="L146" s="181">
        <v>107.9464754375343</v>
      </c>
      <c r="M146" s="181">
        <v>107.60286504831355</v>
      </c>
      <c r="N146" s="181">
        <v>100.52472255423768</v>
      </c>
      <c r="O146" s="181">
        <v>106.18552269925939</v>
      </c>
      <c r="P146" s="181">
        <v>106.10210858035096</v>
      </c>
      <c r="Q146" s="181">
        <v>106.27834043628036</v>
      </c>
      <c r="R146" s="181">
        <v>103.11759806280514</v>
      </c>
      <c r="S146" s="181">
        <v>102.89662345315065</v>
      </c>
      <c r="T146" s="181">
        <v>102.89662345315065</v>
      </c>
      <c r="U146" s="181">
        <v>99.136885136797616</v>
      </c>
      <c r="V146" s="181">
        <v>99.136885136797616</v>
      </c>
      <c r="W146" s="181">
        <v>102.55312540391893</v>
      </c>
      <c r="X146" s="181">
        <v>102.64239404562535</v>
      </c>
      <c r="Y146" s="181">
        <v>103.87290012321786</v>
      </c>
      <c r="Z146" s="181">
        <v>102.21607438316548</v>
      </c>
      <c r="AA146" s="181">
        <v>104.55947632839992</v>
      </c>
      <c r="AB146" s="181">
        <v>103.00995125097307</v>
      </c>
      <c r="AC146" s="181">
        <v>103.01211832315509</v>
      </c>
      <c r="AD146" s="181">
        <v>103.01211832315509</v>
      </c>
      <c r="AE146" s="181">
        <v>104.45257946834585</v>
      </c>
      <c r="AF146" s="181">
        <v>105.16510061321638</v>
      </c>
      <c r="AG146" s="181">
        <v>105.16510061321638</v>
      </c>
      <c r="AH146" s="181">
        <v>106.01482385668473</v>
      </c>
      <c r="AI146" s="181">
        <v>106.01482385668473</v>
      </c>
      <c r="AJ146" s="181">
        <v>108.3275877623675</v>
      </c>
      <c r="AK146" s="181">
        <v>110.73835482937696</v>
      </c>
      <c r="AL146" s="181">
        <v>110.73835482937696</v>
      </c>
      <c r="AM146" s="181">
        <v>110.73627895180482</v>
      </c>
      <c r="AN146" s="181">
        <v>110.73627895180482</v>
      </c>
      <c r="AO146" s="181">
        <v>111.88089821354734</v>
      </c>
      <c r="AP146" s="181">
        <v>111.88089821354734</v>
      </c>
      <c r="AQ146" s="181">
        <v>111.88089821354734</v>
      </c>
      <c r="AR146" s="181">
        <v>111.88089821354734</v>
      </c>
      <c r="AS146" s="181">
        <v>110.17092159937795</v>
      </c>
      <c r="AT146" s="181">
        <v>117.31682149881982</v>
      </c>
      <c r="AU146" s="181">
        <v>117.31682149881982</v>
      </c>
      <c r="AV146" s="181">
        <v>117.31682149881982</v>
      </c>
      <c r="AW146" s="181">
        <v>117.31682149881982</v>
      </c>
      <c r="AX146" s="181">
        <v>117.31682149881982</v>
      </c>
      <c r="AY146" s="181">
        <v>117.60887998114012</v>
      </c>
      <c r="AZ146" s="181">
        <v>117.60887998114012</v>
      </c>
      <c r="BA146" s="181">
        <v>115.86372370854083</v>
      </c>
      <c r="BB146" s="181">
        <v>114.68162389134915</v>
      </c>
      <c r="BC146" s="181">
        <v>116.66216758555473</v>
      </c>
      <c r="BD146" s="181">
        <v>115.40591755007588</v>
      </c>
      <c r="BE146" s="181">
        <v>114.59128109422366</v>
      </c>
      <c r="BF146" s="181">
        <v>114.01466031621997</v>
      </c>
      <c r="BG146" s="181">
        <v>114.84952978312533</v>
      </c>
      <c r="BH146" s="181">
        <v>107.59739086216433</v>
      </c>
      <c r="BI146" s="181">
        <v>115.97069204946327</v>
      </c>
      <c r="BJ146" s="181">
        <v>115.06786002361994</v>
      </c>
      <c r="BK146" s="181">
        <v>115.68015417880956</v>
      </c>
      <c r="BL146" s="181">
        <v>116.27482995249805</v>
      </c>
      <c r="BM146" s="181">
        <v>117.24230685174281</v>
      </c>
      <c r="BN146" s="181">
        <v>118.39428369373131</v>
      </c>
      <c r="BO146" s="181">
        <v>118.39428369373131</v>
      </c>
      <c r="BP146" s="181">
        <v>112.30607030616669</v>
      </c>
      <c r="BQ146" s="181">
        <v>114.09090068147245</v>
      </c>
      <c r="BR146" s="181">
        <v>114.09090068147245</v>
      </c>
      <c r="BS146" s="181">
        <v>114.09090068147245</v>
      </c>
      <c r="BT146" s="181">
        <v>114.09090068147245</v>
      </c>
    </row>
    <row r="147" spans="1:72" x14ac:dyDescent="0.25">
      <c r="B147" s="148" t="s">
        <v>538</v>
      </c>
      <c r="C147" s="200">
        <v>1</v>
      </c>
      <c r="D147" s="201">
        <v>103.7498209732601</v>
      </c>
      <c r="E147" s="181">
        <v>103.7498209732601</v>
      </c>
      <c r="F147" s="181">
        <v>103.7498209732601</v>
      </c>
      <c r="G147" s="181">
        <v>103.49167946601625</v>
      </c>
      <c r="H147" s="181">
        <v>103.49167946601625</v>
      </c>
      <c r="I147" s="181">
        <v>103.49167946601625</v>
      </c>
      <c r="J147" s="181">
        <v>103.88452655258178</v>
      </c>
      <c r="K147" s="181">
        <v>105.92052394226758</v>
      </c>
      <c r="L147" s="181">
        <v>106.72629601554753</v>
      </c>
      <c r="M147" s="181">
        <v>107.90161407266727</v>
      </c>
      <c r="N147" s="181">
        <v>107.90161407266727</v>
      </c>
      <c r="O147" s="181">
        <v>106.22648416446094</v>
      </c>
      <c r="P147" s="181">
        <v>106.02881614497571</v>
      </c>
      <c r="Q147" s="181">
        <v>106.02881614497571</v>
      </c>
      <c r="R147" s="181">
        <v>105.05100953023766</v>
      </c>
      <c r="S147" s="181">
        <v>106.02881614497571</v>
      </c>
      <c r="T147" s="181">
        <v>106.02881614497571</v>
      </c>
      <c r="U147" s="181">
        <v>106.02881614497571</v>
      </c>
      <c r="V147" s="181">
        <v>107.26480597440647</v>
      </c>
      <c r="W147" s="181">
        <v>107.26480597440647</v>
      </c>
      <c r="X147" s="181">
        <v>106.77828896721265</v>
      </c>
      <c r="Y147" s="181">
        <v>107.64324315456028</v>
      </c>
      <c r="Z147" s="181">
        <v>107.10347077956229</v>
      </c>
      <c r="AA147" s="181">
        <v>109.46906599960447</v>
      </c>
      <c r="AB147" s="181">
        <v>109.46906599960447</v>
      </c>
      <c r="AC147" s="181">
        <v>109.46906599960447</v>
      </c>
      <c r="AD147" s="181">
        <v>109.46906599960447</v>
      </c>
      <c r="AE147" s="181">
        <v>109.46906599960447</v>
      </c>
      <c r="AF147" s="181">
        <v>108.54882533075336</v>
      </c>
      <c r="AG147" s="181">
        <v>108.54882533075336</v>
      </c>
      <c r="AH147" s="181">
        <v>107.82783076010134</v>
      </c>
      <c r="AI147" s="181">
        <v>106.75349992624695</v>
      </c>
      <c r="AJ147" s="181">
        <v>104.02675346526338</v>
      </c>
      <c r="AK147" s="181">
        <v>105.93320420270229</v>
      </c>
      <c r="AL147" s="181">
        <v>104.57920633378377</v>
      </c>
      <c r="AM147" s="181">
        <v>105.85150452500027</v>
      </c>
      <c r="AN147" s="181">
        <v>106.33065210062206</v>
      </c>
      <c r="AO147" s="181">
        <v>106.75349992624695</v>
      </c>
      <c r="AP147" s="181">
        <v>106.75349992624695</v>
      </c>
      <c r="AQ147" s="181">
        <v>106.75349992624695</v>
      </c>
      <c r="AR147" s="181">
        <v>106.75349992624695</v>
      </c>
      <c r="AS147" s="181">
        <v>105.29964766348793</v>
      </c>
      <c r="AT147" s="181">
        <v>107.31081075535167</v>
      </c>
      <c r="AU147" s="181">
        <v>104.21241065500878</v>
      </c>
      <c r="AV147" s="181">
        <v>104.21241065500878</v>
      </c>
      <c r="AW147" s="181">
        <v>104.21241065500878</v>
      </c>
      <c r="AX147" s="181">
        <v>102.69777188028215</v>
      </c>
      <c r="AY147" s="181">
        <v>101.68784142535416</v>
      </c>
      <c r="AZ147" s="181">
        <v>101.68784142535416</v>
      </c>
      <c r="BA147" s="181">
        <v>101.68784142535416</v>
      </c>
      <c r="BB147" s="181">
        <v>101.68784142535416</v>
      </c>
      <c r="BC147" s="181">
        <v>101.68784142535416</v>
      </c>
      <c r="BD147" s="181">
        <v>101.68784142535416</v>
      </c>
      <c r="BE147" s="181">
        <v>101.68783749586514</v>
      </c>
      <c r="BF147" s="181">
        <v>101.68783749586514</v>
      </c>
      <c r="BG147" s="181">
        <v>101.68783749586514</v>
      </c>
      <c r="BH147" s="181">
        <v>103.67118713356206</v>
      </c>
      <c r="BI147" s="181">
        <v>104.1513919228348</v>
      </c>
      <c r="BJ147" s="181">
        <v>104.63382101999892</v>
      </c>
      <c r="BK147" s="181">
        <v>104.63382101999892</v>
      </c>
      <c r="BL147" s="181">
        <v>104.63382101999892</v>
      </c>
      <c r="BM147" s="181">
        <v>105.43072647417199</v>
      </c>
      <c r="BN147" s="181">
        <v>106.23370126899133</v>
      </c>
      <c r="BO147" s="181">
        <v>106.23370126899133</v>
      </c>
      <c r="BP147" s="181">
        <v>106.23370126899133</v>
      </c>
      <c r="BQ147" s="181">
        <v>106.23370126899133</v>
      </c>
      <c r="BR147" s="181">
        <v>106.23370126899133</v>
      </c>
      <c r="BS147" s="181">
        <v>109.7262023361282</v>
      </c>
      <c r="BT147" s="181">
        <v>109.7262023361282</v>
      </c>
    </row>
    <row r="148" spans="1:72" x14ac:dyDescent="0.25">
      <c r="A148" s="173" t="s">
        <v>92</v>
      </c>
      <c r="B148" s="188"/>
      <c r="C148" s="164">
        <f>C149</f>
        <v>1</v>
      </c>
      <c r="D148" s="176">
        <v>105.9</v>
      </c>
      <c r="E148" s="176">
        <v>105.9</v>
      </c>
      <c r="F148" s="176">
        <f t="shared" ref="F148:BT148" si="52">F149</f>
        <v>105.63901213156541</v>
      </c>
      <c r="G148" s="176">
        <f t="shared" si="52"/>
        <v>105.63901213156541</v>
      </c>
      <c r="H148" s="176">
        <f t="shared" si="52"/>
        <v>106.16748420195472</v>
      </c>
      <c r="I148" s="176">
        <f t="shared" si="52"/>
        <v>107.59954163567294</v>
      </c>
      <c r="J148" s="176">
        <f t="shared" si="52"/>
        <v>109.11172884534075</v>
      </c>
      <c r="K148" s="176">
        <f t="shared" si="52"/>
        <v>109.11172884534075</v>
      </c>
      <c r="L148" s="176">
        <f t="shared" si="52"/>
        <v>110.22456298218258</v>
      </c>
      <c r="M148" s="176">
        <f t="shared" si="52"/>
        <v>109.12553028219426</v>
      </c>
      <c r="N148" s="176">
        <f t="shared" si="52"/>
        <v>108.42078595739731</v>
      </c>
      <c r="O148" s="176">
        <f t="shared" si="52"/>
        <v>108.42078595739731</v>
      </c>
      <c r="P148" s="176">
        <f t="shared" si="52"/>
        <v>109.7710175460037</v>
      </c>
      <c r="Q148" s="176">
        <f t="shared" si="52"/>
        <v>109.7710175460037</v>
      </c>
      <c r="R148" s="176">
        <f t="shared" si="52"/>
        <v>109.7710175460037</v>
      </c>
      <c r="S148" s="176">
        <f t="shared" si="52"/>
        <v>108.63104094527286</v>
      </c>
      <c r="T148" s="176">
        <f t="shared" si="52"/>
        <v>109.68232827268491</v>
      </c>
      <c r="U148" s="176">
        <f t="shared" si="52"/>
        <v>110.62671774367493</v>
      </c>
      <c r="V148" s="176">
        <f t="shared" si="52"/>
        <v>113.12396198261861</v>
      </c>
      <c r="W148" s="176">
        <f t="shared" si="52"/>
        <v>116.59116597981271</v>
      </c>
      <c r="X148" s="176">
        <f t="shared" si="52"/>
        <v>115.7271349897422</v>
      </c>
      <c r="Y148" s="176">
        <f t="shared" si="52"/>
        <v>110.70703806554492</v>
      </c>
      <c r="Z148" s="176">
        <f t="shared" si="52"/>
        <v>109.97719354020626</v>
      </c>
      <c r="AA148" s="176">
        <f t="shared" si="52"/>
        <v>114.1444391434582</v>
      </c>
      <c r="AB148" s="176">
        <f t="shared" si="52"/>
        <v>113.27782820568834</v>
      </c>
      <c r="AC148" s="176">
        <f t="shared" si="52"/>
        <v>113.89194863918826</v>
      </c>
      <c r="AD148" s="176">
        <f t="shared" si="52"/>
        <v>115.57504224517004</v>
      </c>
      <c r="AE148" s="176">
        <f t="shared" si="52"/>
        <v>111.94867804482188</v>
      </c>
      <c r="AF148" s="176">
        <f t="shared" si="52"/>
        <v>111.84384215065838</v>
      </c>
      <c r="AG148" s="176">
        <f t="shared" si="52"/>
        <v>111.84384215065838</v>
      </c>
      <c r="AH148" s="176">
        <f t="shared" si="52"/>
        <v>112.68026486115329</v>
      </c>
      <c r="AI148" s="176">
        <f t="shared" si="52"/>
        <v>112.68026486115329</v>
      </c>
      <c r="AJ148" s="176">
        <f t="shared" si="52"/>
        <v>112.68026486115329</v>
      </c>
      <c r="AK148" s="176">
        <f t="shared" si="52"/>
        <v>114.2748082983388</v>
      </c>
      <c r="AL148" s="176">
        <f t="shared" si="52"/>
        <v>114.36094188515281</v>
      </c>
      <c r="AM148" s="176">
        <f t="shared" si="52"/>
        <v>114.36094188515281</v>
      </c>
      <c r="AN148" s="176">
        <f t="shared" si="52"/>
        <v>114.36094188515281</v>
      </c>
      <c r="AO148" s="176">
        <f t="shared" si="52"/>
        <v>114.36094188515281</v>
      </c>
      <c r="AP148" s="176">
        <f t="shared" si="52"/>
        <v>114.36094188515281</v>
      </c>
      <c r="AQ148" s="176">
        <f t="shared" si="52"/>
        <v>114.41163012945799</v>
      </c>
      <c r="AR148" s="176">
        <f t="shared" si="52"/>
        <v>115.51612363129372</v>
      </c>
      <c r="AS148" s="176">
        <f t="shared" si="52"/>
        <v>114.60785273132704</v>
      </c>
      <c r="AT148" s="176">
        <f t="shared" si="52"/>
        <v>113.6184431211543</v>
      </c>
      <c r="AU148" s="176">
        <f t="shared" si="52"/>
        <v>112.5233619573788</v>
      </c>
      <c r="AV148" s="176">
        <f t="shared" si="52"/>
        <v>112.5233619573788</v>
      </c>
      <c r="AW148" s="176">
        <f t="shared" si="52"/>
        <v>112.5233619573788</v>
      </c>
      <c r="AX148" s="176">
        <f t="shared" si="52"/>
        <v>113.6184431211543</v>
      </c>
      <c r="AY148" s="176">
        <f t="shared" si="52"/>
        <v>111.79317792573893</v>
      </c>
      <c r="AZ148" s="176">
        <f t="shared" si="52"/>
        <v>111.79317792573893</v>
      </c>
      <c r="BA148" s="176">
        <f t="shared" si="52"/>
        <v>112.57323573042505</v>
      </c>
      <c r="BB148" s="176">
        <f t="shared" si="52"/>
        <v>107.66712764077676</v>
      </c>
      <c r="BC148" s="176">
        <f t="shared" si="52"/>
        <v>108.76527461701755</v>
      </c>
      <c r="BD148" s="176">
        <f t="shared" si="52"/>
        <v>109.08170475035737</v>
      </c>
      <c r="BE148" s="176">
        <f t="shared" si="52"/>
        <v>114.68720819208866</v>
      </c>
      <c r="BF148" s="176">
        <f t="shared" si="52"/>
        <v>110.09304240209767</v>
      </c>
      <c r="BG148" s="176">
        <f t="shared" si="52"/>
        <v>111.14735753582076</v>
      </c>
      <c r="BH148" s="176">
        <f t="shared" si="52"/>
        <v>111.14735753582076</v>
      </c>
      <c r="BI148" s="176">
        <f t="shared" si="52"/>
        <v>110.70265170403368</v>
      </c>
      <c r="BJ148" s="176">
        <f t="shared" si="52"/>
        <v>108.68856095496635</v>
      </c>
      <c r="BK148" s="176">
        <f t="shared" si="52"/>
        <v>107.64908935159832</v>
      </c>
      <c r="BL148" s="176">
        <f t="shared" si="52"/>
        <v>109.26585876109652</v>
      </c>
      <c r="BM148" s="176">
        <f t="shared" si="52"/>
        <v>108.06470574345184</v>
      </c>
      <c r="BN148" s="176">
        <f t="shared" si="52"/>
        <v>109.16689030158018</v>
      </c>
      <c r="BO148" s="176">
        <f t="shared" si="52"/>
        <v>111.19419522799818</v>
      </c>
      <c r="BP148" s="176">
        <f t="shared" si="52"/>
        <v>112.01259345936008</v>
      </c>
      <c r="BQ148" s="176">
        <f t="shared" si="52"/>
        <v>113.94325857338343</v>
      </c>
      <c r="BR148" s="177">
        <f t="shared" si="52"/>
        <v>113.94325857338343</v>
      </c>
      <c r="BS148" s="177">
        <f t="shared" si="52"/>
        <v>113.94325857338343</v>
      </c>
      <c r="BT148" s="177">
        <f t="shared" si="52"/>
        <v>115.78550864548585</v>
      </c>
    </row>
    <row r="149" spans="1:72" x14ac:dyDescent="0.25">
      <c r="B149" s="148" t="s">
        <v>539</v>
      </c>
      <c r="C149" s="200">
        <v>1</v>
      </c>
      <c r="D149" s="181">
        <v>105.9</v>
      </c>
      <c r="E149" s="181">
        <v>105.9</v>
      </c>
      <c r="F149" s="181">
        <v>105.63901213156541</v>
      </c>
      <c r="G149" s="181">
        <v>105.63901213156541</v>
      </c>
      <c r="H149" s="181">
        <v>106.16748420195472</v>
      </c>
      <c r="I149" s="181">
        <v>107.59954163567294</v>
      </c>
      <c r="J149" s="181">
        <v>109.11172884534075</v>
      </c>
      <c r="K149" s="181">
        <v>109.11172884534075</v>
      </c>
      <c r="L149" s="181">
        <v>110.22456298218258</v>
      </c>
      <c r="M149" s="181">
        <v>109.12553028219426</v>
      </c>
      <c r="N149" s="181">
        <v>108.42078595739731</v>
      </c>
      <c r="O149" s="181">
        <v>108.42078595739731</v>
      </c>
      <c r="P149" s="181">
        <v>109.7710175460037</v>
      </c>
      <c r="Q149" s="181">
        <v>109.7710175460037</v>
      </c>
      <c r="R149" s="181">
        <v>109.7710175460037</v>
      </c>
      <c r="S149" s="181">
        <v>108.63104094527286</v>
      </c>
      <c r="T149" s="181">
        <v>109.68232827268491</v>
      </c>
      <c r="U149" s="181">
        <v>110.62671774367493</v>
      </c>
      <c r="V149" s="181">
        <v>113.12396198261861</v>
      </c>
      <c r="W149" s="181">
        <v>116.59116597981271</v>
      </c>
      <c r="X149" s="181">
        <v>115.7271349897422</v>
      </c>
      <c r="Y149" s="181">
        <v>110.70703806554492</v>
      </c>
      <c r="Z149" s="181">
        <v>109.97719354020626</v>
      </c>
      <c r="AA149" s="181">
        <v>114.1444391434582</v>
      </c>
      <c r="AB149" s="181">
        <v>113.27782820568834</v>
      </c>
      <c r="AC149" s="181">
        <v>113.89194863918826</v>
      </c>
      <c r="AD149" s="181">
        <v>115.57504224517004</v>
      </c>
      <c r="AE149" s="181">
        <v>111.94867804482188</v>
      </c>
      <c r="AF149" s="181">
        <v>111.84384215065838</v>
      </c>
      <c r="AG149" s="181">
        <v>111.84384215065838</v>
      </c>
      <c r="AH149" s="181">
        <v>112.68026486115329</v>
      </c>
      <c r="AI149" s="181">
        <v>112.68026486115329</v>
      </c>
      <c r="AJ149" s="181">
        <v>112.68026486115329</v>
      </c>
      <c r="AK149" s="181">
        <v>114.2748082983388</v>
      </c>
      <c r="AL149" s="181">
        <v>114.36094188515281</v>
      </c>
      <c r="AM149" s="181">
        <v>114.36094188515281</v>
      </c>
      <c r="AN149" s="181">
        <v>114.36094188515281</v>
      </c>
      <c r="AO149" s="181">
        <v>114.36094188515281</v>
      </c>
      <c r="AP149" s="181">
        <v>114.36094188515281</v>
      </c>
      <c r="AQ149" s="181">
        <v>114.41163012945799</v>
      </c>
      <c r="AR149" s="181">
        <v>115.51612363129372</v>
      </c>
      <c r="AS149" s="181">
        <v>114.60785273132704</v>
      </c>
      <c r="AT149" s="181">
        <v>113.6184431211543</v>
      </c>
      <c r="AU149" s="181">
        <v>112.5233619573788</v>
      </c>
      <c r="AV149" s="181">
        <v>112.5233619573788</v>
      </c>
      <c r="AW149" s="181">
        <v>112.5233619573788</v>
      </c>
      <c r="AX149" s="181">
        <v>113.6184431211543</v>
      </c>
      <c r="AY149" s="181">
        <v>111.79317792573893</v>
      </c>
      <c r="AZ149" s="181">
        <v>111.79317792573893</v>
      </c>
      <c r="BA149" s="181">
        <v>112.57323573042505</v>
      </c>
      <c r="BB149" s="181">
        <v>107.66712764077676</v>
      </c>
      <c r="BC149" s="181">
        <v>108.76527461701755</v>
      </c>
      <c r="BD149" s="181">
        <v>109.08170475035737</v>
      </c>
      <c r="BE149" s="181">
        <v>114.68720819208866</v>
      </c>
      <c r="BF149" s="181">
        <v>110.09304240209767</v>
      </c>
      <c r="BG149" s="181">
        <v>111.14735753582076</v>
      </c>
      <c r="BH149" s="181">
        <v>111.14735753582076</v>
      </c>
      <c r="BI149" s="181">
        <v>110.70265170403368</v>
      </c>
      <c r="BJ149" s="181">
        <v>108.68856095496635</v>
      </c>
      <c r="BK149" s="181">
        <v>107.64908935159832</v>
      </c>
      <c r="BL149" s="181">
        <v>109.26585876109652</v>
      </c>
      <c r="BM149" s="181">
        <v>108.06470574345184</v>
      </c>
      <c r="BN149" s="181">
        <v>109.16689030158018</v>
      </c>
      <c r="BO149" s="181">
        <v>111.19419522799818</v>
      </c>
      <c r="BP149" s="181">
        <v>112.01259345936008</v>
      </c>
      <c r="BQ149" s="181">
        <v>113.94325857338343</v>
      </c>
      <c r="BR149" s="181">
        <v>113.94325857338343</v>
      </c>
      <c r="BS149" s="181">
        <v>113.94325857338343</v>
      </c>
      <c r="BT149" s="181">
        <v>115.78550864548585</v>
      </c>
    </row>
    <row r="150" spans="1:72" x14ac:dyDescent="0.25">
      <c r="A150" s="173" t="s">
        <v>93</v>
      </c>
      <c r="B150" s="188"/>
      <c r="C150" s="164">
        <f>C151</f>
        <v>1</v>
      </c>
      <c r="D150" s="176">
        <v>100</v>
      </c>
      <c r="E150" s="176">
        <v>109.15740568740175</v>
      </c>
      <c r="F150" s="176">
        <f t="shared" ref="F150:BT150" si="53">F151</f>
        <v>109.15740568740175</v>
      </c>
      <c r="G150" s="176">
        <f t="shared" si="53"/>
        <v>109.15740568740175</v>
      </c>
      <c r="H150" s="176">
        <f t="shared" si="53"/>
        <v>109.15740568740175</v>
      </c>
      <c r="I150" s="176">
        <f t="shared" si="53"/>
        <v>109.15740568740175</v>
      </c>
      <c r="J150" s="176">
        <f t="shared" si="53"/>
        <v>109.15740568740175</v>
      </c>
      <c r="K150" s="176">
        <f t="shared" si="53"/>
        <v>133.2524407820317</v>
      </c>
      <c r="L150" s="176">
        <f t="shared" si="53"/>
        <v>133.2524407820317</v>
      </c>
      <c r="M150" s="176">
        <f t="shared" si="53"/>
        <v>133.2524407820317</v>
      </c>
      <c r="N150" s="176">
        <f t="shared" si="53"/>
        <v>133.2524407820317</v>
      </c>
      <c r="O150" s="176">
        <f t="shared" si="53"/>
        <v>133.2524407820317</v>
      </c>
      <c r="P150" s="176">
        <f t="shared" si="53"/>
        <v>133.2524407820317</v>
      </c>
      <c r="Q150" s="176">
        <f t="shared" si="53"/>
        <v>133.2524407820317</v>
      </c>
      <c r="R150" s="176">
        <f t="shared" si="53"/>
        <v>133.2524407820317</v>
      </c>
      <c r="S150" s="176">
        <f t="shared" si="53"/>
        <v>133.2524407820317</v>
      </c>
      <c r="T150" s="176">
        <f t="shared" si="53"/>
        <v>133.2524407820317</v>
      </c>
      <c r="U150" s="176">
        <f t="shared" si="53"/>
        <v>133.2524407820317</v>
      </c>
      <c r="V150" s="176">
        <f t="shared" si="53"/>
        <v>133.2524407820317</v>
      </c>
      <c r="W150" s="176">
        <f t="shared" si="53"/>
        <v>133.2524407820317</v>
      </c>
      <c r="X150" s="176">
        <f t="shared" si="53"/>
        <v>133.2524407820317</v>
      </c>
      <c r="Y150" s="176">
        <f t="shared" si="53"/>
        <v>133.2524407820317</v>
      </c>
      <c r="Z150" s="176">
        <f t="shared" si="53"/>
        <v>133.2524407820317</v>
      </c>
      <c r="AA150" s="176">
        <f t="shared" si="53"/>
        <v>133.2524407820317</v>
      </c>
      <c r="AB150" s="176">
        <f t="shared" si="53"/>
        <v>133.2524407820317</v>
      </c>
      <c r="AC150" s="176">
        <f t="shared" si="53"/>
        <v>133.2524407820317</v>
      </c>
      <c r="AD150" s="176">
        <f t="shared" si="53"/>
        <v>133.2524407820317</v>
      </c>
      <c r="AE150" s="176">
        <f t="shared" si="53"/>
        <v>140.64502258510873</v>
      </c>
      <c r="AF150" s="176">
        <f t="shared" si="53"/>
        <v>140.64502258510873</v>
      </c>
      <c r="AG150" s="176">
        <f t="shared" si="53"/>
        <v>140.64502258510873</v>
      </c>
      <c r="AH150" s="176">
        <f t="shared" si="53"/>
        <v>140.64502258510873</v>
      </c>
      <c r="AI150" s="176">
        <f t="shared" si="53"/>
        <v>140.64502258510873</v>
      </c>
      <c r="AJ150" s="176">
        <f t="shared" si="53"/>
        <v>140.64502258510873</v>
      </c>
      <c r="AK150" s="176">
        <f t="shared" si="53"/>
        <v>145.68024485289763</v>
      </c>
      <c r="AL150" s="176">
        <f t="shared" si="53"/>
        <v>145.68024485289763</v>
      </c>
      <c r="AM150" s="176">
        <f t="shared" si="53"/>
        <v>145.68024485289763</v>
      </c>
      <c r="AN150" s="176">
        <f t="shared" si="53"/>
        <v>145.68024485289763</v>
      </c>
      <c r="AO150" s="176">
        <f t="shared" si="53"/>
        <v>145.68024485289763</v>
      </c>
      <c r="AP150" s="176">
        <f t="shared" si="53"/>
        <v>145.68024485289763</v>
      </c>
      <c r="AQ150" s="176">
        <f t="shared" si="53"/>
        <v>145.68024485289763</v>
      </c>
      <c r="AR150" s="176">
        <f t="shared" si="53"/>
        <v>145.68024485289763</v>
      </c>
      <c r="AS150" s="176">
        <f t="shared" si="53"/>
        <v>145.68024485289763</v>
      </c>
      <c r="AT150" s="176">
        <f t="shared" si="53"/>
        <v>145.68024485289763</v>
      </c>
      <c r="AU150" s="176">
        <f t="shared" si="53"/>
        <v>145.68024485289763</v>
      </c>
      <c r="AV150" s="176">
        <f t="shared" si="53"/>
        <v>145.68024485289763</v>
      </c>
      <c r="AW150" s="176">
        <f t="shared" si="53"/>
        <v>145.68024485289763</v>
      </c>
      <c r="AX150" s="176">
        <f t="shared" si="53"/>
        <v>145.68024485289763</v>
      </c>
      <c r="AY150" s="176">
        <f t="shared" si="53"/>
        <v>145.68024485289763</v>
      </c>
      <c r="AZ150" s="176">
        <f t="shared" si="53"/>
        <v>145.68024485289763</v>
      </c>
      <c r="BA150" s="176">
        <f t="shared" si="53"/>
        <v>145.68024485289763</v>
      </c>
      <c r="BB150" s="176">
        <f t="shared" si="53"/>
        <v>145.68024485289763</v>
      </c>
      <c r="BC150" s="176">
        <f t="shared" si="53"/>
        <v>145.68024485289763</v>
      </c>
      <c r="BD150" s="176">
        <f t="shared" si="53"/>
        <v>145.68024485289763</v>
      </c>
      <c r="BE150" s="176">
        <f t="shared" si="53"/>
        <v>145.68024485289763</v>
      </c>
      <c r="BF150" s="176">
        <f t="shared" si="53"/>
        <v>145.68024485289763</v>
      </c>
      <c r="BG150" s="176">
        <f t="shared" si="53"/>
        <v>145.68024485289763</v>
      </c>
      <c r="BH150" s="176">
        <f t="shared" si="53"/>
        <v>145.68024485289763</v>
      </c>
      <c r="BI150" s="176">
        <f t="shared" si="53"/>
        <v>145.68024485289763</v>
      </c>
      <c r="BJ150" s="176">
        <f t="shared" si="53"/>
        <v>145.68024485289763</v>
      </c>
      <c r="BK150" s="176">
        <f t="shared" si="53"/>
        <v>145.68024485289763</v>
      </c>
      <c r="BL150" s="176">
        <f t="shared" si="53"/>
        <v>145.68024485289763</v>
      </c>
      <c r="BM150" s="176">
        <f t="shared" si="53"/>
        <v>145.68024485289763</v>
      </c>
      <c r="BN150" s="176">
        <f t="shared" si="53"/>
        <v>145.68024485289763</v>
      </c>
      <c r="BO150" s="176">
        <f t="shared" si="53"/>
        <v>145.68024485289763</v>
      </c>
      <c r="BP150" s="176">
        <f t="shared" si="53"/>
        <v>145.68024485289763</v>
      </c>
      <c r="BQ150" s="176">
        <f t="shared" si="53"/>
        <v>145.68024485289763</v>
      </c>
      <c r="BR150" s="177">
        <f t="shared" si="53"/>
        <v>145.68024485289763</v>
      </c>
      <c r="BS150" s="177">
        <f t="shared" si="53"/>
        <v>145.68024485289763</v>
      </c>
      <c r="BT150" s="177">
        <f t="shared" si="53"/>
        <v>145.68024485289763</v>
      </c>
    </row>
    <row r="151" spans="1:72" x14ac:dyDescent="0.25">
      <c r="B151" s="148" t="s">
        <v>540</v>
      </c>
      <c r="C151" s="200">
        <v>1</v>
      </c>
      <c r="D151" s="181">
        <v>100</v>
      </c>
      <c r="E151" s="181">
        <v>109.15740568740175</v>
      </c>
      <c r="F151" s="181">
        <v>109.15740568740175</v>
      </c>
      <c r="G151" s="181">
        <v>109.15740568740175</v>
      </c>
      <c r="H151" s="181">
        <v>109.15740568740175</v>
      </c>
      <c r="I151" s="181">
        <v>109.15740568740175</v>
      </c>
      <c r="J151" s="181">
        <v>109.15740568740175</v>
      </c>
      <c r="K151" s="181">
        <v>133.2524407820317</v>
      </c>
      <c r="L151" s="181">
        <v>133.2524407820317</v>
      </c>
      <c r="M151" s="181">
        <v>133.2524407820317</v>
      </c>
      <c r="N151" s="181">
        <v>133.2524407820317</v>
      </c>
      <c r="O151" s="181">
        <v>133.2524407820317</v>
      </c>
      <c r="P151" s="181">
        <v>133.2524407820317</v>
      </c>
      <c r="Q151" s="181">
        <v>133.2524407820317</v>
      </c>
      <c r="R151" s="181">
        <v>133.2524407820317</v>
      </c>
      <c r="S151" s="181">
        <v>133.2524407820317</v>
      </c>
      <c r="T151" s="181">
        <v>133.2524407820317</v>
      </c>
      <c r="U151" s="181">
        <v>133.2524407820317</v>
      </c>
      <c r="V151" s="181">
        <v>133.2524407820317</v>
      </c>
      <c r="W151" s="181">
        <v>133.2524407820317</v>
      </c>
      <c r="X151" s="181">
        <v>133.2524407820317</v>
      </c>
      <c r="Y151" s="181">
        <v>133.2524407820317</v>
      </c>
      <c r="Z151" s="181">
        <v>133.2524407820317</v>
      </c>
      <c r="AA151" s="181">
        <v>133.2524407820317</v>
      </c>
      <c r="AB151" s="181">
        <v>133.2524407820317</v>
      </c>
      <c r="AC151" s="181">
        <v>133.2524407820317</v>
      </c>
      <c r="AD151" s="181">
        <v>133.2524407820317</v>
      </c>
      <c r="AE151" s="181">
        <v>140.64502258510873</v>
      </c>
      <c r="AF151" s="181">
        <v>140.64502258510873</v>
      </c>
      <c r="AG151" s="181">
        <v>140.64502258510873</v>
      </c>
      <c r="AH151" s="181">
        <v>140.64502258510873</v>
      </c>
      <c r="AI151" s="181">
        <v>140.64502258510873</v>
      </c>
      <c r="AJ151" s="181">
        <v>140.64502258510873</v>
      </c>
      <c r="AK151" s="181">
        <v>145.68024485289763</v>
      </c>
      <c r="AL151" s="181">
        <v>145.68024485289763</v>
      </c>
      <c r="AM151" s="181">
        <v>145.68024485289763</v>
      </c>
      <c r="AN151" s="181">
        <v>145.68024485289763</v>
      </c>
      <c r="AO151" s="181">
        <v>145.68024485289763</v>
      </c>
      <c r="AP151" s="181">
        <v>145.68024485289763</v>
      </c>
      <c r="AQ151" s="181">
        <v>145.68024485289763</v>
      </c>
      <c r="AR151" s="181">
        <v>145.68024485289763</v>
      </c>
      <c r="AS151" s="181">
        <v>145.68024485289763</v>
      </c>
      <c r="AT151" s="181">
        <v>145.68024485289763</v>
      </c>
      <c r="AU151" s="181">
        <v>145.68024485289763</v>
      </c>
      <c r="AV151" s="181">
        <v>145.68024485289763</v>
      </c>
      <c r="AW151" s="181">
        <v>145.68024485289763</v>
      </c>
      <c r="AX151" s="181">
        <v>145.68024485289763</v>
      </c>
      <c r="AY151" s="181">
        <v>145.68024485289763</v>
      </c>
      <c r="AZ151" s="181">
        <v>145.68024485289763</v>
      </c>
      <c r="BA151" s="181">
        <v>145.68024485289763</v>
      </c>
      <c r="BB151" s="181">
        <v>145.68024485289763</v>
      </c>
      <c r="BC151" s="181">
        <v>145.68024485289763</v>
      </c>
      <c r="BD151" s="181">
        <v>145.68024485289763</v>
      </c>
      <c r="BE151" s="181">
        <v>145.68024485289763</v>
      </c>
      <c r="BF151" s="181">
        <v>145.68024485289763</v>
      </c>
      <c r="BG151" s="181">
        <v>145.68024485289763</v>
      </c>
      <c r="BH151" s="181">
        <v>145.68024485289763</v>
      </c>
      <c r="BI151" s="181">
        <v>145.68024485289763</v>
      </c>
      <c r="BJ151" s="181">
        <v>145.68024485289763</v>
      </c>
      <c r="BK151" s="181">
        <v>145.68024485289763</v>
      </c>
      <c r="BL151" s="181">
        <v>145.68024485289763</v>
      </c>
      <c r="BM151" s="181">
        <v>145.68024485289763</v>
      </c>
      <c r="BN151" s="181">
        <v>145.68024485289763</v>
      </c>
      <c r="BO151" s="181">
        <v>145.68024485289763</v>
      </c>
      <c r="BP151" s="181">
        <v>145.68024485289763</v>
      </c>
      <c r="BQ151" s="181">
        <v>145.68024485289763</v>
      </c>
      <c r="BR151" s="181">
        <v>145.68024485289763</v>
      </c>
      <c r="BS151" s="181">
        <v>145.68024485289763</v>
      </c>
      <c r="BT151" s="181">
        <v>145.68024485289763</v>
      </c>
    </row>
    <row r="152" spans="1:72" x14ac:dyDescent="0.25">
      <c r="A152" s="189" t="s">
        <v>94</v>
      </c>
      <c r="B152" s="188"/>
      <c r="C152" s="164">
        <f>C153</f>
        <v>3</v>
      </c>
      <c r="D152" s="170">
        <v>101.46225478380079</v>
      </c>
      <c r="E152" s="170">
        <v>101.46225478380079</v>
      </c>
      <c r="F152" s="170">
        <f t="shared" ref="F152:BT152" si="54">F153</f>
        <v>101.83967396216225</v>
      </c>
      <c r="G152" s="170">
        <f t="shared" si="54"/>
        <v>102.1835963416798</v>
      </c>
      <c r="H152" s="170">
        <f t="shared" si="54"/>
        <v>103.48610217823067</v>
      </c>
      <c r="I152" s="170">
        <f t="shared" si="54"/>
        <v>104.8710713050391</v>
      </c>
      <c r="J152" s="170">
        <f t="shared" si="54"/>
        <v>104.8710713050391</v>
      </c>
      <c r="K152" s="170">
        <f t="shared" si="54"/>
        <v>105.34553202907841</v>
      </c>
      <c r="L152" s="170">
        <f t="shared" si="54"/>
        <v>106.75417303039247</v>
      </c>
      <c r="M152" s="170">
        <f t="shared" si="54"/>
        <v>107.4490748394261</v>
      </c>
      <c r="N152" s="170">
        <f t="shared" si="54"/>
        <v>107.4490748394261</v>
      </c>
      <c r="O152" s="170">
        <f t="shared" si="54"/>
        <v>107.4490748394261</v>
      </c>
      <c r="P152" s="170">
        <f t="shared" si="54"/>
        <v>107.11532021422029</v>
      </c>
      <c r="Q152" s="170">
        <f t="shared" si="54"/>
        <v>109.28565609637796</v>
      </c>
      <c r="R152" s="170">
        <f t="shared" si="54"/>
        <v>109.57555083119796</v>
      </c>
      <c r="S152" s="170">
        <f t="shared" si="54"/>
        <v>109.82284367713856</v>
      </c>
      <c r="T152" s="170">
        <f t="shared" si="54"/>
        <v>109.91937839581949</v>
      </c>
      <c r="U152" s="170">
        <f t="shared" si="54"/>
        <v>110.01061735578548</v>
      </c>
      <c r="V152" s="170">
        <f t="shared" si="54"/>
        <v>110.01061735578548</v>
      </c>
      <c r="W152" s="170">
        <f t="shared" si="54"/>
        <v>110.80020995861469</v>
      </c>
      <c r="X152" s="170">
        <f t="shared" si="54"/>
        <v>110.80020995861469</v>
      </c>
      <c r="Y152" s="170">
        <f t="shared" si="54"/>
        <v>110.95696900002413</v>
      </c>
      <c r="Z152" s="170">
        <f t="shared" si="54"/>
        <v>111.41373844295113</v>
      </c>
      <c r="AA152" s="170">
        <f t="shared" si="54"/>
        <v>111.97825671890531</v>
      </c>
      <c r="AB152" s="170">
        <f t="shared" si="54"/>
        <v>112.76797216316366</v>
      </c>
      <c r="AC152" s="170">
        <f t="shared" si="54"/>
        <v>112.76797216316366</v>
      </c>
      <c r="AD152" s="170">
        <f t="shared" si="54"/>
        <v>112.35687554073832</v>
      </c>
      <c r="AE152" s="170">
        <f t="shared" si="54"/>
        <v>112.43441766719963</v>
      </c>
      <c r="AF152" s="170">
        <f t="shared" si="54"/>
        <v>113.16390839340977</v>
      </c>
      <c r="AG152" s="170">
        <f t="shared" si="54"/>
        <v>113.67294080706755</v>
      </c>
      <c r="AH152" s="170">
        <f t="shared" si="54"/>
        <v>113.83460074596134</v>
      </c>
      <c r="AI152" s="170">
        <f t="shared" si="54"/>
        <v>115.06957326316876</v>
      </c>
      <c r="AJ152" s="170">
        <f t="shared" si="54"/>
        <v>115.13900992043686</v>
      </c>
      <c r="AK152" s="170">
        <f t="shared" si="54"/>
        <v>115.13900992043686</v>
      </c>
      <c r="AL152" s="170">
        <f t="shared" si="54"/>
        <v>114.4449978968252</v>
      </c>
      <c r="AM152" s="170">
        <f t="shared" si="54"/>
        <v>114.4449978968252</v>
      </c>
      <c r="AN152" s="170">
        <f t="shared" si="54"/>
        <v>114.91452360423318</v>
      </c>
      <c r="AO152" s="170">
        <f t="shared" si="54"/>
        <v>115.55024873511097</v>
      </c>
      <c r="AP152" s="170">
        <f t="shared" si="54"/>
        <v>115.43545916576817</v>
      </c>
      <c r="AQ152" s="170">
        <f t="shared" si="54"/>
        <v>116.16347732599273</v>
      </c>
      <c r="AR152" s="170">
        <f t="shared" si="54"/>
        <v>116.90079411434273</v>
      </c>
      <c r="AS152" s="170">
        <f t="shared" si="54"/>
        <v>116.90079411434273</v>
      </c>
      <c r="AT152" s="170">
        <f t="shared" si="54"/>
        <v>116.84243003782278</v>
      </c>
      <c r="AU152" s="170">
        <f t="shared" si="54"/>
        <v>116.84243003782278</v>
      </c>
      <c r="AV152" s="170">
        <f t="shared" si="54"/>
        <v>115.92135521295272</v>
      </c>
      <c r="AW152" s="170">
        <f t="shared" si="54"/>
        <v>116.5336317300554</v>
      </c>
      <c r="AX152" s="170">
        <f t="shared" si="54"/>
        <v>116.02892842387992</v>
      </c>
      <c r="AY152" s="170">
        <f t="shared" si="54"/>
        <v>116.440629574222</v>
      </c>
      <c r="AZ152" s="170">
        <f t="shared" si="54"/>
        <v>116.440629574222</v>
      </c>
      <c r="BA152" s="170">
        <f t="shared" si="54"/>
        <v>116.94976074265371</v>
      </c>
      <c r="BB152" s="170">
        <f t="shared" si="54"/>
        <v>117.93518340482524</v>
      </c>
      <c r="BC152" s="170">
        <f t="shared" si="54"/>
        <v>118.22472894678283</v>
      </c>
      <c r="BD152" s="170">
        <f t="shared" si="54"/>
        <v>118.22472276948413</v>
      </c>
      <c r="BE152" s="170">
        <f t="shared" si="54"/>
        <v>118.00918148111198</v>
      </c>
      <c r="BF152" s="170">
        <f t="shared" si="54"/>
        <v>120.29744791420451</v>
      </c>
      <c r="BG152" s="170">
        <f t="shared" si="54"/>
        <v>122.14178744284125</v>
      </c>
      <c r="BH152" s="170">
        <f t="shared" si="54"/>
        <v>122.14178744284125</v>
      </c>
      <c r="BI152" s="170">
        <f t="shared" si="54"/>
        <v>121.69758399463967</v>
      </c>
      <c r="BJ152" s="170">
        <f t="shared" si="54"/>
        <v>121.84492168124616</v>
      </c>
      <c r="BK152" s="170">
        <f t="shared" si="54"/>
        <v>121.84492168124616</v>
      </c>
      <c r="BL152" s="170">
        <f t="shared" si="54"/>
        <v>122.13034223877925</v>
      </c>
      <c r="BM152" s="170">
        <f t="shared" si="54"/>
        <v>122.65834793480322</v>
      </c>
      <c r="BN152" s="170">
        <f t="shared" si="54"/>
        <v>122.65834793480322</v>
      </c>
      <c r="BO152" s="170">
        <f t="shared" si="54"/>
        <v>123.27584614842846</v>
      </c>
      <c r="BP152" s="170">
        <f t="shared" si="54"/>
        <v>123.41422391666474</v>
      </c>
      <c r="BQ152" s="170">
        <f t="shared" si="54"/>
        <v>122.15049714157659</v>
      </c>
      <c r="BR152" s="172">
        <f t="shared" si="54"/>
        <v>122.15049714157659</v>
      </c>
      <c r="BS152" s="172">
        <f t="shared" si="54"/>
        <v>122.15049714157659</v>
      </c>
      <c r="BT152" s="172">
        <f t="shared" si="54"/>
        <v>122.07581398391581</v>
      </c>
    </row>
    <row r="153" spans="1:72" x14ac:dyDescent="0.25">
      <c r="A153" s="173" t="s">
        <v>95</v>
      </c>
      <c r="B153" s="188"/>
      <c r="C153" s="164">
        <f>SUM(C154:C156)</f>
        <v>3</v>
      </c>
      <c r="D153" s="176">
        <v>101.46225478380079</v>
      </c>
      <c r="E153" s="176">
        <v>101.46225478380079</v>
      </c>
      <c r="F153" s="176">
        <f t="shared" ref="F153:BQ153" si="55">(F154*1+F155*1+F156*1)/3</f>
        <v>101.83967396216225</v>
      </c>
      <c r="G153" s="176">
        <f t="shared" si="55"/>
        <v>102.1835963416798</v>
      </c>
      <c r="H153" s="176">
        <f t="shared" si="55"/>
        <v>103.48610217823067</v>
      </c>
      <c r="I153" s="176">
        <f t="shared" si="55"/>
        <v>104.8710713050391</v>
      </c>
      <c r="J153" s="176">
        <f t="shared" si="55"/>
        <v>104.8710713050391</v>
      </c>
      <c r="K153" s="176">
        <f t="shared" si="55"/>
        <v>105.34553202907841</v>
      </c>
      <c r="L153" s="176">
        <f t="shared" si="55"/>
        <v>106.75417303039247</v>
      </c>
      <c r="M153" s="176">
        <f t="shared" si="55"/>
        <v>107.4490748394261</v>
      </c>
      <c r="N153" s="176">
        <f t="shared" si="55"/>
        <v>107.4490748394261</v>
      </c>
      <c r="O153" s="176">
        <f t="shared" si="55"/>
        <v>107.4490748394261</v>
      </c>
      <c r="P153" s="176">
        <f t="shared" si="55"/>
        <v>107.11532021422029</v>
      </c>
      <c r="Q153" s="176">
        <f t="shared" si="55"/>
        <v>109.28565609637796</v>
      </c>
      <c r="R153" s="176">
        <f t="shared" si="55"/>
        <v>109.57555083119796</v>
      </c>
      <c r="S153" s="176">
        <f t="shared" si="55"/>
        <v>109.82284367713856</v>
      </c>
      <c r="T153" s="176">
        <f t="shared" si="55"/>
        <v>109.91937839581949</v>
      </c>
      <c r="U153" s="176">
        <f t="shared" si="55"/>
        <v>110.01061735578548</v>
      </c>
      <c r="V153" s="176">
        <f t="shared" si="55"/>
        <v>110.01061735578548</v>
      </c>
      <c r="W153" s="176">
        <f t="shared" si="55"/>
        <v>110.80020995861469</v>
      </c>
      <c r="X153" s="176">
        <f t="shared" si="55"/>
        <v>110.80020995861469</v>
      </c>
      <c r="Y153" s="176">
        <f t="shared" si="55"/>
        <v>110.95696900002413</v>
      </c>
      <c r="Z153" s="176">
        <f t="shared" si="55"/>
        <v>111.41373844295113</v>
      </c>
      <c r="AA153" s="176">
        <f t="shared" si="55"/>
        <v>111.97825671890531</v>
      </c>
      <c r="AB153" s="176">
        <f t="shared" si="55"/>
        <v>112.76797216316366</v>
      </c>
      <c r="AC153" s="176">
        <f t="shared" si="55"/>
        <v>112.76797216316366</v>
      </c>
      <c r="AD153" s="176">
        <f t="shared" si="55"/>
        <v>112.35687554073832</v>
      </c>
      <c r="AE153" s="176">
        <f t="shared" si="55"/>
        <v>112.43441766719963</v>
      </c>
      <c r="AF153" s="176">
        <f t="shared" si="55"/>
        <v>113.16390839340977</v>
      </c>
      <c r="AG153" s="176">
        <f t="shared" si="55"/>
        <v>113.67294080706755</v>
      </c>
      <c r="AH153" s="176">
        <f t="shared" si="55"/>
        <v>113.83460074596134</v>
      </c>
      <c r="AI153" s="176">
        <f t="shared" si="55"/>
        <v>115.06957326316876</v>
      </c>
      <c r="AJ153" s="176">
        <f t="shared" si="55"/>
        <v>115.13900992043686</v>
      </c>
      <c r="AK153" s="176">
        <f t="shared" si="55"/>
        <v>115.13900992043686</v>
      </c>
      <c r="AL153" s="176">
        <f t="shared" si="55"/>
        <v>114.4449978968252</v>
      </c>
      <c r="AM153" s="176">
        <f t="shared" si="55"/>
        <v>114.4449978968252</v>
      </c>
      <c r="AN153" s="176">
        <f t="shared" si="55"/>
        <v>114.91452360423318</v>
      </c>
      <c r="AO153" s="176">
        <f t="shared" si="55"/>
        <v>115.55024873511097</v>
      </c>
      <c r="AP153" s="176">
        <f t="shared" si="55"/>
        <v>115.43545916576817</v>
      </c>
      <c r="AQ153" s="176">
        <f t="shared" si="55"/>
        <v>116.16347732599273</v>
      </c>
      <c r="AR153" s="176">
        <f t="shared" si="55"/>
        <v>116.90079411434273</v>
      </c>
      <c r="AS153" s="176">
        <f t="shared" si="55"/>
        <v>116.90079411434273</v>
      </c>
      <c r="AT153" s="176">
        <f t="shared" si="55"/>
        <v>116.84243003782278</v>
      </c>
      <c r="AU153" s="176">
        <f t="shared" si="55"/>
        <v>116.84243003782278</v>
      </c>
      <c r="AV153" s="176">
        <f t="shared" si="55"/>
        <v>115.92135521295272</v>
      </c>
      <c r="AW153" s="176">
        <f t="shared" si="55"/>
        <v>116.5336317300554</v>
      </c>
      <c r="AX153" s="176">
        <f t="shared" si="55"/>
        <v>116.02892842387992</v>
      </c>
      <c r="AY153" s="176">
        <f t="shared" si="55"/>
        <v>116.440629574222</v>
      </c>
      <c r="AZ153" s="176">
        <f t="shared" si="55"/>
        <v>116.440629574222</v>
      </c>
      <c r="BA153" s="176">
        <f t="shared" si="55"/>
        <v>116.94976074265371</v>
      </c>
      <c r="BB153" s="176">
        <f t="shared" si="55"/>
        <v>117.93518340482524</v>
      </c>
      <c r="BC153" s="176">
        <f t="shared" si="55"/>
        <v>118.22472894678283</v>
      </c>
      <c r="BD153" s="176">
        <f t="shared" si="55"/>
        <v>118.22472276948413</v>
      </c>
      <c r="BE153" s="176">
        <f t="shared" si="55"/>
        <v>118.00918148111198</v>
      </c>
      <c r="BF153" s="176">
        <f t="shared" si="55"/>
        <v>120.29744791420451</v>
      </c>
      <c r="BG153" s="176">
        <f t="shared" si="55"/>
        <v>122.14178744284125</v>
      </c>
      <c r="BH153" s="176">
        <f t="shared" si="55"/>
        <v>122.14178744284125</v>
      </c>
      <c r="BI153" s="176">
        <f t="shared" si="55"/>
        <v>121.69758399463967</v>
      </c>
      <c r="BJ153" s="176">
        <f t="shared" si="55"/>
        <v>121.84492168124616</v>
      </c>
      <c r="BK153" s="176">
        <f t="shared" si="55"/>
        <v>121.84492168124616</v>
      </c>
      <c r="BL153" s="176">
        <f t="shared" si="55"/>
        <v>122.13034223877925</v>
      </c>
      <c r="BM153" s="176">
        <f t="shared" si="55"/>
        <v>122.65834793480322</v>
      </c>
      <c r="BN153" s="176">
        <f t="shared" si="55"/>
        <v>122.65834793480322</v>
      </c>
      <c r="BO153" s="176">
        <f t="shared" si="55"/>
        <v>123.27584614842846</v>
      </c>
      <c r="BP153" s="176">
        <f t="shared" si="55"/>
        <v>123.41422391666474</v>
      </c>
      <c r="BQ153" s="176">
        <f t="shared" si="55"/>
        <v>122.15049714157659</v>
      </c>
      <c r="BR153" s="177">
        <f>(BR154*1+BR155*1+BR156*1)/3</f>
        <v>122.15049714157659</v>
      </c>
      <c r="BS153" s="177">
        <f>(BS154*1+BS155*1+BS156*1)/3</f>
        <v>122.15049714157659</v>
      </c>
      <c r="BT153" s="177">
        <f>(BT154*1+BT155*1+BT156*1)/3</f>
        <v>122.07581398391581</v>
      </c>
    </row>
    <row r="154" spans="1:72" x14ac:dyDescent="0.25">
      <c r="B154" s="148" t="s">
        <v>541</v>
      </c>
      <c r="C154" s="200">
        <v>1</v>
      </c>
      <c r="D154" s="181">
        <v>102.1929851014215</v>
      </c>
      <c r="E154" s="181">
        <v>102.1929851014215</v>
      </c>
      <c r="F154" s="181">
        <v>102.97227405051943</v>
      </c>
      <c r="G154" s="181">
        <v>102.97227405051943</v>
      </c>
      <c r="H154" s="181">
        <v>103.53507376393377</v>
      </c>
      <c r="I154" s="181">
        <v>106.92489558521265</v>
      </c>
      <c r="J154" s="181">
        <v>106.92489558521265</v>
      </c>
      <c r="K154" s="181">
        <v>108.67644239266296</v>
      </c>
      <c r="L154" s="181">
        <v>108.67644239266296</v>
      </c>
      <c r="M154" s="181">
        <v>108.67644239266296</v>
      </c>
      <c r="N154" s="181">
        <v>108.67644239266296</v>
      </c>
      <c r="O154" s="181">
        <v>108.67644239266296</v>
      </c>
      <c r="P154" s="181">
        <v>107.6751785170455</v>
      </c>
      <c r="Q154" s="181">
        <v>112.89182980083497</v>
      </c>
      <c r="R154" s="181">
        <v>113.761514005295</v>
      </c>
      <c r="S154" s="181">
        <v>114.50339254311682</v>
      </c>
      <c r="T154" s="181">
        <v>114.79299669915957</v>
      </c>
      <c r="U154" s="181">
        <v>115.06671357905753</v>
      </c>
      <c r="V154" s="181">
        <v>115.06671357905753</v>
      </c>
      <c r="W154" s="181">
        <v>116.30266811535427</v>
      </c>
      <c r="X154" s="181">
        <v>116.30266811535427</v>
      </c>
      <c r="Y154" s="181">
        <v>116.77294523958264</v>
      </c>
      <c r="Z154" s="181">
        <v>116.77294523958264</v>
      </c>
      <c r="AA154" s="181">
        <v>117.56469584013442</v>
      </c>
      <c r="AB154" s="181">
        <v>119.02417441421683</v>
      </c>
      <c r="AC154" s="181">
        <v>119.02417441421683</v>
      </c>
      <c r="AD154" s="181">
        <v>117.93195556108527</v>
      </c>
      <c r="AE154" s="181">
        <v>118.16458194046922</v>
      </c>
      <c r="AF154" s="181">
        <v>120.35305411909964</v>
      </c>
      <c r="AG154" s="181">
        <v>121.88015136007296</v>
      </c>
      <c r="AH154" s="181">
        <v>122.36513117675437</v>
      </c>
      <c r="AI154" s="181">
        <v>122.36513117675437</v>
      </c>
      <c r="AJ154" s="181">
        <v>122.57344114855864</v>
      </c>
      <c r="AK154" s="181">
        <v>122.57344114855864</v>
      </c>
      <c r="AL154" s="181">
        <v>122.19189415576926</v>
      </c>
      <c r="AM154" s="181">
        <v>122.19189415576926</v>
      </c>
      <c r="AN154" s="181">
        <v>122.19189415576926</v>
      </c>
      <c r="AO154" s="181">
        <v>124.09906954840268</v>
      </c>
      <c r="AP154" s="181">
        <v>123.75470084037423</v>
      </c>
      <c r="AQ154" s="181">
        <v>125.1298216228369</v>
      </c>
      <c r="AR154" s="181">
        <v>126.68707951080221</v>
      </c>
      <c r="AS154" s="181">
        <v>126.68707951080221</v>
      </c>
      <c r="AT154" s="181">
        <v>126.51198728124236</v>
      </c>
      <c r="AU154" s="181">
        <v>126.51198728124236</v>
      </c>
      <c r="AV154" s="181">
        <v>126.51198728124236</v>
      </c>
      <c r="AW154" s="181">
        <v>128.34881683255043</v>
      </c>
      <c r="AX154" s="181">
        <v>128.34881683255043</v>
      </c>
      <c r="AY154" s="181">
        <v>129.5839202835767</v>
      </c>
      <c r="AZ154" s="181">
        <v>129.5839202835767</v>
      </c>
      <c r="BA154" s="181">
        <v>130.04966495725068</v>
      </c>
      <c r="BB154" s="181">
        <v>130.04966495725068</v>
      </c>
      <c r="BC154" s="181">
        <v>130.04966495725068</v>
      </c>
      <c r="BD154" s="181">
        <v>130.04964642535458</v>
      </c>
      <c r="BE154" s="181">
        <v>130.04964642535458</v>
      </c>
      <c r="BF154" s="181">
        <v>133.21649323240212</v>
      </c>
      <c r="BG154" s="181">
        <v>134.99316941644582</v>
      </c>
      <c r="BH154" s="181">
        <v>134.99316941644582</v>
      </c>
      <c r="BI154" s="181">
        <v>133.66055907184111</v>
      </c>
      <c r="BJ154" s="181">
        <v>133.66055907184111</v>
      </c>
      <c r="BK154" s="181">
        <v>133.66055907184111</v>
      </c>
      <c r="BL154" s="181">
        <v>133.66055907184111</v>
      </c>
      <c r="BM154" s="181">
        <v>133.92588040061025</v>
      </c>
      <c r="BN154" s="181">
        <v>133.92588040061025</v>
      </c>
      <c r="BO154" s="181">
        <v>135.34173102266783</v>
      </c>
      <c r="BP154" s="181">
        <v>135.75686432737669</v>
      </c>
      <c r="BQ154" s="181">
        <v>135.75686432737669</v>
      </c>
      <c r="BR154" s="181">
        <v>135.75686432737669</v>
      </c>
      <c r="BS154" s="181">
        <v>135.75686432737669</v>
      </c>
      <c r="BT154" s="181">
        <v>136.53963372515096</v>
      </c>
    </row>
    <row r="155" spans="1:72" x14ac:dyDescent="0.25">
      <c r="B155" s="148" t="s">
        <v>542</v>
      </c>
      <c r="C155" s="200">
        <v>1</v>
      </c>
      <c r="D155" s="181">
        <v>102.30864977365344</v>
      </c>
      <c r="E155" s="181">
        <v>102.30864977365344</v>
      </c>
      <c r="F155" s="181">
        <v>102.30864977365344</v>
      </c>
      <c r="G155" s="181">
        <v>103.34041691220611</v>
      </c>
      <c r="H155" s="181">
        <v>103.34041691220611</v>
      </c>
      <c r="I155" s="181">
        <v>103.34041691220611</v>
      </c>
      <c r="J155" s="181">
        <v>103.34041691220611</v>
      </c>
      <c r="K155" s="181">
        <v>103.34041691220611</v>
      </c>
      <c r="L155" s="181">
        <v>103.34041691220611</v>
      </c>
      <c r="M155" s="181">
        <v>103.34041691220611</v>
      </c>
      <c r="N155" s="181">
        <v>103.34041691220611</v>
      </c>
      <c r="O155" s="181">
        <v>103.34041691220611</v>
      </c>
      <c r="P155" s="181">
        <v>103.34041691220611</v>
      </c>
      <c r="Q155" s="181">
        <v>103.34041691220611</v>
      </c>
      <c r="R155" s="181">
        <v>103.34041691220611</v>
      </c>
      <c r="S155" s="181">
        <v>103.34041691220611</v>
      </c>
      <c r="T155" s="181">
        <v>103.34041691220611</v>
      </c>
      <c r="U155" s="181">
        <v>103.34041691220611</v>
      </c>
      <c r="V155" s="181">
        <v>103.34041691220611</v>
      </c>
      <c r="W155" s="181">
        <v>103.63037541084915</v>
      </c>
      <c r="X155" s="181">
        <v>103.63037541084915</v>
      </c>
      <c r="Y155" s="181">
        <v>103.63037541084915</v>
      </c>
      <c r="Z155" s="181">
        <v>103.42056576310436</v>
      </c>
      <c r="AA155" s="181">
        <v>104.32236999041513</v>
      </c>
      <c r="AB155" s="181">
        <v>105.23203774910772</v>
      </c>
      <c r="AC155" s="181">
        <v>105.23203774910772</v>
      </c>
      <c r="AD155" s="181">
        <v>105.09096673496326</v>
      </c>
      <c r="AE155" s="181">
        <v>105.09096673496326</v>
      </c>
      <c r="AF155" s="181">
        <v>105.09096673496326</v>
      </c>
      <c r="AG155" s="181">
        <v>105.09096673496326</v>
      </c>
      <c r="AH155" s="181">
        <v>105.09096673496326</v>
      </c>
      <c r="AI155" s="181">
        <v>105.35826708567002</v>
      </c>
      <c r="AJ155" s="181">
        <v>105.35826708567002</v>
      </c>
      <c r="AK155" s="181">
        <v>105.35826708567002</v>
      </c>
      <c r="AL155" s="181">
        <v>105.35826708567002</v>
      </c>
      <c r="AM155" s="181">
        <v>105.35826708567002</v>
      </c>
      <c r="AN155" s="181">
        <v>106.76684420789394</v>
      </c>
      <c r="AO155" s="181">
        <v>106.76684420789394</v>
      </c>
      <c r="AP155" s="181">
        <v>106.76684420789394</v>
      </c>
      <c r="AQ155" s="181">
        <v>106.18722103970536</v>
      </c>
      <c r="AR155" s="181">
        <v>106.84191351679009</v>
      </c>
      <c r="AS155" s="181">
        <v>106.84191351679009</v>
      </c>
      <c r="AT155" s="181">
        <v>106.84191351679009</v>
      </c>
      <c r="AU155" s="181">
        <v>106.84191351679009</v>
      </c>
      <c r="AV155" s="181">
        <v>106.84191351679009</v>
      </c>
      <c r="AW155" s="181">
        <v>106.84191351679009</v>
      </c>
      <c r="AX155" s="181">
        <v>106.84191351679009</v>
      </c>
      <c r="AY155" s="181">
        <v>106.84191351679009</v>
      </c>
      <c r="AZ155" s="181">
        <v>106.84191351679009</v>
      </c>
      <c r="BA155" s="181">
        <v>107.90356234841117</v>
      </c>
      <c r="BB155" s="181">
        <v>108.9917533274747</v>
      </c>
      <c r="BC155" s="181">
        <v>108.9917533274747</v>
      </c>
      <c r="BD155" s="181">
        <v>108.9917533274747</v>
      </c>
      <c r="BE155" s="181">
        <v>108.9917533274747</v>
      </c>
      <c r="BF155" s="181">
        <v>108.9917533274747</v>
      </c>
      <c r="BG155" s="181">
        <v>109.75240844944851</v>
      </c>
      <c r="BH155" s="181">
        <v>109.75240844944851</v>
      </c>
      <c r="BI155" s="181">
        <v>109.75240844944851</v>
      </c>
      <c r="BJ155" s="181">
        <v>109.75240844944851</v>
      </c>
      <c r="BK155" s="181">
        <v>109.75240844944851</v>
      </c>
      <c r="BL155" s="181">
        <v>109.75240844944851</v>
      </c>
      <c r="BM155" s="181">
        <v>109.75240844944851</v>
      </c>
      <c r="BN155" s="181">
        <v>109.75240844944851</v>
      </c>
      <c r="BO155" s="181">
        <v>110.18905246826668</v>
      </c>
      <c r="BP155" s="181">
        <v>110.18905246826668</v>
      </c>
      <c r="BQ155" s="181">
        <v>110.18905246826668</v>
      </c>
      <c r="BR155" s="181">
        <v>110.18905246826668</v>
      </c>
      <c r="BS155" s="181">
        <v>110.18905246826668</v>
      </c>
      <c r="BT155" s="181">
        <v>110.6832396556312</v>
      </c>
    </row>
    <row r="156" spans="1:72" x14ac:dyDescent="0.25">
      <c r="B156" s="148" t="s">
        <v>543</v>
      </c>
      <c r="C156" s="200">
        <v>1</v>
      </c>
      <c r="D156" s="181">
        <v>99.885129476327421</v>
      </c>
      <c r="E156" s="181">
        <v>99.885129476327421</v>
      </c>
      <c r="F156" s="181">
        <v>100.23809806231388</v>
      </c>
      <c r="G156" s="181">
        <v>100.23809806231388</v>
      </c>
      <c r="H156" s="181">
        <v>103.58281585855214</v>
      </c>
      <c r="I156" s="181">
        <v>104.34790141769852</v>
      </c>
      <c r="J156" s="181">
        <v>104.34790141769852</v>
      </c>
      <c r="K156" s="181">
        <v>104.01973678236619</v>
      </c>
      <c r="L156" s="181">
        <v>108.24565978630838</v>
      </c>
      <c r="M156" s="181">
        <v>110.33036521340928</v>
      </c>
      <c r="N156" s="181">
        <v>110.33036521340928</v>
      </c>
      <c r="O156" s="181">
        <v>110.33036521340928</v>
      </c>
      <c r="P156" s="181">
        <v>110.33036521340928</v>
      </c>
      <c r="Q156" s="181">
        <v>111.62472157609278</v>
      </c>
      <c r="R156" s="181">
        <v>111.62472157609278</v>
      </c>
      <c r="S156" s="181">
        <v>111.62472157609278</v>
      </c>
      <c r="T156" s="181">
        <v>111.62472157609278</v>
      </c>
      <c r="U156" s="181">
        <v>111.62472157609278</v>
      </c>
      <c r="V156" s="181">
        <v>111.62472157609278</v>
      </c>
      <c r="W156" s="181">
        <v>112.46758634964063</v>
      </c>
      <c r="X156" s="181">
        <v>112.46758634964063</v>
      </c>
      <c r="Y156" s="181">
        <v>112.46758634964063</v>
      </c>
      <c r="Z156" s="181">
        <v>114.04770432616641</v>
      </c>
      <c r="AA156" s="181">
        <v>114.04770432616641</v>
      </c>
      <c r="AB156" s="181">
        <v>114.04770432616641</v>
      </c>
      <c r="AC156" s="181">
        <v>114.04770432616641</v>
      </c>
      <c r="AD156" s="181">
        <v>114.04770432616641</v>
      </c>
      <c r="AE156" s="181">
        <v>114.04770432616641</v>
      </c>
      <c r="AF156" s="181">
        <v>114.04770432616641</v>
      </c>
      <c r="AG156" s="181">
        <v>114.04770432616641</v>
      </c>
      <c r="AH156" s="181">
        <v>114.04770432616641</v>
      </c>
      <c r="AI156" s="181">
        <v>117.48532152708189</v>
      </c>
      <c r="AJ156" s="181">
        <v>117.48532152708189</v>
      </c>
      <c r="AK156" s="181">
        <v>117.48532152708189</v>
      </c>
      <c r="AL156" s="181">
        <v>115.78483244903632</v>
      </c>
      <c r="AM156" s="181">
        <v>115.78483244903632</v>
      </c>
      <c r="AN156" s="181">
        <v>115.78483244903632</v>
      </c>
      <c r="AO156" s="181">
        <v>115.78483244903632</v>
      </c>
      <c r="AP156" s="181">
        <v>115.78483244903632</v>
      </c>
      <c r="AQ156" s="181">
        <v>117.1733893154359</v>
      </c>
      <c r="AR156" s="181">
        <v>117.1733893154359</v>
      </c>
      <c r="AS156" s="181">
        <v>117.1733893154359</v>
      </c>
      <c r="AT156" s="181">
        <v>117.1733893154359</v>
      </c>
      <c r="AU156" s="181">
        <v>117.1733893154359</v>
      </c>
      <c r="AV156" s="181">
        <v>114.41016484082571</v>
      </c>
      <c r="AW156" s="181">
        <v>114.41016484082571</v>
      </c>
      <c r="AX156" s="181">
        <v>112.89605492229921</v>
      </c>
      <c r="AY156" s="181">
        <v>112.89605492229921</v>
      </c>
      <c r="AZ156" s="181">
        <v>112.89605492229921</v>
      </c>
      <c r="BA156" s="181">
        <v>112.89605492229921</v>
      </c>
      <c r="BB156" s="181">
        <v>114.76413192975036</v>
      </c>
      <c r="BC156" s="181">
        <v>115.6327685556231</v>
      </c>
      <c r="BD156" s="181">
        <v>115.6327685556231</v>
      </c>
      <c r="BE156" s="181">
        <v>114.98614469050669</v>
      </c>
      <c r="BF156" s="181">
        <v>118.68409718273674</v>
      </c>
      <c r="BG156" s="181">
        <v>121.67978446262944</v>
      </c>
      <c r="BH156" s="181">
        <v>121.67978446262944</v>
      </c>
      <c r="BI156" s="181">
        <v>121.67978446262944</v>
      </c>
      <c r="BJ156" s="181">
        <v>122.12179752244892</v>
      </c>
      <c r="BK156" s="181">
        <v>122.12179752244892</v>
      </c>
      <c r="BL156" s="181">
        <v>122.97805919504816</v>
      </c>
      <c r="BM156" s="181">
        <v>124.29675495435086</v>
      </c>
      <c r="BN156" s="181">
        <v>124.29675495435086</v>
      </c>
      <c r="BO156" s="181">
        <v>124.29675495435086</v>
      </c>
      <c r="BP156" s="181">
        <v>124.29675495435086</v>
      </c>
      <c r="BQ156" s="181">
        <v>120.50557462908641</v>
      </c>
      <c r="BR156" s="181">
        <v>120.50557462908641</v>
      </c>
      <c r="BS156" s="181">
        <v>120.50557462908641</v>
      </c>
      <c r="BT156" s="181">
        <v>119.00456857096529</v>
      </c>
    </row>
    <row r="157" spans="1:72" x14ac:dyDescent="0.25">
      <c r="A157" s="189" t="s">
        <v>96</v>
      </c>
      <c r="B157" s="188"/>
      <c r="C157" s="164">
        <f>C158+C160</f>
        <v>2</v>
      </c>
      <c r="D157" s="170">
        <v>106.03380766591765</v>
      </c>
      <c r="E157" s="170">
        <v>105.99841729146181</v>
      </c>
      <c r="F157" s="170">
        <f t="shared" ref="F157:BQ157" si="56">(F158*1+F160*1)/2</f>
        <v>106.04466820395596</v>
      </c>
      <c r="G157" s="170">
        <f t="shared" si="56"/>
        <v>105.31079116140023</v>
      </c>
      <c r="H157" s="170">
        <f t="shared" si="56"/>
        <v>105.64075359681792</v>
      </c>
      <c r="I157" s="170">
        <f t="shared" si="56"/>
        <v>105.37517945754259</v>
      </c>
      <c r="J157" s="170">
        <f t="shared" si="56"/>
        <v>105.9235450937484</v>
      </c>
      <c r="K157" s="170">
        <f t="shared" si="56"/>
        <v>105.92350322441357</v>
      </c>
      <c r="L157" s="170">
        <f t="shared" si="56"/>
        <v>105.84375438610643</v>
      </c>
      <c r="M157" s="170">
        <f t="shared" si="56"/>
        <v>105.48061976934687</v>
      </c>
      <c r="N157" s="170">
        <f t="shared" si="56"/>
        <v>105.36576863051715</v>
      </c>
      <c r="O157" s="170">
        <f t="shared" si="56"/>
        <v>105.26925748411296</v>
      </c>
      <c r="P157" s="170">
        <f t="shared" si="56"/>
        <v>104.95518416243726</v>
      </c>
      <c r="Q157" s="170">
        <f t="shared" si="56"/>
        <v>105.61296279052755</v>
      </c>
      <c r="R157" s="170">
        <f t="shared" si="56"/>
        <v>105.94435663528625</v>
      </c>
      <c r="S157" s="170">
        <f t="shared" si="56"/>
        <v>105.64282419355996</v>
      </c>
      <c r="T157" s="170">
        <f t="shared" si="56"/>
        <v>105.74164609864397</v>
      </c>
      <c r="U157" s="170">
        <f t="shared" si="56"/>
        <v>105.69191827641725</v>
      </c>
      <c r="V157" s="170">
        <f t="shared" si="56"/>
        <v>105.48909574995875</v>
      </c>
      <c r="W157" s="170">
        <f t="shared" si="56"/>
        <v>105.95607388930576</v>
      </c>
      <c r="X157" s="170">
        <f t="shared" si="56"/>
        <v>105.77618896339875</v>
      </c>
      <c r="Y157" s="170">
        <f t="shared" si="56"/>
        <v>105.93800462282661</v>
      </c>
      <c r="Z157" s="170">
        <f t="shared" si="56"/>
        <v>106.08259059356001</v>
      </c>
      <c r="AA157" s="170">
        <f t="shared" si="56"/>
        <v>106.08259059356001</v>
      </c>
      <c r="AB157" s="170">
        <f t="shared" si="56"/>
        <v>108.80551516715433</v>
      </c>
      <c r="AC157" s="170">
        <f t="shared" si="56"/>
        <v>114.57952200860663</v>
      </c>
      <c r="AD157" s="170">
        <f t="shared" si="56"/>
        <v>114.54234898885841</v>
      </c>
      <c r="AE157" s="170">
        <f t="shared" si="56"/>
        <v>114.10412496972185</v>
      </c>
      <c r="AF157" s="170">
        <f t="shared" si="56"/>
        <v>114.42275763736478</v>
      </c>
      <c r="AG157" s="170">
        <f t="shared" si="56"/>
        <v>119.00064367788303</v>
      </c>
      <c r="AH157" s="170">
        <f t="shared" si="56"/>
        <v>119.00064367788303</v>
      </c>
      <c r="AI157" s="170">
        <f t="shared" si="56"/>
        <v>119.16004432925035</v>
      </c>
      <c r="AJ157" s="170">
        <f t="shared" si="56"/>
        <v>119.16004432925035</v>
      </c>
      <c r="AK157" s="170">
        <f t="shared" si="56"/>
        <v>119.33796915617999</v>
      </c>
      <c r="AL157" s="170">
        <f t="shared" si="56"/>
        <v>119.22117837650681</v>
      </c>
      <c r="AM157" s="170">
        <f t="shared" si="56"/>
        <v>119.45197912090833</v>
      </c>
      <c r="AN157" s="170">
        <f t="shared" si="56"/>
        <v>119.96480164205738</v>
      </c>
      <c r="AO157" s="170">
        <f t="shared" si="56"/>
        <v>119.96480164205738</v>
      </c>
      <c r="AP157" s="170">
        <f t="shared" si="56"/>
        <v>119.72069560650863</v>
      </c>
      <c r="AQ157" s="170">
        <f t="shared" si="56"/>
        <v>119.9751188522269</v>
      </c>
      <c r="AR157" s="170">
        <f t="shared" si="56"/>
        <v>119.78052168196476</v>
      </c>
      <c r="AS157" s="170">
        <f t="shared" si="56"/>
        <v>119.78052168196476</v>
      </c>
      <c r="AT157" s="170">
        <f t="shared" si="56"/>
        <v>120.07015746261848</v>
      </c>
      <c r="AU157" s="170">
        <f t="shared" si="56"/>
        <v>120.19744651559628</v>
      </c>
      <c r="AV157" s="170">
        <f t="shared" si="56"/>
        <v>121.80538193679624</v>
      </c>
      <c r="AW157" s="170">
        <f t="shared" si="56"/>
        <v>122.44370763520605</v>
      </c>
      <c r="AX157" s="170">
        <f t="shared" si="56"/>
        <v>122.07774635823952</v>
      </c>
      <c r="AY157" s="170">
        <f t="shared" si="56"/>
        <v>122.36911366765334</v>
      </c>
      <c r="AZ157" s="170">
        <f t="shared" si="56"/>
        <v>122.36917502913046</v>
      </c>
      <c r="BA157" s="170">
        <f t="shared" si="56"/>
        <v>121.66261232423975</v>
      </c>
      <c r="BB157" s="170">
        <f t="shared" si="56"/>
        <v>121.66261232423975</v>
      </c>
      <c r="BC157" s="170">
        <f t="shared" si="56"/>
        <v>121.52517064084913</v>
      </c>
      <c r="BD157" s="170">
        <f t="shared" si="56"/>
        <v>121.56314040392789</v>
      </c>
      <c r="BE157" s="170">
        <f t="shared" si="56"/>
        <v>122.71032748815196</v>
      </c>
      <c r="BF157" s="170">
        <f t="shared" si="56"/>
        <v>122.71032748815196</v>
      </c>
      <c r="BG157" s="170">
        <f t="shared" si="56"/>
        <v>123.65325574903258</v>
      </c>
      <c r="BH157" s="170">
        <f t="shared" si="56"/>
        <v>123.95319727632469</v>
      </c>
      <c r="BI157" s="170">
        <f t="shared" si="56"/>
        <v>124.24205334939006</v>
      </c>
      <c r="BJ157" s="170">
        <f t="shared" si="56"/>
        <v>123.94455291388772</v>
      </c>
      <c r="BK157" s="170">
        <f t="shared" si="56"/>
        <v>123.41196566863178</v>
      </c>
      <c r="BL157" s="170">
        <f t="shared" si="56"/>
        <v>123.81066977909259</v>
      </c>
      <c r="BM157" s="170">
        <f t="shared" si="56"/>
        <v>124.13285788016792</v>
      </c>
      <c r="BN157" s="170">
        <f t="shared" si="56"/>
        <v>124.74222106730987</v>
      </c>
      <c r="BO157" s="170">
        <f t="shared" si="56"/>
        <v>124.15204410794567</v>
      </c>
      <c r="BP157" s="170">
        <f t="shared" si="56"/>
        <v>124.85411180996989</v>
      </c>
      <c r="BQ157" s="170">
        <f t="shared" si="56"/>
        <v>124.85411180996989</v>
      </c>
      <c r="BR157" s="172">
        <f>(BR158*1+BR160*1)/2</f>
        <v>125.70585203791876</v>
      </c>
      <c r="BS157" s="172">
        <f>(BS158*1+BS160*1)/2</f>
        <v>125.32763348450408</v>
      </c>
      <c r="BT157" s="172">
        <f>(BT158*1+BT160*1)/2</f>
        <v>125.96368693173366</v>
      </c>
    </row>
    <row r="158" spans="1:72" x14ac:dyDescent="0.25">
      <c r="A158" s="173" t="s">
        <v>97</v>
      </c>
      <c r="B158" s="188"/>
      <c r="C158" s="164">
        <f>C159</f>
        <v>1</v>
      </c>
      <c r="D158" s="176">
        <v>109.75875758858083</v>
      </c>
      <c r="E158" s="176">
        <v>109.75875758858083</v>
      </c>
      <c r="F158" s="176">
        <f t="shared" ref="F158:BT158" si="57">F159</f>
        <v>109.75875758858083</v>
      </c>
      <c r="G158" s="176">
        <f t="shared" si="57"/>
        <v>109.75875758858083</v>
      </c>
      <c r="H158" s="176">
        <f t="shared" si="57"/>
        <v>109.75875758858083</v>
      </c>
      <c r="I158" s="176">
        <f t="shared" si="57"/>
        <v>109.75875758858083</v>
      </c>
      <c r="J158" s="176">
        <f t="shared" si="57"/>
        <v>109.75879239458055</v>
      </c>
      <c r="K158" s="176">
        <f t="shared" si="57"/>
        <v>109.75870865591089</v>
      </c>
      <c r="L158" s="176">
        <f t="shared" si="57"/>
        <v>109.75870865591089</v>
      </c>
      <c r="M158" s="176">
        <f t="shared" si="57"/>
        <v>109.75870865591089</v>
      </c>
      <c r="N158" s="176">
        <f t="shared" si="57"/>
        <v>109.75870865591089</v>
      </c>
      <c r="O158" s="176">
        <f t="shared" si="57"/>
        <v>109.75870865591089</v>
      </c>
      <c r="P158" s="176">
        <f t="shared" si="57"/>
        <v>109.75870865591089</v>
      </c>
      <c r="Q158" s="176">
        <f t="shared" si="57"/>
        <v>109.75870865591089</v>
      </c>
      <c r="R158" s="176">
        <f t="shared" si="57"/>
        <v>109.75870865591089</v>
      </c>
      <c r="S158" s="176">
        <f t="shared" si="57"/>
        <v>109.75870865591089</v>
      </c>
      <c r="T158" s="176">
        <f t="shared" si="57"/>
        <v>109.75870865591089</v>
      </c>
      <c r="U158" s="176">
        <f t="shared" si="57"/>
        <v>109.75870865591089</v>
      </c>
      <c r="V158" s="176">
        <f t="shared" si="57"/>
        <v>109.75870865591089</v>
      </c>
      <c r="W158" s="176">
        <f t="shared" si="57"/>
        <v>109.75870865591089</v>
      </c>
      <c r="X158" s="176">
        <f t="shared" si="57"/>
        <v>109.75870865591089</v>
      </c>
      <c r="Y158" s="176">
        <f t="shared" si="57"/>
        <v>109.75870865591089</v>
      </c>
      <c r="Z158" s="176">
        <f t="shared" si="57"/>
        <v>109.75870865591089</v>
      </c>
      <c r="AA158" s="176">
        <f t="shared" si="57"/>
        <v>109.75870865591089</v>
      </c>
      <c r="AB158" s="176">
        <f t="shared" si="57"/>
        <v>115.20455780309953</v>
      </c>
      <c r="AC158" s="176">
        <f t="shared" si="57"/>
        <v>126.75257148600413</v>
      </c>
      <c r="AD158" s="176">
        <f t="shared" si="57"/>
        <v>126.75257148600413</v>
      </c>
      <c r="AE158" s="176">
        <f t="shared" si="57"/>
        <v>126.75257148600413</v>
      </c>
      <c r="AF158" s="176">
        <f t="shared" si="57"/>
        <v>126.75257148600413</v>
      </c>
      <c r="AG158" s="176">
        <f t="shared" si="57"/>
        <v>135.77608699228162</v>
      </c>
      <c r="AH158" s="176">
        <f t="shared" si="57"/>
        <v>135.77608699228162</v>
      </c>
      <c r="AI158" s="176">
        <f t="shared" si="57"/>
        <v>135.77608699228162</v>
      </c>
      <c r="AJ158" s="176">
        <f t="shared" si="57"/>
        <v>135.77608699228162</v>
      </c>
      <c r="AK158" s="176">
        <f t="shared" si="57"/>
        <v>135.77608699228162</v>
      </c>
      <c r="AL158" s="176">
        <f t="shared" si="57"/>
        <v>135.77608699228162</v>
      </c>
      <c r="AM158" s="176">
        <f t="shared" si="57"/>
        <v>135.77608699228162</v>
      </c>
      <c r="AN158" s="176">
        <f t="shared" si="57"/>
        <v>135.77608699228162</v>
      </c>
      <c r="AO158" s="176">
        <f t="shared" si="57"/>
        <v>135.77608699228162</v>
      </c>
      <c r="AP158" s="176">
        <f t="shared" si="57"/>
        <v>135.77608699228162</v>
      </c>
      <c r="AQ158" s="176">
        <f t="shared" si="57"/>
        <v>135.77608699228162</v>
      </c>
      <c r="AR158" s="176">
        <f t="shared" si="57"/>
        <v>135.77608699228162</v>
      </c>
      <c r="AS158" s="176">
        <f t="shared" si="57"/>
        <v>135.77608699228162</v>
      </c>
      <c r="AT158" s="176">
        <f t="shared" si="57"/>
        <v>135.77608699228162</v>
      </c>
      <c r="AU158" s="176">
        <f t="shared" si="57"/>
        <v>135.77608699228162</v>
      </c>
      <c r="AV158" s="176">
        <f t="shared" si="57"/>
        <v>135.77608699228162</v>
      </c>
      <c r="AW158" s="176">
        <f t="shared" si="57"/>
        <v>135.77608699228162</v>
      </c>
      <c r="AX158" s="176">
        <f t="shared" si="57"/>
        <v>135.77608699228162</v>
      </c>
      <c r="AY158" s="176">
        <f t="shared" si="57"/>
        <v>135.77608699228162</v>
      </c>
      <c r="AZ158" s="176">
        <f t="shared" si="57"/>
        <v>135.77608699228162</v>
      </c>
      <c r="BA158" s="176">
        <f t="shared" si="57"/>
        <v>135.77608699228162</v>
      </c>
      <c r="BB158" s="176">
        <f t="shared" si="57"/>
        <v>135.77608699228162</v>
      </c>
      <c r="BC158" s="176">
        <f t="shared" si="57"/>
        <v>135.77608699228162</v>
      </c>
      <c r="BD158" s="176">
        <f t="shared" si="57"/>
        <v>135.77608699228162</v>
      </c>
      <c r="BE158" s="176">
        <f t="shared" si="57"/>
        <v>135.77608699228162</v>
      </c>
      <c r="BF158" s="176">
        <f t="shared" si="57"/>
        <v>135.77608699228162</v>
      </c>
      <c r="BG158" s="176">
        <f t="shared" si="57"/>
        <v>135.77608699228162</v>
      </c>
      <c r="BH158" s="176">
        <f t="shared" si="57"/>
        <v>135.77608699228162</v>
      </c>
      <c r="BI158" s="176">
        <f t="shared" si="57"/>
        <v>135.77604788826739</v>
      </c>
      <c r="BJ158" s="176">
        <f t="shared" si="57"/>
        <v>135.77604788826739</v>
      </c>
      <c r="BK158" s="176">
        <f t="shared" si="57"/>
        <v>135.77604788826739</v>
      </c>
      <c r="BL158" s="176">
        <f t="shared" si="57"/>
        <v>135.77604788826739</v>
      </c>
      <c r="BM158" s="176">
        <f t="shared" si="57"/>
        <v>135.77604788826739</v>
      </c>
      <c r="BN158" s="176">
        <f t="shared" si="57"/>
        <v>135.77604788826739</v>
      </c>
      <c r="BO158" s="176">
        <f t="shared" si="57"/>
        <v>135.77604788826739</v>
      </c>
      <c r="BP158" s="176">
        <f t="shared" si="57"/>
        <v>135.77604788826739</v>
      </c>
      <c r="BQ158" s="176">
        <f t="shared" si="57"/>
        <v>135.77604788826739</v>
      </c>
      <c r="BR158" s="177">
        <f t="shared" si="57"/>
        <v>135.77604788826739</v>
      </c>
      <c r="BS158" s="177">
        <f t="shared" si="57"/>
        <v>135.77604788826739</v>
      </c>
      <c r="BT158" s="177">
        <f t="shared" si="57"/>
        <v>135.77604788826739</v>
      </c>
    </row>
    <row r="159" spans="1:72" x14ac:dyDescent="0.25">
      <c r="B159" s="148" t="s">
        <v>544</v>
      </c>
      <c r="C159" s="200">
        <v>1</v>
      </c>
      <c r="D159" s="181">
        <v>109.75875758858083</v>
      </c>
      <c r="E159" s="181">
        <v>109.75875758858083</v>
      </c>
      <c r="F159" s="181">
        <v>109.75875758858083</v>
      </c>
      <c r="G159" s="181">
        <v>109.75875758858083</v>
      </c>
      <c r="H159" s="181">
        <v>109.75875758858083</v>
      </c>
      <c r="I159" s="181">
        <v>109.75875758858083</v>
      </c>
      <c r="J159" s="181">
        <v>109.75879239458055</v>
      </c>
      <c r="K159" s="181">
        <v>109.75870865591089</v>
      </c>
      <c r="L159" s="181">
        <v>109.75870865591089</v>
      </c>
      <c r="M159" s="181">
        <v>109.75870865591089</v>
      </c>
      <c r="N159" s="181">
        <v>109.75870865591089</v>
      </c>
      <c r="O159" s="181">
        <v>109.75870865591089</v>
      </c>
      <c r="P159" s="181">
        <v>109.75870865591089</v>
      </c>
      <c r="Q159" s="181">
        <v>109.75870865591089</v>
      </c>
      <c r="R159" s="181">
        <v>109.75870865591089</v>
      </c>
      <c r="S159" s="181">
        <v>109.75870865591089</v>
      </c>
      <c r="T159" s="181">
        <v>109.75870865591089</v>
      </c>
      <c r="U159" s="181">
        <v>109.75870865591089</v>
      </c>
      <c r="V159" s="181">
        <v>109.75870865591089</v>
      </c>
      <c r="W159" s="181">
        <v>109.75870865591089</v>
      </c>
      <c r="X159" s="181">
        <v>109.75870865591089</v>
      </c>
      <c r="Y159" s="181">
        <v>109.75870865591089</v>
      </c>
      <c r="Z159" s="181">
        <v>109.75870865591089</v>
      </c>
      <c r="AA159" s="181">
        <v>109.75870865591089</v>
      </c>
      <c r="AB159" s="181">
        <v>115.20455780309953</v>
      </c>
      <c r="AC159" s="181">
        <v>126.75257148600413</v>
      </c>
      <c r="AD159" s="181">
        <v>126.75257148600413</v>
      </c>
      <c r="AE159" s="181">
        <v>126.75257148600413</v>
      </c>
      <c r="AF159" s="181">
        <v>126.75257148600413</v>
      </c>
      <c r="AG159" s="181">
        <v>135.77608699228162</v>
      </c>
      <c r="AH159" s="181">
        <v>135.77608699228162</v>
      </c>
      <c r="AI159" s="181">
        <v>135.77608699228162</v>
      </c>
      <c r="AJ159" s="181">
        <v>135.77608699228162</v>
      </c>
      <c r="AK159" s="181">
        <v>135.77608699228162</v>
      </c>
      <c r="AL159" s="181">
        <v>135.77608699228162</v>
      </c>
      <c r="AM159" s="181">
        <v>135.77608699228162</v>
      </c>
      <c r="AN159" s="181">
        <v>135.77608699228162</v>
      </c>
      <c r="AO159" s="181">
        <v>135.77608699228162</v>
      </c>
      <c r="AP159" s="181">
        <v>135.77608699228162</v>
      </c>
      <c r="AQ159" s="181">
        <v>135.77608699228162</v>
      </c>
      <c r="AR159" s="181">
        <v>135.77608699228162</v>
      </c>
      <c r="AS159" s="181">
        <v>135.77608699228162</v>
      </c>
      <c r="AT159" s="181">
        <v>135.77608699228162</v>
      </c>
      <c r="AU159" s="181">
        <v>135.77608699228162</v>
      </c>
      <c r="AV159" s="181">
        <v>135.77608699228162</v>
      </c>
      <c r="AW159" s="181">
        <v>135.77608699228162</v>
      </c>
      <c r="AX159" s="181">
        <v>135.77608699228162</v>
      </c>
      <c r="AY159" s="181">
        <v>135.77608699228162</v>
      </c>
      <c r="AZ159" s="181">
        <v>135.77608699228162</v>
      </c>
      <c r="BA159" s="181">
        <v>135.77608699228162</v>
      </c>
      <c r="BB159" s="181">
        <v>135.77608699228162</v>
      </c>
      <c r="BC159" s="181">
        <v>135.77608699228162</v>
      </c>
      <c r="BD159" s="181">
        <v>135.77608699228162</v>
      </c>
      <c r="BE159" s="181">
        <v>135.77608699228162</v>
      </c>
      <c r="BF159" s="181">
        <v>135.77608699228162</v>
      </c>
      <c r="BG159" s="181">
        <v>135.77608699228162</v>
      </c>
      <c r="BH159" s="181">
        <v>135.77608699228162</v>
      </c>
      <c r="BI159" s="181">
        <v>135.77604788826739</v>
      </c>
      <c r="BJ159" s="181">
        <v>135.77604788826739</v>
      </c>
      <c r="BK159" s="181">
        <v>135.77604788826739</v>
      </c>
      <c r="BL159" s="181">
        <v>135.77604788826739</v>
      </c>
      <c r="BM159" s="181">
        <v>135.77604788826739</v>
      </c>
      <c r="BN159" s="181">
        <v>135.77604788826739</v>
      </c>
      <c r="BO159" s="181">
        <v>135.77604788826739</v>
      </c>
      <c r="BP159" s="181">
        <v>135.77604788826739</v>
      </c>
      <c r="BQ159" s="181">
        <v>135.77604788826739</v>
      </c>
      <c r="BR159" s="181">
        <v>135.77604788826739</v>
      </c>
      <c r="BS159" s="181">
        <v>135.77604788826739</v>
      </c>
      <c r="BT159" s="181">
        <v>135.77604788826739</v>
      </c>
    </row>
    <row r="160" spans="1:72" x14ac:dyDescent="0.25">
      <c r="A160" s="173" t="s">
        <v>98</v>
      </c>
      <c r="B160" s="188"/>
      <c r="C160" s="164">
        <f>C161</f>
        <v>1</v>
      </c>
      <c r="D160" s="176">
        <v>102.30885774325446</v>
      </c>
      <c r="E160" s="176">
        <v>102.23807699434276</v>
      </c>
      <c r="F160" s="176">
        <f t="shared" ref="F160:BT160" si="58">F161</f>
        <v>102.33057881933109</v>
      </c>
      <c r="G160" s="176">
        <f t="shared" si="58"/>
        <v>100.86282473421961</v>
      </c>
      <c r="H160" s="176">
        <f t="shared" si="58"/>
        <v>101.522749605055</v>
      </c>
      <c r="I160" s="176">
        <f t="shared" si="58"/>
        <v>100.99160132650434</v>
      </c>
      <c r="J160" s="176">
        <f t="shared" si="58"/>
        <v>102.08829779291625</v>
      </c>
      <c r="K160" s="176">
        <f t="shared" si="58"/>
        <v>102.08829779291625</v>
      </c>
      <c r="L160" s="176">
        <f t="shared" si="58"/>
        <v>101.92880011630196</v>
      </c>
      <c r="M160" s="176">
        <f t="shared" si="58"/>
        <v>101.20253088278284</v>
      </c>
      <c r="N160" s="176">
        <f t="shared" si="58"/>
        <v>100.9728286051234</v>
      </c>
      <c r="O160" s="176">
        <f t="shared" si="58"/>
        <v>100.77980631231503</v>
      </c>
      <c r="P160" s="176">
        <f t="shared" si="58"/>
        <v>100.15165966896363</v>
      </c>
      <c r="Q160" s="176">
        <f t="shared" si="58"/>
        <v>101.46721692514421</v>
      </c>
      <c r="R160" s="176">
        <f t="shared" si="58"/>
        <v>102.1300046146616</v>
      </c>
      <c r="S160" s="176">
        <f t="shared" si="58"/>
        <v>101.52693973120901</v>
      </c>
      <c r="T160" s="176">
        <f t="shared" si="58"/>
        <v>101.72458354137706</v>
      </c>
      <c r="U160" s="176">
        <f t="shared" si="58"/>
        <v>101.6251278969236</v>
      </c>
      <c r="V160" s="176">
        <f t="shared" si="58"/>
        <v>101.21948284400662</v>
      </c>
      <c r="W160" s="176">
        <f t="shared" si="58"/>
        <v>102.15343912270062</v>
      </c>
      <c r="X160" s="176">
        <f t="shared" si="58"/>
        <v>101.79366927088661</v>
      </c>
      <c r="Y160" s="176">
        <f t="shared" si="58"/>
        <v>102.11730058974233</v>
      </c>
      <c r="Z160" s="176">
        <f t="shared" si="58"/>
        <v>102.40647253120912</v>
      </c>
      <c r="AA160" s="176">
        <f t="shared" si="58"/>
        <v>102.40647253120912</v>
      </c>
      <c r="AB160" s="176">
        <f t="shared" si="58"/>
        <v>102.40647253120912</v>
      </c>
      <c r="AC160" s="176">
        <f t="shared" si="58"/>
        <v>102.40647253120912</v>
      </c>
      <c r="AD160" s="176">
        <f t="shared" si="58"/>
        <v>102.33212649171267</v>
      </c>
      <c r="AE160" s="176">
        <f t="shared" si="58"/>
        <v>101.45567845343959</v>
      </c>
      <c r="AF160" s="176">
        <f t="shared" si="58"/>
        <v>102.09294378872545</v>
      </c>
      <c r="AG160" s="176">
        <f t="shared" si="58"/>
        <v>102.22520036348446</v>
      </c>
      <c r="AH160" s="176">
        <f t="shared" si="58"/>
        <v>102.22520036348446</v>
      </c>
      <c r="AI160" s="176">
        <f t="shared" si="58"/>
        <v>102.5440016662191</v>
      </c>
      <c r="AJ160" s="176">
        <f t="shared" si="58"/>
        <v>102.5440016662191</v>
      </c>
      <c r="AK160" s="176">
        <f t="shared" si="58"/>
        <v>102.89985132007837</v>
      </c>
      <c r="AL160" s="176">
        <f t="shared" si="58"/>
        <v>102.66626976073201</v>
      </c>
      <c r="AM160" s="176">
        <f t="shared" si="58"/>
        <v>103.12787124953503</v>
      </c>
      <c r="AN160" s="176">
        <f t="shared" si="58"/>
        <v>104.15351629183314</v>
      </c>
      <c r="AO160" s="176">
        <f t="shared" si="58"/>
        <v>104.15351629183314</v>
      </c>
      <c r="AP160" s="176">
        <f t="shared" si="58"/>
        <v>103.66530422073562</v>
      </c>
      <c r="AQ160" s="176">
        <f t="shared" si="58"/>
        <v>104.17415071217218</v>
      </c>
      <c r="AR160" s="176">
        <f t="shared" si="58"/>
        <v>103.78495637164788</v>
      </c>
      <c r="AS160" s="176">
        <f t="shared" si="58"/>
        <v>103.78495637164788</v>
      </c>
      <c r="AT160" s="176">
        <f t="shared" si="58"/>
        <v>104.36422793295533</v>
      </c>
      <c r="AU160" s="176">
        <f t="shared" si="58"/>
        <v>104.61880603891096</v>
      </c>
      <c r="AV160" s="176">
        <f t="shared" si="58"/>
        <v>107.83467688131084</v>
      </c>
      <c r="AW160" s="176">
        <f t="shared" si="58"/>
        <v>109.11132827813049</v>
      </c>
      <c r="AX160" s="176">
        <f t="shared" si="58"/>
        <v>108.37940572419741</v>
      </c>
      <c r="AY160" s="176">
        <f t="shared" si="58"/>
        <v>108.96214034302506</v>
      </c>
      <c r="AZ160" s="176">
        <f t="shared" si="58"/>
        <v>108.9622630659793</v>
      </c>
      <c r="BA160" s="176">
        <f t="shared" si="58"/>
        <v>107.54913765619789</v>
      </c>
      <c r="BB160" s="176">
        <f t="shared" si="58"/>
        <v>107.54913765619789</v>
      </c>
      <c r="BC160" s="176">
        <f t="shared" si="58"/>
        <v>107.27425428941663</v>
      </c>
      <c r="BD160" s="176">
        <f t="shared" si="58"/>
        <v>107.35019381557417</v>
      </c>
      <c r="BE160" s="176">
        <f t="shared" si="58"/>
        <v>109.6445679840223</v>
      </c>
      <c r="BF160" s="176">
        <f t="shared" si="58"/>
        <v>109.6445679840223</v>
      </c>
      <c r="BG160" s="176">
        <f t="shared" si="58"/>
        <v>111.53042450578354</v>
      </c>
      <c r="BH160" s="176">
        <f t="shared" si="58"/>
        <v>112.13030756036777</v>
      </c>
      <c r="BI160" s="176">
        <f t="shared" si="58"/>
        <v>112.70805881051274</v>
      </c>
      <c r="BJ160" s="176">
        <f t="shared" si="58"/>
        <v>112.11305793950805</v>
      </c>
      <c r="BK160" s="176">
        <f t="shared" si="58"/>
        <v>111.04788344899619</v>
      </c>
      <c r="BL160" s="176">
        <f t="shared" si="58"/>
        <v>111.84529166991781</v>
      </c>
      <c r="BM160" s="176">
        <f t="shared" si="58"/>
        <v>112.48966787206845</v>
      </c>
      <c r="BN160" s="176">
        <f t="shared" si="58"/>
        <v>113.70839424635236</v>
      </c>
      <c r="BO160" s="176">
        <f t="shared" si="58"/>
        <v>112.52804032762397</v>
      </c>
      <c r="BP160" s="176">
        <f t="shared" si="58"/>
        <v>113.9321757316724</v>
      </c>
      <c r="BQ160" s="176">
        <f t="shared" si="58"/>
        <v>113.9321757316724</v>
      </c>
      <c r="BR160" s="177">
        <f t="shared" si="58"/>
        <v>115.63565618757012</v>
      </c>
      <c r="BS160" s="177">
        <f t="shared" si="58"/>
        <v>114.87921908074077</v>
      </c>
      <c r="BT160" s="177">
        <f t="shared" si="58"/>
        <v>116.15132597519992</v>
      </c>
    </row>
    <row r="161" spans="1:72" x14ac:dyDescent="0.25">
      <c r="B161" s="148" t="s">
        <v>545</v>
      </c>
      <c r="C161" s="200">
        <v>1</v>
      </c>
      <c r="D161" s="181">
        <v>102.30885774325446</v>
      </c>
      <c r="E161" s="181">
        <v>102.23807699434276</v>
      </c>
      <c r="F161" s="181">
        <v>102.33057881933109</v>
      </c>
      <c r="G161" s="181">
        <v>100.86282473421961</v>
      </c>
      <c r="H161" s="181">
        <v>101.522749605055</v>
      </c>
      <c r="I161" s="181">
        <v>100.99160132650434</v>
      </c>
      <c r="J161" s="181">
        <v>102.08829779291625</v>
      </c>
      <c r="K161" s="181">
        <v>102.08829779291625</v>
      </c>
      <c r="L161" s="181">
        <v>101.92880011630196</v>
      </c>
      <c r="M161" s="181">
        <v>101.20253088278284</v>
      </c>
      <c r="N161" s="181">
        <v>100.9728286051234</v>
      </c>
      <c r="O161" s="181">
        <v>100.77980631231503</v>
      </c>
      <c r="P161" s="181">
        <v>100.15165966896363</v>
      </c>
      <c r="Q161" s="181">
        <v>101.46721692514421</v>
      </c>
      <c r="R161" s="181">
        <v>102.1300046146616</v>
      </c>
      <c r="S161" s="181">
        <v>101.52693973120901</v>
      </c>
      <c r="T161" s="181">
        <v>101.72458354137706</v>
      </c>
      <c r="U161" s="181">
        <v>101.6251278969236</v>
      </c>
      <c r="V161" s="181">
        <v>101.21948284400662</v>
      </c>
      <c r="W161" s="181">
        <v>102.15343912270062</v>
      </c>
      <c r="X161" s="181">
        <v>101.79366927088661</v>
      </c>
      <c r="Y161" s="181">
        <v>102.11730058974233</v>
      </c>
      <c r="Z161" s="181">
        <v>102.40647253120912</v>
      </c>
      <c r="AA161" s="181">
        <v>102.40647253120912</v>
      </c>
      <c r="AB161" s="181">
        <v>102.40647253120912</v>
      </c>
      <c r="AC161" s="181">
        <v>102.40647253120912</v>
      </c>
      <c r="AD161" s="181">
        <v>102.33212649171267</v>
      </c>
      <c r="AE161" s="181">
        <v>101.45567845343959</v>
      </c>
      <c r="AF161" s="181">
        <v>102.09294378872545</v>
      </c>
      <c r="AG161" s="181">
        <v>102.22520036348446</v>
      </c>
      <c r="AH161" s="181">
        <v>102.22520036348446</v>
      </c>
      <c r="AI161" s="181">
        <v>102.5440016662191</v>
      </c>
      <c r="AJ161" s="181">
        <v>102.5440016662191</v>
      </c>
      <c r="AK161" s="181">
        <v>102.89985132007837</v>
      </c>
      <c r="AL161" s="181">
        <v>102.66626976073201</v>
      </c>
      <c r="AM161" s="181">
        <v>103.12787124953503</v>
      </c>
      <c r="AN161" s="181">
        <v>104.15351629183314</v>
      </c>
      <c r="AO161" s="181">
        <v>104.15351629183314</v>
      </c>
      <c r="AP161" s="181">
        <v>103.66530422073562</v>
      </c>
      <c r="AQ161" s="181">
        <v>104.17415071217218</v>
      </c>
      <c r="AR161" s="181">
        <v>103.78495637164788</v>
      </c>
      <c r="AS161" s="181">
        <v>103.78495637164788</v>
      </c>
      <c r="AT161" s="181">
        <v>104.36422793295533</v>
      </c>
      <c r="AU161" s="181">
        <v>104.61880603891096</v>
      </c>
      <c r="AV161" s="181">
        <v>107.83467688131084</v>
      </c>
      <c r="AW161" s="181">
        <v>109.11132827813049</v>
      </c>
      <c r="AX161" s="181">
        <v>108.37940572419741</v>
      </c>
      <c r="AY161" s="181">
        <v>108.96214034302506</v>
      </c>
      <c r="AZ161" s="181">
        <v>108.9622630659793</v>
      </c>
      <c r="BA161" s="181">
        <v>107.54913765619789</v>
      </c>
      <c r="BB161" s="181">
        <v>107.54913765619789</v>
      </c>
      <c r="BC161" s="181">
        <v>107.27425428941663</v>
      </c>
      <c r="BD161" s="181">
        <v>107.35019381557417</v>
      </c>
      <c r="BE161" s="181">
        <v>109.6445679840223</v>
      </c>
      <c r="BF161" s="181">
        <v>109.6445679840223</v>
      </c>
      <c r="BG161" s="181">
        <v>111.53042450578354</v>
      </c>
      <c r="BH161" s="181">
        <v>112.13030756036777</v>
      </c>
      <c r="BI161" s="181">
        <v>112.70805881051274</v>
      </c>
      <c r="BJ161" s="181">
        <v>112.11305793950805</v>
      </c>
      <c r="BK161" s="181">
        <v>111.04788344899619</v>
      </c>
      <c r="BL161" s="181">
        <v>111.84529166991781</v>
      </c>
      <c r="BM161" s="181">
        <v>112.48966787206845</v>
      </c>
      <c r="BN161" s="181">
        <v>113.70839424635236</v>
      </c>
      <c r="BO161" s="181">
        <v>112.52804032762397</v>
      </c>
      <c r="BP161" s="181">
        <v>113.9321757316724</v>
      </c>
      <c r="BQ161" s="181">
        <v>113.9321757316724</v>
      </c>
      <c r="BR161" s="181">
        <v>115.63565618757012</v>
      </c>
      <c r="BS161" s="181">
        <v>114.87921908074077</v>
      </c>
      <c r="BT161" s="181">
        <v>116.15132597519992</v>
      </c>
    </row>
    <row r="162" spans="1:72" x14ac:dyDescent="0.25">
      <c r="A162" s="189" t="s">
        <v>99</v>
      </c>
      <c r="B162" s="188"/>
      <c r="C162" s="164">
        <f>C163+C169</f>
        <v>29</v>
      </c>
      <c r="D162" s="170">
        <v>104.16043800743638</v>
      </c>
      <c r="E162" s="170">
        <v>105.25938038628459</v>
      </c>
      <c r="F162" s="170">
        <f t="shared" ref="F162:BQ162" si="59">(F163*20+F169*9)/29</f>
        <v>105.85298248667132</v>
      </c>
      <c r="G162" s="170">
        <f t="shared" si="59"/>
        <v>107.79801586007898</v>
      </c>
      <c r="H162" s="170">
        <f t="shared" si="59"/>
        <v>109.38462755243538</v>
      </c>
      <c r="I162" s="170">
        <f t="shared" si="59"/>
        <v>109.60166279490821</v>
      </c>
      <c r="J162" s="170">
        <f t="shared" si="59"/>
        <v>110.81792034720435</v>
      </c>
      <c r="K162" s="170">
        <f t="shared" si="59"/>
        <v>110.73053557224704</v>
      </c>
      <c r="L162" s="170">
        <f t="shared" si="59"/>
        <v>111.26676317318231</v>
      </c>
      <c r="M162" s="170">
        <f t="shared" si="59"/>
        <v>112.198776168894</v>
      </c>
      <c r="N162" s="170">
        <f t="shared" si="59"/>
        <v>112.11197489019848</v>
      </c>
      <c r="O162" s="170">
        <f t="shared" si="59"/>
        <v>112.42260681652441</v>
      </c>
      <c r="P162" s="170">
        <f t="shared" si="59"/>
        <v>116.2165625585685</v>
      </c>
      <c r="Q162" s="170">
        <f t="shared" si="59"/>
        <v>116.84812246798209</v>
      </c>
      <c r="R162" s="170">
        <f t="shared" si="59"/>
        <v>116.45238756839231</v>
      </c>
      <c r="S162" s="170">
        <f t="shared" si="59"/>
        <v>116.80169305510799</v>
      </c>
      <c r="T162" s="170">
        <f t="shared" si="59"/>
        <v>117.50647542982509</v>
      </c>
      <c r="U162" s="170">
        <f t="shared" si="59"/>
        <v>117.39927486211118</v>
      </c>
      <c r="V162" s="170">
        <f t="shared" si="59"/>
        <v>118.93407309929211</v>
      </c>
      <c r="W162" s="170">
        <f t="shared" si="59"/>
        <v>118.96309259272589</v>
      </c>
      <c r="X162" s="170">
        <f t="shared" si="59"/>
        <v>119.41698049516032</v>
      </c>
      <c r="Y162" s="170">
        <f t="shared" si="59"/>
        <v>122.1770209934175</v>
      </c>
      <c r="Z162" s="170">
        <f t="shared" si="59"/>
        <v>122.53209199556845</v>
      </c>
      <c r="AA162" s="170">
        <f t="shared" si="59"/>
        <v>123.10426267399964</v>
      </c>
      <c r="AB162" s="170">
        <f t="shared" si="59"/>
        <v>124.29903946648018</v>
      </c>
      <c r="AC162" s="170">
        <f t="shared" si="59"/>
        <v>124.29735175393517</v>
      </c>
      <c r="AD162" s="170">
        <f t="shared" si="59"/>
        <v>123.88995213263902</v>
      </c>
      <c r="AE162" s="170">
        <f t="shared" si="59"/>
        <v>123.38662870383578</v>
      </c>
      <c r="AF162" s="170">
        <f t="shared" si="59"/>
        <v>124.10330586811295</v>
      </c>
      <c r="AG162" s="170">
        <f t="shared" si="59"/>
        <v>124.54433959922777</v>
      </c>
      <c r="AH162" s="170">
        <f t="shared" si="59"/>
        <v>126.35248796665928</v>
      </c>
      <c r="AI162" s="170">
        <f t="shared" si="59"/>
        <v>126.29852295444694</v>
      </c>
      <c r="AJ162" s="170">
        <f t="shared" si="59"/>
        <v>125.78381764319219</v>
      </c>
      <c r="AK162" s="170">
        <f t="shared" si="59"/>
        <v>126.59364948197477</v>
      </c>
      <c r="AL162" s="170">
        <f t="shared" si="59"/>
        <v>126.54930627737849</v>
      </c>
      <c r="AM162" s="170">
        <f t="shared" si="59"/>
        <v>127.52460190689384</v>
      </c>
      <c r="AN162" s="170">
        <f t="shared" si="59"/>
        <v>128.99949419632802</v>
      </c>
      <c r="AO162" s="170">
        <f t="shared" si="59"/>
        <v>129.12966970151345</v>
      </c>
      <c r="AP162" s="170">
        <f t="shared" si="59"/>
        <v>130.03676928760504</v>
      </c>
      <c r="AQ162" s="170">
        <f t="shared" si="59"/>
        <v>129.682064108124</v>
      </c>
      <c r="AR162" s="170">
        <f t="shared" si="59"/>
        <v>128.88206755055302</v>
      </c>
      <c r="AS162" s="170">
        <f t="shared" si="59"/>
        <v>129.87957739471395</v>
      </c>
      <c r="AT162" s="170">
        <f t="shared" si="59"/>
        <v>131.40550629684708</v>
      </c>
      <c r="AU162" s="170">
        <f t="shared" si="59"/>
        <v>131.62310046075498</v>
      </c>
      <c r="AV162" s="170">
        <f t="shared" si="59"/>
        <v>130.95778468232928</v>
      </c>
      <c r="AW162" s="170">
        <f t="shared" si="59"/>
        <v>131.5219410805683</v>
      </c>
      <c r="AX162" s="170">
        <f t="shared" si="59"/>
        <v>131.72928247295633</v>
      </c>
      <c r="AY162" s="170">
        <f t="shared" si="59"/>
        <v>130.63763234348966</v>
      </c>
      <c r="AZ162" s="170">
        <f t="shared" si="59"/>
        <v>132.52684489290942</v>
      </c>
      <c r="BA162" s="170">
        <f t="shared" si="59"/>
        <v>134.11381466373686</v>
      </c>
      <c r="BB162" s="170">
        <f t="shared" si="59"/>
        <v>134.18802773134513</v>
      </c>
      <c r="BC162" s="170">
        <f t="shared" si="59"/>
        <v>133.80772025351769</v>
      </c>
      <c r="BD162" s="170">
        <f t="shared" si="59"/>
        <v>135.12713080412212</v>
      </c>
      <c r="BE162" s="170">
        <f t="shared" si="59"/>
        <v>133.31299406995987</v>
      </c>
      <c r="BF162" s="170">
        <f t="shared" si="59"/>
        <v>137.65599703373849</v>
      </c>
      <c r="BG162" s="170">
        <f t="shared" si="59"/>
        <v>139.45553408317178</v>
      </c>
      <c r="BH162" s="170">
        <f t="shared" si="59"/>
        <v>139.34766894525075</v>
      </c>
      <c r="BI162" s="170">
        <f t="shared" si="59"/>
        <v>138.21925042394565</v>
      </c>
      <c r="BJ162" s="170">
        <f t="shared" si="59"/>
        <v>138.38707582794052</v>
      </c>
      <c r="BK162" s="170">
        <f t="shared" si="59"/>
        <v>138.23636112220927</v>
      </c>
      <c r="BL162" s="170">
        <f t="shared" si="59"/>
        <v>139.86520963195107</v>
      </c>
      <c r="BM162" s="170">
        <f t="shared" si="59"/>
        <v>140.35492662760015</v>
      </c>
      <c r="BN162" s="170">
        <f t="shared" si="59"/>
        <v>140.63842811534525</v>
      </c>
      <c r="BO162" s="170">
        <f t="shared" si="59"/>
        <v>140.68354494309926</v>
      </c>
      <c r="BP162" s="170">
        <f t="shared" si="59"/>
        <v>140.95229350222974</v>
      </c>
      <c r="BQ162" s="170">
        <f t="shared" si="59"/>
        <v>141.24106798590381</v>
      </c>
      <c r="BR162" s="172">
        <f>(BR163*20+BR169*9)/29</f>
        <v>144.40940693520128</v>
      </c>
      <c r="BS162" s="172">
        <f>(BS163*20+BS169*9)/29</f>
        <v>146.23651066203237</v>
      </c>
      <c r="BT162" s="172">
        <f>(BT163*20+BT169*9)/29</f>
        <v>145.4423260881253</v>
      </c>
    </row>
    <row r="163" spans="1:72" x14ac:dyDescent="0.25">
      <c r="A163" s="173" t="s">
        <v>100</v>
      </c>
      <c r="B163" s="188"/>
      <c r="C163" s="164">
        <f>SUM(C164:C168)</f>
        <v>20</v>
      </c>
      <c r="D163" s="176">
        <v>104.84959352542383</v>
      </c>
      <c r="E163" s="176">
        <v>105.73911551827737</v>
      </c>
      <c r="F163" s="176">
        <f t="shared" ref="F163:BQ163" si="60">(F164*3+F165*7+F166*1+F167*5+F168*4)/20</f>
        <v>106.59983856383815</v>
      </c>
      <c r="G163" s="176">
        <f t="shared" si="60"/>
        <v>109.42013695527923</v>
      </c>
      <c r="H163" s="176">
        <f t="shared" si="60"/>
        <v>111.10111729806644</v>
      </c>
      <c r="I163" s="176">
        <f t="shared" si="60"/>
        <v>111.41581839965204</v>
      </c>
      <c r="J163" s="176">
        <f t="shared" si="60"/>
        <v>113.17939185048144</v>
      </c>
      <c r="K163" s="176">
        <f t="shared" si="60"/>
        <v>113.05268392679334</v>
      </c>
      <c r="L163" s="176">
        <f t="shared" si="60"/>
        <v>113.83021394814951</v>
      </c>
      <c r="M163" s="176">
        <f t="shared" si="60"/>
        <v>115.18163279193145</v>
      </c>
      <c r="N163" s="176">
        <f t="shared" si="60"/>
        <v>115.05577093782294</v>
      </c>
      <c r="O163" s="176">
        <f t="shared" si="60"/>
        <v>115.50618723099554</v>
      </c>
      <c r="P163" s="176">
        <f t="shared" si="60"/>
        <v>115.86912247948968</v>
      </c>
      <c r="Q163" s="176">
        <f t="shared" si="60"/>
        <v>116.7848843481394</v>
      </c>
      <c r="R163" s="176">
        <f t="shared" si="60"/>
        <v>116.2110687437342</v>
      </c>
      <c r="S163" s="176">
        <f t="shared" si="60"/>
        <v>116.71756169947193</v>
      </c>
      <c r="T163" s="176">
        <f t="shared" si="60"/>
        <v>117.73949614281173</v>
      </c>
      <c r="U163" s="176">
        <f t="shared" si="60"/>
        <v>117.58405531962657</v>
      </c>
      <c r="V163" s="176">
        <f t="shared" si="60"/>
        <v>119.80951276353889</v>
      </c>
      <c r="W163" s="176">
        <f t="shared" si="60"/>
        <v>119.8515910290179</v>
      </c>
      <c r="X163" s="176">
        <f t="shared" si="60"/>
        <v>120.50972848754782</v>
      </c>
      <c r="Y163" s="176">
        <f t="shared" si="60"/>
        <v>124.51178721002073</v>
      </c>
      <c r="Z163" s="176">
        <f t="shared" si="60"/>
        <v>125.0266401631396</v>
      </c>
      <c r="AA163" s="176">
        <f t="shared" si="60"/>
        <v>125.85628764686483</v>
      </c>
      <c r="AB163" s="176">
        <f t="shared" si="60"/>
        <v>126.4151005817143</v>
      </c>
      <c r="AC163" s="176">
        <f t="shared" si="60"/>
        <v>126.41265339852404</v>
      </c>
      <c r="AD163" s="176">
        <f t="shared" si="60"/>
        <v>125.82192394764461</v>
      </c>
      <c r="AE163" s="176">
        <f t="shared" si="60"/>
        <v>125.09210497587992</v>
      </c>
      <c r="AF163" s="176">
        <f t="shared" si="60"/>
        <v>126.13128686408183</v>
      </c>
      <c r="AG163" s="176">
        <f t="shared" si="60"/>
        <v>126.77078577419829</v>
      </c>
      <c r="AH163" s="176">
        <f t="shared" si="60"/>
        <v>128.36429312010682</v>
      </c>
      <c r="AI163" s="176">
        <f t="shared" si="60"/>
        <v>128.2860438523989</v>
      </c>
      <c r="AJ163" s="176">
        <f t="shared" si="60"/>
        <v>127.53972115107953</v>
      </c>
      <c r="AK163" s="176">
        <f t="shared" si="60"/>
        <v>128.71397731731426</v>
      </c>
      <c r="AL163" s="176">
        <f t="shared" si="60"/>
        <v>128.64967967064968</v>
      </c>
      <c r="AM163" s="176">
        <f t="shared" si="60"/>
        <v>130.06385833344694</v>
      </c>
      <c r="AN163" s="176">
        <f t="shared" si="60"/>
        <v>132.2024521531265</v>
      </c>
      <c r="AO163" s="176">
        <f t="shared" si="60"/>
        <v>132.39120663564535</v>
      </c>
      <c r="AP163" s="176">
        <f t="shared" si="60"/>
        <v>133.7065010354782</v>
      </c>
      <c r="AQ163" s="176">
        <f t="shared" si="60"/>
        <v>133.19217852523064</v>
      </c>
      <c r="AR163" s="176">
        <f t="shared" si="60"/>
        <v>132.03218351675275</v>
      </c>
      <c r="AS163" s="176">
        <f t="shared" si="60"/>
        <v>133.4785727907861</v>
      </c>
      <c r="AT163" s="176">
        <f t="shared" si="60"/>
        <v>135.14669815681992</v>
      </c>
      <c r="AU163" s="176">
        <f t="shared" si="60"/>
        <v>135.46220969448638</v>
      </c>
      <c r="AV163" s="176">
        <f t="shared" si="60"/>
        <v>134.49750181576911</v>
      </c>
      <c r="AW163" s="176">
        <f t="shared" si="60"/>
        <v>135.31552859321567</v>
      </c>
      <c r="AX163" s="176">
        <f t="shared" si="60"/>
        <v>135.61617361217833</v>
      </c>
      <c r="AY163" s="176">
        <f t="shared" si="60"/>
        <v>134.03328092445167</v>
      </c>
      <c r="AZ163" s="176">
        <f t="shared" si="60"/>
        <v>136.77263912111033</v>
      </c>
      <c r="BA163" s="176">
        <f t="shared" si="60"/>
        <v>139.0737452888101</v>
      </c>
      <c r="BB163" s="176">
        <f t="shared" si="60"/>
        <v>139.18135423684211</v>
      </c>
      <c r="BC163" s="176">
        <f t="shared" si="60"/>
        <v>138.62990839399228</v>
      </c>
      <c r="BD163" s="176">
        <f t="shared" si="60"/>
        <v>140.54305369236872</v>
      </c>
      <c r="BE163" s="176">
        <f t="shared" si="60"/>
        <v>137.9125554278335</v>
      </c>
      <c r="BF163" s="176">
        <f t="shared" si="60"/>
        <v>139.82346360327966</v>
      </c>
      <c r="BG163" s="176">
        <f t="shared" si="60"/>
        <v>142.43279232495792</v>
      </c>
      <c r="BH163" s="176">
        <f t="shared" si="60"/>
        <v>142.27638787497241</v>
      </c>
      <c r="BI163" s="176">
        <f t="shared" si="60"/>
        <v>140.64018101908005</v>
      </c>
      <c r="BJ163" s="176">
        <f t="shared" si="60"/>
        <v>140.8835278548726</v>
      </c>
      <c r="BK163" s="176">
        <f t="shared" si="60"/>
        <v>140.66499153156229</v>
      </c>
      <c r="BL163" s="176">
        <f t="shared" si="60"/>
        <v>143.02682187068791</v>
      </c>
      <c r="BM163" s="176">
        <f t="shared" si="60"/>
        <v>143.73691151437907</v>
      </c>
      <c r="BN163" s="176">
        <f t="shared" si="60"/>
        <v>144.14798867160943</v>
      </c>
      <c r="BO163" s="176">
        <f t="shared" si="60"/>
        <v>144.2134080718528</v>
      </c>
      <c r="BP163" s="176">
        <f t="shared" si="60"/>
        <v>144.60309348259199</v>
      </c>
      <c r="BQ163" s="176">
        <f t="shared" si="60"/>
        <v>145.02181648391937</v>
      </c>
      <c r="BR163" s="177">
        <f>(BR164*3+BR165*7+BR166*1+BR167*5+BR168*4)/20</f>
        <v>145.86669839448047</v>
      </c>
      <c r="BS163" s="177">
        <f>(BS164*3+BS165*7+BS166*1+BS167*5+BS168*4)/20</f>
        <v>148.51599879838557</v>
      </c>
      <c r="BT163" s="177">
        <f>(BT164*3+BT165*7+BT166*1+BT167*5+BT168*4)/20</f>
        <v>147.3644311662203</v>
      </c>
    </row>
    <row r="164" spans="1:72" x14ac:dyDescent="0.25">
      <c r="B164" s="148" t="s">
        <v>546</v>
      </c>
      <c r="C164" s="200">
        <v>3</v>
      </c>
      <c r="D164" s="181">
        <v>104.85382547547829</v>
      </c>
      <c r="E164" s="181">
        <v>105.04061412109557</v>
      </c>
      <c r="F164" s="181">
        <v>108.01915749326106</v>
      </c>
      <c r="G164" s="181">
        <v>130.29885440632253</v>
      </c>
      <c r="H164" s="181">
        <v>126.69850909238517</v>
      </c>
      <c r="I164" s="181">
        <v>125.65436158109236</v>
      </c>
      <c r="J164" s="181">
        <v>129.38531223403933</v>
      </c>
      <c r="K164" s="181">
        <v>130.4566504964998</v>
      </c>
      <c r="L164" s="181">
        <v>130.79119170277929</v>
      </c>
      <c r="M164" s="181">
        <v>132.72839776433204</v>
      </c>
      <c r="N164" s="181">
        <v>132.72839776433204</v>
      </c>
      <c r="O164" s="181">
        <v>132.86705826946721</v>
      </c>
      <c r="P164" s="181">
        <v>131.90539436734866</v>
      </c>
      <c r="Q164" s="181">
        <v>135.8659952888641</v>
      </c>
      <c r="R164" s="181">
        <v>133.5895253459453</v>
      </c>
      <c r="S164" s="181">
        <v>132.3481463463753</v>
      </c>
      <c r="T164" s="181">
        <v>135.28845393620412</v>
      </c>
      <c r="U164" s="181">
        <v>131.58000367049434</v>
      </c>
      <c r="V164" s="181">
        <v>136.10919242405797</v>
      </c>
      <c r="W164" s="181">
        <v>133.25959654515415</v>
      </c>
      <c r="X164" s="181">
        <v>129.64668310106268</v>
      </c>
      <c r="Y164" s="181">
        <v>131.97973316544937</v>
      </c>
      <c r="Z164" s="181">
        <v>132.13601236775102</v>
      </c>
      <c r="AA164" s="181">
        <v>133.40053610856796</v>
      </c>
      <c r="AB164" s="181">
        <v>134.72161023105971</v>
      </c>
      <c r="AC164" s="181">
        <v>134.86959636024247</v>
      </c>
      <c r="AD164" s="181">
        <v>131.61796533004488</v>
      </c>
      <c r="AE164" s="181">
        <v>129.90166327610359</v>
      </c>
      <c r="AF164" s="181">
        <v>132.02523778890907</v>
      </c>
      <c r="AG164" s="181">
        <v>132.51031381939984</v>
      </c>
      <c r="AH164" s="181">
        <v>135.21654639499971</v>
      </c>
      <c r="AI164" s="181">
        <v>135.90153597179909</v>
      </c>
      <c r="AJ164" s="181">
        <v>134.02039256643769</v>
      </c>
      <c r="AK164" s="181">
        <v>135.74892779623335</v>
      </c>
      <c r="AL164" s="181">
        <v>137.31892228521812</v>
      </c>
      <c r="AM164" s="181">
        <v>138.59599158022124</v>
      </c>
      <c r="AN164" s="181">
        <v>137.49553734936703</v>
      </c>
      <c r="AO164" s="181">
        <v>139.98827586273919</v>
      </c>
      <c r="AP164" s="181">
        <v>138.42650248535821</v>
      </c>
      <c r="AQ164" s="181">
        <v>140.28845529405143</v>
      </c>
      <c r="AR164" s="181">
        <v>138.99216054260557</v>
      </c>
      <c r="AS164" s="181">
        <v>143.86581015611185</v>
      </c>
      <c r="AT164" s="181">
        <v>146.92892032966762</v>
      </c>
      <c r="AU164" s="181">
        <v>149.89761630094253</v>
      </c>
      <c r="AV164" s="181">
        <v>147.47751313087085</v>
      </c>
      <c r="AW164" s="181">
        <v>148.92155020862364</v>
      </c>
      <c r="AX164" s="181">
        <v>150.14805114974772</v>
      </c>
      <c r="AY164" s="181">
        <v>147.88724953191488</v>
      </c>
      <c r="AZ164" s="181">
        <v>152.13267573335534</v>
      </c>
      <c r="BA164" s="181">
        <v>160.90812035832047</v>
      </c>
      <c r="BB164" s="181">
        <v>163.21810136232659</v>
      </c>
      <c r="BC164" s="181">
        <v>164.40620383545729</v>
      </c>
      <c r="BD164" s="181">
        <v>168.50487660492396</v>
      </c>
      <c r="BE164" s="181">
        <v>160.77183972802649</v>
      </c>
      <c r="BF164" s="181">
        <v>170.80086283208948</v>
      </c>
      <c r="BG164" s="181">
        <v>173.65243661581135</v>
      </c>
      <c r="BH164" s="181">
        <v>173.20398764732593</v>
      </c>
      <c r="BI164" s="181">
        <v>171.56995941622722</v>
      </c>
      <c r="BJ164" s="181">
        <v>170.81994050629854</v>
      </c>
      <c r="BK164" s="181">
        <v>168.97617984687585</v>
      </c>
      <c r="BL164" s="181">
        <v>173.38983631408018</v>
      </c>
      <c r="BM164" s="181">
        <v>171.97706169486057</v>
      </c>
      <c r="BN164" s="181">
        <v>174.94284050570135</v>
      </c>
      <c r="BO164" s="181">
        <v>181.1317208021309</v>
      </c>
      <c r="BP164" s="181">
        <v>185.35906278140067</v>
      </c>
      <c r="BQ164" s="181">
        <v>188.15673559747643</v>
      </c>
      <c r="BR164" s="181">
        <v>190.80798852202645</v>
      </c>
      <c r="BS164" s="181">
        <v>193.92477648326732</v>
      </c>
      <c r="BT164" s="181">
        <v>189.15478664441773</v>
      </c>
    </row>
    <row r="165" spans="1:72" x14ac:dyDescent="0.25">
      <c r="B165" s="148" t="s">
        <v>547</v>
      </c>
      <c r="C165" s="200">
        <v>7</v>
      </c>
      <c r="D165" s="181">
        <v>104.94636616241363</v>
      </c>
      <c r="E165" s="181">
        <v>105.44199588737479</v>
      </c>
      <c r="F165" s="181">
        <v>106.22991097129481</v>
      </c>
      <c r="G165" s="181">
        <v>104.82075152284928</v>
      </c>
      <c r="H165" s="181">
        <v>107.38548590827827</v>
      </c>
      <c r="I165" s="181">
        <v>107.17362339497546</v>
      </c>
      <c r="J165" s="181">
        <v>109.5118418609859</v>
      </c>
      <c r="K165" s="181">
        <v>109.16976313192272</v>
      </c>
      <c r="L165" s="181">
        <v>110.18441512583283</v>
      </c>
      <c r="M165" s="181">
        <v>112.31584169230402</v>
      </c>
      <c r="N165" s="181">
        <v>111.85853979192743</v>
      </c>
      <c r="O165" s="181">
        <v>113.23117065645444</v>
      </c>
      <c r="P165" s="181">
        <v>114.18886879799778</v>
      </c>
      <c r="Q165" s="181">
        <v>114.49230557753933</v>
      </c>
      <c r="R165" s="181">
        <v>114.25077120757058</v>
      </c>
      <c r="S165" s="181">
        <v>116.24922659786304</v>
      </c>
      <c r="T165" s="181">
        <v>115.91827535163883</v>
      </c>
      <c r="U165" s="181">
        <v>115.61441064281219</v>
      </c>
      <c r="V165" s="181">
        <v>117.68545605591132</v>
      </c>
      <c r="W165" s="181">
        <v>118.32561022885876</v>
      </c>
      <c r="X165" s="181">
        <v>122.38688977394483</v>
      </c>
      <c r="Y165" s="181">
        <v>129.20763721265462</v>
      </c>
      <c r="Z165" s="181">
        <v>130.95218175412421</v>
      </c>
      <c r="AA165" s="181">
        <v>131.44716991850618</v>
      </c>
      <c r="AB165" s="181">
        <v>131.67782647104679</v>
      </c>
      <c r="AC165" s="181">
        <v>130.5120715767876</v>
      </c>
      <c r="AD165" s="181">
        <v>130.97243710639265</v>
      </c>
      <c r="AE165" s="181">
        <v>130.44815863267931</v>
      </c>
      <c r="AF165" s="181">
        <v>131.63010269919013</v>
      </c>
      <c r="AG165" s="181">
        <v>132.96224401674681</v>
      </c>
      <c r="AH165" s="181">
        <v>134.53352686089346</v>
      </c>
      <c r="AI165" s="181">
        <v>134.09156891807842</v>
      </c>
      <c r="AJ165" s="181">
        <v>132.73449088581009</v>
      </c>
      <c r="AK165" s="181">
        <v>133.17821218399163</v>
      </c>
      <c r="AL165" s="181">
        <v>131.52742391145688</v>
      </c>
      <c r="AM165" s="181">
        <v>133.16135441487435</v>
      </c>
      <c r="AN165" s="181">
        <v>134.26713402909542</v>
      </c>
      <c r="AO165" s="181">
        <v>133.60912869539848</v>
      </c>
      <c r="AP165" s="181">
        <v>136.6153023804315</v>
      </c>
      <c r="AQ165" s="181">
        <v>135.03987568105791</v>
      </c>
      <c r="AR165" s="181">
        <v>132.79273230529844</v>
      </c>
      <c r="AS165" s="181">
        <v>133.09351856809698</v>
      </c>
      <c r="AT165" s="181">
        <v>134.04769330176092</v>
      </c>
      <c r="AU165" s="181">
        <v>134.57871063918827</v>
      </c>
      <c r="AV165" s="181">
        <v>133.86247294340606</v>
      </c>
      <c r="AW165" s="181">
        <v>133.3212642029674</v>
      </c>
      <c r="AX165" s="181">
        <v>133.65601210714593</v>
      </c>
      <c r="AY165" s="181">
        <v>132.27437501369246</v>
      </c>
      <c r="AZ165" s="181">
        <v>135.09109001624128</v>
      </c>
      <c r="BA165" s="181">
        <v>134.57290578654067</v>
      </c>
      <c r="BB165" s="181">
        <v>134.32194515461353</v>
      </c>
      <c r="BC165" s="181">
        <v>132.74391077047923</v>
      </c>
      <c r="BD165" s="181">
        <v>133.14800202371543</v>
      </c>
      <c r="BE165" s="181">
        <v>131.97615605272509</v>
      </c>
      <c r="BF165" s="181">
        <v>131.5432372047205</v>
      </c>
      <c r="BG165" s="181">
        <v>137.13721412945353</v>
      </c>
      <c r="BH165" s="181">
        <v>137.60240196468635</v>
      </c>
      <c r="BI165" s="181">
        <v>135.97388038118575</v>
      </c>
      <c r="BJ165" s="181">
        <v>134.62908778135372</v>
      </c>
      <c r="BK165" s="181">
        <v>133.97795301619399</v>
      </c>
      <c r="BL165" s="181">
        <v>136.19234886339493</v>
      </c>
      <c r="BM165" s="181">
        <v>137.31991178324679</v>
      </c>
      <c r="BN165" s="181">
        <v>137.8595161855956</v>
      </c>
      <c r="BO165" s="181">
        <v>137.72878635965216</v>
      </c>
      <c r="BP165" s="181">
        <v>136.06319288371293</v>
      </c>
      <c r="BQ165" s="181">
        <v>137.3707870501425</v>
      </c>
      <c r="BR165" s="181">
        <v>137.80296937487105</v>
      </c>
      <c r="BS165" s="181">
        <v>141.3069895380809</v>
      </c>
      <c r="BT165" s="181">
        <v>139.1925179013779</v>
      </c>
    </row>
    <row r="166" spans="1:72" x14ac:dyDescent="0.25">
      <c r="B166" s="148" t="s">
        <v>548</v>
      </c>
      <c r="C166" s="200">
        <v>1</v>
      </c>
      <c r="D166" s="181">
        <v>106.33387560537389</v>
      </c>
      <c r="E166" s="181">
        <v>106.92475006608626</v>
      </c>
      <c r="F166" s="181">
        <v>107.03162567593161</v>
      </c>
      <c r="G166" s="181">
        <v>108.9060684822864</v>
      </c>
      <c r="H166" s="181">
        <v>111.89178781827815</v>
      </c>
      <c r="I166" s="181">
        <v>111.68176951191609</v>
      </c>
      <c r="J166" s="181">
        <v>114.28584177770369</v>
      </c>
      <c r="K166" s="181">
        <v>114.28584177770369</v>
      </c>
      <c r="L166" s="181">
        <v>114.41437405469445</v>
      </c>
      <c r="M166" s="181">
        <v>113.7117216144256</v>
      </c>
      <c r="N166" s="181">
        <v>113.7117216144256</v>
      </c>
      <c r="O166" s="181">
        <v>113.7117216144256</v>
      </c>
      <c r="P166" s="181">
        <v>113.87858026191573</v>
      </c>
      <c r="Q166" s="181">
        <v>113.87858026191573</v>
      </c>
      <c r="R166" s="181">
        <v>114.49467212735239</v>
      </c>
      <c r="S166" s="181">
        <v>114.49432407762986</v>
      </c>
      <c r="T166" s="181">
        <v>115.52249742956064</v>
      </c>
      <c r="U166" s="181">
        <v>117.11215890850274</v>
      </c>
      <c r="V166" s="181">
        <v>117.11215890850274</v>
      </c>
      <c r="W166" s="181">
        <v>117.11215890850274</v>
      </c>
      <c r="X166" s="181">
        <v>115.58573581384491</v>
      </c>
      <c r="Y166" s="181">
        <v>118.2424585791243</v>
      </c>
      <c r="Z166" s="181">
        <v>118.88047247955826</v>
      </c>
      <c r="AA166" s="181">
        <v>119.81267911545305</v>
      </c>
      <c r="AB166" s="181">
        <v>119.81267911545305</v>
      </c>
      <c r="AC166" s="181">
        <v>121.59811199588322</v>
      </c>
      <c r="AD166" s="181">
        <v>123.70057657651428</v>
      </c>
      <c r="AE166" s="181">
        <v>123.89804386134345</v>
      </c>
      <c r="AF166" s="181">
        <v>124.520668334652</v>
      </c>
      <c r="AG166" s="181">
        <v>124.71944475883411</v>
      </c>
      <c r="AH166" s="181">
        <v>126.34687941201119</v>
      </c>
      <c r="AI166" s="181">
        <v>127.78115007572742</v>
      </c>
      <c r="AJ166" s="181">
        <v>130.46118577118457</v>
      </c>
      <c r="AK166" s="181">
        <v>132.33225925267459</v>
      </c>
      <c r="AL166" s="181">
        <v>131.74312364950319</v>
      </c>
      <c r="AM166" s="181">
        <v>133.72455293690413</v>
      </c>
      <c r="AN166" s="181">
        <v>139.13636815782186</v>
      </c>
      <c r="AO166" s="181">
        <v>140.52812085349453</v>
      </c>
      <c r="AP166" s="181">
        <v>141.10169860756687</v>
      </c>
      <c r="AQ166" s="181">
        <v>141.10169860756687</v>
      </c>
      <c r="AR166" s="181">
        <v>141.63842995742391</v>
      </c>
      <c r="AS166" s="181">
        <v>143.19132847908045</v>
      </c>
      <c r="AT166" s="181">
        <v>143.85142874259651</v>
      </c>
      <c r="AU166" s="181">
        <v>143.85142874259651</v>
      </c>
      <c r="AV166" s="181">
        <v>142.97893308162321</v>
      </c>
      <c r="AW166" s="181">
        <v>143.7741164789191</v>
      </c>
      <c r="AX166" s="181">
        <v>144.76584389211925</v>
      </c>
      <c r="AY166" s="181">
        <v>144.76584389211925</v>
      </c>
      <c r="AZ166" s="181">
        <v>147.17050750136741</v>
      </c>
      <c r="BA166" s="181">
        <v>148.26071264557427</v>
      </c>
      <c r="BB166" s="181">
        <v>148.41194024779776</v>
      </c>
      <c r="BC166" s="181">
        <v>148.77712613242747</v>
      </c>
      <c r="BD166" s="181">
        <v>149.2932557430608</v>
      </c>
      <c r="BE166" s="181">
        <v>149.10744047223002</v>
      </c>
      <c r="BF166" s="181">
        <v>149.77612389835795</v>
      </c>
      <c r="BG166" s="181">
        <v>151.92525553667528</v>
      </c>
      <c r="BH166" s="181">
        <v>152.78788276653583</v>
      </c>
      <c r="BI166" s="181">
        <v>152.06280565324852</v>
      </c>
      <c r="BJ166" s="181">
        <v>152.11200916283201</v>
      </c>
      <c r="BK166" s="181">
        <v>154.76816645216502</v>
      </c>
      <c r="BL166" s="181">
        <v>155.1424157482833</v>
      </c>
      <c r="BM166" s="181">
        <v>155.99775037556651</v>
      </c>
      <c r="BN166" s="181">
        <v>156.21388031464073</v>
      </c>
      <c r="BO166" s="181">
        <v>156.59067238753815</v>
      </c>
      <c r="BP166" s="181">
        <v>157.2232210229767</v>
      </c>
      <c r="BQ166" s="181">
        <v>156.73040868906241</v>
      </c>
      <c r="BR166" s="181">
        <v>156.21377094531013</v>
      </c>
      <c r="BS166" s="181">
        <v>156.21377094531013</v>
      </c>
      <c r="BT166" s="181">
        <v>156.21377094531013</v>
      </c>
    </row>
    <row r="167" spans="1:72" x14ac:dyDescent="0.25">
      <c r="B167" s="148" t="s">
        <v>549</v>
      </c>
      <c r="C167" s="200">
        <v>5</v>
      </c>
      <c r="D167" s="181">
        <v>104.8012407139455</v>
      </c>
      <c r="E167" s="181">
        <v>105.49737670128357</v>
      </c>
      <c r="F167" s="181">
        <v>105.18469551301766</v>
      </c>
      <c r="G167" s="181">
        <v>105.11506818043105</v>
      </c>
      <c r="H167" s="181">
        <v>108.882761253781</v>
      </c>
      <c r="I167" s="181">
        <v>111.37527242279755</v>
      </c>
      <c r="J167" s="181">
        <v>111.92455899730507</v>
      </c>
      <c r="K167" s="181">
        <v>110.69882019188705</v>
      </c>
      <c r="L167" s="181">
        <v>111.98667634834473</v>
      </c>
      <c r="M167" s="181">
        <v>113.18796587459856</v>
      </c>
      <c r="N167" s="181">
        <v>113.29977837634547</v>
      </c>
      <c r="O167" s="181">
        <v>113.49332372799003</v>
      </c>
      <c r="P167" s="181">
        <v>113.35891271560722</v>
      </c>
      <c r="Q167" s="181">
        <v>113.35891271560722</v>
      </c>
      <c r="R167" s="181">
        <v>113.25883415294825</v>
      </c>
      <c r="S167" s="181">
        <v>113.25851912828425</v>
      </c>
      <c r="T167" s="181">
        <v>114.97181655588925</v>
      </c>
      <c r="U167" s="181">
        <v>117.06625831652573</v>
      </c>
      <c r="V167" s="181">
        <v>118.3158256399731</v>
      </c>
      <c r="W167" s="181">
        <v>118.98876322904489</v>
      </c>
      <c r="X167" s="181">
        <v>118.34518095653368</v>
      </c>
      <c r="Y167" s="181">
        <v>122.44023153819194</v>
      </c>
      <c r="Z167" s="181">
        <v>121.23524709288795</v>
      </c>
      <c r="AA167" s="181">
        <v>122.83140343819312</v>
      </c>
      <c r="AB167" s="181">
        <v>123.68766568007918</v>
      </c>
      <c r="AC167" s="181">
        <v>124.27528619181552</v>
      </c>
      <c r="AD167" s="181">
        <v>122.77434497510498</v>
      </c>
      <c r="AE167" s="181">
        <v>120.59617153989043</v>
      </c>
      <c r="AF167" s="181">
        <v>121.68182089736111</v>
      </c>
      <c r="AG167" s="181">
        <v>121.7249408716348</v>
      </c>
      <c r="AH167" s="181">
        <v>124.17362849815731</v>
      </c>
      <c r="AI167" s="181">
        <v>123.67653452877967</v>
      </c>
      <c r="AJ167" s="181">
        <v>123.28773809065697</v>
      </c>
      <c r="AK167" s="181">
        <v>126.28543524707906</v>
      </c>
      <c r="AL167" s="181">
        <v>126.76777808762185</v>
      </c>
      <c r="AM167" s="181">
        <v>128.52776633255698</v>
      </c>
      <c r="AN167" s="181">
        <v>134.58647502618544</v>
      </c>
      <c r="AO167" s="181">
        <v>133.78824044539709</v>
      </c>
      <c r="AP167" s="181">
        <v>134.73945226605437</v>
      </c>
      <c r="AQ167" s="181">
        <v>134.00697780701324</v>
      </c>
      <c r="AR167" s="181">
        <v>132.68728097001568</v>
      </c>
      <c r="AS167" s="181">
        <v>133.54573878291461</v>
      </c>
      <c r="AT167" s="181">
        <v>136.72557238173212</v>
      </c>
      <c r="AU167" s="181">
        <v>135.83561813503883</v>
      </c>
      <c r="AV167" s="181">
        <v>133.75871272858947</v>
      </c>
      <c r="AW167" s="181">
        <v>137.23537467843522</v>
      </c>
      <c r="AX167" s="181">
        <v>136.60577983377968</v>
      </c>
      <c r="AY167" s="181">
        <v>133.71241684713777</v>
      </c>
      <c r="AZ167" s="181">
        <v>138.13329206429435</v>
      </c>
      <c r="BA167" s="181">
        <v>141.69224811017344</v>
      </c>
      <c r="BB167" s="181">
        <v>140.82528521892911</v>
      </c>
      <c r="BC167" s="181">
        <v>141.48399853743507</v>
      </c>
      <c r="BD167" s="181">
        <v>145.67881214627056</v>
      </c>
      <c r="BE167" s="181">
        <v>142.39536162627729</v>
      </c>
      <c r="BF167" s="181">
        <v>144.30027105522078</v>
      </c>
      <c r="BG167" s="181">
        <v>144.85860742192412</v>
      </c>
      <c r="BH167" s="181">
        <v>144.21801529609948</v>
      </c>
      <c r="BI167" s="181">
        <v>142.08429768445905</v>
      </c>
      <c r="BJ167" s="181">
        <v>144.14270536271107</v>
      </c>
      <c r="BK167" s="181">
        <v>144.98399616222181</v>
      </c>
      <c r="BL167" s="181">
        <v>149.92198522436206</v>
      </c>
      <c r="BM167" s="181">
        <v>151.59371400930908</v>
      </c>
      <c r="BN167" s="181">
        <v>151.64334858892602</v>
      </c>
      <c r="BO167" s="181">
        <v>148.30956473490065</v>
      </c>
      <c r="BP167" s="181">
        <v>148.83760721168269</v>
      </c>
      <c r="BQ167" s="181">
        <v>149.03927381720951</v>
      </c>
      <c r="BR167" s="181">
        <v>148.97625503545805</v>
      </c>
      <c r="BS167" s="181">
        <v>151.75629179010812</v>
      </c>
      <c r="BT167" s="181">
        <v>152.60378471785802</v>
      </c>
    </row>
    <row r="168" spans="1:72" x14ac:dyDescent="0.25">
      <c r="B168" s="148" t="s">
        <v>550</v>
      </c>
      <c r="C168" s="200">
        <v>4</v>
      </c>
      <c r="D168" s="181">
        <v>104.36643794251123</v>
      </c>
      <c r="E168" s="181">
        <v>106.78871580453318</v>
      </c>
      <c r="F168" s="181">
        <v>107.84370468922413</v>
      </c>
      <c r="G168" s="181">
        <v>107.31987646055768</v>
      </c>
      <c r="H168" s="181">
        <v>108.48070580976064</v>
      </c>
      <c r="I168" s="181">
        <v>108.14494696475786</v>
      </c>
      <c r="J168" s="181">
        <v>108.73509262909518</v>
      </c>
      <c r="K168" s="181">
        <v>109.42886059644232</v>
      </c>
      <c r="L168" s="181">
        <v>109.64801054435104</v>
      </c>
      <c r="M168" s="181">
        <v>109.89625492802151</v>
      </c>
      <c r="N168" s="181">
        <v>109.92745835595449</v>
      </c>
      <c r="O168" s="181">
        <v>109.43150874048798</v>
      </c>
      <c r="P168" s="181">
        <v>110.41776026545276</v>
      </c>
      <c r="Q168" s="181">
        <v>111.49510455336707</v>
      </c>
      <c r="R168" s="181">
        <v>110.72713937294004</v>
      </c>
      <c r="S168" s="181">
        <v>110.69382226155511</v>
      </c>
      <c r="T168" s="181">
        <v>111.77876334428585</v>
      </c>
      <c r="U168" s="181">
        <v>111.29919259755792</v>
      </c>
      <c r="V168" s="181">
        <v>113.84329962471421</v>
      </c>
      <c r="W168" s="181">
        <v>114.22944607228919</v>
      </c>
      <c r="X168" s="181">
        <v>114.30866285841032</v>
      </c>
      <c r="Y168" s="181">
        <v>114.84986698634998</v>
      </c>
      <c r="Z168" s="181">
        <v>115.60069648416795</v>
      </c>
      <c r="AA168" s="181">
        <v>115.70606471890778</v>
      </c>
      <c r="AB168" s="181">
        <v>116.03534703198261</v>
      </c>
      <c r="AC168" s="181">
        <v>116.77130872431974</v>
      </c>
      <c r="AD168" s="181">
        <v>116.80130544149227</v>
      </c>
      <c r="AE168" s="181">
        <v>118.03027442493425</v>
      </c>
      <c r="AF168" s="181">
        <v>118.05238304978027</v>
      </c>
      <c r="AG168" s="181">
        <v>118.4512291978826</v>
      </c>
      <c r="AH168" s="181">
        <v>118.17162832202132</v>
      </c>
      <c r="AI168" s="181">
        <v>118.30286599660161</v>
      </c>
      <c r="AJ168" s="181">
        <v>118.17298322428445</v>
      </c>
      <c r="AK168" s="181">
        <v>117.75646054539355</v>
      </c>
      <c r="AL168" s="181">
        <v>118.69071127238226</v>
      </c>
      <c r="AM168" s="181">
        <v>119.24908160611638</v>
      </c>
      <c r="AN168" s="181">
        <v>119.90593738050299</v>
      </c>
      <c r="AO168" s="181">
        <v>120.78152029410505</v>
      </c>
      <c r="AP168" s="181">
        <v>121.93610916315745</v>
      </c>
      <c r="AQ168" s="181">
        <v>121.64062180310498</v>
      </c>
      <c r="AR168" s="181">
        <v>122.26080694066171</v>
      </c>
      <c r="AS168" s="181">
        <v>123.84984324426354</v>
      </c>
      <c r="AT168" s="181">
        <v>124.08351459595308</v>
      </c>
      <c r="AU168" s="181">
        <v>123.61771277369795</v>
      </c>
      <c r="AV168" s="181">
        <v>124.67692239858924</v>
      </c>
      <c r="AW168" s="181">
        <v>124.08652048664396</v>
      </c>
      <c r="AX168" s="181">
        <v>124.62312274582121</v>
      </c>
      <c r="AY168" s="181">
        <v>124.43882916740841</v>
      </c>
      <c r="AZ168" s="181">
        <v>123.89503932140303</v>
      </c>
      <c r="BA168" s="181">
        <v>125.00456274975369</v>
      </c>
      <c r="BB168" s="181">
        <v>125.29519955628126</v>
      </c>
      <c r="BC168" s="181">
        <v>123.49376554012919</v>
      </c>
      <c r="BD168" s="181">
        <v>123.90577834804526</v>
      </c>
      <c r="BE168" s="181">
        <v>122.75456209997455</v>
      </c>
      <c r="BF168" s="181">
        <v>122.99663599045488</v>
      </c>
      <c r="BG168" s="181">
        <v>122.87993627481342</v>
      </c>
      <c r="BH168" s="181">
        <v>122.20525538940819</v>
      </c>
      <c r="BI168" s="181">
        <v>120.94807134726877</v>
      </c>
      <c r="BJ168" s="181">
        <v>122.49539628317328</v>
      </c>
      <c r="BK168" s="181">
        <v>122.2093681784967</v>
      </c>
      <c r="BL168" s="181">
        <v>120.5670361394149</v>
      </c>
      <c r="BM168" s="181">
        <v>120.90033557454012</v>
      </c>
      <c r="BN168" s="181">
        <v>119.67100383916114</v>
      </c>
      <c r="BO168" s="181">
        <v>119.65824961276417</v>
      </c>
      <c r="BP168" s="181">
        <v>120.53276851006437</v>
      </c>
      <c r="BQ168" s="181">
        <v>118.11095893996264</v>
      </c>
      <c r="BR168" s="181">
        <v>119.79854264420806</v>
      </c>
      <c r="BS168" s="181">
        <v>121.10037246387299</v>
      </c>
      <c r="BT168" s="181">
        <v>121.5609858867268</v>
      </c>
    </row>
    <row r="169" spans="1:72" x14ac:dyDescent="0.25">
      <c r="A169" s="173" t="s">
        <v>101</v>
      </c>
      <c r="B169" s="188"/>
      <c r="C169" s="164">
        <f>C170</f>
        <v>9</v>
      </c>
      <c r="D169" s="176">
        <v>102.62898130079765</v>
      </c>
      <c r="E169" s="176">
        <v>104.1933023151895</v>
      </c>
      <c r="F169" s="176">
        <f t="shared" ref="F169:BQ169" si="61">F170</f>
        <v>104.1933023151895</v>
      </c>
      <c r="G169" s="176">
        <f t="shared" si="61"/>
        <v>104.1933023151895</v>
      </c>
      <c r="H169" s="176">
        <f t="shared" si="61"/>
        <v>105.57020589547746</v>
      </c>
      <c r="I169" s="176">
        <f t="shared" si="61"/>
        <v>105.57020589547746</v>
      </c>
      <c r="J169" s="176">
        <f t="shared" si="61"/>
        <v>105.57020589547746</v>
      </c>
      <c r="K169" s="176">
        <f t="shared" si="61"/>
        <v>105.57020589547746</v>
      </c>
      <c r="L169" s="176">
        <f t="shared" si="61"/>
        <v>105.57020589547746</v>
      </c>
      <c r="M169" s="176">
        <f t="shared" si="61"/>
        <v>105.57020589547746</v>
      </c>
      <c r="N169" s="176">
        <f t="shared" si="61"/>
        <v>105.57020589547746</v>
      </c>
      <c r="O169" s="176">
        <f t="shared" si="61"/>
        <v>105.57020589547746</v>
      </c>
      <c r="P169" s="176">
        <f t="shared" si="61"/>
        <v>116.9886516231881</v>
      </c>
      <c r="Q169" s="176">
        <f t="shared" si="61"/>
        <v>116.9886516231881</v>
      </c>
      <c r="R169" s="176">
        <f t="shared" si="61"/>
        <v>116.9886516231881</v>
      </c>
      <c r="S169" s="176">
        <f t="shared" si="61"/>
        <v>116.9886516231881</v>
      </c>
      <c r="T169" s="176">
        <f t="shared" si="61"/>
        <v>116.9886516231881</v>
      </c>
      <c r="U169" s="176">
        <f t="shared" si="61"/>
        <v>116.9886516231881</v>
      </c>
      <c r="V169" s="176">
        <f t="shared" si="61"/>
        <v>116.9886516231881</v>
      </c>
      <c r="W169" s="176">
        <f t="shared" si="61"/>
        <v>116.9886516231881</v>
      </c>
      <c r="X169" s="176">
        <f t="shared" si="61"/>
        <v>116.9886516231881</v>
      </c>
      <c r="Y169" s="176">
        <f t="shared" si="61"/>
        <v>116.9886516231881</v>
      </c>
      <c r="Z169" s="176">
        <f t="shared" si="61"/>
        <v>116.9886516231881</v>
      </c>
      <c r="AA169" s="176">
        <f t="shared" si="61"/>
        <v>116.9886516231881</v>
      </c>
      <c r="AB169" s="176">
        <f t="shared" si="61"/>
        <v>119.59668143262658</v>
      </c>
      <c r="AC169" s="176">
        <f t="shared" si="61"/>
        <v>119.59668143262658</v>
      </c>
      <c r="AD169" s="176">
        <f t="shared" si="61"/>
        <v>119.59668143262658</v>
      </c>
      <c r="AE169" s="176">
        <f t="shared" si="61"/>
        <v>119.59668143262658</v>
      </c>
      <c r="AF169" s="176">
        <f t="shared" si="61"/>
        <v>119.59668143262658</v>
      </c>
      <c r="AG169" s="176">
        <f t="shared" si="61"/>
        <v>119.59668143262658</v>
      </c>
      <c r="AH169" s="176">
        <f t="shared" si="61"/>
        <v>121.88180984788694</v>
      </c>
      <c r="AI169" s="176">
        <f t="shared" si="61"/>
        <v>121.88180984788694</v>
      </c>
      <c r="AJ169" s="176">
        <f t="shared" si="61"/>
        <v>121.88180984788694</v>
      </c>
      <c r="AK169" s="176">
        <f t="shared" si="61"/>
        <v>121.88180984788694</v>
      </c>
      <c r="AL169" s="176">
        <f t="shared" si="61"/>
        <v>121.88180984788694</v>
      </c>
      <c r="AM169" s="176">
        <f t="shared" si="61"/>
        <v>121.88180984788694</v>
      </c>
      <c r="AN169" s="176">
        <f t="shared" si="61"/>
        <v>121.88180984788694</v>
      </c>
      <c r="AO169" s="176">
        <f t="shared" si="61"/>
        <v>121.88180984788694</v>
      </c>
      <c r="AP169" s="176">
        <f t="shared" si="61"/>
        <v>121.88180984788694</v>
      </c>
      <c r="AQ169" s="176">
        <f t="shared" si="61"/>
        <v>121.88180984788694</v>
      </c>
      <c r="AR169" s="176">
        <f t="shared" si="61"/>
        <v>121.88180984788694</v>
      </c>
      <c r="AS169" s="176">
        <f t="shared" si="61"/>
        <v>121.88180984788694</v>
      </c>
      <c r="AT169" s="176">
        <f t="shared" si="61"/>
        <v>123.09174660801854</v>
      </c>
      <c r="AU169" s="176">
        <f t="shared" si="61"/>
        <v>123.09174660801854</v>
      </c>
      <c r="AV169" s="176">
        <f t="shared" si="61"/>
        <v>123.09174660801854</v>
      </c>
      <c r="AW169" s="176">
        <f t="shared" si="61"/>
        <v>123.09174660801854</v>
      </c>
      <c r="AX169" s="176">
        <f t="shared" si="61"/>
        <v>123.09174660801854</v>
      </c>
      <c r="AY169" s="176">
        <f t="shared" si="61"/>
        <v>123.09174660801854</v>
      </c>
      <c r="AZ169" s="176">
        <f t="shared" si="61"/>
        <v>123.09174660801854</v>
      </c>
      <c r="BA169" s="176">
        <f t="shared" si="61"/>
        <v>123.09174660801854</v>
      </c>
      <c r="BB169" s="176">
        <f t="shared" si="61"/>
        <v>123.09174660801854</v>
      </c>
      <c r="BC169" s="176">
        <f t="shared" si="61"/>
        <v>123.09174660801854</v>
      </c>
      <c r="BD169" s="176">
        <f t="shared" si="61"/>
        <v>123.09174660801854</v>
      </c>
      <c r="BE169" s="176">
        <f t="shared" si="61"/>
        <v>123.09174660801854</v>
      </c>
      <c r="BF169" s="176">
        <f t="shared" si="61"/>
        <v>132.83940465698038</v>
      </c>
      <c r="BG169" s="176">
        <f t="shared" si="61"/>
        <v>132.83940465698038</v>
      </c>
      <c r="BH169" s="176">
        <f t="shared" si="61"/>
        <v>132.83940465698038</v>
      </c>
      <c r="BI169" s="176">
        <f t="shared" si="61"/>
        <v>132.83940465698038</v>
      </c>
      <c r="BJ169" s="176">
        <f t="shared" si="61"/>
        <v>132.83940465698038</v>
      </c>
      <c r="BK169" s="176">
        <f t="shared" si="61"/>
        <v>132.83940465698038</v>
      </c>
      <c r="BL169" s="176">
        <f t="shared" si="61"/>
        <v>132.83940465698038</v>
      </c>
      <c r="BM169" s="176">
        <f t="shared" si="61"/>
        <v>132.83940465698038</v>
      </c>
      <c r="BN169" s="176">
        <f t="shared" si="61"/>
        <v>132.83940465698038</v>
      </c>
      <c r="BO169" s="176">
        <f t="shared" si="61"/>
        <v>132.83940465698038</v>
      </c>
      <c r="BP169" s="176">
        <f t="shared" si="61"/>
        <v>132.83940465698038</v>
      </c>
      <c r="BQ169" s="176">
        <f t="shared" si="61"/>
        <v>132.83940465698038</v>
      </c>
      <c r="BR169" s="177">
        <f>BR170</f>
        <v>141.17098147013638</v>
      </c>
      <c r="BS169" s="177">
        <f>BS170</f>
        <v>141.17098147013638</v>
      </c>
      <c r="BT169" s="177">
        <f>BT170</f>
        <v>141.17098147013638</v>
      </c>
    </row>
    <row r="170" spans="1:72" x14ac:dyDescent="0.25">
      <c r="B170" s="148" t="s">
        <v>551</v>
      </c>
      <c r="C170" s="200">
        <v>9</v>
      </c>
      <c r="D170" s="181">
        <v>102.62898130079765</v>
      </c>
      <c r="E170" s="181">
        <v>104.1933023151895</v>
      </c>
      <c r="F170" s="181">
        <v>104.1933023151895</v>
      </c>
      <c r="G170" s="181">
        <v>104.1933023151895</v>
      </c>
      <c r="H170" s="181">
        <v>105.57020589547746</v>
      </c>
      <c r="I170" s="181">
        <v>105.57020589547746</v>
      </c>
      <c r="J170" s="181">
        <v>105.57020589547746</v>
      </c>
      <c r="K170" s="181">
        <v>105.57020589547746</v>
      </c>
      <c r="L170" s="181">
        <v>105.57020589547746</v>
      </c>
      <c r="M170" s="181">
        <v>105.57020589547746</v>
      </c>
      <c r="N170" s="181">
        <v>105.57020589547746</v>
      </c>
      <c r="O170" s="181">
        <v>105.57020589547746</v>
      </c>
      <c r="P170" s="181">
        <v>116.9886516231881</v>
      </c>
      <c r="Q170" s="181">
        <v>116.9886516231881</v>
      </c>
      <c r="R170" s="181">
        <v>116.9886516231881</v>
      </c>
      <c r="S170" s="181">
        <v>116.9886516231881</v>
      </c>
      <c r="T170" s="181">
        <v>116.9886516231881</v>
      </c>
      <c r="U170" s="181">
        <v>116.9886516231881</v>
      </c>
      <c r="V170" s="181">
        <v>116.9886516231881</v>
      </c>
      <c r="W170" s="181">
        <v>116.9886516231881</v>
      </c>
      <c r="X170" s="181">
        <v>116.9886516231881</v>
      </c>
      <c r="Y170" s="181">
        <v>116.9886516231881</v>
      </c>
      <c r="Z170" s="181">
        <v>116.9886516231881</v>
      </c>
      <c r="AA170" s="181">
        <v>116.9886516231881</v>
      </c>
      <c r="AB170" s="181">
        <v>119.59668143262658</v>
      </c>
      <c r="AC170" s="181">
        <v>119.59668143262658</v>
      </c>
      <c r="AD170" s="181">
        <v>119.59668143262658</v>
      </c>
      <c r="AE170" s="181">
        <v>119.59668143262658</v>
      </c>
      <c r="AF170" s="181">
        <v>119.59668143262658</v>
      </c>
      <c r="AG170" s="181">
        <v>119.59668143262658</v>
      </c>
      <c r="AH170" s="181">
        <v>121.88180984788694</v>
      </c>
      <c r="AI170" s="181">
        <v>121.88180984788694</v>
      </c>
      <c r="AJ170" s="181">
        <v>121.88180984788694</v>
      </c>
      <c r="AK170" s="181">
        <v>121.88180984788694</v>
      </c>
      <c r="AL170" s="181">
        <v>121.88180984788694</v>
      </c>
      <c r="AM170" s="181">
        <v>121.88180984788694</v>
      </c>
      <c r="AN170" s="181">
        <v>121.88180984788694</v>
      </c>
      <c r="AO170" s="181">
        <v>121.88180984788694</v>
      </c>
      <c r="AP170" s="181">
        <v>121.88180984788694</v>
      </c>
      <c r="AQ170" s="181">
        <v>121.88180984788694</v>
      </c>
      <c r="AR170" s="181">
        <v>121.88180984788694</v>
      </c>
      <c r="AS170" s="181">
        <v>121.88180984788694</v>
      </c>
      <c r="AT170" s="181">
        <v>123.09174660801854</v>
      </c>
      <c r="AU170" s="181">
        <v>123.09174660801854</v>
      </c>
      <c r="AV170" s="181">
        <v>123.09174660801854</v>
      </c>
      <c r="AW170" s="181">
        <v>123.09174660801854</v>
      </c>
      <c r="AX170" s="181">
        <v>123.09174660801854</v>
      </c>
      <c r="AY170" s="181">
        <v>123.09174660801854</v>
      </c>
      <c r="AZ170" s="181">
        <v>123.09174660801854</v>
      </c>
      <c r="BA170" s="181">
        <v>123.09174660801854</v>
      </c>
      <c r="BB170" s="181">
        <v>123.09174660801854</v>
      </c>
      <c r="BC170" s="181">
        <v>123.09174660801854</v>
      </c>
      <c r="BD170" s="181">
        <v>123.09174660801854</v>
      </c>
      <c r="BE170" s="181">
        <v>123.09174660801854</v>
      </c>
      <c r="BF170" s="181">
        <v>132.83940465698038</v>
      </c>
      <c r="BG170" s="181">
        <v>132.83940465698038</v>
      </c>
      <c r="BH170" s="181">
        <v>132.83940465698038</v>
      </c>
      <c r="BI170" s="181">
        <v>132.83940465698038</v>
      </c>
      <c r="BJ170" s="181">
        <v>132.83940465698038</v>
      </c>
      <c r="BK170" s="181">
        <v>132.83940465698038</v>
      </c>
      <c r="BL170" s="181">
        <v>132.83940465698038</v>
      </c>
      <c r="BM170" s="181">
        <v>132.83940465698038</v>
      </c>
      <c r="BN170" s="181">
        <v>132.83940465698038</v>
      </c>
      <c r="BO170" s="181">
        <v>132.83940465698038</v>
      </c>
      <c r="BP170" s="181">
        <v>132.83940465698038</v>
      </c>
      <c r="BQ170" s="181">
        <v>132.83940465698038</v>
      </c>
      <c r="BR170" s="181">
        <v>141.17098147013638</v>
      </c>
      <c r="BS170" s="181">
        <v>141.17098147013638</v>
      </c>
      <c r="BT170" s="181">
        <v>141.17098147013638</v>
      </c>
    </row>
    <row r="171" spans="1:72" x14ac:dyDescent="0.25">
      <c r="C171" s="152"/>
      <c r="D171" s="181"/>
      <c r="E171" s="181"/>
      <c r="F171" s="181"/>
      <c r="T171" s="181"/>
      <c r="Y171" s="181"/>
    </row>
    <row r="172" spans="1:72" x14ac:dyDescent="0.25">
      <c r="A172" s="159" t="s">
        <v>102</v>
      </c>
      <c r="B172" s="192"/>
      <c r="C172" s="164">
        <f>C173+C187+C194</f>
        <v>30</v>
      </c>
      <c r="D172" s="163">
        <v>101.42830929476438</v>
      </c>
      <c r="E172" s="163">
        <v>104.93654946403095</v>
      </c>
      <c r="F172" s="163">
        <f t="shared" ref="F172:BQ172" si="62">(F173*13+F187*10+F194*7)/30</f>
        <v>106.37192548119106</v>
      </c>
      <c r="G172" s="163">
        <f t="shared" si="62"/>
        <v>106.61694158232837</v>
      </c>
      <c r="H172" s="163">
        <f t="shared" si="62"/>
        <v>106.79669279637571</v>
      </c>
      <c r="I172" s="163">
        <f t="shared" si="62"/>
        <v>106.95497177949646</v>
      </c>
      <c r="J172" s="163">
        <f t="shared" si="62"/>
        <v>107.19331701245309</v>
      </c>
      <c r="K172" s="163">
        <f t="shared" si="62"/>
        <v>108.00989889953111</v>
      </c>
      <c r="L172" s="163">
        <f t="shared" si="62"/>
        <v>108.0812744830605</v>
      </c>
      <c r="M172" s="163">
        <f t="shared" si="62"/>
        <v>108.64257407560787</v>
      </c>
      <c r="N172" s="163">
        <f t="shared" si="62"/>
        <v>108.6444333753586</v>
      </c>
      <c r="O172" s="163">
        <f t="shared" si="62"/>
        <v>108.45065983616173</v>
      </c>
      <c r="P172" s="163">
        <f t="shared" si="62"/>
        <v>111.82628177879351</v>
      </c>
      <c r="Q172" s="163">
        <f t="shared" si="62"/>
        <v>112.50607998492481</v>
      </c>
      <c r="R172" s="163">
        <f t="shared" si="62"/>
        <v>112.12557405931075</v>
      </c>
      <c r="S172" s="163">
        <f t="shared" si="62"/>
        <v>113.08111739685155</v>
      </c>
      <c r="T172" s="163">
        <f t="shared" si="62"/>
        <v>112.80764984099117</v>
      </c>
      <c r="U172" s="163">
        <f t="shared" si="62"/>
        <v>112.67347965404714</v>
      </c>
      <c r="V172" s="163">
        <f t="shared" si="62"/>
        <v>112.82494560456927</v>
      </c>
      <c r="W172" s="163">
        <f t="shared" si="62"/>
        <v>113.35510809705242</v>
      </c>
      <c r="X172" s="163">
        <f t="shared" si="62"/>
        <v>114.86822060321779</v>
      </c>
      <c r="Y172" s="163">
        <f t="shared" si="62"/>
        <v>115.83816168740282</v>
      </c>
      <c r="Z172" s="163">
        <f t="shared" si="62"/>
        <v>115.77757583823266</v>
      </c>
      <c r="AA172" s="163">
        <f t="shared" si="62"/>
        <v>116.39208204119466</v>
      </c>
      <c r="AB172" s="163">
        <f t="shared" si="62"/>
        <v>116.82852386547455</v>
      </c>
      <c r="AC172" s="163">
        <f t="shared" si="62"/>
        <v>116.8036259067962</v>
      </c>
      <c r="AD172" s="163">
        <f t="shared" si="62"/>
        <v>117.26644825490253</v>
      </c>
      <c r="AE172" s="163">
        <f t="shared" si="62"/>
        <v>118.12303297490162</v>
      </c>
      <c r="AF172" s="163">
        <f t="shared" si="62"/>
        <v>118.61669224165219</v>
      </c>
      <c r="AG172" s="163">
        <f t="shared" si="62"/>
        <v>118.67864837312483</v>
      </c>
      <c r="AH172" s="163">
        <f t="shared" si="62"/>
        <v>119.99400615048945</v>
      </c>
      <c r="AI172" s="163">
        <f t="shared" si="62"/>
        <v>120.19048272365949</v>
      </c>
      <c r="AJ172" s="163">
        <f t="shared" si="62"/>
        <v>120.45557240265043</v>
      </c>
      <c r="AK172" s="163">
        <f t="shared" si="62"/>
        <v>120.28258208026105</v>
      </c>
      <c r="AL172" s="163">
        <f t="shared" si="62"/>
        <v>120.1470367614866</v>
      </c>
      <c r="AM172" s="163">
        <f t="shared" si="62"/>
        <v>120.25383515747994</v>
      </c>
      <c r="AN172" s="163">
        <f t="shared" si="62"/>
        <v>121.65554381568697</v>
      </c>
      <c r="AO172" s="163">
        <f t="shared" si="62"/>
        <v>123.01818480073209</v>
      </c>
      <c r="AP172" s="163">
        <f t="shared" si="62"/>
        <v>123.44377425820045</v>
      </c>
      <c r="AQ172" s="163">
        <f t="shared" si="62"/>
        <v>123.39354916331951</v>
      </c>
      <c r="AR172" s="163">
        <f t="shared" si="62"/>
        <v>123.37703587204679</v>
      </c>
      <c r="AS172" s="163">
        <f t="shared" si="62"/>
        <v>123.26527457679857</v>
      </c>
      <c r="AT172" s="163">
        <f t="shared" si="62"/>
        <v>126.09376267002681</v>
      </c>
      <c r="AU172" s="163">
        <f t="shared" si="62"/>
        <v>126.13058641653173</v>
      </c>
      <c r="AV172" s="163">
        <f t="shared" si="62"/>
        <v>125.93961574127896</v>
      </c>
      <c r="AW172" s="163">
        <f t="shared" si="62"/>
        <v>129.21511167882267</v>
      </c>
      <c r="AX172" s="163">
        <f t="shared" si="62"/>
        <v>128.97973574190434</v>
      </c>
      <c r="AY172" s="163">
        <f t="shared" si="62"/>
        <v>129.24431048789117</v>
      </c>
      <c r="AZ172" s="163">
        <f t="shared" si="62"/>
        <v>129.12731168385227</v>
      </c>
      <c r="BA172" s="163">
        <f t="shared" si="62"/>
        <v>129.33662642643748</v>
      </c>
      <c r="BB172" s="163">
        <f t="shared" si="62"/>
        <v>129.28844365738925</v>
      </c>
      <c r="BC172" s="163">
        <f t="shared" si="62"/>
        <v>129.11241061578639</v>
      </c>
      <c r="BD172" s="163">
        <f t="shared" si="62"/>
        <v>129.08849336964215</v>
      </c>
      <c r="BE172" s="163">
        <f t="shared" si="62"/>
        <v>128.8422755351373</v>
      </c>
      <c r="BF172" s="163">
        <f t="shared" si="62"/>
        <v>130.12829481190238</v>
      </c>
      <c r="BG172" s="163">
        <f t="shared" si="62"/>
        <v>130.93528718287314</v>
      </c>
      <c r="BH172" s="163">
        <f t="shared" si="62"/>
        <v>131.46807295609975</v>
      </c>
      <c r="BI172" s="163">
        <f t="shared" si="62"/>
        <v>131.50843827249705</v>
      </c>
      <c r="BJ172" s="163">
        <f t="shared" si="62"/>
        <v>131.40294361011357</v>
      </c>
      <c r="BK172" s="163">
        <f t="shared" si="62"/>
        <v>131.38390347724388</v>
      </c>
      <c r="BL172" s="163">
        <f t="shared" si="62"/>
        <v>134.35373383368076</v>
      </c>
      <c r="BM172" s="163">
        <f t="shared" si="62"/>
        <v>134.36505347438521</v>
      </c>
      <c r="BN172" s="163">
        <f t="shared" si="62"/>
        <v>134.62474422454764</v>
      </c>
      <c r="BO172" s="163">
        <f t="shared" si="62"/>
        <v>135.3693573176765</v>
      </c>
      <c r="BP172" s="163">
        <f t="shared" si="62"/>
        <v>135.48031974344664</v>
      </c>
      <c r="BQ172" s="163">
        <f t="shared" si="62"/>
        <v>135.55497261518664</v>
      </c>
      <c r="BR172" s="165">
        <f>(BR173*13+BR187*10+BR194*7)/30</f>
        <v>136.6101738855173</v>
      </c>
      <c r="BS172" s="165">
        <f>(BS173*13+BS187*10+BS194*7)/30</f>
        <v>136.86121857809874</v>
      </c>
      <c r="BT172" s="165">
        <f>(BT173*13+BT187*10+BT194*7)/30</f>
        <v>137.4831913721784</v>
      </c>
    </row>
    <row r="173" spans="1:72" x14ac:dyDescent="0.25">
      <c r="A173" s="189" t="s">
        <v>103</v>
      </c>
      <c r="B173" s="188"/>
      <c r="C173" s="164">
        <f>C174+C184</f>
        <v>13</v>
      </c>
      <c r="D173" s="170">
        <v>103.03100569536197</v>
      </c>
      <c r="E173" s="170">
        <v>102.85641436555809</v>
      </c>
      <c r="F173" s="170">
        <f t="shared" ref="F173:BQ173" si="63">(F174*12+F184*1)/13</f>
        <v>103.41579985446901</v>
      </c>
      <c r="G173" s="170">
        <f t="shared" si="63"/>
        <v>103.98122162632437</v>
      </c>
      <c r="H173" s="170">
        <f t="shared" si="63"/>
        <v>104.39603212027974</v>
      </c>
      <c r="I173" s="170">
        <f t="shared" si="63"/>
        <v>104.7612913120969</v>
      </c>
      <c r="J173" s="170">
        <f t="shared" si="63"/>
        <v>104.92416609399696</v>
      </c>
      <c r="K173" s="170">
        <f t="shared" si="63"/>
        <v>104.69206480196151</v>
      </c>
      <c r="L173" s="170">
        <f t="shared" si="63"/>
        <v>104.85677768702932</v>
      </c>
      <c r="M173" s="170">
        <f t="shared" si="63"/>
        <v>104.40060419497958</v>
      </c>
      <c r="N173" s="170">
        <f t="shared" si="63"/>
        <v>103.74428132694381</v>
      </c>
      <c r="O173" s="170">
        <f t="shared" si="63"/>
        <v>103.29711162110485</v>
      </c>
      <c r="P173" s="170">
        <f t="shared" si="63"/>
        <v>103.27943264338394</v>
      </c>
      <c r="Q173" s="170">
        <f t="shared" si="63"/>
        <v>103.96863088292125</v>
      </c>
      <c r="R173" s="170">
        <f t="shared" si="63"/>
        <v>103.09054028535033</v>
      </c>
      <c r="S173" s="170">
        <f t="shared" si="63"/>
        <v>102.93916700301985</v>
      </c>
      <c r="T173" s="170">
        <f t="shared" si="63"/>
        <v>102.30808802795744</v>
      </c>
      <c r="U173" s="170">
        <f t="shared" si="63"/>
        <v>101.99846451962506</v>
      </c>
      <c r="V173" s="170">
        <f t="shared" si="63"/>
        <v>101.75011753940359</v>
      </c>
      <c r="W173" s="170">
        <f t="shared" si="63"/>
        <v>102.49245039572639</v>
      </c>
      <c r="X173" s="170">
        <f t="shared" si="63"/>
        <v>102.61720288683499</v>
      </c>
      <c r="Y173" s="170">
        <f t="shared" si="63"/>
        <v>103.50534991708163</v>
      </c>
      <c r="Z173" s="170">
        <f t="shared" si="63"/>
        <v>103.3655364189967</v>
      </c>
      <c r="AA173" s="170">
        <f t="shared" si="63"/>
        <v>104.13637343450546</v>
      </c>
      <c r="AB173" s="170">
        <f t="shared" si="63"/>
        <v>105.14354687515137</v>
      </c>
      <c r="AC173" s="170">
        <f t="shared" si="63"/>
        <v>105.08609004743212</v>
      </c>
      <c r="AD173" s="170">
        <f t="shared" si="63"/>
        <v>106.15414161998515</v>
      </c>
      <c r="AE173" s="170">
        <f t="shared" si="63"/>
        <v>106.46626182078444</v>
      </c>
      <c r="AF173" s="170">
        <f t="shared" si="63"/>
        <v>106.65306618232489</v>
      </c>
      <c r="AG173" s="170">
        <f t="shared" si="63"/>
        <v>106.79604187033868</v>
      </c>
      <c r="AH173" s="170">
        <f t="shared" si="63"/>
        <v>106.89143684890836</v>
      </c>
      <c r="AI173" s="170">
        <f t="shared" si="63"/>
        <v>106.73082668695461</v>
      </c>
      <c r="AJ173" s="170">
        <f t="shared" si="63"/>
        <v>107.34257210001066</v>
      </c>
      <c r="AK173" s="170">
        <f t="shared" si="63"/>
        <v>106.94336366372744</v>
      </c>
      <c r="AL173" s="170">
        <f t="shared" si="63"/>
        <v>106.63056677424801</v>
      </c>
      <c r="AM173" s="170">
        <f t="shared" si="63"/>
        <v>106.87702461115568</v>
      </c>
      <c r="AN173" s="170">
        <f t="shared" si="63"/>
        <v>108.16210132506551</v>
      </c>
      <c r="AO173" s="170">
        <f t="shared" si="63"/>
        <v>108.8222132854555</v>
      </c>
      <c r="AP173" s="170">
        <f t="shared" si="63"/>
        <v>109.80434280269021</v>
      </c>
      <c r="AQ173" s="170">
        <f t="shared" si="63"/>
        <v>109.68843873758034</v>
      </c>
      <c r="AR173" s="170">
        <f t="shared" si="63"/>
        <v>109.6503311423356</v>
      </c>
      <c r="AS173" s="170">
        <f t="shared" si="63"/>
        <v>109.39242046099358</v>
      </c>
      <c r="AT173" s="170">
        <f t="shared" si="63"/>
        <v>109.57312154606363</v>
      </c>
      <c r="AU173" s="170">
        <f t="shared" si="63"/>
        <v>109.65809942261346</v>
      </c>
      <c r="AV173" s="170">
        <f t="shared" si="63"/>
        <v>109.21739786433783</v>
      </c>
      <c r="AW173" s="170">
        <f t="shared" si="63"/>
        <v>109.0172966990238</v>
      </c>
      <c r="AX173" s="170">
        <f t="shared" si="63"/>
        <v>108.47412145998146</v>
      </c>
      <c r="AY173" s="170">
        <f t="shared" si="63"/>
        <v>108.81128273765006</v>
      </c>
      <c r="AZ173" s="170">
        <f t="shared" si="63"/>
        <v>108.54128549756031</v>
      </c>
      <c r="BA173" s="170">
        <f t="shared" si="63"/>
        <v>108.3631117487362</v>
      </c>
      <c r="BB173" s="170">
        <f t="shared" si="63"/>
        <v>108.25192074324029</v>
      </c>
      <c r="BC173" s="170">
        <f t="shared" si="63"/>
        <v>107.8456906472337</v>
      </c>
      <c r="BD173" s="170">
        <f t="shared" si="63"/>
        <v>107.51311335315155</v>
      </c>
      <c r="BE173" s="170">
        <f t="shared" si="63"/>
        <v>106.94491835044806</v>
      </c>
      <c r="BF173" s="170">
        <f t="shared" si="63"/>
        <v>106.61405013215571</v>
      </c>
      <c r="BG173" s="170">
        <f t="shared" si="63"/>
        <v>106.52968311588178</v>
      </c>
      <c r="BH173" s="170">
        <f t="shared" si="63"/>
        <v>107.75918874640477</v>
      </c>
      <c r="BI173" s="170">
        <f t="shared" si="63"/>
        <v>107.8523394765523</v>
      </c>
      <c r="BJ173" s="170">
        <f t="shared" si="63"/>
        <v>107.60889025566738</v>
      </c>
      <c r="BK173" s="170">
        <f t="shared" si="63"/>
        <v>107.56495148750658</v>
      </c>
      <c r="BL173" s="170">
        <f t="shared" si="63"/>
        <v>107.85869427345145</v>
      </c>
      <c r="BM173" s="170">
        <f t="shared" si="63"/>
        <v>107.88481652123099</v>
      </c>
      <c r="BN173" s="170">
        <f t="shared" si="63"/>
        <v>108.48410286775963</v>
      </c>
      <c r="BO173" s="170">
        <f t="shared" si="63"/>
        <v>108.67115894691307</v>
      </c>
      <c r="BP173" s="170">
        <f t="shared" si="63"/>
        <v>108.9272260833057</v>
      </c>
      <c r="BQ173" s="170">
        <f t="shared" si="63"/>
        <v>109.09950194116725</v>
      </c>
      <c r="BR173" s="172">
        <f>(BR174*12+BR184*1)/13</f>
        <v>109.26063782146032</v>
      </c>
      <c r="BS173" s="172">
        <f>(BS174*12+BS184*1)/13</f>
        <v>109.83997172741751</v>
      </c>
      <c r="BT173" s="172">
        <f>(BT174*12+BT184*1)/13</f>
        <v>110.20710610715754</v>
      </c>
    </row>
    <row r="174" spans="1:72" x14ac:dyDescent="0.25">
      <c r="A174" s="173" t="s">
        <v>104</v>
      </c>
      <c r="B174" s="188"/>
      <c r="C174" s="164">
        <f>SUM(C175:C182)</f>
        <v>12</v>
      </c>
      <c r="D174" s="176">
        <v>103.2835895033088</v>
      </c>
      <c r="E174" s="176">
        <v>103.09444889602128</v>
      </c>
      <c r="F174" s="176">
        <f t="shared" ref="F174:BQ174" si="64">(F175*2+F176*2+F177*1+F178*1+F179*1+F181*4+F182*1)/12</f>
        <v>103.70044984234143</v>
      </c>
      <c r="G174" s="176">
        <f t="shared" si="64"/>
        <v>104.31299009518473</v>
      </c>
      <c r="H174" s="176">
        <f t="shared" si="64"/>
        <v>104.76236813030306</v>
      </c>
      <c r="I174" s="176">
        <f t="shared" si="64"/>
        <v>105.15806558810498</v>
      </c>
      <c r="J174" s="176">
        <f t="shared" si="64"/>
        <v>105.33451326849671</v>
      </c>
      <c r="K174" s="176">
        <f t="shared" si="64"/>
        <v>105.08307020212497</v>
      </c>
      <c r="L174" s="176">
        <f t="shared" si="64"/>
        <v>105.26150916094844</v>
      </c>
      <c r="M174" s="176">
        <f t="shared" si="64"/>
        <v>104.76732121122787</v>
      </c>
      <c r="N174" s="176">
        <f t="shared" si="64"/>
        <v>104.05630477085579</v>
      </c>
      <c r="O174" s="176">
        <f t="shared" si="64"/>
        <v>103.57187092286358</v>
      </c>
      <c r="P174" s="176">
        <f t="shared" si="64"/>
        <v>103.55271869699926</v>
      </c>
      <c r="Q174" s="176">
        <f t="shared" si="64"/>
        <v>104.29935012316469</v>
      </c>
      <c r="R174" s="176">
        <f t="shared" si="64"/>
        <v>103.34808530912953</v>
      </c>
      <c r="S174" s="176">
        <f t="shared" si="64"/>
        <v>103.18409758660484</v>
      </c>
      <c r="T174" s="176">
        <f t="shared" si="64"/>
        <v>102.5004286969539</v>
      </c>
      <c r="U174" s="176">
        <f t="shared" si="64"/>
        <v>102.16500322959382</v>
      </c>
      <c r="V174" s="176">
        <f t="shared" si="64"/>
        <v>101.89596066768722</v>
      </c>
      <c r="W174" s="176">
        <f t="shared" si="64"/>
        <v>102.70015459537025</v>
      </c>
      <c r="X174" s="176">
        <f t="shared" si="64"/>
        <v>102.83530312740457</v>
      </c>
      <c r="Y174" s="176">
        <f t="shared" si="64"/>
        <v>103.79746241017176</v>
      </c>
      <c r="Z174" s="176">
        <f t="shared" si="64"/>
        <v>103.64599778724642</v>
      </c>
      <c r="AA174" s="176">
        <f t="shared" si="64"/>
        <v>104.48107122071424</v>
      </c>
      <c r="AB174" s="176">
        <f t="shared" si="64"/>
        <v>105.57217578141399</v>
      </c>
      <c r="AC174" s="176">
        <f t="shared" si="64"/>
        <v>105.50993088471813</v>
      </c>
      <c r="AD174" s="176">
        <f t="shared" si="64"/>
        <v>106.66698675498391</v>
      </c>
      <c r="AE174" s="176">
        <f t="shared" si="64"/>
        <v>107.00511697251648</v>
      </c>
      <c r="AF174" s="176">
        <f t="shared" si="64"/>
        <v>107.20748836418529</v>
      </c>
      <c r="AG174" s="176">
        <f t="shared" si="64"/>
        <v>107.36237869286691</v>
      </c>
      <c r="AH174" s="176">
        <f t="shared" si="64"/>
        <v>107.46572325298405</v>
      </c>
      <c r="AI174" s="176">
        <f t="shared" si="64"/>
        <v>107.2917289108675</v>
      </c>
      <c r="AJ174" s="176">
        <f t="shared" si="64"/>
        <v>107.95445310834488</v>
      </c>
      <c r="AK174" s="176">
        <f t="shared" si="64"/>
        <v>107.5219773023714</v>
      </c>
      <c r="AL174" s="176">
        <f t="shared" si="64"/>
        <v>107.18311400543534</v>
      </c>
      <c r="AM174" s="176">
        <f t="shared" si="64"/>
        <v>107.45010999541864</v>
      </c>
      <c r="AN174" s="176">
        <f t="shared" si="64"/>
        <v>108.84227643548763</v>
      </c>
      <c r="AO174" s="176">
        <f t="shared" si="64"/>
        <v>109.55739772591012</v>
      </c>
      <c r="AP174" s="176">
        <f t="shared" si="64"/>
        <v>109.4373673575784</v>
      </c>
      <c r="AQ174" s="176">
        <f t="shared" si="64"/>
        <v>109.31180462037604</v>
      </c>
      <c r="AR174" s="176">
        <f t="shared" si="64"/>
        <v>109.27052139219423</v>
      </c>
      <c r="AS174" s="176">
        <f t="shared" si="64"/>
        <v>108.9911181540737</v>
      </c>
      <c r="AT174" s="176">
        <f t="shared" si="64"/>
        <v>109.18687766289959</v>
      </c>
      <c r="AU174" s="176">
        <f t="shared" si="64"/>
        <v>109.27893702916191</v>
      </c>
      <c r="AV174" s="176">
        <f t="shared" si="64"/>
        <v>108.80151034102998</v>
      </c>
      <c r="AW174" s="176">
        <f t="shared" si="64"/>
        <v>108.58473407860644</v>
      </c>
      <c r="AX174" s="176">
        <f t="shared" si="64"/>
        <v>107.99629423631058</v>
      </c>
      <c r="AY174" s="176">
        <f t="shared" si="64"/>
        <v>108.36155228711823</v>
      </c>
      <c r="AZ174" s="176">
        <f t="shared" si="64"/>
        <v>108.06905527702099</v>
      </c>
      <c r="BA174" s="176">
        <f t="shared" si="64"/>
        <v>107.87603371579489</v>
      </c>
      <c r="BB174" s="176">
        <f t="shared" si="64"/>
        <v>107.75557679317431</v>
      </c>
      <c r="BC174" s="176">
        <f t="shared" si="64"/>
        <v>107.31549418916717</v>
      </c>
      <c r="BD174" s="176">
        <f t="shared" si="64"/>
        <v>106.95520212057818</v>
      </c>
      <c r="BE174" s="176">
        <f t="shared" si="64"/>
        <v>106.33965753431606</v>
      </c>
      <c r="BF174" s="176">
        <f t="shared" si="64"/>
        <v>105.98121696449935</v>
      </c>
      <c r="BG174" s="176">
        <f t="shared" si="64"/>
        <v>105.88981936353592</v>
      </c>
      <c r="BH174" s="176">
        <f t="shared" si="64"/>
        <v>105.86955592454719</v>
      </c>
      <c r="BI174" s="176">
        <f t="shared" si="64"/>
        <v>105.97046921554035</v>
      </c>
      <c r="BJ174" s="176">
        <f t="shared" si="64"/>
        <v>105.70673255958168</v>
      </c>
      <c r="BK174" s="176">
        <f t="shared" si="64"/>
        <v>105.65913222740748</v>
      </c>
      <c r="BL174" s="176">
        <f t="shared" si="64"/>
        <v>105.97735357884777</v>
      </c>
      <c r="BM174" s="176">
        <f t="shared" si="64"/>
        <v>106.00565268060893</v>
      </c>
      <c r="BN174" s="176">
        <f t="shared" si="64"/>
        <v>106.65487955601496</v>
      </c>
      <c r="BO174" s="176">
        <f t="shared" si="64"/>
        <v>106.8575236417645</v>
      </c>
      <c r="BP174" s="176">
        <f t="shared" si="64"/>
        <v>107.13492970618985</v>
      </c>
      <c r="BQ174" s="176">
        <f t="shared" si="64"/>
        <v>107.32156188553988</v>
      </c>
      <c r="BR174" s="177">
        <f>(BR175*2+BR176*2+BR177*1+BR178*1+BR179*1+BR181*4+BR182*1)/12</f>
        <v>107.49612575585736</v>
      </c>
      <c r="BS174" s="177">
        <f>(BS175*2+BS176*2+BS177*1+BS178*1+BS179*1+BS181*4+BS182*1)/12</f>
        <v>108.12373748731098</v>
      </c>
      <c r="BT174" s="177">
        <f>(BT175*2+BT176*2+BT177*1+BT178*1+BT179*1+BT181*4+BT182*1)/12</f>
        <v>108.52146639869602</v>
      </c>
    </row>
    <row r="175" spans="1:72" x14ac:dyDescent="0.25">
      <c r="B175" s="148" t="s">
        <v>552</v>
      </c>
      <c r="C175" s="200">
        <v>2</v>
      </c>
      <c r="D175" s="181">
        <v>103.16560092748095</v>
      </c>
      <c r="E175" s="181">
        <v>103.3758921610948</v>
      </c>
      <c r="F175" s="181">
        <v>104.59528352559821</v>
      </c>
      <c r="G175" s="181">
        <v>105.73519509296605</v>
      </c>
      <c r="H175" s="181">
        <v>107.0151160005486</v>
      </c>
      <c r="I175" s="181">
        <v>108.99958521146766</v>
      </c>
      <c r="J175" s="181">
        <v>108.64127358569064</v>
      </c>
      <c r="K175" s="181">
        <v>108.25714767051426</v>
      </c>
      <c r="L175" s="181">
        <v>107.9718613940784</v>
      </c>
      <c r="M175" s="181">
        <v>107.25839009501956</v>
      </c>
      <c r="N175" s="181">
        <v>104.97673058968451</v>
      </c>
      <c r="O175" s="181">
        <v>104.1251855070972</v>
      </c>
      <c r="P175" s="181">
        <v>104.44366167393582</v>
      </c>
      <c r="Q175" s="181">
        <v>104.15125892839265</v>
      </c>
      <c r="R175" s="181">
        <v>103.53146908832647</v>
      </c>
      <c r="S175" s="181">
        <v>103.63494741218098</v>
      </c>
      <c r="T175" s="181">
        <v>102.30000534240907</v>
      </c>
      <c r="U175" s="181">
        <v>101.45982103989263</v>
      </c>
      <c r="V175" s="181">
        <v>101.17747627051654</v>
      </c>
      <c r="W175" s="181">
        <v>102.92477772733153</v>
      </c>
      <c r="X175" s="181">
        <v>105.28905109414261</v>
      </c>
      <c r="Y175" s="181">
        <v>106.48620346722035</v>
      </c>
      <c r="Z175" s="181">
        <v>107.21759267281996</v>
      </c>
      <c r="AA175" s="181">
        <v>109.80595918216767</v>
      </c>
      <c r="AB175" s="181">
        <v>110.450914070176</v>
      </c>
      <c r="AC175" s="181">
        <v>110.32751598209416</v>
      </c>
      <c r="AD175" s="181">
        <v>110.46486027774449</v>
      </c>
      <c r="AE175" s="181">
        <v>110.33545367512075</v>
      </c>
      <c r="AF175" s="181">
        <v>110.54801846507655</v>
      </c>
      <c r="AG175" s="181">
        <v>110.15848569454418</v>
      </c>
      <c r="AH175" s="181">
        <v>109.61435176041491</v>
      </c>
      <c r="AI175" s="181">
        <v>110.26884775535962</v>
      </c>
      <c r="AJ175" s="181">
        <v>110.01394698073265</v>
      </c>
      <c r="AK175" s="181">
        <v>109.72002045303884</v>
      </c>
      <c r="AL175" s="181">
        <v>108.99494532298817</v>
      </c>
      <c r="AM175" s="181">
        <v>109.74954307397903</v>
      </c>
      <c r="AN175" s="181">
        <v>110.31166512797728</v>
      </c>
      <c r="AO175" s="181">
        <v>109.75486764196499</v>
      </c>
      <c r="AP175" s="181">
        <v>109.12298046527245</v>
      </c>
      <c r="AQ175" s="181">
        <v>108.61511001124005</v>
      </c>
      <c r="AR175" s="181">
        <v>107.59691490254397</v>
      </c>
      <c r="AS175" s="181">
        <v>106.82063984684501</v>
      </c>
      <c r="AT175" s="181">
        <v>107.3173899575466</v>
      </c>
      <c r="AU175" s="181">
        <v>106.92058954505507</v>
      </c>
      <c r="AV175" s="181">
        <v>106.404411162499</v>
      </c>
      <c r="AW175" s="181">
        <v>106.89415502663584</v>
      </c>
      <c r="AX175" s="181">
        <v>106.95388087826038</v>
      </c>
      <c r="AY175" s="181">
        <v>106.98725713936123</v>
      </c>
      <c r="AZ175" s="181">
        <v>106.59082199197721</v>
      </c>
      <c r="BA175" s="181">
        <v>106.23783202791861</v>
      </c>
      <c r="BB175" s="181">
        <v>105.80652072670188</v>
      </c>
      <c r="BC175" s="181">
        <v>105.2903647820106</v>
      </c>
      <c r="BD175" s="181">
        <v>105.39324711421334</v>
      </c>
      <c r="BE175" s="181">
        <v>105.50076971120474</v>
      </c>
      <c r="BF175" s="181">
        <v>105.22250990354428</v>
      </c>
      <c r="BG175" s="181">
        <v>106.00603382422517</v>
      </c>
      <c r="BH175" s="181">
        <v>106.05864438715217</v>
      </c>
      <c r="BI175" s="181">
        <v>106.1716283693509</v>
      </c>
      <c r="BJ175" s="181">
        <v>106.02487769721847</v>
      </c>
      <c r="BK175" s="181">
        <v>106.60568135494489</v>
      </c>
      <c r="BL175" s="181">
        <v>106.68364875425728</v>
      </c>
      <c r="BM175" s="181">
        <v>106.67305830554392</v>
      </c>
      <c r="BN175" s="181">
        <v>108.416830893821</v>
      </c>
      <c r="BO175" s="181">
        <v>109.07324472803897</v>
      </c>
      <c r="BP175" s="181">
        <v>110.00711331489308</v>
      </c>
      <c r="BQ175" s="181">
        <v>109.95346717131883</v>
      </c>
      <c r="BR175" s="181">
        <v>110.55954630786567</v>
      </c>
      <c r="BS175" s="181">
        <v>110.95790222939567</v>
      </c>
      <c r="BT175" s="181">
        <v>111.69927192200727</v>
      </c>
    </row>
    <row r="176" spans="1:72" x14ac:dyDescent="0.25">
      <c r="B176" s="148" t="s">
        <v>553</v>
      </c>
      <c r="C176" s="200">
        <v>2</v>
      </c>
      <c r="D176" s="181">
        <v>103.87612267754091</v>
      </c>
      <c r="E176" s="181">
        <v>103.88471476520277</v>
      </c>
      <c r="F176" s="181">
        <v>104.18983035744709</v>
      </c>
      <c r="G176" s="181">
        <v>104.60641951194953</v>
      </c>
      <c r="H176" s="181">
        <v>104.60641951194953</v>
      </c>
      <c r="I176" s="181">
        <v>104.6044627399702</v>
      </c>
      <c r="J176" s="181">
        <v>104.6044627399702</v>
      </c>
      <c r="K176" s="181">
        <v>104.61311507209926</v>
      </c>
      <c r="L176" s="181">
        <v>104.61311507209926</v>
      </c>
      <c r="M176" s="181">
        <v>104.61311507209926</v>
      </c>
      <c r="N176" s="181">
        <v>104.61311507209926</v>
      </c>
      <c r="O176" s="181">
        <v>104.61311507209926</v>
      </c>
      <c r="P176" s="181">
        <v>104.61311507209926</v>
      </c>
      <c r="Q176" s="181">
        <v>104.61311507209926</v>
      </c>
      <c r="R176" s="181">
        <v>104.61311507209926</v>
      </c>
      <c r="S176" s="181">
        <v>104.08493960309605</v>
      </c>
      <c r="T176" s="181">
        <v>103.29414983154128</v>
      </c>
      <c r="U176" s="181">
        <v>103.29414983154128</v>
      </c>
      <c r="V176" s="181">
        <v>103.29414983154128</v>
      </c>
      <c r="W176" s="181">
        <v>103.29414983154128</v>
      </c>
      <c r="X176" s="181">
        <v>103.29414983154128</v>
      </c>
      <c r="Y176" s="181">
        <v>103.68196737197705</v>
      </c>
      <c r="Z176" s="181">
        <v>103.87291807557388</v>
      </c>
      <c r="AA176" s="181">
        <v>104.06422045238938</v>
      </c>
      <c r="AB176" s="181">
        <v>104.06422045238938</v>
      </c>
      <c r="AC176" s="181">
        <v>104.06422045238938</v>
      </c>
      <c r="AD176" s="181">
        <v>106.22769951399464</v>
      </c>
      <c r="AE176" s="181">
        <v>105.0591532307114</v>
      </c>
      <c r="AF176" s="181">
        <v>106.30508319350591</v>
      </c>
      <c r="AG176" s="181">
        <v>106.30508319350591</v>
      </c>
      <c r="AH176" s="181">
        <v>106.90955907262831</v>
      </c>
      <c r="AI176" s="181">
        <v>107.13747103546248</v>
      </c>
      <c r="AJ176" s="181">
        <v>108.72841695378756</v>
      </c>
      <c r="AK176" s="181">
        <v>107.93107140822902</v>
      </c>
      <c r="AL176" s="181">
        <v>107.93107140822902</v>
      </c>
      <c r="AM176" s="181">
        <v>107.93107140822902</v>
      </c>
      <c r="AN176" s="181">
        <v>108.04146664363509</v>
      </c>
      <c r="AO176" s="181">
        <v>108.04456411844826</v>
      </c>
      <c r="AP176" s="181">
        <v>108.04456411844826</v>
      </c>
      <c r="AQ176" s="181">
        <v>108.04456411844826</v>
      </c>
      <c r="AR176" s="181">
        <v>108.04456411844826</v>
      </c>
      <c r="AS176" s="181">
        <v>108.04456411844826</v>
      </c>
      <c r="AT176" s="181">
        <v>108.04456411844826</v>
      </c>
      <c r="AU176" s="181">
        <v>108.04456411844826</v>
      </c>
      <c r="AV176" s="181">
        <v>108.04456411844826</v>
      </c>
      <c r="AW176" s="181">
        <v>107.17495286271756</v>
      </c>
      <c r="AX176" s="181">
        <v>104.54955547882851</v>
      </c>
      <c r="AY176" s="181">
        <v>104.56214022979164</v>
      </c>
      <c r="AZ176" s="181">
        <v>104.56214022979164</v>
      </c>
      <c r="BA176" s="181">
        <v>103.70571271117103</v>
      </c>
      <c r="BB176" s="181">
        <v>103.70571271117103</v>
      </c>
      <c r="BC176" s="181">
        <v>103.70571271117103</v>
      </c>
      <c r="BD176" s="181">
        <v>103.70571271117103</v>
      </c>
      <c r="BE176" s="181">
        <v>102.85629985476993</v>
      </c>
      <c r="BF176" s="181">
        <v>102.85629985476993</v>
      </c>
      <c r="BG176" s="181">
        <v>102.85629985476993</v>
      </c>
      <c r="BH176" s="181">
        <v>102.82653870873027</v>
      </c>
      <c r="BI176" s="181">
        <v>102.82653870873027</v>
      </c>
      <c r="BJ176" s="181">
        <v>102.76632731600553</v>
      </c>
      <c r="BK176" s="181">
        <v>102.76721529564475</v>
      </c>
      <c r="BL176" s="181">
        <v>102.79393934981742</v>
      </c>
      <c r="BM176" s="181">
        <v>102.79393934981742</v>
      </c>
      <c r="BN176" s="181">
        <v>102.79393934981742</v>
      </c>
      <c r="BO176" s="181">
        <v>102.76472674899003</v>
      </c>
      <c r="BP176" s="181">
        <v>103.18691892383244</v>
      </c>
      <c r="BQ176" s="181">
        <v>103.55162170916802</v>
      </c>
      <c r="BR176" s="181">
        <v>103.91761349627834</v>
      </c>
      <c r="BS176" s="181">
        <v>105.1657768862316</v>
      </c>
      <c r="BT176" s="181">
        <v>105.53747372680391</v>
      </c>
    </row>
    <row r="177" spans="1:72" x14ac:dyDescent="0.25">
      <c r="B177" s="148" t="s">
        <v>554</v>
      </c>
      <c r="C177" s="200">
        <v>1</v>
      </c>
      <c r="D177" s="181">
        <v>104.34147417100729</v>
      </c>
      <c r="E177" s="181">
        <v>104.1823725712301</v>
      </c>
      <c r="F177" s="181">
        <v>105.68592795727254</v>
      </c>
      <c r="G177" s="181">
        <v>105.52678818004992</v>
      </c>
      <c r="H177" s="181">
        <v>105.1730406234666</v>
      </c>
      <c r="I177" s="181">
        <v>105.8406672859561</v>
      </c>
      <c r="J177" s="181">
        <v>108.14061216340444</v>
      </c>
      <c r="K177" s="181">
        <v>106.72308598697646</v>
      </c>
      <c r="L177" s="181">
        <v>104.59247250109044</v>
      </c>
      <c r="M177" s="181">
        <v>104.51128503529051</v>
      </c>
      <c r="N177" s="181">
        <v>106.16214695022309</v>
      </c>
      <c r="O177" s="181">
        <v>108.24126742851844</v>
      </c>
      <c r="P177" s="181">
        <v>107.76873540361564</v>
      </c>
      <c r="Q177" s="181">
        <v>111.58101551918902</v>
      </c>
      <c r="R177" s="181">
        <v>111.05870331820942</v>
      </c>
      <c r="S177" s="181">
        <v>111.4288677296326</v>
      </c>
      <c r="T177" s="181">
        <v>111.86788131035161</v>
      </c>
      <c r="U177" s="181">
        <v>112.34104067616587</v>
      </c>
      <c r="V177" s="181">
        <v>112.58097619822568</v>
      </c>
      <c r="W177" s="181">
        <v>115.2771501148172</v>
      </c>
      <c r="X177" s="181">
        <v>116.29532809748869</v>
      </c>
      <c r="Y177" s="181">
        <v>117.38191965840277</v>
      </c>
      <c r="Z177" s="181">
        <v>117.91470686757219</v>
      </c>
      <c r="AA177" s="181">
        <v>119.65186627221144</v>
      </c>
      <c r="AB177" s="181">
        <v>122.11839313148707</v>
      </c>
      <c r="AC177" s="181">
        <v>120.4060556463031</v>
      </c>
      <c r="AD177" s="181">
        <v>125.40561294447704</v>
      </c>
      <c r="AE177" s="181">
        <v>126.19408322621263</v>
      </c>
      <c r="AF177" s="181">
        <v>124.09625767468387</v>
      </c>
      <c r="AG177" s="181">
        <v>125.31667438706766</v>
      </c>
      <c r="AH177" s="181">
        <v>125.31667438706766</v>
      </c>
      <c r="AI177" s="181">
        <v>123.92606839562458</v>
      </c>
      <c r="AJ177" s="181">
        <v>126.35955304265009</v>
      </c>
      <c r="AK177" s="181">
        <v>128.18040598203683</v>
      </c>
      <c r="AL177" s="181">
        <v>126.0361919927079</v>
      </c>
      <c r="AM177" s="181">
        <v>128.57430141846041</v>
      </c>
      <c r="AN177" s="181">
        <v>126.57851258024556</v>
      </c>
      <c r="AO177" s="181">
        <v>128.49182161449951</v>
      </c>
      <c r="AP177" s="181">
        <v>127.39065632909818</v>
      </c>
      <c r="AQ177" s="181">
        <v>128.30504868880021</v>
      </c>
      <c r="AR177" s="181">
        <v>128.84281468083083</v>
      </c>
      <c r="AS177" s="181">
        <v>129.71240562721468</v>
      </c>
      <c r="AT177" s="181">
        <v>130.21973748278981</v>
      </c>
      <c r="AU177" s="181">
        <v>131.80590191738708</v>
      </c>
      <c r="AV177" s="181">
        <v>130.2829042017799</v>
      </c>
      <c r="AW177" s="181">
        <v>133.66746567324006</v>
      </c>
      <c r="AX177" s="181">
        <v>135.87328666359855</v>
      </c>
      <c r="AY177" s="181">
        <v>139.67535071421474</v>
      </c>
      <c r="AZ177" s="181">
        <v>139.8268814224642</v>
      </c>
      <c r="BA177" s="181">
        <v>140.4534636388039</v>
      </c>
      <c r="BB177" s="181">
        <v>140.60583850460841</v>
      </c>
      <c r="BC177" s="181">
        <v>140.60362207688473</v>
      </c>
      <c r="BD177" s="181">
        <v>140.64670585276062</v>
      </c>
      <c r="BE177" s="181">
        <v>142.16755008227062</v>
      </c>
      <c r="BF177" s="181">
        <v>141.69996910440841</v>
      </c>
      <c r="BG177" s="181">
        <v>143.15201621293716</v>
      </c>
      <c r="BH177" s="181">
        <v>145.34424291675285</v>
      </c>
      <c r="BI177" s="181">
        <v>145.64977904655143</v>
      </c>
      <c r="BJ177" s="181">
        <v>141.87955896560581</v>
      </c>
      <c r="BK177" s="181">
        <v>141.4985806974374</v>
      </c>
      <c r="BL177" s="181">
        <v>144.14102592342695</v>
      </c>
      <c r="BM177" s="181">
        <v>146.01874960013893</v>
      </c>
      <c r="BN177" s="181">
        <v>147.48936760567577</v>
      </c>
      <c r="BO177" s="181">
        <v>148.52787751633281</v>
      </c>
      <c r="BP177" s="181">
        <v>147.82480241438023</v>
      </c>
      <c r="BQ177" s="181">
        <v>147.82480241438023</v>
      </c>
      <c r="BR177" s="181">
        <v>147.98842487540773</v>
      </c>
      <c r="BS177" s="181">
        <v>150.51801660392974</v>
      </c>
      <c r="BT177" s="181">
        <v>151.36184073467714</v>
      </c>
    </row>
    <row r="178" spans="1:72" x14ac:dyDescent="0.25">
      <c r="B178" s="148" t="s">
        <v>555</v>
      </c>
      <c r="C178" s="200">
        <v>1</v>
      </c>
      <c r="D178" s="181">
        <v>104.07388003627501</v>
      </c>
      <c r="E178" s="181">
        <v>103.61614884180852</v>
      </c>
      <c r="F178" s="181">
        <v>103.43217169551744</v>
      </c>
      <c r="G178" s="181">
        <v>103.92865285755623</v>
      </c>
      <c r="H178" s="181">
        <v>104.52582529959994</v>
      </c>
      <c r="I178" s="181">
        <v>104.22190875049482</v>
      </c>
      <c r="J178" s="181">
        <v>104.54160016023539</v>
      </c>
      <c r="K178" s="181">
        <v>104.83418571134401</v>
      </c>
      <c r="L178" s="181">
        <v>104.36667392881255</v>
      </c>
      <c r="M178" s="181">
        <v>103.13887323909944</v>
      </c>
      <c r="N178" s="181">
        <v>102.52351005534409</v>
      </c>
      <c r="O178" s="181">
        <v>100.60810387784831</v>
      </c>
      <c r="P178" s="181">
        <v>99.616804468068807</v>
      </c>
      <c r="Q178" s="181">
        <v>100.7720938183906</v>
      </c>
      <c r="R178" s="181">
        <v>101.15917337875966</v>
      </c>
      <c r="S178" s="181">
        <v>101.15917337875966</v>
      </c>
      <c r="T178" s="181">
        <v>97.948850539148907</v>
      </c>
      <c r="U178" s="181">
        <v>100.36843238333998</v>
      </c>
      <c r="V178" s="181">
        <v>97.592497065429768</v>
      </c>
      <c r="W178" s="181">
        <v>98.415887791551881</v>
      </c>
      <c r="X178" s="181">
        <v>99.084154689973104</v>
      </c>
      <c r="Y178" s="181">
        <v>96.195845315586652</v>
      </c>
      <c r="Z178" s="181">
        <v>95.67863902026366</v>
      </c>
      <c r="AA178" s="181">
        <v>97.183072859829721</v>
      </c>
      <c r="AB178" s="181">
        <v>97.493072804574808</v>
      </c>
      <c r="AC178" s="181">
        <v>98.705267705572325</v>
      </c>
      <c r="AD178" s="181">
        <v>99.543360461213013</v>
      </c>
      <c r="AE178" s="181">
        <v>99.735311335566976</v>
      </c>
      <c r="AF178" s="181">
        <v>100.7057695429741</v>
      </c>
      <c r="AG178" s="181">
        <v>102.30084552569934</v>
      </c>
      <c r="AH178" s="181">
        <v>101.3271976310062</v>
      </c>
      <c r="AI178" s="181">
        <v>100.17435092964467</v>
      </c>
      <c r="AJ178" s="181">
        <v>102.20953940664509</v>
      </c>
      <c r="AK178" s="181">
        <v>101.22171474242153</v>
      </c>
      <c r="AL178" s="181">
        <v>99.953712759081711</v>
      </c>
      <c r="AM178" s="181">
        <v>99.158414799831945</v>
      </c>
      <c r="AN178" s="181">
        <v>99.08737752025732</v>
      </c>
      <c r="AO178" s="181">
        <v>97.654215769441564</v>
      </c>
      <c r="AP178" s="181">
        <v>97.763933080716939</v>
      </c>
      <c r="AQ178" s="181">
        <v>97.929391944211019</v>
      </c>
      <c r="AR178" s="181">
        <v>96.857852835066339</v>
      </c>
      <c r="AS178" s="181">
        <v>96.23862545947307</v>
      </c>
      <c r="AT178" s="181">
        <v>96.039246166257271</v>
      </c>
      <c r="AU178" s="181">
        <v>96.284043066393451</v>
      </c>
      <c r="AV178" s="181">
        <v>96.222369347755972</v>
      </c>
      <c r="AW178" s="181">
        <v>95.882560397904868</v>
      </c>
      <c r="AX178" s="181">
        <v>95.724490762901496</v>
      </c>
      <c r="AY178" s="181">
        <v>96.030087274013937</v>
      </c>
      <c r="AZ178" s="181">
        <v>95.449688649045243</v>
      </c>
      <c r="BA178" s="181">
        <v>94.84251645334659</v>
      </c>
      <c r="BB178" s="181">
        <v>95.696150122701241</v>
      </c>
      <c r="BC178" s="181">
        <v>95.227451587605799</v>
      </c>
      <c r="BD178" s="181">
        <v>95.223006039652873</v>
      </c>
      <c r="BE178" s="181">
        <v>95.223006039652873</v>
      </c>
      <c r="BF178" s="181">
        <v>93.942997196231673</v>
      </c>
      <c r="BG178" s="181">
        <v>92.350313344555232</v>
      </c>
      <c r="BH178" s="181">
        <v>91.434312331537129</v>
      </c>
      <c r="BI178" s="181">
        <v>92.165820341056374</v>
      </c>
      <c r="BJ178" s="181">
        <v>92.111852212966838</v>
      </c>
      <c r="BK178" s="181">
        <v>91.819790948023723</v>
      </c>
      <c r="BL178" s="181">
        <v>91.079116014460169</v>
      </c>
      <c r="BM178" s="181">
        <v>88.888769919245789</v>
      </c>
      <c r="BN178" s="181">
        <v>90.854904044982518</v>
      </c>
      <c r="BO178" s="181">
        <v>89.805309622255251</v>
      </c>
      <c r="BP178" s="181">
        <v>90.595229598654868</v>
      </c>
      <c r="BQ178" s="181">
        <v>89.653425248913862</v>
      </c>
      <c r="BR178" s="181">
        <v>89.253943903295976</v>
      </c>
      <c r="BS178" s="181">
        <v>90.850223662113493</v>
      </c>
      <c r="BT178" s="181">
        <v>90.870340504172177</v>
      </c>
    </row>
    <row r="179" spans="1:72" x14ac:dyDescent="0.25">
      <c r="B179" s="148" t="s">
        <v>556</v>
      </c>
      <c r="C179" s="200">
        <v>1</v>
      </c>
      <c r="D179" s="181">
        <v>105.54674323247518</v>
      </c>
      <c r="E179" s="181">
        <v>104.16384097007675</v>
      </c>
      <c r="F179" s="181">
        <v>103.85017464442666</v>
      </c>
      <c r="G179" s="181">
        <v>104.90045618334841</v>
      </c>
      <c r="H179" s="181">
        <v>105.04748198585918</v>
      </c>
      <c r="I179" s="181">
        <v>104.79819677680769</v>
      </c>
      <c r="J179" s="181">
        <v>104.79819677680769</v>
      </c>
      <c r="K179" s="181">
        <v>106.20476358400144</v>
      </c>
      <c r="L179" s="181">
        <v>106.13072707034738</v>
      </c>
      <c r="M179" s="181">
        <v>106.13072707034738</v>
      </c>
      <c r="N179" s="181">
        <v>102.91529529448204</v>
      </c>
      <c r="O179" s="181">
        <v>102.91529529448204</v>
      </c>
      <c r="P179" s="181">
        <v>102.99485928985673</v>
      </c>
      <c r="Q179" s="181">
        <v>100.56605126436018</v>
      </c>
      <c r="R179" s="181">
        <v>95.015848631761529</v>
      </c>
      <c r="S179" s="181">
        <v>93.603194844385584</v>
      </c>
      <c r="T179" s="181">
        <v>92.421941110119306</v>
      </c>
      <c r="U179" s="181">
        <v>93.60216460500537</v>
      </c>
      <c r="V179" s="181">
        <v>94.18200877427924</v>
      </c>
      <c r="W179" s="181">
        <v>94.366869085136742</v>
      </c>
      <c r="X179" s="181">
        <v>93.60216460500537</v>
      </c>
      <c r="Y179" s="181">
        <v>94.758301732388475</v>
      </c>
      <c r="Z179" s="181">
        <v>90.314315003203149</v>
      </c>
      <c r="AA179" s="181">
        <v>90.123832988319222</v>
      </c>
      <c r="AB179" s="181">
        <v>91.080188337426236</v>
      </c>
      <c r="AC179" s="181">
        <v>91.080188337426236</v>
      </c>
      <c r="AD179" s="181">
        <v>89.052430472509187</v>
      </c>
      <c r="AE179" s="181">
        <v>89.052430472509187</v>
      </c>
      <c r="AF179" s="181">
        <v>89.852616470550714</v>
      </c>
      <c r="AG179" s="181">
        <v>89.852616470550714</v>
      </c>
      <c r="AH179" s="181">
        <v>87.663353315765391</v>
      </c>
      <c r="AI179" s="181">
        <v>87.663353315765391</v>
      </c>
      <c r="AJ179" s="181">
        <v>89.386016352943301</v>
      </c>
      <c r="AK179" s="181">
        <v>89.329545005960071</v>
      </c>
      <c r="AL179" s="181">
        <v>89.105627941142544</v>
      </c>
      <c r="AM179" s="181">
        <v>88.025293755019248</v>
      </c>
      <c r="AN179" s="181">
        <v>87.326549832178529</v>
      </c>
      <c r="AO179" s="181">
        <v>87.929487585468664</v>
      </c>
      <c r="AP179" s="181">
        <v>88.214758406999337</v>
      </c>
      <c r="AQ179" s="181">
        <v>86.307837533274025</v>
      </c>
      <c r="AR179" s="181">
        <v>85.76163319234621</v>
      </c>
      <c r="AS179" s="181">
        <v>84.677181745722748</v>
      </c>
      <c r="AT179" s="181">
        <v>85.147111823958355</v>
      </c>
      <c r="AU179" s="181">
        <v>85.147111823958355</v>
      </c>
      <c r="AV179" s="181">
        <v>83.839850997019909</v>
      </c>
      <c r="AW179" s="181">
        <v>84.936303794200398</v>
      </c>
      <c r="AX179" s="181">
        <v>82.936651762168253</v>
      </c>
      <c r="AY179" s="181">
        <v>83.23749545784483</v>
      </c>
      <c r="AZ179" s="181">
        <v>83.23749545784483</v>
      </c>
      <c r="BA179" s="181">
        <v>82.370291209149073</v>
      </c>
      <c r="BB179" s="181">
        <v>81.977383830472576</v>
      </c>
      <c r="BC179" s="181">
        <v>80.89800678556783</v>
      </c>
      <c r="BD179" s="181">
        <v>81.253186923091477</v>
      </c>
      <c r="BE179" s="181">
        <v>82.241292698631597</v>
      </c>
      <c r="BF179" s="181">
        <v>82.42426519765452</v>
      </c>
      <c r="BG179" s="181">
        <v>82.06292068078244</v>
      </c>
      <c r="BH179" s="181">
        <v>82.165437165311531</v>
      </c>
      <c r="BI179" s="181">
        <v>81.796065172400247</v>
      </c>
      <c r="BJ179" s="181">
        <v>82.44483472624222</v>
      </c>
      <c r="BK179" s="181">
        <v>81.737589914975899</v>
      </c>
      <c r="BL179" s="181">
        <v>81.820784056904756</v>
      </c>
      <c r="BM179" s="181">
        <v>81.820784056904756</v>
      </c>
      <c r="BN179" s="181">
        <v>81.71869759047415</v>
      </c>
      <c r="BO179" s="181">
        <v>82.699032467972216</v>
      </c>
      <c r="BP179" s="181">
        <v>82.802343610352324</v>
      </c>
      <c r="BQ179" s="181">
        <v>83.294003028272797</v>
      </c>
      <c r="BR179" s="181">
        <v>83.6804865093589</v>
      </c>
      <c r="BS179" s="181">
        <v>83.494725341826978</v>
      </c>
      <c r="BT179" s="181">
        <v>83.793204950142666</v>
      </c>
    </row>
    <row r="180" spans="1:72" x14ac:dyDescent="0.25">
      <c r="B180" s="148" t="s">
        <v>557</v>
      </c>
      <c r="C180" s="200"/>
      <c r="D180" s="181"/>
      <c r="E180" s="181"/>
      <c r="F180" s="181"/>
      <c r="G180" s="181"/>
      <c r="H180" s="181"/>
      <c r="I180" s="181"/>
      <c r="J180" s="181"/>
      <c r="K180" s="181"/>
      <c r="L180" s="181"/>
      <c r="M180" s="181"/>
      <c r="N180" s="181"/>
      <c r="O180" s="181"/>
      <c r="P180" s="181"/>
      <c r="Q180" s="181"/>
      <c r="R180" s="181"/>
      <c r="S180" s="181"/>
      <c r="T180" s="181"/>
      <c r="U180" s="181"/>
      <c r="V180" s="181"/>
      <c r="W180" s="181"/>
      <c r="X180" s="181"/>
      <c r="Y180" s="181"/>
      <c r="Z180" s="181"/>
      <c r="AA180" s="181"/>
      <c r="AB180" s="181"/>
      <c r="AC180" s="181"/>
      <c r="AD180" s="181"/>
      <c r="AE180" s="181"/>
      <c r="AF180" s="181"/>
      <c r="AG180" s="181"/>
      <c r="AH180" s="181"/>
      <c r="AI180" s="181"/>
      <c r="AJ180" s="181"/>
      <c r="AK180" s="181"/>
      <c r="AL180" s="181"/>
      <c r="AM180" s="181"/>
      <c r="AN180" s="181"/>
      <c r="AO180" s="181"/>
      <c r="AP180" s="181"/>
      <c r="AQ180" s="181"/>
      <c r="AR180" s="181"/>
      <c r="AS180" s="181"/>
      <c r="AT180" s="181"/>
      <c r="AU180" s="181"/>
      <c r="AV180" s="181"/>
      <c r="AW180" s="181"/>
      <c r="AX180" s="181"/>
      <c r="AY180" s="181"/>
      <c r="AZ180" s="181"/>
      <c r="BA180" s="181"/>
      <c r="BB180" s="181"/>
      <c r="BC180" s="181"/>
      <c r="BD180" s="181"/>
      <c r="BE180" s="181"/>
      <c r="BF180" s="181"/>
      <c r="BG180" s="181"/>
      <c r="BH180" s="181"/>
      <c r="BI180" s="181"/>
      <c r="BJ180" s="181"/>
      <c r="BK180" s="181"/>
      <c r="BL180" s="181"/>
      <c r="BM180" s="181"/>
      <c r="BN180" s="181"/>
      <c r="BO180" s="181"/>
      <c r="BP180" s="181"/>
      <c r="BQ180" s="181"/>
      <c r="BR180" s="181"/>
      <c r="BS180" s="181"/>
      <c r="BT180" s="181"/>
    </row>
    <row r="181" spans="1:72" x14ac:dyDescent="0.25">
      <c r="B181" s="148" t="s">
        <v>558</v>
      </c>
      <c r="C181" s="200">
        <v>4</v>
      </c>
      <c r="D181" s="181">
        <v>102.79871021729232</v>
      </c>
      <c r="E181" s="181">
        <v>102.62178049895246</v>
      </c>
      <c r="F181" s="181">
        <v>103.28652735053323</v>
      </c>
      <c r="G181" s="181">
        <v>103.67063380603052</v>
      </c>
      <c r="H181" s="181">
        <v>104.2811947856014</v>
      </c>
      <c r="I181" s="181">
        <v>104.41059550151827</v>
      </c>
      <c r="J181" s="181">
        <v>104.43096095475136</v>
      </c>
      <c r="K181" s="181">
        <v>103.85418377623452</v>
      </c>
      <c r="L181" s="181">
        <v>103.42951179484261</v>
      </c>
      <c r="M181" s="181">
        <v>102.94742569464481</v>
      </c>
      <c r="N181" s="181">
        <v>102.53211006480298</v>
      </c>
      <c r="O181" s="181">
        <v>102.35811890291143</v>
      </c>
      <c r="P181" s="181">
        <v>102.98917890048047</v>
      </c>
      <c r="Q181" s="181">
        <v>104.24089362933114</v>
      </c>
      <c r="R181" s="181">
        <v>104.41086390992245</v>
      </c>
      <c r="S181" s="181">
        <v>104.63456016278997</v>
      </c>
      <c r="T181" s="181">
        <v>104.63456016278997</v>
      </c>
      <c r="U181" s="181">
        <v>103.24274334496819</v>
      </c>
      <c r="V181" s="181">
        <v>103.59678042578909</v>
      </c>
      <c r="W181" s="181">
        <v>103.59678042578909</v>
      </c>
      <c r="X181" s="181">
        <v>102.5896542382461</v>
      </c>
      <c r="Y181" s="181">
        <v>104.89052901457885</v>
      </c>
      <c r="Z181" s="181">
        <v>104.57147960520854</v>
      </c>
      <c r="AA181" s="181">
        <v>103.91617497228907</v>
      </c>
      <c r="AB181" s="181">
        <v>104.63431724657968</v>
      </c>
      <c r="AC181" s="181">
        <v>104.63431724657968</v>
      </c>
      <c r="AD181" s="181">
        <v>106.82787664477391</v>
      </c>
      <c r="AE181" s="181">
        <v>107.60360454120971</v>
      </c>
      <c r="AF181" s="181">
        <v>107.30860685259216</v>
      </c>
      <c r="AG181" s="181">
        <v>107.25470727984766</v>
      </c>
      <c r="AH181" s="181">
        <v>107.88041733865037</v>
      </c>
      <c r="AI181" s="181">
        <v>107.55309350661247</v>
      </c>
      <c r="AJ181" s="181">
        <v>107.56726783608354</v>
      </c>
      <c r="AK181" s="181">
        <v>107.09846250044222</v>
      </c>
      <c r="AL181" s="181">
        <v>107.12396113137871</v>
      </c>
      <c r="AM181" s="181">
        <v>107.23403070475402</v>
      </c>
      <c r="AN181" s="181">
        <v>107.3561628460163</v>
      </c>
      <c r="AO181" s="181">
        <v>107.34217011676998</v>
      </c>
      <c r="AP181" s="181">
        <v>107.57041499596878</v>
      </c>
      <c r="AQ181" s="181">
        <v>107.65442942401015</v>
      </c>
      <c r="AR181" s="181">
        <v>108.16516898815593</v>
      </c>
      <c r="AS181" s="181">
        <v>107.92361877060196</v>
      </c>
      <c r="AT181" s="181">
        <v>108.06805158158016</v>
      </c>
      <c r="AU181" s="181">
        <v>108.08488955292957</v>
      </c>
      <c r="AV181" s="181">
        <v>107.63368174510751</v>
      </c>
      <c r="AW181" s="181">
        <v>106.37549649618673</v>
      </c>
      <c r="AX181" s="181">
        <v>105.88098790460062</v>
      </c>
      <c r="AY181" s="181">
        <v>105.85160345671991</v>
      </c>
      <c r="AZ181" s="181">
        <v>105.27954697930002</v>
      </c>
      <c r="BA181" s="181">
        <v>105.27954697930002</v>
      </c>
      <c r="BB181" s="181">
        <v>105.12151698029143</v>
      </c>
      <c r="BC181" s="181">
        <v>104.35113147877718</v>
      </c>
      <c r="BD181" s="181">
        <v>103.26113242623244</v>
      </c>
      <c r="BE181" s="181">
        <v>101.01739739131595</v>
      </c>
      <c r="BF181" s="181">
        <v>100.47235991626115</v>
      </c>
      <c r="BG181" s="181">
        <v>99.931900468035394</v>
      </c>
      <c r="BH181" s="181">
        <v>99.514999898793832</v>
      </c>
      <c r="BI181" s="181">
        <v>99.594329744072382</v>
      </c>
      <c r="BJ181" s="181">
        <v>99.192438862591104</v>
      </c>
      <c r="BK181" s="181">
        <v>99.199870012620536</v>
      </c>
      <c r="BL181" s="181">
        <v>99.605947231610131</v>
      </c>
      <c r="BM181" s="181">
        <v>99.774295365875929</v>
      </c>
      <c r="BN181" s="181">
        <v>99.951994760413953</v>
      </c>
      <c r="BO181" s="181">
        <v>100.00401380961037</v>
      </c>
      <c r="BP181" s="181">
        <v>100.00401380961037</v>
      </c>
      <c r="BQ181" s="181">
        <v>100.52091825973488</v>
      </c>
      <c r="BR181" s="181">
        <v>100.52091825973488</v>
      </c>
      <c r="BS181" s="181">
        <v>100.59546621840218</v>
      </c>
      <c r="BT181" s="181">
        <v>100.94151454068489</v>
      </c>
    </row>
    <row r="182" spans="1:72" x14ac:dyDescent="0.25">
      <c r="B182" s="148" t="s">
        <v>559</v>
      </c>
      <c r="C182" s="200">
        <v>1</v>
      </c>
      <c r="D182" s="181">
        <v>100.1626885207352</v>
      </c>
      <c r="E182" s="181">
        <v>100.1626885207352</v>
      </c>
      <c r="F182" s="181">
        <v>100.72078664265695</v>
      </c>
      <c r="G182" s="181">
        <v>102.0342194873089</v>
      </c>
      <c r="H182" s="181">
        <v>102.0342194873089</v>
      </c>
      <c r="I182" s="181">
        <v>102.18553633505228</v>
      </c>
      <c r="J182" s="181">
        <v>102.31843365118583</v>
      </c>
      <c r="K182" s="181">
        <v>102.07754655301255</v>
      </c>
      <c r="L182" s="181">
        <v>109.16023631940521</v>
      </c>
      <c r="M182" s="181">
        <v>107.89425607718019</v>
      </c>
      <c r="N182" s="181">
        <v>107.76657336744073</v>
      </c>
      <c r="O182" s="181">
        <v>104.18870770347571</v>
      </c>
      <c r="P182" s="181">
        <v>102.18195610845791</v>
      </c>
      <c r="Q182" s="181">
        <v>104.18071835772803</v>
      </c>
      <c r="R182" s="181">
        <v>99.010674420282612</v>
      </c>
      <c r="S182" s="181">
        <v>98.039920404766477</v>
      </c>
      <c r="T182" s="181">
        <v>98.039920404766477</v>
      </c>
      <c r="U182" s="181">
        <v>97.189485967874063</v>
      </c>
      <c r="V182" s="181">
        <v>95.065672067039827</v>
      </c>
      <c r="W182" s="181">
        <v>97.516971332035311</v>
      </c>
      <c r="X182" s="181">
        <v>97.516971332035311</v>
      </c>
      <c r="Y182" s="181">
        <v>97.33502447897304</v>
      </c>
      <c r="Z182" s="181">
        <v>99.377372638296123</v>
      </c>
      <c r="AA182" s="181">
        <v>103.40902336994029</v>
      </c>
      <c r="AB182" s="181">
        <v>108.60691707203031</v>
      </c>
      <c r="AC182" s="181">
        <v>108.60691707203031</v>
      </c>
      <c r="AD182" s="181">
        <v>105.3058110190338</v>
      </c>
      <c r="AE182" s="181">
        <v>107.87594665940581</v>
      </c>
      <c r="AF182" s="181">
        <v>108.89458595448146</v>
      </c>
      <c r="AG182" s="181">
        <v>108.93244103559445</v>
      </c>
      <c r="AH182" s="181">
        <v>110.71196268128141</v>
      </c>
      <c r="AI182" s="181">
        <v>110.71196268128141</v>
      </c>
      <c r="AJ182" s="181">
        <v>109.74452928452568</v>
      </c>
      <c r="AK182" s="181">
        <v>107.83602817373378</v>
      </c>
      <c r="AL182" s="181">
        <v>108.7539573843427</v>
      </c>
      <c r="AM182" s="181">
        <v>109.34595818827985</v>
      </c>
      <c r="AN182" s="181">
        <v>126.98396236588036</v>
      </c>
      <c r="AO182" s="181">
        <v>135.64570375360537</v>
      </c>
      <c r="AP182" s="181">
        <v>135.26231132280978</v>
      </c>
      <c r="AQ182" s="181">
        <v>135.26231132280978</v>
      </c>
      <c r="AR182" s="181">
        <v>135.84032200347937</v>
      </c>
      <c r="AS182" s="181">
        <v>135.84032200347937</v>
      </c>
      <c r="AT182" s="181">
        <v>135.84032200347937</v>
      </c>
      <c r="AU182" s="181">
        <v>135.84032200347937</v>
      </c>
      <c r="AV182" s="181">
        <v>135.84032200347937</v>
      </c>
      <c r="AW182" s="181">
        <v>134.89027731447828</v>
      </c>
      <c r="AX182" s="181">
        <v>134.89027731447828</v>
      </c>
      <c r="AY182" s="181">
        <v>134.89048543416004</v>
      </c>
      <c r="AZ182" s="181">
        <v>134.89048543416004</v>
      </c>
      <c r="BA182" s="181">
        <v>135.84085589285965</v>
      </c>
      <c r="BB182" s="181">
        <v>135.27701426339777</v>
      </c>
      <c r="BC182" s="181">
        <v>135.66016891847559</v>
      </c>
      <c r="BD182" s="181">
        <v>135.09707727573448</v>
      </c>
      <c r="BE182" s="181">
        <v>135.66031289402437</v>
      </c>
      <c r="BF182" s="181">
        <v>135.66031289402437</v>
      </c>
      <c r="BG182" s="181">
        <v>135.66031289402437</v>
      </c>
      <c r="BH182" s="181">
        <v>135.66031289402437</v>
      </c>
      <c r="BI182" s="181">
        <v>135.66031289402437</v>
      </c>
      <c r="BJ182" s="181">
        <v>137.69237933335313</v>
      </c>
      <c r="BK182" s="181">
        <v>137.30835181679132</v>
      </c>
      <c r="BL182" s="181">
        <v>137.30835181679132</v>
      </c>
      <c r="BM182" s="181">
        <v>137.30835181679132</v>
      </c>
      <c r="BN182" s="181">
        <v>137.56606590211439</v>
      </c>
      <c r="BO182" s="181">
        <v>137.56606590211439</v>
      </c>
      <c r="BP182" s="181">
        <v>137.99266113499826</v>
      </c>
      <c r="BQ182" s="181">
        <v>137.99266113499826</v>
      </c>
      <c r="BR182" s="181">
        <v>137.99266113499826</v>
      </c>
      <c r="BS182" s="181">
        <v>137.99266113499826</v>
      </c>
      <c r="BT182" s="181">
        <v>137.99266113499826</v>
      </c>
    </row>
    <row r="183" spans="1:72" x14ac:dyDescent="0.25">
      <c r="B183" s="148" t="s">
        <v>560</v>
      </c>
      <c r="C183" s="200"/>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c r="AB183" s="181"/>
      <c r="AC183" s="181"/>
      <c r="AD183" s="181"/>
      <c r="AE183" s="181"/>
      <c r="AF183" s="181"/>
      <c r="AG183" s="181"/>
      <c r="AH183" s="181"/>
      <c r="AI183" s="181"/>
      <c r="AJ183" s="181"/>
      <c r="AK183" s="181"/>
      <c r="AL183" s="181"/>
      <c r="AM183" s="181"/>
      <c r="AN183" s="181"/>
      <c r="AO183" s="181"/>
      <c r="AP183" s="181"/>
      <c r="AQ183" s="181"/>
      <c r="AR183" s="181"/>
      <c r="AS183" s="181"/>
      <c r="AT183" s="181"/>
      <c r="AU183" s="181"/>
      <c r="AV183" s="181"/>
      <c r="AW183" s="181"/>
      <c r="AX183" s="181"/>
      <c r="AY183" s="181"/>
      <c r="AZ183" s="181"/>
      <c r="BA183" s="181"/>
      <c r="BB183" s="181"/>
      <c r="BC183" s="181"/>
      <c r="BD183" s="181"/>
      <c r="BE183" s="181"/>
      <c r="BF183" s="181"/>
      <c r="BG183" s="181"/>
      <c r="BH183" s="181"/>
      <c r="BI183" s="181"/>
      <c r="BJ183" s="181"/>
      <c r="BK183" s="181"/>
      <c r="BL183" s="181"/>
      <c r="BM183" s="181"/>
      <c r="BN183" s="181"/>
      <c r="BO183" s="181"/>
      <c r="BP183" s="181"/>
      <c r="BQ183" s="181"/>
      <c r="BR183" s="181"/>
      <c r="BS183" s="181"/>
      <c r="BT183" s="181"/>
    </row>
    <row r="184" spans="1:72" x14ac:dyDescent="0.25">
      <c r="A184" s="173" t="s">
        <v>105</v>
      </c>
      <c r="B184" s="208"/>
      <c r="C184" s="164">
        <f>C185</f>
        <v>1</v>
      </c>
      <c r="D184" s="177">
        <v>100</v>
      </c>
      <c r="E184" s="177">
        <v>100</v>
      </c>
      <c r="F184" s="177">
        <f t="shared" ref="F184:BT184" si="65">F185</f>
        <v>100</v>
      </c>
      <c r="G184" s="177">
        <f t="shared" si="65"/>
        <v>100</v>
      </c>
      <c r="H184" s="177">
        <f t="shared" si="65"/>
        <v>100</v>
      </c>
      <c r="I184" s="177">
        <f t="shared" si="65"/>
        <v>100</v>
      </c>
      <c r="J184" s="177">
        <f t="shared" si="65"/>
        <v>100</v>
      </c>
      <c r="K184" s="177">
        <f t="shared" si="65"/>
        <v>100</v>
      </c>
      <c r="L184" s="177">
        <f t="shared" si="65"/>
        <v>100</v>
      </c>
      <c r="M184" s="177">
        <f t="shared" si="65"/>
        <v>100</v>
      </c>
      <c r="N184" s="177">
        <f t="shared" si="65"/>
        <v>100</v>
      </c>
      <c r="O184" s="177">
        <f t="shared" si="65"/>
        <v>100</v>
      </c>
      <c r="P184" s="177">
        <f t="shared" si="65"/>
        <v>100</v>
      </c>
      <c r="Q184" s="177">
        <f t="shared" si="65"/>
        <v>100</v>
      </c>
      <c r="R184" s="177">
        <f t="shared" si="65"/>
        <v>100</v>
      </c>
      <c r="S184" s="177">
        <f t="shared" si="65"/>
        <v>100</v>
      </c>
      <c r="T184" s="177">
        <f t="shared" si="65"/>
        <v>100</v>
      </c>
      <c r="U184" s="177">
        <f t="shared" si="65"/>
        <v>100</v>
      </c>
      <c r="V184" s="177">
        <f t="shared" si="65"/>
        <v>100</v>
      </c>
      <c r="W184" s="177">
        <f t="shared" si="65"/>
        <v>100</v>
      </c>
      <c r="X184" s="177">
        <f t="shared" si="65"/>
        <v>100</v>
      </c>
      <c r="Y184" s="177">
        <f t="shared" si="65"/>
        <v>100</v>
      </c>
      <c r="Z184" s="177">
        <f t="shared" si="65"/>
        <v>100</v>
      </c>
      <c r="AA184" s="177">
        <f t="shared" si="65"/>
        <v>100</v>
      </c>
      <c r="AB184" s="177">
        <f t="shared" si="65"/>
        <v>100</v>
      </c>
      <c r="AC184" s="177">
        <f t="shared" si="65"/>
        <v>100</v>
      </c>
      <c r="AD184" s="177">
        <f t="shared" si="65"/>
        <v>100</v>
      </c>
      <c r="AE184" s="177">
        <f t="shared" si="65"/>
        <v>100</v>
      </c>
      <c r="AF184" s="177">
        <f t="shared" si="65"/>
        <v>100</v>
      </c>
      <c r="AG184" s="177">
        <f t="shared" si="65"/>
        <v>100.00000000000004</v>
      </c>
      <c r="AH184" s="177">
        <f t="shared" si="65"/>
        <v>100.00000000000004</v>
      </c>
      <c r="AI184" s="177">
        <f t="shared" si="65"/>
        <v>100.00000000000004</v>
      </c>
      <c r="AJ184" s="177">
        <f t="shared" si="65"/>
        <v>100.00000000000004</v>
      </c>
      <c r="AK184" s="177">
        <f t="shared" si="65"/>
        <v>100.00000000000004</v>
      </c>
      <c r="AL184" s="177">
        <f t="shared" si="65"/>
        <v>100.00000000000004</v>
      </c>
      <c r="AM184" s="177">
        <f t="shared" si="65"/>
        <v>100.00000000000004</v>
      </c>
      <c r="AN184" s="177">
        <f t="shared" si="65"/>
        <v>100.00000000000004</v>
      </c>
      <c r="AO184" s="177">
        <f t="shared" si="65"/>
        <v>100.00000000000004</v>
      </c>
      <c r="AP184" s="177">
        <f t="shared" si="65"/>
        <v>114.20804814403213</v>
      </c>
      <c r="AQ184" s="177">
        <f t="shared" si="65"/>
        <v>114.20804814403213</v>
      </c>
      <c r="AR184" s="177">
        <f t="shared" si="65"/>
        <v>114.20804814403213</v>
      </c>
      <c r="AS184" s="177">
        <f t="shared" si="65"/>
        <v>114.20804814403213</v>
      </c>
      <c r="AT184" s="177">
        <f t="shared" si="65"/>
        <v>114.20804814403213</v>
      </c>
      <c r="AU184" s="177">
        <f t="shared" si="65"/>
        <v>114.20804814403213</v>
      </c>
      <c r="AV184" s="177">
        <f t="shared" si="65"/>
        <v>114.20804814403213</v>
      </c>
      <c r="AW184" s="177">
        <f t="shared" si="65"/>
        <v>114.20804814403213</v>
      </c>
      <c r="AX184" s="177">
        <f t="shared" si="65"/>
        <v>114.20804814403213</v>
      </c>
      <c r="AY184" s="177">
        <f t="shared" si="65"/>
        <v>114.20804814403213</v>
      </c>
      <c r="AZ184" s="177">
        <f t="shared" si="65"/>
        <v>114.20804814403213</v>
      </c>
      <c r="BA184" s="177">
        <f t="shared" si="65"/>
        <v>114.20804814403213</v>
      </c>
      <c r="BB184" s="177">
        <f t="shared" si="65"/>
        <v>114.20804814403213</v>
      </c>
      <c r="BC184" s="177">
        <f t="shared" si="65"/>
        <v>114.20804814403213</v>
      </c>
      <c r="BD184" s="177">
        <f t="shared" si="65"/>
        <v>114.20804814403213</v>
      </c>
      <c r="BE184" s="177">
        <f t="shared" si="65"/>
        <v>114.20804814403213</v>
      </c>
      <c r="BF184" s="177">
        <f t="shared" si="65"/>
        <v>114.20804814403213</v>
      </c>
      <c r="BG184" s="177">
        <f t="shared" si="65"/>
        <v>114.20804814403213</v>
      </c>
      <c r="BH184" s="177">
        <f t="shared" si="65"/>
        <v>130.43478260869566</v>
      </c>
      <c r="BI184" s="177">
        <f t="shared" si="65"/>
        <v>130.43478260869566</v>
      </c>
      <c r="BJ184" s="177">
        <f t="shared" si="65"/>
        <v>130.43478260869566</v>
      </c>
      <c r="BK184" s="177">
        <f t="shared" si="65"/>
        <v>130.43478260869566</v>
      </c>
      <c r="BL184" s="177">
        <f t="shared" si="65"/>
        <v>130.43478260869566</v>
      </c>
      <c r="BM184" s="177">
        <f t="shared" si="65"/>
        <v>130.43478260869566</v>
      </c>
      <c r="BN184" s="177">
        <f t="shared" si="65"/>
        <v>130.43478260869566</v>
      </c>
      <c r="BO184" s="177">
        <f t="shared" si="65"/>
        <v>130.43478260869566</v>
      </c>
      <c r="BP184" s="177">
        <f t="shared" si="65"/>
        <v>130.43478260869566</v>
      </c>
      <c r="BQ184" s="177">
        <f t="shared" si="65"/>
        <v>130.43478260869566</v>
      </c>
      <c r="BR184" s="177">
        <f t="shared" si="65"/>
        <v>130.43478260869566</v>
      </c>
      <c r="BS184" s="177">
        <f t="shared" si="65"/>
        <v>130.43478260869566</v>
      </c>
      <c r="BT184" s="177">
        <f t="shared" si="65"/>
        <v>130.43478260869566</v>
      </c>
    </row>
    <row r="185" spans="1:72" x14ac:dyDescent="0.25">
      <c r="B185" s="148" t="s">
        <v>561</v>
      </c>
      <c r="C185" s="200">
        <v>1</v>
      </c>
      <c r="D185" s="181">
        <v>100</v>
      </c>
      <c r="E185" s="181">
        <v>100</v>
      </c>
      <c r="F185" s="181">
        <v>100</v>
      </c>
      <c r="G185" s="181">
        <v>100</v>
      </c>
      <c r="H185" s="181">
        <v>100</v>
      </c>
      <c r="I185" s="181">
        <v>100</v>
      </c>
      <c r="J185" s="181">
        <v>100</v>
      </c>
      <c r="K185" s="181">
        <v>100</v>
      </c>
      <c r="L185" s="181">
        <v>100</v>
      </c>
      <c r="M185" s="181">
        <v>100</v>
      </c>
      <c r="N185" s="181">
        <v>100</v>
      </c>
      <c r="O185" s="181">
        <v>100</v>
      </c>
      <c r="P185" s="181">
        <v>100</v>
      </c>
      <c r="Q185" s="181">
        <v>100</v>
      </c>
      <c r="R185" s="181">
        <v>100</v>
      </c>
      <c r="S185" s="181">
        <v>100</v>
      </c>
      <c r="T185" s="181">
        <v>100</v>
      </c>
      <c r="U185" s="181">
        <v>100</v>
      </c>
      <c r="V185" s="181">
        <v>100</v>
      </c>
      <c r="W185" s="181">
        <v>100</v>
      </c>
      <c r="X185" s="181">
        <v>100</v>
      </c>
      <c r="Y185" s="181">
        <v>100</v>
      </c>
      <c r="Z185" s="181">
        <v>100</v>
      </c>
      <c r="AA185" s="181">
        <v>100</v>
      </c>
      <c r="AB185" s="181">
        <v>100</v>
      </c>
      <c r="AC185" s="181">
        <v>100</v>
      </c>
      <c r="AD185" s="181">
        <v>100</v>
      </c>
      <c r="AE185" s="181">
        <v>100</v>
      </c>
      <c r="AF185" s="181">
        <v>100</v>
      </c>
      <c r="AG185" s="181">
        <v>100.00000000000004</v>
      </c>
      <c r="AH185" s="181">
        <v>100.00000000000004</v>
      </c>
      <c r="AI185" s="181">
        <v>100.00000000000004</v>
      </c>
      <c r="AJ185" s="181">
        <v>100.00000000000004</v>
      </c>
      <c r="AK185" s="181">
        <v>100.00000000000004</v>
      </c>
      <c r="AL185" s="181">
        <v>100.00000000000004</v>
      </c>
      <c r="AM185" s="181">
        <v>100.00000000000004</v>
      </c>
      <c r="AN185" s="181">
        <v>100.00000000000004</v>
      </c>
      <c r="AO185" s="181">
        <v>100.00000000000004</v>
      </c>
      <c r="AP185" s="181">
        <v>114.20804814403213</v>
      </c>
      <c r="AQ185" s="181">
        <v>114.20804814403213</v>
      </c>
      <c r="AR185" s="181">
        <v>114.20804814403213</v>
      </c>
      <c r="AS185" s="181">
        <v>114.20804814403213</v>
      </c>
      <c r="AT185" s="181">
        <v>114.20804814403213</v>
      </c>
      <c r="AU185" s="181">
        <v>114.20804814403213</v>
      </c>
      <c r="AV185" s="181">
        <v>114.20804814403213</v>
      </c>
      <c r="AW185" s="181">
        <v>114.20804814403213</v>
      </c>
      <c r="AX185" s="181">
        <v>114.20804814403213</v>
      </c>
      <c r="AY185" s="181">
        <v>114.20804814403213</v>
      </c>
      <c r="AZ185" s="181">
        <v>114.20804814403213</v>
      </c>
      <c r="BA185" s="181">
        <v>114.20804814403213</v>
      </c>
      <c r="BB185" s="181">
        <v>114.20804814403213</v>
      </c>
      <c r="BC185" s="181">
        <v>114.20804814403213</v>
      </c>
      <c r="BD185" s="181">
        <v>114.20804814403213</v>
      </c>
      <c r="BE185" s="181">
        <v>114.20804814403213</v>
      </c>
      <c r="BF185" s="181">
        <v>114.20804814403213</v>
      </c>
      <c r="BG185" s="181">
        <v>114.20804814403213</v>
      </c>
      <c r="BH185" s="181">
        <v>130.43478260869566</v>
      </c>
      <c r="BI185" s="181">
        <v>130.43478260869566</v>
      </c>
      <c r="BJ185" s="181">
        <v>130.43478260869566</v>
      </c>
      <c r="BK185" s="181">
        <v>130.43478260869566</v>
      </c>
      <c r="BL185" s="181">
        <v>130.43478260869566</v>
      </c>
      <c r="BM185" s="181">
        <v>130.43478260869566</v>
      </c>
      <c r="BN185" s="181">
        <v>130.43478260869566</v>
      </c>
      <c r="BO185" s="181">
        <v>130.43478260869566</v>
      </c>
      <c r="BP185" s="181">
        <v>130.43478260869566</v>
      </c>
      <c r="BQ185" s="181">
        <v>130.43478260869566</v>
      </c>
      <c r="BR185" s="181">
        <v>130.43478260869566</v>
      </c>
      <c r="BS185" s="181">
        <v>130.43478260869566</v>
      </c>
      <c r="BT185" s="181">
        <v>130.43478260869566</v>
      </c>
    </row>
    <row r="186" spans="1:72" x14ac:dyDescent="0.25">
      <c r="B186" s="148" t="s">
        <v>562</v>
      </c>
      <c r="C186" s="200"/>
      <c r="D186" s="181"/>
      <c r="E186" s="181"/>
      <c r="F186" s="181"/>
      <c r="G186" s="181"/>
      <c r="H186" s="181"/>
      <c r="I186" s="181"/>
      <c r="J186" s="181"/>
      <c r="K186" s="181"/>
      <c r="L186" s="181"/>
      <c r="M186" s="181"/>
      <c r="N186" s="181"/>
      <c r="O186" s="181"/>
      <c r="P186" s="181"/>
      <c r="Q186" s="181"/>
      <c r="R186" s="181"/>
      <c r="S186" s="181"/>
      <c r="T186" s="181"/>
      <c r="U186" s="181"/>
      <c r="V186" s="181"/>
      <c r="W186" s="181"/>
      <c r="X186" s="181"/>
      <c r="Y186" s="181"/>
      <c r="Z186" s="181"/>
      <c r="AA186" s="181"/>
      <c r="AB186" s="181"/>
      <c r="AC186" s="181"/>
      <c r="AD186" s="181"/>
      <c r="AE186" s="181"/>
      <c r="AF186" s="181"/>
      <c r="AG186" s="181"/>
      <c r="AH186" s="181"/>
      <c r="AI186" s="181"/>
      <c r="AJ186" s="181"/>
      <c r="AK186" s="181"/>
      <c r="AL186" s="181"/>
      <c r="AM186" s="181"/>
      <c r="AN186" s="181"/>
      <c r="AO186" s="181"/>
      <c r="AP186" s="181"/>
      <c r="AQ186" s="181"/>
      <c r="AR186" s="181"/>
      <c r="AS186" s="181"/>
      <c r="AT186" s="181"/>
      <c r="AU186" s="181"/>
      <c r="AV186" s="181"/>
      <c r="AW186" s="181"/>
      <c r="AX186" s="181"/>
      <c r="AY186" s="181"/>
      <c r="AZ186" s="181"/>
      <c r="BA186" s="181"/>
      <c r="BB186" s="181"/>
      <c r="BC186" s="181"/>
      <c r="BD186" s="181"/>
      <c r="BE186" s="181"/>
      <c r="BF186" s="181"/>
      <c r="BG186" s="181"/>
      <c r="BH186" s="181"/>
      <c r="BI186" s="181"/>
      <c r="BJ186" s="181"/>
      <c r="BK186" s="181"/>
      <c r="BL186" s="181"/>
      <c r="BM186" s="181"/>
      <c r="BN186" s="181"/>
      <c r="BO186" s="181"/>
      <c r="BP186" s="181"/>
      <c r="BQ186" s="181"/>
      <c r="BR186" s="181"/>
      <c r="BS186" s="181"/>
      <c r="BT186" s="181"/>
    </row>
    <row r="187" spans="1:72" x14ac:dyDescent="0.25">
      <c r="A187" s="189" t="s">
        <v>106</v>
      </c>
      <c r="C187" s="164">
        <f>C188+C190</f>
        <v>10</v>
      </c>
      <c r="D187" s="170">
        <v>100.34462048032256</v>
      </c>
      <c r="E187" s="170">
        <v>100.34462048032256</v>
      </c>
      <c r="F187" s="170">
        <f t="shared" ref="F187:BQ187" si="66">(F188*7+F190*3)/10</f>
        <v>103.92354739621871</v>
      </c>
      <c r="G187" s="170">
        <f t="shared" si="66"/>
        <v>103.92354739621871</v>
      </c>
      <c r="H187" s="170">
        <f t="shared" si="66"/>
        <v>103.92354739621871</v>
      </c>
      <c r="I187" s="170">
        <f t="shared" si="66"/>
        <v>103.92354739621871</v>
      </c>
      <c r="J187" s="170">
        <f t="shared" si="66"/>
        <v>104.42684587861854</v>
      </c>
      <c r="K187" s="170">
        <f t="shared" si="66"/>
        <v>107.17832321949864</v>
      </c>
      <c r="L187" s="170">
        <f t="shared" si="66"/>
        <v>107.17832321949864</v>
      </c>
      <c r="M187" s="170">
        <f t="shared" si="66"/>
        <v>107.17832321949864</v>
      </c>
      <c r="N187" s="170">
        <f t="shared" si="66"/>
        <v>108.03712084719734</v>
      </c>
      <c r="O187" s="170">
        <f t="shared" si="66"/>
        <v>108.03712084719734</v>
      </c>
      <c r="P187" s="170">
        <f t="shared" si="66"/>
        <v>112.61755008079913</v>
      </c>
      <c r="Q187" s="170">
        <f t="shared" si="66"/>
        <v>112.61755008079913</v>
      </c>
      <c r="R187" s="170">
        <f t="shared" si="66"/>
        <v>112.61755008079913</v>
      </c>
      <c r="S187" s="170">
        <f t="shared" si="66"/>
        <v>115.68096536045115</v>
      </c>
      <c r="T187" s="170">
        <f t="shared" si="66"/>
        <v>115.68096536045115</v>
      </c>
      <c r="U187" s="170">
        <f t="shared" si="66"/>
        <v>115.68096536045115</v>
      </c>
      <c r="V187" s="170">
        <f t="shared" si="66"/>
        <v>116.45821428630548</v>
      </c>
      <c r="W187" s="170">
        <f t="shared" si="66"/>
        <v>117.08366905053531</v>
      </c>
      <c r="X187" s="170">
        <f t="shared" si="66"/>
        <v>121.46082833059022</v>
      </c>
      <c r="Y187" s="170">
        <f t="shared" si="66"/>
        <v>123.21606044382463</v>
      </c>
      <c r="Z187" s="170">
        <f t="shared" si="66"/>
        <v>123.21606044382463</v>
      </c>
      <c r="AA187" s="170">
        <f t="shared" si="66"/>
        <v>124.05749093254917</v>
      </c>
      <c r="AB187" s="170">
        <f t="shared" si="66"/>
        <v>124.05749093254917</v>
      </c>
      <c r="AC187" s="170">
        <f t="shared" si="66"/>
        <v>124.05749093254917</v>
      </c>
      <c r="AD187" s="170">
        <f t="shared" si="66"/>
        <v>124.05749093254917</v>
      </c>
      <c r="AE187" s="170">
        <f t="shared" si="66"/>
        <v>124.05749093254917</v>
      </c>
      <c r="AF187" s="170">
        <f t="shared" si="66"/>
        <v>125.29562306279831</v>
      </c>
      <c r="AG187" s="170">
        <f t="shared" si="66"/>
        <v>125.29562306279831</v>
      </c>
      <c r="AH187" s="170">
        <f t="shared" si="66"/>
        <v>126.06184958782367</v>
      </c>
      <c r="AI187" s="170">
        <f t="shared" si="66"/>
        <v>126.86007251787358</v>
      </c>
      <c r="AJ187" s="170">
        <f t="shared" si="66"/>
        <v>126.86007251787358</v>
      </c>
      <c r="AK187" s="170">
        <f t="shared" si="66"/>
        <v>126.86007251787358</v>
      </c>
      <c r="AL187" s="170">
        <f t="shared" si="66"/>
        <v>126.86007251787358</v>
      </c>
      <c r="AM187" s="170">
        <f t="shared" si="66"/>
        <v>126.86007251787358</v>
      </c>
      <c r="AN187" s="170">
        <f t="shared" si="66"/>
        <v>126.86007251787358</v>
      </c>
      <c r="AO187" s="170">
        <f t="shared" si="66"/>
        <v>126.86007251787358</v>
      </c>
      <c r="AP187" s="170">
        <f t="shared" si="66"/>
        <v>126.86007251787358</v>
      </c>
      <c r="AQ187" s="170">
        <f t="shared" si="66"/>
        <v>126.86007251787358</v>
      </c>
      <c r="AR187" s="170">
        <f t="shared" si="66"/>
        <v>126.86007251787358</v>
      </c>
      <c r="AS187" s="170">
        <f t="shared" si="66"/>
        <v>126.86007251787358</v>
      </c>
      <c r="AT187" s="170">
        <f t="shared" si="66"/>
        <v>132.81471932610538</v>
      </c>
      <c r="AU187" s="170">
        <f t="shared" si="66"/>
        <v>132.81471932610538</v>
      </c>
      <c r="AV187" s="170">
        <f t="shared" si="66"/>
        <v>132.81471932610538</v>
      </c>
      <c r="AW187" s="170">
        <f t="shared" si="66"/>
        <v>132.81471932610538</v>
      </c>
      <c r="AX187" s="170">
        <f t="shared" si="66"/>
        <v>132.81471932610538</v>
      </c>
      <c r="AY187" s="170">
        <f t="shared" si="66"/>
        <v>133.17013390309671</v>
      </c>
      <c r="AZ187" s="170">
        <f t="shared" si="66"/>
        <v>133.17013390309671</v>
      </c>
      <c r="BA187" s="170">
        <f t="shared" si="66"/>
        <v>134.02970400432369</v>
      </c>
      <c r="BB187" s="170">
        <f t="shared" si="66"/>
        <v>134.02970400432369</v>
      </c>
      <c r="BC187" s="170">
        <f t="shared" si="66"/>
        <v>134.02970400432369</v>
      </c>
      <c r="BD187" s="170">
        <f t="shared" si="66"/>
        <v>134.3903027481978</v>
      </c>
      <c r="BE187" s="170">
        <f t="shared" si="66"/>
        <v>134.3903027481978</v>
      </c>
      <c r="BF187" s="170">
        <f t="shared" si="66"/>
        <v>136.71065354923527</v>
      </c>
      <c r="BG187" s="170">
        <f t="shared" si="66"/>
        <v>136.71065354923527</v>
      </c>
      <c r="BH187" s="170">
        <f t="shared" si="66"/>
        <v>136.71065354923527</v>
      </c>
      <c r="BI187" s="170">
        <f t="shared" si="66"/>
        <v>136.71065354923527</v>
      </c>
      <c r="BJ187" s="170">
        <f t="shared" si="66"/>
        <v>136.71065354923527</v>
      </c>
      <c r="BK187" s="170">
        <f t="shared" si="66"/>
        <v>136.71065354923527</v>
      </c>
      <c r="BL187" s="170">
        <f t="shared" si="66"/>
        <v>145.23827899681754</v>
      </c>
      <c r="BM187" s="170">
        <f t="shared" si="66"/>
        <v>145.23827899681754</v>
      </c>
      <c r="BN187" s="170">
        <f t="shared" si="66"/>
        <v>145.23827899681754</v>
      </c>
      <c r="BO187" s="170">
        <f t="shared" si="66"/>
        <v>145.23827899681754</v>
      </c>
      <c r="BP187" s="170">
        <f t="shared" si="66"/>
        <v>145.23827899681754</v>
      </c>
      <c r="BQ187" s="170">
        <f t="shared" si="66"/>
        <v>145.23827899681754</v>
      </c>
      <c r="BR187" s="172">
        <f>(BR188*7+BR190*3)/10</f>
        <v>146.24909694411173</v>
      </c>
      <c r="BS187" s="172">
        <f>(BS188*7+BS190*3)/10</f>
        <v>146.24909694411173</v>
      </c>
      <c r="BT187" s="172">
        <f>(BT188*7+BT190*3)/10</f>
        <v>147.63774063268869</v>
      </c>
    </row>
    <row r="188" spans="1:72" x14ac:dyDescent="0.25">
      <c r="A188" s="173" t="s">
        <v>107</v>
      </c>
      <c r="B188" s="188"/>
      <c r="C188" s="164">
        <f>C189</f>
        <v>7</v>
      </c>
      <c r="D188" s="176">
        <v>100.49231497188939</v>
      </c>
      <c r="E188" s="176">
        <v>100.49231497188939</v>
      </c>
      <c r="F188" s="176">
        <f t="shared" ref="F188:BT188" si="67">F189</f>
        <v>103.60641887779366</v>
      </c>
      <c r="G188" s="176">
        <f t="shared" si="67"/>
        <v>103.60641887779366</v>
      </c>
      <c r="H188" s="176">
        <f t="shared" si="67"/>
        <v>103.60641887779366</v>
      </c>
      <c r="I188" s="176">
        <f t="shared" si="67"/>
        <v>103.60641887779366</v>
      </c>
      <c r="J188" s="176">
        <f t="shared" si="67"/>
        <v>104.32541670979342</v>
      </c>
      <c r="K188" s="176">
        <f t="shared" si="67"/>
        <v>108.25609862533642</v>
      </c>
      <c r="L188" s="176">
        <f t="shared" si="67"/>
        <v>108.25609862533642</v>
      </c>
      <c r="M188" s="176">
        <f t="shared" si="67"/>
        <v>108.25609862533642</v>
      </c>
      <c r="N188" s="176">
        <f t="shared" si="67"/>
        <v>109.4829523791917</v>
      </c>
      <c r="O188" s="176">
        <f t="shared" si="67"/>
        <v>109.4829523791917</v>
      </c>
      <c r="P188" s="176">
        <f t="shared" si="67"/>
        <v>113.27743071577333</v>
      </c>
      <c r="Q188" s="176">
        <f t="shared" si="67"/>
        <v>113.27743071577333</v>
      </c>
      <c r="R188" s="176">
        <f t="shared" si="67"/>
        <v>113.27743071577333</v>
      </c>
      <c r="S188" s="176">
        <f t="shared" si="67"/>
        <v>117.6537382581334</v>
      </c>
      <c r="T188" s="176">
        <f t="shared" si="67"/>
        <v>117.6537382581334</v>
      </c>
      <c r="U188" s="176">
        <f t="shared" si="67"/>
        <v>117.6537382581334</v>
      </c>
      <c r="V188" s="176">
        <f t="shared" si="67"/>
        <v>118.76409386649668</v>
      </c>
      <c r="W188" s="176">
        <f t="shared" si="67"/>
        <v>118.76409386649668</v>
      </c>
      <c r="X188" s="176">
        <f t="shared" si="67"/>
        <v>118.76409386649668</v>
      </c>
      <c r="Y188" s="176">
        <f t="shared" si="67"/>
        <v>120.11282609359198</v>
      </c>
      <c r="Z188" s="176">
        <f t="shared" si="67"/>
        <v>120.11282609359198</v>
      </c>
      <c r="AA188" s="176">
        <f t="shared" si="67"/>
        <v>121.31486964891276</v>
      </c>
      <c r="AB188" s="176">
        <f t="shared" si="67"/>
        <v>121.31486964891276</v>
      </c>
      <c r="AC188" s="176">
        <f t="shared" si="67"/>
        <v>121.31486964891276</v>
      </c>
      <c r="AD188" s="176">
        <f t="shared" si="67"/>
        <v>121.31486964891276</v>
      </c>
      <c r="AE188" s="176">
        <f t="shared" si="67"/>
        <v>121.31486964891276</v>
      </c>
      <c r="AF188" s="176">
        <f t="shared" si="67"/>
        <v>121.5800348933393</v>
      </c>
      <c r="AG188" s="176">
        <f t="shared" si="67"/>
        <v>121.5800348933393</v>
      </c>
      <c r="AH188" s="176">
        <f t="shared" si="67"/>
        <v>122.67464421480408</v>
      </c>
      <c r="AI188" s="176">
        <f t="shared" si="67"/>
        <v>123.81496268630394</v>
      </c>
      <c r="AJ188" s="176">
        <f t="shared" si="67"/>
        <v>123.81496268630394</v>
      </c>
      <c r="AK188" s="176">
        <f t="shared" si="67"/>
        <v>123.81496268630394</v>
      </c>
      <c r="AL188" s="176">
        <f t="shared" si="67"/>
        <v>123.81496268630394</v>
      </c>
      <c r="AM188" s="176">
        <f t="shared" si="67"/>
        <v>123.81496268630394</v>
      </c>
      <c r="AN188" s="176">
        <f t="shared" si="67"/>
        <v>123.81496268630394</v>
      </c>
      <c r="AO188" s="176">
        <f t="shared" si="67"/>
        <v>123.81496268630394</v>
      </c>
      <c r="AP188" s="176">
        <f t="shared" si="67"/>
        <v>123.81496268630394</v>
      </c>
      <c r="AQ188" s="176">
        <f t="shared" si="67"/>
        <v>123.81496268630394</v>
      </c>
      <c r="AR188" s="176">
        <f t="shared" si="67"/>
        <v>123.81496268630394</v>
      </c>
      <c r="AS188" s="176">
        <f t="shared" si="67"/>
        <v>123.81496268630394</v>
      </c>
      <c r="AT188" s="176">
        <f t="shared" si="67"/>
        <v>128.70032592523484</v>
      </c>
      <c r="AU188" s="176">
        <f t="shared" si="67"/>
        <v>128.70032592523484</v>
      </c>
      <c r="AV188" s="176">
        <f t="shared" si="67"/>
        <v>128.70032592523484</v>
      </c>
      <c r="AW188" s="176">
        <f t="shared" si="67"/>
        <v>128.70032592523484</v>
      </c>
      <c r="AX188" s="176">
        <f t="shared" si="67"/>
        <v>128.70032592523484</v>
      </c>
      <c r="AY188" s="176">
        <f t="shared" si="67"/>
        <v>129.20806103522247</v>
      </c>
      <c r="AZ188" s="176">
        <f t="shared" si="67"/>
        <v>129.20806103522247</v>
      </c>
      <c r="BA188" s="176">
        <f t="shared" si="67"/>
        <v>129.83399480792735</v>
      </c>
      <c r="BB188" s="176">
        <f t="shared" si="67"/>
        <v>129.83399480792735</v>
      </c>
      <c r="BC188" s="176">
        <f t="shared" si="67"/>
        <v>129.83399480792735</v>
      </c>
      <c r="BD188" s="176">
        <f t="shared" si="67"/>
        <v>130.34913587060461</v>
      </c>
      <c r="BE188" s="176">
        <f t="shared" si="67"/>
        <v>130.34913587060461</v>
      </c>
      <c r="BF188" s="176">
        <f t="shared" si="67"/>
        <v>132.01882498586903</v>
      </c>
      <c r="BG188" s="176">
        <f t="shared" si="67"/>
        <v>132.01882498586903</v>
      </c>
      <c r="BH188" s="176">
        <f t="shared" si="67"/>
        <v>132.01882498586903</v>
      </c>
      <c r="BI188" s="176">
        <f t="shared" si="67"/>
        <v>132.01882498586903</v>
      </c>
      <c r="BJ188" s="176">
        <f t="shared" si="67"/>
        <v>132.01882498586903</v>
      </c>
      <c r="BK188" s="176">
        <f t="shared" si="67"/>
        <v>132.01882498586903</v>
      </c>
      <c r="BL188" s="176">
        <f t="shared" si="67"/>
        <v>144.2011470538437</v>
      </c>
      <c r="BM188" s="176">
        <f t="shared" si="67"/>
        <v>144.2011470538437</v>
      </c>
      <c r="BN188" s="176">
        <f t="shared" si="67"/>
        <v>144.2011470538437</v>
      </c>
      <c r="BO188" s="176">
        <f t="shared" si="67"/>
        <v>144.2011470538437</v>
      </c>
      <c r="BP188" s="176">
        <f t="shared" si="67"/>
        <v>144.2011470538437</v>
      </c>
      <c r="BQ188" s="176">
        <f t="shared" si="67"/>
        <v>144.2011470538437</v>
      </c>
      <c r="BR188" s="177">
        <f t="shared" si="67"/>
        <v>145.64517269283539</v>
      </c>
      <c r="BS188" s="177">
        <f t="shared" si="67"/>
        <v>145.64517269283539</v>
      </c>
      <c r="BT188" s="177">
        <f t="shared" si="67"/>
        <v>147.62894939080246</v>
      </c>
    </row>
    <row r="189" spans="1:72" x14ac:dyDescent="0.25">
      <c r="B189" s="148" t="s">
        <v>563</v>
      </c>
      <c r="C189" s="200">
        <v>7</v>
      </c>
      <c r="D189" s="181">
        <v>100.49231497188939</v>
      </c>
      <c r="E189" s="181">
        <v>100.49231497188939</v>
      </c>
      <c r="F189" s="181">
        <v>103.60641887779366</v>
      </c>
      <c r="G189" s="181">
        <v>103.60641887779366</v>
      </c>
      <c r="H189" s="181">
        <v>103.60641887779366</v>
      </c>
      <c r="I189" s="181">
        <v>103.60641887779366</v>
      </c>
      <c r="J189" s="181">
        <v>104.32541670979342</v>
      </c>
      <c r="K189" s="181">
        <v>108.25609862533642</v>
      </c>
      <c r="L189" s="181">
        <v>108.25609862533642</v>
      </c>
      <c r="M189" s="181">
        <v>108.25609862533642</v>
      </c>
      <c r="N189" s="181">
        <v>109.4829523791917</v>
      </c>
      <c r="O189" s="181">
        <v>109.4829523791917</v>
      </c>
      <c r="P189" s="181">
        <v>113.27743071577333</v>
      </c>
      <c r="Q189" s="181">
        <v>113.27743071577333</v>
      </c>
      <c r="R189" s="181">
        <v>113.27743071577333</v>
      </c>
      <c r="S189" s="181">
        <v>117.6537382581334</v>
      </c>
      <c r="T189" s="181">
        <v>117.6537382581334</v>
      </c>
      <c r="U189" s="181">
        <v>117.6537382581334</v>
      </c>
      <c r="V189" s="181">
        <v>118.76409386649668</v>
      </c>
      <c r="W189" s="181">
        <v>118.76409386649668</v>
      </c>
      <c r="X189" s="181">
        <v>118.76409386649668</v>
      </c>
      <c r="Y189" s="181">
        <v>120.11282609359198</v>
      </c>
      <c r="Z189" s="181">
        <v>120.11282609359198</v>
      </c>
      <c r="AA189" s="181">
        <v>121.31486964891276</v>
      </c>
      <c r="AB189" s="181">
        <v>121.31486964891276</v>
      </c>
      <c r="AC189" s="181">
        <v>121.31486964891276</v>
      </c>
      <c r="AD189" s="181">
        <v>121.31486964891276</v>
      </c>
      <c r="AE189" s="181">
        <v>121.31486964891276</v>
      </c>
      <c r="AF189" s="181">
        <v>121.5800348933393</v>
      </c>
      <c r="AG189" s="181">
        <v>121.5800348933393</v>
      </c>
      <c r="AH189" s="181">
        <v>122.67464421480408</v>
      </c>
      <c r="AI189" s="181">
        <v>123.81496268630394</v>
      </c>
      <c r="AJ189" s="181">
        <v>123.81496268630394</v>
      </c>
      <c r="AK189" s="181">
        <v>123.81496268630394</v>
      </c>
      <c r="AL189" s="181">
        <v>123.81496268630394</v>
      </c>
      <c r="AM189" s="181">
        <v>123.81496268630394</v>
      </c>
      <c r="AN189" s="181">
        <v>123.81496268630394</v>
      </c>
      <c r="AO189" s="181">
        <v>123.81496268630394</v>
      </c>
      <c r="AP189" s="181">
        <v>123.81496268630394</v>
      </c>
      <c r="AQ189" s="181">
        <v>123.81496268630394</v>
      </c>
      <c r="AR189" s="181">
        <v>123.81496268630394</v>
      </c>
      <c r="AS189" s="181">
        <v>123.81496268630394</v>
      </c>
      <c r="AT189" s="181">
        <v>128.70032592523484</v>
      </c>
      <c r="AU189" s="181">
        <v>128.70032592523484</v>
      </c>
      <c r="AV189" s="181">
        <v>128.70032592523484</v>
      </c>
      <c r="AW189" s="181">
        <v>128.70032592523484</v>
      </c>
      <c r="AX189" s="181">
        <v>128.70032592523484</v>
      </c>
      <c r="AY189" s="181">
        <v>129.20806103522247</v>
      </c>
      <c r="AZ189" s="181">
        <v>129.20806103522247</v>
      </c>
      <c r="BA189" s="181">
        <v>129.83399480792735</v>
      </c>
      <c r="BB189" s="181">
        <v>129.83399480792735</v>
      </c>
      <c r="BC189" s="181">
        <v>129.83399480792735</v>
      </c>
      <c r="BD189" s="181">
        <v>130.34913587060461</v>
      </c>
      <c r="BE189" s="181">
        <v>130.34913587060461</v>
      </c>
      <c r="BF189" s="181">
        <v>132.01882498586903</v>
      </c>
      <c r="BG189" s="181">
        <v>132.01882498586903</v>
      </c>
      <c r="BH189" s="181">
        <v>132.01882498586903</v>
      </c>
      <c r="BI189" s="181">
        <v>132.01882498586903</v>
      </c>
      <c r="BJ189" s="181">
        <v>132.01882498586903</v>
      </c>
      <c r="BK189" s="181">
        <v>132.01882498586903</v>
      </c>
      <c r="BL189" s="181">
        <v>144.2011470538437</v>
      </c>
      <c r="BM189" s="181">
        <v>144.2011470538437</v>
      </c>
      <c r="BN189" s="181">
        <v>144.2011470538437</v>
      </c>
      <c r="BO189" s="181">
        <v>144.2011470538437</v>
      </c>
      <c r="BP189" s="181">
        <v>144.2011470538437</v>
      </c>
      <c r="BQ189" s="181">
        <v>144.2011470538437</v>
      </c>
      <c r="BR189" s="181">
        <v>145.64517269283539</v>
      </c>
      <c r="BS189" s="181">
        <v>145.64517269283539</v>
      </c>
      <c r="BT189" s="181">
        <v>147.62894939080246</v>
      </c>
    </row>
    <row r="190" spans="1:72" x14ac:dyDescent="0.25">
      <c r="A190" s="173" t="s">
        <v>108</v>
      </c>
      <c r="B190" s="188"/>
      <c r="C190" s="164">
        <f>C191</f>
        <v>3</v>
      </c>
      <c r="D190" s="176">
        <v>100</v>
      </c>
      <c r="E190" s="176">
        <v>100</v>
      </c>
      <c r="F190" s="176">
        <f t="shared" ref="F190:BT190" si="68">F191</f>
        <v>104.66351393921052</v>
      </c>
      <c r="G190" s="176">
        <f t="shared" si="68"/>
        <v>104.66351393921052</v>
      </c>
      <c r="H190" s="176">
        <f t="shared" si="68"/>
        <v>104.66351393921052</v>
      </c>
      <c r="I190" s="176">
        <f t="shared" si="68"/>
        <v>104.66351393921052</v>
      </c>
      <c r="J190" s="176">
        <f t="shared" si="68"/>
        <v>104.66351393921052</v>
      </c>
      <c r="K190" s="176">
        <f t="shared" si="68"/>
        <v>104.66351393921052</v>
      </c>
      <c r="L190" s="176">
        <f t="shared" si="68"/>
        <v>104.66351393921052</v>
      </c>
      <c r="M190" s="176">
        <f t="shared" si="68"/>
        <v>104.66351393921052</v>
      </c>
      <c r="N190" s="176">
        <f t="shared" si="68"/>
        <v>104.66351393921052</v>
      </c>
      <c r="O190" s="176">
        <f t="shared" si="68"/>
        <v>104.66351393921052</v>
      </c>
      <c r="P190" s="176">
        <f t="shared" si="68"/>
        <v>111.07782859919261</v>
      </c>
      <c r="Q190" s="176">
        <f t="shared" si="68"/>
        <v>111.07782859919261</v>
      </c>
      <c r="R190" s="176">
        <f t="shared" si="68"/>
        <v>111.07782859919261</v>
      </c>
      <c r="S190" s="176">
        <f t="shared" si="68"/>
        <v>111.07782859919261</v>
      </c>
      <c r="T190" s="176">
        <f t="shared" si="68"/>
        <v>111.07782859919261</v>
      </c>
      <c r="U190" s="176">
        <f t="shared" si="68"/>
        <v>111.07782859919261</v>
      </c>
      <c r="V190" s="176">
        <f t="shared" si="68"/>
        <v>111.07782859919261</v>
      </c>
      <c r="W190" s="176">
        <f t="shared" si="68"/>
        <v>113.16267781329208</v>
      </c>
      <c r="X190" s="176">
        <f t="shared" si="68"/>
        <v>127.75320874680843</v>
      </c>
      <c r="Y190" s="176">
        <f t="shared" si="68"/>
        <v>130.4569405943675</v>
      </c>
      <c r="Z190" s="176">
        <f t="shared" si="68"/>
        <v>130.4569405943675</v>
      </c>
      <c r="AA190" s="176">
        <f t="shared" si="68"/>
        <v>130.4569405943675</v>
      </c>
      <c r="AB190" s="176">
        <f t="shared" si="68"/>
        <v>130.4569405943675</v>
      </c>
      <c r="AC190" s="176">
        <f t="shared" si="68"/>
        <v>130.4569405943675</v>
      </c>
      <c r="AD190" s="176">
        <f t="shared" si="68"/>
        <v>130.4569405943675</v>
      </c>
      <c r="AE190" s="176">
        <f t="shared" si="68"/>
        <v>130.4569405943675</v>
      </c>
      <c r="AF190" s="176">
        <f t="shared" si="68"/>
        <v>133.96532879153605</v>
      </c>
      <c r="AG190" s="176">
        <f t="shared" si="68"/>
        <v>133.96532879153605</v>
      </c>
      <c r="AH190" s="176">
        <f t="shared" si="68"/>
        <v>133.96532879153605</v>
      </c>
      <c r="AI190" s="176">
        <f t="shared" si="68"/>
        <v>133.96532879153605</v>
      </c>
      <c r="AJ190" s="176">
        <f t="shared" si="68"/>
        <v>133.96532879153605</v>
      </c>
      <c r="AK190" s="176">
        <f t="shared" si="68"/>
        <v>133.96532879153605</v>
      </c>
      <c r="AL190" s="176">
        <f t="shared" si="68"/>
        <v>133.96532879153605</v>
      </c>
      <c r="AM190" s="176">
        <f t="shared" si="68"/>
        <v>133.96532879153605</v>
      </c>
      <c r="AN190" s="176">
        <f t="shared" si="68"/>
        <v>133.96532879153605</v>
      </c>
      <c r="AO190" s="176">
        <f t="shared" si="68"/>
        <v>133.96532879153605</v>
      </c>
      <c r="AP190" s="176">
        <f t="shared" si="68"/>
        <v>133.96532879153605</v>
      </c>
      <c r="AQ190" s="176">
        <f t="shared" si="68"/>
        <v>133.96532879153605</v>
      </c>
      <c r="AR190" s="176">
        <f t="shared" si="68"/>
        <v>133.96532879153605</v>
      </c>
      <c r="AS190" s="176">
        <f t="shared" si="68"/>
        <v>133.96532879153605</v>
      </c>
      <c r="AT190" s="176">
        <f t="shared" si="68"/>
        <v>142.41497059480329</v>
      </c>
      <c r="AU190" s="176">
        <f t="shared" si="68"/>
        <v>142.41497059480329</v>
      </c>
      <c r="AV190" s="176">
        <f t="shared" si="68"/>
        <v>142.41497059480329</v>
      </c>
      <c r="AW190" s="176">
        <f t="shared" si="68"/>
        <v>142.41497059480329</v>
      </c>
      <c r="AX190" s="176">
        <f t="shared" si="68"/>
        <v>142.41497059480329</v>
      </c>
      <c r="AY190" s="176">
        <f t="shared" si="68"/>
        <v>142.41497059480329</v>
      </c>
      <c r="AZ190" s="176">
        <f t="shared" si="68"/>
        <v>142.41497059480329</v>
      </c>
      <c r="BA190" s="176">
        <f t="shared" si="68"/>
        <v>143.81969212924852</v>
      </c>
      <c r="BB190" s="176">
        <f t="shared" si="68"/>
        <v>143.81969212924852</v>
      </c>
      <c r="BC190" s="176">
        <f t="shared" si="68"/>
        <v>143.81969212924852</v>
      </c>
      <c r="BD190" s="176">
        <f t="shared" si="68"/>
        <v>143.81969212924852</v>
      </c>
      <c r="BE190" s="176">
        <f t="shared" si="68"/>
        <v>143.81969212924852</v>
      </c>
      <c r="BF190" s="176">
        <f t="shared" si="68"/>
        <v>147.6582535304232</v>
      </c>
      <c r="BG190" s="176">
        <f t="shared" si="68"/>
        <v>147.6582535304232</v>
      </c>
      <c r="BH190" s="176">
        <f t="shared" si="68"/>
        <v>147.6582535304232</v>
      </c>
      <c r="BI190" s="176">
        <f t="shared" si="68"/>
        <v>147.6582535304232</v>
      </c>
      <c r="BJ190" s="176">
        <f t="shared" si="68"/>
        <v>147.6582535304232</v>
      </c>
      <c r="BK190" s="176">
        <f t="shared" si="68"/>
        <v>147.6582535304232</v>
      </c>
      <c r="BL190" s="176">
        <f t="shared" si="68"/>
        <v>147.6582535304232</v>
      </c>
      <c r="BM190" s="176">
        <f t="shared" si="68"/>
        <v>147.6582535304232</v>
      </c>
      <c r="BN190" s="176">
        <f t="shared" si="68"/>
        <v>147.6582535304232</v>
      </c>
      <c r="BO190" s="176">
        <f t="shared" si="68"/>
        <v>147.6582535304232</v>
      </c>
      <c r="BP190" s="176">
        <f t="shared" si="68"/>
        <v>147.6582535304232</v>
      </c>
      <c r="BQ190" s="176">
        <f t="shared" si="68"/>
        <v>147.6582535304232</v>
      </c>
      <c r="BR190" s="177">
        <f t="shared" si="68"/>
        <v>147.6582535304232</v>
      </c>
      <c r="BS190" s="177">
        <f t="shared" si="68"/>
        <v>147.6582535304232</v>
      </c>
      <c r="BT190" s="177">
        <f t="shared" si="68"/>
        <v>147.6582535304232</v>
      </c>
    </row>
    <row r="191" spans="1:72" x14ac:dyDescent="0.25">
      <c r="B191" s="148" t="s">
        <v>564</v>
      </c>
      <c r="C191" s="200">
        <v>3</v>
      </c>
      <c r="D191" s="181">
        <v>100</v>
      </c>
      <c r="E191" s="181">
        <v>100</v>
      </c>
      <c r="F191" s="181">
        <v>104.66351393921052</v>
      </c>
      <c r="G191" s="181">
        <v>104.66351393921052</v>
      </c>
      <c r="H191" s="181">
        <v>104.66351393921052</v>
      </c>
      <c r="I191" s="181">
        <v>104.66351393921052</v>
      </c>
      <c r="J191" s="181">
        <v>104.66351393921052</v>
      </c>
      <c r="K191" s="181">
        <v>104.66351393921052</v>
      </c>
      <c r="L191" s="181">
        <v>104.66351393921052</v>
      </c>
      <c r="M191" s="181">
        <v>104.66351393921052</v>
      </c>
      <c r="N191" s="181">
        <v>104.66351393921052</v>
      </c>
      <c r="O191" s="181">
        <v>104.66351393921052</v>
      </c>
      <c r="P191" s="181">
        <v>111.07782859919261</v>
      </c>
      <c r="Q191" s="181">
        <v>111.07782859919261</v>
      </c>
      <c r="R191" s="181">
        <v>111.07782859919261</v>
      </c>
      <c r="S191" s="181">
        <v>111.07782859919261</v>
      </c>
      <c r="T191" s="181">
        <v>111.07782859919261</v>
      </c>
      <c r="U191" s="181">
        <v>111.07782859919261</v>
      </c>
      <c r="V191" s="181">
        <v>111.07782859919261</v>
      </c>
      <c r="W191" s="181">
        <v>113.16267781329208</v>
      </c>
      <c r="X191" s="181">
        <v>127.75320874680843</v>
      </c>
      <c r="Y191" s="181">
        <v>130.4569405943675</v>
      </c>
      <c r="Z191" s="181">
        <v>130.4569405943675</v>
      </c>
      <c r="AA191" s="181">
        <v>130.4569405943675</v>
      </c>
      <c r="AB191" s="181">
        <v>130.4569405943675</v>
      </c>
      <c r="AC191" s="181">
        <v>130.4569405943675</v>
      </c>
      <c r="AD191" s="181">
        <v>130.4569405943675</v>
      </c>
      <c r="AE191" s="181">
        <v>130.4569405943675</v>
      </c>
      <c r="AF191" s="181">
        <v>133.96532879153605</v>
      </c>
      <c r="AG191" s="181">
        <v>133.96532879153605</v>
      </c>
      <c r="AH191" s="181">
        <v>133.96532879153605</v>
      </c>
      <c r="AI191" s="181">
        <v>133.96532879153605</v>
      </c>
      <c r="AJ191" s="181">
        <v>133.96532879153605</v>
      </c>
      <c r="AK191" s="181">
        <v>133.96532879153605</v>
      </c>
      <c r="AL191" s="181">
        <v>133.96532879153605</v>
      </c>
      <c r="AM191" s="181">
        <v>133.96532879153605</v>
      </c>
      <c r="AN191" s="181">
        <v>133.96532879153605</v>
      </c>
      <c r="AO191" s="181">
        <v>133.96532879153605</v>
      </c>
      <c r="AP191" s="181">
        <v>133.96532879153605</v>
      </c>
      <c r="AQ191" s="181">
        <v>133.96532879153605</v>
      </c>
      <c r="AR191" s="181">
        <v>133.96532879153605</v>
      </c>
      <c r="AS191" s="181">
        <v>133.96532879153605</v>
      </c>
      <c r="AT191" s="181">
        <v>142.41497059480329</v>
      </c>
      <c r="AU191" s="181">
        <v>142.41497059480329</v>
      </c>
      <c r="AV191" s="181">
        <v>142.41497059480329</v>
      </c>
      <c r="AW191" s="181">
        <v>142.41497059480329</v>
      </c>
      <c r="AX191" s="181">
        <v>142.41497059480329</v>
      </c>
      <c r="AY191" s="181">
        <v>142.41497059480329</v>
      </c>
      <c r="AZ191" s="181">
        <v>142.41497059480329</v>
      </c>
      <c r="BA191" s="181">
        <v>143.81969212924852</v>
      </c>
      <c r="BB191" s="181">
        <v>143.81969212924852</v>
      </c>
      <c r="BC191" s="181">
        <v>143.81969212924852</v>
      </c>
      <c r="BD191" s="181">
        <v>143.81969212924852</v>
      </c>
      <c r="BE191" s="181">
        <v>143.81969212924852</v>
      </c>
      <c r="BF191" s="181">
        <v>147.6582535304232</v>
      </c>
      <c r="BG191" s="181">
        <v>147.6582535304232</v>
      </c>
      <c r="BH191" s="181">
        <v>147.6582535304232</v>
      </c>
      <c r="BI191" s="181">
        <v>147.6582535304232</v>
      </c>
      <c r="BJ191" s="181">
        <v>147.6582535304232</v>
      </c>
      <c r="BK191" s="181">
        <v>147.6582535304232</v>
      </c>
      <c r="BL191" s="181">
        <v>147.6582535304232</v>
      </c>
      <c r="BM191" s="181">
        <v>147.6582535304232</v>
      </c>
      <c r="BN191" s="181">
        <v>147.6582535304232</v>
      </c>
      <c r="BO191" s="181">
        <v>147.6582535304232</v>
      </c>
      <c r="BP191" s="181">
        <v>147.6582535304232</v>
      </c>
      <c r="BQ191" s="181">
        <v>147.6582535304232</v>
      </c>
      <c r="BR191" s="181">
        <v>147.6582535304232</v>
      </c>
      <c r="BS191" s="181">
        <v>147.6582535304232</v>
      </c>
      <c r="BT191" s="181">
        <v>147.6582535304232</v>
      </c>
    </row>
    <row r="192" spans="1:72" x14ac:dyDescent="0.25">
      <c r="A192" s="173" t="s">
        <v>109</v>
      </c>
      <c r="B192" s="188"/>
      <c r="C192" s="200"/>
      <c r="D192" s="181"/>
      <c r="E192" s="181"/>
      <c r="F192" s="181"/>
      <c r="G192" s="181"/>
      <c r="H192" s="181"/>
      <c r="I192" s="181"/>
      <c r="J192" s="181"/>
      <c r="K192" s="181"/>
      <c r="L192" s="181"/>
      <c r="M192" s="181"/>
      <c r="N192" s="181"/>
      <c r="O192" s="181"/>
      <c r="P192" s="181"/>
      <c r="Q192" s="181"/>
      <c r="R192" s="181"/>
      <c r="S192" s="181"/>
      <c r="T192" s="181"/>
      <c r="U192" s="181"/>
      <c r="V192" s="181"/>
      <c r="W192" s="181"/>
      <c r="X192" s="181"/>
      <c r="Y192" s="181"/>
      <c r="Z192" s="181"/>
      <c r="AA192" s="181"/>
      <c r="AB192" s="181"/>
      <c r="AC192" s="181"/>
      <c r="AD192" s="181"/>
      <c r="AE192" s="181"/>
      <c r="AF192" s="181"/>
      <c r="AG192" s="181"/>
      <c r="AH192" s="181"/>
      <c r="AI192" s="181"/>
      <c r="AJ192" s="181"/>
      <c r="AK192" s="181"/>
      <c r="AL192" s="181"/>
      <c r="AM192" s="181"/>
      <c r="AN192" s="181"/>
      <c r="AO192" s="181"/>
      <c r="AP192" s="181"/>
      <c r="AQ192" s="181"/>
      <c r="AR192" s="181"/>
      <c r="AS192" s="181"/>
      <c r="AT192" s="181"/>
      <c r="AU192" s="181"/>
      <c r="AV192" s="181"/>
      <c r="AW192" s="181"/>
      <c r="AX192" s="181"/>
      <c r="AY192" s="181"/>
      <c r="AZ192" s="181"/>
      <c r="BA192" s="181"/>
      <c r="BB192" s="181"/>
      <c r="BC192" s="181"/>
      <c r="BD192" s="181"/>
      <c r="BE192" s="181"/>
      <c r="BF192" s="181"/>
      <c r="BG192" s="181"/>
      <c r="BH192" s="181"/>
      <c r="BI192" s="181"/>
      <c r="BJ192" s="181"/>
      <c r="BK192" s="181"/>
      <c r="BL192" s="181"/>
      <c r="BM192" s="181"/>
      <c r="BN192" s="181"/>
      <c r="BO192" s="181"/>
      <c r="BP192" s="181"/>
      <c r="BQ192" s="181"/>
      <c r="BR192" s="181"/>
      <c r="BS192" s="181"/>
      <c r="BT192" s="181"/>
    </row>
    <row r="193" spans="1:72" x14ac:dyDescent="0.25">
      <c r="B193" s="148" t="s">
        <v>565</v>
      </c>
      <c r="C193" s="200"/>
      <c r="D193" s="181"/>
      <c r="E193" s="181"/>
      <c r="F193" s="181"/>
      <c r="G193" s="181"/>
      <c r="H193" s="181"/>
      <c r="I193" s="181"/>
      <c r="J193" s="181"/>
      <c r="K193" s="181"/>
      <c r="L193" s="181"/>
      <c r="M193" s="181"/>
      <c r="N193" s="181"/>
      <c r="O193" s="181"/>
      <c r="P193" s="181"/>
      <c r="Q193" s="181"/>
      <c r="R193" s="181"/>
      <c r="S193" s="181"/>
      <c r="T193" s="181"/>
      <c r="U193" s="181"/>
      <c r="V193" s="181"/>
      <c r="W193" s="181"/>
      <c r="X193" s="181"/>
      <c r="Y193" s="181"/>
      <c r="Z193" s="181"/>
      <c r="AA193" s="181"/>
      <c r="AB193" s="181"/>
      <c r="AC193" s="181"/>
      <c r="AD193" s="181"/>
      <c r="AE193" s="181"/>
      <c r="AF193" s="181"/>
      <c r="AG193" s="181"/>
      <c r="AH193" s="181"/>
      <c r="AI193" s="181"/>
      <c r="AJ193" s="181"/>
      <c r="AK193" s="181"/>
      <c r="AL193" s="181"/>
      <c r="AM193" s="181"/>
      <c r="AN193" s="181"/>
      <c r="AO193" s="181"/>
      <c r="AP193" s="181"/>
      <c r="AQ193" s="181"/>
      <c r="AR193" s="181"/>
      <c r="AS193" s="181"/>
      <c r="AT193" s="181"/>
      <c r="AU193" s="181"/>
      <c r="AV193" s="181"/>
      <c r="AW193" s="181"/>
      <c r="AX193" s="181"/>
      <c r="AY193" s="181"/>
      <c r="AZ193" s="181"/>
      <c r="BA193" s="181"/>
      <c r="BB193" s="181"/>
      <c r="BC193" s="181"/>
      <c r="BD193" s="181"/>
      <c r="BE193" s="181"/>
      <c r="BF193" s="181"/>
      <c r="BG193" s="181"/>
      <c r="BH193" s="181"/>
      <c r="BI193" s="181"/>
      <c r="BJ193" s="181"/>
      <c r="BK193" s="181"/>
      <c r="BL193" s="181"/>
      <c r="BM193" s="181"/>
      <c r="BN193" s="181"/>
      <c r="BO193" s="181"/>
      <c r="BP193" s="181"/>
      <c r="BQ193" s="181"/>
      <c r="BR193" s="181"/>
      <c r="BS193" s="181"/>
      <c r="BT193" s="181"/>
    </row>
    <row r="194" spans="1:72" x14ac:dyDescent="0.25">
      <c r="A194" s="189" t="s">
        <v>110</v>
      </c>
      <c r="B194" s="188"/>
      <c r="C194" s="164">
        <f>C195</f>
        <v>7</v>
      </c>
      <c r="D194" s="170">
        <v>100</v>
      </c>
      <c r="E194" s="170">
        <v>115.35955605220677</v>
      </c>
      <c r="F194" s="170">
        <f t="shared" ref="F194:BP195" si="69">F195</f>
        <v>115.35955605220677</v>
      </c>
      <c r="G194" s="170">
        <f t="shared" si="69"/>
        <v>115.35955605220677</v>
      </c>
      <c r="H194" s="170">
        <f t="shared" si="69"/>
        <v>115.35955605220677</v>
      </c>
      <c r="I194" s="170">
        <f t="shared" si="69"/>
        <v>115.35955605220677</v>
      </c>
      <c r="J194" s="170">
        <f t="shared" si="69"/>
        <v>115.35955605220677</v>
      </c>
      <c r="K194" s="170">
        <f t="shared" si="69"/>
        <v>115.35955605220677</v>
      </c>
      <c r="L194" s="170">
        <f t="shared" si="69"/>
        <v>115.35955605220677</v>
      </c>
      <c r="M194" s="170">
        <f t="shared" si="69"/>
        <v>118.61230507693075</v>
      </c>
      <c r="N194" s="170">
        <f t="shared" si="69"/>
        <v>118.61230507693075</v>
      </c>
      <c r="O194" s="170">
        <f t="shared" si="69"/>
        <v>118.61230507693075</v>
      </c>
      <c r="P194" s="170">
        <f t="shared" si="69"/>
        <v>126.56861831311758</v>
      </c>
      <c r="Q194" s="170">
        <f t="shared" si="69"/>
        <v>128.20209960882528</v>
      </c>
      <c r="R194" s="170">
        <f t="shared" si="69"/>
        <v>128.20209960882528</v>
      </c>
      <c r="S194" s="170">
        <f t="shared" si="69"/>
        <v>128.20209960882528</v>
      </c>
      <c r="T194" s="170">
        <f t="shared" si="69"/>
        <v>128.20209960882528</v>
      </c>
      <c r="U194" s="170">
        <f t="shared" si="69"/>
        <v>128.20209960882528</v>
      </c>
      <c r="V194" s="170">
        <f t="shared" si="69"/>
        <v>128.20209960882528</v>
      </c>
      <c r="W194" s="170">
        <f t="shared" si="69"/>
        <v>128.20209960882528</v>
      </c>
      <c r="X194" s="170">
        <f t="shared" si="69"/>
        <v>128.20209960882528</v>
      </c>
      <c r="Y194" s="170">
        <f t="shared" si="69"/>
        <v>128.20209960882528</v>
      </c>
      <c r="Z194" s="170">
        <f t="shared" si="69"/>
        <v>128.20209960882528</v>
      </c>
      <c r="AA194" s="170">
        <f t="shared" si="69"/>
        <v>128.20209960882528</v>
      </c>
      <c r="AB194" s="170">
        <f t="shared" si="69"/>
        <v>128.20209960882528</v>
      </c>
      <c r="AC194" s="170">
        <f t="shared" si="69"/>
        <v>128.20209960882528</v>
      </c>
      <c r="AD194" s="170">
        <f t="shared" si="69"/>
        <v>128.20209960882528</v>
      </c>
      <c r="AE194" s="170">
        <f t="shared" si="69"/>
        <v>131.29352517876558</v>
      </c>
      <c r="AF194" s="170">
        <f t="shared" si="69"/>
        <v>131.29352517876558</v>
      </c>
      <c r="AG194" s="170">
        <f t="shared" si="69"/>
        <v>131.29352517876558</v>
      </c>
      <c r="AH194" s="170">
        <f t="shared" si="69"/>
        <v>135.65900137151979</v>
      </c>
      <c r="AI194" s="170">
        <f t="shared" si="69"/>
        <v>135.65900137151979</v>
      </c>
      <c r="AJ194" s="170">
        <f t="shared" si="69"/>
        <v>135.65900137151979</v>
      </c>
      <c r="AK194" s="170">
        <f t="shared" si="69"/>
        <v>135.65900137151979</v>
      </c>
      <c r="AL194" s="170">
        <f t="shared" si="69"/>
        <v>135.65900137151979</v>
      </c>
      <c r="AM194" s="170">
        <f t="shared" si="69"/>
        <v>135.65900137151979</v>
      </c>
      <c r="AN194" s="170">
        <f t="shared" si="69"/>
        <v>139.27975315228886</v>
      </c>
      <c r="AO194" s="170">
        <f t="shared" si="69"/>
        <v>143.89372087604357</v>
      </c>
      <c r="AP194" s="170">
        <f t="shared" si="69"/>
        <v>143.89372087604357</v>
      </c>
      <c r="AQ194" s="170">
        <f t="shared" si="69"/>
        <v>143.89372087604357</v>
      </c>
      <c r="AR194" s="170">
        <f t="shared" si="69"/>
        <v>143.89372087604357</v>
      </c>
      <c r="AS194" s="170">
        <f t="shared" si="69"/>
        <v>143.89372087604357</v>
      </c>
      <c r="AT194" s="170">
        <f t="shared" si="69"/>
        <v>147.17358667727473</v>
      </c>
      <c r="AU194" s="170">
        <f t="shared" si="69"/>
        <v>147.17358667727473</v>
      </c>
      <c r="AV194" s="170">
        <f t="shared" si="69"/>
        <v>147.17358667727473</v>
      </c>
      <c r="AW194" s="170">
        <f t="shared" si="69"/>
        <v>161.58304285947384</v>
      </c>
      <c r="AX194" s="170">
        <f t="shared" si="69"/>
        <v>161.58304285947384</v>
      </c>
      <c r="AY194" s="170">
        <f t="shared" si="69"/>
        <v>161.58304285947384</v>
      </c>
      <c r="AZ194" s="170">
        <f t="shared" si="69"/>
        <v>161.58304285947384</v>
      </c>
      <c r="BA194" s="170">
        <f t="shared" si="69"/>
        <v>161.58304285947384</v>
      </c>
      <c r="BB194" s="170">
        <f t="shared" si="69"/>
        <v>161.58304285947384</v>
      </c>
      <c r="BC194" s="170">
        <f t="shared" si="69"/>
        <v>161.58304285947384</v>
      </c>
      <c r="BD194" s="170">
        <f t="shared" si="69"/>
        <v>161.58304285947384</v>
      </c>
      <c r="BE194" s="170">
        <f t="shared" si="69"/>
        <v>161.58304285947384</v>
      </c>
      <c r="BF194" s="170">
        <f t="shared" si="69"/>
        <v>164.39423673524203</v>
      </c>
      <c r="BG194" s="170">
        <f t="shared" si="69"/>
        <v>168.00945706962543</v>
      </c>
      <c r="BH194" s="170">
        <f t="shared" si="69"/>
        <v>168.00945706962543</v>
      </c>
      <c r="BI194" s="170">
        <f t="shared" si="69"/>
        <v>168.00945706962543</v>
      </c>
      <c r="BJ194" s="170">
        <f t="shared" si="69"/>
        <v>168.00945706962543</v>
      </c>
      <c r="BK194" s="170">
        <f t="shared" si="69"/>
        <v>168.00945706962543</v>
      </c>
      <c r="BL194" s="170">
        <f t="shared" si="69"/>
        <v>168.00945706962543</v>
      </c>
      <c r="BM194" s="170">
        <f t="shared" si="69"/>
        <v>168.00945706962543</v>
      </c>
      <c r="BN194" s="170">
        <f t="shared" si="69"/>
        <v>168.00945706962543</v>
      </c>
      <c r="BO194" s="170">
        <f t="shared" si="69"/>
        <v>170.85326617889277</v>
      </c>
      <c r="BP194" s="170">
        <f t="shared" si="69"/>
        <v>170.85326617889277</v>
      </c>
      <c r="BQ194" s="170">
        <f t="shared" ref="BQ194:BT195" si="70">BQ195</f>
        <v>170.85326617889277</v>
      </c>
      <c r="BR194" s="172">
        <f t="shared" si="70"/>
        <v>173.63227934934534</v>
      </c>
      <c r="BS194" s="172">
        <f t="shared" si="70"/>
        <v>173.63227934934534</v>
      </c>
      <c r="BT194" s="172">
        <f t="shared" si="70"/>
        <v>173.63227934934534</v>
      </c>
    </row>
    <row r="195" spans="1:72" x14ac:dyDescent="0.25">
      <c r="A195" s="173" t="s">
        <v>111</v>
      </c>
      <c r="B195" s="188"/>
      <c r="C195" s="164">
        <f>C196</f>
        <v>7</v>
      </c>
      <c r="D195" s="176">
        <v>100</v>
      </c>
      <c r="E195" s="176">
        <v>115.35955605220677</v>
      </c>
      <c r="F195" s="176">
        <f t="shared" si="69"/>
        <v>115.35955605220677</v>
      </c>
      <c r="G195" s="176">
        <f t="shared" si="69"/>
        <v>115.35955605220677</v>
      </c>
      <c r="H195" s="176">
        <f t="shared" si="69"/>
        <v>115.35955605220677</v>
      </c>
      <c r="I195" s="176">
        <f t="shared" si="69"/>
        <v>115.35955605220677</v>
      </c>
      <c r="J195" s="176">
        <f t="shared" si="69"/>
        <v>115.35955605220677</v>
      </c>
      <c r="K195" s="176">
        <f t="shared" si="69"/>
        <v>115.35955605220677</v>
      </c>
      <c r="L195" s="176">
        <f t="shared" si="69"/>
        <v>115.35955605220677</v>
      </c>
      <c r="M195" s="176">
        <f t="shared" si="69"/>
        <v>118.61230507693075</v>
      </c>
      <c r="N195" s="176">
        <f t="shared" si="69"/>
        <v>118.61230507693075</v>
      </c>
      <c r="O195" s="176">
        <f t="shared" si="69"/>
        <v>118.61230507693075</v>
      </c>
      <c r="P195" s="176">
        <f t="shared" si="69"/>
        <v>126.56861831311758</v>
      </c>
      <c r="Q195" s="176">
        <f t="shared" si="69"/>
        <v>128.20209960882528</v>
      </c>
      <c r="R195" s="176">
        <f t="shared" si="69"/>
        <v>128.20209960882528</v>
      </c>
      <c r="S195" s="176">
        <f t="shared" si="69"/>
        <v>128.20209960882528</v>
      </c>
      <c r="T195" s="176">
        <f t="shared" si="69"/>
        <v>128.20209960882528</v>
      </c>
      <c r="U195" s="176">
        <f t="shared" si="69"/>
        <v>128.20209960882528</v>
      </c>
      <c r="V195" s="176">
        <f t="shared" si="69"/>
        <v>128.20209960882528</v>
      </c>
      <c r="W195" s="176">
        <f t="shared" si="69"/>
        <v>128.20209960882528</v>
      </c>
      <c r="X195" s="176">
        <f t="shared" si="69"/>
        <v>128.20209960882528</v>
      </c>
      <c r="Y195" s="176">
        <f t="shared" si="69"/>
        <v>128.20209960882528</v>
      </c>
      <c r="Z195" s="176">
        <f t="shared" si="69"/>
        <v>128.20209960882528</v>
      </c>
      <c r="AA195" s="176">
        <f t="shared" si="69"/>
        <v>128.20209960882528</v>
      </c>
      <c r="AB195" s="176">
        <f t="shared" si="69"/>
        <v>128.20209960882528</v>
      </c>
      <c r="AC195" s="176">
        <f t="shared" si="69"/>
        <v>128.20209960882528</v>
      </c>
      <c r="AD195" s="176">
        <f t="shared" si="69"/>
        <v>128.20209960882528</v>
      </c>
      <c r="AE195" s="176">
        <f t="shared" si="69"/>
        <v>131.29352517876558</v>
      </c>
      <c r="AF195" s="176">
        <f t="shared" si="69"/>
        <v>131.29352517876558</v>
      </c>
      <c r="AG195" s="176">
        <f t="shared" si="69"/>
        <v>131.29352517876558</v>
      </c>
      <c r="AH195" s="176">
        <f t="shared" si="69"/>
        <v>135.65900137151979</v>
      </c>
      <c r="AI195" s="176">
        <f t="shared" si="69"/>
        <v>135.65900137151979</v>
      </c>
      <c r="AJ195" s="176">
        <f t="shared" si="69"/>
        <v>135.65900137151979</v>
      </c>
      <c r="AK195" s="176">
        <f t="shared" si="69"/>
        <v>135.65900137151979</v>
      </c>
      <c r="AL195" s="176">
        <f t="shared" si="69"/>
        <v>135.65900137151979</v>
      </c>
      <c r="AM195" s="176">
        <f t="shared" si="69"/>
        <v>135.65900137151979</v>
      </c>
      <c r="AN195" s="176">
        <f t="shared" si="69"/>
        <v>139.27975315228886</v>
      </c>
      <c r="AO195" s="176">
        <f t="shared" si="69"/>
        <v>143.89372087604357</v>
      </c>
      <c r="AP195" s="176">
        <f t="shared" si="69"/>
        <v>143.89372087604357</v>
      </c>
      <c r="AQ195" s="176">
        <f t="shared" si="69"/>
        <v>143.89372087604357</v>
      </c>
      <c r="AR195" s="176">
        <f t="shared" si="69"/>
        <v>143.89372087604357</v>
      </c>
      <c r="AS195" s="176">
        <f t="shared" si="69"/>
        <v>143.89372087604357</v>
      </c>
      <c r="AT195" s="176">
        <f t="shared" si="69"/>
        <v>147.17358667727473</v>
      </c>
      <c r="AU195" s="176">
        <f t="shared" si="69"/>
        <v>147.17358667727473</v>
      </c>
      <c r="AV195" s="176">
        <f t="shared" si="69"/>
        <v>147.17358667727473</v>
      </c>
      <c r="AW195" s="176">
        <f t="shared" si="69"/>
        <v>161.58304285947384</v>
      </c>
      <c r="AX195" s="176">
        <f t="shared" si="69"/>
        <v>161.58304285947384</v>
      </c>
      <c r="AY195" s="176">
        <f t="shared" si="69"/>
        <v>161.58304285947384</v>
      </c>
      <c r="AZ195" s="176">
        <f t="shared" si="69"/>
        <v>161.58304285947384</v>
      </c>
      <c r="BA195" s="176">
        <f t="shared" si="69"/>
        <v>161.58304285947384</v>
      </c>
      <c r="BB195" s="176">
        <f t="shared" si="69"/>
        <v>161.58304285947384</v>
      </c>
      <c r="BC195" s="176">
        <f t="shared" si="69"/>
        <v>161.58304285947384</v>
      </c>
      <c r="BD195" s="176">
        <f t="shared" si="69"/>
        <v>161.58304285947384</v>
      </c>
      <c r="BE195" s="176">
        <f t="shared" si="69"/>
        <v>161.58304285947384</v>
      </c>
      <c r="BF195" s="176">
        <f t="shared" si="69"/>
        <v>164.39423673524203</v>
      </c>
      <c r="BG195" s="176">
        <f t="shared" si="69"/>
        <v>168.00945706962543</v>
      </c>
      <c r="BH195" s="176">
        <f t="shared" si="69"/>
        <v>168.00945706962543</v>
      </c>
      <c r="BI195" s="176">
        <f t="shared" si="69"/>
        <v>168.00945706962543</v>
      </c>
      <c r="BJ195" s="176">
        <f t="shared" si="69"/>
        <v>168.00945706962543</v>
      </c>
      <c r="BK195" s="176">
        <f t="shared" si="69"/>
        <v>168.00945706962543</v>
      </c>
      <c r="BL195" s="176">
        <f t="shared" si="69"/>
        <v>168.00945706962543</v>
      </c>
      <c r="BM195" s="176">
        <f t="shared" si="69"/>
        <v>168.00945706962543</v>
      </c>
      <c r="BN195" s="176">
        <f t="shared" si="69"/>
        <v>168.00945706962543</v>
      </c>
      <c r="BO195" s="176">
        <f t="shared" si="69"/>
        <v>170.85326617889277</v>
      </c>
      <c r="BP195" s="176">
        <f t="shared" si="69"/>
        <v>170.85326617889277</v>
      </c>
      <c r="BQ195" s="176">
        <f t="shared" si="70"/>
        <v>170.85326617889277</v>
      </c>
      <c r="BR195" s="177">
        <f t="shared" si="70"/>
        <v>173.63227934934534</v>
      </c>
      <c r="BS195" s="177">
        <f t="shared" si="70"/>
        <v>173.63227934934534</v>
      </c>
      <c r="BT195" s="177">
        <f t="shared" si="70"/>
        <v>173.63227934934534</v>
      </c>
    </row>
    <row r="196" spans="1:72" x14ac:dyDescent="0.25">
      <c r="B196" s="148" t="s">
        <v>566</v>
      </c>
      <c r="C196" s="200">
        <v>7</v>
      </c>
      <c r="D196" s="181">
        <v>100</v>
      </c>
      <c r="E196" s="181">
        <v>115.35955605220677</v>
      </c>
      <c r="F196" s="181">
        <v>115.35955605220677</v>
      </c>
      <c r="G196" s="181">
        <v>115.35955605220677</v>
      </c>
      <c r="H196" s="181">
        <v>115.35955605220677</v>
      </c>
      <c r="I196" s="181">
        <v>115.35955605220677</v>
      </c>
      <c r="J196" s="181">
        <v>115.35955605220677</v>
      </c>
      <c r="K196" s="181">
        <v>115.35955605220677</v>
      </c>
      <c r="L196" s="181">
        <v>115.35955605220677</v>
      </c>
      <c r="M196" s="181">
        <v>118.61230507693075</v>
      </c>
      <c r="N196" s="181">
        <v>118.61230507693075</v>
      </c>
      <c r="O196" s="181">
        <v>118.61230507693075</v>
      </c>
      <c r="P196" s="181">
        <v>126.56861831311758</v>
      </c>
      <c r="Q196" s="181">
        <v>128.20209960882528</v>
      </c>
      <c r="R196" s="181">
        <v>128.20209960882528</v>
      </c>
      <c r="S196" s="181">
        <v>128.20209960882528</v>
      </c>
      <c r="T196" s="181">
        <v>128.20209960882528</v>
      </c>
      <c r="U196" s="181">
        <v>128.20209960882528</v>
      </c>
      <c r="V196" s="181">
        <v>128.20209960882528</v>
      </c>
      <c r="W196" s="181">
        <v>128.20209960882528</v>
      </c>
      <c r="X196" s="181">
        <v>128.20209960882528</v>
      </c>
      <c r="Y196" s="181">
        <v>128.20209960882528</v>
      </c>
      <c r="Z196" s="181">
        <v>128.20209960882528</v>
      </c>
      <c r="AA196" s="181">
        <v>128.20209960882528</v>
      </c>
      <c r="AB196" s="181">
        <v>128.20209960882528</v>
      </c>
      <c r="AC196" s="181">
        <v>128.20209960882528</v>
      </c>
      <c r="AD196" s="181">
        <v>128.20209960882528</v>
      </c>
      <c r="AE196" s="181">
        <v>131.29352517876558</v>
      </c>
      <c r="AF196" s="181">
        <v>131.29352517876558</v>
      </c>
      <c r="AG196" s="181">
        <v>131.29352517876558</v>
      </c>
      <c r="AH196" s="181">
        <v>135.65900137151979</v>
      </c>
      <c r="AI196" s="181">
        <v>135.65900137151979</v>
      </c>
      <c r="AJ196" s="181">
        <v>135.65900137151979</v>
      </c>
      <c r="AK196" s="181">
        <v>135.65900137151979</v>
      </c>
      <c r="AL196" s="181">
        <v>135.65900137151979</v>
      </c>
      <c r="AM196" s="181">
        <v>135.65900137151979</v>
      </c>
      <c r="AN196" s="181">
        <v>139.27975315228886</v>
      </c>
      <c r="AO196" s="181">
        <v>143.89372087604357</v>
      </c>
      <c r="AP196" s="181">
        <v>143.89372087604357</v>
      </c>
      <c r="AQ196" s="181">
        <v>143.89372087604357</v>
      </c>
      <c r="AR196" s="181">
        <v>143.89372087604357</v>
      </c>
      <c r="AS196" s="181">
        <v>143.89372087604357</v>
      </c>
      <c r="AT196" s="181">
        <v>147.17358667727473</v>
      </c>
      <c r="AU196" s="181">
        <v>147.17358667727473</v>
      </c>
      <c r="AV196" s="181">
        <v>147.17358667727473</v>
      </c>
      <c r="AW196" s="181">
        <v>161.58304285947384</v>
      </c>
      <c r="AX196" s="181">
        <v>161.58304285947384</v>
      </c>
      <c r="AY196" s="181">
        <v>161.58304285947384</v>
      </c>
      <c r="AZ196" s="181">
        <v>161.58304285947384</v>
      </c>
      <c r="BA196" s="181">
        <v>161.58304285947384</v>
      </c>
      <c r="BB196" s="181">
        <v>161.58304285947384</v>
      </c>
      <c r="BC196" s="181">
        <v>161.58304285947384</v>
      </c>
      <c r="BD196" s="181">
        <v>161.58304285947384</v>
      </c>
      <c r="BE196" s="181">
        <v>161.58304285947384</v>
      </c>
      <c r="BF196" s="181">
        <v>164.39423673524203</v>
      </c>
      <c r="BG196" s="181">
        <v>168.00945706962543</v>
      </c>
      <c r="BH196" s="181">
        <v>168.00945706962543</v>
      </c>
      <c r="BI196" s="181">
        <v>168.00945706962543</v>
      </c>
      <c r="BJ196" s="181">
        <v>168.00945706962543</v>
      </c>
      <c r="BK196" s="181">
        <v>168.00945706962543</v>
      </c>
      <c r="BL196" s="181">
        <v>168.00945706962543</v>
      </c>
      <c r="BM196" s="181">
        <v>168.00945706962543</v>
      </c>
      <c r="BN196" s="181">
        <v>168.00945706962543</v>
      </c>
      <c r="BO196" s="181">
        <v>170.85326617889277</v>
      </c>
      <c r="BP196" s="181">
        <v>170.85326617889277</v>
      </c>
      <c r="BQ196" s="181">
        <v>170.85326617889277</v>
      </c>
      <c r="BR196" s="181">
        <v>173.63227934934534</v>
      </c>
      <c r="BS196" s="181">
        <v>173.63227934934534</v>
      </c>
      <c r="BT196" s="181">
        <v>173.63227934934534</v>
      </c>
    </row>
    <row r="197" spans="1:72" x14ac:dyDescent="0.25">
      <c r="C197" s="152"/>
      <c r="D197" s="181"/>
      <c r="E197" s="181"/>
      <c r="F197" s="181"/>
      <c r="T197" s="181"/>
      <c r="Y197" s="181"/>
    </row>
    <row r="198" spans="1:72" x14ac:dyDescent="0.25">
      <c r="A198" s="159" t="s">
        <v>112</v>
      </c>
      <c r="B198" s="192"/>
      <c r="C198" s="164">
        <f>C199+C201+C214</f>
        <v>147</v>
      </c>
      <c r="D198" s="163">
        <v>102.82987582031814</v>
      </c>
      <c r="E198" s="163">
        <v>101.97544148907136</v>
      </c>
      <c r="F198" s="163">
        <f t="shared" ref="F198:BQ198" si="71">(F199*44+F201*62+F214*41)/147</f>
        <v>102.02063287775826</v>
      </c>
      <c r="G198" s="163">
        <f t="shared" si="71"/>
        <v>105.35791157778731</v>
      </c>
      <c r="H198" s="163">
        <f t="shared" si="71"/>
        <v>106.039905364614</v>
      </c>
      <c r="I198" s="163">
        <f t="shared" si="71"/>
        <v>106.22772109212626</v>
      </c>
      <c r="J198" s="163">
        <f t="shared" si="71"/>
        <v>107.31793658914903</v>
      </c>
      <c r="K198" s="163">
        <f t="shared" si="71"/>
        <v>107.3116018442142</v>
      </c>
      <c r="L198" s="163">
        <f t="shared" si="71"/>
        <v>106.57586300477065</v>
      </c>
      <c r="M198" s="163">
        <f t="shared" si="71"/>
        <v>106.9517445078387</v>
      </c>
      <c r="N198" s="163">
        <f t="shared" si="71"/>
        <v>110.26085911389031</v>
      </c>
      <c r="O198" s="163">
        <f t="shared" si="71"/>
        <v>110.4784707752482</v>
      </c>
      <c r="P198" s="163">
        <f t="shared" si="71"/>
        <v>119.27306910110963</v>
      </c>
      <c r="Q198" s="163">
        <f t="shared" si="71"/>
        <v>119.69262697676409</v>
      </c>
      <c r="R198" s="163">
        <f t="shared" si="71"/>
        <v>119.933610737961</v>
      </c>
      <c r="S198" s="163">
        <f t="shared" si="71"/>
        <v>120.66544149580712</v>
      </c>
      <c r="T198" s="163">
        <f t="shared" si="71"/>
        <v>116.28435255289848</v>
      </c>
      <c r="U198" s="163">
        <f t="shared" si="71"/>
        <v>113.23234268628916</v>
      </c>
      <c r="V198" s="163">
        <f t="shared" si="71"/>
        <v>109.37865050671058</v>
      </c>
      <c r="W198" s="163">
        <f t="shared" si="71"/>
        <v>110.92083116680807</v>
      </c>
      <c r="X198" s="163">
        <f t="shared" si="71"/>
        <v>110.61072856770924</v>
      </c>
      <c r="Y198" s="163">
        <f t="shared" si="71"/>
        <v>112.97443410631567</v>
      </c>
      <c r="Z198" s="163">
        <f t="shared" si="71"/>
        <v>112.34685505744861</v>
      </c>
      <c r="AA198" s="163">
        <f t="shared" si="71"/>
        <v>114.71802018834535</v>
      </c>
      <c r="AB198" s="163">
        <f t="shared" si="71"/>
        <v>117.35259285875155</v>
      </c>
      <c r="AC198" s="163">
        <f t="shared" si="71"/>
        <v>114.80568604862709</v>
      </c>
      <c r="AD198" s="163">
        <f t="shared" si="71"/>
        <v>117.41699770341702</v>
      </c>
      <c r="AE198" s="163">
        <f t="shared" si="71"/>
        <v>114.70212282119266</v>
      </c>
      <c r="AF198" s="163">
        <f t="shared" si="71"/>
        <v>112.36253754875577</v>
      </c>
      <c r="AG198" s="163">
        <f t="shared" si="71"/>
        <v>112.89853607340483</v>
      </c>
      <c r="AH198" s="163">
        <f t="shared" si="71"/>
        <v>111.5381875516111</v>
      </c>
      <c r="AI198" s="163">
        <f t="shared" si="71"/>
        <v>113.46226354501812</v>
      </c>
      <c r="AJ198" s="163">
        <f t="shared" si="71"/>
        <v>113.61118855824876</v>
      </c>
      <c r="AK198" s="163">
        <f t="shared" si="71"/>
        <v>115.49312110504438</v>
      </c>
      <c r="AL198" s="163">
        <f t="shared" si="71"/>
        <v>113.67260696316792</v>
      </c>
      <c r="AM198" s="163">
        <f t="shared" si="71"/>
        <v>117.65774133753999</v>
      </c>
      <c r="AN198" s="163">
        <f t="shared" si="71"/>
        <v>115.65708072592382</v>
      </c>
      <c r="AO198" s="163">
        <f t="shared" si="71"/>
        <v>118.51571033166128</v>
      </c>
      <c r="AP198" s="163">
        <f t="shared" si="71"/>
        <v>116.13053601295643</v>
      </c>
      <c r="AQ198" s="163">
        <f t="shared" si="71"/>
        <v>117.69313191007348</v>
      </c>
      <c r="AR198" s="163">
        <f t="shared" si="71"/>
        <v>118.05607734476057</v>
      </c>
      <c r="AS198" s="163">
        <f t="shared" si="71"/>
        <v>121.00432781807284</v>
      </c>
      <c r="AT198" s="163">
        <f t="shared" si="71"/>
        <v>123.00373585172532</v>
      </c>
      <c r="AU198" s="163">
        <f t="shared" si="71"/>
        <v>125.72943260013058</v>
      </c>
      <c r="AV198" s="163">
        <f t="shared" si="71"/>
        <v>127.66617991301786</v>
      </c>
      <c r="AW198" s="163">
        <f t="shared" si="71"/>
        <v>128.21153271382335</v>
      </c>
      <c r="AX198" s="163">
        <f t="shared" si="71"/>
        <v>127.7532777639575</v>
      </c>
      <c r="AY198" s="163">
        <f t="shared" si="71"/>
        <v>127.88030745310186</v>
      </c>
      <c r="AZ198" s="163">
        <f t="shared" si="71"/>
        <v>128.65047697504255</v>
      </c>
      <c r="BA198" s="163">
        <f t="shared" si="71"/>
        <v>128.61896573252</v>
      </c>
      <c r="BB198" s="163">
        <f t="shared" si="71"/>
        <v>127.45615187942909</v>
      </c>
      <c r="BC198" s="163">
        <f t="shared" si="71"/>
        <v>127.51438156122379</v>
      </c>
      <c r="BD198" s="163">
        <f t="shared" si="71"/>
        <v>127.53187604396837</v>
      </c>
      <c r="BE198" s="163">
        <f t="shared" si="71"/>
        <v>127.95509938801078</v>
      </c>
      <c r="BF198" s="163">
        <f t="shared" si="71"/>
        <v>127.18623661423702</v>
      </c>
      <c r="BG198" s="163">
        <f t="shared" si="71"/>
        <v>127.18784126758264</v>
      </c>
      <c r="BH198" s="163">
        <f t="shared" si="71"/>
        <v>127.21416531049624</v>
      </c>
      <c r="BI198" s="163">
        <f t="shared" si="71"/>
        <v>127.20681765297448</v>
      </c>
      <c r="BJ198" s="163">
        <f t="shared" si="71"/>
        <v>127.27261153769439</v>
      </c>
      <c r="BK198" s="163">
        <f t="shared" si="71"/>
        <v>127.36707141015536</v>
      </c>
      <c r="BL198" s="163">
        <f t="shared" si="71"/>
        <v>126.89910322575088</v>
      </c>
      <c r="BM198" s="163">
        <f t="shared" si="71"/>
        <v>126.79809475478764</v>
      </c>
      <c r="BN198" s="163">
        <f t="shared" si="71"/>
        <v>126.84580071514641</v>
      </c>
      <c r="BO198" s="163">
        <f t="shared" si="71"/>
        <v>127.63467711008533</v>
      </c>
      <c r="BP198" s="163">
        <f t="shared" si="71"/>
        <v>127.30941540888334</v>
      </c>
      <c r="BQ198" s="163">
        <f t="shared" si="71"/>
        <v>127.45538615728546</v>
      </c>
      <c r="BR198" s="165">
        <f>(BR199*44+BR201*62+BR214*41)/147</f>
        <v>127.4747435709034</v>
      </c>
      <c r="BS198" s="165">
        <f>(BS199*44+BS201*62+BS214*41)/147</f>
        <v>127.29954243012092</v>
      </c>
      <c r="BT198" s="165">
        <f>(BT199*44+BT201*62+BT214*41)/147</f>
        <v>129.85352668678129</v>
      </c>
    </row>
    <row r="199" spans="1:72" x14ac:dyDescent="0.25">
      <c r="A199" s="189" t="s">
        <v>113</v>
      </c>
      <c r="B199" s="188"/>
      <c r="C199" s="164">
        <f>C200</f>
        <v>44</v>
      </c>
      <c r="D199" s="170">
        <v>98.642797202876409</v>
      </c>
      <c r="E199" s="170">
        <v>96.15358354949764</v>
      </c>
      <c r="F199" s="170">
        <f t="shared" ref="F199:BT199" si="72">F200</f>
        <v>96.637344666685621</v>
      </c>
      <c r="G199" s="170">
        <f t="shared" si="72"/>
        <v>100.06616366624644</v>
      </c>
      <c r="H199" s="170">
        <f t="shared" si="72"/>
        <v>100.88545636960136</v>
      </c>
      <c r="I199" s="170">
        <f t="shared" si="72"/>
        <v>100.95142169023114</v>
      </c>
      <c r="J199" s="170">
        <f t="shared" si="72"/>
        <v>100.55314756283305</v>
      </c>
      <c r="K199" s="170">
        <f t="shared" si="72"/>
        <v>100.55448201490525</v>
      </c>
      <c r="L199" s="170">
        <f t="shared" si="72"/>
        <v>98.855275800071411</v>
      </c>
      <c r="M199" s="170">
        <f t="shared" si="72"/>
        <v>96.847421053211477</v>
      </c>
      <c r="N199" s="170">
        <f t="shared" si="72"/>
        <v>97.154398195669273</v>
      </c>
      <c r="O199" s="170">
        <f t="shared" si="72"/>
        <v>97.274591702468797</v>
      </c>
      <c r="P199" s="170">
        <f t="shared" si="72"/>
        <v>97.560459261894408</v>
      </c>
      <c r="Q199" s="170">
        <f t="shared" si="72"/>
        <v>97.969086142414199</v>
      </c>
      <c r="R199" s="170">
        <f t="shared" si="72"/>
        <v>96.718702724756795</v>
      </c>
      <c r="S199" s="170">
        <f t="shared" si="72"/>
        <v>99.016611370383501</v>
      </c>
      <c r="T199" s="170">
        <f t="shared" si="72"/>
        <v>106.48940365100961</v>
      </c>
      <c r="U199" s="170">
        <f t="shared" si="72"/>
        <v>103.4695455021663</v>
      </c>
      <c r="V199" s="170">
        <f t="shared" si="72"/>
        <v>101.64549942609796</v>
      </c>
      <c r="W199" s="170">
        <f t="shared" si="72"/>
        <v>102.1883533321684</v>
      </c>
      <c r="X199" s="170">
        <f t="shared" si="72"/>
        <v>101.14946856624111</v>
      </c>
      <c r="Y199" s="170">
        <f t="shared" si="72"/>
        <v>101.22924059349833</v>
      </c>
      <c r="Z199" s="170">
        <f t="shared" si="72"/>
        <v>99.026583907950581</v>
      </c>
      <c r="AA199" s="170">
        <f t="shared" si="72"/>
        <v>99.245147372326613</v>
      </c>
      <c r="AB199" s="170">
        <f t="shared" si="72"/>
        <v>97.080560010362447</v>
      </c>
      <c r="AC199" s="170">
        <f t="shared" si="72"/>
        <v>98.439697319202963</v>
      </c>
      <c r="AD199" s="170">
        <f t="shared" si="72"/>
        <v>98.774407134146387</v>
      </c>
      <c r="AE199" s="170">
        <f t="shared" si="72"/>
        <v>98.625310472247122</v>
      </c>
      <c r="AF199" s="170">
        <f t="shared" si="72"/>
        <v>99.420820661712611</v>
      </c>
      <c r="AG199" s="170">
        <f t="shared" si="72"/>
        <v>98.144902237504184</v>
      </c>
      <c r="AH199" s="170">
        <f t="shared" si="72"/>
        <v>98.251852466115238</v>
      </c>
      <c r="AI199" s="170">
        <f t="shared" si="72"/>
        <v>97.842673855241415</v>
      </c>
      <c r="AJ199" s="170">
        <f t="shared" si="72"/>
        <v>97.137346309273525</v>
      </c>
      <c r="AK199" s="170">
        <f t="shared" si="72"/>
        <v>96.505444496518166</v>
      </c>
      <c r="AL199" s="170">
        <f t="shared" si="72"/>
        <v>96.742660499931716</v>
      </c>
      <c r="AM199" s="170">
        <f t="shared" si="72"/>
        <v>100.48448380775581</v>
      </c>
      <c r="AN199" s="170">
        <f t="shared" si="72"/>
        <v>101.4085130657617</v>
      </c>
      <c r="AO199" s="170">
        <f t="shared" si="72"/>
        <v>105.65041021305102</v>
      </c>
      <c r="AP199" s="170">
        <f t="shared" si="72"/>
        <v>105.44688498131804</v>
      </c>
      <c r="AQ199" s="170">
        <f t="shared" si="72"/>
        <v>105.36606509977906</v>
      </c>
      <c r="AR199" s="170">
        <f t="shared" si="72"/>
        <v>105.67554378631152</v>
      </c>
      <c r="AS199" s="170">
        <f t="shared" si="72"/>
        <v>107.14618462916705</v>
      </c>
      <c r="AT199" s="170">
        <f t="shared" si="72"/>
        <v>106.74368793420814</v>
      </c>
      <c r="AU199" s="170">
        <f t="shared" si="72"/>
        <v>107.04449058414976</v>
      </c>
      <c r="AV199" s="170">
        <f t="shared" si="72"/>
        <v>106.34287004007642</v>
      </c>
      <c r="AW199" s="170">
        <f t="shared" si="72"/>
        <v>108.35020394515136</v>
      </c>
      <c r="AX199" s="170">
        <f t="shared" si="72"/>
        <v>107.27952645629148</v>
      </c>
      <c r="AY199" s="170">
        <f t="shared" si="72"/>
        <v>107.5839507078912</v>
      </c>
      <c r="AZ199" s="170">
        <f t="shared" si="72"/>
        <v>107.25963975358417</v>
      </c>
      <c r="BA199" s="170">
        <f t="shared" si="72"/>
        <v>107.19230929134937</v>
      </c>
      <c r="BB199" s="170">
        <f t="shared" si="72"/>
        <v>106.1757444912715</v>
      </c>
      <c r="BC199" s="170">
        <f t="shared" si="72"/>
        <v>106.75606171447258</v>
      </c>
      <c r="BD199" s="170">
        <f t="shared" si="72"/>
        <v>106.39275404975392</v>
      </c>
      <c r="BE199" s="170">
        <f t="shared" si="72"/>
        <v>106.32477502331966</v>
      </c>
      <c r="BF199" s="170">
        <f t="shared" si="72"/>
        <v>103.43927629837141</v>
      </c>
      <c r="BG199" s="170">
        <f t="shared" si="72"/>
        <v>103.41435621429697</v>
      </c>
      <c r="BH199" s="170">
        <f t="shared" si="72"/>
        <v>103.09319265453347</v>
      </c>
      <c r="BI199" s="170">
        <f t="shared" si="72"/>
        <v>102.32819348224642</v>
      </c>
      <c r="BJ199" s="170">
        <f t="shared" si="72"/>
        <v>102.53563625551955</v>
      </c>
      <c r="BK199" s="170">
        <f t="shared" si="72"/>
        <v>102.07954080552351</v>
      </c>
      <c r="BL199" s="170">
        <f t="shared" si="72"/>
        <v>100.49509133763095</v>
      </c>
      <c r="BM199" s="170">
        <f t="shared" si="72"/>
        <v>99.363173770336786</v>
      </c>
      <c r="BN199" s="170">
        <f t="shared" si="72"/>
        <v>99.803135120073378</v>
      </c>
      <c r="BO199" s="170">
        <f t="shared" si="72"/>
        <v>101.19170493098851</v>
      </c>
      <c r="BP199" s="170">
        <f t="shared" si="72"/>
        <v>99.888077102707243</v>
      </c>
      <c r="BQ199" s="170">
        <f t="shared" si="72"/>
        <v>99.515627140984392</v>
      </c>
      <c r="BR199" s="172">
        <f t="shared" si="72"/>
        <v>100.45315927587626</v>
      </c>
      <c r="BS199" s="172">
        <f t="shared" si="72"/>
        <v>100.18852610936297</v>
      </c>
      <c r="BT199" s="172">
        <f t="shared" si="72"/>
        <v>100.1754</v>
      </c>
    </row>
    <row r="200" spans="1:72" x14ac:dyDescent="0.25">
      <c r="B200" s="148" t="s">
        <v>567</v>
      </c>
      <c r="C200" s="200">
        <v>44</v>
      </c>
      <c r="D200" s="181">
        <v>98.642797202876409</v>
      </c>
      <c r="E200" s="181">
        <v>96.15358354949764</v>
      </c>
      <c r="F200" s="181">
        <v>96.637344666685621</v>
      </c>
      <c r="G200" s="181">
        <v>100.06616366624644</v>
      </c>
      <c r="H200" s="181">
        <v>100.88545636960136</v>
      </c>
      <c r="I200" s="181">
        <v>100.95142169023114</v>
      </c>
      <c r="J200" s="181">
        <v>100.55314756283305</v>
      </c>
      <c r="K200" s="181">
        <v>100.55448201490525</v>
      </c>
      <c r="L200" s="181">
        <v>98.855275800071411</v>
      </c>
      <c r="M200" s="181">
        <v>96.847421053211477</v>
      </c>
      <c r="N200" s="181">
        <v>97.154398195669273</v>
      </c>
      <c r="O200" s="181">
        <v>97.274591702468797</v>
      </c>
      <c r="P200" s="181">
        <v>97.560459261894408</v>
      </c>
      <c r="Q200" s="181">
        <v>97.969086142414199</v>
      </c>
      <c r="R200" s="181">
        <v>96.718702724756795</v>
      </c>
      <c r="S200" s="181">
        <v>99.016611370383501</v>
      </c>
      <c r="T200" s="181">
        <v>106.48940365100961</v>
      </c>
      <c r="U200" s="181">
        <v>103.4695455021663</v>
      </c>
      <c r="V200" s="181">
        <v>101.64549942609796</v>
      </c>
      <c r="W200" s="181">
        <v>102.1883533321684</v>
      </c>
      <c r="X200" s="181">
        <v>101.14946856624111</v>
      </c>
      <c r="Y200" s="181">
        <v>101.22924059349833</v>
      </c>
      <c r="Z200" s="181">
        <v>99.026583907950581</v>
      </c>
      <c r="AA200" s="181">
        <v>99.245147372326613</v>
      </c>
      <c r="AB200" s="181">
        <v>97.080560010362447</v>
      </c>
      <c r="AC200" s="181">
        <v>98.439697319202963</v>
      </c>
      <c r="AD200" s="181">
        <v>98.774407134146387</v>
      </c>
      <c r="AE200" s="181">
        <v>98.625310472247122</v>
      </c>
      <c r="AF200" s="181">
        <v>99.420820661712611</v>
      </c>
      <c r="AG200" s="181">
        <v>98.144902237504184</v>
      </c>
      <c r="AH200" s="181">
        <v>98.251852466115238</v>
      </c>
      <c r="AI200" s="181">
        <v>97.842673855241415</v>
      </c>
      <c r="AJ200" s="181">
        <v>97.137346309273525</v>
      </c>
      <c r="AK200" s="181">
        <v>96.505444496518166</v>
      </c>
      <c r="AL200" s="181">
        <v>96.742660499931716</v>
      </c>
      <c r="AM200" s="181">
        <v>100.48448380775581</v>
      </c>
      <c r="AN200" s="181">
        <v>101.4085130657617</v>
      </c>
      <c r="AO200" s="181">
        <v>105.65041021305102</v>
      </c>
      <c r="AP200" s="181">
        <v>105.44688498131804</v>
      </c>
      <c r="AQ200" s="181">
        <v>105.36606509977906</v>
      </c>
      <c r="AR200" s="181">
        <v>105.67554378631152</v>
      </c>
      <c r="AS200" s="181">
        <v>107.14618462916705</v>
      </c>
      <c r="AT200" s="181">
        <v>106.74368793420814</v>
      </c>
      <c r="AU200" s="181">
        <v>107.04449058414976</v>
      </c>
      <c r="AV200" s="181">
        <v>106.34287004007642</v>
      </c>
      <c r="AW200" s="181">
        <v>108.35020394515136</v>
      </c>
      <c r="AX200" s="181">
        <v>107.27952645629148</v>
      </c>
      <c r="AY200" s="181">
        <v>107.5839507078912</v>
      </c>
      <c r="AZ200" s="181">
        <v>107.25963975358417</v>
      </c>
      <c r="BA200" s="181">
        <v>107.19230929134937</v>
      </c>
      <c r="BB200" s="181">
        <v>106.1757444912715</v>
      </c>
      <c r="BC200" s="181">
        <v>106.75606171447258</v>
      </c>
      <c r="BD200" s="181">
        <v>106.39275404975392</v>
      </c>
      <c r="BE200" s="181">
        <v>106.32477502331966</v>
      </c>
      <c r="BF200" s="181">
        <v>103.43927629837141</v>
      </c>
      <c r="BG200" s="181">
        <v>103.41435621429697</v>
      </c>
      <c r="BH200" s="181">
        <v>103.09319265453347</v>
      </c>
      <c r="BI200" s="181">
        <v>102.32819348224642</v>
      </c>
      <c r="BJ200" s="181">
        <v>102.53563625551955</v>
      </c>
      <c r="BK200" s="181">
        <v>102.07954080552351</v>
      </c>
      <c r="BL200" s="181">
        <v>100.49509133763095</v>
      </c>
      <c r="BM200" s="181">
        <v>99.363173770336786</v>
      </c>
      <c r="BN200" s="181">
        <v>99.803135120073378</v>
      </c>
      <c r="BO200" s="181">
        <v>101.19170493098851</v>
      </c>
      <c r="BP200" s="181">
        <v>99.888077102707243</v>
      </c>
      <c r="BQ200" s="181">
        <v>99.515627140984392</v>
      </c>
      <c r="BR200" s="181">
        <v>100.45315927587626</v>
      </c>
      <c r="BS200" s="181">
        <v>100.18852610936297</v>
      </c>
      <c r="BT200" s="181">
        <v>100.1754</v>
      </c>
    </row>
    <row r="201" spans="1:72" x14ac:dyDescent="0.25">
      <c r="A201" s="189" t="s">
        <v>114</v>
      </c>
      <c r="B201" s="188"/>
      <c r="C201" s="164">
        <f>C202+C204+C209+C211</f>
        <v>62</v>
      </c>
      <c r="D201" s="170">
        <v>106.21108626562817</v>
      </c>
      <c r="E201" s="170">
        <v>106.24787115929048</v>
      </c>
      <c r="F201" s="170">
        <f t="shared" ref="F201:BQ201" si="73">(F202*5+F204*46+F209*6+F211*5)/62</f>
        <v>106.27542096370098</v>
      </c>
      <c r="G201" s="170">
        <f t="shared" si="73"/>
        <v>111.33969971385599</v>
      </c>
      <c r="H201" s="170">
        <f t="shared" si="73"/>
        <v>111.34998471453534</v>
      </c>
      <c r="I201" s="170">
        <f t="shared" si="73"/>
        <v>111.34634549245546</v>
      </c>
      <c r="J201" s="170">
        <f t="shared" si="73"/>
        <v>113.43432864206713</v>
      </c>
      <c r="K201" s="170">
        <f t="shared" si="73"/>
        <v>113.78093141631845</v>
      </c>
      <c r="L201" s="170">
        <f t="shared" si="73"/>
        <v>113.78093141631845</v>
      </c>
      <c r="M201" s="170">
        <f t="shared" si="73"/>
        <v>113.76756432200678</v>
      </c>
      <c r="N201" s="170">
        <f t="shared" si="73"/>
        <v>113.94125657392178</v>
      </c>
      <c r="O201" s="170">
        <f t="shared" si="73"/>
        <v>113.79003390507633</v>
      </c>
      <c r="P201" s="170">
        <f t="shared" si="73"/>
        <v>131.87094675458033</v>
      </c>
      <c r="Q201" s="170">
        <f t="shared" si="73"/>
        <v>132.00466870615526</v>
      </c>
      <c r="R201" s="170">
        <f t="shared" si="73"/>
        <v>131.97555492951614</v>
      </c>
      <c r="S201" s="170">
        <f t="shared" si="73"/>
        <v>131.31935474907263</v>
      </c>
      <c r="T201" s="170">
        <f t="shared" si="73"/>
        <v>115.54094607500583</v>
      </c>
      <c r="U201" s="170">
        <f t="shared" si="73"/>
        <v>109.41863603552414</v>
      </c>
      <c r="V201" s="170">
        <f t="shared" si="73"/>
        <v>103.59932243169067</v>
      </c>
      <c r="W201" s="170">
        <f t="shared" si="73"/>
        <v>107.6392687364021</v>
      </c>
      <c r="X201" s="170">
        <f t="shared" si="73"/>
        <v>107.26684965540095</v>
      </c>
      <c r="Y201" s="170">
        <f t="shared" si="73"/>
        <v>113.24426476531748</v>
      </c>
      <c r="Z201" s="170">
        <f t="shared" si="73"/>
        <v>112.99461126871977</v>
      </c>
      <c r="AA201" s="170">
        <f t="shared" si="73"/>
        <v>118.23591932131959</v>
      </c>
      <c r="AB201" s="170">
        <f t="shared" si="73"/>
        <v>124.87489837108924</v>
      </c>
      <c r="AC201" s="170">
        <f t="shared" si="73"/>
        <v>118.18930554128033</v>
      </c>
      <c r="AD201" s="170">
        <f t="shared" si="73"/>
        <v>124.6949452341525</v>
      </c>
      <c r="AE201" s="170">
        <f t="shared" si="73"/>
        <v>118.31721858126782</v>
      </c>
      <c r="AF201" s="170">
        <f t="shared" si="73"/>
        <v>113.29658287547996</v>
      </c>
      <c r="AG201" s="170">
        <f t="shared" si="73"/>
        <v>117.25536398059731</v>
      </c>
      <c r="AH201" s="170">
        <f t="shared" si="73"/>
        <v>115.25735160556357</v>
      </c>
      <c r="AI201" s="170">
        <f t="shared" si="73"/>
        <v>120.35372369710215</v>
      </c>
      <c r="AJ201" s="170">
        <f t="shared" si="73"/>
        <v>121.23155134706785</v>
      </c>
      <c r="AK201" s="170">
        <f t="shared" si="73"/>
        <v>126.37387176181137</v>
      </c>
      <c r="AL201" s="170">
        <f t="shared" si="73"/>
        <v>122.4741554190297</v>
      </c>
      <c r="AM201" s="170">
        <f t="shared" si="73"/>
        <v>128.92100219381066</v>
      </c>
      <c r="AN201" s="170">
        <f t="shared" si="73"/>
        <v>122.34391666836035</v>
      </c>
      <c r="AO201" s="170">
        <f t="shared" si="73"/>
        <v>126.65207177660561</v>
      </c>
      <c r="AP201" s="170">
        <f t="shared" si="73"/>
        <v>121.67307594083799</v>
      </c>
      <c r="AQ201" s="170">
        <f t="shared" si="73"/>
        <v>124.99892835951687</v>
      </c>
      <c r="AR201" s="170">
        <f t="shared" si="73"/>
        <v>125.00540791896894</v>
      </c>
      <c r="AS201" s="170">
        <f t="shared" si="73"/>
        <v>125.00540791896894</v>
      </c>
      <c r="AT201" s="170">
        <f t="shared" si="73"/>
        <v>127.73875155353797</v>
      </c>
      <c r="AU201" s="170">
        <f t="shared" si="73"/>
        <v>133.26678642444801</v>
      </c>
      <c r="AV201" s="170">
        <f t="shared" si="73"/>
        <v>137.46308876996957</v>
      </c>
      <c r="AW201" s="170">
        <f t="shared" si="73"/>
        <v>136.32118125987037</v>
      </c>
      <c r="AX201" s="170">
        <f t="shared" si="73"/>
        <v>136.14788942424485</v>
      </c>
      <c r="AY201" s="170">
        <f t="shared" si="73"/>
        <v>136.17249773873414</v>
      </c>
      <c r="AZ201" s="170">
        <f t="shared" si="73"/>
        <v>136.4140369982604</v>
      </c>
      <c r="BA201" s="170">
        <f t="shared" si="73"/>
        <v>136.25773106757234</v>
      </c>
      <c r="BB201" s="170">
        <f t="shared" si="73"/>
        <v>136.34336867371471</v>
      </c>
      <c r="BC201" s="170">
        <f t="shared" si="73"/>
        <v>136.28815827941287</v>
      </c>
      <c r="BD201" s="170">
        <f t="shared" si="73"/>
        <v>136.28815827941287</v>
      </c>
      <c r="BE201" s="170">
        <f t="shared" si="73"/>
        <v>136.31844057219084</v>
      </c>
      <c r="BF201" s="170">
        <f t="shared" si="73"/>
        <v>136.31843946461586</v>
      </c>
      <c r="BG201" s="170">
        <f t="shared" si="73"/>
        <v>136.22338190852523</v>
      </c>
      <c r="BH201" s="170">
        <f t="shared" si="73"/>
        <v>136.22338190852523</v>
      </c>
      <c r="BI201" s="170">
        <f t="shared" si="73"/>
        <v>136.7328729997096</v>
      </c>
      <c r="BJ201" s="170">
        <f t="shared" si="73"/>
        <v>136.7328729997096</v>
      </c>
      <c r="BK201" s="170">
        <f t="shared" si="73"/>
        <v>136.7328729997096</v>
      </c>
      <c r="BL201" s="170">
        <f t="shared" si="73"/>
        <v>136.17076513312949</v>
      </c>
      <c r="BM201" s="170">
        <f t="shared" si="73"/>
        <v>136.18858065157249</v>
      </c>
      <c r="BN201" s="170">
        <f t="shared" si="73"/>
        <v>136.18858065157249</v>
      </c>
      <c r="BO201" s="170">
        <f t="shared" si="73"/>
        <v>136.70297141067499</v>
      </c>
      <c r="BP201" s="170">
        <f t="shared" si="73"/>
        <v>136.70342713126115</v>
      </c>
      <c r="BQ201" s="170">
        <f t="shared" si="73"/>
        <v>136.70342713126115</v>
      </c>
      <c r="BR201" s="172">
        <f>(BR202*5+BR204*46+BR209*6+BR211*5)/62</f>
        <v>136.81988223781755</v>
      </c>
      <c r="BS201" s="172">
        <f>(BS202*5+BS204*46+BS209*6+BS211*5)/62</f>
        <v>137.46388459716303</v>
      </c>
      <c r="BT201" s="172">
        <f>(BT202*5+BT204*46+BT209*6+BT211*5)/62</f>
        <v>143.57910494468231</v>
      </c>
    </row>
    <row r="202" spans="1:72" x14ac:dyDescent="0.25">
      <c r="A202" s="173" t="s">
        <v>115</v>
      </c>
      <c r="B202" s="188"/>
      <c r="C202" s="164">
        <f>C203</f>
        <v>5</v>
      </c>
      <c r="D202" s="176">
        <v>104.99437752896567</v>
      </c>
      <c r="E202" s="176">
        <v>105.10166365227994</v>
      </c>
      <c r="F202" s="176">
        <f t="shared" ref="F202:BT202" si="74">F203</f>
        <v>105.10166365227994</v>
      </c>
      <c r="G202" s="176">
        <f t="shared" si="74"/>
        <v>106.20061771584679</v>
      </c>
      <c r="H202" s="176">
        <f t="shared" si="74"/>
        <v>105.26366076923955</v>
      </c>
      <c r="I202" s="176">
        <f t="shared" si="74"/>
        <v>105.26366076923955</v>
      </c>
      <c r="J202" s="176">
        <f t="shared" si="74"/>
        <v>105.64597341027897</v>
      </c>
      <c r="K202" s="176">
        <f t="shared" si="74"/>
        <v>105.64597341027897</v>
      </c>
      <c r="L202" s="176">
        <f t="shared" si="74"/>
        <v>105.64597341027897</v>
      </c>
      <c r="M202" s="176">
        <f t="shared" si="74"/>
        <v>105.16622169689438</v>
      </c>
      <c r="N202" s="176">
        <f t="shared" si="74"/>
        <v>107.32000562064047</v>
      </c>
      <c r="O202" s="176">
        <f t="shared" si="74"/>
        <v>105.44484452695679</v>
      </c>
      <c r="P202" s="176">
        <f t="shared" si="74"/>
        <v>103.06239003616608</v>
      </c>
      <c r="Q202" s="176">
        <f t="shared" si="74"/>
        <v>102.5204152201821</v>
      </c>
      <c r="R202" s="176">
        <f t="shared" si="74"/>
        <v>102.5204152201821</v>
      </c>
      <c r="S202" s="176">
        <f t="shared" si="74"/>
        <v>102.5204152201821</v>
      </c>
      <c r="T202" s="176">
        <f t="shared" si="74"/>
        <v>103.10556542268849</v>
      </c>
      <c r="U202" s="176">
        <f t="shared" si="74"/>
        <v>103.10556542268849</v>
      </c>
      <c r="V202" s="176">
        <f t="shared" si="74"/>
        <v>103.10556542268849</v>
      </c>
      <c r="W202" s="176">
        <f t="shared" si="74"/>
        <v>112.23022103517727</v>
      </c>
      <c r="X202" s="176">
        <f t="shared" si="74"/>
        <v>112.23022103517727</v>
      </c>
      <c r="Y202" s="176">
        <f t="shared" si="74"/>
        <v>115.37498529993645</v>
      </c>
      <c r="Z202" s="176">
        <f t="shared" si="74"/>
        <v>119.31899313346034</v>
      </c>
      <c r="AA202" s="176">
        <f t="shared" si="74"/>
        <v>119.80373657761848</v>
      </c>
      <c r="AB202" s="176">
        <f t="shared" si="74"/>
        <v>120.70490227773075</v>
      </c>
      <c r="AC202" s="176">
        <f t="shared" si="74"/>
        <v>121.68641628828136</v>
      </c>
      <c r="AD202" s="176">
        <f t="shared" si="74"/>
        <v>124.58940861990318</v>
      </c>
      <c r="AE202" s="176">
        <f t="shared" si="74"/>
        <v>125.09701638522006</v>
      </c>
      <c r="AF202" s="176">
        <f t="shared" si="74"/>
        <v>125.20492240126255</v>
      </c>
      <c r="AG202" s="176">
        <f t="shared" si="74"/>
        <v>125.20492240126255</v>
      </c>
      <c r="AH202" s="176">
        <f t="shared" si="74"/>
        <v>125.57625797012356</v>
      </c>
      <c r="AI202" s="176">
        <f t="shared" si="74"/>
        <v>125.57625797012356</v>
      </c>
      <c r="AJ202" s="176">
        <f t="shared" si="74"/>
        <v>126.95368076178625</v>
      </c>
      <c r="AK202" s="176">
        <f t="shared" si="74"/>
        <v>125.11009630497979</v>
      </c>
      <c r="AL202" s="176">
        <f t="shared" si="74"/>
        <v>125.11009630497979</v>
      </c>
      <c r="AM202" s="176">
        <f t="shared" si="74"/>
        <v>125.72512561808685</v>
      </c>
      <c r="AN202" s="176">
        <f t="shared" si="74"/>
        <v>125.42519117335787</v>
      </c>
      <c r="AO202" s="176">
        <f t="shared" si="74"/>
        <v>125.42519117335787</v>
      </c>
      <c r="AP202" s="176">
        <f t="shared" si="74"/>
        <v>125.42519117335787</v>
      </c>
      <c r="AQ202" s="176">
        <f t="shared" si="74"/>
        <v>125.42519117335787</v>
      </c>
      <c r="AR202" s="176">
        <f t="shared" si="74"/>
        <v>125.50553771056384</v>
      </c>
      <c r="AS202" s="176">
        <f t="shared" si="74"/>
        <v>125.50553771056384</v>
      </c>
      <c r="AT202" s="176">
        <f t="shared" si="74"/>
        <v>125.50553771056384</v>
      </c>
      <c r="AU202" s="176">
        <f t="shared" si="74"/>
        <v>125.50553771056384</v>
      </c>
      <c r="AV202" s="176">
        <f t="shared" si="74"/>
        <v>125.5676767879022</v>
      </c>
      <c r="AW202" s="176">
        <f t="shared" si="74"/>
        <v>125.5676767879022</v>
      </c>
      <c r="AX202" s="176">
        <f t="shared" si="74"/>
        <v>123.4188580261457</v>
      </c>
      <c r="AY202" s="176">
        <f t="shared" si="74"/>
        <v>123.7240011258129</v>
      </c>
      <c r="AZ202" s="176">
        <f t="shared" si="74"/>
        <v>123.53014658196841</v>
      </c>
      <c r="BA202" s="176">
        <f t="shared" si="74"/>
        <v>122.95792215034741</v>
      </c>
      <c r="BB202" s="176">
        <f t="shared" si="74"/>
        <v>122.95792215034741</v>
      </c>
      <c r="BC202" s="176">
        <f t="shared" si="74"/>
        <v>122.27323194527148</v>
      </c>
      <c r="BD202" s="176">
        <f t="shared" si="74"/>
        <v>122.27323194527148</v>
      </c>
      <c r="BE202" s="176">
        <f t="shared" si="74"/>
        <v>119.83530604958682</v>
      </c>
      <c r="BF202" s="176">
        <f t="shared" si="74"/>
        <v>119.83529231565703</v>
      </c>
      <c r="BG202" s="176">
        <f t="shared" si="74"/>
        <v>118.65657862013313</v>
      </c>
      <c r="BH202" s="176">
        <f t="shared" si="74"/>
        <v>118.65657862013313</v>
      </c>
      <c r="BI202" s="176">
        <f t="shared" si="74"/>
        <v>118.65657862013313</v>
      </c>
      <c r="BJ202" s="176">
        <f t="shared" si="74"/>
        <v>118.65657862013313</v>
      </c>
      <c r="BK202" s="176">
        <f t="shared" si="74"/>
        <v>118.65657862013313</v>
      </c>
      <c r="BL202" s="176">
        <f t="shared" si="74"/>
        <v>119.80918475685037</v>
      </c>
      <c r="BM202" s="176">
        <f t="shared" si="74"/>
        <v>119.80918475685037</v>
      </c>
      <c r="BN202" s="176">
        <f t="shared" si="74"/>
        <v>119.80918475685037</v>
      </c>
      <c r="BO202" s="176">
        <f t="shared" si="74"/>
        <v>123.48004894228492</v>
      </c>
      <c r="BP202" s="176">
        <f t="shared" si="74"/>
        <v>123.48569987755309</v>
      </c>
      <c r="BQ202" s="176">
        <f t="shared" si="74"/>
        <v>123.48569987755309</v>
      </c>
      <c r="BR202" s="177">
        <f t="shared" si="74"/>
        <v>123.48569987755309</v>
      </c>
      <c r="BS202" s="177">
        <f t="shared" si="74"/>
        <v>126.55071877862815</v>
      </c>
      <c r="BT202" s="177">
        <f t="shared" si="74"/>
        <v>126.55071877862815</v>
      </c>
    </row>
    <row r="203" spans="1:72" x14ac:dyDescent="0.25">
      <c r="B203" s="148" t="s">
        <v>568</v>
      </c>
      <c r="C203" s="200">
        <v>5</v>
      </c>
      <c r="D203" s="181">
        <v>104.99437752896567</v>
      </c>
      <c r="E203" s="181">
        <v>105.10166365227994</v>
      </c>
      <c r="F203" s="181">
        <v>105.10166365227994</v>
      </c>
      <c r="G203" s="181">
        <v>106.20061771584679</v>
      </c>
      <c r="H203" s="181">
        <v>105.26366076923955</v>
      </c>
      <c r="I203" s="181">
        <v>105.26366076923955</v>
      </c>
      <c r="J203" s="181">
        <v>105.64597341027897</v>
      </c>
      <c r="K203" s="181">
        <v>105.64597341027897</v>
      </c>
      <c r="L203" s="181">
        <v>105.64597341027897</v>
      </c>
      <c r="M203" s="181">
        <v>105.16622169689438</v>
      </c>
      <c r="N203" s="181">
        <v>107.32000562064047</v>
      </c>
      <c r="O203" s="181">
        <v>105.44484452695679</v>
      </c>
      <c r="P203" s="181">
        <v>103.06239003616608</v>
      </c>
      <c r="Q203" s="181">
        <v>102.5204152201821</v>
      </c>
      <c r="R203" s="181">
        <v>102.5204152201821</v>
      </c>
      <c r="S203" s="181">
        <v>102.5204152201821</v>
      </c>
      <c r="T203" s="181">
        <v>103.10556542268849</v>
      </c>
      <c r="U203" s="181">
        <v>103.10556542268849</v>
      </c>
      <c r="V203" s="181">
        <v>103.10556542268849</v>
      </c>
      <c r="W203" s="181">
        <v>112.23022103517727</v>
      </c>
      <c r="X203" s="181">
        <v>112.23022103517727</v>
      </c>
      <c r="Y203" s="181">
        <v>115.37498529993645</v>
      </c>
      <c r="Z203" s="181">
        <v>119.31899313346034</v>
      </c>
      <c r="AA203" s="181">
        <v>119.80373657761848</v>
      </c>
      <c r="AB203" s="181">
        <v>120.70490227773075</v>
      </c>
      <c r="AC203" s="181">
        <v>121.68641628828136</v>
      </c>
      <c r="AD203" s="181">
        <v>124.58940861990318</v>
      </c>
      <c r="AE203" s="181">
        <v>125.09701638522006</v>
      </c>
      <c r="AF203" s="181">
        <v>125.20492240126255</v>
      </c>
      <c r="AG203" s="181">
        <v>125.20492240126255</v>
      </c>
      <c r="AH203" s="181">
        <v>125.57625797012356</v>
      </c>
      <c r="AI203" s="181">
        <v>125.57625797012356</v>
      </c>
      <c r="AJ203" s="181">
        <v>126.95368076178625</v>
      </c>
      <c r="AK203" s="181">
        <v>125.11009630497979</v>
      </c>
      <c r="AL203" s="181">
        <v>125.11009630497979</v>
      </c>
      <c r="AM203" s="181">
        <v>125.72512561808685</v>
      </c>
      <c r="AN203" s="181">
        <v>125.42519117335787</v>
      </c>
      <c r="AO203" s="181">
        <v>125.42519117335787</v>
      </c>
      <c r="AP203" s="181">
        <v>125.42519117335787</v>
      </c>
      <c r="AQ203" s="181">
        <v>125.42519117335787</v>
      </c>
      <c r="AR203" s="181">
        <v>125.50553771056384</v>
      </c>
      <c r="AS203" s="181">
        <v>125.50553771056384</v>
      </c>
      <c r="AT203" s="181">
        <v>125.50553771056384</v>
      </c>
      <c r="AU203" s="181">
        <v>125.50553771056384</v>
      </c>
      <c r="AV203" s="181">
        <v>125.5676767879022</v>
      </c>
      <c r="AW203" s="181">
        <v>125.5676767879022</v>
      </c>
      <c r="AX203" s="181">
        <v>123.4188580261457</v>
      </c>
      <c r="AY203" s="181">
        <v>123.7240011258129</v>
      </c>
      <c r="AZ203" s="181">
        <v>123.53014658196841</v>
      </c>
      <c r="BA203" s="181">
        <v>122.95792215034741</v>
      </c>
      <c r="BB203" s="181">
        <v>122.95792215034741</v>
      </c>
      <c r="BC203" s="181">
        <v>122.27323194527148</v>
      </c>
      <c r="BD203" s="181">
        <v>122.27323194527148</v>
      </c>
      <c r="BE203" s="181">
        <v>119.83530604958682</v>
      </c>
      <c r="BF203" s="181">
        <v>119.83529231565703</v>
      </c>
      <c r="BG203" s="181">
        <v>118.65657862013313</v>
      </c>
      <c r="BH203" s="181">
        <v>118.65657862013313</v>
      </c>
      <c r="BI203" s="181">
        <v>118.65657862013313</v>
      </c>
      <c r="BJ203" s="181">
        <v>118.65657862013313</v>
      </c>
      <c r="BK203" s="181">
        <v>118.65657862013313</v>
      </c>
      <c r="BL203" s="181">
        <v>119.80918475685037</v>
      </c>
      <c r="BM203" s="181">
        <v>119.80918475685037</v>
      </c>
      <c r="BN203" s="181">
        <v>119.80918475685037</v>
      </c>
      <c r="BO203" s="181">
        <v>123.48004894228492</v>
      </c>
      <c r="BP203" s="181">
        <v>123.48569987755309</v>
      </c>
      <c r="BQ203" s="181">
        <v>123.48569987755309</v>
      </c>
      <c r="BR203" s="181">
        <v>123.48569987755309</v>
      </c>
      <c r="BS203" s="181">
        <v>126.55071877862815</v>
      </c>
      <c r="BT203" s="181">
        <v>126.55071877862815</v>
      </c>
    </row>
    <row r="204" spans="1:72" x14ac:dyDescent="0.25">
      <c r="A204" s="173" t="s">
        <v>116</v>
      </c>
      <c r="B204" s="188"/>
      <c r="C204" s="164">
        <f>SUM(C205:C208)</f>
        <v>46</v>
      </c>
      <c r="D204" s="176">
        <v>107.31358247070624</v>
      </c>
      <c r="E204" s="176">
        <v>107.31358247070624</v>
      </c>
      <c r="F204" s="176">
        <f t="shared" ref="F204:BQ204" si="75">(F205*36+F206*8+F207*1+F208*1)/46</f>
        <v>107.31358247070624</v>
      </c>
      <c r="G204" s="176">
        <f t="shared" si="75"/>
        <v>114.01989795313617</v>
      </c>
      <c r="H204" s="176">
        <f t="shared" si="75"/>
        <v>114.01989795313617</v>
      </c>
      <c r="I204" s="176">
        <f t="shared" si="75"/>
        <v>114.01499291468068</v>
      </c>
      <c r="J204" s="176">
        <f t="shared" si="75"/>
        <v>116.40666634791312</v>
      </c>
      <c r="K204" s="176">
        <f t="shared" si="75"/>
        <v>116.87382660886057</v>
      </c>
      <c r="L204" s="176">
        <f t="shared" si="75"/>
        <v>116.87382660886057</v>
      </c>
      <c r="M204" s="176">
        <f t="shared" si="75"/>
        <v>116.87382660886057</v>
      </c>
      <c r="N204" s="176">
        <f t="shared" si="75"/>
        <v>116.87382660886057</v>
      </c>
      <c r="O204" s="176">
        <f t="shared" si="75"/>
        <v>116.87382660886057</v>
      </c>
      <c r="P204" s="176">
        <f t="shared" si="75"/>
        <v>139.36441403016593</v>
      </c>
      <c r="Q204" s="176">
        <f t="shared" si="75"/>
        <v>139.36441403016593</v>
      </c>
      <c r="R204" s="176">
        <f t="shared" si="75"/>
        <v>139.3251737225219</v>
      </c>
      <c r="S204" s="176">
        <f t="shared" si="75"/>
        <v>138.44073000105453</v>
      </c>
      <c r="T204" s="176">
        <f t="shared" si="75"/>
        <v>117.11057589660513</v>
      </c>
      <c r="U204" s="176">
        <f t="shared" si="75"/>
        <v>108.85876671295587</v>
      </c>
      <c r="V204" s="176">
        <f t="shared" si="75"/>
        <v>101.01534402952817</v>
      </c>
      <c r="W204" s="176">
        <f t="shared" si="75"/>
        <v>105.41027568561533</v>
      </c>
      <c r="X204" s="176">
        <f t="shared" si="75"/>
        <v>104.9083195329616</v>
      </c>
      <c r="Y204" s="176">
        <f t="shared" si="75"/>
        <v>112.22961274140026</v>
      </c>
      <c r="Z204" s="176">
        <f t="shared" si="75"/>
        <v>111.46442674234204</v>
      </c>
      <c r="AA204" s="176">
        <f t="shared" si="75"/>
        <v>118.47610896061158</v>
      </c>
      <c r="AB204" s="176">
        <f t="shared" si="75"/>
        <v>127.32634532115848</v>
      </c>
      <c r="AC204" s="176">
        <f t="shared" si="75"/>
        <v>118.20864259287794</v>
      </c>
      <c r="AD204" s="176">
        <f t="shared" si="75"/>
        <v>126.66157083852936</v>
      </c>
      <c r="AE204" s="176">
        <f t="shared" si="75"/>
        <v>117.65320154076736</v>
      </c>
      <c r="AF204" s="176">
        <f t="shared" si="75"/>
        <v>110.87452884861386</v>
      </c>
      <c r="AG204" s="176">
        <f t="shared" si="75"/>
        <v>115.68047252822275</v>
      </c>
      <c r="AH204" s="176">
        <f t="shared" si="75"/>
        <v>112.94713676525762</v>
      </c>
      <c r="AI204" s="176">
        <f t="shared" si="75"/>
        <v>119.81616001907051</v>
      </c>
      <c r="AJ204" s="176">
        <f t="shared" si="75"/>
        <v>120.84959915688701</v>
      </c>
      <c r="AK204" s="176">
        <f t="shared" si="75"/>
        <v>127.95627214059631</v>
      </c>
      <c r="AL204" s="176">
        <f t="shared" si="75"/>
        <v>121.80880046225521</v>
      </c>
      <c r="AM204" s="176">
        <f t="shared" si="75"/>
        <v>130.43117771162224</v>
      </c>
      <c r="AN204" s="176">
        <f t="shared" si="75"/>
        <v>121.14419078891807</v>
      </c>
      <c r="AO204" s="176">
        <f t="shared" si="75"/>
        <v>126.95083463046602</v>
      </c>
      <c r="AP204" s="176">
        <f t="shared" si="75"/>
        <v>120.16493709081841</v>
      </c>
      <c r="AQ204" s="176">
        <f t="shared" si="75"/>
        <v>124.64760774208125</v>
      </c>
      <c r="AR204" s="176">
        <f t="shared" si="75"/>
        <v>124.64760774208125</v>
      </c>
      <c r="AS204" s="176">
        <f t="shared" si="75"/>
        <v>124.64760774208125</v>
      </c>
      <c r="AT204" s="176">
        <f t="shared" si="75"/>
        <v>128.17577217609573</v>
      </c>
      <c r="AU204" s="176">
        <f t="shared" si="75"/>
        <v>135.55530972229096</v>
      </c>
      <c r="AV204" s="176">
        <f t="shared" si="75"/>
        <v>140.31760922431772</v>
      </c>
      <c r="AW204" s="176">
        <f t="shared" si="75"/>
        <v>138.67075694739498</v>
      </c>
      <c r="AX204" s="176">
        <f t="shared" si="75"/>
        <v>138.67075694739498</v>
      </c>
      <c r="AY204" s="176">
        <f t="shared" si="75"/>
        <v>138.67075694739498</v>
      </c>
      <c r="AZ204" s="176">
        <f t="shared" si="75"/>
        <v>139.01738100847865</v>
      </c>
      <c r="BA204" s="176">
        <f t="shared" si="75"/>
        <v>139.01738100847865</v>
      </c>
      <c r="BB204" s="176">
        <f t="shared" si="75"/>
        <v>139.01738100847865</v>
      </c>
      <c r="BC204" s="176">
        <f t="shared" si="75"/>
        <v>139.01738100847865</v>
      </c>
      <c r="BD204" s="176">
        <f t="shared" si="75"/>
        <v>139.01738100847865</v>
      </c>
      <c r="BE204" s="176">
        <f t="shared" si="75"/>
        <v>139.01738100847865</v>
      </c>
      <c r="BF204" s="176">
        <f t="shared" si="75"/>
        <v>139.01738100847865</v>
      </c>
      <c r="BG204" s="176">
        <f t="shared" si="75"/>
        <v>139.01738100847865</v>
      </c>
      <c r="BH204" s="176">
        <f t="shared" si="75"/>
        <v>139.01738100847865</v>
      </c>
      <c r="BI204" s="176">
        <f t="shared" si="75"/>
        <v>139.70408639224885</v>
      </c>
      <c r="BJ204" s="176">
        <f t="shared" si="75"/>
        <v>139.70408639224885</v>
      </c>
      <c r="BK204" s="176">
        <f t="shared" si="75"/>
        <v>139.70408639224885</v>
      </c>
      <c r="BL204" s="176">
        <f t="shared" si="75"/>
        <v>138.82117947025858</v>
      </c>
      <c r="BM204" s="176">
        <f t="shared" si="75"/>
        <v>138.82117947025858</v>
      </c>
      <c r="BN204" s="176">
        <f t="shared" si="75"/>
        <v>138.82117947025858</v>
      </c>
      <c r="BO204" s="176">
        <f t="shared" si="75"/>
        <v>139.11548177758866</v>
      </c>
      <c r="BP204" s="176">
        <f t="shared" si="75"/>
        <v>139.11548177758866</v>
      </c>
      <c r="BQ204" s="176">
        <f t="shared" si="75"/>
        <v>139.11548177758866</v>
      </c>
      <c r="BR204" s="177">
        <f>(BR205*36+BR206*8+BR207*1+BR208*1)/46</f>
        <v>139.27244300816471</v>
      </c>
      <c r="BS204" s="177">
        <f>(BS205*36+BS206*8+BS207*1+BS208*1)/46</f>
        <v>139.27244300816471</v>
      </c>
      <c r="BT204" s="177">
        <f>(BT205*36+BT206*8+BT207*1+BT208*1)/46</f>
        <v>147.37116231211272</v>
      </c>
    </row>
    <row r="205" spans="1:72" x14ac:dyDescent="0.25">
      <c r="B205" s="148" t="s">
        <v>569</v>
      </c>
      <c r="C205" s="184">
        <v>36</v>
      </c>
      <c r="D205" s="181">
        <v>108.96898575020953</v>
      </c>
      <c r="E205" s="181">
        <v>108.96898575020953</v>
      </c>
      <c r="F205" s="181">
        <v>108.96898575020953</v>
      </c>
      <c r="G205" s="181">
        <v>115.95417714445378</v>
      </c>
      <c r="H205" s="181">
        <v>115.95417714445378</v>
      </c>
      <c r="I205" s="181">
        <v>115.95417714445378</v>
      </c>
      <c r="J205" s="181">
        <v>115.95417714445378</v>
      </c>
      <c r="K205" s="181">
        <v>115.95417714445378</v>
      </c>
      <c r="L205" s="181">
        <v>115.95417714445378</v>
      </c>
      <c r="M205" s="181">
        <v>115.95417714445378</v>
      </c>
      <c r="N205" s="181">
        <v>115.95417714445378</v>
      </c>
      <c r="O205" s="181">
        <v>115.95417714445378</v>
      </c>
      <c r="P205" s="181">
        <v>138.30678960603515</v>
      </c>
      <c r="Q205" s="181">
        <v>138.30678960603515</v>
      </c>
      <c r="R205" s="181">
        <v>138.30678960603515</v>
      </c>
      <c r="S205" s="181">
        <v>130.76278290025147</v>
      </c>
      <c r="T205" s="181">
        <v>111.20424699636766</v>
      </c>
      <c r="U205" s="181">
        <v>102.96172115115957</v>
      </c>
      <c r="V205" s="181">
        <v>95.278010617490906</v>
      </c>
      <c r="W205" s="181">
        <v>102.40290583962003</v>
      </c>
      <c r="X205" s="181">
        <v>102.40290583962003</v>
      </c>
      <c r="Y205" s="181">
        <v>109.94691254540369</v>
      </c>
      <c r="Z205" s="181">
        <v>109.94691254540369</v>
      </c>
      <c r="AA205" s="181">
        <v>118.18943839061191</v>
      </c>
      <c r="AB205" s="181">
        <v>126.99077954735952</v>
      </c>
      <c r="AC205" s="181">
        <v>117.49091925118745</v>
      </c>
      <c r="AD205" s="181">
        <v>126.2922604079352</v>
      </c>
      <c r="AE205" s="181">
        <v>116.9321039396479</v>
      </c>
      <c r="AF205" s="181">
        <v>108.27046661078512</v>
      </c>
      <c r="AG205" s="181">
        <v>116.37328862810841</v>
      </c>
      <c r="AH205" s="181">
        <v>112.88069293098631</v>
      </c>
      <c r="AI205" s="181">
        <v>121.26292260407935</v>
      </c>
      <c r="AJ205" s="181">
        <v>121.26292260407935</v>
      </c>
      <c r="AK205" s="181">
        <v>130.34367141659678</v>
      </c>
      <c r="AL205" s="181">
        <v>120.56440346465496</v>
      </c>
      <c r="AM205" s="181">
        <v>129.50544844928754</v>
      </c>
      <c r="AN205" s="181">
        <v>119.86588432523048</v>
      </c>
      <c r="AO205" s="181">
        <v>128.80692930986305</v>
      </c>
      <c r="AP205" s="181">
        <v>119.16736518580608</v>
      </c>
      <c r="AQ205" s="181">
        <v>124.89522212908635</v>
      </c>
      <c r="AR205" s="181">
        <v>124.89522212908635</v>
      </c>
      <c r="AS205" s="181">
        <v>124.89522212908635</v>
      </c>
      <c r="AT205" s="181">
        <v>128.3319362950545</v>
      </c>
      <c r="AU205" s="181">
        <v>135.5127130483375</v>
      </c>
      <c r="AV205" s="181">
        <v>139.45236099469119</v>
      </c>
      <c r="AW205" s="181">
        <v>137.74797429449572</v>
      </c>
      <c r="AX205" s="181">
        <v>137.74797429449572</v>
      </c>
      <c r="AY205" s="181">
        <v>137.74797429449572</v>
      </c>
      <c r="AZ205" s="181">
        <v>137.74797429449572</v>
      </c>
      <c r="BA205" s="181">
        <v>137.74797429449572</v>
      </c>
      <c r="BB205" s="181">
        <v>137.74797429449572</v>
      </c>
      <c r="BC205" s="181">
        <v>137.74797429449572</v>
      </c>
      <c r="BD205" s="181">
        <v>137.74797429449572</v>
      </c>
      <c r="BE205" s="181">
        <v>137.74797429449572</v>
      </c>
      <c r="BF205" s="181">
        <v>137.74797429449572</v>
      </c>
      <c r="BG205" s="181">
        <v>137.74797429449572</v>
      </c>
      <c r="BH205" s="181">
        <v>137.74797429449572</v>
      </c>
      <c r="BI205" s="181">
        <v>137.74797429449572</v>
      </c>
      <c r="BJ205" s="181">
        <v>137.74797429449572</v>
      </c>
      <c r="BK205" s="181">
        <v>137.74797429449572</v>
      </c>
      <c r="BL205" s="181">
        <v>137.74797429449572</v>
      </c>
      <c r="BM205" s="181">
        <v>137.74797429449572</v>
      </c>
      <c r="BN205" s="181">
        <v>137.74797429449572</v>
      </c>
      <c r="BO205" s="181">
        <v>137.74797429449572</v>
      </c>
      <c r="BP205" s="181">
        <v>137.74797429449572</v>
      </c>
      <c r="BQ205" s="181">
        <v>137.74797429449572</v>
      </c>
      <c r="BR205" s="181">
        <v>137.74797429449572</v>
      </c>
      <c r="BS205" s="181">
        <v>137.74797429449572</v>
      </c>
      <c r="BT205" s="181">
        <v>145.99050013970378</v>
      </c>
    </row>
    <row r="206" spans="1:72" x14ac:dyDescent="0.25">
      <c r="B206" s="148" t="s">
        <v>570</v>
      </c>
      <c r="C206" s="200">
        <v>8</v>
      </c>
      <c r="D206" s="181">
        <v>100.84889643463497</v>
      </c>
      <c r="E206" s="181">
        <v>100.84889643463497</v>
      </c>
      <c r="F206" s="181">
        <v>100.84889643463497</v>
      </c>
      <c r="G206" s="181">
        <v>107.13073005093381</v>
      </c>
      <c r="H206" s="181">
        <v>107.13073005093381</v>
      </c>
      <c r="I206" s="181">
        <v>107.13073005093381</v>
      </c>
      <c r="J206" s="181">
        <v>120.88285229202035</v>
      </c>
      <c r="K206" s="181">
        <v>120.88285229202035</v>
      </c>
      <c r="L206" s="181">
        <v>120.88285229202035</v>
      </c>
      <c r="M206" s="181">
        <v>120.88285229202035</v>
      </c>
      <c r="N206" s="181">
        <v>120.88285229202035</v>
      </c>
      <c r="O206" s="181">
        <v>120.88285229202035</v>
      </c>
      <c r="P206" s="181">
        <v>144.99151103565367</v>
      </c>
      <c r="Q206" s="181">
        <v>144.99151103565367</v>
      </c>
      <c r="R206" s="181">
        <v>144.99151103565367</v>
      </c>
      <c r="S206" s="181">
        <v>173.85398981324272</v>
      </c>
      <c r="T206" s="181">
        <v>139.21901528013584</v>
      </c>
      <c r="U206" s="181">
        <v>128.86247877758916</v>
      </c>
      <c r="V206" s="181">
        <v>119.35483870967741</v>
      </c>
      <c r="W206" s="181">
        <v>112.56366723259758</v>
      </c>
      <c r="X206" s="181">
        <v>109.67741935483868</v>
      </c>
      <c r="Y206" s="181">
        <v>117.82682512733446</v>
      </c>
      <c r="Z206" s="181">
        <v>117.82682512733446</v>
      </c>
      <c r="AA206" s="181">
        <v>121.05263157894734</v>
      </c>
      <c r="AB206" s="181">
        <v>130.05093378607802</v>
      </c>
      <c r="AC206" s="181">
        <v>120.37351443123934</v>
      </c>
      <c r="AD206" s="181">
        <v>129.37181663837012</v>
      </c>
      <c r="AE206" s="181">
        <v>119.69439728353142</v>
      </c>
      <c r="AF206" s="181">
        <v>119.69439728353142</v>
      </c>
      <c r="AG206" s="181">
        <v>110.86587436332763</v>
      </c>
      <c r="AH206" s="181">
        <v>110.86587436332763</v>
      </c>
      <c r="AI206" s="181">
        <v>110.86587436332763</v>
      </c>
      <c r="AJ206" s="181">
        <v>116.80814940577245</v>
      </c>
      <c r="AK206" s="181">
        <v>116.80814940577245</v>
      </c>
      <c r="AL206" s="181">
        <v>125.46689303904927</v>
      </c>
      <c r="AM206" s="181">
        <v>134.80475382003397</v>
      </c>
      <c r="AN206" s="181">
        <v>124.78777589134131</v>
      </c>
      <c r="AO206" s="181">
        <v>115.44991511035656</v>
      </c>
      <c r="AP206" s="181">
        <v>120.54329371816638</v>
      </c>
      <c r="AQ206" s="181">
        <v>120.54329371816638</v>
      </c>
      <c r="AR206" s="181">
        <v>120.54329371816638</v>
      </c>
      <c r="AS206" s="181">
        <v>120.54329371816638</v>
      </c>
      <c r="AT206" s="181">
        <v>125.36502546689307</v>
      </c>
      <c r="AU206" s="181">
        <v>135.48387096774195</v>
      </c>
      <c r="AV206" s="181">
        <v>141.69779286926993</v>
      </c>
      <c r="AW206" s="181">
        <v>139.89813242784382</v>
      </c>
      <c r="AX206" s="181">
        <v>139.89813242784382</v>
      </c>
      <c r="AY206" s="181">
        <v>139.89813242784382</v>
      </c>
      <c r="AZ206" s="181">
        <v>139.89813242784382</v>
      </c>
      <c r="BA206" s="181">
        <v>139.89813242784382</v>
      </c>
      <c r="BB206" s="181">
        <v>139.89813242784382</v>
      </c>
      <c r="BC206" s="181">
        <v>139.89813242784382</v>
      </c>
      <c r="BD206" s="181">
        <v>139.89813242784382</v>
      </c>
      <c r="BE206" s="181">
        <v>139.89813242784382</v>
      </c>
      <c r="BF206" s="181">
        <v>139.89813242784382</v>
      </c>
      <c r="BG206" s="181">
        <v>139.89813242784382</v>
      </c>
      <c r="BH206" s="181">
        <v>139.89813242784382</v>
      </c>
      <c r="BI206" s="181">
        <v>139.89813242784382</v>
      </c>
      <c r="BJ206" s="181">
        <v>139.89813242784382</v>
      </c>
      <c r="BK206" s="181">
        <v>139.89813242784382</v>
      </c>
      <c r="BL206" s="181">
        <v>139.89813242784382</v>
      </c>
      <c r="BM206" s="181">
        <v>139.89813242784382</v>
      </c>
      <c r="BN206" s="181">
        <v>139.89813242784382</v>
      </c>
      <c r="BO206" s="181">
        <v>139.89813242784382</v>
      </c>
      <c r="BP206" s="181">
        <v>139.89813242784382</v>
      </c>
      <c r="BQ206" s="181">
        <v>139.89813242784382</v>
      </c>
      <c r="BR206" s="181">
        <v>139.89813242784382</v>
      </c>
      <c r="BS206" s="181">
        <v>139.89813242784382</v>
      </c>
      <c r="BT206" s="181">
        <v>149.23599320882857</v>
      </c>
    </row>
    <row r="207" spans="1:72" x14ac:dyDescent="0.25">
      <c r="B207" s="148" t="s">
        <v>571</v>
      </c>
      <c r="C207" s="184">
        <v>1</v>
      </c>
      <c r="D207" s="181">
        <v>103.86204852526585</v>
      </c>
      <c r="E207" s="181">
        <v>103.86204852526585</v>
      </c>
      <c r="F207" s="181">
        <v>103.86204852526585</v>
      </c>
      <c r="G207" s="181">
        <v>103.86204852526585</v>
      </c>
      <c r="H207" s="181">
        <v>103.86204852526585</v>
      </c>
      <c r="I207" s="181">
        <v>103.86204852526585</v>
      </c>
      <c r="J207" s="181">
        <v>103.86204852526585</v>
      </c>
      <c r="K207" s="181">
        <v>112.94167323642981</v>
      </c>
      <c r="L207" s="181">
        <v>112.94167323642981</v>
      </c>
      <c r="M207" s="181">
        <v>112.94167323642981</v>
      </c>
      <c r="N207" s="181">
        <v>112.94167323642981</v>
      </c>
      <c r="O207" s="181">
        <v>112.94167323642981</v>
      </c>
      <c r="P207" s="181">
        <v>136.85873345120316</v>
      </c>
      <c r="Q207" s="181">
        <v>136.85873345120316</v>
      </c>
      <c r="R207" s="181">
        <v>136.85873345120316</v>
      </c>
      <c r="S207" s="181">
        <v>136.85873345120316</v>
      </c>
      <c r="T207" s="181">
        <v>133.12274368231044</v>
      </c>
      <c r="U207" s="181">
        <v>136.85873345120316</v>
      </c>
      <c r="V207" s="181">
        <v>136.85873345120316</v>
      </c>
      <c r="W207" s="181">
        <v>136.85873345120316</v>
      </c>
      <c r="X207" s="181">
        <v>136.85873345120316</v>
      </c>
      <c r="Y207" s="181">
        <v>136.85873345120316</v>
      </c>
      <c r="Z207" s="181">
        <v>136.85873345120316</v>
      </c>
      <c r="AA207" s="181">
        <v>136.85873345120316</v>
      </c>
      <c r="AB207" s="181">
        <v>136.85873345120316</v>
      </c>
      <c r="AC207" s="181">
        <v>136.85873345120316</v>
      </c>
      <c r="AD207" s="181">
        <v>136.85873345120316</v>
      </c>
      <c r="AE207" s="181">
        <v>136.85873345120316</v>
      </c>
      <c r="AF207" s="181">
        <v>136.85873345120316</v>
      </c>
      <c r="AG207" s="181">
        <v>136.85873345120316</v>
      </c>
      <c r="AH207" s="181">
        <v>136.85873345120316</v>
      </c>
      <c r="AI207" s="181">
        <v>136.85873345120316</v>
      </c>
      <c r="AJ207" s="181">
        <v>136.85873345120316</v>
      </c>
      <c r="AK207" s="181">
        <v>136.85873345120316</v>
      </c>
      <c r="AL207" s="181">
        <v>136.85873345120316</v>
      </c>
      <c r="AM207" s="181">
        <v>136.9</v>
      </c>
      <c r="AN207" s="181">
        <v>136.85873345120316</v>
      </c>
      <c r="AO207" s="181">
        <v>156.78961696351433</v>
      </c>
      <c r="AP207" s="181">
        <v>156.78961696351433</v>
      </c>
      <c r="AQ207" s="181">
        <v>156.78961696351433</v>
      </c>
      <c r="AR207" s="181">
        <v>156.78961696351433</v>
      </c>
      <c r="AS207" s="181">
        <v>156.78961696351433</v>
      </c>
      <c r="AT207" s="181">
        <v>156.78961696351433</v>
      </c>
      <c r="AU207" s="181">
        <v>156.78961696351433</v>
      </c>
      <c r="AV207" s="181">
        <v>156.78961696351433</v>
      </c>
      <c r="AW207" s="181">
        <v>156.78961696351433</v>
      </c>
      <c r="AX207" s="181">
        <v>156.78961696351433</v>
      </c>
      <c r="AY207" s="181">
        <v>156.78961696351433</v>
      </c>
      <c r="AZ207" s="181">
        <v>172.73432377336331</v>
      </c>
      <c r="BA207" s="181">
        <v>172.73432377336331</v>
      </c>
      <c r="BB207" s="181">
        <v>172.73432377336331</v>
      </c>
      <c r="BC207" s="181">
        <v>172.73432377336331</v>
      </c>
      <c r="BD207" s="181">
        <v>172.73432377336331</v>
      </c>
      <c r="BE207" s="181">
        <v>172.73432377336331</v>
      </c>
      <c r="BF207" s="181">
        <v>172.73432377336331</v>
      </c>
      <c r="BG207" s="181">
        <v>172.73432377336331</v>
      </c>
      <c r="BH207" s="181">
        <v>172.73432377336331</v>
      </c>
      <c r="BI207" s="181">
        <v>172.73432377336331</v>
      </c>
      <c r="BJ207" s="181">
        <v>172.73432377336331</v>
      </c>
      <c r="BK207" s="181">
        <v>172.73432377336331</v>
      </c>
      <c r="BL207" s="181">
        <v>172.73432377336331</v>
      </c>
      <c r="BM207" s="181">
        <v>172.73432377336331</v>
      </c>
      <c r="BN207" s="181">
        <v>172.73432377336331</v>
      </c>
      <c r="BO207" s="181">
        <v>172.73432377336331</v>
      </c>
      <c r="BP207" s="181">
        <v>172.73432377336331</v>
      </c>
      <c r="BQ207" s="181">
        <v>172.73432377336331</v>
      </c>
      <c r="BR207" s="181">
        <v>172.73432377336331</v>
      </c>
      <c r="BS207" s="181">
        <v>172.73432377336331</v>
      </c>
      <c r="BT207" s="181">
        <v>173.84159507960274</v>
      </c>
    </row>
    <row r="208" spans="1:72" x14ac:dyDescent="0.25">
      <c r="B208" s="148" t="s">
        <v>572</v>
      </c>
      <c r="C208" s="184">
        <v>1</v>
      </c>
      <c r="D208" s="181">
        <v>102.88808664259925</v>
      </c>
      <c r="E208" s="181">
        <v>102.88808664259925</v>
      </c>
      <c r="F208" s="181">
        <v>102.88808664259925</v>
      </c>
      <c r="G208" s="181">
        <v>109.65703971119135</v>
      </c>
      <c r="H208" s="181">
        <v>109.65703971119135</v>
      </c>
      <c r="I208" s="181">
        <v>109.43140794223831</v>
      </c>
      <c r="J208" s="181">
        <v>109.43140794223831</v>
      </c>
      <c r="K208" s="181">
        <v>121.84115523465701</v>
      </c>
      <c r="L208" s="181">
        <v>121.84115523465701</v>
      </c>
      <c r="M208" s="181">
        <v>121.84115523465701</v>
      </c>
      <c r="N208" s="181">
        <v>121.84115523465701</v>
      </c>
      <c r="O208" s="181">
        <v>121.84115523465701</v>
      </c>
      <c r="P208" s="181">
        <v>134.92779783393502</v>
      </c>
      <c r="Q208" s="181">
        <v>134.92779783393502</v>
      </c>
      <c r="R208" s="181">
        <v>133.12274368231044</v>
      </c>
      <c r="S208" s="181">
        <v>133.12274368231044</v>
      </c>
      <c r="T208" s="181">
        <v>136.85873345120316</v>
      </c>
      <c r="U208" s="181">
        <v>133.12274368231044</v>
      </c>
      <c r="V208" s="181">
        <v>125</v>
      </c>
      <c r="W208" s="181">
        <v>125</v>
      </c>
      <c r="X208" s="181">
        <v>125</v>
      </c>
      <c r="Y208" s="181">
        <v>125</v>
      </c>
      <c r="Z208" s="181">
        <v>89.801444043321325</v>
      </c>
      <c r="AA208" s="181">
        <v>89.801444043321325</v>
      </c>
      <c r="AB208" s="181">
        <v>108.07761732851985</v>
      </c>
      <c r="AC208" s="181">
        <v>108.07761732851985</v>
      </c>
      <c r="AD208" s="181">
        <v>108.07761732851985</v>
      </c>
      <c r="AE208" s="181">
        <v>108.07761732851985</v>
      </c>
      <c r="AF208" s="181">
        <v>108.07761732851985</v>
      </c>
      <c r="AG208" s="181">
        <v>108.07761732851985</v>
      </c>
      <c r="AH208" s="181">
        <v>108.07761732851985</v>
      </c>
      <c r="AI208" s="181">
        <v>122.29241877256312</v>
      </c>
      <c r="AJ208" s="181">
        <v>122.29241877256312</v>
      </c>
      <c r="AK208" s="181">
        <v>122.29241877256312</v>
      </c>
      <c r="AL208" s="181">
        <v>122.29241877256312</v>
      </c>
      <c r="AM208" s="181">
        <v>122.3</v>
      </c>
      <c r="AN208" s="181">
        <v>122.3</v>
      </c>
      <c r="AO208" s="181">
        <v>122.3</v>
      </c>
      <c r="AP208" s="181">
        <v>116.42599277978343</v>
      </c>
      <c r="AQ208" s="181">
        <v>116.42599277978343</v>
      </c>
      <c r="AR208" s="181">
        <v>116.42599277978343</v>
      </c>
      <c r="AS208" s="181">
        <v>116.42599277978343</v>
      </c>
      <c r="AT208" s="181">
        <v>116.42599277978343</v>
      </c>
      <c r="AU208" s="181">
        <v>116.42599277978343</v>
      </c>
      <c r="AV208" s="181">
        <v>143.95306859205778</v>
      </c>
      <c r="AW208" s="181">
        <v>143.95306859205778</v>
      </c>
      <c r="AX208" s="181">
        <v>143.95306859205778</v>
      </c>
      <c r="AY208" s="181">
        <v>143.95306859205778</v>
      </c>
      <c r="AZ208" s="181">
        <v>143.95306859205778</v>
      </c>
      <c r="BA208" s="181">
        <v>143.95306859205778</v>
      </c>
      <c r="BB208" s="181">
        <v>143.95306859205778</v>
      </c>
      <c r="BC208" s="181">
        <v>143.95306859205778</v>
      </c>
      <c r="BD208" s="181">
        <v>143.95306859205778</v>
      </c>
      <c r="BE208" s="181">
        <v>143.95306859205778</v>
      </c>
      <c r="BF208" s="181">
        <v>143.95306859205778</v>
      </c>
      <c r="BG208" s="181">
        <v>143.95306859205778</v>
      </c>
      <c r="BH208" s="181">
        <v>143.95306859205778</v>
      </c>
      <c r="BI208" s="181">
        <v>175.54151624548734</v>
      </c>
      <c r="BJ208" s="181">
        <v>175.54151624548734</v>
      </c>
      <c r="BK208" s="181">
        <v>175.54151624548734</v>
      </c>
      <c r="BL208" s="181">
        <v>134.92779783393502</v>
      </c>
      <c r="BM208" s="181">
        <v>134.92779783393502</v>
      </c>
      <c r="BN208" s="181">
        <v>134.92779783393502</v>
      </c>
      <c r="BO208" s="181">
        <v>148.46570397111918</v>
      </c>
      <c r="BP208" s="181">
        <v>148.46570397111918</v>
      </c>
      <c r="BQ208" s="181">
        <v>148.46570397111918</v>
      </c>
      <c r="BR208" s="181">
        <v>155.68592057761731</v>
      </c>
      <c r="BS208" s="181">
        <v>155.68592057761731</v>
      </c>
      <c r="BT208" s="181">
        <v>155.68592057761731</v>
      </c>
    </row>
    <row r="209" spans="1:72" x14ac:dyDescent="0.25">
      <c r="A209" s="173" t="s">
        <v>117</v>
      </c>
      <c r="B209" s="188"/>
      <c r="C209" s="164">
        <f>C210</f>
        <v>6</v>
      </c>
      <c r="D209" s="176">
        <v>103.94844452860509</v>
      </c>
      <c r="E209" s="176">
        <v>104.23914999368723</v>
      </c>
      <c r="F209" s="176">
        <f t="shared" ref="F209:BT209" si="76">F210</f>
        <v>104.52383130592892</v>
      </c>
      <c r="G209" s="176">
        <f t="shared" si="76"/>
        <v>104.52383130592892</v>
      </c>
      <c r="H209" s="176">
        <f t="shared" si="76"/>
        <v>105.41090710178833</v>
      </c>
      <c r="I209" s="176">
        <f t="shared" si="76"/>
        <v>105.41090710178833</v>
      </c>
      <c r="J209" s="176">
        <f t="shared" si="76"/>
        <v>108.33197612546068</v>
      </c>
      <c r="K209" s="176">
        <f t="shared" si="76"/>
        <v>108.33197612546068</v>
      </c>
      <c r="L209" s="176">
        <f t="shared" si="76"/>
        <v>108.33197612546068</v>
      </c>
      <c r="M209" s="176">
        <f t="shared" si="76"/>
        <v>108.59364257872703</v>
      </c>
      <c r="N209" s="176">
        <f t="shared" si="76"/>
        <v>108.59364257872703</v>
      </c>
      <c r="O209" s="176">
        <f t="shared" si="76"/>
        <v>108.59364257872703</v>
      </c>
      <c r="P209" s="176">
        <f t="shared" si="76"/>
        <v>109.2339505359194</v>
      </c>
      <c r="Q209" s="176">
        <f t="shared" si="76"/>
        <v>111.06738971551397</v>
      </c>
      <c r="R209" s="176">
        <f t="shared" si="76"/>
        <v>111.06738971551397</v>
      </c>
      <c r="S209" s="176">
        <f t="shared" si="76"/>
        <v>111.06738971551397</v>
      </c>
      <c r="T209" s="176">
        <f t="shared" si="76"/>
        <v>111.06738971551397</v>
      </c>
      <c r="U209" s="176">
        <f t="shared" si="76"/>
        <v>111.06738971551397</v>
      </c>
      <c r="V209" s="176">
        <f t="shared" si="76"/>
        <v>111.06738971551397</v>
      </c>
      <c r="W209" s="176">
        <f t="shared" si="76"/>
        <v>111.51514582378981</v>
      </c>
      <c r="X209" s="176">
        <f t="shared" si="76"/>
        <v>111.51514582378981</v>
      </c>
      <c r="Y209" s="176">
        <f t="shared" si="76"/>
        <v>114.53121714093153</v>
      </c>
      <c r="Z209" s="176">
        <f t="shared" si="76"/>
        <v>114.53121714093153</v>
      </c>
      <c r="AA209" s="176">
        <f t="shared" si="76"/>
        <v>114.53121714093153</v>
      </c>
      <c r="AB209" s="176">
        <f t="shared" si="76"/>
        <v>114.53121714093153</v>
      </c>
      <c r="AC209" s="176">
        <f t="shared" si="76"/>
        <v>114.53121714093153</v>
      </c>
      <c r="AD209" s="176">
        <f t="shared" si="76"/>
        <v>114.53121714093153</v>
      </c>
      <c r="AE209" s="176">
        <f t="shared" si="76"/>
        <v>117.26919987286784</v>
      </c>
      <c r="AF209" s="176">
        <f t="shared" si="76"/>
        <v>117.26919987286784</v>
      </c>
      <c r="AG209" s="176">
        <f t="shared" si="76"/>
        <v>121.33103641541226</v>
      </c>
      <c r="AH209" s="176">
        <f t="shared" si="76"/>
        <v>121.33103641541226</v>
      </c>
      <c r="AI209" s="176">
        <f t="shared" si="76"/>
        <v>121.33103641541226</v>
      </c>
      <c r="AJ209" s="176">
        <f t="shared" si="76"/>
        <v>121.33103641541226</v>
      </c>
      <c r="AK209" s="176">
        <f t="shared" si="76"/>
        <v>121.52017487332945</v>
      </c>
      <c r="AL209" s="176">
        <f t="shared" si="76"/>
        <v>128.3537221985338</v>
      </c>
      <c r="AM209" s="176">
        <f t="shared" si="76"/>
        <v>128.3537221985338</v>
      </c>
      <c r="AN209" s="176">
        <f t="shared" si="76"/>
        <v>131.84068354688694</v>
      </c>
      <c r="AO209" s="176">
        <f t="shared" si="76"/>
        <v>131.84068354688694</v>
      </c>
      <c r="AP209" s="176">
        <f t="shared" si="76"/>
        <v>132.41627438125306</v>
      </c>
      <c r="AQ209" s="176">
        <f t="shared" si="76"/>
        <v>132.41627438125306</v>
      </c>
      <c r="AR209" s="176">
        <f t="shared" si="76"/>
        <v>132.41627438125306</v>
      </c>
      <c r="AS209" s="176">
        <f t="shared" si="76"/>
        <v>132.41627438125306</v>
      </c>
      <c r="AT209" s="176">
        <f t="shared" si="76"/>
        <v>133.61156461102203</v>
      </c>
      <c r="AU209" s="176">
        <f t="shared" si="76"/>
        <v>134.15813708959561</v>
      </c>
      <c r="AV209" s="176">
        <f t="shared" si="76"/>
        <v>140.95718257999769</v>
      </c>
      <c r="AW209" s="176">
        <f t="shared" si="76"/>
        <v>141.78333909871401</v>
      </c>
      <c r="AX209" s="176">
        <f t="shared" si="76"/>
        <v>141.78333909871401</v>
      </c>
      <c r="AY209" s="176">
        <f t="shared" si="76"/>
        <v>141.78333909871401</v>
      </c>
      <c r="AZ209" s="176">
        <f t="shared" si="76"/>
        <v>141.78333909871401</v>
      </c>
      <c r="BA209" s="176">
        <f t="shared" si="76"/>
        <v>140.64503150795514</v>
      </c>
      <c r="BB209" s="176">
        <f t="shared" si="76"/>
        <v>141.52995343809292</v>
      </c>
      <c r="BC209" s="176">
        <f t="shared" si="76"/>
        <v>141.53002120120388</v>
      </c>
      <c r="BD209" s="176">
        <f t="shared" si="76"/>
        <v>141.53002120120388</v>
      </c>
      <c r="BE209" s="176">
        <f t="shared" si="76"/>
        <v>143.87454313964693</v>
      </c>
      <c r="BF209" s="176">
        <f t="shared" si="76"/>
        <v>143.87454313964693</v>
      </c>
      <c r="BG209" s="176">
        <f t="shared" si="76"/>
        <v>143.87454313964693</v>
      </c>
      <c r="BH209" s="176">
        <f t="shared" si="76"/>
        <v>143.87454313964693</v>
      </c>
      <c r="BI209" s="176">
        <f t="shared" si="76"/>
        <v>143.87454313964693</v>
      </c>
      <c r="BJ209" s="176">
        <f t="shared" si="76"/>
        <v>143.87454313964693</v>
      </c>
      <c r="BK209" s="176">
        <f t="shared" si="76"/>
        <v>143.87454313964693</v>
      </c>
      <c r="BL209" s="176">
        <f t="shared" si="76"/>
        <v>143.87454313964693</v>
      </c>
      <c r="BM209" s="176">
        <f t="shared" si="76"/>
        <v>144.05863683022434</v>
      </c>
      <c r="BN209" s="176">
        <f t="shared" si="76"/>
        <v>144.05863683022434</v>
      </c>
      <c r="BO209" s="176">
        <f t="shared" si="76"/>
        <v>144.05863683022434</v>
      </c>
      <c r="BP209" s="176">
        <f t="shared" si="76"/>
        <v>144.05863683022434</v>
      </c>
      <c r="BQ209" s="176">
        <f t="shared" si="76"/>
        <v>144.05863683022434</v>
      </c>
      <c r="BR209" s="177">
        <f t="shared" si="76"/>
        <v>144.05863683022434</v>
      </c>
      <c r="BS209" s="177">
        <f t="shared" si="76"/>
        <v>148.15914545923167</v>
      </c>
      <c r="BT209" s="177">
        <f t="shared" si="76"/>
        <v>149.25957438666293</v>
      </c>
    </row>
    <row r="210" spans="1:72" x14ac:dyDescent="0.25">
      <c r="B210" s="148" t="s">
        <v>573</v>
      </c>
      <c r="C210" s="200">
        <v>6</v>
      </c>
      <c r="D210" s="181">
        <v>103.94844452860509</v>
      </c>
      <c r="E210" s="181">
        <v>104.23914999368723</v>
      </c>
      <c r="F210" s="181">
        <v>104.52383130592892</v>
      </c>
      <c r="G210" s="181">
        <v>104.52383130592892</v>
      </c>
      <c r="H210" s="181">
        <v>105.41090710178833</v>
      </c>
      <c r="I210" s="181">
        <v>105.41090710178833</v>
      </c>
      <c r="J210" s="181">
        <v>108.33197612546068</v>
      </c>
      <c r="K210" s="181">
        <v>108.33197612546068</v>
      </c>
      <c r="L210" s="181">
        <v>108.33197612546068</v>
      </c>
      <c r="M210" s="181">
        <v>108.59364257872703</v>
      </c>
      <c r="N210" s="181">
        <v>108.59364257872703</v>
      </c>
      <c r="O210" s="181">
        <v>108.59364257872703</v>
      </c>
      <c r="P210" s="181">
        <v>109.2339505359194</v>
      </c>
      <c r="Q210" s="181">
        <v>111.06738971551397</v>
      </c>
      <c r="R210" s="181">
        <v>111.06738971551397</v>
      </c>
      <c r="S210" s="181">
        <v>111.06738971551397</v>
      </c>
      <c r="T210" s="181">
        <v>111.06738971551397</v>
      </c>
      <c r="U210" s="181">
        <v>111.06738971551397</v>
      </c>
      <c r="V210" s="181">
        <v>111.06738971551397</v>
      </c>
      <c r="W210" s="181">
        <v>111.51514582378981</v>
      </c>
      <c r="X210" s="181">
        <v>111.51514582378981</v>
      </c>
      <c r="Y210" s="181">
        <v>114.53121714093153</v>
      </c>
      <c r="Z210" s="181">
        <v>114.53121714093153</v>
      </c>
      <c r="AA210" s="181">
        <v>114.53121714093153</v>
      </c>
      <c r="AB210" s="181">
        <v>114.53121714093153</v>
      </c>
      <c r="AC210" s="181">
        <v>114.53121714093153</v>
      </c>
      <c r="AD210" s="181">
        <v>114.53121714093153</v>
      </c>
      <c r="AE210" s="181">
        <v>117.26919987286784</v>
      </c>
      <c r="AF210" s="181">
        <v>117.26919987286784</v>
      </c>
      <c r="AG210" s="181">
        <v>121.33103641541226</v>
      </c>
      <c r="AH210" s="181">
        <v>121.33103641541226</v>
      </c>
      <c r="AI210" s="181">
        <v>121.33103641541226</v>
      </c>
      <c r="AJ210" s="181">
        <v>121.33103641541226</v>
      </c>
      <c r="AK210" s="181">
        <v>121.52017487332945</v>
      </c>
      <c r="AL210" s="181">
        <v>128.3537221985338</v>
      </c>
      <c r="AM210" s="181">
        <v>128.3537221985338</v>
      </c>
      <c r="AN210" s="181">
        <v>131.84068354688694</v>
      </c>
      <c r="AO210" s="181">
        <v>131.84068354688694</v>
      </c>
      <c r="AP210" s="181">
        <v>132.41627438125306</v>
      </c>
      <c r="AQ210" s="181">
        <v>132.41627438125306</v>
      </c>
      <c r="AR210" s="181">
        <v>132.41627438125306</v>
      </c>
      <c r="AS210" s="181">
        <v>132.41627438125306</v>
      </c>
      <c r="AT210" s="181">
        <v>133.61156461102203</v>
      </c>
      <c r="AU210" s="181">
        <v>134.15813708959561</v>
      </c>
      <c r="AV210" s="181">
        <v>140.95718257999769</v>
      </c>
      <c r="AW210" s="181">
        <v>141.78333909871401</v>
      </c>
      <c r="AX210" s="181">
        <v>141.78333909871401</v>
      </c>
      <c r="AY210" s="181">
        <v>141.78333909871401</v>
      </c>
      <c r="AZ210" s="181">
        <v>141.78333909871401</v>
      </c>
      <c r="BA210" s="181">
        <v>140.64503150795514</v>
      </c>
      <c r="BB210" s="181">
        <v>141.52995343809292</v>
      </c>
      <c r="BC210" s="181">
        <v>141.53002120120388</v>
      </c>
      <c r="BD210" s="181">
        <v>141.53002120120388</v>
      </c>
      <c r="BE210" s="181">
        <v>143.87454313964693</v>
      </c>
      <c r="BF210" s="181">
        <v>143.87454313964693</v>
      </c>
      <c r="BG210" s="181">
        <v>143.87454313964693</v>
      </c>
      <c r="BH210" s="181">
        <v>143.87454313964693</v>
      </c>
      <c r="BI210" s="181">
        <v>143.87454313964693</v>
      </c>
      <c r="BJ210" s="181">
        <v>143.87454313964693</v>
      </c>
      <c r="BK210" s="181">
        <v>143.87454313964693</v>
      </c>
      <c r="BL210" s="181">
        <v>143.87454313964693</v>
      </c>
      <c r="BM210" s="181">
        <v>144.05863683022434</v>
      </c>
      <c r="BN210" s="181">
        <v>144.05863683022434</v>
      </c>
      <c r="BO210" s="181">
        <v>144.05863683022434</v>
      </c>
      <c r="BP210" s="181">
        <v>144.05863683022434</v>
      </c>
      <c r="BQ210" s="181">
        <v>144.05863683022434</v>
      </c>
      <c r="BR210" s="181">
        <v>144.05863683022434</v>
      </c>
      <c r="BS210" s="181">
        <v>148.15914545923167</v>
      </c>
      <c r="BT210" s="181">
        <v>149.25957438666293</v>
      </c>
    </row>
    <row r="211" spans="1:72" x14ac:dyDescent="0.25">
      <c r="A211" s="173" t="s">
        <v>118</v>
      </c>
      <c r="B211" s="188"/>
      <c r="C211" s="164">
        <f>C212</f>
        <v>5</v>
      </c>
      <c r="D211" s="176">
        <v>100</v>
      </c>
      <c r="E211" s="176">
        <v>100</v>
      </c>
      <c r="F211" s="176">
        <f t="shared" ref="F211:BT211" si="77">F212</f>
        <v>100</v>
      </c>
      <c r="G211" s="176">
        <f t="shared" si="77"/>
        <v>100</v>
      </c>
      <c r="H211" s="176">
        <f t="shared" si="77"/>
        <v>100</v>
      </c>
      <c r="I211" s="176">
        <f t="shared" si="77"/>
        <v>100</v>
      </c>
      <c r="J211" s="176">
        <f t="shared" si="77"/>
        <v>100</v>
      </c>
      <c r="K211" s="176">
        <f t="shared" si="77"/>
        <v>100</v>
      </c>
      <c r="L211" s="176">
        <f t="shared" si="77"/>
        <v>100</v>
      </c>
      <c r="M211" s="176">
        <f t="shared" si="77"/>
        <v>100</v>
      </c>
      <c r="N211" s="176">
        <f t="shared" si="77"/>
        <v>100</v>
      </c>
      <c r="O211" s="176">
        <f t="shared" si="77"/>
        <v>100</v>
      </c>
      <c r="P211" s="176">
        <f t="shared" si="77"/>
        <v>118.904</v>
      </c>
      <c r="Q211" s="176">
        <f t="shared" si="77"/>
        <v>118.904</v>
      </c>
      <c r="R211" s="176">
        <f t="shared" si="77"/>
        <v>118.904</v>
      </c>
      <c r="S211" s="176">
        <f t="shared" si="77"/>
        <v>118.904</v>
      </c>
      <c r="T211" s="176">
        <f t="shared" si="77"/>
        <v>118.904</v>
      </c>
      <c r="U211" s="176">
        <f t="shared" si="77"/>
        <v>118.904</v>
      </c>
      <c r="V211" s="176">
        <f t="shared" si="77"/>
        <v>118.904</v>
      </c>
      <c r="W211" s="176">
        <f t="shared" si="77"/>
        <v>118.904</v>
      </c>
      <c r="X211" s="176">
        <f t="shared" si="77"/>
        <v>118.904</v>
      </c>
      <c r="Y211" s="176">
        <f t="shared" si="77"/>
        <v>118.904</v>
      </c>
      <c r="Z211" s="176">
        <f t="shared" si="77"/>
        <v>118.904</v>
      </c>
      <c r="AA211" s="176">
        <f t="shared" si="77"/>
        <v>118.904</v>
      </c>
      <c r="AB211" s="176">
        <f t="shared" si="77"/>
        <v>118.904</v>
      </c>
      <c r="AC211" s="176">
        <f t="shared" si="77"/>
        <v>118.904</v>
      </c>
      <c r="AD211" s="176">
        <f t="shared" si="77"/>
        <v>118.904</v>
      </c>
      <c r="AE211" s="176">
        <f t="shared" si="77"/>
        <v>118.904</v>
      </c>
      <c r="AF211" s="176">
        <f t="shared" si="77"/>
        <v>118.904</v>
      </c>
      <c r="AG211" s="176">
        <f t="shared" si="77"/>
        <v>118.904</v>
      </c>
      <c r="AH211" s="176">
        <f t="shared" si="77"/>
        <v>118.904</v>
      </c>
      <c r="AI211" s="176">
        <f t="shared" si="77"/>
        <v>118.904</v>
      </c>
      <c r="AJ211" s="176">
        <f t="shared" si="77"/>
        <v>118.904</v>
      </c>
      <c r="AK211" s="176">
        <f t="shared" si="77"/>
        <v>118.904</v>
      </c>
      <c r="AL211" s="176">
        <f t="shared" si="77"/>
        <v>118.904</v>
      </c>
      <c r="AM211" s="176">
        <f t="shared" si="77"/>
        <v>118.904</v>
      </c>
      <c r="AN211" s="176">
        <f t="shared" si="77"/>
        <v>118.904</v>
      </c>
      <c r="AO211" s="176">
        <f t="shared" si="77"/>
        <v>118.904</v>
      </c>
      <c r="AP211" s="176">
        <f t="shared" si="77"/>
        <v>118.904</v>
      </c>
      <c r="AQ211" s="176">
        <f t="shared" si="77"/>
        <v>118.904</v>
      </c>
      <c r="AR211" s="176">
        <f t="shared" si="77"/>
        <v>118.904</v>
      </c>
      <c r="AS211" s="176">
        <f t="shared" si="77"/>
        <v>118.904</v>
      </c>
      <c r="AT211" s="176">
        <f t="shared" si="77"/>
        <v>118.904</v>
      </c>
      <c r="AU211" s="176">
        <f t="shared" si="77"/>
        <v>118.904</v>
      </c>
      <c r="AV211" s="176">
        <f t="shared" si="77"/>
        <v>118.904</v>
      </c>
      <c r="AW211" s="176">
        <f t="shared" si="77"/>
        <v>118.904</v>
      </c>
      <c r="AX211" s="176">
        <f t="shared" si="77"/>
        <v>118.904</v>
      </c>
      <c r="AY211" s="176">
        <f t="shared" si="77"/>
        <v>118.904</v>
      </c>
      <c r="AZ211" s="176">
        <f t="shared" si="77"/>
        <v>118.904</v>
      </c>
      <c r="BA211" s="176">
        <f t="shared" si="77"/>
        <v>118.904</v>
      </c>
      <c r="BB211" s="176">
        <f t="shared" si="77"/>
        <v>118.904</v>
      </c>
      <c r="BC211" s="176">
        <f t="shared" si="77"/>
        <v>118.904</v>
      </c>
      <c r="BD211" s="176">
        <f t="shared" si="77"/>
        <v>118.904</v>
      </c>
      <c r="BE211" s="176">
        <f t="shared" si="77"/>
        <v>118.904</v>
      </c>
      <c r="BF211" s="176">
        <f t="shared" si="77"/>
        <v>118.904</v>
      </c>
      <c r="BG211" s="176">
        <f t="shared" si="77"/>
        <v>118.904</v>
      </c>
      <c r="BH211" s="176">
        <f t="shared" si="77"/>
        <v>118.904</v>
      </c>
      <c r="BI211" s="176">
        <f t="shared" si="77"/>
        <v>118.904</v>
      </c>
      <c r="BJ211" s="176">
        <f t="shared" si="77"/>
        <v>118.904</v>
      </c>
      <c r="BK211" s="176">
        <f t="shared" si="77"/>
        <v>118.904</v>
      </c>
      <c r="BL211" s="176">
        <f t="shared" si="77"/>
        <v>118.904</v>
      </c>
      <c r="BM211" s="176">
        <f t="shared" si="77"/>
        <v>118.904</v>
      </c>
      <c r="BN211" s="176">
        <f t="shared" si="77"/>
        <v>118.904</v>
      </c>
      <c r="BO211" s="176">
        <f t="shared" si="77"/>
        <v>118.904</v>
      </c>
      <c r="BP211" s="176">
        <f t="shared" si="77"/>
        <v>118.904</v>
      </c>
      <c r="BQ211" s="176">
        <f t="shared" si="77"/>
        <v>118.904</v>
      </c>
      <c r="BR211" s="177">
        <f t="shared" si="77"/>
        <v>118.904</v>
      </c>
      <c r="BS211" s="177">
        <f t="shared" si="77"/>
        <v>118.904</v>
      </c>
      <c r="BT211" s="177">
        <f t="shared" si="77"/>
        <v>118.904</v>
      </c>
    </row>
    <row r="212" spans="1:72" x14ac:dyDescent="0.25">
      <c r="B212" s="148" t="s">
        <v>574</v>
      </c>
      <c r="C212" s="200">
        <v>5</v>
      </c>
      <c r="D212" s="181">
        <v>100</v>
      </c>
      <c r="E212" s="181">
        <v>100</v>
      </c>
      <c r="F212" s="181">
        <v>100</v>
      </c>
      <c r="G212" s="181">
        <v>100</v>
      </c>
      <c r="H212" s="181">
        <v>100</v>
      </c>
      <c r="I212" s="181">
        <v>100</v>
      </c>
      <c r="J212" s="181">
        <v>100</v>
      </c>
      <c r="K212" s="181">
        <v>100</v>
      </c>
      <c r="L212" s="181">
        <v>100</v>
      </c>
      <c r="M212" s="181">
        <v>100</v>
      </c>
      <c r="N212" s="181">
        <v>100</v>
      </c>
      <c r="O212" s="181">
        <v>100</v>
      </c>
      <c r="P212" s="181">
        <v>118.904</v>
      </c>
      <c r="Q212" s="181">
        <v>118.904</v>
      </c>
      <c r="R212" s="181">
        <v>118.904</v>
      </c>
      <c r="S212" s="181">
        <v>118.904</v>
      </c>
      <c r="T212" s="181">
        <v>118.904</v>
      </c>
      <c r="U212" s="181">
        <v>118.904</v>
      </c>
      <c r="V212" s="181">
        <v>118.904</v>
      </c>
      <c r="W212" s="181">
        <v>118.904</v>
      </c>
      <c r="X212" s="181">
        <v>118.904</v>
      </c>
      <c r="Y212" s="181">
        <v>118.904</v>
      </c>
      <c r="Z212" s="181">
        <v>118.904</v>
      </c>
      <c r="AA212" s="181">
        <v>118.904</v>
      </c>
      <c r="AB212" s="181">
        <v>118.904</v>
      </c>
      <c r="AC212" s="181">
        <v>118.904</v>
      </c>
      <c r="AD212" s="181">
        <v>118.904</v>
      </c>
      <c r="AE212" s="181">
        <v>118.904</v>
      </c>
      <c r="AF212" s="181">
        <v>118.904</v>
      </c>
      <c r="AG212" s="181">
        <v>118.904</v>
      </c>
      <c r="AH212" s="181">
        <v>118.904</v>
      </c>
      <c r="AI212" s="181">
        <v>118.904</v>
      </c>
      <c r="AJ212" s="181">
        <v>118.904</v>
      </c>
      <c r="AK212" s="181">
        <v>118.904</v>
      </c>
      <c r="AL212" s="181">
        <v>118.904</v>
      </c>
      <c r="AM212" s="181">
        <v>118.904</v>
      </c>
      <c r="AN212" s="181">
        <v>118.904</v>
      </c>
      <c r="AO212" s="181">
        <v>118.904</v>
      </c>
      <c r="AP212" s="181">
        <v>118.904</v>
      </c>
      <c r="AQ212" s="181">
        <v>118.904</v>
      </c>
      <c r="AR212" s="181">
        <v>118.904</v>
      </c>
      <c r="AS212" s="181">
        <v>118.904</v>
      </c>
      <c r="AT212" s="181">
        <v>118.904</v>
      </c>
      <c r="AU212" s="181">
        <v>118.904</v>
      </c>
      <c r="AV212" s="181">
        <v>118.904</v>
      </c>
      <c r="AW212" s="181">
        <v>118.904</v>
      </c>
      <c r="AX212" s="181">
        <v>118.904</v>
      </c>
      <c r="AY212" s="181">
        <v>118.904</v>
      </c>
      <c r="AZ212" s="181">
        <v>118.904</v>
      </c>
      <c r="BA212" s="181">
        <v>118.904</v>
      </c>
      <c r="BB212" s="181">
        <v>118.904</v>
      </c>
      <c r="BC212" s="181">
        <v>118.904</v>
      </c>
      <c r="BD212" s="181">
        <v>118.904</v>
      </c>
      <c r="BE212" s="181">
        <v>118.904</v>
      </c>
      <c r="BF212" s="181">
        <v>118.904</v>
      </c>
      <c r="BG212" s="181">
        <v>118.904</v>
      </c>
      <c r="BH212" s="181">
        <v>118.904</v>
      </c>
      <c r="BI212" s="181">
        <v>118.904</v>
      </c>
      <c r="BJ212" s="181">
        <v>118.904</v>
      </c>
      <c r="BK212" s="181">
        <v>118.904</v>
      </c>
      <c r="BL212" s="181">
        <v>118.904</v>
      </c>
      <c r="BM212" s="181">
        <v>118.904</v>
      </c>
      <c r="BN212" s="181">
        <v>118.904</v>
      </c>
      <c r="BO212" s="181">
        <v>118.904</v>
      </c>
      <c r="BP212" s="181">
        <v>118.904</v>
      </c>
      <c r="BQ212" s="181">
        <v>118.904</v>
      </c>
      <c r="BR212" s="181">
        <v>118.904</v>
      </c>
      <c r="BS212" s="181">
        <v>118.904</v>
      </c>
      <c r="BT212" s="181">
        <v>118.904</v>
      </c>
    </row>
    <row r="213" spans="1:72" x14ac:dyDescent="0.25">
      <c r="B213" s="148" t="s">
        <v>575</v>
      </c>
      <c r="C213" s="200"/>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c r="AC213" s="181"/>
      <c r="AD213" s="181"/>
      <c r="AE213" s="181"/>
      <c r="AF213" s="181"/>
      <c r="AG213" s="181"/>
      <c r="AH213" s="181"/>
      <c r="AI213" s="181"/>
      <c r="AJ213" s="181"/>
      <c r="AK213" s="181"/>
      <c r="AL213" s="181"/>
      <c r="AM213" s="181"/>
      <c r="AN213" s="181"/>
      <c r="AO213" s="181"/>
      <c r="AP213" s="181"/>
      <c r="AQ213" s="181"/>
      <c r="AR213" s="181"/>
      <c r="AS213" s="181"/>
      <c r="AT213" s="181"/>
      <c r="AU213" s="181"/>
      <c r="AV213" s="181"/>
      <c r="AW213" s="181"/>
      <c r="AX213" s="181"/>
      <c r="AY213" s="181"/>
      <c r="AZ213" s="181"/>
      <c r="BA213" s="181"/>
      <c r="BB213" s="181"/>
      <c r="BC213" s="181"/>
      <c r="BD213" s="181"/>
      <c r="BE213" s="181"/>
      <c r="BF213" s="181"/>
      <c r="BG213" s="181"/>
      <c r="BH213" s="181"/>
      <c r="BI213" s="181"/>
      <c r="BJ213" s="181"/>
      <c r="BK213" s="181"/>
      <c r="BL213" s="181"/>
      <c r="BM213" s="181"/>
      <c r="BN213" s="181"/>
      <c r="BO213" s="181"/>
      <c r="BP213" s="181"/>
      <c r="BQ213" s="181"/>
      <c r="BR213" s="181"/>
      <c r="BS213" s="181"/>
      <c r="BT213" s="181"/>
    </row>
    <row r="214" spans="1:72" x14ac:dyDescent="0.25">
      <c r="A214" s="189" t="s">
        <v>119</v>
      </c>
      <c r="B214" s="188"/>
      <c r="C214" s="164">
        <f>C215+C218+C220</f>
        <v>41</v>
      </c>
      <c r="D214" s="170">
        <v>102.21027610222582</v>
      </c>
      <c r="E214" s="170">
        <v>101.76254172779468</v>
      </c>
      <c r="F214" s="170">
        <f t="shared" ref="F214:BQ214" si="78">(F215*21+F218*19+F220*1)/41</f>
        <v>101.36375043772773</v>
      </c>
      <c r="G214" s="170">
        <f t="shared" si="78"/>
        <v>101.99122971611747</v>
      </c>
      <c r="H214" s="170">
        <f t="shared" si="78"/>
        <v>103.54163307401478</v>
      </c>
      <c r="I214" s="170">
        <f t="shared" si="78"/>
        <v>104.14973233268657</v>
      </c>
      <c r="J214" s="170">
        <f t="shared" si="78"/>
        <v>105.32853195200222</v>
      </c>
      <c r="K214" s="170">
        <f t="shared" si="78"/>
        <v>104.78025645443691</v>
      </c>
      <c r="L214" s="170">
        <f t="shared" si="78"/>
        <v>103.96590191918048</v>
      </c>
      <c r="M214" s="170">
        <f t="shared" si="78"/>
        <v>107.48855922796503</v>
      </c>
      <c r="N214" s="170">
        <f t="shared" si="78"/>
        <v>118.76085028168966</v>
      </c>
      <c r="O214" s="170">
        <f t="shared" si="78"/>
        <v>119.64075773019817</v>
      </c>
      <c r="P214" s="170">
        <f t="shared" si="78"/>
        <v>123.52395735501911</v>
      </c>
      <c r="Q214" s="170">
        <f t="shared" si="78"/>
        <v>124.38748574479193</v>
      </c>
      <c r="R214" s="170">
        <f t="shared" si="78"/>
        <v>126.63740129173087</v>
      </c>
      <c r="S214" s="170">
        <f t="shared" si="78"/>
        <v>127.78753671083579</v>
      </c>
      <c r="T214" s="170">
        <f t="shared" si="78"/>
        <v>127.92018068247054</v>
      </c>
      <c r="U214" s="170">
        <f t="shared" si="78"/>
        <v>129.47655947772427</v>
      </c>
      <c r="V214" s="170">
        <f t="shared" si="78"/>
        <v>126.41711363349576</v>
      </c>
      <c r="W214" s="170">
        <f t="shared" si="78"/>
        <v>125.25463349386456</v>
      </c>
      <c r="X214" s="170">
        <f t="shared" si="78"/>
        <v>125.82087326594612</v>
      </c>
      <c r="Y214" s="170">
        <f t="shared" si="78"/>
        <v>125.17099541621451</v>
      </c>
      <c r="Z214" s="170">
        <f t="shared" si="78"/>
        <v>125.66224641059742</v>
      </c>
      <c r="AA214" s="170">
        <f t="shared" si="78"/>
        <v>126.00330452152629</v>
      </c>
      <c r="AB214" s="170">
        <f t="shared" si="78"/>
        <v>127.73275148226821</v>
      </c>
      <c r="AC214" s="170">
        <f t="shared" si="78"/>
        <v>127.25249325716757</v>
      </c>
      <c r="AD214" s="170">
        <f t="shared" si="78"/>
        <v>126.41800351176603</v>
      </c>
      <c r="AE214" s="170">
        <f t="shared" si="78"/>
        <v>126.48855711945959</v>
      </c>
      <c r="AF214" s="170">
        <f t="shared" si="78"/>
        <v>124.83875054321912</v>
      </c>
      <c r="AG214" s="170">
        <f t="shared" si="78"/>
        <v>122.14333018398274</v>
      </c>
      <c r="AH214" s="170">
        <f t="shared" si="78"/>
        <v>120.17259175689802</v>
      </c>
      <c r="AI214" s="170">
        <f t="shared" si="78"/>
        <v>119.80351761626119</v>
      </c>
      <c r="AJ214" s="170">
        <f t="shared" si="78"/>
        <v>119.76695846186162</v>
      </c>
      <c r="AK214" s="170">
        <f t="shared" si="78"/>
        <v>119.41632183810778</v>
      </c>
      <c r="AL214" s="170">
        <f t="shared" si="78"/>
        <v>118.53167135631331</v>
      </c>
      <c r="AM214" s="170">
        <f t="shared" si="78"/>
        <v>119.05533056246006</v>
      </c>
      <c r="AN214" s="170">
        <f t="shared" si="78"/>
        <v>120.83642581412064</v>
      </c>
      <c r="AO214" s="170">
        <f t="shared" si="78"/>
        <v>120.01860778610765</v>
      </c>
      <c r="AP214" s="170">
        <f t="shared" si="78"/>
        <v>119.21451576572309</v>
      </c>
      <c r="AQ214" s="170">
        <f t="shared" si="78"/>
        <v>119.87438946586525</v>
      </c>
      <c r="AR214" s="170">
        <f t="shared" si="78"/>
        <v>120.83375980746402</v>
      </c>
      <c r="AS214" s="170">
        <f t="shared" si="78"/>
        <v>129.82606767310443</v>
      </c>
      <c r="AT214" s="170">
        <f t="shared" si="78"/>
        <v>133.29327572631982</v>
      </c>
      <c r="AU214" s="170">
        <f t="shared" si="78"/>
        <v>134.3836158097763</v>
      </c>
      <c r="AV214" s="170">
        <f t="shared" si="78"/>
        <v>135.73489418810118</v>
      </c>
      <c r="AW214" s="170">
        <f t="shared" si="78"/>
        <v>137.26275846910755</v>
      </c>
      <c r="AX214" s="170">
        <f t="shared" si="78"/>
        <v>137.03081763223767</v>
      </c>
      <c r="AY214" s="170">
        <f t="shared" si="78"/>
        <v>137.12235377212787</v>
      </c>
      <c r="AZ214" s="170">
        <f t="shared" si="78"/>
        <v>139.86647981174164</v>
      </c>
      <c r="BA214" s="170">
        <f t="shared" si="78"/>
        <v>140.06212262613619</v>
      </c>
      <c r="BB214" s="170">
        <f t="shared" si="78"/>
        <v>136.85445636316626</v>
      </c>
      <c r="BC214" s="170">
        <f t="shared" si="78"/>
        <v>136.52394050584164</v>
      </c>
      <c r="BD214" s="170">
        <f t="shared" si="78"/>
        <v>136.97655577928239</v>
      </c>
      <c r="BE214" s="170">
        <f t="shared" si="78"/>
        <v>138.5211266716021</v>
      </c>
      <c r="BF214" s="170">
        <f t="shared" si="78"/>
        <v>138.86110678922722</v>
      </c>
      <c r="BG214" s="170">
        <f t="shared" si="78"/>
        <v>139.03734913602477</v>
      </c>
      <c r="BH214" s="170">
        <f t="shared" si="78"/>
        <v>139.47639379304655</v>
      </c>
      <c r="BI214" s="170">
        <f t="shared" si="78"/>
        <v>139.50057453137586</v>
      </c>
      <c r="BJ214" s="170">
        <f t="shared" si="78"/>
        <v>139.51384816624932</v>
      </c>
      <c r="BK214" s="170">
        <f t="shared" si="78"/>
        <v>140.34198965531237</v>
      </c>
      <c r="BL214" s="170">
        <f t="shared" si="78"/>
        <v>141.21455407501435</v>
      </c>
      <c r="BM214" s="170">
        <f t="shared" si="78"/>
        <v>142.04020201613343</v>
      </c>
      <c r="BN214" s="170">
        <f t="shared" si="78"/>
        <v>141.73909169379999</v>
      </c>
      <c r="BO214" s="172">
        <f t="shared" si="78"/>
        <v>142.29947050627314</v>
      </c>
      <c r="BP214" s="172">
        <f t="shared" si="78"/>
        <v>142.53161440118396</v>
      </c>
      <c r="BQ214" s="172">
        <f t="shared" si="78"/>
        <v>143.45467533608436</v>
      </c>
      <c r="BR214" s="172">
        <f>(BR215*21+BR218*19+BR220*1)/41</f>
        <v>142.34184385462331</v>
      </c>
      <c r="BS214" s="172">
        <f>(BS215*21+BS218*19+BS220*1)/41</f>
        <v>141.02382300955361</v>
      </c>
      <c r="BT214" s="172">
        <f>(BT215*21+BT218*19+BT220*1)/41</f>
        <v>140.94747113137919</v>
      </c>
    </row>
    <row r="215" spans="1:72" x14ac:dyDescent="0.25">
      <c r="A215" s="173" t="s">
        <v>120</v>
      </c>
      <c r="B215" s="188"/>
      <c r="C215" s="164">
        <f>SUM(C216:C217)</f>
        <v>21</v>
      </c>
      <c r="D215" s="176">
        <v>100</v>
      </c>
      <c r="E215" s="176">
        <v>100</v>
      </c>
      <c r="F215" s="176">
        <f t="shared" ref="F215:BQ215" si="79">(F216*13+F217*8)/21</f>
        <v>100</v>
      </c>
      <c r="G215" s="176">
        <f t="shared" si="79"/>
        <v>100</v>
      </c>
      <c r="H215" s="176">
        <f t="shared" si="79"/>
        <v>100</v>
      </c>
      <c r="I215" s="176">
        <f t="shared" si="79"/>
        <v>100</v>
      </c>
      <c r="J215" s="176">
        <f t="shared" si="79"/>
        <v>102.757474335957</v>
      </c>
      <c r="K215" s="176">
        <f t="shared" si="79"/>
        <v>102.757474335957</v>
      </c>
      <c r="L215" s="176">
        <f t="shared" si="79"/>
        <v>102.757474335957</v>
      </c>
      <c r="M215" s="176">
        <f t="shared" si="79"/>
        <v>102.757474335957</v>
      </c>
      <c r="N215" s="176">
        <f t="shared" si="79"/>
        <v>119.15089360395352</v>
      </c>
      <c r="O215" s="176">
        <f t="shared" si="79"/>
        <v>119.15089360395352</v>
      </c>
      <c r="P215" s="176">
        <f t="shared" si="79"/>
        <v>121.97869388135095</v>
      </c>
      <c r="Q215" s="176">
        <f t="shared" si="79"/>
        <v>121.97869388135095</v>
      </c>
      <c r="R215" s="176">
        <f t="shared" si="79"/>
        <v>121.97869388135095</v>
      </c>
      <c r="S215" s="176">
        <f t="shared" si="79"/>
        <v>127.92248070924337</v>
      </c>
      <c r="T215" s="176">
        <f t="shared" si="79"/>
        <v>127.92248070924337</v>
      </c>
      <c r="U215" s="176">
        <f t="shared" si="79"/>
        <v>127.92248070924337</v>
      </c>
      <c r="V215" s="176">
        <f t="shared" si="79"/>
        <v>127.99639265403948</v>
      </c>
      <c r="W215" s="176">
        <f t="shared" si="79"/>
        <v>127.99639265403948</v>
      </c>
      <c r="X215" s="176">
        <f t="shared" si="79"/>
        <v>127.99639265403948</v>
      </c>
      <c r="Y215" s="176">
        <f t="shared" si="79"/>
        <v>127.99639265403948</v>
      </c>
      <c r="Z215" s="176">
        <f t="shared" si="79"/>
        <v>127.99639265403948</v>
      </c>
      <c r="AA215" s="176">
        <f t="shared" si="79"/>
        <v>129.05114066814673</v>
      </c>
      <c r="AB215" s="176">
        <f t="shared" si="79"/>
        <v>129.05114066814673</v>
      </c>
      <c r="AC215" s="176">
        <f t="shared" si="79"/>
        <v>129.05114066814673</v>
      </c>
      <c r="AD215" s="176">
        <f t="shared" si="79"/>
        <v>129.05114066814673</v>
      </c>
      <c r="AE215" s="176">
        <f t="shared" si="79"/>
        <v>129.05114066814673</v>
      </c>
      <c r="AF215" s="176">
        <f t="shared" si="79"/>
        <v>129.05114066814673</v>
      </c>
      <c r="AG215" s="176">
        <f t="shared" si="79"/>
        <v>129.05114066814673</v>
      </c>
      <c r="AH215" s="176">
        <f t="shared" si="79"/>
        <v>129.1418778641299</v>
      </c>
      <c r="AI215" s="176">
        <f t="shared" si="79"/>
        <v>129.1418778641299</v>
      </c>
      <c r="AJ215" s="176">
        <f t="shared" si="79"/>
        <v>129.1418778641299</v>
      </c>
      <c r="AK215" s="176">
        <f t="shared" si="79"/>
        <v>129.1418778641299</v>
      </c>
      <c r="AL215" s="176">
        <f t="shared" si="79"/>
        <v>129.1418778641299</v>
      </c>
      <c r="AM215" s="176">
        <f t="shared" si="79"/>
        <v>129.1418778641299</v>
      </c>
      <c r="AN215" s="176">
        <f t="shared" si="79"/>
        <v>129.1418778641299</v>
      </c>
      <c r="AO215" s="176">
        <f t="shared" si="79"/>
        <v>129.1418778641299</v>
      </c>
      <c r="AP215" s="176">
        <f t="shared" si="79"/>
        <v>129.1418778641299</v>
      </c>
      <c r="AQ215" s="176">
        <f t="shared" si="79"/>
        <v>129.1418778641299</v>
      </c>
      <c r="AR215" s="176">
        <f t="shared" si="79"/>
        <v>129.1418778641299</v>
      </c>
      <c r="AS215" s="176">
        <f t="shared" si="79"/>
        <v>144.01111889593699</v>
      </c>
      <c r="AT215" s="176">
        <f t="shared" si="79"/>
        <v>154.01452410921453</v>
      </c>
      <c r="AU215" s="176">
        <f t="shared" si="79"/>
        <v>154.01452410921453</v>
      </c>
      <c r="AV215" s="176">
        <f t="shared" si="79"/>
        <v>154.01452410921453</v>
      </c>
      <c r="AW215" s="176">
        <f t="shared" si="79"/>
        <v>154.01452410921453</v>
      </c>
      <c r="AX215" s="176">
        <f t="shared" si="79"/>
        <v>154.01452410921453</v>
      </c>
      <c r="AY215" s="176">
        <f t="shared" si="79"/>
        <v>154.01452410921453</v>
      </c>
      <c r="AZ215" s="176">
        <f t="shared" si="79"/>
        <v>154.01452410921453</v>
      </c>
      <c r="BA215" s="176">
        <f t="shared" si="79"/>
        <v>154.01452410921453</v>
      </c>
      <c r="BB215" s="176">
        <f t="shared" si="79"/>
        <v>154.01452410921453</v>
      </c>
      <c r="BC215" s="176">
        <f t="shared" si="79"/>
        <v>154.01452410921453</v>
      </c>
      <c r="BD215" s="176">
        <f t="shared" si="79"/>
        <v>154.01452410921453</v>
      </c>
      <c r="BE215" s="176">
        <f t="shared" si="79"/>
        <v>154.01452410921453</v>
      </c>
      <c r="BF215" s="176">
        <f t="shared" si="79"/>
        <v>154.01452410921453</v>
      </c>
      <c r="BG215" s="176">
        <f t="shared" si="79"/>
        <v>154.01452410921453</v>
      </c>
      <c r="BH215" s="176">
        <f t="shared" si="79"/>
        <v>154.01452410921453</v>
      </c>
      <c r="BI215" s="176">
        <f t="shared" si="79"/>
        <v>154.01452410921453</v>
      </c>
      <c r="BJ215" s="176">
        <f t="shared" si="79"/>
        <v>154.01452410921453</v>
      </c>
      <c r="BK215" s="176">
        <f t="shared" si="79"/>
        <v>154.01452410921453</v>
      </c>
      <c r="BL215" s="176">
        <f t="shared" si="79"/>
        <v>154.01452410921453</v>
      </c>
      <c r="BM215" s="176">
        <f t="shared" si="79"/>
        <v>154.01452410921453</v>
      </c>
      <c r="BN215" s="176">
        <f t="shared" si="79"/>
        <v>154.01452410921453</v>
      </c>
      <c r="BO215" s="177">
        <f t="shared" si="79"/>
        <v>154.01452410921453</v>
      </c>
      <c r="BP215" s="177">
        <f t="shared" si="79"/>
        <v>154.01452410921453</v>
      </c>
      <c r="BQ215" s="177">
        <f t="shared" si="79"/>
        <v>154.01452410921453</v>
      </c>
      <c r="BR215" s="177">
        <f>(BR216*13+BR217*8)/21</f>
        <v>154.01452410921453</v>
      </c>
      <c r="BS215" s="177">
        <f>(BS216*13+BS217*8)/21</f>
        <v>154.01452410921453</v>
      </c>
      <c r="BT215" s="177">
        <f>(BT216*13+BT217*8)/21</f>
        <v>154.01452410921453</v>
      </c>
    </row>
    <row r="216" spans="1:72" x14ac:dyDescent="0.25">
      <c r="B216" s="148" t="s">
        <v>576</v>
      </c>
      <c r="C216" s="184">
        <v>13</v>
      </c>
      <c r="D216" s="181">
        <v>100</v>
      </c>
      <c r="E216" s="181">
        <v>100</v>
      </c>
      <c r="F216" s="181">
        <v>100</v>
      </c>
      <c r="G216" s="181">
        <v>100</v>
      </c>
      <c r="H216" s="181">
        <v>100</v>
      </c>
      <c r="I216" s="181">
        <v>100</v>
      </c>
      <c r="J216" s="181">
        <v>100.97130469654593</v>
      </c>
      <c r="K216" s="181">
        <v>100.97130469654593</v>
      </c>
      <c r="L216" s="181">
        <v>100.97130469654593</v>
      </c>
      <c r="M216" s="181">
        <v>100.97130469654593</v>
      </c>
      <c r="N216" s="181">
        <v>125.09605889869415</v>
      </c>
      <c r="O216" s="181">
        <v>125.09605889869415</v>
      </c>
      <c r="P216" s="181">
        <v>125.63327473141307</v>
      </c>
      <c r="Q216" s="181">
        <v>125.63327473141307</v>
      </c>
      <c r="R216" s="181">
        <v>125.63327473141307</v>
      </c>
      <c r="S216" s="181">
        <v>125.63327473141307</v>
      </c>
      <c r="T216" s="181">
        <v>125.63327473141307</v>
      </c>
      <c r="U216" s="181">
        <v>125.63327473141307</v>
      </c>
      <c r="V216" s="181">
        <v>125.75267094992985</v>
      </c>
      <c r="W216" s="181">
        <v>125.75267094992985</v>
      </c>
      <c r="X216" s="181">
        <v>125.75267094992985</v>
      </c>
      <c r="Y216" s="181">
        <v>125.75267094992985</v>
      </c>
      <c r="Z216" s="181">
        <v>125.75267094992985</v>
      </c>
      <c r="AA216" s="181">
        <v>125.75267094992985</v>
      </c>
      <c r="AB216" s="181">
        <v>125.75267094992985</v>
      </c>
      <c r="AC216" s="181">
        <v>125.75267094992985</v>
      </c>
      <c r="AD216" s="181">
        <v>125.75267094992985</v>
      </c>
      <c r="AE216" s="181">
        <v>125.75267094992985</v>
      </c>
      <c r="AF216" s="181">
        <v>125.75267094992985</v>
      </c>
      <c r="AG216" s="181">
        <v>125.75267094992985</v>
      </c>
      <c r="AH216" s="181">
        <v>125.89924642036416</v>
      </c>
      <c r="AI216" s="181">
        <v>125.89924642036416</v>
      </c>
      <c r="AJ216" s="181">
        <v>125.89924642036416</v>
      </c>
      <c r="AK216" s="181">
        <v>125.89924642036416</v>
      </c>
      <c r="AL216" s="181">
        <v>125.89924642036416</v>
      </c>
      <c r="AM216" s="181">
        <v>125.89924642036416</v>
      </c>
      <c r="AN216" s="181">
        <v>125.89924642036416</v>
      </c>
      <c r="AO216" s="181">
        <v>125.89924642036416</v>
      </c>
      <c r="AP216" s="181">
        <v>125.89924642036416</v>
      </c>
      <c r="AQ216" s="181">
        <v>125.89924642036416</v>
      </c>
      <c r="AR216" s="181">
        <v>125.89924642036416</v>
      </c>
      <c r="AS216" s="181">
        <v>141.42401138889642</v>
      </c>
      <c r="AT216" s="181">
        <v>152.22239865402662</v>
      </c>
      <c r="AU216" s="181">
        <v>152.22239865402662</v>
      </c>
      <c r="AV216" s="181">
        <v>152.22239865402662</v>
      </c>
      <c r="AW216" s="181">
        <v>152.22239865402662</v>
      </c>
      <c r="AX216" s="181">
        <v>152.22239865402662</v>
      </c>
      <c r="AY216" s="181">
        <v>152.22239865402662</v>
      </c>
      <c r="AZ216" s="181">
        <v>152.22239865402662</v>
      </c>
      <c r="BA216" s="181">
        <v>152.22239865402662</v>
      </c>
      <c r="BB216" s="181">
        <v>152.22239865402662</v>
      </c>
      <c r="BC216" s="181">
        <v>152.22239865402662</v>
      </c>
      <c r="BD216" s="181">
        <v>152.22239865402662</v>
      </c>
      <c r="BE216" s="181">
        <v>152.22239865402662</v>
      </c>
      <c r="BF216" s="181">
        <v>152.22239865402662</v>
      </c>
      <c r="BG216" s="181">
        <v>152.22239865402662</v>
      </c>
      <c r="BH216" s="181">
        <v>152.22239865402662</v>
      </c>
      <c r="BI216" s="181">
        <v>152.22239865402662</v>
      </c>
      <c r="BJ216" s="181">
        <v>152.22239865402662</v>
      </c>
      <c r="BK216" s="181">
        <v>152.22239865402662</v>
      </c>
      <c r="BL216" s="181">
        <v>152.22239865402662</v>
      </c>
      <c r="BM216" s="181">
        <v>152.22239865402662</v>
      </c>
      <c r="BN216" s="181">
        <v>152.22239865402662</v>
      </c>
      <c r="BO216" s="181">
        <v>152.22239865402662</v>
      </c>
      <c r="BP216" s="181">
        <v>152.22239865402662</v>
      </c>
      <c r="BQ216" s="181">
        <v>152.22239865402662</v>
      </c>
      <c r="BR216" s="181">
        <v>152.22239865402662</v>
      </c>
      <c r="BS216" s="181">
        <v>152.22239865402662</v>
      </c>
      <c r="BT216" s="181">
        <v>152.22239865402662</v>
      </c>
    </row>
    <row r="217" spans="1:72" x14ac:dyDescent="0.25">
      <c r="B217" s="148" t="s">
        <v>577</v>
      </c>
      <c r="C217" s="200">
        <v>8</v>
      </c>
      <c r="D217" s="181">
        <v>100</v>
      </c>
      <c r="E217" s="181">
        <v>100</v>
      </c>
      <c r="F217" s="181">
        <v>100</v>
      </c>
      <c r="G217" s="181">
        <v>100</v>
      </c>
      <c r="H217" s="181">
        <v>100</v>
      </c>
      <c r="I217" s="181">
        <v>100</v>
      </c>
      <c r="J217" s="181">
        <v>105.66</v>
      </c>
      <c r="K217" s="181">
        <v>105.66</v>
      </c>
      <c r="L217" s="181">
        <v>105.66</v>
      </c>
      <c r="M217" s="181">
        <v>105.66</v>
      </c>
      <c r="N217" s="181">
        <v>109.49</v>
      </c>
      <c r="O217" s="181">
        <v>109.49</v>
      </c>
      <c r="P217" s="181">
        <v>116.04</v>
      </c>
      <c r="Q217" s="181">
        <v>116.04</v>
      </c>
      <c r="R217" s="181">
        <v>116.04</v>
      </c>
      <c r="S217" s="181">
        <v>131.64244042321764</v>
      </c>
      <c r="T217" s="181">
        <v>131.64244042321764</v>
      </c>
      <c r="U217" s="181">
        <v>131.64244042321764</v>
      </c>
      <c r="V217" s="181">
        <v>131.64244042321764</v>
      </c>
      <c r="W217" s="181">
        <v>131.64244042321764</v>
      </c>
      <c r="X217" s="181">
        <v>131.64244042321764</v>
      </c>
      <c r="Y217" s="181">
        <v>131.64244042321764</v>
      </c>
      <c r="Z217" s="181">
        <v>131.64244042321764</v>
      </c>
      <c r="AA217" s="181">
        <v>134.41115396024921</v>
      </c>
      <c r="AB217" s="181">
        <v>134.41115396024921</v>
      </c>
      <c r="AC217" s="181">
        <v>134.41115396024921</v>
      </c>
      <c r="AD217" s="181">
        <v>134.41115396024921</v>
      </c>
      <c r="AE217" s="181">
        <v>134.41115396024921</v>
      </c>
      <c r="AF217" s="181">
        <v>134.41115396024921</v>
      </c>
      <c r="AG217" s="181">
        <v>134.41115396024921</v>
      </c>
      <c r="AH217" s="181">
        <v>134.41115396024921</v>
      </c>
      <c r="AI217" s="181">
        <v>134.41115396024921</v>
      </c>
      <c r="AJ217" s="181">
        <v>134.41115396024921</v>
      </c>
      <c r="AK217" s="181">
        <v>134.41115396024921</v>
      </c>
      <c r="AL217" s="181">
        <v>134.41115396024921</v>
      </c>
      <c r="AM217" s="181">
        <v>134.41115396024921</v>
      </c>
      <c r="AN217" s="181">
        <v>134.41115396024921</v>
      </c>
      <c r="AO217" s="181">
        <v>134.41115396024921</v>
      </c>
      <c r="AP217" s="181">
        <v>134.41115396024921</v>
      </c>
      <c r="AQ217" s="181">
        <v>134.41115396024921</v>
      </c>
      <c r="AR217" s="181">
        <v>134.41115396024921</v>
      </c>
      <c r="AS217" s="181">
        <v>148.21516859487792</v>
      </c>
      <c r="AT217" s="181">
        <v>156.92672797389491</v>
      </c>
      <c r="AU217" s="181">
        <v>156.92672797389491</v>
      </c>
      <c r="AV217" s="181">
        <v>156.92672797389491</v>
      </c>
      <c r="AW217" s="181">
        <v>156.92672797389491</v>
      </c>
      <c r="AX217" s="181">
        <v>156.92672797389491</v>
      </c>
      <c r="AY217" s="181">
        <v>156.92672797389491</v>
      </c>
      <c r="AZ217" s="181">
        <v>156.92672797389491</v>
      </c>
      <c r="BA217" s="181">
        <v>156.92672797389491</v>
      </c>
      <c r="BB217" s="181">
        <v>156.92672797389491</v>
      </c>
      <c r="BC217" s="181">
        <v>156.92672797389491</v>
      </c>
      <c r="BD217" s="181">
        <v>156.92672797389491</v>
      </c>
      <c r="BE217" s="181">
        <v>156.92672797389491</v>
      </c>
      <c r="BF217" s="181">
        <v>156.92672797389491</v>
      </c>
      <c r="BG217" s="181">
        <v>156.92672797389491</v>
      </c>
      <c r="BH217" s="181">
        <v>156.92672797389491</v>
      </c>
      <c r="BI217" s="181">
        <v>156.92672797389491</v>
      </c>
      <c r="BJ217" s="181">
        <v>156.92672797389491</v>
      </c>
      <c r="BK217" s="181">
        <v>156.92672797389491</v>
      </c>
      <c r="BL217" s="181">
        <v>156.92672797389491</v>
      </c>
      <c r="BM217" s="181">
        <v>156.92672797389491</v>
      </c>
      <c r="BN217" s="181">
        <v>156.92672797389491</v>
      </c>
      <c r="BO217" s="181">
        <v>156.92672797389491</v>
      </c>
      <c r="BP217" s="181">
        <v>156.92672797389491</v>
      </c>
      <c r="BQ217" s="181">
        <v>156.92672797389491</v>
      </c>
      <c r="BR217" s="181">
        <v>156.92672797389491</v>
      </c>
      <c r="BS217" s="181">
        <v>156.92672797389491</v>
      </c>
      <c r="BT217" s="181">
        <v>156.92672797389491</v>
      </c>
    </row>
    <row r="218" spans="1:72" x14ac:dyDescent="0.25">
      <c r="A218" s="173" t="s">
        <v>121</v>
      </c>
      <c r="B218" s="188"/>
      <c r="C218" s="164">
        <f>C219</f>
        <v>19</v>
      </c>
      <c r="D218" s="176">
        <v>104.05036875335674</v>
      </c>
      <c r="E218" s="176">
        <v>103.08420510326847</v>
      </c>
      <c r="F218" s="176">
        <f t="shared" ref="F218:BT218" si="80">F219</f>
        <v>102.22365547733453</v>
      </c>
      <c r="G218" s="176">
        <f t="shared" si="80"/>
        <v>103.57768970964925</v>
      </c>
      <c r="H218" s="176">
        <f t="shared" si="80"/>
        <v>106.92329695563819</v>
      </c>
      <c r="I218" s="176">
        <f t="shared" si="80"/>
        <v>108.23551114540362</v>
      </c>
      <c r="J218" s="176">
        <f t="shared" si="80"/>
        <v>107.73150184734283</v>
      </c>
      <c r="K218" s="176">
        <f t="shared" si="80"/>
        <v>106.54838103680716</v>
      </c>
      <c r="L218" s="176">
        <f t="shared" si="80"/>
        <v>104.79108967125381</v>
      </c>
      <c r="M218" s="176">
        <f t="shared" si="80"/>
        <v>112.39261333757833</v>
      </c>
      <c r="N218" s="176">
        <f t="shared" si="80"/>
        <v>118.5979885257248</v>
      </c>
      <c r="O218" s="176">
        <f t="shared" si="80"/>
        <v>120.49673617776948</v>
      </c>
      <c r="P218" s="176">
        <f t="shared" si="80"/>
        <v>125.75080874578593</v>
      </c>
      <c r="Q218" s="176">
        <f t="shared" si="80"/>
        <v>127.61421211319042</v>
      </c>
      <c r="R218" s="176">
        <f t="shared" si="80"/>
        <v>132.4692930302692</v>
      </c>
      <c r="S218" s="176">
        <f t="shared" si="80"/>
        <v>128.38171559856187</v>
      </c>
      <c r="T218" s="176">
        <f t="shared" si="80"/>
        <v>128.05990699374578</v>
      </c>
      <c r="U218" s="176">
        <f t="shared" si="80"/>
        <v>131.41840860455639</v>
      </c>
      <c r="V218" s="176">
        <f t="shared" si="80"/>
        <v>124.73475437013083</v>
      </c>
      <c r="W218" s="176">
        <f t="shared" si="80"/>
        <v>122.22624459513719</v>
      </c>
      <c r="X218" s="176">
        <f t="shared" si="80"/>
        <v>123.44813041910263</v>
      </c>
      <c r="Y218" s="176">
        <f t="shared" si="80"/>
        <v>122.04576242757651</v>
      </c>
      <c r="Z218" s="176">
        <f t="shared" si="80"/>
        <v>123.10583036282388</v>
      </c>
      <c r="AA218" s="176">
        <f t="shared" si="80"/>
        <v>122.67602374449919</v>
      </c>
      <c r="AB218" s="176">
        <f t="shared" si="80"/>
        <v>126.40798823873173</v>
      </c>
      <c r="AC218" s="176">
        <f t="shared" si="80"/>
        <v>125.37164154246193</v>
      </c>
      <c r="AD218" s="176">
        <f t="shared" si="80"/>
        <v>123.57090051291128</v>
      </c>
      <c r="AE218" s="176">
        <f t="shared" si="80"/>
        <v>123.7231477716184</v>
      </c>
      <c r="AF218" s="176">
        <f t="shared" si="80"/>
        <v>120.16303884394161</v>
      </c>
      <c r="AG218" s="176">
        <f t="shared" si="80"/>
        <v>114.34660543716834</v>
      </c>
      <c r="AH218" s="176">
        <f t="shared" si="80"/>
        <v>109.99367087789894</v>
      </c>
      <c r="AI218" s="176">
        <f t="shared" si="80"/>
        <v>109.19724773231417</v>
      </c>
      <c r="AJ218" s="176">
        <f t="shared" si="80"/>
        <v>109.11835692545195</v>
      </c>
      <c r="AK218" s="176">
        <f t="shared" si="80"/>
        <v>108.36172000050948</v>
      </c>
      <c r="AL218" s="176">
        <f t="shared" si="80"/>
        <v>106.45273738190033</v>
      </c>
      <c r="AM218" s="176">
        <f t="shared" si="80"/>
        <v>107.5827388267433</v>
      </c>
      <c r="AN218" s="176">
        <f t="shared" si="80"/>
        <v>111.42615489611615</v>
      </c>
      <c r="AO218" s="176">
        <f t="shared" si="80"/>
        <v>109.66138967777232</v>
      </c>
      <c r="AP218" s="176">
        <f t="shared" si="80"/>
        <v>107.92624373904773</v>
      </c>
      <c r="AQ218" s="176">
        <f t="shared" si="80"/>
        <v>109.35018172356503</v>
      </c>
      <c r="AR218" s="176">
        <f t="shared" si="80"/>
        <v>111.42040193438343</v>
      </c>
      <c r="AS218" s="176">
        <f t="shared" si="80"/>
        <v>114.39043145139966</v>
      </c>
      <c r="AT218" s="176">
        <f t="shared" si="80"/>
        <v>110.81590622524187</v>
      </c>
      <c r="AU218" s="176">
        <f t="shared" si="80"/>
        <v>113.1687453527006</v>
      </c>
      <c r="AV218" s="176">
        <f t="shared" si="80"/>
        <v>116.0846618532964</v>
      </c>
      <c r="AW218" s="176">
        <f t="shared" si="80"/>
        <v>118.0674804562633</v>
      </c>
      <c r="AX218" s="176">
        <f t="shared" si="80"/>
        <v>117.56697654512303</v>
      </c>
      <c r="AY218" s="176">
        <f t="shared" si="80"/>
        <v>117.76450189962294</v>
      </c>
      <c r="AZ218" s="176">
        <f t="shared" si="80"/>
        <v>123.68603703773688</v>
      </c>
      <c r="BA218" s="176">
        <f t="shared" si="80"/>
        <v>123.3968064475156</v>
      </c>
      <c r="BB218" s="176">
        <f t="shared" si="80"/>
        <v>116.47500030110675</v>
      </c>
      <c r="BC218" s="176">
        <f t="shared" si="80"/>
        <v>115.76178187214313</v>
      </c>
      <c r="BD218" s="176">
        <f t="shared" si="80"/>
        <v>116.7384779885153</v>
      </c>
      <c r="BE218" s="176">
        <f t="shared" si="80"/>
        <v>120.07149938773148</v>
      </c>
      <c r="BF218" s="176">
        <f t="shared" si="80"/>
        <v>120.80514069418572</v>
      </c>
      <c r="BG218" s="176">
        <f t="shared" si="80"/>
        <v>121.18545312674888</v>
      </c>
      <c r="BH218" s="176">
        <f t="shared" si="80"/>
        <v>122.44806554436204</v>
      </c>
      <c r="BI218" s="176">
        <f t="shared" si="80"/>
        <v>122.5002450323358</v>
      </c>
      <c r="BJ218" s="176">
        <f t="shared" si="80"/>
        <v>122.52888813916795</v>
      </c>
      <c r="BK218" s="176">
        <f t="shared" si="80"/>
        <v>124.03740859881827</v>
      </c>
      <c r="BL218" s="176">
        <f t="shared" si="80"/>
        <v>125.92031076764887</v>
      </c>
      <c r="BM218" s="176">
        <f t="shared" si="80"/>
        <v>127.70197211427424</v>
      </c>
      <c r="BN218" s="176">
        <f t="shared" si="80"/>
        <v>127.05220773450209</v>
      </c>
      <c r="BO218" s="176">
        <f t="shared" si="80"/>
        <v>128.26144622457571</v>
      </c>
      <c r="BP218" s="176">
        <f t="shared" si="80"/>
        <v>128.76238831359385</v>
      </c>
      <c r="BQ218" s="176">
        <f t="shared" si="80"/>
        <v>130.75425664679994</v>
      </c>
      <c r="BR218" s="177">
        <f t="shared" si="80"/>
        <v>128.35288344996292</v>
      </c>
      <c r="BS218" s="177">
        <f t="shared" si="80"/>
        <v>125.50873320533883</v>
      </c>
      <c r="BT218" s="177">
        <f t="shared" si="80"/>
        <v>125.50873320533883</v>
      </c>
    </row>
    <row r="219" spans="1:72" x14ac:dyDescent="0.25">
      <c r="B219" s="148" t="s">
        <v>578</v>
      </c>
      <c r="C219" s="200">
        <v>19</v>
      </c>
      <c r="D219" s="181">
        <v>104.05036875335674</v>
      </c>
      <c r="E219" s="181">
        <v>103.08420510326847</v>
      </c>
      <c r="F219" s="181">
        <v>102.22365547733453</v>
      </c>
      <c r="G219" s="181">
        <v>103.57768970964925</v>
      </c>
      <c r="H219" s="181">
        <v>106.92329695563819</v>
      </c>
      <c r="I219" s="181">
        <v>108.23551114540362</v>
      </c>
      <c r="J219" s="181">
        <v>107.73150184734283</v>
      </c>
      <c r="K219" s="181">
        <v>106.54838103680716</v>
      </c>
      <c r="L219" s="181">
        <v>104.79108967125381</v>
      </c>
      <c r="M219" s="181">
        <v>112.39261333757833</v>
      </c>
      <c r="N219" s="181">
        <v>118.5979885257248</v>
      </c>
      <c r="O219" s="181">
        <v>120.49673617776948</v>
      </c>
      <c r="P219" s="181">
        <v>125.75080874578593</v>
      </c>
      <c r="Q219" s="181">
        <v>127.61421211319042</v>
      </c>
      <c r="R219" s="181">
        <v>132.4692930302692</v>
      </c>
      <c r="S219" s="181">
        <v>128.38171559856187</v>
      </c>
      <c r="T219" s="181">
        <v>128.05990699374578</v>
      </c>
      <c r="U219" s="181">
        <v>131.41840860455639</v>
      </c>
      <c r="V219" s="181">
        <v>124.73475437013083</v>
      </c>
      <c r="W219" s="181">
        <v>122.22624459513719</v>
      </c>
      <c r="X219" s="181">
        <v>123.44813041910263</v>
      </c>
      <c r="Y219" s="181">
        <v>122.04576242757651</v>
      </c>
      <c r="Z219" s="181">
        <v>123.10583036282388</v>
      </c>
      <c r="AA219" s="181">
        <v>122.67602374449919</v>
      </c>
      <c r="AB219" s="181">
        <v>126.40798823873173</v>
      </c>
      <c r="AC219" s="181">
        <v>125.37164154246193</v>
      </c>
      <c r="AD219" s="181">
        <v>123.57090051291128</v>
      </c>
      <c r="AE219" s="181">
        <v>123.7231477716184</v>
      </c>
      <c r="AF219" s="181">
        <v>120.16303884394161</v>
      </c>
      <c r="AG219" s="181">
        <v>114.34660543716834</v>
      </c>
      <c r="AH219" s="181">
        <v>109.99367087789894</v>
      </c>
      <c r="AI219" s="181">
        <v>109.19724773231417</v>
      </c>
      <c r="AJ219" s="181">
        <v>109.11835692545195</v>
      </c>
      <c r="AK219" s="181">
        <v>108.36172000050948</v>
      </c>
      <c r="AL219" s="181">
        <v>106.45273738190033</v>
      </c>
      <c r="AM219" s="181">
        <v>107.5827388267433</v>
      </c>
      <c r="AN219" s="181">
        <v>111.42615489611615</v>
      </c>
      <c r="AO219" s="181">
        <v>109.66138967777232</v>
      </c>
      <c r="AP219" s="181">
        <v>107.92624373904773</v>
      </c>
      <c r="AQ219" s="181">
        <v>109.35018172356503</v>
      </c>
      <c r="AR219" s="181">
        <v>111.42040193438343</v>
      </c>
      <c r="AS219" s="181">
        <v>114.39043145139966</v>
      </c>
      <c r="AT219" s="181">
        <v>110.81590622524187</v>
      </c>
      <c r="AU219" s="181">
        <v>113.1687453527006</v>
      </c>
      <c r="AV219" s="181">
        <v>116.0846618532964</v>
      </c>
      <c r="AW219" s="181">
        <v>118.0674804562633</v>
      </c>
      <c r="AX219" s="181">
        <v>117.56697654512303</v>
      </c>
      <c r="AY219" s="181">
        <v>117.76450189962294</v>
      </c>
      <c r="AZ219" s="181">
        <v>123.68603703773688</v>
      </c>
      <c r="BA219" s="181">
        <v>123.3968064475156</v>
      </c>
      <c r="BB219" s="181">
        <v>116.47500030110675</v>
      </c>
      <c r="BC219" s="181">
        <v>115.76178187214313</v>
      </c>
      <c r="BD219" s="181">
        <v>116.7384779885153</v>
      </c>
      <c r="BE219" s="181">
        <v>120.07149938773148</v>
      </c>
      <c r="BF219" s="181">
        <v>120.80514069418572</v>
      </c>
      <c r="BG219" s="181">
        <v>121.18545312674888</v>
      </c>
      <c r="BH219" s="181">
        <v>122.44806554436204</v>
      </c>
      <c r="BI219" s="181">
        <v>122.5002450323358</v>
      </c>
      <c r="BJ219" s="181">
        <v>122.52888813916795</v>
      </c>
      <c r="BK219" s="181">
        <v>124.03740859881827</v>
      </c>
      <c r="BL219" s="181">
        <v>125.92031076764887</v>
      </c>
      <c r="BM219" s="181">
        <v>127.70197211427424</v>
      </c>
      <c r="BN219" s="181">
        <v>127.05220773450209</v>
      </c>
      <c r="BO219" s="181">
        <v>128.26144622457571</v>
      </c>
      <c r="BP219" s="181">
        <v>128.76238831359385</v>
      </c>
      <c r="BQ219" s="181">
        <v>130.75425664679994</v>
      </c>
      <c r="BR219" s="181">
        <v>128.35288344996292</v>
      </c>
      <c r="BS219" s="181">
        <v>125.50873320533883</v>
      </c>
      <c r="BT219" s="181">
        <v>125.50873320533883</v>
      </c>
    </row>
    <row r="220" spans="1:72" x14ac:dyDescent="0.25">
      <c r="A220" s="173" t="s">
        <v>177</v>
      </c>
      <c r="B220" s="188"/>
      <c r="C220" s="164">
        <f>C221</f>
        <v>1</v>
      </c>
      <c r="D220" s="176">
        <v>113.66431387748108</v>
      </c>
      <c r="E220" s="176">
        <v>113.66431387748108</v>
      </c>
      <c r="F220" s="176">
        <f t="shared" ref="F220:BT220" si="81">F221</f>
        <v>113.66431387748108</v>
      </c>
      <c r="G220" s="176">
        <f t="shared" si="81"/>
        <v>113.66431387748108</v>
      </c>
      <c r="H220" s="176">
        <f t="shared" si="81"/>
        <v>113.66431387748108</v>
      </c>
      <c r="I220" s="176">
        <f t="shared" si="81"/>
        <v>113.66431387748108</v>
      </c>
      <c r="J220" s="176">
        <f t="shared" si="81"/>
        <v>113.66431387748108</v>
      </c>
      <c r="K220" s="176">
        <f t="shared" si="81"/>
        <v>113.66431387748108</v>
      </c>
      <c r="L220" s="176">
        <f t="shared" si="81"/>
        <v>113.66431387748108</v>
      </c>
      <c r="M220" s="176">
        <f t="shared" si="81"/>
        <v>113.66431387748108</v>
      </c>
      <c r="N220" s="176">
        <f t="shared" si="81"/>
        <v>113.66431387748108</v>
      </c>
      <c r="O220" s="176">
        <f t="shared" si="81"/>
        <v>113.66431387748108</v>
      </c>
      <c r="P220" s="176">
        <f t="shared" si="81"/>
        <v>113.66431387748108</v>
      </c>
      <c r="Q220" s="176">
        <f t="shared" si="81"/>
        <v>113.66431387748108</v>
      </c>
      <c r="R220" s="176">
        <f t="shared" si="81"/>
        <v>113.66431387748108</v>
      </c>
      <c r="S220" s="176">
        <f t="shared" si="81"/>
        <v>113.66431387748108</v>
      </c>
      <c r="T220" s="176">
        <f t="shared" si="81"/>
        <v>125.2170802060119</v>
      </c>
      <c r="U220" s="176">
        <f t="shared" si="81"/>
        <v>125.2170802060119</v>
      </c>
      <c r="V220" s="176">
        <f t="shared" si="81"/>
        <v>125.2170802060119</v>
      </c>
      <c r="W220" s="176">
        <f t="shared" si="81"/>
        <v>125.2170802060119</v>
      </c>
      <c r="X220" s="176">
        <f t="shared" si="81"/>
        <v>125.2170802060119</v>
      </c>
      <c r="Y220" s="176">
        <f t="shared" si="81"/>
        <v>125.2170802060119</v>
      </c>
      <c r="Z220" s="176">
        <f t="shared" si="81"/>
        <v>125.2170802060119</v>
      </c>
      <c r="AA220" s="176">
        <f t="shared" si="81"/>
        <v>125.2170802060119</v>
      </c>
      <c r="AB220" s="176">
        <f t="shared" si="81"/>
        <v>125.2170802060119</v>
      </c>
      <c r="AC220" s="176">
        <f t="shared" si="81"/>
        <v>125.2170802060119</v>
      </c>
      <c r="AD220" s="176">
        <f t="shared" si="81"/>
        <v>125.2170802060119</v>
      </c>
      <c r="AE220" s="176">
        <f t="shared" si="81"/>
        <v>125.2170802060119</v>
      </c>
      <c r="AF220" s="176">
        <f t="shared" si="81"/>
        <v>125.2170802060119</v>
      </c>
      <c r="AG220" s="176">
        <f t="shared" si="81"/>
        <v>125.2170802060119</v>
      </c>
      <c r="AH220" s="176">
        <f t="shared" si="81"/>
        <v>125.2170802060119</v>
      </c>
      <c r="AI220" s="176">
        <f t="shared" si="81"/>
        <v>125.2170802060119</v>
      </c>
      <c r="AJ220" s="176">
        <f t="shared" si="81"/>
        <v>125.2170802060119</v>
      </c>
      <c r="AK220" s="176">
        <f t="shared" si="81"/>
        <v>125.2170802060119</v>
      </c>
      <c r="AL220" s="176">
        <f t="shared" si="81"/>
        <v>125.2170802060119</v>
      </c>
      <c r="AM220" s="176">
        <f t="shared" si="81"/>
        <v>125.2170802060119</v>
      </c>
      <c r="AN220" s="176">
        <f t="shared" si="81"/>
        <v>125.2170802060119</v>
      </c>
      <c r="AO220" s="176">
        <f t="shared" si="81"/>
        <v>125.2170802060119</v>
      </c>
      <c r="AP220" s="176">
        <f t="shared" si="81"/>
        <v>125.2170802060119</v>
      </c>
      <c r="AQ220" s="176">
        <f t="shared" si="81"/>
        <v>125.2170802060119</v>
      </c>
      <c r="AR220" s="176">
        <f t="shared" si="81"/>
        <v>125.2170802060119</v>
      </c>
      <c r="AS220" s="176">
        <f t="shared" si="81"/>
        <v>125.2170802060119</v>
      </c>
      <c r="AT220" s="176">
        <f t="shared" si="81"/>
        <v>125.2170802060119</v>
      </c>
      <c r="AU220" s="176">
        <f t="shared" si="81"/>
        <v>125.2170802060119</v>
      </c>
      <c r="AV220" s="176">
        <f t="shared" si="81"/>
        <v>125.2170802060119</v>
      </c>
      <c r="AW220" s="176">
        <f t="shared" si="81"/>
        <v>150.18596227090111</v>
      </c>
      <c r="AX220" s="176">
        <f t="shared" si="81"/>
        <v>150.18596227090111</v>
      </c>
      <c r="AY220" s="176">
        <f t="shared" si="81"/>
        <v>150.18596227090111</v>
      </c>
      <c r="AZ220" s="176">
        <f t="shared" si="81"/>
        <v>150.18596227090111</v>
      </c>
      <c r="BA220" s="176">
        <f t="shared" si="81"/>
        <v>163.70269887528227</v>
      </c>
      <c r="BB220" s="176">
        <f t="shared" si="81"/>
        <v>163.70269887528227</v>
      </c>
      <c r="BC220" s="176">
        <f t="shared" si="81"/>
        <v>163.70269887528227</v>
      </c>
      <c r="BD220" s="176">
        <f t="shared" si="81"/>
        <v>163.70269887528227</v>
      </c>
      <c r="BE220" s="176">
        <f t="shared" si="81"/>
        <v>163.70269887528227</v>
      </c>
      <c r="BF220" s="176">
        <f t="shared" si="81"/>
        <v>163.70269887528227</v>
      </c>
      <c r="BG220" s="176">
        <f t="shared" si="81"/>
        <v>163.70269887528227</v>
      </c>
      <c r="BH220" s="176">
        <f t="shared" si="81"/>
        <v>157.71389387852452</v>
      </c>
      <c r="BI220" s="176">
        <f t="shared" si="81"/>
        <v>157.71389387852452</v>
      </c>
      <c r="BJ220" s="176">
        <f t="shared" si="81"/>
        <v>157.71389387852452</v>
      </c>
      <c r="BK220" s="176">
        <f t="shared" si="81"/>
        <v>163.00580619675483</v>
      </c>
      <c r="BL220" s="176">
        <f t="shared" si="81"/>
        <v>163.00580619675483</v>
      </c>
      <c r="BM220" s="176">
        <f t="shared" si="81"/>
        <v>163.00580619675483</v>
      </c>
      <c r="BN220" s="176">
        <f t="shared" si="81"/>
        <v>163.00580619675483</v>
      </c>
      <c r="BO220" s="176">
        <f t="shared" si="81"/>
        <v>163.00580619675483</v>
      </c>
      <c r="BP220" s="176">
        <f t="shared" si="81"/>
        <v>163.00580619675483</v>
      </c>
      <c r="BQ220" s="176">
        <f t="shared" si="81"/>
        <v>163.00580619675483</v>
      </c>
      <c r="BR220" s="177">
        <f t="shared" si="81"/>
        <v>163.00580619675483</v>
      </c>
      <c r="BS220" s="177">
        <f t="shared" si="81"/>
        <v>163.00580619675483</v>
      </c>
      <c r="BT220" s="177">
        <f t="shared" si="81"/>
        <v>159.87537919160448</v>
      </c>
    </row>
    <row r="221" spans="1:72" x14ac:dyDescent="0.25">
      <c r="B221" s="148" t="s">
        <v>579</v>
      </c>
      <c r="C221" s="200">
        <v>1</v>
      </c>
      <c r="D221" s="181">
        <v>113.66431387748108</v>
      </c>
      <c r="E221" s="181">
        <v>113.66431387748108</v>
      </c>
      <c r="F221" s="181">
        <v>113.66431387748108</v>
      </c>
      <c r="G221" s="181">
        <v>113.66431387748108</v>
      </c>
      <c r="H221" s="181">
        <v>113.66431387748108</v>
      </c>
      <c r="I221" s="181">
        <v>113.66431387748108</v>
      </c>
      <c r="J221" s="181">
        <v>113.66431387748108</v>
      </c>
      <c r="K221" s="181">
        <v>113.66431387748108</v>
      </c>
      <c r="L221" s="181">
        <v>113.66431387748108</v>
      </c>
      <c r="M221" s="181">
        <v>113.66431387748108</v>
      </c>
      <c r="N221" s="181">
        <v>113.66431387748108</v>
      </c>
      <c r="O221" s="181">
        <v>113.66431387748108</v>
      </c>
      <c r="P221" s="181">
        <v>113.66431387748108</v>
      </c>
      <c r="Q221" s="181">
        <v>113.66431387748108</v>
      </c>
      <c r="R221" s="181">
        <v>113.66431387748108</v>
      </c>
      <c r="S221" s="181">
        <v>113.66431387748108</v>
      </c>
      <c r="T221" s="181">
        <v>125.2170802060119</v>
      </c>
      <c r="U221" s="181">
        <v>125.2170802060119</v>
      </c>
      <c r="V221" s="181">
        <v>125.2170802060119</v>
      </c>
      <c r="W221" s="181">
        <v>125.2170802060119</v>
      </c>
      <c r="X221" s="181">
        <v>125.2170802060119</v>
      </c>
      <c r="Y221" s="181">
        <v>125.2170802060119</v>
      </c>
      <c r="Z221" s="181">
        <v>125.2170802060119</v>
      </c>
      <c r="AA221" s="181">
        <v>125.2170802060119</v>
      </c>
      <c r="AB221" s="181">
        <v>125.2170802060119</v>
      </c>
      <c r="AC221" s="181">
        <v>125.2170802060119</v>
      </c>
      <c r="AD221" s="181">
        <v>125.2170802060119</v>
      </c>
      <c r="AE221" s="181">
        <v>125.2170802060119</v>
      </c>
      <c r="AF221" s="181">
        <v>125.2170802060119</v>
      </c>
      <c r="AG221" s="181">
        <v>125.2170802060119</v>
      </c>
      <c r="AH221" s="181">
        <v>125.2170802060119</v>
      </c>
      <c r="AI221" s="181">
        <v>125.2170802060119</v>
      </c>
      <c r="AJ221" s="181">
        <v>125.2170802060119</v>
      </c>
      <c r="AK221" s="181">
        <v>125.2170802060119</v>
      </c>
      <c r="AL221" s="181">
        <v>125.2170802060119</v>
      </c>
      <c r="AM221" s="181">
        <v>125.2170802060119</v>
      </c>
      <c r="AN221" s="181">
        <v>125.2170802060119</v>
      </c>
      <c r="AO221" s="181">
        <v>125.2170802060119</v>
      </c>
      <c r="AP221" s="181">
        <v>125.2170802060119</v>
      </c>
      <c r="AQ221" s="181">
        <v>125.2170802060119</v>
      </c>
      <c r="AR221" s="181">
        <v>125.2170802060119</v>
      </c>
      <c r="AS221" s="181">
        <v>125.2170802060119</v>
      </c>
      <c r="AT221" s="181">
        <v>125.2170802060119</v>
      </c>
      <c r="AU221" s="181">
        <v>125.2170802060119</v>
      </c>
      <c r="AV221" s="181">
        <v>125.2170802060119</v>
      </c>
      <c r="AW221" s="181">
        <v>150.18596227090111</v>
      </c>
      <c r="AX221" s="181">
        <v>150.18596227090111</v>
      </c>
      <c r="AY221" s="181">
        <v>150.18596227090111</v>
      </c>
      <c r="AZ221" s="181">
        <v>150.18596227090111</v>
      </c>
      <c r="BA221" s="181">
        <v>163.70269887528227</v>
      </c>
      <c r="BB221" s="181">
        <v>163.70269887528227</v>
      </c>
      <c r="BC221" s="181">
        <v>163.70269887528227</v>
      </c>
      <c r="BD221" s="181">
        <v>163.70269887528227</v>
      </c>
      <c r="BE221" s="181">
        <v>163.70269887528227</v>
      </c>
      <c r="BF221" s="181">
        <v>163.70269887528227</v>
      </c>
      <c r="BG221" s="181">
        <v>163.70269887528227</v>
      </c>
      <c r="BH221" s="181">
        <v>157.71389387852452</v>
      </c>
      <c r="BI221" s="181">
        <v>157.71389387852452</v>
      </c>
      <c r="BJ221" s="181">
        <v>157.71389387852452</v>
      </c>
      <c r="BK221" s="181">
        <v>163.00580619675483</v>
      </c>
      <c r="BL221" s="181">
        <v>163.00580619675483</v>
      </c>
      <c r="BM221" s="181">
        <v>163.00580619675483</v>
      </c>
      <c r="BN221" s="181">
        <v>163.00580619675483</v>
      </c>
      <c r="BO221" s="181">
        <v>163.00580619675483</v>
      </c>
      <c r="BP221" s="181">
        <v>163.00580619675483</v>
      </c>
      <c r="BQ221" s="181">
        <v>163.00580619675483</v>
      </c>
      <c r="BR221" s="181">
        <v>163.00580619675483</v>
      </c>
      <c r="BS221" s="181">
        <v>163.00580619675483</v>
      </c>
      <c r="BT221" s="181">
        <v>159.87537919160448</v>
      </c>
    </row>
    <row r="222" spans="1:72" x14ac:dyDescent="0.25">
      <c r="C222" s="152"/>
      <c r="D222" s="181"/>
      <c r="E222" s="181"/>
      <c r="F222" s="181"/>
      <c r="O222" s="212"/>
      <c r="P222" s="182"/>
      <c r="Q222" s="206"/>
      <c r="T222" s="181"/>
      <c r="Y222" s="181"/>
    </row>
    <row r="223" spans="1:72" x14ac:dyDescent="0.25">
      <c r="A223" s="159" t="s">
        <v>122</v>
      </c>
      <c r="B223" s="192"/>
      <c r="C223" s="164">
        <f>C224+C227+C230</f>
        <v>36</v>
      </c>
      <c r="D223" s="163">
        <v>100.22675736961452</v>
      </c>
      <c r="E223" s="163">
        <v>100.12730349890434</v>
      </c>
      <c r="F223" s="163">
        <f t="shared" ref="F223:BQ223" si="82">(F224*1+F227*1+F230*34)/36</f>
        <v>99.974844355681441</v>
      </c>
      <c r="G223" s="163">
        <f t="shared" si="82"/>
        <v>99.974844355681441</v>
      </c>
      <c r="H223" s="163">
        <f t="shared" si="82"/>
        <v>99.792850907312726</v>
      </c>
      <c r="I223" s="163">
        <f t="shared" si="82"/>
        <v>99.792850907312726</v>
      </c>
      <c r="J223" s="163">
        <f t="shared" si="82"/>
        <v>99.792850907312726</v>
      </c>
      <c r="K223" s="163">
        <f t="shared" si="82"/>
        <v>99.712657684349722</v>
      </c>
      <c r="L223" s="163">
        <f t="shared" si="82"/>
        <v>99.712657684349722</v>
      </c>
      <c r="M223" s="163">
        <f t="shared" si="82"/>
        <v>99.671104651049077</v>
      </c>
      <c r="N223" s="163">
        <f t="shared" si="82"/>
        <v>99.355158559345881</v>
      </c>
      <c r="O223" s="163">
        <f t="shared" si="82"/>
        <v>96.687103003790327</v>
      </c>
      <c r="P223" s="163">
        <f t="shared" si="82"/>
        <v>96.561400229487447</v>
      </c>
      <c r="Q223" s="163">
        <f t="shared" si="82"/>
        <v>96.448184307602943</v>
      </c>
      <c r="R223" s="163">
        <f t="shared" si="82"/>
        <v>96.458634089492278</v>
      </c>
      <c r="S223" s="163">
        <f t="shared" si="82"/>
        <v>96.458634089492278</v>
      </c>
      <c r="T223" s="163">
        <f t="shared" si="82"/>
        <v>96.458634089492278</v>
      </c>
      <c r="U223" s="163">
        <f t="shared" si="82"/>
        <v>96.334261311291669</v>
      </c>
      <c r="V223" s="163">
        <f t="shared" si="82"/>
        <v>96.334261311291669</v>
      </c>
      <c r="W223" s="163">
        <f t="shared" si="82"/>
        <v>96.411831492052386</v>
      </c>
      <c r="X223" s="163">
        <f t="shared" si="82"/>
        <v>95.243799780650235</v>
      </c>
      <c r="Y223" s="163">
        <f t="shared" si="82"/>
        <v>95.283990747824987</v>
      </c>
      <c r="Z223" s="163">
        <f t="shared" si="82"/>
        <v>95.20207050908526</v>
      </c>
      <c r="AA223" s="163">
        <f t="shared" si="82"/>
        <v>95.20207050908526</v>
      </c>
      <c r="AB223" s="163">
        <f t="shared" si="82"/>
        <v>96.179846685998768</v>
      </c>
      <c r="AC223" s="163">
        <f t="shared" si="82"/>
        <v>95.859846685998761</v>
      </c>
      <c r="AD223" s="163">
        <f t="shared" si="82"/>
        <v>95.859846685998761</v>
      </c>
      <c r="AE223" s="163">
        <f t="shared" si="82"/>
        <v>95.859846685998761</v>
      </c>
      <c r="AF223" s="163">
        <f t="shared" si="82"/>
        <v>95.746754438703633</v>
      </c>
      <c r="AG223" s="163">
        <f t="shared" si="82"/>
        <v>95.746754438703633</v>
      </c>
      <c r="AH223" s="163">
        <f t="shared" si="82"/>
        <v>95.653990831458458</v>
      </c>
      <c r="AI223" s="163">
        <f t="shared" si="82"/>
        <v>95.555107237900543</v>
      </c>
      <c r="AJ223" s="163">
        <f t="shared" si="82"/>
        <v>95.522611457077062</v>
      </c>
      <c r="AK223" s="163">
        <f t="shared" si="82"/>
        <v>95.522611457077062</v>
      </c>
      <c r="AL223" s="163">
        <f t="shared" si="82"/>
        <v>95.522611457077062</v>
      </c>
      <c r="AM223" s="163">
        <f t="shared" si="82"/>
        <v>95.450637812562007</v>
      </c>
      <c r="AN223" s="163">
        <f t="shared" si="82"/>
        <v>95.450637812562007</v>
      </c>
      <c r="AO223" s="163">
        <f t="shared" si="82"/>
        <v>95.513965571825324</v>
      </c>
      <c r="AP223" s="163">
        <f t="shared" si="82"/>
        <v>95.513965571825324</v>
      </c>
      <c r="AQ223" s="163">
        <f t="shared" si="82"/>
        <v>95.459904567107472</v>
      </c>
      <c r="AR223" s="163">
        <f t="shared" si="82"/>
        <v>95.459904567107472</v>
      </c>
      <c r="AS223" s="163">
        <f t="shared" si="82"/>
        <v>95.160768538820705</v>
      </c>
      <c r="AT223" s="163">
        <f t="shared" si="82"/>
        <v>95.14198244942834</v>
      </c>
      <c r="AU223" s="163">
        <f t="shared" si="82"/>
        <v>95.1372981514873</v>
      </c>
      <c r="AV223" s="163">
        <f t="shared" si="82"/>
        <v>95.112644599060147</v>
      </c>
      <c r="AW223" s="163">
        <f t="shared" si="82"/>
        <v>94.948313759772248</v>
      </c>
      <c r="AX223" s="163">
        <f t="shared" si="82"/>
        <v>94.948313759772248</v>
      </c>
      <c r="AY223" s="163">
        <f t="shared" si="82"/>
        <v>94.973395743536088</v>
      </c>
      <c r="AZ223" s="163">
        <f t="shared" si="82"/>
        <v>94.837562410202764</v>
      </c>
      <c r="BA223" s="163">
        <f t="shared" si="82"/>
        <v>94.837562410202764</v>
      </c>
      <c r="BB223" s="163">
        <f t="shared" si="82"/>
        <v>90.265251190457747</v>
      </c>
      <c r="BC223" s="163">
        <f t="shared" si="82"/>
        <v>90.228505291432967</v>
      </c>
      <c r="BD223" s="163">
        <f t="shared" si="82"/>
        <v>90.228505291432967</v>
      </c>
      <c r="BE223" s="163">
        <f t="shared" si="82"/>
        <v>89.96066025788528</v>
      </c>
      <c r="BF223" s="163">
        <f t="shared" si="82"/>
        <v>91.704543670993857</v>
      </c>
      <c r="BG223" s="163">
        <f t="shared" si="82"/>
        <v>91.639171078929436</v>
      </c>
      <c r="BH223" s="163">
        <f t="shared" si="82"/>
        <v>91.659312454032474</v>
      </c>
      <c r="BI223" s="163">
        <f t="shared" si="82"/>
        <v>91.658202359526726</v>
      </c>
      <c r="BJ223" s="163">
        <f t="shared" si="82"/>
        <v>91.632081527335174</v>
      </c>
      <c r="BK223" s="163">
        <f t="shared" si="82"/>
        <v>91.632081527335174</v>
      </c>
      <c r="BL223" s="163">
        <f t="shared" si="82"/>
        <v>91.625814991016995</v>
      </c>
      <c r="BM223" s="163">
        <f t="shared" si="82"/>
        <v>91.625814991016995</v>
      </c>
      <c r="BN223" s="163">
        <f t="shared" si="82"/>
        <v>91.624297536674732</v>
      </c>
      <c r="BO223" s="163">
        <f t="shared" si="82"/>
        <v>91.624297536674732</v>
      </c>
      <c r="BP223" s="163">
        <f t="shared" si="82"/>
        <v>91.624297536674732</v>
      </c>
      <c r="BQ223" s="163">
        <f t="shared" si="82"/>
        <v>91.624297536674732</v>
      </c>
      <c r="BR223" s="165">
        <f>(BR224*1+BR227*1+BR230*34)/36</f>
        <v>91.613430445393746</v>
      </c>
      <c r="BS223" s="165">
        <f>(BS224*1+BS227*1+BS230*34)/36</f>
        <v>91.613430445393746</v>
      </c>
      <c r="BT223" s="165">
        <f>(BT224*1+BT227*1+BT230*34)/36</f>
        <v>91.62598742967127</v>
      </c>
    </row>
    <row r="224" spans="1:72" x14ac:dyDescent="0.25">
      <c r="A224" s="189" t="s">
        <v>178</v>
      </c>
      <c r="B224" s="188"/>
      <c r="C224" s="164">
        <f>C225</f>
        <v>1</v>
      </c>
      <c r="D224" s="170">
        <v>108.16326530612243</v>
      </c>
      <c r="E224" s="170">
        <v>108.16326530612243</v>
      </c>
      <c r="F224" s="170">
        <f t="shared" ref="F224:BP225" si="83">F225</f>
        <v>108.16326530612243</v>
      </c>
      <c r="G224" s="170">
        <f t="shared" si="83"/>
        <v>108.16326530612243</v>
      </c>
      <c r="H224" s="170">
        <f t="shared" si="83"/>
        <v>108.16326530612243</v>
      </c>
      <c r="I224" s="170">
        <f t="shared" si="83"/>
        <v>108.16326530612243</v>
      </c>
      <c r="J224" s="170">
        <f t="shared" si="83"/>
        <v>108.16326530612243</v>
      </c>
      <c r="K224" s="170">
        <f t="shared" si="83"/>
        <v>108.16326530612243</v>
      </c>
      <c r="L224" s="170">
        <f t="shared" si="83"/>
        <v>108.16326530612243</v>
      </c>
      <c r="M224" s="170">
        <f t="shared" si="83"/>
        <v>108.16326530612243</v>
      </c>
      <c r="N224" s="170">
        <f t="shared" si="83"/>
        <v>108.16326530612243</v>
      </c>
      <c r="O224" s="170">
        <f t="shared" si="83"/>
        <v>108.16326530612243</v>
      </c>
      <c r="P224" s="170">
        <f t="shared" si="83"/>
        <v>108.16326530612243</v>
      </c>
      <c r="Q224" s="170">
        <f t="shared" si="83"/>
        <v>108.16326530612243</v>
      </c>
      <c r="R224" s="170">
        <f t="shared" si="83"/>
        <v>108.16326530612243</v>
      </c>
      <c r="S224" s="170">
        <f t="shared" si="83"/>
        <v>108.16326530612243</v>
      </c>
      <c r="T224" s="170">
        <f t="shared" si="83"/>
        <v>108.16326530612243</v>
      </c>
      <c r="U224" s="170">
        <f t="shared" si="83"/>
        <v>108.16326530612243</v>
      </c>
      <c r="V224" s="170">
        <f t="shared" si="83"/>
        <v>108.16326530612243</v>
      </c>
      <c r="W224" s="170">
        <f t="shared" si="83"/>
        <v>108.16326530612243</v>
      </c>
      <c r="X224" s="170">
        <f t="shared" si="83"/>
        <v>108.16326530612243</v>
      </c>
      <c r="Y224" s="170">
        <f t="shared" si="83"/>
        <v>108.16326530612243</v>
      </c>
      <c r="Z224" s="170">
        <f t="shared" si="83"/>
        <v>108.16326530612243</v>
      </c>
      <c r="AA224" s="170">
        <f t="shared" si="83"/>
        <v>108.16326530612243</v>
      </c>
      <c r="AB224" s="170">
        <f t="shared" si="83"/>
        <v>136.87807819881397</v>
      </c>
      <c r="AC224" s="170">
        <f t="shared" si="83"/>
        <v>136.87807819881397</v>
      </c>
      <c r="AD224" s="170">
        <f t="shared" si="83"/>
        <v>136.87807819881397</v>
      </c>
      <c r="AE224" s="170">
        <f t="shared" si="83"/>
        <v>136.87807819881397</v>
      </c>
      <c r="AF224" s="170">
        <f t="shared" si="83"/>
        <v>136.87807819881397</v>
      </c>
      <c r="AG224" s="170">
        <f t="shared" si="83"/>
        <v>136.87807819881397</v>
      </c>
      <c r="AH224" s="170">
        <f t="shared" si="83"/>
        <v>136.87807819881397</v>
      </c>
      <c r="AI224" s="170">
        <f t="shared" si="83"/>
        <v>136.87807819881397</v>
      </c>
      <c r="AJ224" s="170">
        <f t="shared" si="83"/>
        <v>136.87807819881397</v>
      </c>
      <c r="AK224" s="170">
        <f t="shared" si="83"/>
        <v>136.87807819881397</v>
      </c>
      <c r="AL224" s="170">
        <f t="shared" si="83"/>
        <v>136.87807819881397</v>
      </c>
      <c r="AM224" s="170">
        <f t="shared" si="83"/>
        <v>136.87807819881397</v>
      </c>
      <c r="AN224" s="170">
        <f t="shared" si="83"/>
        <v>136.87807819881397</v>
      </c>
      <c r="AO224" s="170">
        <f t="shared" si="83"/>
        <v>136.87807819881397</v>
      </c>
      <c r="AP224" s="170">
        <f t="shared" si="83"/>
        <v>136.87807819881397</v>
      </c>
      <c r="AQ224" s="170">
        <f t="shared" si="83"/>
        <v>136.87807819881397</v>
      </c>
      <c r="AR224" s="170">
        <f t="shared" si="83"/>
        <v>136.87807819881397</v>
      </c>
      <c r="AS224" s="170">
        <f t="shared" si="83"/>
        <v>136.87807819881397</v>
      </c>
      <c r="AT224" s="170">
        <f t="shared" si="83"/>
        <v>136.87807819881397</v>
      </c>
      <c r="AU224" s="170">
        <f t="shared" si="83"/>
        <v>136.87807819881397</v>
      </c>
      <c r="AV224" s="170">
        <f t="shared" si="83"/>
        <v>136.87807819881397</v>
      </c>
      <c r="AW224" s="170">
        <f t="shared" si="83"/>
        <v>136.87807819881397</v>
      </c>
      <c r="AX224" s="170">
        <f t="shared" si="83"/>
        <v>136.87807819881397</v>
      </c>
      <c r="AY224" s="170">
        <f t="shared" si="83"/>
        <v>136.87807819881397</v>
      </c>
      <c r="AZ224" s="170">
        <f t="shared" si="83"/>
        <v>136.87807819881397</v>
      </c>
      <c r="BA224" s="170">
        <f t="shared" si="83"/>
        <v>136.87807819881397</v>
      </c>
      <c r="BB224" s="170">
        <f t="shared" si="83"/>
        <v>136.87807819881397</v>
      </c>
      <c r="BC224" s="170">
        <f t="shared" si="83"/>
        <v>136.87807819881397</v>
      </c>
      <c r="BD224" s="170">
        <f t="shared" si="83"/>
        <v>136.87807819881397</v>
      </c>
      <c r="BE224" s="170">
        <f t="shared" si="83"/>
        <v>136.87807819881397</v>
      </c>
      <c r="BF224" s="170">
        <f t="shared" si="83"/>
        <v>136.87807819881397</v>
      </c>
      <c r="BG224" s="170">
        <f t="shared" si="83"/>
        <v>136.87807819881397</v>
      </c>
      <c r="BH224" s="170">
        <f t="shared" si="83"/>
        <v>136.87807819881397</v>
      </c>
      <c r="BI224" s="170">
        <f t="shared" si="83"/>
        <v>136.87807819881397</v>
      </c>
      <c r="BJ224" s="170">
        <f t="shared" si="83"/>
        <v>136.87807819881397</v>
      </c>
      <c r="BK224" s="170">
        <f t="shared" si="83"/>
        <v>136.87807819881397</v>
      </c>
      <c r="BL224" s="170">
        <f t="shared" si="83"/>
        <v>136.87807819881397</v>
      </c>
      <c r="BM224" s="170">
        <f t="shared" si="83"/>
        <v>136.87807819881397</v>
      </c>
      <c r="BN224" s="170">
        <f t="shared" si="83"/>
        <v>136.87807819881397</v>
      </c>
      <c r="BO224" s="170">
        <f t="shared" si="83"/>
        <v>136.87807819881397</v>
      </c>
      <c r="BP224" s="170">
        <f t="shared" si="83"/>
        <v>136.87807819881397</v>
      </c>
      <c r="BQ224" s="170">
        <f t="shared" ref="BQ224:BT225" si="84">BQ225</f>
        <v>136.87807819881397</v>
      </c>
      <c r="BR224" s="172">
        <f t="shared" si="84"/>
        <v>136.87807819881397</v>
      </c>
      <c r="BS224" s="172">
        <f t="shared" si="84"/>
        <v>136.87807819881397</v>
      </c>
      <c r="BT224" s="172">
        <f t="shared" si="84"/>
        <v>136.87807819881397</v>
      </c>
    </row>
    <row r="225" spans="1:72" x14ac:dyDescent="0.25">
      <c r="A225" s="173" t="s">
        <v>179</v>
      </c>
      <c r="B225" s="188"/>
      <c r="C225" s="164">
        <f>C226</f>
        <v>1</v>
      </c>
      <c r="D225" s="176">
        <v>108.16326530612243</v>
      </c>
      <c r="E225" s="176">
        <v>108.16326530612243</v>
      </c>
      <c r="F225" s="176">
        <f t="shared" si="83"/>
        <v>108.16326530612243</v>
      </c>
      <c r="G225" s="176">
        <f t="shared" si="83"/>
        <v>108.16326530612243</v>
      </c>
      <c r="H225" s="176">
        <f t="shared" si="83"/>
        <v>108.16326530612243</v>
      </c>
      <c r="I225" s="176">
        <f t="shared" si="83"/>
        <v>108.16326530612243</v>
      </c>
      <c r="J225" s="176">
        <f t="shared" si="83"/>
        <v>108.16326530612243</v>
      </c>
      <c r="K225" s="176">
        <f t="shared" si="83"/>
        <v>108.16326530612243</v>
      </c>
      <c r="L225" s="176">
        <f t="shared" si="83"/>
        <v>108.16326530612243</v>
      </c>
      <c r="M225" s="176">
        <f t="shared" si="83"/>
        <v>108.16326530612243</v>
      </c>
      <c r="N225" s="176">
        <f t="shared" si="83"/>
        <v>108.16326530612243</v>
      </c>
      <c r="O225" s="176">
        <f t="shared" si="83"/>
        <v>108.16326530612243</v>
      </c>
      <c r="P225" s="176">
        <f t="shared" si="83"/>
        <v>108.16326530612243</v>
      </c>
      <c r="Q225" s="176">
        <f t="shared" si="83"/>
        <v>108.16326530612243</v>
      </c>
      <c r="R225" s="176">
        <f t="shared" si="83"/>
        <v>108.16326530612243</v>
      </c>
      <c r="S225" s="176">
        <f t="shared" si="83"/>
        <v>108.16326530612243</v>
      </c>
      <c r="T225" s="176">
        <f t="shared" si="83"/>
        <v>108.16326530612243</v>
      </c>
      <c r="U225" s="176">
        <f t="shared" si="83"/>
        <v>108.16326530612243</v>
      </c>
      <c r="V225" s="176">
        <f t="shared" si="83"/>
        <v>108.16326530612243</v>
      </c>
      <c r="W225" s="176">
        <f t="shared" si="83"/>
        <v>108.16326530612243</v>
      </c>
      <c r="X225" s="176">
        <f t="shared" si="83"/>
        <v>108.16326530612243</v>
      </c>
      <c r="Y225" s="176">
        <f t="shared" si="83"/>
        <v>108.16326530612243</v>
      </c>
      <c r="Z225" s="176">
        <f t="shared" si="83"/>
        <v>108.16326530612243</v>
      </c>
      <c r="AA225" s="176">
        <f t="shared" si="83"/>
        <v>108.16326530612243</v>
      </c>
      <c r="AB225" s="176">
        <f t="shared" si="83"/>
        <v>136.87807819881397</v>
      </c>
      <c r="AC225" s="176">
        <f t="shared" si="83"/>
        <v>136.87807819881397</v>
      </c>
      <c r="AD225" s="176">
        <f t="shared" si="83"/>
        <v>136.87807819881397</v>
      </c>
      <c r="AE225" s="176">
        <f t="shared" si="83"/>
        <v>136.87807819881397</v>
      </c>
      <c r="AF225" s="176">
        <f t="shared" si="83"/>
        <v>136.87807819881397</v>
      </c>
      <c r="AG225" s="176">
        <f t="shared" si="83"/>
        <v>136.87807819881397</v>
      </c>
      <c r="AH225" s="176">
        <f t="shared" si="83"/>
        <v>136.87807819881397</v>
      </c>
      <c r="AI225" s="176">
        <f t="shared" si="83"/>
        <v>136.87807819881397</v>
      </c>
      <c r="AJ225" s="176">
        <f t="shared" si="83"/>
        <v>136.87807819881397</v>
      </c>
      <c r="AK225" s="176">
        <f t="shared" si="83"/>
        <v>136.87807819881397</v>
      </c>
      <c r="AL225" s="176">
        <f t="shared" si="83"/>
        <v>136.87807819881397</v>
      </c>
      <c r="AM225" s="176">
        <f t="shared" si="83"/>
        <v>136.87807819881397</v>
      </c>
      <c r="AN225" s="176">
        <f t="shared" si="83"/>
        <v>136.87807819881397</v>
      </c>
      <c r="AO225" s="176">
        <f t="shared" si="83"/>
        <v>136.87807819881397</v>
      </c>
      <c r="AP225" s="176">
        <f t="shared" si="83"/>
        <v>136.87807819881397</v>
      </c>
      <c r="AQ225" s="176">
        <f t="shared" si="83"/>
        <v>136.87807819881397</v>
      </c>
      <c r="AR225" s="176">
        <f t="shared" si="83"/>
        <v>136.87807819881397</v>
      </c>
      <c r="AS225" s="176">
        <f t="shared" si="83"/>
        <v>136.87807819881397</v>
      </c>
      <c r="AT225" s="176">
        <f t="shared" si="83"/>
        <v>136.87807819881397</v>
      </c>
      <c r="AU225" s="176">
        <f t="shared" si="83"/>
        <v>136.87807819881397</v>
      </c>
      <c r="AV225" s="176">
        <f t="shared" si="83"/>
        <v>136.87807819881397</v>
      </c>
      <c r="AW225" s="176">
        <f t="shared" si="83"/>
        <v>136.87807819881397</v>
      </c>
      <c r="AX225" s="176">
        <f t="shared" si="83"/>
        <v>136.87807819881397</v>
      </c>
      <c r="AY225" s="176">
        <f t="shared" si="83"/>
        <v>136.87807819881397</v>
      </c>
      <c r="AZ225" s="176">
        <f t="shared" si="83"/>
        <v>136.87807819881397</v>
      </c>
      <c r="BA225" s="176">
        <f t="shared" si="83"/>
        <v>136.87807819881397</v>
      </c>
      <c r="BB225" s="176">
        <f t="shared" si="83"/>
        <v>136.87807819881397</v>
      </c>
      <c r="BC225" s="176">
        <f t="shared" si="83"/>
        <v>136.87807819881397</v>
      </c>
      <c r="BD225" s="176">
        <f t="shared" si="83"/>
        <v>136.87807819881397</v>
      </c>
      <c r="BE225" s="176">
        <f t="shared" si="83"/>
        <v>136.87807819881397</v>
      </c>
      <c r="BF225" s="176">
        <f t="shared" si="83"/>
        <v>136.87807819881397</v>
      </c>
      <c r="BG225" s="176">
        <f t="shared" si="83"/>
        <v>136.87807819881397</v>
      </c>
      <c r="BH225" s="176">
        <f t="shared" si="83"/>
        <v>136.87807819881397</v>
      </c>
      <c r="BI225" s="176">
        <f t="shared" si="83"/>
        <v>136.87807819881397</v>
      </c>
      <c r="BJ225" s="176">
        <f t="shared" si="83"/>
        <v>136.87807819881397</v>
      </c>
      <c r="BK225" s="176">
        <f t="shared" si="83"/>
        <v>136.87807819881397</v>
      </c>
      <c r="BL225" s="176">
        <f t="shared" si="83"/>
        <v>136.87807819881397</v>
      </c>
      <c r="BM225" s="176">
        <f t="shared" si="83"/>
        <v>136.87807819881397</v>
      </c>
      <c r="BN225" s="176">
        <f t="shared" si="83"/>
        <v>136.87807819881397</v>
      </c>
      <c r="BO225" s="176">
        <f t="shared" si="83"/>
        <v>136.87807819881397</v>
      </c>
      <c r="BP225" s="176">
        <f t="shared" si="83"/>
        <v>136.87807819881397</v>
      </c>
      <c r="BQ225" s="176">
        <f t="shared" si="84"/>
        <v>136.87807819881397</v>
      </c>
      <c r="BR225" s="177">
        <f t="shared" si="84"/>
        <v>136.87807819881397</v>
      </c>
      <c r="BS225" s="177">
        <f t="shared" si="84"/>
        <v>136.87807819881397</v>
      </c>
      <c r="BT225" s="177">
        <f t="shared" si="84"/>
        <v>136.87807819881397</v>
      </c>
    </row>
    <row r="226" spans="1:72" x14ac:dyDescent="0.25">
      <c r="B226" s="148" t="s">
        <v>580</v>
      </c>
      <c r="C226" s="200">
        <v>1</v>
      </c>
      <c r="D226" s="181">
        <v>108.16326530612243</v>
      </c>
      <c r="E226" s="181">
        <v>108.16326530612243</v>
      </c>
      <c r="F226" s="181">
        <v>108.16326530612243</v>
      </c>
      <c r="G226" s="181">
        <v>108.16326530612243</v>
      </c>
      <c r="H226" s="181">
        <v>108.16326530612243</v>
      </c>
      <c r="I226" s="181">
        <v>108.16326530612243</v>
      </c>
      <c r="J226" s="181">
        <v>108.16326530612243</v>
      </c>
      <c r="K226" s="181">
        <v>108.16326530612243</v>
      </c>
      <c r="L226" s="181">
        <v>108.16326530612243</v>
      </c>
      <c r="M226" s="181">
        <v>108.16326530612243</v>
      </c>
      <c r="N226" s="181">
        <v>108.16326530612243</v>
      </c>
      <c r="O226" s="181">
        <v>108.16326530612243</v>
      </c>
      <c r="P226" s="181">
        <v>108.16326530612243</v>
      </c>
      <c r="Q226" s="181">
        <v>108.16326530612243</v>
      </c>
      <c r="R226" s="181">
        <v>108.16326530612243</v>
      </c>
      <c r="S226" s="181">
        <v>108.16326530612243</v>
      </c>
      <c r="T226" s="181">
        <v>108.16326530612243</v>
      </c>
      <c r="U226" s="181">
        <v>108.16326530612243</v>
      </c>
      <c r="V226" s="181">
        <v>108.16326530612243</v>
      </c>
      <c r="W226" s="181">
        <v>108.16326530612243</v>
      </c>
      <c r="X226" s="181">
        <v>108.16326530612243</v>
      </c>
      <c r="Y226" s="181">
        <v>108.16326530612243</v>
      </c>
      <c r="Z226" s="181">
        <v>108.16326530612243</v>
      </c>
      <c r="AA226" s="181">
        <v>108.16326530612243</v>
      </c>
      <c r="AB226" s="181">
        <v>136.87807819881397</v>
      </c>
      <c r="AC226" s="181">
        <v>136.87807819881397</v>
      </c>
      <c r="AD226" s="181">
        <v>136.87807819881397</v>
      </c>
      <c r="AE226" s="181">
        <v>136.87807819881397</v>
      </c>
      <c r="AF226" s="181">
        <v>136.87807819881397</v>
      </c>
      <c r="AG226" s="181">
        <v>136.87807819881397</v>
      </c>
      <c r="AH226" s="181">
        <v>136.87807819881397</v>
      </c>
      <c r="AI226" s="181">
        <v>136.87807819881397</v>
      </c>
      <c r="AJ226" s="181">
        <v>136.87807819881397</v>
      </c>
      <c r="AK226" s="181">
        <v>136.87807819881397</v>
      </c>
      <c r="AL226" s="181">
        <v>136.87807819881397</v>
      </c>
      <c r="AM226" s="181">
        <v>136.87807819881397</v>
      </c>
      <c r="AN226" s="181">
        <v>136.87807819881397</v>
      </c>
      <c r="AO226" s="181">
        <v>136.87807819881397</v>
      </c>
      <c r="AP226" s="181">
        <v>136.87807819881397</v>
      </c>
      <c r="AQ226" s="181">
        <v>136.87807819881397</v>
      </c>
      <c r="AR226" s="181">
        <v>136.87807819881397</v>
      </c>
      <c r="AS226" s="181">
        <v>136.87807819881397</v>
      </c>
      <c r="AT226" s="181">
        <v>136.87807819881397</v>
      </c>
      <c r="AU226" s="181">
        <v>136.87807819881397</v>
      </c>
      <c r="AV226" s="181">
        <v>136.87807819881397</v>
      </c>
      <c r="AW226" s="181">
        <v>136.87807819881397</v>
      </c>
      <c r="AX226" s="181">
        <v>136.87807819881397</v>
      </c>
      <c r="AY226" s="181">
        <v>136.87807819881397</v>
      </c>
      <c r="AZ226" s="181">
        <v>136.87807819881397</v>
      </c>
      <c r="BA226" s="181">
        <v>136.87807819881397</v>
      </c>
      <c r="BB226" s="181">
        <v>136.87807819881397</v>
      </c>
      <c r="BC226" s="181">
        <v>136.87807819881397</v>
      </c>
      <c r="BD226" s="181">
        <v>136.87807819881397</v>
      </c>
      <c r="BE226" s="181">
        <v>136.87807819881397</v>
      </c>
      <c r="BF226" s="181">
        <v>136.87807819881397</v>
      </c>
      <c r="BG226" s="181">
        <v>136.87807819881397</v>
      </c>
      <c r="BH226" s="181">
        <v>136.87807819881397</v>
      </c>
      <c r="BI226" s="181">
        <v>136.87807819881397</v>
      </c>
      <c r="BJ226" s="181">
        <v>136.87807819881397</v>
      </c>
      <c r="BK226" s="181">
        <v>136.87807819881397</v>
      </c>
      <c r="BL226" s="181">
        <v>136.87807819881397</v>
      </c>
      <c r="BM226" s="181">
        <v>136.87807819881397</v>
      </c>
      <c r="BN226" s="181">
        <v>136.87807819881397</v>
      </c>
      <c r="BO226" s="181">
        <v>136.87807819881397</v>
      </c>
      <c r="BP226" s="181">
        <v>136.87807819881397</v>
      </c>
      <c r="BQ226" s="181">
        <v>136.87807819881397</v>
      </c>
      <c r="BR226" s="181">
        <v>136.87807819881397</v>
      </c>
      <c r="BS226" s="181">
        <v>136.87807819881397</v>
      </c>
      <c r="BT226" s="181">
        <v>136.87807819881397</v>
      </c>
    </row>
    <row r="227" spans="1:72" x14ac:dyDescent="0.25">
      <c r="A227" s="189" t="s">
        <v>123</v>
      </c>
      <c r="B227" s="188"/>
      <c r="C227" s="164">
        <f>C228</f>
        <v>1</v>
      </c>
      <c r="D227" s="170">
        <v>100</v>
      </c>
      <c r="E227" s="170">
        <v>96.419660654433599</v>
      </c>
      <c r="F227" s="170">
        <f t="shared" ref="F227:BP228" si="85">F228</f>
        <v>90.931131498409286</v>
      </c>
      <c r="G227" s="170">
        <f t="shared" si="85"/>
        <v>90.931131498409286</v>
      </c>
      <c r="H227" s="170">
        <f t="shared" si="85"/>
        <v>84.379367357135934</v>
      </c>
      <c r="I227" s="170">
        <f t="shared" si="85"/>
        <v>84.379367357135934</v>
      </c>
      <c r="J227" s="170">
        <f t="shared" si="85"/>
        <v>84.379367357135934</v>
      </c>
      <c r="K227" s="170">
        <f t="shared" si="85"/>
        <v>81.492411330467263</v>
      </c>
      <c r="L227" s="170">
        <f t="shared" si="85"/>
        <v>81.492411330467263</v>
      </c>
      <c r="M227" s="170">
        <f t="shared" si="85"/>
        <v>79.996502131644448</v>
      </c>
      <c r="N227" s="170">
        <f t="shared" si="85"/>
        <v>76.262442830329462</v>
      </c>
      <c r="O227" s="170">
        <f t="shared" si="85"/>
        <v>76.262442830329462</v>
      </c>
      <c r="P227" s="170">
        <f t="shared" si="85"/>
        <v>71.737142955425369</v>
      </c>
      <c r="Q227" s="170">
        <f t="shared" si="85"/>
        <v>67.661369767583295</v>
      </c>
      <c r="R227" s="170">
        <f t="shared" si="85"/>
        <v>68.037561915599525</v>
      </c>
      <c r="S227" s="170">
        <f t="shared" si="85"/>
        <v>68.037561915599525</v>
      </c>
      <c r="T227" s="170">
        <f t="shared" si="85"/>
        <v>68.037561915599525</v>
      </c>
      <c r="U227" s="170">
        <f t="shared" si="85"/>
        <v>63.560141900377772</v>
      </c>
      <c r="V227" s="170">
        <f t="shared" si="85"/>
        <v>63.560141900377772</v>
      </c>
      <c r="W227" s="170">
        <f t="shared" si="85"/>
        <v>66.352668407763147</v>
      </c>
      <c r="X227" s="170">
        <f t="shared" si="85"/>
        <v>67.910032340279031</v>
      </c>
      <c r="Y227" s="170">
        <f t="shared" si="85"/>
        <v>69.356907158570337</v>
      </c>
      <c r="Z227" s="170">
        <f t="shared" si="85"/>
        <v>66.407778563939942</v>
      </c>
      <c r="AA227" s="170">
        <f t="shared" si="85"/>
        <v>66.407778563939942</v>
      </c>
      <c r="AB227" s="170">
        <f t="shared" si="85"/>
        <v>66.407778563939942</v>
      </c>
      <c r="AC227" s="170">
        <f t="shared" si="85"/>
        <v>66.407778563939942</v>
      </c>
      <c r="AD227" s="170">
        <f t="shared" si="85"/>
        <v>66.407778563939942</v>
      </c>
      <c r="AE227" s="170">
        <f t="shared" si="85"/>
        <v>66.407778563939942</v>
      </c>
      <c r="AF227" s="170">
        <f t="shared" si="85"/>
        <v>62.848106686798161</v>
      </c>
      <c r="AG227" s="170">
        <f t="shared" si="85"/>
        <v>62.848106686798161</v>
      </c>
      <c r="AH227" s="170">
        <f t="shared" si="85"/>
        <v>59.508616825971586</v>
      </c>
      <c r="AI227" s="170">
        <f t="shared" si="85"/>
        <v>55.948807457886502</v>
      </c>
      <c r="AJ227" s="170">
        <f t="shared" si="85"/>
        <v>54.778959348241045</v>
      </c>
      <c r="AK227" s="170">
        <f t="shared" si="85"/>
        <v>54.778959348241045</v>
      </c>
      <c r="AL227" s="170">
        <f t="shared" si="85"/>
        <v>54.778959348241045</v>
      </c>
      <c r="AM227" s="170">
        <f t="shared" si="85"/>
        <v>52.187908145699581</v>
      </c>
      <c r="AN227" s="170">
        <f t="shared" si="85"/>
        <v>52.187908145699581</v>
      </c>
      <c r="AO227" s="170">
        <f t="shared" si="85"/>
        <v>54.467707479178834</v>
      </c>
      <c r="AP227" s="170">
        <f t="shared" si="85"/>
        <v>54.467707479178834</v>
      </c>
      <c r="AQ227" s="170">
        <f t="shared" si="85"/>
        <v>52.521511309336255</v>
      </c>
      <c r="AR227" s="170">
        <f t="shared" si="85"/>
        <v>52.521511309336255</v>
      </c>
      <c r="AS227" s="170">
        <f t="shared" si="85"/>
        <v>51.325593850999702</v>
      </c>
      <c r="AT227" s="170">
        <f t="shared" si="85"/>
        <v>52.066970553132101</v>
      </c>
      <c r="AU227" s="170">
        <f t="shared" si="85"/>
        <v>50.480659906997069</v>
      </c>
      <c r="AV227" s="170">
        <f t="shared" si="85"/>
        <v>49.593132019619532</v>
      </c>
      <c r="AW227" s="170">
        <f t="shared" si="85"/>
        <v>51.49877799988802</v>
      </c>
      <c r="AX227" s="170">
        <f t="shared" si="85"/>
        <v>51.49877799988802</v>
      </c>
      <c r="AY227" s="170">
        <f t="shared" si="85"/>
        <v>52.401729415386981</v>
      </c>
      <c r="AZ227" s="170">
        <f t="shared" si="85"/>
        <v>52.401729415386981</v>
      </c>
      <c r="BA227" s="170">
        <f t="shared" si="85"/>
        <v>52.401729415386981</v>
      </c>
      <c r="BB227" s="170">
        <f t="shared" si="85"/>
        <v>50.998525504565855</v>
      </c>
      <c r="BC227" s="170">
        <f t="shared" si="85"/>
        <v>49.675673139674508</v>
      </c>
      <c r="BD227" s="170">
        <f t="shared" si="85"/>
        <v>49.675673139674508</v>
      </c>
      <c r="BE227" s="170">
        <f t="shared" si="85"/>
        <v>47.209521471078155</v>
      </c>
      <c r="BF227" s="170">
        <f t="shared" si="85"/>
        <v>47.349324342987529</v>
      </c>
      <c r="BG227" s="170">
        <f t="shared" si="85"/>
        <v>44.995911028668289</v>
      </c>
      <c r="BH227" s="170">
        <f t="shared" si="85"/>
        <v>45.721000532377765</v>
      </c>
      <c r="BI227" s="170">
        <f t="shared" si="85"/>
        <v>45.681037130170814</v>
      </c>
      <c r="BJ227" s="170">
        <f t="shared" si="85"/>
        <v>44.74068717127453</v>
      </c>
      <c r="BK227" s="170">
        <f t="shared" si="85"/>
        <v>44.74068717127453</v>
      </c>
      <c r="BL227" s="170">
        <f t="shared" si="85"/>
        <v>44.515091863820267</v>
      </c>
      <c r="BM227" s="170">
        <f t="shared" si="85"/>
        <v>44.515091863820267</v>
      </c>
      <c r="BN227" s="170">
        <f t="shared" si="85"/>
        <v>44.460463507498801</v>
      </c>
      <c r="BO227" s="170">
        <f t="shared" si="85"/>
        <v>44.460463507498801</v>
      </c>
      <c r="BP227" s="170">
        <f t="shared" si="85"/>
        <v>44.460463507498801</v>
      </c>
      <c r="BQ227" s="170">
        <f t="shared" ref="BQ227:BT228" si="86">BQ228</f>
        <v>44.460463507498801</v>
      </c>
      <c r="BR227" s="172">
        <f t="shared" si="86"/>
        <v>44.069248221383319</v>
      </c>
      <c r="BS227" s="172">
        <f t="shared" si="86"/>
        <v>44.069248221383319</v>
      </c>
      <c r="BT227" s="172">
        <f t="shared" si="86"/>
        <v>44.521299655373859</v>
      </c>
    </row>
    <row r="228" spans="1:72" x14ac:dyDescent="0.25">
      <c r="A228" s="173" t="s">
        <v>124</v>
      </c>
      <c r="B228" s="188"/>
      <c r="C228" s="164">
        <f>C229</f>
        <v>1</v>
      </c>
      <c r="D228" s="176">
        <v>100</v>
      </c>
      <c r="E228" s="176">
        <v>96.419660654433599</v>
      </c>
      <c r="F228" s="176">
        <f t="shared" si="85"/>
        <v>90.931131498409286</v>
      </c>
      <c r="G228" s="176">
        <f t="shared" si="85"/>
        <v>90.931131498409286</v>
      </c>
      <c r="H228" s="176">
        <f t="shared" si="85"/>
        <v>84.379367357135934</v>
      </c>
      <c r="I228" s="176">
        <f t="shared" si="85"/>
        <v>84.379367357135934</v>
      </c>
      <c r="J228" s="176">
        <f t="shared" si="85"/>
        <v>84.379367357135934</v>
      </c>
      <c r="K228" s="176">
        <f t="shared" si="85"/>
        <v>81.492411330467263</v>
      </c>
      <c r="L228" s="176">
        <f t="shared" si="85"/>
        <v>81.492411330467263</v>
      </c>
      <c r="M228" s="176">
        <f t="shared" si="85"/>
        <v>79.996502131644448</v>
      </c>
      <c r="N228" s="176">
        <f t="shared" si="85"/>
        <v>76.262442830329462</v>
      </c>
      <c r="O228" s="176">
        <f t="shared" si="85"/>
        <v>76.262442830329462</v>
      </c>
      <c r="P228" s="176">
        <f t="shared" si="85"/>
        <v>71.737142955425369</v>
      </c>
      <c r="Q228" s="176">
        <f t="shared" si="85"/>
        <v>67.661369767583295</v>
      </c>
      <c r="R228" s="176">
        <f t="shared" si="85"/>
        <v>68.037561915599525</v>
      </c>
      <c r="S228" s="176">
        <f t="shared" si="85"/>
        <v>68.037561915599525</v>
      </c>
      <c r="T228" s="176">
        <f t="shared" si="85"/>
        <v>68.037561915599525</v>
      </c>
      <c r="U228" s="176">
        <f t="shared" si="85"/>
        <v>63.560141900377772</v>
      </c>
      <c r="V228" s="176">
        <f t="shared" si="85"/>
        <v>63.560141900377772</v>
      </c>
      <c r="W228" s="176">
        <f t="shared" si="85"/>
        <v>66.352668407763147</v>
      </c>
      <c r="X228" s="176">
        <f t="shared" si="85"/>
        <v>67.910032340279031</v>
      </c>
      <c r="Y228" s="176">
        <f t="shared" si="85"/>
        <v>69.356907158570337</v>
      </c>
      <c r="Z228" s="176">
        <f t="shared" si="85"/>
        <v>66.407778563939942</v>
      </c>
      <c r="AA228" s="176">
        <f t="shared" si="85"/>
        <v>66.407778563939942</v>
      </c>
      <c r="AB228" s="176">
        <f t="shared" si="85"/>
        <v>66.407778563939942</v>
      </c>
      <c r="AC228" s="176">
        <f t="shared" si="85"/>
        <v>66.407778563939942</v>
      </c>
      <c r="AD228" s="176">
        <f t="shared" si="85"/>
        <v>66.407778563939942</v>
      </c>
      <c r="AE228" s="176">
        <f t="shared" si="85"/>
        <v>66.407778563939942</v>
      </c>
      <c r="AF228" s="176">
        <f t="shared" si="85"/>
        <v>62.848106686798161</v>
      </c>
      <c r="AG228" s="176">
        <f t="shared" si="85"/>
        <v>62.848106686798161</v>
      </c>
      <c r="AH228" s="176">
        <f t="shared" si="85"/>
        <v>59.508616825971586</v>
      </c>
      <c r="AI228" s="176">
        <f t="shared" si="85"/>
        <v>55.948807457886502</v>
      </c>
      <c r="AJ228" s="176">
        <f t="shared" si="85"/>
        <v>54.778959348241045</v>
      </c>
      <c r="AK228" s="176">
        <f t="shared" si="85"/>
        <v>54.778959348241045</v>
      </c>
      <c r="AL228" s="176">
        <f t="shared" si="85"/>
        <v>54.778959348241045</v>
      </c>
      <c r="AM228" s="176">
        <f t="shared" si="85"/>
        <v>52.187908145699581</v>
      </c>
      <c r="AN228" s="176">
        <f t="shared" si="85"/>
        <v>52.187908145699581</v>
      </c>
      <c r="AO228" s="176">
        <f t="shared" si="85"/>
        <v>54.467707479178834</v>
      </c>
      <c r="AP228" s="176">
        <f t="shared" si="85"/>
        <v>54.467707479178834</v>
      </c>
      <c r="AQ228" s="176">
        <f t="shared" si="85"/>
        <v>52.521511309336255</v>
      </c>
      <c r="AR228" s="176">
        <f t="shared" si="85"/>
        <v>52.521511309336255</v>
      </c>
      <c r="AS228" s="176">
        <f t="shared" si="85"/>
        <v>51.325593850999702</v>
      </c>
      <c r="AT228" s="176">
        <f t="shared" si="85"/>
        <v>52.066970553132101</v>
      </c>
      <c r="AU228" s="176">
        <f t="shared" si="85"/>
        <v>50.480659906997069</v>
      </c>
      <c r="AV228" s="176">
        <f t="shared" si="85"/>
        <v>49.593132019619532</v>
      </c>
      <c r="AW228" s="176">
        <f t="shared" si="85"/>
        <v>51.49877799988802</v>
      </c>
      <c r="AX228" s="176">
        <f t="shared" si="85"/>
        <v>51.49877799988802</v>
      </c>
      <c r="AY228" s="176">
        <f t="shared" si="85"/>
        <v>52.401729415386981</v>
      </c>
      <c r="AZ228" s="176">
        <f t="shared" si="85"/>
        <v>52.401729415386981</v>
      </c>
      <c r="BA228" s="176">
        <f t="shared" si="85"/>
        <v>52.401729415386981</v>
      </c>
      <c r="BB228" s="176">
        <f t="shared" si="85"/>
        <v>50.998525504565855</v>
      </c>
      <c r="BC228" s="176">
        <f t="shared" si="85"/>
        <v>49.675673139674508</v>
      </c>
      <c r="BD228" s="176">
        <f t="shared" si="85"/>
        <v>49.675673139674508</v>
      </c>
      <c r="BE228" s="176">
        <f t="shared" si="85"/>
        <v>47.209521471078155</v>
      </c>
      <c r="BF228" s="176">
        <f t="shared" si="85"/>
        <v>47.349324342987529</v>
      </c>
      <c r="BG228" s="176">
        <f t="shared" si="85"/>
        <v>44.995911028668289</v>
      </c>
      <c r="BH228" s="176">
        <f t="shared" si="85"/>
        <v>45.721000532377765</v>
      </c>
      <c r="BI228" s="176">
        <f t="shared" si="85"/>
        <v>45.681037130170814</v>
      </c>
      <c r="BJ228" s="176">
        <f t="shared" si="85"/>
        <v>44.74068717127453</v>
      </c>
      <c r="BK228" s="176">
        <f t="shared" si="85"/>
        <v>44.74068717127453</v>
      </c>
      <c r="BL228" s="176">
        <f t="shared" si="85"/>
        <v>44.515091863820267</v>
      </c>
      <c r="BM228" s="176">
        <f t="shared" si="85"/>
        <v>44.515091863820267</v>
      </c>
      <c r="BN228" s="176">
        <f t="shared" si="85"/>
        <v>44.460463507498801</v>
      </c>
      <c r="BO228" s="176">
        <f t="shared" si="85"/>
        <v>44.460463507498801</v>
      </c>
      <c r="BP228" s="176">
        <f t="shared" si="85"/>
        <v>44.460463507498801</v>
      </c>
      <c r="BQ228" s="176">
        <f t="shared" si="86"/>
        <v>44.460463507498801</v>
      </c>
      <c r="BR228" s="177">
        <f t="shared" si="86"/>
        <v>44.069248221383319</v>
      </c>
      <c r="BS228" s="177">
        <f t="shared" si="86"/>
        <v>44.069248221383319</v>
      </c>
      <c r="BT228" s="177">
        <f t="shared" si="86"/>
        <v>44.521299655373859</v>
      </c>
    </row>
    <row r="229" spans="1:72" x14ac:dyDescent="0.25">
      <c r="B229" s="148" t="s">
        <v>581</v>
      </c>
      <c r="C229" s="200">
        <v>1</v>
      </c>
      <c r="D229" s="181">
        <v>100</v>
      </c>
      <c r="E229" s="181">
        <v>96.419660654433599</v>
      </c>
      <c r="F229" s="181">
        <v>90.931131498409286</v>
      </c>
      <c r="G229" s="181">
        <v>90.931131498409286</v>
      </c>
      <c r="H229" s="181">
        <v>84.379367357135934</v>
      </c>
      <c r="I229" s="181">
        <v>84.379367357135934</v>
      </c>
      <c r="J229" s="181">
        <v>84.379367357135934</v>
      </c>
      <c r="K229" s="181">
        <v>81.492411330467263</v>
      </c>
      <c r="L229" s="181">
        <v>81.492411330467263</v>
      </c>
      <c r="M229" s="181">
        <v>79.996502131644448</v>
      </c>
      <c r="N229" s="181">
        <v>76.262442830329462</v>
      </c>
      <c r="O229" s="181">
        <v>76.262442830329462</v>
      </c>
      <c r="P229" s="181">
        <v>71.737142955425369</v>
      </c>
      <c r="Q229" s="181">
        <v>67.661369767583295</v>
      </c>
      <c r="R229" s="181">
        <v>68.037561915599525</v>
      </c>
      <c r="S229" s="181">
        <v>68.037561915599525</v>
      </c>
      <c r="T229" s="181">
        <v>68.037561915599525</v>
      </c>
      <c r="U229" s="181">
        <v>63.560141900377772</v>
      </c>
      <c r="V229" s="181">
        <v>63.560141900377772</v>
      </c>
      <c r="W229" s="181">
        <v>66.352668407763147</v>
      </c>
      <c r="X229" s="181">
        <v>67.910032340279031</v>
      </c>
      <c r="Y229" s="181">
        <v>69.356907158570337</v>
      </c>
      <c r="Z229" s="181">
        <v>66.407778563939942</v>
      </c>
      <c r="AA229" s="181">
        <v>66.407778563939942</v>
      </c>
      <c r="AB229" s="181">
        <v>66.407778563939942</v>
      </c>
      <c r="AC229" s="181">
        <v>66.407778563939942</v>
      </c>
      <c r="AD229" s="181">
        <v>66.407778563939942</v>
      </c>
      <c r="AE229" s="181">
        <v>66.407778563939942</v>
      </c>
      <c r="AF229" s="181">
        <v>62.848106686798161</v>
      </c>
      <c r="AG229" s="181">
        <v>62.848106686798161</v>
      </c>
      <c r="AH229" s="181">
        <v>59.508616825971586</v>
      </c>
      <c r="AI229" s="181">
        <v>55.948807457886502</v>
      </c>
      <c r="AJ229" s="181">
        <v>54.778959348241045</v>
      </c>
      <c r="AK229" s="181">
        <v>54.778959348241045</v>
      </c>
      <c r="AL229" s="181">
        <v>54.778959348241045</v>
      </c>
      <c r="AM229" s="181">
        <v>52.187908145699581</v>
      </c>
      <c r="AN229" s="181">
        <v>52.187908145699581</v>
      </c>
      <c r="AO229" s="181">
        <v>54.467707479178834</v>
      </c>
      <c r="AP229" s="181">
        <v>54.467707479178834</v>
      </c>
      <c r="AQ229" s="181">
        <v>52.521511309336255</v>
      </c>
      <c r="AR229" s="181">
        <v>52.521511309336255</v>
      </c>
      <c r="AS229" s="181">
        <v>51.325593850999702</v>
      </c>
      <c r="AT229" s="181">
        <v>52.066970553132101</v>
      </c>
      <c r="AU229" s="181">
        <v>50.480659906997069</v>
      </c>
      <c r="AV229" s="181">
        <v>49.593132019619532</v>
      </c>
      <c r="AW229" s="181">
        <v>51.49877799988802</v>
      </c>
      <c r="AX229" s="181">
        <v>51.49877799988802</v>
      </c>
      <c r="AY229" s="181">
        <v>52.401729415386981</v>
      </c>
      <c r="AZ229" s="181">
        <v>52.401729415386981</v>
      </c>
      <c r="BA229" s="181">
        <v>52.401729415386981</v>
      </c>
      <c r="BB229" s="181">
        <v>50.998525504565855</v>
      </c>
      <c r="BC229" s="181">
        <v>49.675673139674508</v>
      </c>
      <c r="BD229" s="181">
        <v>49.675673139674508</v>
      </c>
      <c r="BE229" s="181">
        <v>47.209521471078155</v>
      </c>
      <c r="BF229" s="181">
        <v>47.349324342987529</v>
      </c>
      <c r="BG229" s="181">
        <v>44.995911028668289</v>
      </c>
      <c r="BH229" s="181">
        <v>45.721000532377765</v>
      </c>
      <c r="BI229" s="181">
        <v>45.681037130170814</v>
      </c>
      <c r="BJ229" s="181">
        <v>44.74068717127453</v>
      </c>
      <c r="BK229" s="181">
        <v>44.74068717127453</v>
      </c>
      <c r="BL229" s="181">
        <v>44.515091863820267</v>
      </c>
      <c r="BM229" s="181">
        <v>44.515091863820267</v>
      </c>
      <c r="BN229" s="181">
        <v>44.460463507498801</v>
      </c>
      <c r="BO229" s="181">
        <v>44.460463507498801</v>
      </c>
      <c r="BP229" s="181">
        <v>44.460463507498801</v>
      </c>
      <c r="BQ229" s="181">
        <v>44.460463507498801</v>
      </c>
      <c r="BR229" s="181">
        <v>44.069248221383319</v>
      </c>
      <c r="BS229" s="181">
        <v>44.069248221383319</v>
      </c>
      <c r="BT229" s="181">
        <v>44.521299655373859</v>
      </c>
    </row>
    <row r="230" spans="1:72" x14ac:dyDescent="0.25">
      <c r="A230" s="189" t="s">
        <v>125</v>
      </c>
      <c r="B230" s="188"/>
      <c r="C230" s="164">
        <f>C231</f>
        <v>34</v>
      </c>
      <c r="D230" s="170">
        <v>100</v>
      </c>
      <c r="E230" s="170">
        <v>100</v>
      </c>
      <c r="F230" s="170">
        <f t="shared" ref="F230:BP231" si="87">F231</f>
        <v>100</v>
      </c>
      <c r="G230" s="170">
        <f t="shared" si="87"/>
        <v>100</v>
      </c>
      <c r="H230" s="170">
        <f t="shared" si="87"/>
        <v>100</v>
      </c>
      <c r="I230" s="170">
        <f t="shared" si="87"/>
        <v>100</v>
      </c>
      <c r="J230" s="170">
        <f t="shared" si="87"/>
        <v>100</v>
      </c>
      <c r="K230" s="170">
        <f t="shared" si="87"/>
        <v>100</v>
      </c>
      <c r="L230" s="170">
        <f t="shared" si="87"/>
        <v>100</v>
      </c>
      <c r="M230" s="170">
        <f t="shared" si="87"/>
        <v>100</v>
      </c>
      <c r="N230" s="170">
        <f t="shared" si="87"/>
        <v>99.775294117647064</v>
      </c>
      <c r="O230" s="170">
        <f t="shared" si="87"/>
        <v>96.950294117647061</v>
      </c>
      <c r="P230" s="170">
        <f t="shared" si="87"/>
        <v>96.950294117647061</v>
      </c>
      <c r="Q230" s="170">
        <f t="shared" si="87"/>
        <v>96.950294117647061</v>
      </c>
      <c r="R230" s="170">
        <f t="shared" si="87"/>
        <v>96.950294117647061</v>
      </c>
      <c r="S230" s="170">
        <f t="shared" si="87"/>
        <v>96.950294117647061</v>
      </c>
      <c r="T230" s="170">
        <f t="shared" si="87"/>
        <v>96.950294117647061</v>
      </c>
      <c r="U230" s="170">
        <f t="shared" si="87"/>
        <v>96.950294117647061</v>
      </c>
      <c r="V230" s="170">
        <f t="shared" si="87"/>
        <v>96.950294117647061</v>
      </c>
      <c r="W230" s="170">
        <f t="shared" si="87"/>
        <v>96.950294117647061</v>
      </c>
      <c r="X230" s="170">
        <f t="shared" si="87"/>
        <v>95.667749836970785</v>
      </c>
      <c r="Y230" s="170">
        <f t="shared" si="87"/>
        <v>95.667749836970785</v>
      </c>
      <c r="Z230" s="170">
        <f t="shared" si="87"/>
        <v>95.667749836970785</v>
      </c>
      <c r="AA230" s="170">
        <f t="shared" si="87"/>
        <v>95.667749836970785</v>
      </c>
      <c r="AB230" s="170">
        <f t="shared" si="87"/>
        <v>95.85848893921181</v>
      </c>
      <c r="AC230" s="170">
        <f t="shared" si="87"/>
        <v>95.519665409800041</v>
      </c>
      <c r="AD230" s="170">
        <f t="shared" si="87"/>
        <v>95.519665409800041</v>
      </c>
      <c r="AE230" s="170">
        <f t="shared" si="87"/>
        <v>95.519665409800041</v>
      </c>
      <c r="AF230" s="170">
        <f t="shared" si="87"/>
        <v>95.504616909050554</v>
      </c>
      <c r="AG230" s="170">
        <f t="shared" si="87"/>
        <v>95.504616909050554</v>
      </c>
      <c r="AH230" s="170">
        <f t="shared" si="87"/>
        <v>95.504616909050554</v>
      </c>
      <c r="AI230" s="170">
        <f t="shared" si="87"/>
        <v>95.504616909050554</v>
      </c>
      <c r="AJ230" s="170">
        <f t="shared" si="87"/>
        <v>95.504616909050554</v>
      </c>
      <c r="AK230" s="170">
        <f t="shared" si="87"/>
        <v>95.504616909050554</v>
      </c>
      <c r="AL230" s="170">
        <f t="shared" si="87"/>
        <v>95.504616909050554</v>
      </c>
      <c r="AM230" s="170">
        <f t="shared" si="87"/>
        <v>95.504616909050554</v>
      </c>
      <c r="AN230" s="170">
        <f t="shared" si="87"/>
        <v>95.504616909050554</v>
      </c>
      <c r="AO230" s="170">
        <f t="shared" si="87"/>
        <v>95.504616909050554</v>
      </c>
      <c r="AP230" s="170">
        <f t="shared" si="87"/>
        <v>95.504616909050554</v>
      </c>
      <c r="AQ230" s="170">
        <f t="shared" si="87"/>
        <v>95.504616909050554</v>
      </c>
      <c r="AR230" s="170">
        <f t="shared" si="87"/>
        <v>95.504616909050554</v>
      </c>
      <c r="AS230" s="170">
        <f t="shared" si="87"/>
        <v>95.223058686697982</v>
      </c>
      <c r="AT230" s="170">
        <f t="shared" si="87"/>
        <v>95.181362336102183</v>
      </c>
      <c r="AU230" s="170">
        <f t="shared" si="87"/>
        <v>95.223058686697982</v>
      </c>
      <c r="AV230" s="170">
        <f t="shared" si="87"/>
        <v>95.223058686697982</v>
      </c>
      <c r="AW230" s="170">
        <f t="shared" si="87"/>
        <v>94.993012916267602</v>
      </c>
      <c r="AX230" s="170">
        <f t="shared" si="87"/>
        <v>94.993012916267602</v>
      </c>
      <c r="AY230" s="170">
        <f t="shared" si="87"/>
        <v>94.993012916267602</v>
      </c>
      <c r="AZ230" s="170">
        <f t="shared" si="87"/>
        <v>94.849189386855841</v>
      </c>
      <c r="BA230" s="170">
        <f t="shared" si="87"/>
        <v>94.849189386855841</v>
      </c>
      <c r="BB230" s="170">
        <f t="shared" si="87"/>
        <v>90.049189386855858</v>
      </c>
      <c r="BC230" s="170">
        <f t="shared" si="87"/>
        <v>90.049189386855829</v>
      </c>
      <c r="BD230" s="170">
        <f t="shared" si="87"/>
        <v>90.049189386855829</v>
      </c>
      <c r="BE230" s="170">
        <f t="shared" si="87"/>
        <v>89.838122635705233</v>
      </c>
      <c r="BF230" s="170">
        <f t="shared" si="87"/>
        <v>91.68047557688169</v>
      </c>
      <c r="BG230" s="170">
        <f t="shared" si="87"/>
        <v>91.68047557688169</v>
      </c>
      <c r="BH230" s="170">
        <f t="shared" si="87"/>
        <v>91.68047557688169</v>
      </c>
      <c r="BI230" s="170">
        <f t="shared" si="87"/>
        <v>91.68047557688169</v>
      </c>
      <c r="BJ230" s="170">
        <f t="shared" si="87"/>
        <v>91.68047557688169</v>
      </c>
      <c r="BK230" s="170">
        <f t="shared" si="87"/>
        <v>91.68047557688169</v>
      </c>
      <c r="BL230" s="170">
        <f t="shared" si="87"/>
        <v>91.68047557688169</v>
      </c>
      <c r="BM230" s="170">
        <f t="shared" si="87"/>
        <v>91.68047557688169</v>
      </c>
      <c r="BN230" s="170">
        <f t="shared" si="87"/>
        <v>91.68047557688169</v>
      </c>
      <c r="BO230" s="170">
        <f t="shared" si="87"/>
        <v>91.68047557688169</v>
      </c>
      <c r="BP230" s="170">
        <f t="shared" si="87"/>
        <v>91.68047557688169</v>
      </c>
      <c r="BQ230" s="170">
        <f t="shared" ref="BQ230:BT231" si="88">BQ231</f>
        <v>91.68047557688169</v>
      </c>
      <c r="BR230" s="172">
        <f t="shared" si="88"/>
        <v>91.68047557688169</v>
      </c>
      <c r="BS230" s="172">
        <f t="shared" si="88"/>
        <v>91.68047557688169</v>
      </c>
      <c r="BT230" s="172">
        <f t="shared" si="88"/>
        <v>91.68047557688169</v>
      </c>
    </row>
    <row r="231" spans="1:72" x14ac:dyDescent="0.25">
      <c r="A231" s="173" t="s">
        <v>126</v>
      </c>
      <c r="B231" s="188"/>
      <c r="C231" s="164">
        <f>C232</f>
        <v>34</v>
      </c>
      <c r="D231" s="176">
        <v>100</v>
      </c>
      <c r="E231" s="176">
        <v>100</v>
      </c>
      <c r="F231" s="176">
        <f t="shared" si="87"/>
        <v>100</v>
      </c>
      <c r="G231" s="176">
        <f t="shared" si="87"/>
        <v>100</v>
      </c>
      <c r="H231" s="176">
        <f t="shared" si="87"/>
        <v>100</v>
      </c>
      <c r="I231" s="176">
        <f t="shared" si="87"/>
        <v>100</v>
      </c>
      <c r="J231" s="176">
        <f t="shared" si="87"/>
        <v>100</v>
      </c>
      <c r="K231" s="176">
        <f t="shared" si="87"/>
        <v>100</v>
      </c>
      <c r="L231" s="176">
        <f t="shared" si="87"/>
        <v>100</v>
      </c>
      <c r="M231" s="176">
        <f t="shared" si="87"/>
        <v>100</v>
      </c>
      <c r="N231" s="176">
        <f t="shared" si="87"/>
        <v>99.775294117647064</v>
      </c>
      <c r="O231" s="176">
        <f t="shared" si="87"/>
        <v>96.950294117647061</v>
      </c>
      <c r="P231" s="176">
        <f t="shared" si="87"/>
        <v>96.950294117647061</v>
      </c>
      <c r="Q231" s="176">
        <f t="shared" si="87"/>
        <v>96.950294117647061</v>
      </c>
      <c r="R231" s="176">
        <f t="shared" si="87"/>
        <v>96.950294117647061</v>
      </c>
      <c r="S231" s="176">
        <f t="shared" si="87"/>
        <v>96.950294117647061</v>
      </c>
      <c r="T231" s="176">
        <f t="shared" si="87"/>
        <v>96.950294117647061</v>
      </c>
      <c r="U231" s="176">
        <f t="shared" si="87"/>
        <v>96.950294117647061</v>
      </c>
      <c r="V231" s="176">
        <f t="shared" si="87"/>
        <v>96.950294117647061</v>
      </c>
      <c r="W231" s="176">
        <f t="shared" si="87"/>
        <v>96.950294117647061</v>
      </c>
      <c r="X231" s="176">
        <f t="shared" si="87"/>
        <v>95.667749836970785</v>
      </c>
      <c r="Y231" s="176">
        <f t="shared" si="87"/>
        <v>95.667749836970785</v>
      </c>
      <c r="Z231" s="176">
        <f t="shared" si="87"/>
        <v>95.667749836970785</v>
      </c>
      <c r="AA231" s="176">
        <f t="shared" si="87"/>
        <v>95.667749836970785</v>
      </c>
      <c r="AB231" s="176">
        <f t="shared" si="87"/>
        <v>95.85848893921181</v>
      </c>
      <c r="AC231" s="176">
        <f t="shared" si="87"/>
        <v>95.519665409800041</v>
      </c>
      <c r="AD231" s="176">
        <f t="shared" si="87"/>
        <v>95.519665409800041</v>
      </c>
      <c r="AE231" s="176">
        <f t="shared" si="87"/>
        <v>95.519665409800041</v>
      </c>
      <c r="AF231" s="176">
        <f t="shared" si="87"/>
        <v>95.504616909050554</v>
      </c>
      <c r="AG231" s="176">
        <f t="shared" si="87"/>
        <v>95.504616909050554</v>
      </c>
      <c r="AH231" s="176">
        <f t="shared" si="87"/>
        <v>95.504616909050554</v>
      </c>
      <c r="AI231" s="176">
        <f t="shared" si="87"/>
        <v>95.504616909050554</v>
      </c>
      <c r="AJ231" s="176">
        <f t="shared" si="87"/>
        <v>95.504616909050554</v>
      </c>
      <c r="AK231" s="176">
        <f t="shared" si="87"/>
        <v>95.504616909050554</v>
      </c>
      <c r="AL231" s="176">
        <f t="shared" si="87"/>
        <v>95.504616909050554</v>
      </c>
      <c r="AM231" s="176">
        <f t="shared" si="87"/>
        <v>95.504616909050554</v>
      </c>
      <c r="AN231" s="176">
        <f t="shared" si="87"/>
        <v>95.504616909050554</v>
      </c>
      <c r="AO231" s="176">
        <f t="shared" si="87"/>
        <v>95.504616909050554</v>
      </c>
      <c r="AP231" s="176">
        <f t="shared" si="87"/>
        <v>95.504616909050554</v>
      </c>
      <c r="AQ231" s="176">
        <f t="shared" si="87"/>
        <v>95.504616909050554</v>
      </c>
      <c r="AR231" s="176">
        <f t="shared" si="87"/>
        <v>95.504616909050554</v>
      </c>
      <c r="AS231" s="176">
        <f t="shared" si="87"/>
        <v>95.223058686697982</v>
      </c>
      <c r="AT231" s="176">
        <f t="shared" si="87"/>
        <v>95.181362336102183</v>
      </c>
      <c r="AU231" s="176">
        <f t="shared" si="87"/>
        <v>95.223058686697982</v>
      </c>
      <c r="AV231" s="176">
        <f t="shared" si="87"/>
        <v>95.223058686697982</v>
      </c>
      <c r="AW231" s="176">
        <f t="shared" si="87"/>
        <v>94.993012916267602</v>
      </c>
      <c r="AX231" s="176">
        <f t="shared" si="87"/>
        <v>94.993012916267602</v>
      </c>
      <c r="AY231" s="176">
        <f t="shared" si="87"/>
        <v>94.993012916267602</v>
      </c>
      <c r="AZ231" s="176">
        <f t="shared" si="87"/>
        <v>94.849189386855841</v>
      </c>
      <c r="BA231" s="176">
        <f t="shared" si="87"/>
        <v>94.849189386855841</v>
      </c>
      <c r="BB231" s="176">
        <f t="shared" si="87"/>
        <v>90.049189386855858</v>
      </c>
      <c r="BC231" s="176">
        <f t="shared" si="87"/>
        <v>90.049189386855829</v>
      </c>
      <c r="BD231" s="176">
        <f t="shared" si="87"/>
        <v>90.049189386855829</v>
      </c>
      <c r="BE231" s="176">
        <f t="shared" si="87"/>
        <v>89.838122635705233</v>
      </c>
      <c r="BF231" s="176">
        <f t="shared" si="87"/>
        <v>91.68047557688169</v>
      </c>
      <c r="BG231" s="176">
        <f t="shared" si="87"/>
        <v>91.68047557688169</v>
      </c>
      <c r="BH231" s="176">
        <f t="shared" si="87"/>
        <v>91.68047557688169</v>
      </c>
      <c r="BI231" s="176">
        <f t="shared" si="87"/>
        <v>91.68047557688169</v>
      </c>
      <c r="BJ231" s="176">
        <f t="shared" si="87"/>
        <v>91.68047557688169</v>
      </c>
      <c r="BK231" s="176">
        <f t="shared" si="87"/>
        <v>91.68047557688169</v>
      </c>
      <c r="BL231" s="176">
        <f t="shared" si="87"/>
        <v>91.68047557688169</v>
      </c>
      <c r="BM231" s="176">
        <f t="shared" si="87"/>
        <v>91.68047557688169</v>
      </c>
      <c r="BN231" s="176">
        <f t="shared" si="87"/>
        <v>91.68047557688169</v>
      </c>
      <c r="BO231" s="176">
        <f t="shared" si="87"/>
        <v>91.68047557688169</v>
      </c>
      <c r="BP231" s="176">
        <f t="shared" si="87"/>
        <v>91.68047557688169</v>
      </c>
      <c r="BQ231" s="176">
        <f t="shared" si="88"/>
        <v>91.68047557688169</v>
      </c>
      <c r="BR231" s="177">
        <f t="shared" si="88"/>
        <v>91.68047557688169</v>
      </c>
      <c r="BS231" s="177">
        <f t="shared" si="88"/>
        <v>91.68047557688169</v>
      </c>
      <c r="BT231" s="177">
        <f t="shared" si="88"/>
        <v>91.68047557688169</v>
      </c>
    </row>
    <row r="232" spans="1:72" x14ac:dyDescent="0.25">
      <c r="B232" s="148" t="s">
        <v>582</v>
      </c>
      <c r="C232" s="213">
        <v>34</v>
      </c>
      <c r="D232" s="181">
        <v>100</v>
      </c>
      <c r="E232" s="181">
        <v>100</v>
      </c>
      <c r="F232" s="181">
        <v>100</v>
      </c>
      <c r="G232" s="181">
        <v>100</v>
      </c>
      <c r="H232" s="181">
        <v>100</v>
      </c>
      <c r="I232" s="181">
        <v>100</v>
      </c>
      <c r="J232" s="181">
        <v>100</v>
      </c>
      <c r="K232" s="181">
        <v>100</v>
      </c>
      <c r="L232" s="181">
        <v>100</v>
      </c>
      <c r="M232" s="181">
        <v>100</v>
      </c>
      <c r="N232" s="181">
        <v>99.775294117647064</v>
      </c>
      <c r="O232" s="181">
        <v>96.950294117647061</v>
      </c>
      <c r="P232" s="181">
        <v>96.950294117647061</v>
      </c>
      <c r="Q232" s="181">
        <v>96.950294117647061</v>
      </c>
      <c r="R232" s="181">
        <v>96.950294117647061</v>
      </c>
      <c r="S232" s="181">
        <v>96.950294117647061</v>
      </c>
      <c r="T232" s="181">
        <v>96.950294117647061</v>
      </c>
      <c r="U232" s="181">
        <v>96.950294117647061</v>
      </c>
      <c r="V232" s="181">
        <v>96.950294117647061</v>
      </c>
      <c r="W232" s="181">
        <v>96.950294117647061</v>
      </c>
      <c r="X232" s="181">
        <v>95.667749836970785</v>
      </c>
      <c r="Y232" s="181">
        <v>95.667749836970785</v>
      </c>
      <c r="Z232" s="181">
        <v>95.667749836970785</v>
      </c>
      <c r="AA232" s="181">
        <v>95.667749836970785</v>
      </c>
      <c r="AB232" s="181">
        <v>95.85848893921181</v>
      </c>
      <c r="AC232" s="181">
        <v>95.519665409800041</v>
      </c>
      <c r="AD232" s="181">
        <v>95.519665409800041</v>
      </c>
      <c r="AE232" s="181">
        <v>95.519665409800041</v>
      </c>
      <c r="AF232" s="181">
        <v>95.504616909050554</v>
      </c>
      <c r="AG232" s="181">
        <v>95.504616909050554</v>
      </c>
      <c r="AH232" s="181">
        <v>95.504616909050554</v>
      </c>
      <c r="AI232" s="181">
        <v>95.504616909050554</v>
      </c>
      <c r="AJ232" s="181">
        <v>95.504616909050554</v>
      </c>
      <c r="AK232" s="181">
        <v>95.504616909050554</v>
      </c>
      <c r="AL232" s="181">
        <v>95.504616909050554</v>
      </c>
      <c r="AM232" s="181">
        <v>95.504616909050554</v>
      </c>
      <c r="AN232" s="181">
        <v>95.504616909050554</v>
      </c>
      <c r="AO232" s="181">
        <v>95.504616909050554</v>
      </c>
      <c r="AP232" s="181">
        <v>95.504616909050554</v>
      </c>
      <c r="AQ232" s="181">
        <v>95.504616909050554</v>
      </c>
      <c r="AR232" s="181">
        <v>95.504616909050554</v>
      </c>
      <c r="AS232" s="181">
        <v>95.223058686697982</v>
      </c>
      <c r="AT232" s="181">
        <v>95.181362336102183</v>
      </c>
      <c r="AU232" s="181">
        <v>95.223058686697982</v>
      </c>
      <c r="AV232" s="181">
        <v>95.223058686697982</v>
      </c>
      <c r="AW232" s="181">
        <v>94.993012916267602</v>
      </c>
      <c r="AX232" s="181">
        <v>94.993012916267602</v>
      </c>
      <c r="AY232" s="181">
        <v>94.993012916267602</v>
      </c>
      <c r="AZ232" s="181">
        <v>94.849189386855841</v>
      </c>
      <c r="BA232" s="181">
        <v>94.849189386855841</v>
      </c>
      <c r="BB232" s="181">
        <v>90.049189386855858</v>
      </c>
      <c r="BC232" s="181">
        <v>90.049189386855829</v>
      </c>
      <c r="BD232" s="181">
        <v>90.049189386855829</v>
      </c>
      <c r="BE232" s="181">
        <v>89.838122635705233</v>
      </c>
      <c r="BF232" s="181">
        <v>91.68047557688169</v>
      </c>
      <c r="BG232" s="181">
        <v>91.68047557688169</v>
      </c>
      <c r="BH232" s="181">
        <v>91.68047557688169</v>
      </c>
      <c r="BI232" s="181">
        <v>91.68047557688169</v>
      </c>
      <c r="BJ232" s="181">
        <v>91.68047557688169</v>
      </c>
      <c r="BK232" s="181">
        <v>91.68047557688169</v>
      </c>
      <c r="BL232" s="181">
        <v>91.68047557688169</v>
      </c>
      <c r="BM232" s="181">
        <v>91.68047557688169</v>
      </c>
      <c r="BN232" s="181">
        <v>91.68047557688169</v>
      </c>
      <c r="BO232" s="181">
        <v>91.68047557688169</v>
      </c>
      <c r="BP232" s="181">
        <v>91.68047557688169</v>
      </c>
      <c r="BQ232" s="181">
        <v>91.68047557688169</v>
      </c>
      <c r="BR232" s="181">
        <v>91.68047557688169</v>
      </c>
      <c r="BS232" s="181">
        <v>91.68047557688169</v>
      </c>
      <c r="BT232" s="181">
        <v>91.68047557688169</v>
      </c>
    </row>
    <row r="233" spans="1:72" x14ac:dyDescent="0.25">
      <c r="C233" s="152"/>
      <c r="D233" s="181"/>
      <c r="E233" s="181"/>
      <c r="F233" s="181"/>
      <c r="T233" s="181"/>
      <c r="Y233" s="181"/>
    </row>
    <row r="234" spans="1:72" x14ac:dyDescent="0.25">
      <c r="A234" s="159" t="s">
        <v>127</v>
      </c>
      <c r="B234" s="192"/>
      <c r="C234" s="164">
        <f>C235+C245+C254+C263</f>
        <v>48</v>
      </c>
      <c r="D234" s="163">
        <v>100.67681702559143</v>
      </c>
      <c r="E234" s="163">
        <v>100.68548643275778</v>
      </c>
      <c r="F234" s="163">
        <f t="shared" ref="F234:BQ234" si="89">(F235*12+F245*4+F254*13+F263*19)/48</f>
        <v>100.71616088059272</v>
      </c>
      <c r="G234" s="163">
        <f t="shared" si="89"/>
        <v>100.69144102067673</v>
      </c>
      <c r="H234" s="163">
        <f t="shared" si="89"/>
        <v>100.84107205494134</v>
      </c>
      <c r="I234" s="163">
        <f t="shared" si="89"/>
        <v>100.84107205494134</v>
      </c>
      <c r="J234" s="163">
        <f t="shared" si="89"/>
        <v>101.7902847031075</v>
      </c>
      <c r="K234" s="163">
        <f t="shared" si="89"/>
        <v>101.79085107223518</v>
      </c>
      <c r="L234" s="163">
        <f t="shared" si="89"/>
        <v>101.58749645133359</v>
      </c>
      <c r="M234" s="163">
        <f t="shared" si="89"/>
        <v>101.7843731261858</v>
      </c>
      <c r="N234" s="163">
        <f t="shared" si="89"/>
        <v>101.77235136141468</v>
      </c>
      <c r="O234" s="163">
        <f t="shared" si="89"/>
        <v>101.56943104840384</v>
      </c>
      <c r="P234" s="163">
        <f t="shared" si="89"/>
        <v>101.51629000335224</v>
      </c>
      <c r="Q234" s="163">
        <f t="shared" si="89"/>
        <v>101.46628233432041</v>
      </c>
      <c r="R234" s="163">
        <f t="shared" si="89"/>
        <v>101.16385298770747</v>
      </c>
      <c r="S234" s="163">
        <f t="shared" si="89"/>
        <v>101.25580019995108</v>
      </c>
      <c r="T234" s="163">
        <f t="shared" si="89"/>
        <v>100.63363400367048</v>
      </c>
      <c r="U234" s="163">
        <f t="shared" si="89"/>
        <v>100.2584879605585</v>
      </c>
      <c r="V234" s="163">
        <f t="shared" si="89"/>
        <v>101.33029841515831</v>
      </c>
      <c r="W234" s="163">
        <f t="shared" si="89"/>
        <v>101.71248660981149</v>
      </c>
      <c r="X234" s="163">
        <f t="shared" si="89"/>
        <v>102.00771124652022</v>
      </c>
      <c r="Y234" s="163">
        <f t="shared" si="89"/>
        <v>101.97580287311916</v>
      </c>
      <c r="Z234" s="163">
        <f t="shared" si="89"/>
        <v>101.9708911076544</v>
      </c>
      <c r="AA234" s="163">
        <f t="shared" si="89"/>
        <v>102.32907618592684</v>
      </c>
      <c r="AB234" s="163">
        <f t="shared" si="89"/>
        <v>102.33084627090102</v>
      </c>
      <c r="AC234" s="163">
        <f t="shared" si="89"/>
        <v>102.54932212332362</v>
      </c>
      <c r="AD234" s="163">
        <f t="shared" si="89"/>
        <v>103.30910363464812</v>
      </c>
      <c r="AE234" s="163">
        <f t="shared" si="89"/>
        <v>103.29866115238126</v>
      </c>
      <c r="AF234" s="163">
        <f t="shared" si="89"/>
        <v>102.4638018882669</v>
      </c>
      <c r="AG234" s="163">
        <f t="shared" si="89"/>
        <v>102.31716213987517</v>
      </c>
      <c r="AH234" s="163">
        <f t="shared" si="89"/>
        <v>103.89110176810782</v>
      </c>
      <c r="AI234" s="163">
        <f t="shared" si="89"/>
        <v>103.96502117661119</v>
      </c>
      <c r="AJ234" s="163">
        <f t="shared" si="89"/>
        <v>104.28376897232415</v>
      </c>
      <c r="AK234" s="163">
        <f t="shared" si="89"/>
        <v>104.38904365074166</v>
      </c>
      <c r="AL234" s="163">
        <f t="shared" si="89"/>
        <v>104.4176745040857</v>
      </c>
      <c r="AM234" s="163">
        <f t="shared" si="89"/>
        <v>105.25654211969602</v>
      </c>
      <c r="AN234" s="163">
        <f t="shared" si="89"/>
        <v>104.82521497571997</v>
      </c>
      <c r="AO234" s="163">
        <f t="shared" si="89"/>
        <v>104.87810841308878</v>
      </c>
      <c r="AP234" s="163">
        <f t="shared" si="89"/>
        <v>104.91523924823589</v>
      </c>
      <c r="AQ234" s="163">
        <f t="shared" si="89"/>
        <v>105.11921423440113</v>
      </c>
      <c r="AR234" s="163">
        <f t="shared" si="89"/>
        <v>104.93539768927303</v>
      </c>
      <c r="AS234" s="163">
        <f t="shared" si="89"/>
        <v>105.28022227430142</v>
      </c>
      <c r="AT234" s="163">
        <f t="shared" si="89"/>
        <v>105.20888292861623</v>
      </c>
      <c r="AU234" s="163">
        <f t="shared" si="89"/>
        <v>105.29996736771197</v>
      </c>
      <c r="AV234" s="163">
        <f t="shared" si="89"/>
        <v>105.33380010204193</v>
      </c>
      <c r="AW234" s="163">
        <f t="shared" si="89"/>
        <v>105.42307865513499</v>
      </c>
      <c r="AX234" s="163">
        <f t="shared" si="89"/>
        <v>105.65150602422109</v>
      </c>
      <c r="AY234" s="163">
        <f t="shared" si="89"/>
        <v>105.68268089664639</v>
      </c>
      <c r="AZ234" s="163">
        <f t="shared" si="89"/>
        <v>106.55124432470085</v>
      </c>
      <c r="BA234" s="163">
        <f t="shared" si="89"/>
        <v>106.39878776711589</v>
      </c>
      <c r="BB234" s="163">
        <f t="shared" si="89"/>
        <v>106.79177047006924</v>
      </c>
      <c r="BC234" s="163">
        <f t="shared" si="89"/>
        <v>107.04202831475736</v>
      </c>
      <c r="BD234" s="163">
        <f t="shared" si="89"/>
        <v>106.71272801774656</v>
      </c>
      <c r="BE234" s="163">
        <f t="shared" si="89"/>
        <v>107.58369590416345</v>
      </c>
      <c r="BF234" s="163">
        <f t="shared" si="89"/>
        <v>107.90591284905007</v>
      </c>
      <c r="BG234" s="163">
        <f t="shared" si="89"/>
        <v>107.87578946782656</v>
      </c>
      <c r="BH234" s="163">
        <f t="shared" si="89"/>
        <v>109.77940192152899</v>
      </c>
      <c r="BI234" s="163">
        <f t="shared" si="89"/>
        <v>109.82515539975317</v>
      </c>
      <c r="BJ234" s="163">
        <f t="shared" si="89"/>
        <v>109.89424600729023</v>
      </c>
      <c r="BK234" s="163">
        <f t="shared" si="89"/>
        <v>109.80697572099682</v>
      </c>
      <c r="BL234" s="163">
        <f t="shared" si="89"/>
        <v>109.72872714839478</v>
      </c>
      <c r="BM234" s="163">
        <f t="shared" si="89"/>
        <v>109.46060536595627</v>
      </c>
      <c r="BN234" s="163">
        <f t="shared" si="89"/>
        <v>109.55741508573692</v>
      </c>
      <c r="BO234" s="163">
        <f t="shared" si="89"/>
        <v>109.65106283205027</v>
      </c>
      <c r="BP234" s="163">
        <f t="shared" si="89"/>
        <v>108.80981554721205</v>
      </c>
      <c r="BQ234" s="163">
        <f t="shared" si="89"/>
        <v>108.89301819944706</v>
      </c>
      <c r="BR234" s="165">
        <f>(BR235*12+BR245*4+BR254*13+BR263*19)/48</f>
        <v>109.26733240282806</v>
      </c>
      <c r="BS234" s="165">
        <f>(BS235*12+BS245*4+BS254*13+BS263*19)/48</f>
        <v>109.16226306196479</v>
      </c>
      <c r="BT234" s="165">
        <f>(BT235*12+BT245*4+BT254*13+BT263*19)/48</f>
        <v>109.43350032284638</v>
      </c>
    </row>
    <row r="235" spans="1:72" s="147" customFormat="1" x14ac:dyDescent="0.25">
      <c r="A235" s="189" t="s">
        <v>128</v>
      </c>
      <c r="B235" s="215"/>
      <c r="C235" s="164">
        <f>C236+C239+C241+C243</f>
        <v>12</v>
      </c>
      <c r="D235" s="170">
        <v>97.462470380882635</v>
      </c>
      <c r="E235" s="170">
        <v>97.107520942451075</v>
      </c>
      <c r="F235" s="170">
        <f t="shared" ref="F235:BQ235" si="90">(F236*6+F239*4+F241*1+F243*1)/12</f>
        <v>97.13401190805935</v>
      </c>
      <c r="G235" s="170">
        <f t="shared" si="90"/>
        <v>96.981762354979708</v>
      </c>
      <c r="H235" s="170">
        <f t="shared" si="90"/>
        <v>96.375384143367739</v>
      </c>
      <c r="I235" s="170">
        <f t="shared" si="90"/>
        <v>96.375384143367739</v>
      </c>
      <c r="J235" s="170">
        <f t="shared" si="90"/>
        <v>96.141938976800972</v>
      </c>
      <c r="K235" s="170">
        <f t="shared" si="90"/>
        <v>95.71758953777794</v>
      </c>
      <c r="L235" s="170">
        <f t="shared" si="90"/>
        <v>95.131582775994616</v>
      </c>
      <c r="M235" s="170">
        <f t="shared" si="90"/>
        <v>95.813536047142762</v>
      </c>
      <c r="N235" s="170">
        <f t="shared" si="90"/>
        <v>94.677968547969741</v>
      </c>
      <c r="O235" s="170">
        <f t="shared" si="90"/>
        <v>93.866287295926398</v>
      </c>
      <c r="P235" s="170">
        <f t="shared" si="90"/>
        <v>93.160227926277983</v>
      </c>
      <c r="Q235" s="170">
        <f t="shared" si="90"/>
        <v>91.798117496761748</v>
      </c>
      <c r="R235" s="170">
        <f t="shared" si="90"/>
        <v>90.541309600080652</v>
      </c>
      <c r="S235" s="170">
        <f t="shared" si="90"/>
        <v>89.910003193079433</v>
      </c>
      <c r="T235" s="170">
        <f t="shared" si="90"/>
        <v>90.089686231156364</v>
      </c>
      <c r="U235" s="170">
        <f t="shared" si="90"/>
        <v>88.577782729959083</v>
      </c>
      <c r="V235" s="170">
        <f t="shared" si="90"/>
        <v>88.811621591519838</v>
      </c>
      <c r="W235" s="170">
        <f t="shared" si="90"/>
        <v>88.90197497558745</v>
      </c>
      <c r="X235" s="170">
        <f t="shared" si="90"/>
        <v>88.822652114336222</v>
      </c>
      <c r="Y235" s="170">
        <f t="shared" si="90"/>
        <v>87.376733321108716</v>
      </c>
      <c r="Z235" s="170">
        <f t="shared" si="90"/>
        <v>87.121053066863126</v>
      </c>
      <c r="AA235" s="170">
        <f t="shared" si="90"/>
        <v>87.263629855796736</v>
      </c>
      <c r="AB235" s="170">
        <f t="shared" si="90"/>
        <v>87.045207631408758</v>
      </c>
      <c r="AC235" s="170">
        <f t="shared" si="90"/>
        <v>86.500208700303176</v>
      </c>
      <c r="AD235" s="170">
        <f t="shared" si="90"/>
        <v>87.453585986934925</v>
      </c>
      <c r="AE235" s="170">
        <f t="shared" si="90"/>
        <v>85.676403363885058</v>
      </c>
      <c r="AF235" s="170">
        <f t="shared" si="90"/>
        <v>82.368319231907392</v>
      </c>
      <c r="AG235" s="170">
        <f t="shared" si="90"/>
        <v>82.844788700524646</v>
      </c>
      <c r="AH235" s="170">
        <f t="shared" si="90"/>
        <v>82.782960626418117</v>
      </c>
      <c r="AI235" s="170">
        <f t="shared" si="90"/>
        <v>82.885416306767098</v>
      </c>
      <c r="AJ235" s="170">
        <f t="shared" si="90"/>
        <v>82.406065259727441</v>
      </c>
      <c r="AK235" s="170">
        <f t="shared" si="90"/>
        <v>82.336616403307232</v>
      </c>
      <c r="AL235" s="170">
        <f t="shared" si="90"/>
        <v>82.000976956410355</v>
      </c>
      <c r="AM235" s="170">
        <f t="shared" si="90"/>
        <v>85.384165278250023</v>
      </c>
      <c r="AN235" s="170">
        <f t="shared" si="90"/>
        <v>84.336600054420444</v>
      </c>
      <c r="AO235" s="170">
        <f t="shared" si="90"/>
        <v>84.644893803675117</v>
      </c>
      <c r="AP235" s="170">
        <f t="shared" si="90"/>
        <v>84.402733121195354</v>
      </c>
      <c r="AQ235" s="170">
        <f t="shared" si="90"/>
        <v>84.760543375732382</v>
      </c>
      <c r="AR235" s="170">
        <f t="shared" si="90"/>
        <v>83.669987021575437</v>
      </c>
      <c r="AS235" s="170">
        <f t="shared" si="90"/>
        <v>83.356602330243675</v>
      </c>
      <c r="AT235" s="170">
        <f t="shared" si="90"/>
        <v>83.356602330243675</v>
      </c>
      <c r="AU235" s="170">
        <f t="shared" si="90"/>
        <v>83.336740817429984</v>
      </c>
      <c r="AV235" s="170">
        <f t="shared" si="90"/>
        <v>83.250074718176265</v>
      </c>
      <c r="AW235" s="170">
        <f t="shared" si="90"/>
        <v>83.250074718176265</v>
      </c>
      <c r="AX235" s="170">
        <f t="shared" si="90"/>
        <v>83.296231968387005</v>
      </c>
      <c r="AY235" s="170">
        <f t="shared" si="90"/>
        <v>83.489169921446447</v>
      </c>
      <c r="AZ235" s="170">
        <f t="shared" si="90"/>
        <v>86.036946941352383</v>
      </c>
      <c r="BA235" s="170">
        <f t="shared" si="90"/>
        <v>85.934433994528661</v>
      </c>
      <c r="BB235" s="170">
        <f t="shared" si="90"/>
        <v>85.800767873167999</v>
      </c>
      <c r="BC235" s="170">
        <f t="shared" si="90"/>
        <v>86.108815758404504</v>
      </c>
      <c r="BD235" s="170">
        <f t="shared" si="90"/>
        <v>84.711543808152229</v>
      </c>
      <c r="BE235" s="170">
        <f t="shared" si="90"/>
        <v>81.964220352320751</v>
      </c>
      <c r="BF235" s="170">
        <f t="shared" si="90"/>
        <v>81.728716109892403</v>
      </c>
      <c r="BG235" s="170">
        <f t="shared" si="90"/>
        <v>81.567883837791001</v>
      </c>
      <c r="BH235" s="170">
        <f t="shared" si="90"/>
        <v>81.323842851419045</v>
      </c>
      <c r="BI235" s="170">
        <f t="shared" si="90"/>
        <v>81.851512043628944</v>
      </c>
      <c r="BJ235" s="170">
        <f t="shared" si="90"/>
        <v>81.510872678910545</v>
      </c>
      <c r="BK235" s="170">
        <f t="shared" si="90"/>
        <v>81.510872678910545</v>
      </c>
      <c r="BL235" s="170">
        <f t="shared" si="90"/>
        <v>80.707113716017446</v>
      </c>
      <c r="BM235" s="170">
        <f t="shared" si="90"/>
        <v>80.342339183598753</v>
      </c>
      <c r="BN235" s="170">
        <f t="shared" si="90"/>
        <v>80.729578062721302</v>
      </c>
      <c r="BO235" s="170">
        <f t="shared" si="90"/>
        <v>81.25136102176819</v>
      </c>
      <c r="BP235" s="170">
        <f t="shared" si="90"/>
        <v>78.746891260751951</v>
      </c>
      <c r="BQ235" s="170">
        <f t="shared" si="90"/>
        <v>78.791224135539849</v>
      </c>
      <c r="BR235" s="172">
        <f>(BR236*6+BR239*4+BR241*1+BR243*1)/12</f>
        <v>79.051891016209112</v>
      </c>
      <c r="BS235" s="172">
        <f>(BS236*6+BS239*4+BS241*1+BS243*1)/12</f>
        <v>78.757685525062939</v>
      </c>
      <c r="BT235" s="172">
        <f>(BT236*6+BT239*4+BT241*1+BT243*1)/12</f>
        <v>79.16211792023104</v>
      </c>
    </row>
    <row r="236" spans="1:72" x14ac:dyDescent="0.25">
      <c r="A236" s="173" t="s">
        <v>583</v>
      </c>
      <c r="B236" s="216"/>
      <c r="C236" s="164">
        <f>SUM(C237:C238)</f>
        <v>6</v>
      </c>
      <c r="D236" s="176">
        <v>96.254917886987769</v>
      </c>
      <c r="E236" s="176">
        <v>95.503425212938581</v>
      </c>
      <c r="F236" s="176">
        <f t="shared" ref="F236:BQ236" si="91">(F237*4+F238*2)/6</f>
        <v>95.503425212938581</v>
      </c>
      <c r="G236" s="176">
        <f t="shared" si="91"/>
        <v>95.198534196521678</v>
      </c>
      <c r="H236" s="176">
        <f t="shared" si="91"/>
        <v>93.653312835284098</v>
      </c>
      <c r="I236" s="176">
        <f t="shared" si="91"/>
        <v>93.653312835284098</v>
      </c>
      <c r="J236" s="176">
        <f t="shared" si="91"/>
        <v>93.07802340575023</v>
      </c>
      <c r="K236" s="176">
        <f t="shared" si="91"/>
        <v>92.229324527704151</v>
      </c>
      <c r="L236" s="176">
        <f t="shared" si="91"/>
        <v>91.057311004137532</v>
      </c>
      <c r="M236" s="176">
        <f t="shared" si="91"/>
        <v>92.358609162118682</v>
      </c>
      <c r="N236" s="176">
        <f t="shared" si="91"/>
        <v>90.196260133741148</v>
      </c>
      <c r="O236" s="176">
        <f t="shared" si="91"/>
        <v>88.572897629654491</v>
      </c>
      <c r="P236" s="176">
        <f t="shared" si="91"/>
        <v>87.160778890357619</v>
      </c>
      <c r="Q236" s="176">
        <f t="shared" si="91"/>
        <v>84.379220991326719</v>
      </c>
      <c r="R236" s="176">
        <f t="shared" si="91"/>
        <v>81.865605197964541</v>
      </c>
      <c r="S236" s="176">
        <f t="shared" si="91"/>
        <v>80.602992383962075</v>
      </c>
      <c r="T236" s="176">
        <f t="shared" si="91"/>
        <v>80.763536533262695</v>
      </c>
      <c r="U236" s="176">
        <f t="shared" si="91"/>
        <v>77.759844764882715</v>
      </c>
      <c r="V236" s="176">
        <f t="shared" si="91"/>
        <v>78.085253266127566</v>
      </c>
      <c r="W236" s="176">
        <f t="shared" si="91"/>
        <v>78.23909468572063</v>
      </c>
      <c r="X236" s="176">
        <f t="shared" si="91"/>
        <v>78.08360304835027</v>
      </c>
      <c r="Y236" s="176">
        <f t="shared" si="91"/>
        <v>75.185588248186875</v>
      </c>
      <c r="Z236" s="176">
        <f t="shared" si="91"/>
        <v>74.385774256307513</v>
      </c>
      <c r="AA236" s="176">
        <f t="shared" si="91"/>
        <v>74.52496304435688</v>
      </c>
      <c r="AB236" s="176">
        <f t="shared" si="91"/>
        <v>74.088118595580937</v>
      </c>
      <c r="AC236" s="176">
        <f t="shared" si="91"/>
        <v>72.818237838774735</v>
      </c>
      <c r="AD236" s="176">
        <f t="shared" si="91"/>
        <v>74.311224787717961</v>
      </c>
      <c r="AE236" s="176">
        <f t="shared" si="91"/>
        <v>70.756859541618169</v>
      </c>
      <c r="AF236" s="176">
        <f t="shared" si="91"/>
        <v>63.970328590405209</v>
      </c>
      <c r="AG236" s="176">
        <f t="shared" si="91"/>
        <v>64.941022931075977</v>
      </c>
      <c r="AH236" s="176">
        <f t="shared" si="91"/>
        <v>61.177695367304985</v>
      </c>
      <c r="AI236" s="176">
        <f t="shared" si="91"/>
        <v>61.438071696398374</v>
      </c>
      <c r="AJ236" s="176">
        <f t="shared" si="91"/>
        <v>61.234113195743497</v>
      </c>
      <c r="AK236" s="176">
        <f t="shared" si="91"/>
        <v>61.234113195743497</v>
      </c>
      <c r="AL236" s="176">
        <f t="shared" si="91"/>
        <v>60.238715163188992</v>
      </c>
      <c r="AM236" s="176">
        <f t="shared" si="91"/>
        <v>64.64567719151664</v>
      </c>
      <c r="AN236" s="176">
        <f t="shared" si="91"/>
        <v>62.494190658428323</v>
      </c>
      <c r="AO236" s="176">
        <f t="shared" si="91"/>
        <v>61.930290274921809</v>
      </c>
      <c r="AP236" s="176">
        <f t="shared" si="91"/>
        <v>61.543386423854351</v>
      </c>
      <c r="AQ236" s="176">
        <f t="shared" si="91"/>
        <v>61.543386423854351</v>
      </c>
      <c r="AR236" s="176">
        <f t="shared" si="91"/>
        <v>61.543386423854351</v>
      </c>
      <c r="AS236" s="176">
        <f t="shared" si="91"/>
        <v>60.91661704119084</v>
      </c>
      <c r="AT236" s="176">
        <f t="shared" si="91"/>
        <v>60.91661704119084</v>
      </c>
      <c r="AU236" s="176">
        <f t="shared" si="91"/>
        <v>60.876894015563437</v>
      </c>
      <c r="AV236" s="176">
        <f t="shared" si="91"/>
        <v>61.107834095268458</v>
      </c>
      <c r="AW236" s="176">
        <f t="shared" si="91"/>
        <v>61.107834095268458</v>
      </c>
      <c r="AX236" s="176">
        <f t="shared" si="91"/>
        <v>61.731447799406851</v>
      </c>
      <c r="AY236" s="176">
        <f t="shared" si="91"/>
        <v>60.783527752091054</v>
      </c>
      <c r="AZ236" s="176">
        <f t="shared" si="91"/>
        <v>65.879081791902934</v>
      </c>
      <c r="BA236" s="176">
        <f t="shared" si="91"/>
        <v>65.67405075098452</v>
      </c>
      <c r="BB236" s="176">
        <f t="shared" si="91"/>
        <v>65.406716472568647</v>
      </c>
      <c r="BC236" s="176">
        <f t="shared" si="91"/>
        <v>65.905295867266787</v>
      </c>
      <c r="BD236" s="176">
        <f t="shared" si="91"/>
        <v>63.018311306295004</v>
      </c>
      <c r="BE236" s="176">
        <f t="shared" si="91"/>
        <v>60.217557841885821</v>
      </c>
      <c r="BF236" s="176">
        <f t="shared" si="91"/>
        <v>61.351828088803352</v>
      </c>
      <c r="BG236" s="176">
        <f t="shared" si="91"/>
        <v>61.030163544600555</v>
      </c>
      <c r="BH236" s="176">
        <f t="shared" si="91"/>
        <v>60.542081571856613</v>
      </c>
      <c r="BI236" s="176">
        <f t="shared" si="91"/>
        <v>61.597419956276433</v>
      </c>
      <c r="BJ236" s="176">
        <f t="shared" si="91"/>
        <v>60.887381670537479</v>
      </c>
      <c r="BK236" s="176">
        <f t="shared" si="91"/>
        <v>60.887381670537479</v>
      </c>
      <c r="BL236" s="176">
        <f t="shared" si="91"/>
        <v>60.631971342274063</v>
      </c>
      <c r="BM236" s="176">
        <f t="shared" si="91"/>
        <v>59.74036066317592</v>
      </c>
      <c r="BN236" s="176">
        <f t="shared" si="91"/>
        <v>61.666693198353236</v>
      </c>
      <c r="BO236" s="176">
        <f t="shared" si="91"/>
        <v>62.15442413811116</v>
      </c>
      <c r="BP236" s="176">
        <f t="shared" si="91"/>
        <v>57.145484616078683</v>
      </c>
      <c r="BQ236" s="176">
        <f t="shared" si="91"/>
        <v>57.174169254240155</v>
      </c>
      <c r="BR236" s="177">
        <f>(BR237*4+BR238*2)/6</f>
        <v>57.635346101452036</v>
      </c>
      <c r="BS236" s="177">
        <f>(BS237*4+BS238*2)/6</f>
        <v>56.811850608442576</v>
      </c>
      <c r="BT236" s="177">
        <f>(BT237*4+BT238*2)/6</f>
        <v>57.620715398778749</v>
      </c>
    </row>
    <row r="237" spans="1:72" x14ac:dyDescent="0.25">
      <c r="B237" s="148" t="s">
        <v>584</v>
      </c>
      <c r="C237" s="200">
        <v>4</v>
      </c>
      <c r="D237" s="181">
        <v>98.65382444328938</v>
      </c>
      <c r="E237" s="181">
        <v>97.526585432215597</v>
      </c>
      <c r="F237" s="181">
        <v>97.526585432215597</v>
      </c>
      <c r="G237" s="181">
        <v>97.526585432215597</v>
      </c>
      <c r="H237" s="181">
        <v>95.956603694382707</v>
      </c>
      <c r="I237" s="181">
        <v>95.956603694382707</v>
      </c>
      <c r="J237" s="181">
        <v>95.093669550081927</v>
      </c>
      <c r="K237" s="181">
        <v>93.820622706919949</v>
      </c>
      <c r="L237" s="181">
        <v>92.886132854880472</v>
      </c>
      <c r="M237" s="181">
        <v>95.093669550081927</v>
      </c>
      <c r="N237" s="181">
        <v>93.409713421152105</v>
      </c>
      <c r="O237" s="181">
        <v>91.417121792368491</v>
      </c>
      <c r="P237" s="181">
        <v>88.879559828473035</v>
      </c>
      <c r="Q237" s="181">
        <v>84.313727083273406</v>
      </c>
      <c r="R237" s="181">
        <v>81.266968092314016</v>
      </c>
      <c r="S237" s="181">
        <v>80.418821298581065</v>
      </c>
      <c r="T237" s="181">
        <v>80.418821298581065</v>
      </c>
      <c r="U237" s="181">
        <v>75.978547451933565</v>
      </c>
      <c r="V237" s="181">
        <v>75.978547451933565</v>
      </c>
      <c r="W237" s="181">
        <v>75.978547451933565</v>
      </c>
      <c r="X237" s="181">
        <v>75.978547451933565</v>
      </c>
      <c r="Y237" s="181">
        <v>71.631525251688444</v>
      </c>
      <c r="Z237" s="181">
        <v>70.758391198323423</v>
      </c>
      <c r="AA237" s="181">
        <v>70.758391198323423</v>
      </c>
      <c r="AB237" s="181">
        <v>70.758391198323423</v>
      </c>
      <c r="AC237" s="181">
        <v>69.65860804529612</v>
      </c>
      <c r="AD237" s="181">
        <v>71.898088468710966</v>
      </c>
      <c r="AE237" s="181">
        <v>67.667477122289853</v>
      </c>
      <c r="AF237" s="181">
        <v>57.487680695470395</v>
      </c>
      <c r="AG237" s="181">
        <v>58.769639856679717</v>
      </c>
      <c r="AH237" s="181">
        <v>53.124648511023238</v>
      </c>
      <c r="AI237" s="181">
        <v>53.124648511023238</v>
      </c>
      <c r="AJ237" s="181">
        <v>53.124648511023238</v>
      </c>
      <c r="AK237" s="181">
        <v>53.124648511023238</v>
      </c>
      <c r="AL237" s="181">
        <v>51.631551462191482</v>
      </c>
      <c r="AM237" s="181">
        <v>58.044415974407599</v>
      </c>
      <c r="AN237" s="181">
        <v>56.077446619976833</v>
      </c>
      <c r="AO237" s="181">
        <v>56.077446619976833</v>
      </c>
      <c r="AP237" s="181">
        <v>55.497091498889191</v>
      </c>
      <c r="AQ237" s="181">
        <v>55.497091498889191</v>
      </c>
      <c r="AR237" s="181">
        <v>55.497091498889191</v>
      </c>
      <c r="AS237" s="181">
        <v>54.556937424893917</v>
      </c>
      <c r="AT237" s="181">
        <v>54.556937424893917</v>
      </c>
      <c r="AU237" s="181">
        <v>54.107147885058666</v>
      </c>
      <c r="AV237" s="181">
        <v>54.107147885058666</v>
      </c>
      <c r="AW237" s="181">
        <v>54.107147885058666</v>
      </c>
      <c r="AX237" s="181">
        <v>55.042568441266248</v>
      </c>
      <c r="AY237" s="181">
        <v>53.620688370292555</v>
      </c>
      <c r="AZ237" s="181">
        <v>61.264019430010379</v>
      </c>
      <c r="BA237" s="181">
        <v>60.717701165231325</v>
      </c>
      <c r="BB237" s="181">
        <v>60.328318321618084</v>
      </c>
      <c r="BC237" s="181">
        <v>60.328318321618084</v>
      </c>
      <c r="BD237" s="181">
        <v>57.030816161092439</v>
      </c>
      <c r="BE237" s="181">
        <v>53.506434063954053</v>
      </c>
      <c r="BF237" s="181">
        <v>54.531091269298145</v>
      </c>
      <c r="BG237" s="181">
        <v>54.531091269298145</v>
      </c>
      <c r="BH237" s="181">
        <v>54.017770359885063</v>
      </c>
      <c r="BI237" s="181">
        <v>54.999033041400409</v>
      </c>
      <c r="BJ237" s="181">
        <v>54.999035504490593</v>
      </c>
      <c r="BK237" s="181">
        <v>54.999035504490593</v>
      </c>
      <c r="BL237" s="181">
        <v>54.999035750448698</v>
      </c>
      <c r="BM237" s="181">
        <v>54.15771925680167</v>
      </c>
      <c r="BN237" s="181">
        <v>55.83453551536023</v>
      </c>
      <c r="BO237" s="181">
        <v>55.834537234493638</v>
      </c>
      <c r="BP237" s="181">
        <v>48.321127951444929</v>
      </c>
      <c r="BQ237" s="181">
        <v>48.364154908687127</v>
      </c>
      <c r="BR237" s="181">
        <v>49.052059849313174</v>
      </c>
      <c r="BS237" s="181">
        <v>49.052059849313174</v>
      </c>
      <c r="BT237" s="181">
        <v>49.052059849313174</v>
      </c>
    </row>
    <row r="238" spans="1:72" x14ac:dyDescent="0.25">
      <c r="B238" s="148" t="s">
        <v>585</v>
      </c>
      <c r="C238" s="200">
        <v>2</v>
      </c>
      <c r="D238" s="181">
        <v>91.457104774384575</v>
      </c>
      <c r="E238" s="181">
        <v>91.457104774384575</v>
      </c>
      <c r="F238" s="181">
        <v>91.457104774384575</v>
      </c>
      <c r="G238" s="181">
        <v>90.542431725133838</v>
      </c>
      <c r="H238" s="181">
        <v>89.046731117086836</v>
      </c>
      <c r="I238" s="181">
        <v>89.046731117086836</v>
      </c>
      <c r="J238" s="181">
        <v>89.046731117086836</v>
      </c>
      <c r="K238" s="181">
        <v>89.046728169272541</v>
      </c>
      <c r="L238" s="181">
        <v>87.399667302651636</v>
      </c>
      <c r="M238" s="181">
        <v>86.888488386192222</v>
      </c>
      <c r="N238" s="181">
        <v>83.769353558919249</v>
      </c>
      <c r="O238" s="181">
        <v>82.88444930422645</v>
      </c>
      <c r="P238" s="181">
        <v>83.72321701412676</v>
      </c>
      <c r="Q238" s="181">
        <v>84.510208807433344</v>
      </c>
      <c r="R238" s="181">
        <v>83.062879409265605</v>
      </c>
      <c r="S238" s="181">
        <v>80.971334554724081</v>
      </c>
      <c r="T238" s="181">
        <v>81.452967002625968</v>
      </c>
      <c r="U238" s="181">
        <v>81.322439390781042</v>
      </c>
      <c r="V238" s="181">
        <v>82.298664894515596</v>
      </c>
      <c r="W238" s="181">
        <v>82.76018915329476</v>
      </c>
      <c r="X238" s="181">
        <v>82.293714241183707</v>
      </c>
      <c r="Y238" s="181">
        <v>82.293714241183707</v>
      </c>
      <c r="Z238" s="181">
        <v>81.640540372275694</v>
      </c>
      <c r="AA238" s="181">
        <v>82.058106736423824</v>
      </c>
      <c r="AB238" s="181">
        <v>80.747573390095965</v>
      </c>
      <c r="AC238" s="181">
        <v>79.137497425731979</v>
      </c>
      <c r="AD238" s="181">
        <v>79.137497425731979</v>
      </c>
      <c r="AE238" s="181">
        <v>76.935624380274817</v>
      </c>
      <c r="AF238" s="181">
        <v>76.935624380274817</v>
      </c>
      <c r="AG238" s="181">
        <v>77.283789079868484</v>
      </c>
      <c r="AH238" s="181">
        <v>77.283789079868484</v>
      </c>
      <c r="AI238" s="181">
        <v>78.064918067148653</v>
      </c>
      <c r="AJ238" s="181">
        <v>77.453042565184006</v>
      </c>
      <c r="AK238" s="181">
        <v>77.453042565184006</v>
      </c>
      <c r="AL238" s="181">
        <v>77.453042565184006</v>
      </c>
      <c r="AM238" s="181">
        <v>77.848199625734708</v>
      </c>
      <c r="AN238" s="181">
        <v>75.327678735331304</v>
      </c>
      <c r="AO238" s="181">
        <v>73.635977584811741</v>
      </c>
      <c r="AP238" s="181">
        <v>73.635976273784678</v>
      </c>
      <c r="AQ238" s="181">
        <v>73.635976273784678</v>
      </c>
      <c r="AR238" s="181">
        <v>73.635976273784678</v>
      </c>
      <c r="AS238" s="181">
        <v>73.635976273784678</v>
      </c>
      <c r="AT238" s="181">
        <v>73.635976273784678</v>
      </c>
      <c r="AU238" s="181">
        <v>74.416386276572965</v>
      </c>
      <c r="AV238" s="181">
        <v>75.109206515688044</v>
      </c>
      <c r="AW238" s="181">
        <v>75.109206515688044</v>
      </c>
      <c r="AX238" s="181">
        <v>75.109206515688044</v>
      </c>
      <c r="AY238" s="181">
        <v>75.109206515688044</v>
      </c>
      <c r="AZ238" s="181">
        <v>75.109206515688044</v>
      </c>
      <c r="BA238" s="181">
        <v>75.58674992249091</v>
      </c>
      <c r="BB238" s="181">
        <v>75.563512774469785</v>
      </c>
      <c r="BC238" s="181">
        <v>77.05925095856422</v>
      </c>
      <c r="BD238" s="181">
        <v>74.993301596700121</v>
      </c>
      <c r="BE238" s="181">
        <v>73.639805397749342</v>
      </c>
      <c r="BF238" s="181">
        <v>74.993301727813758</v>
      </c>
      <c r="BG238" s="181">
        <v>74.028308095205375</v>
      </c>
      <c r="BH238" s="181">
        <v>73.590703995799728</v>
      </c>
      <c r="BI238" s="181">
        <v>74.794193786028472</v>
      </c>
      <c r="BJ238" s="181">
        <v>72.664074002631253</v>
      </c>
      <c r="BK238" s="181">
        <v>72.664074002631253</v>
      </c>
      <c r="BL238" s="181">
        <v>71.897842525924801</v>
      </c>
      <c r="BM238" s="181">
        <v>70.905643475924421</v>
      </c>
      <c r="BN238" s="181">
        <v>73.331008564339243</v>
      </c>
      <c r="BO238" s="181">
        <v>74.794197945346212</v>
      </c>
      <c r="BP238" s="181">
        <v>74.794197945346212</v>
      </c>
      <c r="BQ238" s="181">
        <v>74.794197945346212</v>
      </c>
      <c r="BR238" s="181">
        <v>74.801918605729782</v>
      </c>
      <c r="BS238" s="181">
        <v>72.331432126701387</v>
      </c>
      <c r="BT238" s="181">
        <v>74.758026497709892</v>
      </c>
    </row>
    <row r="239" spans="1:72" x14ac:dyDescent="0.25">
      <c r="A239" s="173" t="s">
        <v>129</v>
      </c>
      <c r="B239" s="188"/>
      <c r="C239" s="164">
        <f>C240</f>
        <v>4</v>
      </c>
      <c r="D239" s="176">
        <v>97.494588513108269</v>
      </c>
      <c r="E239" s="176">
        <v>97.494588513108269</v>
      </c>
      <c r="F239" s="176">
        <f t="shared" ref="F239:BT239" si="92">F240</f>
        <v>97.494588513108269</v>
      </c>
      <c r="G239" s="176">
        <f t="shared" si="92"/>
        <v>97.495176378494705</v>
      </c>
      <c r="H239" s="176">
        <f t="shared" si="92"/>
        <v>97.495176378494705</v>
      </c>
      <c r="I239" s="176">
        <f t="shared" si="92"/>
        <v>97.495176378494705</v>
      </c>
      <c r="J239" s="176">
        <f t="shared" si="92"/>
        <v>97.495176378494705</v>
      </c>
      <c r="K239" s="176">
        <f t="shared" si="92"/>
        <v>97.495176378494705</v>
      </c>
      <c r="L239" s="176">
        <f t="shared" si="92"/>
        <v>97.495176378494705</v>
      </c>
      <c r="M239" s="176">
        <f t="shared" si="92"/>
        <v>97.495176378494705</v>
      </c>
      <c r="N239" s="176">
        <f t="shared" si="92"/>
        <v>97.495176378494705</v>
      </c>
      <c r="O239" s="176">
        <f t="shared" si="92"/>
        <v>97.495176378494705</v>
      </c>
      <c r="P239" s="176">
        <f t="shared" si="92"/>
        <v>97.495176378494705</v>
      </c>
      <c r="Q239" s="176">
        <f t="shared" si="92"/>
        <v>97.495176378494705</v>
      </c>
      <c r="R239" s="176">
        <f t="shared" si="92"/>
        <v>97.495176378494705</v>
      </c>
      <c r="S239" s="176">
        <f t="shared" si="92"/>
        <v>97.495176378494705</v>
      </c>
      <c r="T239" s="176">
        <f t="shared" si="92"/>
        <v>97.495176378494705</v>
      </c>
      <c r="U239" s="176">
        <f t="shared" si="92"/>
        <v>97.495181737517967</v>
      </c>
      <c r="V239" s="176">
        <f t="shared" si="92"/>
        <v>97.495181737517967</v>
      </c>
      <c r="W239" s="176">
        <f t="shared" si="92"/>
        <v>97.495181737517967</v>
      </c>
      <c r="X239" s="176">
        <f t="shared" si="92"/>
        <v>97.495181737517967</v>
      </c>
      <c r="Y239" s="176">
        <f t="shared" si="92"/>
        <v>97.495181737517967</v>
      </c>
      <c r="Z239" s="176">
        <f t="shared" si="92"/>
        <v>97.495181737517967</v>
      </c>
      <c r="AA239" s="176">
        <f t="shared" si="92"/>
        <v>97.495181737517967</v>
      </c>
      <c r="AB239" s="176">
        <f t="shared" si="92"/>
        <v>97.495181737517967</v>
      </c>
      <c r="AC239" s="176">
        <f t="shared" si="92"/>
        <v>97.495181737517967</v>
      </c>
      <c r="AD239" s="176">
        <f t="shared" si="92"/>
        <v>98.017019877519019</v>
      </c>
      <c r="AE239" s="176">
        <f t="shared" si="92"/>
        <v>98.017019877519019</v>
      </c>
      <c r="AF239" s="176">
        <f t="shared" si="92"/>
        <v>98.017019877519019</v>
      </c>
      <c r="AG239" s="176">
        <f t="shared" si="92"/>
        <v>98.017019877519019</v>
      </c>
      <c r="AH239" s="176">
        <f t="shared" si="92"/>
        <v>103.11348333956118</v>
      </c>
      <c r="AI239" s="176">
        <f t="shared" si="92"/>
        <v>103.11348333956118</v>
      </c>
      <c r="AJ239" s="176">
        <f t="shared" si="92"/>
        <v>101.98136794942457</v>
      </c>
      <c r="AK239" s="176">
        <f t="shared" si="92"/>
        <v>101.98136794942457</v>
      </c>
      <c r="AL239" s="176">
        <f t="shared" si="92"/>
        <v>101.98136794942457</v>
      </c>
      <c r="AM239" s="176">
        <f t="shared" si="92"/>
        <v>105.34226940515398</v>
      </c>
      <c r="AN239" s="176">
        <f t="shared" si="92"/>
        <v>105.34226940515398</v>
      </c>
      <c r="AO239" s="176">
        <f t="shared" si="92"/>
        <v>107.11300122817778</v>
      </c>
      <c r="AP239" s="176">
        <f t="shared" si="92"/>
        <v>107.11300122817778</v>
      </c>
      <c r="AQ239" s="176">
        <f t="shared" si="92"/>
        <v>107.56413842873675</v>
      </c>
      <c r="AR239" s="176">
        <f t="shared" si="92"/>
        <v>104.05911823077646</v>
      </c>
      <c r="AS239" s="176">
        <f t="shared" si="92"/>
        <v>104.05911823077646</v>
      </c>
      <c r="AT239" s="176">
        <f t="shared" si="92"/>
        <v>104.05911823077646</v>
      </c>
      <c r="AU239" s="176">
        <f t="shared" si="92"/>
        <v>104.05911823077646</v>
      </c>
      <c r="AV239" s="176">
        <f t="shared" si="92"/>
        <v>103.45270981345779</v>
      </c>
      <c r="AW239" s="176">
        <f t="shared" si="92"/>
        <v>103.45270981345779</v>
      </c>
      <c r="AX239" s="176">
        <f t="shared" si="92"/>
        <v>102.65576100788243</v>
      </c>
      <c r="AY239" s="176">
        <f t="shared" si="92"/>
        <v>104.65645493803446</v>
      </c>
      <c r="AZ239" s="176">
        <f t="shared" si="92"/>
        <v>104.65645493803446</v>
      </c>
      <c r="BA239" s="176">
        <f t="shared" si="92"/>
        <v>104.65646265894087</v>
      </c>
      <c r="BB239" s="176">
        <f t="shared" si="92"/>
        <v>104.65646571248271</v>
      </c>
      <c r="BC239" s="176">
        <f t="shared" si="92"/>
        <v>104.65646571248271</v>
      </c>
      <c r="BD239" s="176">
        <f t="shared" si="92"/>
        <v>104.65646571248271</v>
      </c>
      <c r="BE239" s="176">
        <f t="shared" si="92"/>
        <v>100.31071403773385</v>
      </c>
      <c r="BF239" s="176">
        <f t="shared" si="92"/>
        <v>97.902795940072522</v>
      </c>
      <c r="BG239" s="176">
        <f t="shared" si="92"/>
        <v>97.902795940072522</v>
      </c>
      <c r="BH239" s="176">
        <f t="shared" si="92"/>
        <v>97.902795940072522</v>
      </c>
      <c r="BI239" s="176">
        <f t="shared" si="92"/>
        <v>97.902795940072522</v>
      </c>
      <c r="BJ239" s="176">
        <f t="shared" si="92"/>
        <v>97.902795940072522</v>
      </c>
      <c r="BK239" s="176">
        <f t="shared" si="92"/>
        <v>97.902795940072522</v>
      </c>
      <c r="BL239" s="176">
        <f t="shared" si="92"/>
        <v>95.874634543788332</v>
      </c>
      <c r="BM239" s="176">
        <f t="shared" si="92"/>
        <v>95.874634543788332</v>
      </c>
      <c r="BN239" s="176">
        <f t="shared" si="92"/>
        <v>93.991781249067373</v>
      </c>
      <c r="BO239" s="176">
        <f t="shared" si="92"/>
        <v>94.82553371657113</v>
      </c>
      <c r="BP239" s="176">
        <f t="shared" si="92"/>
        <v>94.82553371657113</v>
      </c>
      <c r="BQ239" s="176">
        <f t="shared" si="92"/>
        <v>94.82553371657113</v>
      </c>
      <c r="BR239" s="177">
        <f t="shared" si="92"/>
        <v>94.82553371657113</v>
      </c>
      <c r="BS239" s="177">
        <f t="shared" si="92"/>
        <v>95.334141961124558</v>
      </c>
      <c r="BT239" s="177">
        <f t="shared" si="92"/>
        <v>95.334141961124558</v>
      </c>
    </row>
    <row r="240" spans="1:72" x14ac:dyDescent="0.25">
      <c r="B240" s="148" t="s">
        <v>586</v>
      </c>
      <c r="C240" s="200">
        <v>4</v>
      </c>
      <c r="D240" s="181">
        <v>97.494588513108269</v>
      </c>
      <c r="E240" s="181">
        <v>97.494588513108269</v>
      </c>
      <c r="F240" s="181">
        <v>97.494588513108269</v>
      </c>
      <c r="G240" s="181">
        <v>97.495176378494705</v>
      </c>
      <c r="H240" s="181">
        <v>97.495176378494705</v>
      </c>
      <c r="I240" s="181">
        <v>97.495176378494705</v>
      </c>
      <c r="J240" s="181">
        <v>97.495176378494705</v>
      </c>
      <c r="K240" s="181">
        <v>97.495176378494705</v>
      </c>
      <c r="L240" s="181">
        <v>97.495176378494705</v>
      </c>
      <c r="M240" s="181">
        <v>97.495176378494705</v>
      </c>
      <c r="N240" s="181">
        <v>97.495176378494705</v>
      </c>
      <c r="O240" s="181">
        <v>97.495176378494705</v>
      </c>
      <c r="P240" s="181">
        <v>97.495176378494705</v>
      </c>
      <c r="Q240" s="181">
        <v>97.495176378494705</v>
      </c>
      <c r="R240" s="181">
        <v>97.495176378494705</v>
      </c>
      <c r="S240" s="181">
        <v>97.495176378494705</v>
      </c>
      <c r="T240" s="181">
        <v>97.495176378494705</v>
      </c>
      <c r="U240" s="181">
        <v>97.495181737517967</v>
      </c>
      <c r="V240" s="181">
        <v>97.495181737517967</v>
      </c>
      <c r="W240" s="181">
        <v>97.495181737517967</v>
      </c>
      <c r="X240" s="181">
        <v>97.495181737517967</v>
      </c>
      <c r="Y240" s="181">
        <v>97.495181737517967</v>
      </c>
      <c r="Z240" s="181">
        <v>97.495181737517967</v>
      </c>
      <c r="AA240" s="181">
        <v>97.495181737517967</v>
      </c>
      <c r="AB240" s="181">
        <v>97.495181737517967</v>
      </c>
      <c r="AC240" s="181">
        <v>97.495181737517967</v>
      </c>
      <c r="AD240" s="181">
        <v>98.017019877519019</v>
      </c>
      <c r="AE240" s="181">
        <v>98.017019877519019</v>
      </c>
      <c r="AF240" s="181">
        <v>98.017019877519019</v>
      </c>
      <c r="AG240" s="181">
        <v>98.017019877519019</v>
      </c>
      <c r="AH240" s="181">
        <v>103.11348333956118</v>
      </c>
      <c r="AI240" s="181">
        <v>103.11348333956118</v>
      </c>
      <c r="AJ240" s="181">
        <v>101.98136794942457</v>
      </c>
      <c r="AK240" s="181">
        <v>101.98136794942457</v>
      </c>
      <c r="AL240" s="181">
        <v>101.98136794942457</v>
      </c>
      <c r="AM240" s="181">
        <v>105.34226940515398</v>
      </c>
      <c r="AN240" s="181">
        <v>105.34226940515398</v>
      </c>
      <c r="AO240" s="181">
        <v>107.11300122817778</v>
      </c>
      <c r="AP240" s="181">
        <v>107.11300122817778</v>
      </c>
      <c r="AQ240" s="181">
        <v>107.56413842873675</v>
      </c>
      <c r="AR240" s="181">
        <v>104.05911823077646</v>
      </c>
      <c r="AS240" s="181">
        <v>104.05911823077646</v>
      </c>
      <c r="AT240" s="181">
        <v>104.05911823077646</v>
      </c>
      <c r="AU240" s="181">
        <v>104.05911823077646</v>
      </c>
      <c r="AV240" s="181">
        <v>103.45270981345779</v>
      </c>
      <c r="AW240" s="181">
        <v>103.45270981345779</v>
      </c>
      <c r="AX240" s="181">
        <v>102.65576100788243</v>
      </c>
      <c r="AY240" s="181">
        <v>104.65645493803446</v>
      </c>
      <c r="AZ240" s="181">
        <v>104.65645493803446</v>
      </c>
      <c r="BA240" s="181">
        <v>104.65646265894087</v>
      </c>
      <c r="BB240" s="181">
        <v>104.65646571248271</v>
      </c>
      <c r="BC240" s="181">
        <v>104.65646571248271</v>
      </c>
      <c r="BD240" s="181">
        <v>104.65646571248271</v>
      </c>
      <c r="BE240" s="181">
        <v>100.31071403773385</v>
      </c>
      <c r="BF240" s="181">
        <v>97.902795940072522</v>
      </c>
      <c r="BG240" s="181">
        <v>97.902795940072522</v>
      </c>
      <c r="BH240" s="181">
        <v>97.902795940072522</v>
      </c>
      <c r="BI240" s="181">
        <v>97.902795940072522</v>
      </c>
      <c r="BJ240" s="181">
        <v>97.902795940072522</v>
      </c>
      <c r="BK240" s="181">
        <v>97.902795940072522</v>
      </c>
      <c r="BL240" s="181">
        <v>95.874634543788332</v>
      </c>
      <c r="BM240" s="181">
        <v>95.874634543788332</v>
      </c>
      <c r="BN240" s="181">
        <v>93.991781249067373</v>
      </c>
      <c r="BO240" s="181">
        <v>94.82553371657113</v>
      </c>
      <c r="BP240" s="181">
        <v>94.82553371657113</v>
      </c>
      <c r="BQ240" s="181">
        <v>94.82553371657113</v>
      </c>
      <c r="BR240" s="181">
        <v>94.82553371657113</v>
      </c>
      <c r="BS240" s="181">
        <v>95.334141961124558</v>
      </c>
      <c r="BT240" s="181">
        <v>95.334141961124558</v>
      </c>
    </row>
    <row r="241" spans="1:72" x14ac:dyDescent="0.25">
      <c r="A241" s="173" t="s">
        <v>180</v>
      </c>
      <c r="B241" s="188"/>
      <c r="C241" s="164">
        <f>C242</f>
        <v>1</v>
      </c>
      <c r="D241" s="176">
        <v>102.041783196232</v>
      </c>
      <c r="E241" s="176">
        <v>102.29134597934831</v>
      </c>
      <c r="F241" s="176">
        <f t="shared" ref="F241:BT241" si="93">F242</f>
        <v>102.60923756664765</v>
      </c>
      <c r="G241" s="176">
        <f t="shared" si="93"/>
        <v>102.60923756664765</v>
      </c>
      <c r="H241" s="176">
        <f t="shared" si="93"/>
        <v>104.6040271947296</v>
      </c>
      <c r="I241" s="176">
        <f t="shared" si="93"/>
        <v>104.6040271947296</v>
      </c>
      <c r="J241" s="176">
        <f t="shared" si="93"/>
        <v>105.25442177313147</v>
      </c>
      <c r="K241" s="176">
        <f t="shared" si="93"/>
        <v>105.25442177313147</v>
      </c>
      <c r="L241" s="176">
        <f t="shared" si="93"/>
        <v>105.25442177313147</v>
      </c>
      <c r="M241" s="176">
        <f t="shared" si="93"/>
        <v>105.63007207902237</v>
      </c>
      <c r="N241" s="176">
        <f t="shared" si="93"/>
        <v>104.97735625921116</v>
      </c>
      <c r="O241" s="176">
        <f t="shared" si="93"/>
        <v>104.97735625921116</v>
      </c>
      <c r="P241" s="176">
        <f t="shared" si="93"/>
        <v>104.97735625921116</v>
      </c>
      <c r="Q241" s="176">
        <f t="shared" si="93"/>
        <v>105.32137849920198</v>
      </c>
      <c r="R241" s="176">
        <f t="shared" si="93"/>
        <v>105.32137849920198</v>
      </c>
      <c r="S241" s="176">
        <f t="shared" si="93"/>
        <v>105.32137849920198</v>
      </c>
      <c r="T241" s="176">
        <f t="shared" si="93"/>
        <v>106.51431006032159</v>
      </c>
      <c r="U241" s="176">
        <f t="shared" si="93"/>
        <v>106.39359722014075</v>
      </c>
      <c r="V241" s="176">
        <f t="shared" si="93"/>
        <v>107.24721255140068</v>
      </c>
      <c r="W241" s="176">
        <f t="shared" si="93"/>
        <v>107.40840464265372</v>
      </c>
      <c r="X241" s="176">
        <f t="shared" si="93"/>
        <v>107.38948013186103</v>
      </c>
      <c r="Y241" s="176">
        <f t="shared" si="93"/>
        <v>107.42654341411146</v>
      </c>
      <c r="Z241" s="176">
        <f t="shared" si="93"/>
        <v>109.1572643144407</v>
      </c>
      <c r="AA241" s="176">
        <f t="shared" si="93"/>
        <v>110.03305305334771</v>
      </c>
      <c r="AB241" s="176">
        <f t="shared" si="93"/>
        <v>110.03305305334771</v>
      </c>
      <c r="AC241" s="176">
        <f t="shared" si="93"/>
        <v>111.11235042091783</v>
      </c>
      <c r="AD241" s="176">
        <f t="shared" si="93"/>
        <v>111.5076036068355</v>
      </c>
      <c r="AE241" s="176">
        <f t="shared" si="93"/>
        <v>111.5076036068355</v>
      </c>
      <c r="AF241" s="176">
        <f t="shared" si="93"/>
        <v>112.52977973038139</v>
      </c>
      <c r="AG241" s="176">
        <f t="shared" si="93"/>
        <v>112.42324730976388</v>
      </c>
      <c r="AH241" s="176">
        <f t="shared" si="93"/>
        <v>113.87542195494282</v>
      </c>
      <c r="AI241" s="176">
        <f t="shared" si="93"/>
        <v>113.54263214457016</v>
      </c>
      <c r="AJ241" s="176">
        <f t="shared" si="93"/>
        <v>113.54263214457016</v>
      </c>
      <c r="AK241" s="176">
        <f t="shared" si="93"/>
        <v>112.70924586752756</v>
      </c>
      <c r="AL241" s="176">
        <f t="shared" si="93"/>
        <v>114.653960700092</v>
      </c>
      <c r="AM241" s="176">
        <f t="shared" si="93"/>
        <v>115.36684256928459</v>
      </c>
      <c r="AN241" s="176">
        <f t="shared" si="93"/>
        <v>115.70497908185936</v>
      </c>
      <c r="AO241" s="176">
        <f t="shared" si="93"/>
        <v>115.70497908185936</v>
      </c>
      <c r="AP241" s="176">
        <f t="shared" si="93"/>
        <v>115.12047399850705</v>
      </c>
      <c r="AQ241" s="176">
        <f t="shared" si="93"/>
        <v>117.60964825071549</v>
      </c>
      <c r="AR241" s="176">
        <f t="shared" si="93"/>
        <v>118.54305279267322</v>
      </c>
      <c r="AS241" s="176">
        <f t="shared" si="93"/>
        <v>118.54305279267322</v>
      </c>
      <c r="AT241" s="176">
        <f t="shared" si="93"/>
        <v>118.54305279267322</v>
      </c>
      <c r="AU241" s="176">
        <f t="shared" si="93"/>
        <v>118.54305279267322</v>
      </c>
      <c r="AV241" s="176">
        <f t="shared" si="93"/>
        <v>118.54305279267322</v>
      </c>
      <c r="AW241" s="176">
        <f t="shared" si="93"/>
        <v>118.54305279267322</v>
      </c>
      <c r="AX241" s="176">
        <f t="shared" si="93"/>
        <v>118.54305279267322</v>
      </c>
      <c r="AY241" s="176">
        <f t="shared" si="93"/>
        <v>118.54305279267322</v>
      </c>
      <c r="AZ241" s="176">
        <f t="shared" si="93"/>
        <v>118.54305279267322</v>
      </c>
      <c r="BA241" s="176">
        <f t="shared" si="93"/>
        <v>118.54305279267322</v>
      </c>
      <c r="BB241" s="176">
        <f t="shared" si="93"/>
        <v>118.54305279267322</v>
      </c>
      <c r="BC241" s="176">
        <f t="shared" si="93"/>
        <v>119.24815104732239</v>
      </c>
      <c r="BD241" s="176">
        <f t="shared" si="93"/>
        <v>119.80279501012588</v>
      </c>
      <c r="BE241" s="176">
        <f t="shared" si="93"/>
        <v>121.02244102559872</v>
      </c>
      <c r="BF241" s="176">
        <f t="shared" si="93"/>
        <v>121.02244102559872</v>
      </c>
      <c r="BG241" s="176">
        <f t="shared" si="93"/>
        <v>121.02244102559872</v>
      </c>
      <c r="BH241" s="176">
        <f t="shared" si="93"/>
        <v>121.02244102559872</v>
      </c>
      <c r="BI241" s="176">
        <f t="shared" si="93"/>
        <v>121.02244102559872</v>
      </c>
      <c r="BJ241" s="176">
        <f t="shared" si="93"/>
        <v>121.1949983634116</v>
      </c>
      <c r="BK241" s="176">
        <f t="shared" si="93"/>
        <v>121.1949983634116</v>
      </c>
      <c r="BL241" s="176">
        <f t="shared" si="93"/>
        <v>121.1949983634116</v>
      </c>
      <c r="BM241" s="176">
        <f t="shared" si="93"/>
        <v>122.16736804897627</v>
      </c>
      <c r="BN241" s="176">
        <f t="shared" si="93"/>
        <v>122.78765256626673</v>
      </c>
      <c r="BO241" s="176">
        <f t="shared" si="93"/>
        <v>122.78765256626673</v>
      </c>
      <c r="BP241" s="176">
        <f t="shared" si="93"/>
        <v>122.78765256626673</v>
      </c>
      <c r="BQ241" s="176">
        <f t="shared" si="93"/>
        <v>123.14753923475266</v>
      </c>
      <c r="BR241" s="177">
        <f t="shared" si="93"/>
        <v>123.50848071951255</v>
      </c>
      <c r="BS241" s="177">
        <f t="shared" si="93"/>
        <v>122.88455480560165</v>
      </c>
      <c r="BT241" s="177">
        <f t="shared" si="93"/>
        <v>122.88455480560165</v>
      </c>
    </row>
    <row r="242" spans="1:72" x14ac:dyDescent="0.25">
      <c r="B242" s="148" t="s">
        <v>587</v>
      </c>
      <c r="C242" s="200">
        <v>1</v>
      </c>
      <c r="D242" s="181">
        <v>102.041783196232</v>
      </c>
      <c r="E242" s="181">
        <v>102.29134597934831</v>
      </c>
      <c r="F242" s="181">
        <v>102.60923756664765</v>
      </c>
      <c r="G242" s="181">
        <v>102.60923756664765</v>
      </c>
      <c r="H242" s="181">
        <v>104.6040271947296</v>
      </c>
      <c r="I242" s="181">
        <v>104.6040271947296</v>
      </c>
      <c r="J242" s="181">
        <v>105.25442177313147</v>
      </c>
      <c r="K242" s="181">
        <v>105.25442177313147</v>
      </c>
      <c r="L242" s="181">
        <v>105.25442177313147</v>
      </c>
      <c r="M242" s="181">
        <v>105.63007207902237</v>
      </c>
      <c r="N242" s="181">
        <v>104.97735625921116</v>
      </c>
      <c r="O242" s="181">
        <v>104.97735625921116</v>
      </c>
      <c r="P242" s="181">
        <v>104.97735625921116</v>
      </c>
      <c r="Q242" s="181">
        <v>105.32137849920198</v>
      </c>
      <c r="R242" s="181">
        <v>105.32137849920198</v>
      </c>
      <c r="S242" s="181">
        <v>105.32137849920198</v>
      </c>
      <c r="T242" s="181">
        <v>106.51431006032159</v>
      </c>
      <c r="U242" s="181">
        <v>106.39359722014075</v>
      </c>
      <c r="V242" s="181">
        <v>107.24721255140068</v>
      </c>
      <c r="W242" s="181">
        <v>107.40840464265372</v>
      </c>
      <c r="X242" s="181">
        <v>107.38948013186103</v>
      </c>
      <c r="Y242" s="181">
        <v>107.42654341411146</v>
      </c>
      <c r="Z242" s="181">
        <v>109.1572643144407</v>
      </c>
      <c r="AA242" s="181">
        <v>110.03305305334771</v>
      </c>
      <c r="AB242" s="181">
        <v>110.03305305334771</v>
      </c>
      <c r="AC242" s="181">
        <v>111.11235042091783</v>
      </c>
      <c r="AD242" s="181">
        <v>111.5076036068355</v>
      </c>
      <c r="AE242" s="181">
        <v>111.5076036068355</v>
      </c>
      <c r="AF242" s="181">
        <v>112.52977973038139</v>
      </c>
      <c r="AG242" s="181">
        <v>112.42324730976388</v>
      </c>
      <c r="AH242" s="181">
        <v>113.87542195494282</v>
      </c>
      <c r="AI242" s="181">
        <v>113.54263214457016</v>
      </c>
      <c r="AJ242" s="181">
        <v>113.54263214457016</v>
      </c>
      <c r="AK242" s="181">
        <v>112.70924586752756</v>
      </c>
      <c r="AL242" s="181">
        <v>114.653960700092</v>
      </c>
      <c r="AM242" s="181">
        <v>115.36684256928459</v>
      </c>
      <c r="AN242" s="181">
        <v>115.70497908185936</v>
      </c>
      <c r="AO242" s="181">
        <v>115.70497908185936</v>
      </c>
      <c r="AP242" s="181">
        <v>115.12047399850705</v>
      </c>
      <c r="AQ242" s="181">
        <v>117.60964825071549</v>
      </c>
      <c r="AR242" s="181">
        <v>118.54305279267322</v>
      </c>
      <c r="AS242" s="181">
        <v>118.54305279267322</v>
      </c>
      <c r="AT242" s="181">
        <v>118.54305279267322</v>
      </c>
      <c r="AU242" s="181">
        <v>118.54305279267322</v>
      </c>
      <c r="AV242" s="181">
        <v>118.54305279267322</v>
      </c>
      <c r="AW242" s="181">
        <v>118.54305279267322</v>
      </c>
      <c r="AX242" s="181">
        <v>118.54305279267322</v>
      </c>
      <c r="AY242" s="181">
        <v>118.54305279267322</v>
      </c>
      <c r="AZ242" s="181">
        <v>118.54305279267322</v>
      </c>
      <c r="BA242" s="181">
        <v>118.54305279267322</v>
      </c>
      <c r="BB242" s="181">
        <v>118.54305279267322</v>
      </c>
      <c r="BC242" s="181">
        <v>119.24815104732239</v>
      </c>
      <c r="BD242" s="181">
        <v>119.80279501012588</v>
      </c>
      <c r="BE242" s="181">
        <v>121.02244102559872</v>
      </c>
      <c r="BF242" s="181">
        <v>121.02244102559872</v>
      </c>
      <c r="BG242" s="181">
        <v>121.02244102559872</v>
      </c>
      <c r="BH242" s="181">
        <v>121.02244102559872</v>
      </c>
      <c r="BI242" s="181">
        <v>121.02244102559872</v>
      </c>
      <c r="BJ242" s="181">
        <v>121.1949983634116</v>
      </c>
      <c r="BK242" s="181">
        <v>121.1949983634116</v>
      </c>
      <c r="BL242" s="181">
        <v>121.1949983634116</v>
      </c>
      <c r="BM242" s="181">
        <v>122.16736804897627</v>
      </c>
      <c r="BN242" s="181">
        <v>122.78765256626673</v>
      </c>
      <c r="BO242" s="181">
        <v>122.78765256626673</v>
      </c>
      <c r="BP242" s="181">
        <v>122.78765256626673</v>
      </c>
      <c r="BQ242" s="181">
        <v>123.14753923475266</v>
      </c>
      <c r="BR242" s="181">
        <v>123.50848071951255</v>
      </c>
      <c r="BS242" s="181">
        <v>122.88455480560165</v>
      </c>
      <c r="BT242" s="181">
        <v>122.88455480560165</v>
      </c>
    </row>
    <row r="243" spans="1:72" x14ac:dyDescent="0.25">
      <c r="A243" s="173" t="s">
        <v>588</v>
      </c>
      <c r="B243" s="217"/>
      <c r="C243" s="164">
        <f>C244</f>
        <v>1</v>
      </c>
      <c r="D243" s="176">
        <v>100</v>
      </c>
      <c r="E243" s="176">
        <v>100</v>
      </c>
      <c r="F243" s="176">
        <f t="shared" ref="F243:BT243" si="94">F244</f>
        <v>100</v>
      </c>
      <c r="G243" s="176">
        <f t="shared" si="94"/>
        <v>100</v>
      </c>
      <c r="H243" s="176">
        <f t="shared" si="94"/>
        <v>100</v>
      </c>
      <c r="I243" s="176">
        <f t="shared" si="94"/>
        <v>100</v>
      </c>
      <c r="J243" s="176">
        <f t="shared" si="94"/>
        <v>100</v>
      </c>
      <c r="K243" s="176">
        <f t="shared" si="94"/>
        <v>100</v>
      </c>
      <c r="L243" s="176">
        <f t="shared" si="94"/>
        <v>100</v>
      </c>
      <c r="M243" s="176">
        <f t="shared" si="94"/>
        <v>100</v>
      </c>
      <c r="N243" s="176">
        <f t="shared" si="94"/>
        <v>100</v>
      </c>
      <c r="O243" s="176">
        <f t="shared" si="94"/>
        <v>100</v>
      </c>
      <c r="P243" s="176">
        <f t="shared" si="94"/>
        <v>100</v>
      </c>
      <c r="Q243" s="176">
        <f t="shared" si="94"/>
        <v>100</v>
      </c>
      <c r="R243" s="176">
        <f t="shared" si="94"/>
        <v>100</v>
      </c>
      <c r="S243" s="176">
        <f t="shared" si="94"/>
        <v>100</v>
      </c>
      <c r="T243" s="176">
        <f t="shared" si="94"/>
        <v>100</v>
      </c>
      <c r="U243" s="176">
        <f t="shared" si="94"/>
        <v>100</v>
      </c>
      <c r="V243" s="176">
        <f t="shared" si="94"/>
        <v>100</v>
      </c>
      <c r="W243" s="176">
        <f t="shared" si="94"/>
        <v>100</v>
      </c>
      <c r="X243" s="176">
        <f t="shared" si="94"/>
        <v>100</v>
      </c>
      <c r="Y243" s="176">
        <f t="shared" si="94"/>
        <v>100</v>
      </c>
      <c r="Z243" s="176">
        <f t="shared" si="94"/>
        <v>100</v>
      </c>
      <c r="AA243" s="176">
        <f t="shared" si="94"/>
        <v>100</v>
      </c>
      <c r="AB243" s="176">
        <f t="shared" si="94"/>
        <v>100</v>
      </c>
      <c r="AC243" s="176">
        <f t="shared" si="94"/>
        <v>100</v>
      </c>
      <c r="AD243" s="176">
        <f t="shared" si="94"/>
        <v>100</v>
      </c>
      <c r="AE243" s="176">
        <f t="shared" si="94"/>
        <v>100.00000000000004</v>
      </c>
      <c r="AF243" s="176">
        <f t="shared" si="94"/>
        <v>100.00000000000004</v>
      </c>
      <c r="AG243" s="176">
        <f t="shared" si="94"/>
        <v>100.00000000000004</v>
      </c>
      <c r="AH243" s="176">
        <f t="shared" si="94"/>
        <v>100.00000000000004</v>
      </c>
      <c r="AI243" s="176">
        <f t="shared" si="94"/>
        <v>100.00000000000004</v>
      </c>
      <c r="AJ243" s="176">
        <f t="shared" si="94"/>
        <v>100.00000000000004</v>
      </c>
      <c r="AK243" s="176">
        <f t="shared" si="94"/>
        <v>100.00000000000004</v>
      </c>
      <c r="AL243" s="176">
        <f t="shared" si="94"/>
        <v>100.00000000000004</v>
      </c>
      <c r="AM243" s="176">
        <f t="shared" si="94"/>
        <v>100.00000000000004</v>
      </c>
      <c r="AN243" s="176">
        <f t="shared" si="94"/>
        <v>100.00000000000004</v>
      </c>
      <c r="AO243" s="176">
        <f t="shared" si="94"/>
        <v>100</v>
      </c>
      <c r="AP243" s="176">
        <f t="shared" si="94"/>
        <v>100</v>
      </c>
      <c r="AQ243" s="176">
        <f t="shared" si="94"/>
        <v>100</v>
      </c>
      <c r="AR243" s="176">
        <f t="shared" si="94"/>
        <v>100.00000000000004</v>
      </c>
      <c r="AS243" s="176">
        <f t="shared" si="94"/>
        <v>100.00000000000004</v>
      </c>
      <c r="AT243" s="176">
        <f t="shared" si="94"/>
        <v>100.00000000000004</v>
      </c>
      <c r="AU243" s="176">
        <f t="shared" si="94"/>
        <v>100</v>
      </c>
      <c r="AV243" s="176">
        <f t="shared" si="94"/>
        <v>100</v>
      </c>
      <c r="AW243" s="176">
        <f t="shared" si="94"/>
        <v>100</v>
      </c>
      <c r="AX243" s="176">
        <f t="shared" si="94"/>
        <v>100</v>
      </c>
      <c r="AY243" s="176">
        <f t="shared" si="94"/>
        <v>100</v>
      </c>
      <c r="AZ243" s="176">
        <f t="shared" si="94"/>
        <v>100</v>
      </c>
      <c r="BA243" s="176">
        <f t="shared" si="94"/>
        <v>100.00000000000004</v>
      </c>
      <c r="BB243" s="176">
        <f t="shared" si="94"/>
        <v>100.00000000000004</v>
      </c>
      <c r="BC243" s="176">
        <f t="shared" si="94"/>
        <v>100.00000000000004</v>
      </c>
      <c r="BD243" s="176">
        <f t="shared" si="94"/>
        <v>100.00000000000004</v>
      </c>
      <c r="BE243" s="176">
        <f t="shared" si="94"/>
        <v>100.00000000000004</v>
      </c>
      <c r="BF243" s="176">
        <f t="shared" si="94"/>
        <v>100.00000000000004</v>
      </c>
      <c r="BG243" s="176">
        <f t="shared" si="94"/>
        <v>100.00000000000004</v>
      </c>
      <c r="BH243" s="176">
        <f t="shared" si="94"/>
        <v>100.00000000000004</v>
      </c>
      <c r="BI243" s="176">
        <f t="shared" si="94"/>
        <v>100.00000000000004</v>
      </c>
      <c r="BJ243" s="176">
        <f t="shared" si="94"/>
        <v>100.00000000000004</v>
      </c>
      <c r="BK243" s="176">
        <f t="shared" si="94"/>
        <v>100.00000000000004</v>
      </c>
      <c r="BL243" s="176">
        <f t="shared" si="94"/>
        <v>100.00000000000004</v>
      </c>
      <c r="BM243" s="176">
        <f t="shared" si="94"/>
        <v>100.00000000000004</v>
      </c>
      <c r="BN243" s="176">
        <f t="shared" si="94"/>
        <v>100.00000000000004</v>
      </c>
      <c r="BO243" s="176">
        <f t="shared" si="94"/>
        <v>100.00000000000004</v>
      </c>
      <c r="BP243" s="176">
        <f t="shared" si="94"/>
        <v>100.00000000000004</v>
      </c>
      <c r="BQ243" s="176">
        <f t="shared" si="94"/>
        <v>100.00000000000004</v>
      </c>
      <c r="BR243" s="177">
        <f t="shared" si="94"/>
        <v>100.00000000000004</v>
      </c>
      <c r="BS243" s="177">
        <f t="shared" si="94"/>
        <v>100.00000000000004</v>
      </c>
      <c r="BT243" s="177">
        <f t="shared" si="94"/>
        <v>100.00000000000004</v>
      </c>
    </row>
    <row r="244" spans="1:72" x14ac:dyDescent="0.25">
      <c r="B244" s="148" t="s">
        <v>589</v>
      </c>
      <c r="C244" s="200">
        <v>1</v>
      </c>
      <c r="D244" s="181">
        <v>100</v>
      </c>
      <c r="E244" s="181">
        <v>100</v>
      </c>
      <c r="F244" s="181">
        <v>100</v>
      </c>
      <c r="G244" s="181">
        <v>100</v>
      </c>
      <c r="H244" s="181">
        <v>100</v>
      </c>
      <c r="I244" s="181">
        <v>100</v>
      </c>
      <c r="J244" s="181">
        <v>100</v>
      </c>
      <c r="K244" s="181">
        <v>100</v>
      </c>
      <c r="L244" s="181">
        <v>100</v>
      </c>
      <c r="M244" s="181">
        <v>100</v>
      </c>
      <c r="N244" s="181">
        <v>100</v>
      </c>
      <c r="O244" s="181">
        <v>100</v>
      </c>
      <c r="P244" s="181">
        <v>100</v>
      </c>
      <c r="Q244" s="181">
        <v>100</v>
      </c>
      <c r="R244" s="181">
        <v>100</v>
      </c>
      <c r="S244" s="181">
        <v>100</v>
      </c>
      <c r="T244" s="181">
        <v>100</v>
      </c>
      <c r="U244" s="181">
        <v>100</v>
      </c>
      <c r="V244" s="181">
        <v>100</v>
      </c>
      <c r="W244" s="181">
        <v>100</v>
      </c>
      <c r="X244" s="181">
        <v>100</v>
      </c>
      <c r="Y244" s="181">
        <v>100</v>
      </c>
      <c r="Z244" s="181">
        <v>100</v>
      </c>
      <c r="AA244" s="181">
        <v>100</v>
      </c>
      <c r="AB244" s="181">
        <v>100</v>
      </c>
      <c r="AC244" s="181">
        <v>100</v>
      </c>
      <c r="AD244" s="181">
        <v>100</v>
      </c>
      <c r="AE244" s="181">
        <v>100.00000000000004</v>
      </c>
      <c r="AF244" s="181">
        <v>100.00000000000004</v>
      </c>
      <c r="AG244" s="181">
        <v>100.00000000000004</v>
      </c>
      <c r="AH244" s="181">
        <v>100.00000000000004</v>
      </c>
      <c r="AI244" s="181">
        <v>100.00000000000004</v>
      </c>
      <c r="AJ244" s="181">
        <v>100.00000000000004</v>
      </c>
      <c r="AK244" s="181">
        <v>100.00000000000004</v>
      </c>
      <c r="AL244" s="181">
        <v>100.00000000000004</v>
      </c>
      <c r="AM244" s="181">
        <v>100.00000000000004</v>
      </c>
      <c r="AN244" s="181">
        <v>100.00000000000004</v>
      </c>
      <c r="AO244" s="181">
        <v>100</v>
      </c>
      <c r="AP244" s="181">
        <v>100</v>
      </c>
      <c r="AQ244" s="181">
        <v>100</v>
      </c>
      <c r="AR244" s="181">
        <v>100.00000000000004</v>
      </c>
      <c r="AS244" s="181">
        <v>100.00000000000004</v>
      </c>
      <c r="AT244" s="181">
        <v>100.00000000000004</v>
      </c>
      <c r="AU244" s="181">
        <v>100</v>
      </c>
      <c r="AV244" s="181">
        <v>100</v>
      </c>
      <c r="AW244" s="181">
        <v>100</v>
      </c>
      <c r="AX244" s="181">
        <v>100</v>
      </c>
      <c r="AY244" s="181">
        <v>100</v>
      </c>
      <c r="AZ244" s="181">
        <v>100</v>
      </c>
      <c r="BA244" s="181">
        <v>100.00000000000004</v>
      </c>
      <c r="BB244" s="181">
        <v>100.00000000000004</v>
      </c>
      <c r="BC244" s="181">
        <v>100.00000000000004</v>
      </c>
      <c r="BD244" s="181">
        <v>100.00000000000004</v>
      </c>
      <c r="BE244" s="181">
        <v>100.00000000000004</v>
      </c>
      <c r="BF244" s="181">
        <v>100.00000000000004</v>
      </c>
      <c r="BG244" s="181">
        <v>100.00000000000004</v>
      </c>
      <c r="BH244" s="181">
        <v>100.00000000000004</v>
      </c>
      <c r="BI244" s="181">
        <v>100.00000000000004</v>
      </c>
      <c r="BJ244" s="181">
        <v>100.00000000000004</v>
      </c>
      <c r="BK244" s="181">
        <v>100.00000000000004</v>
      </c>
      <c r="BL244" s="181">
        <v>100.00000000000004</v>
      </c>
      <c r="BM244" s="181">
        <v>100.00000000000004</v>
      </c>
      <c r="BN244" s="181">
        <v>100.00000000000004</v>
      </c>
      <c r="BO244" s="181">
        <v>100.00000000000004</v>
      </c>
      <c r="BP244" s="181">
        <v>100.00000000000004</v>
      </c>
      <c r="BQ244" s="181">
        <v>100.00000000000004</v>
      </c>
      <c r="BR244" s="181">
        <v>100.00000000000004</v>
      </c>
      <c r="BS244" s="181">
        <v>100.00000000000004</v>
      </c>
      <c r="BT244" s="181">
        <v>100.00000000000004</v>
      </c>
    </row>
    <row r="245" spans="1:72" x14ac:dyDescent="0.25">
      <c r="A245" s="189" t="s">
        <v>130</v>
      </c>
      <c r="B245" s="188"/>
      <c r="C245" s="164">
        <f>C246+C248+C250+C252</f>
        <v>4</v>
      </c>
      <c r="D245" s="172">
        <v>99.414906461946643</v>
      </c>
      <c r="E245" s="172">
        <v>100.57372319907307</v>
      </c>
      <c r="F245" s="172">
        <f t="shared" ref="F245:BQ245" si="95">(F246*1+F248*1+F250*1+F252*1)/4</f>
        <v>100.7839037552007</v>
      </c>
      <c r="G245" s="172">
        <f t="shared" si="95"/>
        <v>100.94513400040307</v>
      </c>
      <c r="H245" s="172">
        <f t="shared" si="95"/>
        <v>103.72100564129815</v>
      </c>
      <c r="I245" s="172">
        <f t="shared" si="95"/>
        <v>103.72100564129815</v>
      </c>
      <c r="J245" s="172">
        <f t="shared" si="95"/>
        <v>103.72100564129815</v>
      </c>
      <c r="K245" s="172">
        <f t="shared" si="95"/>
        <v>104.76630805636829</v>
      </c>
      <c r="L245" s="172">
        <f t="shared" si="95"/>
        <v>104.52536588214423</v>
      </c>
      <c r="M245" s="172">
        <f t="shared" si="95"/>
        <v>104.52536588214423</v>
      </c>
      <c r="N245" s="172">
        <f t="shared" si="95"/>
        <v>106.71157387981711</v>
      </c>
      <c r="O245" s="172">
        <f t="shared" si="95"/>
        <v>106.71157387981711</v>
      </c>
      <c r="P245" s="172">
        <f t="shared" si="95"/>
        <v>106.71157387981711</v>
      </c>
      <c r="Q245" s="172">
        <f t="shared" si="95"/>
        <v>110.06732300558328</v>
      </c>
      <c r="R245" s="172">
        <f t="shared" si="95"/>
        <v>110.06732300558328</v>
      </c>
      <c r="S245" s="172">
        <f t="shared" si="95"/>
        <v>111.09074152100787</v>
      </c>
      <c r="T245" s="172">
        <f t="shared" si="95"/>
        <v>111.09074152100787</v>
      </c>
      <c r="U245" s="172">
        <f t="shared" si="95"/>
        <v>111.09074152100787</v>
      </c>
      <c r="V245" s="172">
        <f t="shared" si="95"/>
        <v>111.09074152100787</v>
      </c>
      <c r="W245" s="172">
        <f t="shared" si="95"/>
        <v>112.64634566777836</v>
      </c>
      <c r="X245" s="172">
        <f t="shared" si="95"/>
        <v>116.3438309686846</v>
      </c>
      <c r="Y245" s="172">
        <f t="shared" si="95"/>
        <v>116.3438309686846</v>
      </c>
      <c r="Z245" s="172">
        <f t="shared" si="95"/>
        <v>116.9294973201216</v>
      </c>
      <c r="AA245" s="172">
        <f t="shared" si="95"/>
        <v>119.99451690583899</v>
      </c>
      <c r="AB245" s="172">
        <f t="shared" si="95"/>
        <v>119.99451690583899</v>
      </c>
      <c r="AC245" s="172">
        <f t="shared" si="95"/>
        <v>122.55578343324676</v>
      </c>
      <c r="AD245" s="172">
        <f t="shared" si="95"/>
        <v>128.43188378899492</v>
      </c>
      <c r="AE245" s="172">
        <f t="shared" si="95"/>
        <v>132.1500007180253</v>
      </c>
      <c r="AF245" s="172">
        <f t="shared" si="95"/>
        <v>132.1500007180253</v>
      </c>
      <c r="AG245" s="172">
        <f t="shared" si="95"/>
        <v>128.97208659647205</v>
      </c>
      <c r="AH245" s="172">
        <f t="shared" si="95"/>
        <v>128.97208659647205</v>
      </c>
      <c r="AI245" s="172">
        <f t="shared" si="95"/>
        <v>129.228856119461</v>
      </c>
      <c r="AJ245" s="172">
        <f t="shared" si="95"/>
        <v>128.36064879985895</v>
      </c>
      <c r="AK245" s="172">
        <f t="shared" si="95"/>
        <v>128.36064879985895</v>
      </c>
      <c r="AL245" s="172">
        <f t="shared" si="95"/>
        <v>129.43904106950828</v>
      </c>
      <c r="AM245" s="172">
        <f t="shared" si="95"/>
        <v>129.43904106950828</v>
      </c>
      <c r="AN245" s="172">
        <f t="shared" si="95"/>
        <v>127.10872018170636</v>
      </c>
      <c r="AO245" s="172">
        <f t="shared" si="95"/>
        <v>127.33862554252859</v>
      </c>
      <c r="AP245" s="172">
        <f t="shared" si="95"/>
        <v>127.33862554252859</v>
      </c>
      <c r="AQ245" s="172">
        <f t="shared" si="95"/>
        <v>127.58271129151018</v>
      </c>
      <c r="AR245" s="172">
        <f t="shared" si="95"/>
        <v>127.58271129151018</v>
      </c>
      <c r="AS245" s="172">
        <f t="shared" si="95"/>
        <v>127.58271129151018</v>
      </c>
      <c r="AT245" s="172">
        <f t="shared" si="95"/>
        <v>127.58271129151018</v>
      </c>
      <c r="AU245" s="172">
        <f t="shared" si="95"/>
        <v>127.58271129151018</v>
      </c>
      <c r="AV245" s="172">
        <f t="shared" si="95"/>
        <v>127.58271129151018</v>
      </c>
      <c r="AW245" s="172">
        <f t="shared" si="95"/>
        <v>127.58271129151018</v>
      </c>
      <c r="AX245" s="172">
        <f t="shared" si="95"/>
        <v>127.0364051829649</v>
      </c>
      <c r="AY245" s="172">
        <f t="shared" si="95"/>
        <v>127.0364051829649</v>
      </c>
      <c r="AZ245" s="172">
        <f t="shared" si="95"/>
        <v>124.64489877019835</v>
      </c>
      <c r="BA245" s="172">
        <f t="shared" si="95"/>
        <v>124.19508878775962</v>
      </c>
      <c r="BB245" s="172">
        <f t="shared" si="95"/>
        <v>124.19508878775962</v>
      </c>
      <c r="BC245" s="172">
        <f t="shared" si="95"/>
        <v>124.62647614007444</v>
      </c>
      <c r="BD245" s="172">
        <f t="shared" si="95"/>
        <v>124.75139380537526</v>
      </c>
      <c r="BE245" s="172">
        <f t="shared" si="95"/>
        <v>128.78164359530541</v>
      </c>
      <c r="BF245" s="172">
        <f t="shared" si="95"/>
        <v>128.78164359530541</v>
      </c>
      <c r="BG245" s="172">
        <f t="shared" si="95"/>
        <v>128.78164359530541</v>
      </c>
      <c r="BH245" s="172">
        <f t="shared" si="95"/>
        <v>129.46672785905844</v>
      </c>
      <c r="BI245" s="172">
        <f t="shared" si="95"/>
        <v>129.46672785905844</v>
      </c>
      <c r="BJ245" s="172">
        <f t="shared" si="95"/>
        <v>130.2388901919939</v>
      </c>
      <c r="BK245" s="172">
        <f t="shared" si="95"/>
        <v>130.2388901919939</v>
      </c>
      <c r="BL245" s="172">
        <f t="shared" si="95"/>
        <v>130.2388901919939</v>
      </c>
      <c r="BM245" s="172">
        <f t="shared" si="95"/>
        <v>130.2388901919939</v>
      </c>
      <c r="BN245" s="172">
        <f t="shared" si="95"/>
        <v>130.2388901919939</v>
      </c>
      <c r="BO245" s="172">
        <f t="shared" si="95"/>
        <v>130.2388901919939</v>
      </c>
      <c r="BP245" s="172">
        <f t="shared" si="95"/>
        <v>130.2388901919939</v>
      </c>
      <c r="BQ245" s="172">
        <f t="shared" si="95"/>
        <v>130.2388901919939</v>
      </c>
      <c r="BR245" s="172">
        <f>(BR246*1+BR248*1+BR250*1+BR252*1)/4</f>
        <v>131.12348034607402</v>
      </c>
      <c r="BS245" s="172">
        <f>(BS246*1+BS248*1+BS250*1+BS252*1)/4</f>
        <v>131.12348034607402</v>
      </c>
      <c r="BT245" s="172">
        <f>(BT246*1+BT248*1+BT250*1+BT252*1)/4</f>
        <v>131.27945300068177</v>
      </c>
    </row>
    <row r="246" spans="1:72" x14ac:dyDescent="0.25">
      <c r="A246" s="173" t="s">
        <v>131</v>
      </c>
      <c r="B246" s="188"/>
      <c r="C246" s="164">
        <f>C247</f>
        <v>1</v>
      </c>
      <c r="D246" s="177">
        <v>100.33539046061324</v>
      </c>
      <c r="E246" s="177">
        <v>100.33539046061324</v>
      </c>
      <c r="F246" s="177">
        <f t="shared" ref="F246:BT246" si="96">F247</f>
        <v>101.1761126851238</v>
      </c>
      <c r="G246" s="177">
        <f t="shared" si="96"/>
        <v>101.82103366593329</v>
      </c>
      <c r="H246" s="177">
        <f t="shared" si="96"/>
        <v>101.82103366593329</v>
      </c>
      <c r="I246" s="177">
        <f t="shared" si="96"/>
        <v>101.82103366593329</v>
      </c>
      <c r="J246" s="177">
        <f t="shared" si="96"/>
        <v>101.82103366593329</v>
      </c>
      <c r="K246" s="177">
        <f t="shared" si="96"/>
        <v>101.82103366593329</v>
      </c>
      <c r="L246" s="177">
        <f t="shared" si="96"/>
        <v>101.82103366593329</v>
      </c>
      <c r="M246" s="177">
        <f t="shared" si="96"/>
        <v>101.82103366593329</v>
      </c>
      <c r="N246" s="177">
        <f t="shared" si="96"/>
        <v>101.82103366593329</v>
      </c>
      <c r="O246" s="177">
        <f t="shared" si="96"/>
        <v>101.82103366593329</v>
      </c>
      <c r="P246" s="177">
        <f t="shared" si="96"/>
        <v>101.82103366593329</v>
      </c>
      <c r="Q246" s="177">
        <f t="shared" si="96"/>
        <v>102.45490274290712</v>
      </c>
      <c r="R246" s="177">
        <f t="shared" si="96"/>
        <v>102.45490274290712</v>
      </c>
      <c r="S246" s="177">
        <f t="shared" si="96"/>
        <v>102.45490274290712</v>
      </c>
      <c r="T246" s="177">
        <f t="shared" si="96"/>
        <v>102.45490274290712</v>
      </c>
      <c r="U246" s="177">
        <f t="shared" si="96"/>
        <v>102.45490274290712</v>
      </c>
      <c r="V246" s="177">
        <f t="shared" si="96"/>
        <v>102.45490274290712</v>
      </c>
      <c r="W246" s="177">
        <f t="shared" si="96"/>
        <v>105.45788325210316</v>
      </c>
      <c r="X246" s="177">
        <f t="shared" si="96"/>
        <v>105.45788325210316</v>
      </c>
      <c r="Y246" s="177">
        <f t="shared" si="96"/>
        <v>105.45788325210316</v>
      </c>
      <c r="Z246" s="177">
        <f t="shared" si="96"/>
        <v>107.80054865785112</v>
      </c>
      <c r="AA246" s="177">
        <f t="shared" si="96"/>
        <v>107.92856252648858</v>
      </c>
      <c r="AB246" s="177">
        <f t="shared" si="96"/>
        <v>107.92856252648858</v>
      </c>
      <c r="AC246" s="177">
        <f t="shared" si="96"/>
        <v>107.92856252648858</v>
      </c>
      <c r="AD246" s="177">
        <f t="shared" si="96"/>
        <v>107.92856252648858</v>
      </c>
      <c r="AE246" s="177">
        <f t="shared" si="96"/>
        <v>107.92856252648858</v>
      </c>
      <c r="AF246" s="177">
        <f t="shared" si="96"/>
        <v>107.92856252648858</v>
      </c>
      <c r="AG246" s="177">
        <f t="shared" si="96"/>
        <v>107.14682013575639</v>
      </c>
      <c r="AH246" s="177">
        <f t="shared" si="96"/>
        <v>107.14682013575639</v>
      </c>
      <c r="AI246" s="177">
        <f t="shared" si="96"/>
        <v>108.17389822771221</v>
      </c>
      <c r="AJ246" s="177">
        <f t="shared" si="96"/>
        <v>108.17389822771221</v>
      </c>
      <c r="AK246" s="177">
        <f t="shared" si="96"/>
        <v>108.17389822771221</v>
      </c>
      <c r="AL246" s="177">
        <f t="shared" si="96"/>
        <v>112.48746730630938</v>
      </c>
      <c r="AM246" s="177">
        <f t="shared" si="96"/>
        <v>112.48746730630938</v>
      </c>
      <c r="AN246" s="177">
        <f t="shared" si="96"/>
        <v>113.20448959367204</v>
      </c>
      <c r="AO246" s="177">
        <f t="shared" si="96"/>
        <v>114.12411103696091</v>
      </c>
      <c r="AP246" s="177">
        <f t="shared" si="96"/>
        <v>114.12411103696091</v>
      </c>
      <c r="AQ246" s="177">
        <f t="shared" si="96"/>
        <v>115.10085848160151</v>
      </c>
      <c r="AR246" s="177">
        <f t="shared" si="96"/>
        <v>115.10085848160151</v>
      </c>
      <c r="AS246" s="177">
        <f t="shared" si="96"/>
        <v>115.10085848160151</v>
      </c>
      <c r="AT246" s="177">
        <f t="shared" si="96"/>
        <v>115.10085848160151</v>
      </c>
      <c r="AU246" s="177">
        <f t="shared" si="96"/>
        <v>115.10085848160151</v>
      </c>
      <c r="AV246" s="177">
        <f t="shared" si="96"/>
        <v>115.10085848160151</v>
      </c>
      <c r="AW246" s="177">
        <f t="shared" si="96"/>
        <v>115.10085848160151</v>
      </c>
      <c r="AX246" s="177">
        <f t="shared" si="96"/>
        <v>114.83500832027863</v>
      </c>
      <c r="AY246" s="177">
        <f t="shared" si="96"/>
        <v>114.83500832027863</v>
      </c>
      <c r="AZ246" s="177">
        <f t="shared" si="96"/>
        <v>114.83500832027863</v>
      </c>
      <c r="BA246" s="177">
        <f t="shared" si="96"/>
        <v>115.39732820423409</v>
      </c>
      <c r="BB246" s="177">
        <f t="shared" si="96"/>
        <v>115.39732820423409</v>
      </c>
      <c r="BC246" s="177">
        <f t="shared" si="96"/>
        <v>115.88346534583552</v>
      </c>
      <c r="BD246" s="177">
        <f t="shared" si="96"/>
        <v>116.38313600703877</v>
      </c>
      <c r="BE246" s="177">
        <f t="shared" si="96"/>
        <v>116.38313600703877</v>
      </c>
      <c r="BF246" s="177">
        <f t="shared" si="96"/>
        <v>116.38313600703877</v>
      </c>
      <c r="BG246" s="177">
        <f t="shared" si="96"/>
        <v>116.38313600703877</v>
      </c>
      <c r="BH246" s="177">
        <f t="shared" si="96"/>
        <v>116.63782644137557</v>
      </c>
      <c r="BI246" s="177">
        <f t="shared" si="96"/>
        <v>116.63782644137557</v>
      </c>
      <c r="BJ246" s="177">
        <f t="shared" si="96"/>
        <v>119.72647577311736</v>
      </c>
      <c r="BK246" s="177">
        <f t="shared" si="96"/>
        <v>119.72647577311736</v>
      </c>
      <c r="BL246" s="177">
        <f t="shared" si="96"/>
        <v>119.72647577311736</v>
      </c>
      <c r="BM246" s="177">
        <f t="shared" si="96"/>
        <v>119.72647577311736</v>
      </c>
      <c r="BN246" s="177">
        <f t="shared" si="96"/>
        <v>119.72647577311736</v>
      </c>
      <c r="BO246" s="177">
        <f t="shared" si="96"/>
        <v>119.72647577311736</v>
      </c>
      <c r="BP246" s="177">
        <f t="shared" si="96"/>
        <v>119.72647577311736</v>
      </c>
      <c r="BQ246" s="177">
        <f t="shared" si="96"/>
        <v>119.72647577311736</v>
      </c>
      <c r="BR246" s="177">
        <f t="shared" si="96"/>
        <v>119.72647577311736</v>
      </c>
      <c r="BS246" s="177">
        <f t="shared" si="96"/>
        <v>119.72647577311736</v>
      </c>
      <c r="BT246" s="177">
        <f t="shared" si="96"/>
        <v>120.35036639154836</v>
      </c>
    </row>
    <row r="247" spans="1:72" x14ac:dyDescent="0.25">
      <c r="B247" s="148" t="s">
        <v>590</v>
      </c>
      <c r="C247" s="200">
        <v>1</v>
      </c>
      <c r="D247" s="181">
        <v>100.33539046061324</v>
      </c>
      <c r="E247" s="181">
        <v>100.33539046061324</v>
      </c>
      <c r="F247" s="181">
        <v>101.1761126851238</v>
      </c>
      <c r="G247" s="181">
        <v>101.82103366593329</v>
      </c>
      <c r="H247" s="181">
        <v>101.82103366593329</v>
      </c>
      <c r="I247" s="181">
        <v>101.82103366593329</v>
      </c>
      <c r="J247" s="181">
        <v>101.82103366593329</v>
      </c>
      <c r="K247" s="181">
        <v>101.82103366593329</v>
      </c>
      <c r="L247" s="181">
        <v>101.82103366593329</v>
      </c>
      <c r="M247" s="181">
        <v>101.82103366593329</v>
      </c>
      <c r="N247" s="181">
        <v>101.82103366593329</v>
      </c>
      <c r="O247" s="181">
        <v>101.82103366593329</v>
      </c>
      <c r="P247" s="181">
        <v>101.82103366593329</v>
      </c>
      <c r="Q247" s="181">
        <v>102.45490274290712</v>
      </c>
      <c r="R247" s="181">
        <v>102.45490274290712</v>
      </c>
      <c r="S247" s="181">
        <v>102.45490274290712</v>
      </c>
      <c r="T247" s="181">
        <v>102.45490274290712</v>
      </c>
      <c r="U247" s="181">
        <v>102.45490274290712</v>
      </c>
      <c r="V247" s="181">
        <v>102.45490274290712</v>
      </c>
      <c r="W247" s="181">
        <v>105.45788325210316</v>
      </c>
      <c r="X247" s="181">
        <v>105.45788325210316</v>
      </c>
      <c r="Y247" s="181">
        <v>105.45788325210316</v>
      </c>
      <c r="Z247" s="181">
        <v>107.80054865785112</v>
      </c>
      <c r="AA247" s="181">
        <v>107.92856252648858</v>
      </c>
      <c r="AB247" s="181">
        <v>107.92856252648858</v>
      </c>
      <c r="AC247" s="181">
        <v>107.92856252648858</v>
      </c>
      <c r="AD247" s="181">
        <v>107.92856252648858</v>
      </c>
      <c r="AE247" s="181">
        <v>107.92856252648858</v>
      </c>
      <c r="AF247" s="181">
        <v>107.92856252648858</v>
      </c>
      <c r="AG247" s="181">
        <v>107.14682013575639</v>
      </c>
      <c r="AH247" s="181">
        <v>107.14682013575639</v>
      </c>
      <c r="AI247" s="181">
        <v>108.17389822771221</v>
      </c>
      <c r="AJ247" s="181">
        <v>108.17389822771221</v>
      </c>
      <c r="AK247" s="181">
        <v>108.17389822771221</v>
      </c>
      <c r="AL247" s="181">
        <v>112.48746730630938</v>
      </c>
      <c r="AM247" s="181">
        <v>112.48746730630938</v>
      </c>
      <c r="AN247" s="181">
        <v>113.20448959367204</v>
      </c>
      <c r="AO247" s="181">
        <v>114.12411103696091</v>
      </c>
      <c r="AP247" s="181">
        <v>114.12411103696091</v>
      </c>
      <c r="AQ247" s="181">
        <v>115.10085848160151</v>
      </c>
      <c r="AR247" s="181">
        <v>115.10085848160151</v>
      </c>
      <c r="AS247" s="181">
        <v>115.10085848160151</v>
      </c>
      <c r="AT247" s="181">
        <v>115.10085848160151</v>
      </c>
      <c r="AU247" s="181">
        <v>115.10085848160151</v>
      </c>
      <c r="AV247" s="181">
        <v>115.10085848160151</v>
      </c>
      <c r="AW247" s="181">
        <v>115.10085848160151</v>
      </c>
      <c r="AX247" s="181">
        <v>114.83500832027863</v>
      </c>
      <c r="AY247" s="181">
        <v>114.83500832027863</v>
      </c>
      <c r="AZ247" s="181">
        <v>114.83500832027863</v>
      </c>
      <c r="BA247" s="181">
        <v>115.39732820423409</v>
      </c>
      <c r="BB247" s="181">
        <v>115.39732820423409</v>
      </c>
      <c r="BC247" s="181">
        <v>115.88346534583552</v>
      </c>
      <c r="BD247" s="181">
        <v>116.38313600703877</v>
      </c>
      <c r="BE247" s="181">
        <v>116.38313600703877</v>
      </c>
      <c r="BF247" s="181">
        <v>116.38313600703877</v>
      </c>
      <c r="BG247" s="181">
        <v>116.38313600703877</v>
      </c>
      <c r="BH247" s="181">
        <v>116.63782644137557</v>
      </c>
      <c r="BI247" s="181">
        <v>116.63782644137557</v>
      </c>
      <c r="BJ247" s="181">
        <v>119.72647577311736</v>
      </c>
      <c r="BK247" s="181">
        <v>119.72647577311736</v>
      </c>
      <c r="BL247" s="181">
        <v>119.72647577311736</v>
      </c>
      <c r="BM247" s="181">
        <v>119.72647577311736</v>
      </c>
      <c r="BN247" s="181">
        <v>119.72647577311736</v>
      </c>
      <c r="BO247" s="181">
        <v>119.72647577311736</v>
      </c>
      <c r="BP247" s="181">
        <v>119.72647577311736</v>
      </c>
      <c r="BQ247" s="181">
        <v>119.72647577311736</v>
      </c>
      <c r="BR247" s="181">
        <v>119.72647577311736</v>
      </c>
      <c r="BS247" s="181">
        <v>119.72647577311736</v>
      </c>
      <c r="BT247" s="181">
        <v>120.35036639154836</v>
      </c>
    </row>
    <row r="248" spans="1:72" x14ac:dyDescent="0.25">
      <c r="A248" s="173" t="s">
        <v>132</v>
      </c>
      <c r="B248" s="188"/>
      <c r="C248" s="164">
        <f>C249</f>
        <v>1</v>
      </c>
      <c r="D248" s="176">
        <v>103.60649900425238</v>
      </c>
      <c r="E248" s="176">
        <v>103.60649900425238</v>
      </c>
      <c r="F248" s="176">
        <f t="shared" ref="F248:BT248" si="97">F249</f>
        <v>103.60649900425238</v>
      </c>
      <c r="G248" s="176">
        <f t="shared" si="97"/>
        <v>103.60649900425238</v>
      </c>
      <c r="H248" s="176">
        <f t="shared" si="97"/>
        <v>101.17552444795155</v>
      </c>
      <c r="I248" s="176">
        <f t="shared" si="97"/>
        <v>101.17552444795155</v>
      </c>
      <c r="J248" s="176">
        <f t="shared" si="97"/>
        <v>101.17552444795155</v>
      </c>
      <c r="K248" s="176">
        <f t="shared" si="97"/>
        <v>101.17552444795155</v>
      </c>
      <c r="L248" s="176">
        <f t="shared" si="97"/>
        <v>102.96519715062352</v>
      </c>
      <c r="M248" s="176">
        <f t="shared" si="97"/>
        <v>102.96519715062352</v>
      </c>
      <c r="N248" s="176">
        <f t="shared" si="97"/>
        <v>102.96519715062352</v>
      </c>
      <c r="O248" s="176">
        <f t="shared" si="97"/>
        <v>102.96519715062352</v>
      </c>
      <c r="P248" s="176">
        <f t="shared" si="97"/>
        <v>102.96519715062352</v>
      </c>
      <c r="Q248" s="176">
        <f t="shared" si="97"/>
        <v>114.7854015085688</v>
      </c>
      <c r="R248" s="176">
        <f t="shared" si="97"/>
        <v>114.7854015085688</v>
      </c>
      <c r="S248" s="176">
        <f t="shared" si="97"/>
        <v>114.7854015085688</v>
      </c>
      <c r="T248" s="176">
        <f t="shared" si="97"/>
        <v>114.7854015085688</v>
      </c>
      <c r="U248" s="176">
        <f t="shared" si="97"/>
        <v>114.7854015085688</v>
      </c>
      <c r="V248" s="176">
        <f t="shared" si="97"/>
        <v>114.7854015085688</v>
      </c>
      <c r="W248" s="176">
        <f t="shared" si="97"/>
        <v>121.0892831620996</v>
      </c>
      <c r="X248" s="176">
        <f t="shared" si="97"/>
        <v>121.0892831620996</v>
      </c>
      <c r="Y248" s="176">
        <f t="shared" si="97"/>
        <v>121.0892831620996</v>
      </c>
      <c r="Z248" s="176">
        <f t="shared" si="97"/>
        <v>121.0892831620996</v>
      </c>
      <c r="AA248" s="176">
        <f t="shared" si="97"/>
        <v>121.0892831620996</v>
      </c>
      <c r="AB248" s="176">
        <f t="shared" si="97"/>
        <v>121.0892831620996</v>
      </c>
      <c r="AC248" s="176">
        <f t="shared" si="97"/>
        <v>121.0892831620996</v>
      </c>
      <c r="AD248" s="176">
        <f t="shared" si="97"/>
        <v>121.0892831620996</v>
      </c>
      <c r="AE248" s="176">
        <f t="shared" si="97"/>
        <v>121.08922297599628</v>
      </c>
      <c r="AF248" s="176">
        <f t="shared" si="97"/>
        <v>121.08922297599628</v>
      </c>
      <c r="AG248" s="176">
        <f t="shared" si="97"/>
        <v>121.08922297599628</v>
      </c>
      <c r="AH248" s="176">
        <f t="shared" si="97"/>
        <v>121.08922297599628</v>
      </c>
      <c r="AI248" s="176">
        <f t="shared" si="97"/>
        <v>121.08922297599628</v>
      </c>
      <c r="AJ248" s="176">
        <f t="shared" si="97"/>
        <v>117.61639369758812</v>
      </c>
      <c r="AK248" s="176">
        <f t="shared" si="97"/>
        <v>117.61639369758812</v>
      </c>
      <c r="AL248" s="176">
        <f t="shared" si="97"/>
        <v>117.61639369758812</v>
      </c>
      <c r="AM248" s="176">
        <f t="shared" si="97"/>
        <v>117.61639369758812</v>
      </c>
      <c r="AN248" s="176">
        <f t="shared" si="97"/>
        <v>117.61639369758812</v>
      </c>
      <c r="AO248" s="176">
        <f t="shared" si="97"/>
        <v>117.61639369758812</v>
      </c>
      <c r="AP248" s="176">
        <f t="shared" si="97"/>
        <v>117.61639369758812</v>
      </c>
      <c r="AQ248" s="176">
        <f t="shared" si="97"/>
        <v>117.61639369758812</v>
      </c>
      <c r="AR248" s="176">
        <f t="shared" si="97"/>
        <v>117.61639369758812</v>
      </c>
      <c r="AS248" s="176">
        <f t="shared" si="97"/>
        <v>117.61639369758812</v>
      </c>
      <c r="AT248" s="176">
        <f t="shared" si="97"/>
        <v>117.61639369758812</v>
      </c>
      <c r="AU248" s="176">
        <f t="shared" si="97"/>
        <v>117.61639369758812</v>
      </c>
      <c r="AV248" s="176">
        <f t="shared" si="97"/>
        <v>117.61639369758812</v>
      </c>
      <c r="AW248" s="176">
        <f t="shared" si="97"/>
        <v>117.61639369758812</v>
      </c>
      <c r="AX248" s="176">
        <f t="shared" si="97"/>
        <v>115.69701942472987</v>
      </c>
      <c r="AY248" s="176">
        <f t="shared" si="97"/>
        <v>115.69701942472987</v>
      </c>
      <c r="AZ248" s="176">
        <f t="shared" si="97"/>
        <v>115.69701942472987</v>
      </c>
      <c r="BA248" s="176">
        <f t="shared" si="97"/>
        <v>113.3354596110195</v>
      </c>
      <c r="BB248" s="176">
        <f t="shared" si="97"/>
        <v>113.3354596110195</v>
      </c>
      <c r="BC248" s="176">
        <f t="shared" si="97"/>
        <v>114.57487187867738</v>
      </c>
      <c r="BD248" s="176">
        <f t="shared" si="97"/>
        <v>114.57487187867738</v>
      </c>
      <c r="BE248" s="176">
        <f t="shared" si="97"/>
        <v>114.57487187867738</v>
      </c>
      <c r="BF248" s="176">
        <f t="shared" si="97"/>
        <v>114.57487187867738</v>
      </c>
      <c r="BG248" s="176">
        <f t="shared" si="97"/>
        <v>114.57487187867738</v>
      </c>
      <c r="BH248" s="176">
        <f t="shared" si="97"/>
        <v>117.0605184993528</v>
      </c>
      <c r="BI248" s="176">
        <f t="shared" si="97"/>
        <v>117.0605184993528</v>
      </c>
      <c r="BJ248" s="176">
        <f t="shared" si="97"/>
        <v>117.0605184993528</v>
      </c>
      <c r="BK248" s="176">
        <f t="shared" si="97"/>
        <v>117.0605184993528</v>
      </c>
      <c r="BL248" s="176">
        <f t="shared" si="97"/>
        <v>117.0605184993528</v>
      </c>
      <c r="BM248" s="176">
        <f t="shared" si="97"/>
        <v>117.0605184993528</v>
      </c>
      <c r="BN248" s="176">
        <f t="shared" si="97"/>
        <v>117.0605184993528</v>
      </c>
      <c r="BO248" s="176">
        <f t="shared" si="97"/>
        <v>117.0605184993528</v>
      </c>
      <c r="BP248" s="176">
        <f t="shared" si="97"/>
        <v>117.0605184993528</v>
      </c>
      <c r="BQ248" s="176">
        <f t="shared" si="97"/>
        <v>117.0605184993528</v>
      </c>
      <c r="BR248" s="177">
        <f t="shared" si="97"/>
        <v>117.0605184993528</v>
      </c>
      <c r="BS248" s="177">
        <f t="shared" si="97"/>
        <v>117.0605184993528</v>
      </c>
      <c r="BT248" s="177">
        <f t="shared" si="97"/>
        <v>117.0605184993528</v>
      </c>
    </row>
    <row r="249" spans="1:72" x14ac:dyDescent="0.25">
      <c r="B249" s="148" t="s">
        <v>591</v>
      </c>
      <c r="C249" s="200">
        <v>1</v>
      </c>
      <c r="D249" s="181">
        <v>103.60649900425238</v>
      </c>
      <c r="E249" s="181">
        <v>103.60649900425238</v>
      </c>
      <c r="F249" s="181">
        <v>103.60649900425238</v>
      </c>
      <c r="G249" s="181">
        <v>103.60649900425238</v>
      </c>
      <c r="H249" s="181">
        <v>101.17552444795155</v>
      </c>
      <c r="I249" s="181">
        <v>101.17552444795155</v>
      </c>
      <c r="J249" s="181">
        <v>101.17552444795155</v>
      </c>
      <c r="K249" s="181">
        <v>101.17552444795155</v>
      </c>
      <c r="L249" s="181">
        <v>102.96519715062352</v>
      </c>
      <c r="M249" s="181">
        <v>102.96519715062352</v>
      </c>
      <c r="N249" s="181">
        <v>102.96519715062352</v>
      </c>
      <c r="O249" s="181">
        <v>102.96519715062352</v>
      </c>
      <c r="P249" s="181">
        <v>102.96519715062352</v>
      </c>
      <c r="Q249" s="181">
        <v>114.7854015085688</v>
      </c>
      <c r="R249" s="181">
        <v>114.7854015085688</v>
      </c>
      <c r="S249" s="181">
        <v>114.7854015085688</v>
      </c>
      <c r="T249" s="181">
        <v>114.7854015085688</v>
      </c>
      <c r="U249" s="181">
        <v>114.7854015085688</v>
      </c>
      <c r="V249" s="181">
        <v>114.7854015085688</v>
      </c>
      <c r="W249" s="181">
        <v>121.0892831620996</v>
      </c>
      <c r="X249" s="181">
        <v>121.0892831620996</v>
      </c>
      <c r="Y249" s="181">
        <v>121.0892831620996</v>
      </c>
      <c r="Z249" s="181">
        <v>121.0892831620996</v>
      </c>
      <c r="AA249" s="181">
        <v>121.0892831620996</v>
      </c>
      <c r="AB249" s="181">
        <v>121.0892831620996</v>
      </c>
      <c r="AC249" s="181">
        <v>121.0892831620996</v>
      </c>
      <c r="AD249" s="181">
        <v>121.0892831620996</v>
      </c>
      <c r="AE249" s="181">
        <v>121.08922297599628</v>
      </c>
      <c r="AF249" s="181">
        <v>121.08922297599628</v>
      </c>
      <c r="AG249" s="181">
        <v>121.08922297599628</v>
      </c>
      <c r="AH249" s="181">
        <v>121.08922297599628</v>
      </c>
      <c r="AI249" s="181">
        <v>121.08922297599628</v>
      </c>
      <c r="AJ249" s="181">
        <v>117.61639369758812</v>
      </c>
      <c r="AK249" s="181">
        <v>117.61639369758812</v>
      </c>
      <c r="AL249" s="181">
        <v>117.61639369758812</v>
      </c>
      <c r="AM249" s="181">
        <v>117.61639369758812</v>
      </c>
      <c r="AN249" s="181">
        <v>117.61639369758812</v>
      </c>
      <c r="AO249" s="181">
        <v>117.61639369758812</v>
      </c>
      <c r="AP249" s="181">
        <v>117.61639369758812</v>
      </c>
      <c r="AQ249" s="181">
        <v>117.61639369758812</v>
      </c>
      <c r="AR249" s="181">
        <v>117.61639369758812</v>
      </c>
      <c r="AS249" s="181">
        <v>117.61639369758812</v>
      </c>
      <c r="AT249" s="181">
        <v>117.61639369758812</v>
      </c>
      <c r="AU249" s="181">
        <v>117.61639369758812</v>
      </c>
      <c r="AV249" s="181">
        <v>117.61639369758812</v>
      </c>
      <c r="AW249" s="181">
        <v>117.61639369758812</v>
      </c>
      <c r="AX249" s="181">
        <v>115.69701942472987</v>
      </c>
      <c r="AY249" s="181">
        <v>115.69701942472987</v>
      </c>
      <c r="AZ249" s="181">
        <v>115.69701942472987</v>
      </c>
      <c r="BA249" s="181">
        <v>113.3354596110195</v>
      </c>
      <c r="BB249" s="181">
        <v>113.3354596110195</v>
      </c>
      <c r="BC249" s="181">
        <v>114.57487187867738</v>
      </c>
      <c r="BD249" s="181">
        <v>114.57487187867738</v>
      </c>
      <c r="BE249" s="181">
        <v>114.57487187867738</v>
      </c>
      <c r="BF249" s="181">
        <v>114.57487187867738</v>
      </c>
      <c r="BG249" s="181">
        <v>114.57487187867738</v>
      </c>
      <c r="BH249" s="181">
        <v>117.0605184993528</v>
      </c>
      <c r="BI249" s="181">
        <v>117.0605184993528</v>
      </c>
      <c r="BJ249" s="181">
        <v>117.0605184993528</v>
      </c>
      <c r="BK249" s="181">
        <v>117.0605184993528</v>
      </c>
      <c r="BL249" s="181">
        <v>117.0605184993528</v>
      </c>
      <c r="BM249" s="181">
        <v>117.0605184993528</v>
      </c>
      <c r="BN249" s="181">
        <v>117.0605184993528</v>
      </c>
      <c r="BO249" s="181">
        <v>117.0605184993528</v>
      </c>
      <c r="BP249" s="181">
        <v>117.0605184993528</v>
      </c>
      <c r="BQ249" s="181">
        <v>117.0605184993528</v>
      </c>
      <c r="BR249" s="181">
        <v>117.0605184993528</v>
      </c>
      <c r="BS249" s="181">
        <v>117.0605184993528</v>
      </c>
      <c r="BT249" s="181">
        <v>117.0605184993528</v>
      </c>
    </row>
    <row r="250" spans="1:72" x14ac:dyDescent="0.25">
      <c r="A250" s="173" t="s">
        <v>133</v>
      </c>
      <c r="B250" s="188"/>
      <c r="C250" s="164">
        <f>C251</f>
        <v>1</v>
      </c>
      <c r="D250" s="176">
        <v>91.77237581264103</v>
      </c>
      <c r="E250" s="176">
        <v>91.77237581264103</v>
      </c>
      <c r="F250" s="176">
        <f t="shared" ref="F250:BT250" si="98">F251</f>
        <v>91.77237581264103</v>
      </c>
      <c r="G250" s="176">
        <f t="shared" si="98"/>
        <v>91.77237581264103</v>
      </c>
      <c r="H250" s="176">
        <f t="shared" si="98"/>
        <v>105.30683693252216</v>
      </c>
      <c r="I250" s="176">
        <f t="shared" si="98"/>
        <v>105.30683693252216</v>
      </c>
      <c r="J250" s="176">
        <f t="shared" si="98"/>
        <v>105.30683693252216</v>
      </c>
      <c r="K250" s="176">
        <f t="shared" si="98"/>
        <v>105.30683693252216</v>
      </c>
      <c r="L250" s="176">
        <f t="shared" si="98"/>
        <v>105.30683693252216</v>
      </c>
      <c r="M250" s="176">
        <f t="shared" si="98"/>
        <v>105.30683693252216</v>
      </c>
      <c r="N250" s="176">
        <f t="shared" si="98"/>
        <v>105.30683693252216</v>
      </c>
      <c r="O250" s="176">
        <f t="shared" si="98"/>
        <v>105.30683693252216</v>
      </c>
      <c r="P250" s="176">
        <f t="shared" si="98"/>
        <v>105.30683693252216</v>
      </c>
      <c r="Q250" s="176">
        <f t="shared" si="98"/>
        <v>105.30683693252216</v>
      </c>
      <c r="R250" s="176">
        <f t="shared" si="98"/>
        <v>105.30683693252216</v>
      </c>
      <c r="S250" s="176">
        <f t="shared" si="98"/>
        <v>105.30683693252216</v>
      </c>
      <c r="T250" s="176">
        <f t="shared" si="98"/>
        <v>105.30683693252216</v>
      </c>
      <c r="U250" s="176">
        <f t="shared" si="98"/>
        <v>105.30683693252216</v>
      </c>
      <c r="V250" s="176">
        <f t="shared" si="98"/>
        <v>105.30683693252216</v>
      </c>
      <c r="W250" s="176">
        <f t="shared" si="98"/>
        <v>105.30683693252216</v>
      </c>
      <c r="X250" s="176">
        <f t="shared" si="98"/>
        <v>120.54623607489938</v>
      </c>
      <c r="Y250" s="176">
        <f t="shared" si="98"/>
        <v>120.54623607489938</v>
      </c>
      <c r="Z250" s="176">
        <f t="shared" si="98"/>
        <v>120.54623607489938</v>
      </c>
      <c r="AA250" s="176">
        <f t="shared" si="98"/>
        <v>132.67830054913151</v>
      </c>
      <c r="AB250" s="176">
        <f t="shared" si="98"/>
        <v>132.67830054913151</v>
      </c>
      <c r="AC250" s="176">
        <f t="shared" si="98"/>
        <v>142.9233666587626</v>
      </c>
      <c r="AD250" s="176">
        <f t="shared" si="98"/>
        <v>166.42776808175532</v>
      </c>
      <c r="AE250" s="176">
        <f t="shared" si="98"/>
        <v>166.42776808175532</v>
      </c>
      <c r="AF250" s="176">
        <f t="shared" si="98"/>
        <v>166.42776808175532</v>
      </c>
      <c r="AG250" s="176">
        <f t="shared" si="98"/>
        <v>154.49785398627455</v>
      </c>
      <c r="AH250" s="176">
        <f t="shared" si="98"/>
        <v>154.49785398627455</v>
      </c>
      <c r="AI250" s="176">
        <f t="shared" si="98"/>
        <v>154.49785398627455</v>
      </c>
      <c r="AJ250" s="176">
        <f t="shared" si="98"/>
        <v>154.49785398627455</v>
      </c>
      <c r="AK250" s="176">
        <f t="shared" si="98"/>
        <v>154.49785398627455</v>
      </c>
      <c r="AL250" s="176">
        <f t="shared" si="98"/>
        <v>154.49785398627455</v>
      </c>
      <c r="AM250" s="176">
        <f t="shared" si="98"/>
        <v>154.49785398627455</v>
      </c>
      <c r="AN250" s="176">
        <f t="shared" si="98"/>
        <v>154.49785398627455</v>
      </c>
      <c r="AO250" s="176">
        <f t="shared" si="98"/>
        <v>154.49785398627455</v>
      </c>
      <c r="AP250" s="176">
        <f t="shared" si="98"/>
        <v>154.49785398627455</v>
      </c>
      <c r="AQ250" s="176">
        <f t="shared" si="98"/>
        <v>154.49785398627455</v>
      </c>
      <c r="AR250" s="176">
        <f t="shared" si="98"/>
        <v>154.49785398627455</v>
      </c>
      <c r="AS250" s="176">
        <f t="shared" si="98"/>
        <v>154.49785398627455</v>
      </c>
      <c r="AT250" s="176">
        <f t="shared" si="98"/>
        <v>154.49785398627455</v>
      </c>
      <c r="AU250" s="176">
        <f t="shared" si="98"/>
        <v>154.49785398627455</v>
      </c>
      <c r="AV250" s="176">
        <f t="shared" si="98"/>
        <v>154.49785398627455</v>
      </c>
      <c r="AW250" s="176">
        <f t="shared" si="98"/>
        <v>154.49785398627455</v>
      </c>
      <c r="AX250" s="176">
        <f t="shared" si="98"/>
        <v>154.49785398627455</v>
      </c>
      <c r="AY250" s="176">
        <f t="shared" si="98"/>
        <v>154.49785398627455</v>
      </c>
      <c r="AZ250" s="176">
        <f t="shared" si="98"/>
        <v>154.49785398627455</v>
      </c>
      <c r="BA250" s="176">
        <f t="shared" si="98"/>
        <v>154.49785398627455</v>
      </c>
      <c r="BB250" s="176">
        <f t="shared" si="98"/>
        <v>154.49785398627455</v>
      </c>
      <c r="BC250" s="176">
        <f t="shared" si="98"/>
        <v>154.49785398627455</v>
      </c>
      <c r="BD250" s="176">
        <f t="shared" si="98"/>
        <v>154.49785398627455</v>
      </c>
      <c r="BE250" s="176">
        <f t="shared" si="98"/>
        <v>154.49785398627455</v>
      </c>
      <c r="BF250" s="176">
        <f t="shared" si="98"/>
        <v>154.49785398627455</v>
      </c>
      <c r="BG250" s="176">
        <f t="shared" si="98"/>
        <v>154.49785398627455</v>
      </c>
      <c r="BH250" s="176">
        <f t="shared" si="98"/>
        <v>154.49785398627455</v>
      </c>
      <c r="BI250" s="176">
        <f t="shared" si="98"/>
        <v>154.49785398627455</v>
      </c>
      <c r="BJ250" s="176">
        <f t="shared" si="98"/>
        <v>154.49785398627455</v>
      </c>
      <c r="BK250" s="176">
        <f t="shared" si="98"/>
        <v>154.49785398627455</v>
      </c>
      <c r="BL250" s="176">
        <f t="shared" si="98"/>
        <v>154.49785398627455</v>
      </c>
      <c r="BM250" s="176">
        <f t="shared" si="98"/>
        <v>154.49785398627455</v>
      </c>
      <c r="BN250" s="176">
        <f t="shared" si="98"/>
        <v>154.49785398627455</v>
      </c>
      <c r="BO250" s="176">
        <f t="shared" si="98"/>
        <v>154.49785398627455</v>
      </c>
      <c r="BP250" s="176">
        <f t="shared" si="98"/>
        <v>154.49785398627455</v>
      </c>
      <c r="BQ250" s="176">
        <f t="shared" si="98"/>
        <v>154.49785398627455</v>
      </c>
      <c r="BR250" s="177">
        <f t="shared" si="98"/>
        <v>154.49785398627455</v>
      </c>
      <c r="BS250" s="177">
        <f t="shared" si="98"/>
        <v>154.49785398627455</v>
      </c>
      <c r="BT250" s="177">
        <f t="shared" si="98"/>
        <v>154.49785398627455</v>
      </c>
    </row>
    <row r="251" spans="1:72" x14ac:dyDescent="0.25">
      <c r="B251" s="148" t="s">
        <v>592</v>
      </c>
      <c r="C251" s="200">
        <v>1</v>
      </c>
      <c r="D251" s="181">
        <v>91.77237581264103</v>
      </c>
      <c r="E251" s="181">
        <v>91.77237581264103</v>
      </c>
      <c r="F251" s="181">
        <v>91.77237581264103</v>
      </c>
      <c r="G251" s="181">
        <v>91.77237581264103</v>
      </c>
      <c r="H251" s="181">
        <v>105.30683693252216</v>
      </c>
      <c r="I251" s="181">
        <v>105.30683693252216</v>
      </c>
      <c r="J251" s="181">
        <v>105.30683693252216</v>
      </c>
      <c r="K251" s="181">
        <v>105.30683693252216</v>
      </c>
      <c r="L251" s="181">
        <v>105.30683693252216</v>
      </c>
      <c r="M251" s="181">
        <v>105.30683693252216</v>
      </c>
      <c r="N251" s="181">
        <v>105.30683693252216</v>
      </c>
      <c r="O251" s="181">
        <v>105.30683693252216</v>
      </c>
      <c r="P251" s="181">
        <v>105.30683693252216</v>
      </c>
      <c r="Q251" s="181">
        <v>105.30683693252216</v>
      </c>
      <c r="R251" s="181">
        <v>105.30683693252216</v>
      </c>
      <c r="S251" s="181">
        <v>105.30683693252216</v>
      </c>
      <c r="T251" s="181">
        <v>105.30683693252216</v>
      </c>
      <c r="U251" s="181">
        <v>105.30683693252216</v>
      </c>
      <c r="V251" s="181">
        <v>105.30683693252216</v>
      </c>
      <c r="W251" s="181">
        <v>105.30683693252216</v>
      </c>
      <c r="X251" s="181">
        <v>120.54623607489938</v>
      </c>
      <c r="Y251" s="181">
        <v>120.54623607489938</v>
      </c>
      <c r="Z251" s="181">
        <v>120.54623607489938</v>
      </c>
      <c r="AA251" s="181">
        <v>132.67830054913151</v>
      </c>
      <c r="AB251" s="181">
        <v>132.67830054913151</v>
      </c>
      <c r="AC251" s="181">
        <v>142.9233666587626</v>
      </c>
      <c r="AD251" s="181">
        <v>166.42776808175532</v>
      </c>
      <c r="AE251" s="181">
        <v>166.42776808175532</v>
      </c>
      <c r="AF251" s="181">
        <v>166.42776808175532</v>
      </c>
      <c r="AG251" s="181">
        <v>154.49785398627455</v>
      </c>
      <c r="AH251" s="181">
        <v>154.49785398627455</v>
      </c>
      <c r="AI251" s="181">
        <v>154.49785398627455</v>
      </c>
      <c r="AJ251" s="181">
        <v>154.49785398627455</v>
      </c>
      <c r="AK251" s="181">
        <v>154.49785398627455</v>
      </c>
      <c r="AL251" s="181">
        <v>154.49785398627455</v>
      </c>
      <c r="AM251" s="181">
        <v>154.49785398627455</v>
      </c>
      <c r="AN251" s="181">
        <v>154.49785398627455</v>
      </c>
      <c r="AO251" s="181">
        <v>154.49785398627455</v>
      </c>
      <c r="AP251" s="181">
        <v>154.49785398627455</v>
      </c>
      <c r="AQ251" s="181">
        <v>154.49785398627455</v>
      </c>
      <c r="AR251" s="181">
        <v>154.49785398627455</v>
      </c>
      <c r="AS251" s="181">
        <v>154.49785398627455</v>
      </c>
      <c r="AT251" s="181">
        <v>154.49785398627455</v>
      </c>
      <c r="AU251" s="181">
        <v>154.49785398627455</v>
      </c>
      <c r="AV251" s="181">
        <v>154.49785398627455</v>
      </c>
      <c r="AW251" s="181">
        <v>154.49785398627455</v>
      </c>
      <c r="AX251" s="181">
        <v>154.49785398627455</v>
      </c>
      <c r="AY251" s="181">
        <v>154.49785398627455</v>
      </c>
      <c r="AZ251" s="181">
        <v>154.49785398627455</v>
      </c>
      <c r="BA251" s="181">
        <v>154.49785398627455</v>
      </c>
      <c r="BB251" s="181">
        <v>154.49785398627455</v>
      </c>
      <c r="BC251" s="181">
        <v>154.49785398627455</v>
      </c>
      <c r="BD251" s="181">
        <v>154.49785398627455</v>
      </c>
      <c r="BE251" s="181">
        <v>154.49785398627455</v>
      </c>
      <c r="BF251" s="181">
        <v>154.49785398627455</v>
      </c>
      <c r="BG251" s="181">
        <v>154.49785398627455</v>
      </c>
      <c r="BH251" s="181">
        <v>154.49785398627455</v>
      </c>
      <c r="BI251" s="181">
        <v>154.49785398627455</v>
      </c>
      <c r="BJ251" s="181">
        <v>154.49785398627455</v>
      </c>
      <c r="BK251" s="181">
        <v>154.49785398627455</v>
      </c>
      <c r="BL251" s="181">
        <v>154.49785398627455</v>
      </c>
      <c r="BM251" s="181">
        <v>154.49785398627455</v>
      </c>
      <c r="BN251" s="181">
        <v>154.49785398627455</v>
      </c>
      <c r="BO251" s="181">
        <v>154.49785398627455</v>
      </c>
      <c r="BP251" s="181">
        <v>154.49785398627455</v>
      </c>
      <c r="BQ251" s="181">
        <v>154.49785398627455</v>
      </c>
      <c r="BR251" s="181">
        <v>154.49785398627455</v>
      </c>
      <c r="BS251" s="181">
        <v>154.49785398627455</v>
      </c>
      <c r="BT251" s="181">
        <v>154.49785398627455</v>
      </c>
    </row>
    <row r="252" spans="1:72" x14ac:dyDescent="0.25">
      <c r="A252" s="173" t="s">
        <v>134</v>
      </c>
      <c r="B252" s="188"/>
      <c r="C252" s="164">
        <f>C253</f>
        <v>1</v>
      </c>
      <c r="D252" s="176">
        <v>101.94536057027989</v>
      </c>
      <c r="E252" s="176">
        <v>106.58062751878558</v>
      </c>
      <c r="F252" s="176">
        <f t="shared" ref="F252:BT252" si="99">F253</f>
        <v>106.58062751878558</v>
      </c>
      <c r="G252" s="176">
        <f t="shared" si="99"/>
        <v>106.58062751878558</v>
      </c>
      <c r="H252" s="176">
        <f t="shared" si="99"/>
        <v>106.58062751878558</v>
      </c>
      <c r="I252" s="176">
        <f t="shared" si="99"/>
        <v>106.58062751878558</v>
      </c>
      <c r="J252" s="176">
        <f t="shared" si="99"/>
        <v>106.58062751878558</v>
      </c>
      <c r="K252" s="176">
        <f t="shared" si="99"/>
        <v>110.76183717906615</v>
      </c>
      <c r="L252" s="176">
        <f t="shared" si="99"/>
        <v>108.00839577949797</v>
      </c>
      <c r="M252" s="176">
        <f t="shared" si="99"/>
        <v>108.00839577949797</v>
      </c>
      <c r="N252" s="176">
        <f t="shared" si="99"/>
        <v>116.75322777018945</v>
      </c>
      <c r="O252" s="176">
        <f t="shared" si="99"/>
        <v>116.75322777018945</v>
      </c>
      <c r="P252" s="176">
        <f t="shared" si="99"/>
        <v>116.75322777018945</v>
      </c>
      <c r="Q252" s="176">
        <f t="shared" si="99"/>
        <v>117.72215083833504</v>
      </c>
      <c r="R252" s="176">
        <f t="shared" si="99"/>
        <v>117.72215083833504</v>
      </c>
      <c r="S252" s="176">
        <f t="shared" si="99"/>
        <v>121.81582490003342</v>
      </c>
      <c r="T252" s="176">
        <f t="shared" si="99"/>
        <v>121.81582490003342</v>
      </c>
      <c r="U252" s="176">
        <f t="shared" si="99"/>
        <v>121.81582490003342</v>
      </c>
      <c r="V252" s="176">
        <f t="shared" si="99"/>
        <v>121.81582490003342</v>
      </c>
      <c r="W252" s="176">
        <f t="shared" si="99"/>
        <v>118.7313793243885</v>
      </c>
      <c r="X252" s="176">
        <f t="shared" si="99"/>
        <v>118.28192138563628</v>
      </c>
      <c r="Y252" s="176">
        <f t="shared" si="99"/>
        <v>118.28192138563628</v>
      </c>
      <c r="Z252" s="176">
        <f t="shared" si="99"/>
        <v>118.28192138563628</v>
      </c>
      <c r="AA252" s="176">
        <f t="shared" si="99"/>
        <v>118.28192138563628</v>
      </c>
      <c r="AB252" s="176">
        <f t="shared" si="99"/>
        <v>118.28192138563628</v>
      </c>
      <c r="AC252" s="176">
        <f t="shared" si="99"/>
        <v>118.28192138563628</v>
      </c>
      <c r="AD252" s="176">
        <f t="shared" si="99"/>
        <v>118.28192138563628</v>
      </c>
      <c r="AE252" s="176">
        <f t="shared" si="99"/>
        <v>133.15444928786098</v>
      </c>
      <c r="AF252" s="176">
        <f t="shared" si="99"/>
        <v>133.15444928786098</v>
      </c>
      <c r="AG252" s="176">
        <f t="shared" si="99"/>
        <v>133.15444928786098</v>
      </c>
      <c r="AH252" s="176">
        <f t="shared" si="99"/>
        <v>133.15444928786098</v>
      </c>
      <c r="AI252" s="176">
        <f t="shared" si="99"/>
        <v>133.15444928786098</v>
      </c>
      <c r="AJ252" s="176">
        <f t="shared" si="99"/>
        <v>133.15444928786098</v>
      </c>
      <c r="AK252" s="176">
        <f t="shared" si="99"/>
        <v>133.15444928786098</v>
      </c>
      <c r="AL252" s="176">
        <f t="shared" si="99"/>
        <v>133.15444928786098</v>
      </c>
      <c r="AM252" s="176">
        <f t="shared" si="99"/>
        <v>133.15444928786098</v>
      </c>
      <c r="AN252" s="176">
        <f t="shared" si="99"/>
        <v>123.11614344929076</v>
      </c>
      <c r="AO252" s="176">
        <f t="shared" si="99"/>
        <v>123.11614344929076</v>
      </c>
      <c r="AP252" s="176">
        <f t="shared" si="99"/>
        <v>123.11614344929076</v>
      </c>
      <c r="AQ252" s="176">
        <f t="shared" si="99"/>
        <v>123.11573900057654</v>
      </c>
      <c r="AR252" s="176">
        <f t="shared" si="99"/>
        <v>123.11573900057654</v>
      </c>
      <c r="AS252" s="176">
        <f t="shared" si="99"/>
        <v>123.11573900057654</v>
      </c>
      <c r="AT252" s="176">
        <f t="shared" si="99"/>
        <v>123.11573900057654</v>
      </c>
      <c r="AU252" s="176">
        <f t="shared" si="99"/>
        <v>123.11573900057654</v>
      </c>
      <c r="AV252" s="176">
        <f t="shared" si="99"/>
        <v>123.11573900057654</v>
      </c>
      <c r="AW252" s="176">
        <f t="shared" si="99"/>
        <v>123.11573900057654</v>
      </c>
      <c r="AX252" s="176">
        <f t="shared" si="99"/>
        <v>123.11573900057654</v>
      </c>
      <c r="AY252" s="176">
        <f t="shared" si="99"/>
        <v>123.11573900057654</v>
      </c>
      <c r="AZ252" s="176">
        <f t="shared" si="99"/>
        <v>113.54971334951034</v>
      </c>
      <c r="BA252" s="176">
        <f t="shared" si="99"/>
        <v>113.54971334951034</v>
      </c>
      <c r="BB252" s="176">
        <f t="shared" si="99"/>
        <v>113.54971334951034</v>
      </c>
      <c r="BC252" s="176">
        <f t="shared" si="99"/>
        <v>113.54971334951034</v>
      </c>
      <c r="BD252" s="176">
        <f t="shared" si="99"/>
        <v>113.54971334951034</v>
      </c>
      <c r="BE252" s="176">
        <f t="shared" si="99"/>
        <v>129.6707125092309</v>
      </c>
      <c r="BF252" s="176">
        <f t="shared" si="99"/>
        <v>129.6707125092309</v>
      </c>
      <c r="BG252" s="176">
        <f t="shared" si="99"/>
        <v>129.6707125092309</v>
      </c>
      <c r="BH252" s="176">
        <f t="shared" si="99"/>
        <v>129.6707125092309</v>
      </c>
      <c r="BI252" s="176">
        <f t="shared" si="99"/>
        <v>129.6707125092309</v>
      </c>
      <c r="BJ252" s="176">
        <f t="shared" si="99"/>
        <v>129.6707125092309</v>
      </c>
      <c r="BK252" s="176">
        <f t="shared" si="99"/>
        <v>129.6707125092309</v>
      </c>
      <c r="BL252" s="176">
        <f t="shared" si="99"/>
        <v>129.6707125092309</v>
      </c>
      <c r="BM252" s="176">
        <f t="shared" si="99"/>
        <v>129.6707125092309</v>
      </c>
      <c r="BN252" s="176">
        <f t="shared" si="99"/>
        <v>129.6707125092309</v>
      </c>
      <c r="BO252" s="176">
        <f t="shared" si="99"/>
        <v>129.6707125092309</v>
      </c>
      <c r="BP252" s="176">
        <f t="shared" si="99"/>
        <v>129.6707125092309</v>
      </c>
      <c r="BQ252" s="176">
        <f t="shared" si="99"/>
        <v>129.6707125092309</v>
      </c>
      <c r="BR252" s="177">
        <f t="shared" si="99"/>
        <v>133.20907312555138</v>
      </c>
      <c r="BS252" s="177">
        <f t="shared" si="99"/>
        <v>133.20907312555138</v>
      </c>
      <c r="BT252" s="177">
        <f t="shared" si="99"/>
        <v>133.20907312555138</v>
      </c>
    </row>
    <row r="253" spans="1:72" x14ac:dyDescent="0.25">
      <c r="B253" s="148" t="s">
        <v>593</v>
      </c>
      <c r="C253" s="200">
        <v>1</v>
      </c>
      <c r="D253" s="181">
        <v>101.94536057027989</v>
      </c>
      <c r="E253" s="181">
        <v>106.58062751878558</v>
      </c>
      <c r="F253" s="181">
        <v>106.58062751878558</v>
      </c>
      <c r="G253" s="181">
        <v>106.58062751878558</v>
      </c>
      <c r="H253" s="181">
        <v>106.58062751878558</v>
      </c>
      <c r="I253" s="181">
        <v>106.58062751878558</v>
      </c>
      <c r="J253" s="181">
        <v>106.58062751878558</v>
      </c>
      <c r="K253" s="181">
        <v>110.76183717906615</v>
      </c>
      <c r="L253" s="181">
        <v>108.00839577949797</v>
      </c>
      <c r="M253" s="181">
        <v>108.00839577949797</v>
      </c>
      <c r="N253" s="181">
        <v>116.75322777018945</v>
      </c>
      <c r="O253" s="181">
        <v>116.75322777018945</v>
      </c>
      <c r="P253" s="181">
        <v>116.75322777018945</v>
      </c>
      <c r="Q253" s="181">
        <v>117.72215083833504</v>
      </c>
      <c r="R253" s="181">
        <v>117.72215083833504</v>
      </c>
      <c r="S253" s="181">
        <v>121.81582490003342</v>
      </c>
      <c r="T253" s="181">
        <v>121.81582490003342</v>
      </c>
      <c r="U253" s="181">
        <v>121.81582490003342</v>
      </c>
      <c r="V253" s="181">
        <v>121.81582490003342</v>
      </c>
      <c r="W253" s="181">
        <v>118.7313793243885</v>
      </c>
      <c r="X253" s="182">
        <v>118.28192138563628</v>
      </c>
      <c r="Y253" s="182">
        <v>118.28192138563628</v>
      </c>
      <c r="Z253" s="182">
        <v>118.28192138563628</v>
      </c>
      <c r="AA253" s="182">
        <v>118.28192138563628</v>
      </c>
      <c r="AB253" s="182">
        <v>118.28192138563628</v>
      </c>
      <c r="AC253" s="182">
        <v>118.28192138563628</v>
      </c>
      <c r="AD253" s="182">
        <v>118.28192138563628</v>
      </c>
      <c r="AE253" s="182">
        <v>133.15444928786098</v>
      </c>
      <c r="AF253" s="182">
        <v>133.15444928786098</v>
      </c>
      <c r="AG253" s="182">
        <v>133.15444928786098</v>
      </c>
      <c r="AH253" s="182">
        <v>133.15444928786098</v>
      </c>
      <c r="AI253" s="182">
        <v>133.15444928786098</v>
      </c>
      <c r="AJ253" s="182">
        <v>133.15444928786098</v>
      </c>
      <c r="AK253" s="182">
        <v>133.15444928786098</v>
      </c>
      <c r="AL253" s="182">
        <v>133.15444928786098</v>
      </c>
      <c r="AM253" s="182">
        <v>133.15444928786098</v>
      </c>
      <c r="AN253" s="182">
        <v>123.11614344929076</v>
      </c>
      <c r="AO253" s="182">
        <v>123.11614344929076</v>
      </c>
      <c r="AP253" s="182">
        <v>123.11614344929076</v>
      </c>
      <c r="AQ253" s="182">
        <v>123.11573900057654</v>
      </c>
      <c r="AR253" s="182">
        <v>123.11573900057654</v>
      </c>
      <c r="AS253" s="182">
        <v>123.11573900057654</v>
      </c>
      <c r="AT253" s="182">
        <v>123.11573900057654</v>
      </c>
      <c r="AU253" s="182">
        <v>123.11573900057654</v>
      </c>
      <c r="AV253" s="182">
        <v>123.11573900057654</v>
      </c>
      <c r="AW253" s="182">
        <v>123.11573900057654</v>
      </c>
      <c r="AX253" s="182">
        <v>123.11573900057654</v>
      </c>
      <c r="AY253" s="182">
        <v>123.11573900057654</v>
      </c>
      <c r="AZ253" s="182">
        <v>113.54971334951034</v>
      </c>
      <c r="BA253" s="182">
        <v>113.54971334951034</v>
      </c>
      <c r="BB253" s="182">
        <v>113.54971334951034</v>
      </c>
      <c r="BC253" s="182">
        <v>113.54971334951034</v>
      </c>
      <c r="BD253" s="182">
        <v>113.54971334951034</v>
      </c>
      <c r="BE253" s="182">
        <v>129.6707125092309</v>
      </c>
      <c r="BF253" s="182">
        <v>129.6707125092309</v>
      </c>
      <c r="BG253" s="182">
        <v>129.6707125092309</v>
      </c>
      <c r="BH253" s="182">
        <v>129.6707125092309</v>
      </c>
      <c r="BI253" s="182">
        <v>129.6707125092309</v>
      </c>
      <c r="BJ253" s="182">
        <v>129.6707125092309</v>
      </c>
      <c r="BK253" s="182">
        <v>129.6707125092309</v>
      </c>
      <c r="BL253" s="182">
        <v>129.6707125092309</v>
      </c>
      <c r="BM253" s="182">
        <v>129.6707125092309</v>
      </c>
      <c r="BN253" s="182">
        <v>129.6707125092309</v>
      </c>
      <c r="BO253" s="182">
        <v>129.6707125092309</v>
      </c>
      <c r="BP253" s="182">
        <v>129.6707125092309</v>
      </c>
      <c r="BQ253" s="182">
        <v>129.6707125092309</v>
      </c>
      <c r="BR253" s="182">
        <v>133.20907312555138</v>
      </c>
      <c r="BS253" s="182">
        <v>133.20907312555138</v>
      </c>
      <c r="BT253" s="182">
        <v>133.20907312555138</v>
      </c>
    </row>
    <row r="254" spans="1:72" x14ac:dyDescent="0.25">
      <c r="A254" s="189" t="s">
        <v>135</v>
      </c>
      <c r="B254" s="188"/>
      <c r="C254" s="164">
        <f>C255+C258</f>
        <v>13</v>
      </c>
      <c r="D254" s="170">
        <v>100.19112168107041</v>
      </c>
      <c r="E254" s="170">
        <v>100.2746599603902</v>
      </c>
      <c r="F254" s="170">
        <f t="shared" ref="F254:BQ254" si="100">(F255*1+F258*12)/13</f>
        <v>100.2746599603902</v>
      </c>
      <c r="G254" s="170">
        <f t="shared" si="100"/>
        <v>100.27431537425008</v>
      </c>
      <c r="H254" s="170">
        <f t="shared" si="100"/>
        <v>100.53241857582431</v>
      </c>
      <c r="I254" s="170">
        <f t="shared" si="100"/>
        <v>100.53241857582431</v>
      </c>
      <c r="J254" s="170">
        <f t="shared" si="100"/>
        <v>100.53241857582431</v>
      </c>
      <c r="K254" s="170">
        <f t="shared" si="100"/>
        <v>100.53241857582431</v>
      </c>
      <c r="L254" s="170">
        <f t="shared" si="100"/>
        <v>100.33891867534189</v>
      </c>
      <c r="M254" s="170">
        <f t="shared" si="100"/>
        <v>100.43635260912104</v>
      </c>
      <c r="N254" s="170">
        <f t="shared" si="100"/>
        <v>100.70812505342789</v>
      </c>
      <c r="O254" s="170">
        <f t="shared" si="100"/>
        <v>100.70812505342789</v>
      </c>
      <c r="P254" s="170">
        <f t="shared" si="100"/>
        <v>101.1263631974517</v>
      </c>
      <c r="Q254" s="170">
        <f t="shared" si="100"/>
        <v>101.1263631974517</v>
      </c>
      <c r="R254" s="170">
        <f t="shared" si="100"/>
        <v>101.1263631974517</v>
      </c>
      <c r="S254" s="170">
        <f t="shared" si="100"/>
        <v>101.73370696745239</v>
      </c>
      <c r="T254" s="170">
        <f t="shared" si="100"/>
        <v>101.73370696745239</v>
      </c>
      <c r="U254" s="170">
        <f t="shared" si="100"/>
        <v>101.6332970258661</v>
      </c>
      <c r="V254" s="170">
        <f t="shared" si="100"/>
        <v>101.6332970258661</v>
      </c>
      <c r="W254" s="170">
        <f t="shared" si="100"/>
        <v>102.49532454009308</v>
      </c>
      <c r="X254" s="170">
        <f t="shared" si="100"/>
        <v>102.49532454009308</v>
      </c>
      <c r="Y254" s="170">
        <f t="shared" si="100"/>
        <v>103.12721532239435</v>
      </c>
      <c r="Z254" s="170">
        <f t="shared" si="100"/>
        <v>103.12721532239435</v>
      </c>
      <c r="AA254" s="170">
        <f t="shared" si="100"/>
        <v>103.37505254908696</v>
      </c>
      <c r="AB254" s="170">
        <f t="shared" si="100"/>
        <v>103.37505254908696</v>
      </c>
      <c r="AC254" s="170">
        <f t="shared" si="100"/>
        <v>104.05858241520697</v>
      </c>
      <c r="AD254" s="170">
        <f t="shared" si="100"/>
        <v>104.13607659954206</v>
      </c>
      <c r="AE254" s="170">
        <f t="shared" si="100"/>
        <v>104.39045377882871</v>
      </c>
      <c r="AF254" s="170">
        <f t="shared" si="100"/>
        <v>104.39045377882871</v>
      </c>
      <c r="AG254" s="170">
        <f t="shared" si="100"/>
        <v>104.3517608044136</v>
      </c>
      <c r="AH254" s="170">
        <f t="shared" si="100"/>
        <v>104.3517608044136</v>
      </c>
      <c r="AI254" s="170">
        <f t="shared" si="100"/>
        <v>104.3517608044136</v>
      </c>
      <c r="AJ254" s="170">
        <f t="shared" si="100"/>
        <v>104.3517608044136</v>
      </c>
      <c r="AK254" s="170">
        <f t="shared" si="100"/>
        <v>104.7622184612586</v>
      </c>
      <c r="AL254" s="170">
        <f t="shared" si="100"/>
        <v>104.7622184612586</v>
      </c>
      <c r="AM254" s="170">
        <f t="shared" si="100"/>
        <v>104.7622184612586</v>
      </c>
      <c r="AN254" s="170">
        <f t="shared" si="100"/>
        <v>104.7622184612586</v>
      </c>
      <c r="AO254" s="170">
        <f t="shared" si="100"/>
        <v>104.7622184612586</v>
      </c>
      <c r="AP254" s="170">
        <f t="shared" si="100"/>
        <v>105.06489957178657</v>
      </c>
      <c r="AQ254" s="170">
        <f t="shared" si="100"/>
        <v>105.18866665316834</v>
      </c>
      <c r="AR254" s="170">
        <f t="shared" si="100"/>
        <v>105.52621845237005</v>
      </c>
      <c r="AS254" s="170">
        <f t="shared" si="100"/>
        <v>105.52621845237005</v>
      </c>
      <c r="AT254" s="170">
        <f t="shared" si="100"/>
        <v>105.52621845237005</v>
      </c>
      <c r="AU254" s="170">
        <f t="shared" si="100"/>
        <v>105.52621845237005</v>
      </c>
      <c r="AV254" s="170">
        <f t="shared" si="100"/>
        <v>105.52621845237005</v>
      </c>
      <c r="AW254" s="170">
        <f t="shared" si="100"/>
        <v>106.00374374169398</v>
      </c>
      <c r="AX254" s="170">
        <f t="shared" si="100"/>
        <v>106.87090119388236</v>
      </c>
      <c r="AY254" s="170">
        <f t="shared" si="100"/>
        <v>106.87090119388236</v>
      </c>
      <c r="AZ254" s="170">
        <f t="shared" si="100"/>
        <v>107.0747656087037</v>
      </c>
      <c r="BA254" s="170">
        <f t="shared" si="100"/>
        <v>107.0747656087037</v>
      </c>
      <c r="BB254" s="170">
        <f t="shared" si="100"/>
        <v>107.29506829230272</v>
      </c>
      <c r="BC254" s="170">
        <f t="shared" si="100"/>
        <v>107.75049851728809</v>
      </c>
      <c r="BD254" s="170">
        <f t="shared" si="100"/>
        <v>107.75049851728809</v>
      </c>
      <c r="BE254" s="170">
        <f t="shared" si="100"/>
        <v>109.8193369359207</v>
      </c>
      <c r="BF254" s="170">
        <f t="shared" si="100"/>
        <v>109.8193369359207</v>
      </c>
      <c r="BG254" s="170">
        <f t="shared" si="100"/>
        <v>109.8193369359207</v>
      </c>
      <c r="BH254" s="170">
        <f t="shared" si="100"/>
        <v>110.20349602087694</v>
      </c>
      <c r="BI254" s="170">
        <f t="shared" si="100"/>
        <v>110.02494277956826</v>
      </c>
      <c r="BJ254" s="170">
        <f t="shared" si="100"/>
        <v>110.02494277956826</v>
      </c>
      <c r="BK254" s="170">
        <f t="shared" si="100"/>
        <v>109.56951189291463</v>
      </c>
      <c r="BL254" s="170">
        <f t="shared" si="100"/>
        <v>109.99124870946122</v>
      </c>
      <c r="BM254" s="170">
        <f t="shared" si="100"/>
        <v>110.30230420716806</v>
      </c>
      <c r="BN254" s="170">
        <f t="shared" si="100"/>
        <v>110.30230420716806</v>
      </c>
      <c r="BO254" s="170">
        <f t="shared" si="100"/>
        <v>110.30230420716806</v>
      </c>
      <c r="BP254" s="170">
        <f t="shared" si="100"/>
        <v>109.45003664691954</v>
      </c>
      <c r="BQ254" s="170">
        <f t="shared" si="100"/>
        <v>109.45003664691954</v>
      </c>
      <c r="BR254" s="172">
        <f>(BR255*1+BR258*12)/13</f>
        <v>109.66571676290027</v>
      </c>
      <c r="BS254" s="172">
        <f>(BS255*1+BS258*12)/13</f>
        <v>109.47861172406883</v>
      </c>
      <c r="BT254" s="172">
        <f>(BT255*1+BT258*12)/13</f>
        <v>109.56759766349357</v>
      </c>
    </row>
    <row r="255" spans="1:72" x14ac:dyDescent="0.25">
      <c r="A255" s="173" t="s">
        <v>136</v>
      </c>
      <c r="B255" s="188"/>
      <c r="C255" s="164">
        <f>C256</f>
        <v>1</v>
      </c>
      <c r="D255" s="177">
        <v>85.716286879281412</v>
      </c>
      <c r="E255" s="177">
        <v>85.716286879281412</v>
      </c>
      <c r="F255" s="177">
        <f t="shared" ref="F255:BT255" si="101">F256</f>
        <v>85.716286879281412</v>
      </c>
      <c r="G255" s="177">
        <f t="shared" si="101"/>
        <v>85.716286879281412</v>
      </c>
      <c r="H255" s="177">
        <f t="shared" si="101"/>
        <v>85.716286879281412</v>
      </c>
      <c r="I255" s="177">
        <f t="shared" si="101"/>
        <v>85.716286879281412</v>
      </c>
      <c r="J255" s="177">
        <f t="shared" si="101"/>
        <v>85.716286879281412</v>
      </c>
      <c r="K255" s="177">
        <f t="shared" si="101"/>
        <v>85.716286879281412</v>
      </c>
      <c r="L255" s="177">
        <f t="shared" si="101"/>
        <v>85.716286879281412</v>
      </c>
      <c r="M255" s="177">
        <f t="shared" si="101"/>
        <v>85.716286879281412</v>
      </c>
      <c r="N255" s="177">
        <f t="shared" si="101"/>
        <v>85.716286879281412</v>
      </c>
      <c r="O255" s="177">
        <f t="shared" si="101"/>
        <v>85.716286879281412</v>
      </c>
      <c r="P255" s="177">
        <f t="shared" si="101"/>
        <v>91.153034583331902</v>
      </c>
      <c r="Q255" s="177">
        <f t="shared" si="101"/>
        <v>91.153034583331902</v>
      </c>
      <c r="R255" s="177">
        <f t="shared" si="101"/>
        <v>91.153034583331902</v>
      </c>
      <c r="S255" s="177">
        <f t="shared" si="101"/>
        <v>91.153034583331902</v>
      </c>
      <c r="T255" s="177">
        <f t="shared" si="101"/>
        <v>91.153034583331902</v>
      </c>
      <c r="U255" s="177">
        <f t="shared" si="101"/>
        <v>91.153034583331902</v>
      </c>
      <c r="V255" s="177">
        <f t="shared" si="101"/>
        <v>91.153034583331902</v>
      </c>
      <c r="W255" s="177">
        <f t="shared" si="101"/>
        <v>91.153034583331902</v>
      </c>
      <c r="X255" s="177">
        <f t="shared" si="101"/>
        <v>91.153034583331902</v>
      </c>
      <c r="Y255" s="177">
        <f t="shared" si="101"/>
        <v>91.153034583331902</v>
      </c>
      <c r="Z255" s="177">
        <f t="shared" si="101"/>
        <v>91.153034583331902</v>
      </c>
      <c r="AA255" s="177">
        <f t="shared" si="101"/>
        <v>91.153034583331902</v>
      </c>
      <c r="AB255" s="177">
        <f t="shared" si="101"/>
        <v>91.153034583331902</v>
      </c>
      <c r="AC255" s="177">
        <f t="shared" si="101"/>
        <v>91.153034583331902</v>
      </c>
      <c r="AD255" s="177">
        <f t="shared" si="101"/>
        <v>91.153034583331902</v>
      </c>
      <c r="AE255" s="177">
        <f t="shared" si="101"/>
        <v>91.153034583331902</v>
      </c>
      <c r="AF255" s="177">
        <f t="shared" si="101"/>
        <v>91.153034583331902</v>
      </c>
      <c r="AG255" s="177">
        <f t="shared" si="101"/>
        <v>91.153034583331902</v>
      </c>
      <c r="AH255" s="177">
        <f t="shared" si="101"/>
        <v>91.153034583331902</v>
      </c>
      <c r="AI255" s="177">
        <f t="shared" si="101"/>
        <v>91.153034583331902</v>
      </c>
      <c r="AJ255" s="177">
        <f t="shared" si="101"/>
        <v>91.153034583331902</v>
      </c>
      <c r="AK255" s="177">
        <f t="shared" si="101"/>
        <v>91.153034583331902</v>
      </c>
      <c r="AL255" s="177">
        <f t="shared" si="101"/>
        <v>91.153034583331902</v>
      </c>
      <c r="AM255" s="177">
        <f t="shared" si="101"/>
        <v>91.153034583331902</v>
      </c>
      <c r="AN255" s="177">
        <f t="shared" si="101"/>
        <v>91.153034583331902</v>
      </c>
      <c r="AO255" s="177">
        <f t="shared" si="101"/>
        <v>91.153034583331902</v>
      </c>
      <c r="AP255" s="177">
        <f t="shared" si="101"/>
        <v>95.087889020195362</v>
      </c>
      <c r="AQ255" s="177">
        <f t="shared" si="101"/>
        <v>95.087889020195362</v>
      </c>
      <c r="AR255" s="177">
        <f t="shared" si="101"/>
        <v>95.087889020195362</v>
      </c>
      <c r="AS255" s="177">
        <f t="shared" si="101"/>
        <v>95.087889020195362</v>
      </c>
      <c r="AT255" s="177">
        <f t="shared" si="101"/>
        <v>95.087889020195362</v>
      </c>
      <c r="AU255" s="177">
        <f t="shared" si="101"/>
        <v>95.087889020195362</v>
      </c>
      <c r="AV255" s="177">
        <f t="shared" si="101"/>
        <v>95.087889020195362</v>
      </c>
      <c r="AW255" s="177">
        <f t="shared" si="101"/>
        <v>95.087889020195362</v>
      </c>
      <c r="AX255" s="177">
        <f t="shared" si="101"/>
        <v>106.36093589864426</v>
      </c>
      <c r="AY255" s="177">
        <f t="shared" si="101"/>
        <v>106.36093589864426</v>
      </c>
      <c r="AZ255" s="177">
        <f t="shared" si="101"/>
        <v>109.01117329132167</v>
      </c>
      <c r="BA255" s="177">
        <f t="shared" si="101"/>
        <v>109.01117329132167</v>
      </c>
      <c r="BB255" s="177">
        <f t="shared" si="101"/>
        <v>109.01117329132167</v>
      </c>
      <c r="BC255" s="177">
        <f t="shared" si="101"/>
        <v>109.01117329132167</v>
      </c>
      <c r="BD255" s="177">
        <f t="shared" si="101"/>
        <v>109.01117329132167</v>
      </c>
      <c r="BE255" s="177">
        <f t="shared" si="101"/>
        <v>109.01117329132167</v>
      </c>
      <c r="BF255" s="177">
        <f t="shared" si="101"/>
        <v>109.01117329132167</v>
      </c>
      <c r="BG255" s="177">
        <f t="shared" si="101"/>
        <v>109.01117329132167</v>
      </c>
      <c r="BH255" s="177">
        <f t="shared" si="101"/>
        <v>109.01117329132167</v>
      </c>
      <c r="BI255" s="177">
        <f t="shared" si="101"/>
        <v>109.01117329132167</v>
      </c>
      <c r="BJ255" s="177">
        <f t="shared" si="101"/>
        <v>109.01117329132167</v>
      </c>
      <c r="BK255" s="177">
        <f t="shared" si="101"/>
        <v>109.01117329132167</v>
      </c>
      <c r="BL255" s="177">
        <f t="shared" si="101"/>
        <v>111.5660449956502</v>
      </c>
      <c r="BM255" s="177">
        <f t="shared" si="101"/>
        <v>111.5660449956502</v>
      </c>
      <c r="BN255" s="177">
        <f t="shared" si="101"/>
        <v>111.5660449956502</v>
      </c>
      <c r="BO255" s="177">
        <f t="shared" si="101"/>
        <v>111.5660449956502</v>
      </c>
      <c r="BP255" s="177">
        <f t="shared" si="101"/>
        <v>111.5660449956502</v>
      </c>
      <c r="BQ255" s="177">
        <f t="shared" si="101"/>
        <v>111.5660449956502</v>
      </c>
      <c r="BR255" s="177">
        <f t="shared" si="101"/>
        <v>111.5660449956502</v>
      </c>
      <c r="BS255" s="177">
        <f t="shared" si="101"/>
        <v>111.5660449956502</v>
      </c>
      <c r="BT255" s="177">
        <f t="shared" si="101"/>
        <v>111.5660449956502</v>
      </c>
    </row>
    <row r="256" spans="1:72" x14ac:dyDescent="0.25">
      <c r="B256" s="148" t="s">
        <v>594</v>
      </c>
      <c r="C256" s="200">
        <v>1</v>
      </c>
      <c r="D256" s="181">
        <v>85.716286879281412</v>
      </c>
      <c r="E256" s="181">
        <v>85.716286879281412</v>
      </c>
      <c r="F256" s="181">
        <v>85.716286879281412</v>
      </c>
      <c r="G256" s="181">
        <v>85.716286879281412</v>
      </c>
      <c r="H256" s="182">
        <v>85.716286879281412</v>
      </c>
      <c r="I256" s="181">
        <v>85.716286879281412</v>
      </c>
      <c r="J256" s="181">
        <v>85.716286879281412</v>
      </c>
      <c r="K256" s="181">
        <v>85.716286879281412</v>
      </c>
      <c r="L256" s="181">
        <v>85.716286879281412</v>
      </c>
      <c r="M256" s="181">
        <v>85.716286879281412</v>
      </c>
      <c r="N256" s="181">
        <v>85.716286879281412</v>
      </c>
      <c r="O256" s="181">
        <v>85.716286879281412</v>
      </c>
      <c r="P256" s="181">
        <v>91.153034583331902</v>
      </c>
      <c r="Q256" s="181">
        <v>91.153034583331902</v>
      </c>
      <c r="R256" s="181">
        <v>91.153034583331902</v>
      </c>
      <c r="S256" s="181">
        <v>91.153034583331902</v>
      </c>
      <c r="T256" s="181">
        <v>91.153034583331902</v>
      </c>
      <c r="U256" s="181">
        <v>91.153034583331902</v>
      </c>
      <c r="V256" s="181">
        <v>91.153034583331902</v>
      </c>
      <c r="W256" s="181">
        <v>91.153034583331902</v>
      </c>
      <c r="X256" s="181">
        <v>91.153034583331902</v>
      </c>
      <c r="Y256" s="181">
        <v>91.153034583331902</v>
      </c>
      <c r="Z256" s="181">
        <v>91.153034583331902</v>
      </c>
      <c r="AA256" s="181">
        <v>91.153034583331902</v>
      </c>
      <c r="AB256" s="181">
        <v>91.153034583331902</v>
      </c>
      <c r="AC256" s="181">
        <v>91.153034583331902</v>
      </c>
      <c r="AD256" s="181">
        <v>91.153034583331902</v>
      </c>
      <c r="AE256" s="181">
        <v>91.153034583331902</v>
      </c>
      <c r="AF256" s="181">
        <v>91.153034583331902</v>
      </c>
      <c r="AG256" s="181">
        <v>91.153034583331902</v>
      </c>
      <c r="AH256" s="181">
        <v>91.153034583331902</v>
      </c>
      <c r="AI256" s="181">
        <v>91.153034583331902</v>
      </c>
      <c r="AJ256" s="181">
        <v>91.153034583331902</v>
      </c>
      <c r="AK256" s="181">
        <v>91.153034583331902</v>
      </c>
      <c r="AL256" s="181">
        <v>91.153034583331902</v>
      </c>
      <c r="AM256" s="181">
        <v>91.153034583331902</v>
      </c>
      <c r="AN256" s="181">
        <v>91.153034583331902</v>
      </c>
      <c r="AO256" s="181">
        <v>91.153034583331902</v>
      </c>
      <c r="AP256" s="181">
        <v>95.087889020195362</v>
      </c>
      <c r="AQ256" s="181">
        <v>95.087889020195362</v>
      </c>
      <c r="AR256" s="181">
        <v>95.087889020195362</v>
      </c>
      <c r="AS256" s="181">
        <v>95.087889020195362</v>
      </c>
      <c r="AT256" s="181">
        <v>95.087889020195362</v>
      </c>
      <c r="AU256" s="181">
        <v>95.087889020195362</v>
      </c>
      <c r="AV256" s="181">
        <v>95.087889020195362</v>
      </c>
      <c r="AW256" s="181">
        <v>95.087889020195362</v>
      </c>
      <c r="AX256" s="181">
        <v>106.36093589864426</v>
      </c>
      <c r="AY256" s="181">
        <v>106.36093589864426</v>
      </c>
      <c r="AZ256" s="181">
        <v>109.01117329132167</v>
      </c>
      <c r="BA256" s="181">
        <v>109.01117329132167</v>
      </c>
      <c r="BB256" s="181">
        <v>109.01117329132167</v>
      </c>
      <c r="BC256" s="181">
        <v>109.01117329132167</v>
      </c>
      <c r="BD256" s="181">
        <v>109.01117329132167</v>
      </c>
      <c r="BE256" s="181">
        <v>109.01117329132167</v>
      </c>
      <c r="BF256" s="181">
        <v>109.01117329132167</v>
      </c>
      <c r="BG256" s="181">
        <v>109.01117329132167</v>
      </c>
      <c r="BH256" s="181">
        <v>109.01117329132167</v>
      </c>
      <c r="BI256" s="181">
        <v>109.01117329132167</v>
      </c>
      <c r="BJ256" s="181">
        <v>109.01117329132167</v>
      </c>
      <c r="BK256" s="181">
        <v>109.01117329132167</v>
      </c>
      <c r="BL256" s="181">
        <v>111.5660449956502</v>
      </c>
      <c r="BM256" s="181">
        <v>111.5660449956502</v>
      </c>
      <c r="BN256" s="181">
        <v>111.5660449956502</v>
      </c>
      <c r="BO256" s="181">
        <v>111.5660449956502</v>
      </c>
      <c r="BP256" s="181">
        <v>111.5660449956502</v>
      </c>
      <c r="BQ256" s="181">
        <v>111.5660449956502</v>
      </c>
      <c r="BR256" s="181">
        <v>111.5660449956502</v>
      </c>
      <c r="BS256" s="181">
        <v>111.5660449956502</v>
      </c>
      <c r="BT256" s="181">
        <v>111.5660449956502</v>
      </c>
    </row>
    <row r="257" spans="1:72" x14ac:dyDescent="0.25">
      <c r="B257" s="148" t="s">
        <v>595</v>
      </c>
      <c r="C257" s="200"/>
      <c r="D257" s="181"/>
      <c r="E257" s="181"/>
      <c r="F257" s="181"/>
      <c r="G257" s="181"/>
      <c r="H257" s="182"/>
      <c r="I257" s="181"/>
      <c r="J257" s="181"/>
      <c r="K257" s="181"/>
      <c r="L257" s="181"/>
      <c r="M257" s="181"/>
      <c r="N257" s="181"/>
      <c r="O257" s="181"/>
      <c r="P257" s="181"/>
      <c r="Q257" s="181"/>
      <c r="R257" s="181"/>
      <c r="S257" s="181"/>
      <c r="T257" s="181"/>
      <c r="U257" s="181"/>
      <c r="V257" s="181"/>
      <c r="W257" s="181"/>
      <c r="X257" s="181"/>
      <c r="Y257" s="181"/>
      <c r="Z257" s="181"/>
      <c r="AA257" s="181"/>
      <c r="AB257" s="181"/>
      <c r="AC257" s="181"/>
      <c r="AD257" s="181"/>
      <c r="AE257" s="181"/>
      <c r="AF257" s="181"/>
      <c r="AG257" s="181"/>
      <c r="AH257" s="181"/>
      <c r="AI257" s="181"/>
      <c r="AJ257" s="181"/>
      <c r="AK257" s="181"/>
      <c r="AL257" s="181"/>
      <c r="AM257" s="181"/>
      <c r="AN257" s="181"/>
      <c r="AO257" s="181"/>
      <c r="AP257" s="181"/>
      <c r="AQ257" s="181"/>
      <c r="AR257" s="181"/>
      <c r="AS257" s="181"/>
      <c r="AT257" s="181"/>
      <c r="AU257" s="181"/>
      <c r="AV257" s="181"/>
      <c r="AW257" s="181"/>
      <c r="AX257" s="181"/>
      <c r="AY257" s="181"/>
      <c r="AZ257" s="181"/>
      <c r="BA257" s="181"/>
      <c r="BB257" s="181"/>
      <c r="BC257" s="181"/>
      <c r="BD257" s="181"/>
      <c r="BE257" s="181"/>
      <c r="BF257" s="181"/>
      <c r="BG257" s="181"/>
      <c r="BH257" s="181"/>
      <c r="BI257" s="181"/>
      <c r="BJ257" s="181"/>
      <c r="BK257" s="181"/>
      <c r="BL257" s="181"/>
      <c r="BM257" s="181"/>
      <c r="BN257" s="181"/>
      <c r="BO257" s="181"/>
      <c r="BP257" s="181"/>
      <c r="BQ257" s="181"/>
      <c r="BR257" s="181"/>
      <c r="BS257" s="181"/>
      <c r="BT257" s="181"/>
    </row>
    <row r="258" spans="1:72" x14ac:dyDescent="0.25">
      <c r="A258" s="173" t="s">
        <v>137</v>
      </c>
      <c r="B258" s="188"/>
      <c r="C258" s="164">
        <f>SUM(C259:C262)</f>
        <v>12</v>
      </c>
      <c r="D258" s="177">
        <v>101.39735791455284</v>
      </c>
      <c r="E258" s="177">
        <v>101.48785771714927</v>
      </c>
      <c r="F258" s="177">
        <f t="shared" ref="F258:BQ258" si="102">(F259*1+F260*1+F261*9+F262*1)/12</f>
        <v>101.48785771714927</v>
      </c>
      <c r="G258" s="177">
        <f t="shared" si="102"/>
        <v>101.48748441549748</v>
      </c>
      <c r="H258" s="177">
        <f t="shared" si="102"/>
        <v>101.76709621720289</v>
      </c>
      <c r="I258" s="177">
        <f t="shared" si="102"/>
        <v>101.76709621720289</v>
      </c>
      <c r="J258" s="177">
        <f t="shared" si="102"/>
        <v>101.76709621720289</v>
      </c>
      <c r="K258" s="177">
        <f t="shared" si="102"/>
        <v>101.76709621720289</v>
      </c>
      <c r="L258" s="177">
        <f t="shared" si="102"/>
        <v>101.55747132501359</v>
      </c>
      <c r="M258" s="177">
        <f t="shared" si="102"/>
        <v>101.66302475327434</v>
      </c>
      <c r="N258" s="177">
        <f t="shared" si="102"/>
        <v>101.95744490127343</v>
      </c>
      <c r="O258" s="177">
        <f t="shared" si="102"/>
        <v>101.95744490127343</v>
      </c>
      <c r="P258" s="177">
        <f t="shared" si="102"/>
        <v>101.95747391529501</v>
      </c>
      <c r="Q258" s="177">
        <f t="shared" si="102"/>
        <v>101.95747391529501</v>
      </c>
      <c r="R258" s="177">
        <f t="shared" si="102"/>
        <v>101.95747391529501</v>
      </c>
      <c r="S258" s="177">
        <f t="shared" si="102"/>
        <v>102.6154296661291</v>
      </c>
      <c r="T258" s="177">
        <f t="shared" si="102"/>
        <v>102.6154296661291</v>
      </c>
      <c r="U258" s="177">
        <f t="shared" si="102"/>
        <v>102.50665222941062</v>
      </c>
      <c r="V258" s="177">
        <f t="shared" si="102"/>
        <v>102.50665222941062</v>
      </c>
      <c r="W258" s="177">
        <f t="shared" si="102"/>
        <v>103.44051536982317</v>
      </c>
      <c r="X258" s="177">
        <f t="shared" si="102"/>
        <v>103.44051536982317</v>
      </c>
      <c r="Y258" s="177">
        <f t="shared" si="102"/>
        <v>104.12506371731622</v>
      </c>
      <c r="Z258" s="177">
        <f t="shared" si="102"/>
        <v>104.12506371731622</v>
      </c>
      <c r="AA258" s="177">
        <f t="shared" si="102"/>
        <v>104.39355404623321</v>
      </c>
      <c r="AB258" s="177">
        <f t="shared" si="102"/>
        <v>104.39355404623321</v>
      </c>
      <c r="AC258" s="177">
        <f t="shared" si="102"/>
        <v>105.13404473452989</v>
      </c>
      <c r="AD258" s="177">
        <f t="shared" si="102"/>
        <v>105.21799676755957</v>
      </c>
      <c r="AE258" s="177">
        <f t="shared" si="102"/>
        <v>105.49357204512012</v>
      </c>
      <c r="AF258" s="177">
        <f t="shared" si="102"/>
        <v>105.49357204512012</v>
      </c>
      <c r="AG258" s="177">
        <f t="shared" si="102"/>
        <v>105.45165465617042</v>
      </c>
      <c r="AH258" s="177">
        <f t="shared" si="102"/>
        <v>105.45165465617042</v>
      </c>
      <c r="AI258" s="177">
        <f t="shared" si="102"/>
        <v>105.45165465617042</v>
      </c>
      <c r="AJ258" s="177">
        <f t="shared" si="102"/>
        <v>105.45165465617042</v>
      </c>
      <c r="AK258" s="177">
        <f t="shared" si="102"/>
        <v>105.8963171177525</v>
      </c>
      <c r="AL258" s="177">
        <f t="shared" si="102"/>
        <v>105.8963171177525</v>
      </c>
      <c r="AM258" s="177">
        <f t="shared" si="102"/>
        <v>105.8963171177525</v>
      </c>
      <c r="AN258" s="177">
        <f t="shared" si="102"/>
        <v>105.8963171177525</v>
      </c>
      <c r="AO258" s="177">
        <f t="shared" si="102"/>
        <v>105.8963171177525</v>
      </c>
      <c r="AP258" s="177">
        <f t="shared" si="102"/>
        <v>105.8963171177525</v>
      </c>
      <c r="AQ258" s="177">
        <f t="shared" si="102"/>
        <v>106.03039812258275</v>
      </c>
      <c r="AR258" s="177">
        <f t="shared" si="102"/>
        <v>106.39607923838459</v>
      </c>
      <c r="AS258" s="177">
        <f t="shared" si="102"/>
        <v>106.39607923838459</v>
      </c>
      <c r="AT258" s="177">
        <f t="shared" si="102"/>
        <v>106.39607923838459</v>
      </c>
      <c r="AU258" s="177">
        <f t="shared" si="102"/>
        <v>106.39607923838459</v>
      </c>
      <c r="AV258" s="177">
        <f t="shared" si="102"/>
        <v>106.39607923838459</v>
      </c>
      <c r="AW258" s="177">
        <f t="shared" si="102"/>
        <v>106.91339830181886</v>
      </c>
      <c r="AX258" s="177">
        <f t="shared" si="102"/>
        <v>106.91339830181886</v>
      </c>
      <c r="AY258" s="177">
        <f t="shared" si="102"/>
        <v>106.91339830181886</v>
      </c>
      <c r="AZ258" s="177">
        <f t="shared" si="102"/>
        <v>106.91339830181886</v>
      </c>
      <c r="BA258" s="177">
        <f t="shared" si="102"/>
        <v>106.91339830181886</v>
      </c>
      <c r="BB258" s="177">
        <f t="shared" si="102"/>
        <v>107.15205954238446</v>
      </c>
      <c r="BC258" s="177">
        <f t="shared" si="102"/>
        <v>107.64544228611862</v>
      </c>
      <c r="BD258" s="177">
        <f t="shared" si="102"/>
        <v>107.64544228611862</v>
      </c>
      <c r="BE258" s="177">
        <f t="shared" si="102"/>
        <v>109.88668390630396</v>
      </c>
      <c r="BF258" s="177">
        <f t="shared" si="102"/>
        <v>109.88668390630396</v>
      </c>
      <c r="BG258" s="177">
        <f t="shared" si="102"/>
        <v>109.88668390630396</v>
      </c>
      <c r="BH258" s="177">
        <f t="shared" si="102"/>
        <v>110.30285624833988</v>
      </c>
      <c r="BI258" s="177">
        <f t="shared" si="102"/>
        <v>110.10942357025549</v>
      </c>
      <c r="BJ258" s="177">
        <f t="shared" si="102"/>
        <v>110.10942357025549</v>
      </c>
      <c r="BK258" s="177">
        <f t="shared" si="102"/>
        <v>109.61604010971405</v>
      </c>
      <c r="BL258" s="177">
        <f t="shared" si="102"/>
        <v>109.86001568561214</v>
      </c>
      <c r="BM258" s="177">
        <f t="shared" si="102"/>
        <v>110.19699247479456</v>
      </c>
      <c r="BN258" s="177">
        <f t="shared" si="102"/>
        <v>110.19699247479456</v>
      </c>
      <c r="BO258" s="177">
        <f t="shared" si="102"/>
        <v>110.19699247479456</v>
      </c>
      <c r="BP258" s="177">
        <f t="shared" si="102"/>
        <v>109.27370261785866</v>
      </c>
      <c r="BQ258" s="177">
        <f t="shared" si="102"/>
        <v>109.27370261785866</v>
      </c>
      <c r="BR258" s="177">
        <f>(BR259*1+BR260*1+BR261*9+BR262*1)/12</f>
        <v>109.50735607683778</v>
      </c>
      <c r="BS258" s="177">
        <f>(BS259*1+BS260*1+BS261*9+BS262*1)/12</f>
        <v>109.30465895143705</v>
      </c>
      <c r="BT258" s="177">
        <f>(BT259*1+BT260*1+BT261*9+BT262*1)/12</f>
        <v>109.40106038581386</v>
      </c>
    </row>
    <row r="259" spans="1:72" x14ac:dyDescent="0.25">
      <c r="B259" s="148" t="s">
        <v>596</v>
      </c>
      <c r="C259" s="200">
        <v>1</v>
      </c>
      <c r="D259" s="181">
        <v>103.44981298596964</v>
      </c>
      <c r="E259" s="181">
        <v>103.44981298596964</v>
      </c>
      <c r="F259" s="181">
        <v>103.44981298596964</v>
      </c>
      <c r="G259" s="181">
        <v>103.44981298596964</v>
      </c>
      <c r="H259" s="181">
        <v>106.80067498661322</v>
      </c>
      <c r="I259" s="181">
        <v>106.80067498661322</v>
      </c>
      <c r="J259" s="181">
        <v>106.80067498661322</v>
      </c>
      <c r="K259" s="181">
        <v>106.80067498661322</v>
      </c>
      <c r="L259" s="181">
        <v>106.80067498661322</v>
      </c>
      <c r="M259" s="181">
        <v>106.80067498661322</v>
      </c>
      <c r="N259" s="181">
        <v>106.80067498661322</v>
      </c>
      <c r="O259" s="181">
        <v>106.80067498661322</v>
      </c>
      <c r="P259" s="181">
        <v>106.80067498661322</v>
      </c>
      <c r="Q259" s="181">
        <v>106.80067498661322</v>
      </c>
      <c r="R259" s="181">
        <v>106.80067498661322</v>
      </c>
      <c r="S259" s="181">
        <v>111.60962569607814</v>
      </c>
      <c r="T259" s="181">
        <v>111.60962569607814</v>
      </c>
      <c r="U259" s="181">
        <v>111.60962569607814</v>
      </c>
      <c r="V259" s="181">
        <v>111.60962569607814</v>
      </c>
      <c r="W259" s="181">
        <v>115.22479369741396</v>
      </c>
      <c r="X259" s="181">
        <v>115.22479369741396</v>
      </c>
      <c r="Y259" s="181">
        <v>122.09611165657159</v>
      </c>
      <c r="Z259" s="181">
        <v>122.09611165657159</v>
      </c>
      <c r="AA259" s="181">
        <v>125.31799560357533</v>
      </c>
      <c r="AB259" s="181">
        <v>125.31799560357533</v>
      </c>
      <c r="AC259" s="181">
        <v>125.31799560357533</v>
      </c>
      <c r="AD259" s="181">
        <v>125.31799560357533</v>
      </c>
      <c r="AE259" s="181">
        <v>128.62489893430183</v>
      </c>
      <c r="AF259" s="181">
        <v>128.62489893430183</v>
      </c>
      <c r="AG259" s="181">
        <v>128.62489893430183</v>
      </c>
      <c r="AH259" s="181">
        <v>128.62489893430183</v>
      </c>
      <c r="AI259" s="181">
        <v>128.62489893430183</v>
      </c>
      <c r="AJ259" s="181">
        <v>128.62489893430183</v>
      </c>
      <c r="AK259" s="181">
        <v>128.62489893430183</v>
      </c>
      <c r="AL259" s="181">
        <v>128.62489893430183</v>
      </c>
      <c r="AM259" s="181">
        <v>128.62489893430183</v>
      </c>
      <c r="AN259" s="181">
        <v>128.62489893430183</v>
      </c>
      <c r="AO259" s="181">
        <v>128.62489893430183</v>
      </c>
      <c r="AP259" s="181">
        <v>128.62489893430183</v>
      </c>
      <c r="AQ259" s="181">
        <v>128.62489893430183</v>
      </c>
      <c r="AR259" s="181">
        <v>128.62489893430183</v>
      </c>
      <c r="AS259" s="181">
        <v>128.62489893430183</v>
      </c>
      <c r="AT259" s="181">
        <v>128.62489893430183</v>
      </c>
      <c r="AU259" s="181">
        <v>128.62489893430183</v>
      </c>
      <c r="AV259" s="181">
        <v>128.62489893430183</v>
      </c>
      <c r="AW259" s="181">
        <v>128.62489893430183</v>
      </c>
      <c r="AX259" s="181">
        <v>128.62489893430183</v>
      </c>
      <c r="AY259" s="181">
        <v>128.62489893430183</v>
      </c>
      <c r="AZ259" s="181">
        <v>128.62489893430183</v>
      </c>
      <c r="BA259" s="181">
        <v>128.62489893430183</v>
      </c>
      <c r="BB259" s="181">
        <v>131.48883382108926</v>
      </c>
      <c r="BC259" s="181">
        <v>137.40942674589908</v>
      </c>
      <c r="BD259" s="181">
        <v>137.40942674589908</v>
      </c>
      <c r="BE259" s="181">
        <v>137.40962638011226</v>
      </c>
      <c r="BF259" s="181">
        <v>137.40962638011226</v>
      </c>
      <c r="BG259" s="181">
        <v>137.40962638011226</v>
      </c>
      <c r="BH259" s="181">
        <v>137.40962638011226</v>
      </c>
      <c r="BI259" s="181">
        <v>137.40962638011226</v>
      </c>
      <c r="BJ259" s="181">
        <v>137.40962638011226</v>
      </c>
      <c r="BK259" s="181">
        <v>131.48902485361523</v>
      </c>
      <c r="BL259" s="181">
        <v>134.41673176439221</v>
      </c>
      <c r="BM259" s="181">
        <v>137.00546641440562</v>
      </c>
      <c r="BN259" s="181">
        <v>137.00546641440562</v>
      </c>
      <c r="BO259" s="181">
        <v>137.00546641440562</v>
      </c>
      <c r="BP259" s="181">
        <v>125.92598813117517</v>
      </c>
      <c r="BQ259" s="181">
        <v>125.92598813117517</v>
      </c>
      <c r="BR259" s="181">
        <v>128.72982963892449</v>
      </c>
      <c r="BS259" s="181">
        <v>126.2974641341158</v>
      </c>
      <c r="BT259" s="181">
        <v>126.2974641341158</v>
      </c>
    </row>
    <row r="260" spans="1:72" x14ac:dyDescent="0.25">
      <c r="B260" s="148" t="s">
        <v>597</v>
      </c>
      <c r="C260" s="200">
        <v>1</v>
      </c>
      <c r="D260" s="181">
        <v>100</v>
      </c>
      <c r="E260" s="181">
        <v>100</v>
      </c>
      <c r="F260" s="181">
        <v>100</v>
      </c>
      <c r="G260" s="181">
        <v>100</v>
      </c>
      <c r="H260" s="181">
        <v>100</v>
      </c>
      <c r="I260" s="181">
        <v>100</v>
      </c>
      <c r="J260" s="181">
        <v>100</v>
      </c>
      <c r="K260" s="181">
        <v>100</v>
      </c>
      <c r="L260" s="181">
        <v>97.4845012937283</v>
      </c>
      <c r="M260" s="181">
        <v>97.4845012937283</v>
      </c>
      <c r="N260" s="181">
        <v>97.4845012937283</v>
      </c>
      <c r="O260" s="181">
        <v>97.4845012937283</v>
      </c>
      <c r="P260" s="181">
        <v>97.484849461987423</v>
      </c>
      <c r="Q260" s="181">
        <v>97.484849461987423</v>
      </c>
      <c r="R260" s="181">
        <v>97.484849461987423</v>
      </c>
      <c r="S260" s="181">
        <v>97.484849461987423</v>
      </c>
      <c r="T260" s="181">
        <v>97.484849461987423</v>
      </c>
      <c r="U260" s="181">
        <v>97.484849461987423</v>
      </c>
      <c r="V260" s="181">
        <v>97.484849461987423</v>
      </c>
      <c r="W260" s="181">
        <v>105.07603914560218</v>
      </c>
      <c r="X260" s="181">
        <v>105.07603914560218</v>
      </c>
      <c r="Y260" s="181">
        <v>105.07603914560218</v>
      </c>
      <c r="Z260" s="181">
        <v>105.07603914560218</v>
      </c>
      <c r="AA260" s="181">
        <v>105.07603914560218</v>
      </c>
      <c r="AB260" s="181">
        <v>105.07603914560218</v>
      </c>
      <c r="AC260" s="181">
        <v>105.07603914560218</v>
      </c>
      <c r="AD260" s="181">
        <v>105.07603914560218</v>
      </c>
      <c r="AE260" s="181">
        <v>105.07603914560218</v>
      </c>
      <c r="AF260" s="181">
        <v>105.07603914560218</v>
      </c>
      <c r="AG260" s="181">
        <v>102.07649436455827</v>
      </c>
      <c r="AH260" s="181">
        <v>102.07649436455827</v>
      </c>
      <c r="AI260" s="181">
        <v>102.07649436455827</v>
      </c>
      <c r="AJ260" s="181">
        <v>102.07649436455827</v>
      </c>
      <c r="AK260" s="181">
        <v>107.41244390354333</v>
      </c>
      <c r="AL260" s="181">
        <v>107.41244390354333</v>
      </c>
      <c r="AM260" s="181">
        <v>107.41244390354333</v>
      </c>
      <c r="AN260" s="181">
        <v>107.41244390354333</v>
      </c>
      <c r="AO260" s="181">
        <v>107.41244390354333</v>
      </c>
      <c r="AP260" s="181">
        <v>107.41244390354333</v>
      </c>
      <c r="AQ260" s="181">
        <v>107.41244390354333</v>
      </c>
      <c r="AR260" s="181">
        <v>107.41244390354333</v>
      </c>
      <c r="AS260" s="181">
        <v>107.41244390354333</v>
      </c>
      <c r="AT260" s="181">
        <v>107.41244390354333</v>
      </c>
      <c r="AU260" s="181">
        <v>107.41244390354333</v>
      </c>
      <c r="AV260" s="181">
        <v>107.41244390354333</v>
      </c>
      <c r="AW260" s="181">
        <v>107.41244390354333</v>
      </c>
      <c r="AX260" s="181">
        <v>107.41244390354333</v>
      </c>
      <c r="AY260" s="181">
        <v>107.41244390354333</v>
      </c>
      <c r="AZ260" s="181">
        <v>107.41244390354333</v>
      </c>
      <c r="BA260" s="181">
        <v>107.41244390354333</v>
      </c>
      <c r="BB260" s="181">
        <v>107.41244390354333</v>
      </c>
      <c r="BC260" s="181">
        <v>107.41244390354333</v>
      </c>
      <c r="BD260" s="181">
        <v>107.41244390354333</v>
      </c>
      <c r="BE260" s="181">
        <v>107.41244390354333</v>
      </c>
      <c r="BF260" s="181">
        <v>107.41244390354333</v>
      </c>
      <c r="BG260" s="181">
        <v>107.41244390354333</v>
      </c>
      <c r="BH260" s="181">
        <v>107.41244390354333</v>
      </c>
      <c r="BI260" s="181">
        <v>107.41244390354333</v>
      </c>
      <c r="BJ260" s="181">
        <v>107.41244390354333</v>
      </c>
      <c r="BK260" s="181">
        <v>107.41244390354333</v>
      </c>
      <c r="BL260" s="181">
        <v>107.41244390354333</v>
      </c>
      <c r="BM260" s="181">
        <v>107.41244390354333</v>
      </c>
      <c r="BN260" s="181">
        <v>107.41244390354333</v>
      </c>
      <c r="BO260" s="181">
        <v>107.41244390354333</v>
      </c>
      <c r="BP260" s="181">
        <v>107.41244390354333</v>
      </c>
      <c r="BQ260" s="181">
        <v>107.41244390354333</v>
      </c>
      <c r="BR260" s="181">
        <v>107.41244390354333</v>
      </c>
      <c r="BS260" s="181">
        <v>107.41244390354333</v>
      </c>
      <c r="BT260" s="181">
        <v>107.41244390354333</v>
      </c>
    </row>
    <row r="261" spans="1:72" x14ac:dyDescent="0.25">
      <c r="B261" s="148" t="s">
        <v>598</v>
      </c>
      <c r="C261" s="200">
        <v>9</v>
      </c>
      <c r="D261" s="181">
        <v>100</v>
      </c>
      <c r="E261" s="181">
        <v>100</v>
      </c>
      <c r="F261" s="181">
        <v>100</v>
      </c>
      <c r="G261" s="181">
        <v>100</v>
      </c>
      <c r="H261" s="181">
        <v>100</v>
      </c>
      <c r="I261" s="181">
        <v>100</v>
      </c>
      <c r="J261" s="181">
        <v>100</v>
      </c>
      <c r="K261" s="181">
        <v>100</v>
      </c>
      <c r="L261" s="181">
        <v>100</v>
      </c>
      <c r="M261" s="181">
        <v>100</v>
      </c>
      <c r="N261" s="181">
        <v>100</v>
      </c>
      <c r="O261" s="181">
        <v>100</v>
      </c>
      <c r="P261" s="181">
        <v>100</v>
      </c>
      <c r="Q261" s="181">
        <v>100</v>
      </c>
      <c r="R261" s="181">
        <v>100</v>
      </c>
      <c r="S261" s="181">
        <v>100.34294647783824</v>
      </c>
      <c r="T261" s="181">
        <v>100.34294647783824</v>
      </c>
      <c r="U261" s="181">
        <v>100.34294647783824</v>
      </c>
      <c r="V261" s="181">
        <v>100.34294647783824</v>
      </c>
      <c r="W261" s="181">
        <v>100.34294647783824</v>
      </c>
      <c r="X261" s="181">
        <v>100.34294647783824</v>
      </c>
      <c r="Y261" s="181">
        <v>100.34294647783824</v>
      </c>
      <c r="Z261" s="181">
        <v>100.34294647783824</v>
      </c>
      <c r="AA261" s="181">
        <v>100.34294647783824</v>
      </c>
      <c r="AB261" s="181">
        <v>100.34294647783824</v>
      </c>
      <c r="AC261" s="181">
        <v>101.33026739556718</v>
      </c>
      <c r="AD261" s="181">
        <v>101.33026739556718</v>
      </c>
      <c r="AE261" s="181">
        <v>101.33026739556718</v>
      </c>
      <c r="AF261" s="181">
        <v>101.33026739556718</v>
      </c>
      <c r="AG261" s="181">
        <v>101.33026739556718</v>
      </c>
      <c r="AH261" s="181">
        <v>101.33026739556718</v>
      </c>
      <c r="AI261" s="181">
        <v>101.33026739556718</v>
      </c>
      <c r="AJ261" s="181">
        <v>101.33026739556718</v>
      </c>
      <c r="AK261" s="181">
        <v>101.33026739556718</v>
      </c>
      <c r="AL261" s="181">
        <v>101.33026739556718</v>
      </c>
      <c r="AM261" s="181">
        <v>101.33026739556718</v>
      </c>
      <c r="AN261" s="181">
        <v>101.33026739556718</v>
      </c>
      <c r="AO261" s="181">
        <v>101.33026739556718</v>
      </c>
      <c r="AP261" s="181">
        <v>101.33026739556718</v>
      </c>
      <c r="AQ261" s="181">
        <v>101.33026739556718</v>
      </c>
      <c r="AR261" s="181">
        <v>101.33026739556718</v>
      </c>
      <c r="AS261" s="181">
        <v>101.33026739556718</v>
      </c>
      <c r="AT261" s="181">
        <v>101.33026739556718</v>
      </c>
      <c r="AU261" s="181">
        <v>101.33026739556718</v>
      </c>
      <c r="AV261" s="181">
        <v>101.33026739556718</v>
      </c>
      <c r="AW261" s="181">
        <v>102.02002614681285</v>
      </c>
      <c r="AX261" s="181">
        <v>102.02002614681285</v>
      </c>
      <c r="AY261" s="181">
        <v>102.02002614681285</v>
      </c>
      <c r="AZ261" s="181">
        <v>102.02002614681285</v>
      </c>
      <c r="BA261" s="181">
        <v>102.02002614681285</v>
      </c>
      <c r="BB261" s="181">
        <v>102.02002614681285</v>
      </c>
      <c r="BC261" s="181">
        <v>102.02002614681285</v>
      </c>
      <c r="BD261" s="181">
        <v>102.02002614681285</v>
      </c>
      <c r="BE261" s="181">
        <v>105.00832612548071</v>
      </c>
      <c r="BF261" s="181">
        <v>105.00832612548071</v>
      </c>
      <c r="BG261" s="181">
        <v>105.00832612548071</v>
      </c>
      <c r="BH261" s="181">
        <v>105.00832612548071</v>
      </c>
      <c r="BI261" s="181">
        <v>105.00832612548071</v>
      </c>
      <c r="BJ261" s="181">
        <v>105.00832612548071</v>
      </c>
      <c r="BK261" s="181">
        <v>105.00832612548071</v>
      </c>
      <c r="BL261" s="181">
        <v>105.00832612548071</v>
      </c>
      <c r="BM261" s="181">
        <v>105.00832612548071</v>
      </c>
      <c r="BN261" s="181">
        <v>105.00832612548071</v>
      </c>
      <c r="BO261" s="181">
        <v>105.00832612548071</v>
      </c>
      <c r="BP261" s="181">
        <v>105.00832612548071</v>
      </c>
      <c r="BQ261" s="181">
        <v>105.00832612548071</v>
      </c>
      <c r="BR261" s="181">
        <v>105.00832612548071</v>
      </c>
      <c r="BS261" s="181">
        <v>105.00832612548071</v>
      </c>
      <c r="BT261" s="181">
        <v>105.00832612548071</v>
      </c>
    </row>
    <row r="262" spans="1:72" x14ac:dyDescent="0.25">
      <c r="B262" s="148" t="s">
        <v>550</v>
      </c>
      <c r="C262" s="200">
        <v>1</v>
      </c>
      <c r="D262" s="181">
        <v>113.3184819886644</v>
      </c>
      <c r="E262" s="181">
        <v>114.40447961982166</v>
      </c>
      <c r="F262" s="181">
        <v>114.40447961982166</v>
      </c>
      <c r="G262" s="219">
        <v>114.4</v>
      </c>
      <c r="H262" s="181">
        <v>114.40447961982166</v>
      </c>
      <c r="I262" s="181">
        <v>114.40447961982166</v>
      </c>
      <c r="J262" s="181">
        <v>114.40447961982166</v>
      </c>
      <c r="K262" s="181">
        <v>114.40447961982166</v>
      </c>
      <c r="L262" s="181">
        <v>114.40447961982166</v>
      </c>
      <c r="M262" s="181">
        <v>115.67112075895052</v>
      </c>
      <c r="N262" s="181">
        <v>119.20416253493944</v>
      </c>
      <c r="O262" s="181">
        <v>119.20416253493944</v>
      </c>
      <c r="P262" s="181">
        <v>119.20416253493944</v>
      </c>
      <c r="Q262" s="181">
        <v>119.20416253493944</v>
      </c>
      <c r="R262" s="181">
        <v>119.20416253493944</v>
      </c>
      <c r="S262" s="181">
        <v>119.20416253493944</v>
      </c>
      <c r="T262" s="181">
        <v>119.20416253493944</v>
      </c>
      <c r="U262" s="181">
        <v>117.8988332943176</v>
      </c>
      <c r="V262" s="181">
        <v>117.8988332943176</v>
      </c>
      <c r="W262" s="181">
        <v>117.8988332943176</v>
      </c>
      <c r="X262" s="181">
        <v>117.8988332943176</v>
      </c>
      <c r="Y262" s="181">
        <v>119.24209550507679</v>
      </c>
      <c r="Z262" s="181">
        <v>119.24209550507679</v>
      </c>
      <c r="AA262" s="181">
        <v>119.24209550507679</v>
      </c>
      <c r="AB262" s="181">
        <v>119.24209550507679</v>
      </c>
      <c r="AC262" s="181">
        <v>119.24209550507679</v>
      </c>
      <c r="AD262" s="181">
        <v>120.24951990143286</v>
      </c>
      <c r="AE262" s="181">
        <v>120.24951990143286</v>
      </c>
      <c r="AF262" s="181">
        <v>120.24951990143286</v>
      </c>
      <c r="AG262" s="181">
        <v>122.74605601508027</v>
      </c>
      <c r="AH262" s="181">
        <v>122.74605601508027</v>
      </c>
      <c r="AI262" s="181">
        <v>122.74605601508027</v>
      </c>
      <c r="AJ262" s="181">
        <v>122.74605601508027</v>
      </c>
      <c r="AK262" s="181">
        <v>122.74605601508027</v>
      </c>
      <c r="AL262" s="181">
        <v>122.74605601508027</v>
      </c>
      <c r="AM262" s="181">
        <v>122.74605601508027</v>
      </c>
      <c r="AN262" s="181">
        <v>122.74605601508027</v>
      </c>
      <c r="AO262" s="181">
        <v>122.74605601508027</v>
      </c>
      <c r="AP262" s="181">
        <v>122.74605601508027</v>
      </c>
      <c r="AQ262" s="181">
        <v>124.35502807304331</v>
      </c>
      <c r="AR262" s="181">
        <v>128.74320146266535</v>
      </c>
      <c r="AS262" s="181">
        <v>128.74320146266535</v>
      </c>
      <c r="AT262" s="181">
        <v>128.74320146266535</v>
      </c>
      <c r="AU262" s="181">
        <v>128.74320146266535</v>
      </c>
      <c r="AV262" s="181">
        <v>128.74320146266535</v>
      </c>
      <c r="AW262" s="181">
        <v>128.74320146266535</v>
      </c>
      <c r="AX262" s="181">
        <v>128.74320146266535</v>
      </c>
      <c r="AY262" s="181">
        <v>128.74320146266535</v>
      </c>
      <c r="AZ262" s="181">
        <v>128.74320146266535</v>
      </c>
      <c r="BA262" s="181">
        <v>128.74320146266535</v>
      </c>
      <c r="BB262" s="181">
        <v>128.74320146266535</v>
      </c>
      <c r="BC262" s="181">
        <v>128.74320146266535</v>
      </c>
      <c r="BD262" s="181">
        <v>128.74320146266535</v>
      </c>
      <c r="BE262" s="181">
        <v>128.74320146266535</v>
      </c>
      <c r="BF262" s="181">
        <v>128.74320146266535</v>
      </c>
      <c r="BG262" s="181">
        <v>128.74320146266535</v>
      </c>
      <c r="BH262" s="181">
        <v>133.73726956709649</v>
      </c>
      <c r="BI262" s="181">
        <v>131.41607743008365</v>
      </c>
      <c r="BJ262" s="181">
        <v>131.41607743008365</v>
      </c>
      <c r="BK262" s="181">
        <v>131.41607743008365</v>
      </c>
      <c r="BL262" s="181">
        <v>131.41607743008365</v>
      </c>
      <c r="BM262" s="181">
        <v>132.87106425025925</v>
      </c>
      <c r="BN262" s="181">
        <v>132.87106425025925</v>
      </c>
      <c r="BO262" s="181">
        <v>132.87106425025925</v>
      </c>
      <c r="BP262" s="181">
        <v>132.87106425025925</v>
      </c>
      <c r="BQ262" s="181">
        <v>132.87106425025925</v>
      </c>
      <c r="BR262" s="181">
        <v>132.87106425025925</v>
      </c>
      <c r="BS262" s="181">
        <v>132.87106425025925</v>
      </c>
      <c r="BT262" s="181">
        <v>134.02788146278093</v>
      </c>
    </row>
    <row r="263" spans="1:72" x14ac:dyDescent="0.25">
      <c r="A263" s="189" t="s">
        <v>138</v>
      </c>
      <c r="B263" s="188"/>
      <c r="C263" s="164">
        <f>C264+C266+C268</f>
        <v>19</v>
      </c>
      <c r="D263" s="170">
        <v>103.30491394505759</v>
      </c>
      <c r="E263" s="170">
        <v>103.24987500955768</v>
      </c>
      <c r="F263" s="170">
        <f t="shared" ref="F263:BQ263" si="103">(F264*10+F266*7+F268*2)/19</f>
        <v>103.26638867715067</v>
      </c>
      <c r="G263" s="170">
        <f t="shared" si="103"/>
        <v>103.26638867715067</v>
      </c>
      <c r="H263" s="170">
        <f t="shared" si="103"/>
        <v>103.26638867715067</v>
      </c>
      <c r="I263" s="170">
        <f t="shared" si="103"/>
        <v>103.26638867715067</v>
      </c>
      <c r="J263" s="170">
        <f t="shared" si="103"/>
        <v>105.81183863034948</v>
      </c>
      <c r="K263" s="170">
        <f t="shared" si="103"/>
        <v>105.86121596330341</v>
      </c>
      <c r="L263" s="170">
        <f t="shared" si="103"/>
        <v>105.90070684442394</v>
      </c>
      <c r="M263" s="170">
        <f t="shared" si="103"/>
        <v>105.90070684442394</v>
      </c>
      <c r="N263" s="170">
        <f t="shared" si="103"/>
        <v>105.94133271360195</v>
      </c>
      <c r="O263" s="170">
        <f t="shared" si="103"/>
        <v>105.94133271360195</v>
      </c>
      <c r="P263" s="170">
        <f t="shared" si="103"/>
        <v>105.96685094523316</v>
      </c>
      <c r="Q263" s="170">
        <f t="shared" si="103"/>
        <v>105.99432255247548</v>
      </c>
      <c r="R263" s="170">
        <f t="shared" si="103"/>
        <v>106.02406392735716</v>
      </c>
      <c r="S263" s="170">
        <f t="shared" si="103"/>
        <v>106.02406392735716</v>
      </c>
      <c r="T263" s="170">
        <f t="shared" si="103"/>
        <v>104.33879161796813</v>
      </c>
      <c r="U263" s="170">
        <f t="shared" si="103"/>
        <v>104.41464220668463</v>
      </c>
      <c r="V263" s="170">
        <f t="shared" si="103"/>
        <v>106.97468617942471</v>
      </c>
      <c r="W263" s="170">
        <f t="shared" si="103"/>
        <v>106.96584504587257</v>
      </c>
      <c r="X263" s="170">
        <f t="shared" si="103"/>
        <v>106.98335639815723</v>
      </c>
      <c r="Y263" s="170">
        <f t="shared" si="103"/>
        <v>107.3836113152921</v>
      </c>
      <c r="Z263" s="170">
        <f t="shared" si="103"/>
        <v>107.40938673123372</v>
      </c>
      <c r="AA263" s="170">
        <f t="shared" si="103"/>
        <v>107.40938673123372</v>
      </c>
      <c r="AB263" s="170">
        <f t="shared" si="103"/>
        <v>107.55180940341351</v>
      </c>
      <c r="AC263" s="170">
        <f t="shared" si="103"/>
        <v>107.44106591501144</v>
      </c>
      <c r="AD263" s="170">
        <f t="shared" si="103"/>
        <v>107.46828482472972</v>
      </c>
      <c r="AE263" s="170">
        <f t="shared" si="103"/>
        <v>107.60752594477918</v>
      </c>
      <c r="AF263" s="170">
        <f t="shared" si="103"/>
        <v>107.58772409773933</v>
      </c>
      <c r="AG263" s="170">
        <f t="shared" si="103"/>
        <v>107.61184639286563</v>
      </c>
      <c r="AH263" s="170">
        <f t="shared" si="103"/>
        <v>111.62716423731011</v>
      </c>
      <c r="AI263" s="170">
        <f t="shared" si="103"/>
        <v>111.69514241373217</v>
      </c>
      <c r="AJ263" s="170">
        <f t="shared" si="103"/>
        <v>112.98592852094826</v>
      </c>
      <c r="AK263" s="170">
        <f t="shared" si="103"/>
        <v>113.01490858947973</v>
      </c>
      <c r="AL263" s="170">
        <f t="shared" si="103"/>
        <v>113.07219202341021</v>
      </c>
      <c r="AM263" s="170">
        <f t="shared" si="103"/>
        <v>113.0546860069481</v>
      </c>
      <c r="AN263" s="170">
        <f t="shared" si="103"/>
        <v>113.11723144517505</v>
      </c>
      <c r="AO263" s="170">
        <f t="shared" si="103"/>
        <v>113.0077440009307</v>
      </c>
      <c r="AP263" s="170">
        <f t="shared" si="103"/>
        <v>113.0473942030336</v>
      </c>
      <c r="AQ263" s="170">
        <f t="shared" si="103"/>
        <v>113.20064479395981</v>
      </c>
      <c r="AR263" s="170">
        <f t="shared" si="103"/>
        <v>113.19408209364995</v>
      </c>
      <c r="AS263" s="170">
        <f t="shared" si="103"/>
        <v>114.2631450608786</v>
      </c>
      <c r="AT263" s="170">
        <f t="shared" si="103"/>
        <v>114.08291934546335</v>
      </c>
      <c r="AU263" s="170">
        <f t="shared" si="103"/>
        <v>114.32557151548231</v>
      </c>
      <c r="AV263" s="170">
        <f t="shared" si="103"/>
        <v>114.4657801701603</v>
      </c>
      <c r="AW263" s="170">
        <f t="shared" si="103"/>
        <v>114.36459815896325</v>
      </c>
      <c r="AX263" s="170">
        <f t="shared" si="103"/>
        <v>114.43421943629676</v>
      </c>
      <c r="AY263" s="170">
        <f t="shared" si="103"/>
        <v>114.39112145943892</v>
      </c>
      <c r="AZ263" s="170">
        <f t="shared" si="103"/>
        <v>115.34025348923528</v>
      </c>
      <c r="BA263" s="170">
        <f t="shared" si="103"/>
        <v>115.1145419380543</v>
      </c>
      <c r="BB263" s="170">
        <f t="shared" si="103"/>
        <v>116.04102763864911</v>
      </c>
      <c r="BC263" s="170">
        <f t="shared" si="103"/>
        <v>116.07627288012925</v>
      </c>
      <c r="BD263" s="170">
        <f t="shared" si="103"/>
        <v>116.10054543198748</v>
      </c>
      <c r="BE263" s="170">
        <f t="shared" si="103"/>
        <v>117.77204234862137</v>
      </c>
      <c r="BF263" s="170">
        <f t="shared" si="103"/>
        <v>118.73480362565806</v>
      </c>
      <c r="BG263" s="170">
        <f t="shared" si="103"/>
        <v>118.7602807291575</v>
      </c>
      <c r="BH263" s="170">
        <f t="shared" si="103"/>
        <v>123.31646412151203</v>
      </c>
      <c r="BI263" s="170">
        <f t="shared" si="103"/>
        <v>123.22095511020966</v>
      </c>
      <c r="BJ263" s="170">
        <f t="shared" si="103"/>
        <v>123.44807996319165</v>
      </c>
      <c r="BK263" s="170">
        <f t="shared" si="103"/>
        <v>123.53921826763444</v>
      </c>
      <c r="BL263" s="170">
        <f t="shared" si="103"/>
        <v>123.56061813367202</v>
      </c>
      <c r="BM263" s="170">
        <f t="shared" si="103"/>
        <v>122.9008143106082</v>
      </c>
      <c r="BN263" s="170">
        <f t="shared" si="103"/>
        <v>122.9008143106082</v>
      </c>
      <c r="BO263" s="170">
        <f t="shared" si="103"/>
        <v>122.80785095873867</v>
      </c>
      <c r="BP263" s="170">
        <f t="shared" si="103"/>
        <v>122.84749547153818</v>
      </c>
      <c r="BQ263" s="170">
        <f t="shared" si="103"/>
        <v>123.02969193521319</v>
      </c>
      <c r="BR263" s="172">
        <f>(BR264*10+BR266*7+BR268*2)/19</f>
        <v>123.47689599153883</v>
      </c>
      <c r="BS263" s="172">
        <f>(BS264*10+BS266*7+BS268*2)/19</f>
        <v>123.52529088822968</v>
      </c>
      <c r="BT263" s="172">
        <f>(BT264*10+BT266*7+BT268*2)/19</f>
        <v>123.86136941187952</v>
      </c>
    </row>
    <row r="264" spans="1:72" x14ac:dyDescent="0.25">
      <c r="A264" s="173" t="s">
        <v>139</v>
      </c>
      <c r="B264" s="188"/>
      <c r="C264" s="164">
        <f>C265</f>
        <v>10</v>
      </c>
      <c r="D264" s="176">
        <v>102.86426850021334</v>
      </c>
      <c r="E264" s="176">
        <v>102.86426850021334</v>
      </c>
      <c r="F264" s="176">
        <f t="shared" ref="F264:BT264" si="104">F265</f>
        <v>102.86426850021334</v>
      </c>
      <c r="G264" s="176">
        <f t="shared" si="104"/>
        <v>102.86426850021334</v>
      </c>
      <c r="H264" s="176">
        <f t="shared" si="104"/>
        <v>102.86426850021334</v>
      </c>
      <c r="I264" s="176">
        <f t="shared" si="104"/>
        <v>102.86426850021334</v>
      </c>
      <c r="J264" s="176">
        <f t="shared" si="104"/>
        <v>107.45257438350018</v>
      </c>
      <c r="K264" s="176">
        <f t="shared" si="104"/>
        <v>107.45257438350018</v>
      </c>
      <c r="L264" s="176">
        <f t="shared" si="104"/>
        <v>107.45257438350018</v>
      </c>
      <c r="M264" s="176">
        <f t="shared" si="104"/>
        <v>107.45257438350018</v>
      </c>
      <c r="N264" s="176">
        <f t="shared" si="104"/>
        <v>107.45257438350018</v>
      </c>
      <c r="O264" s="176">
        <f t="shared" si="104"/>
        <v>107.45257438350018</v>
      </c>
      <c r="P264" s="176">
        <f t="shared" si="104"/>
        <v>107.45257438350018</v>
      </c>
      <c r="Q264" s="176">
        <f t="shared" si="104"/>
        <v>107.45257438350018</v>
      </c>
      <c r="R264" s="176">
        <f t="shared" si="104"/>
        <v>107.45257438350018</v>
      </c>
      <c r="S264" s="176">
        <f t="shared" si="104"/>
        <v>107.45257438350018</v>
      </c>
      <c r="T264" s="176">
        <f t="shared" si="104"/>
        <v>107.45257438350018</v>
      </c>
      <c r="U264" s="176">
        <f t="shared" si="104"/>
        <v>107.45257438350018</v>
      </c>
      <c r="V264" s="176">
        <f t="shared" si="104"/>
        <v>112.07741657528211</v>
      </c>
      <c r="W264" s="176">
        <f t="shared" si="104"/>
        <v>112.07741657528211</v>
      </c>
      <c r="X264" s="176">
        <f t="shared" si="104"/>
        <v>112.07741657528211</v>
      </c>
      <c r="Y264" s="176">
        <f t="shared" si="104"/>
        <v>112.07741657528211</v>
      </c>
      <c r="Z264" s="176">
        <f t="shared" si="104"/>
        <v>112.07741657528211</v>
      </c>
      <c r="AA264" s="176">
        <f t="shared" si="104"/>
        <v>112.07741657528211</v>
      </c>
      <c r="AB264" s="176">
        <f t="shared" si="104"/>
        <v>112.07741657528211</v>
      </c>
      <c r="AC264" s="176">
        <f t="shared" si="104"/>
        <v>112.07741657528211</v>
      </c>
      <c r="AD264" s="176">
        <f t="shared" si="104"/>
        <v>112.07741657528211</v>
      </c>
      <c r="AE264" s="176">
        <f t="shared" si="104"/>
        <v>112.07741657528211</v>
      </c>
      <c r="AF264" s="176">
        <f t="shared" si="104"/>
        <v>112.07741657528211</v>
      </c>
      <c r="AG264" s="176">
        <f t="shared" si="104"/>
        <v>112.07741657528211</v>
      </c>
      <c r="AH264" s="176">
        <f t="shared" si="104"/>
        <v>119.76131733518045</v>
      </c>
      <c r="AI264" s="176">
        <f t="shared" si="104"/>
        <v>119.76131733518045</v>
      </c>
      <c r="AJ264" s="176">
        <f t="shared" si="104"/>
        <v>119.76131733518045</v>
      </c>
      <c r="AK264" s="176">
        <f t="shared" si="104"/>
        <v>119.76131733518045</v>
      </c>
      <c r="AL264" s="176">
        <f t="shared" si="104"/>
        <v>119.76131733518045</v>
      </c>
      <c r="AM264" s="176">
        <f t="shared" si="104"/>
        <v>119.76131733518045</v>
      </c>
      <c r="AN264" s="176">
        <f t="shared" si="104"/>
        <v>119.76131733518045</v>
      </c>
      <c r="AO264" s="176">
        <f t="shared" si="104"/>
        <v>119.76131733518045</v>
      </c>
      <c r="AP264" s="176">
        <f t="shared" si="104"/>
        <v>119.76131733518045</v>
      </c>
      <c r="AQ264" s="176">
        <f t="shared" si="104"/>
        <v>119.76131733518045</v>
      </c>
      <c r="AR264" s="176">
        <f t="shared" si="104"/>
        <v>119.76131733518045</v>
      </c>
      <c r="AS264" s="176">
        <f t="shared" si="104"/>
        <v>121.86407751522833</v>
      </c>
      <c r="AT264" s="176">
        <f t="shared" si="104"/>
        <v>121.86407751522833</v>
      </c>
      <c r="AU264" s="176">
        <f t="shared" si="104"/>
        <v>121.86407751522833</v>
      </c>
      <c r="AV264" s="176">
        <f t="shared" si="104"/>
        <v>121.86407751522833</v>
      </c>
      <c r="AW264" s="176">
        <f t="shared" si="104"/>
        <v>121.86407751522833</v>
      </c>
      <c r="AX264" s="176">
        <f t="shared" si="104"/>
        <v>121.86407751522833</v>
      </c>
      <c r="AY264" s="176">
        <f t="shared" si="104"/>
        <v>121.86407751522833</v>
      </c>
      <c r="AZ264" s="176">
        <f t="shared" si="104"/>
        <v>121.86407751522833</v>
      </c>
      <c r="BA264" s="176">
        <f t="shared" si="104"/>
        <v>121.86407751522833</v>
      </c>
      <c r="BB264" s="176">
        <f t="shared" si="104"/>
        <v>121.86407751522833</v>
      </c>
      <c r="BC264" s="176">
        <f t="shared" si="104"/>
        <v>121.86407751522833</v>
      </c>
      <c r="BD264" s="176">
        <f t="shared" si="104"/>
        <v>121.86407751522833</v>
      </c>
      <c r="BE264" s="176">
        <f t="shared" si="104"/>
        <v>121.86407751522833</v>
      </c>
      <c r="BF264" s="176">
        <f t="shared" si="104"/>
        <v>123.74186763048026</v>
      </c>
      <c r="BG264" s="176">
        <f t="shared" si="104"/>
        <v>123.74186763048026</v>
      </c>
      <c r="BH264" s="176">
        <f t="shared" si="104"/>
        <v>123.74186763048026</v>
      </c>
      <c r="BI264" s="176">
        <f t="shared" si="104"/>
        <v>123.74186763048026</v>
      </c>
      <c r="BJ264" s="176">
        <f t="shared" si="104"/>
        <v>123.74186763048026</v>
      </c>
      <c r="BK264" s="176">
        <f t="shared" si="104"/>
        <v>123.74186763048026</v>
      </c>
      <c r="BL264" s="176">
        <f t="shared" si="104"/>
        <v>123.74186763048026</v>
      </c>
      <c r="BM264" s="176">
        <f t="shared" si="104"/>
        <v>123.74186763048026</v>
      </c>
      <c r="BN264" s="176">
        <f t="shared" si="104"/>
        <v>123.74186763048026</v>
      </c>
      <c r="BO264" s="176">
        <f t="shared" si="104"/>
        <v>123.74186763048026</v>
      </c>
      <c r="BP264" s="176">
        <f t="shared" si="104"/>
        <v>123.74186763048026</v>
      </c>
      <c r="BQ264" s="176">
        <f t="shared" si="104"/>
        <v>124.18565382300203</v>
      </c>
      <c r="BR264" s="177">
        <f t="shared" si="104"/>
        <v>124.18565382300203</v>
      </c>
      <c r="BS264" s="177">
        <f t="shared" si="104"/>
        <v>124.18565382300203</v>
      </c>
      <c r="BT264" s="177">
        <f t="shared" si="104"/>
        <v>124.68951729696667</v>
      </c>
    </row>
    <row r="265" spans="1:72" x14ac:dyDescent="0.25">
      <c r="B265" s="148" t="s">
        <v>599</v>
      </c>
      <c r="C265" s="200">
        <v>10</v>
      </c>
      <c r="D265" s="181">
        <v>102.86426850021334</v>
      </c>
      <c r="E265" s="181">
        <v>102.86426850021334</v>
      </c>
      <c r="F265" s="181">
        <v>102.86426850021334</v>
      </c>
      <c r="G265" s="181">
        <v>102.86426850021334</v>
      </c>
      <c r="H265" s="181">
        <v>102.86426850021334</v>
      </c>
      <c r="I265" s="181">
        <v>102.86426850021334</v>
      </c>
      <c r="J265" s="181">
        <v>107.45257438350018</v>
      </c>
      <c r="K265" s="181">
        <v>107.45257438350018</v>
      </c>
      <c r="L265" s="181">
        <v>107.45257438350018</v>
      </c>
      <c r="M265" s="181">
        <v>107.45257438350018</v>
      </c>
      <c r="N265" s="181">
        <v>107.45257438350018</v>
      </c>
      <c r="O265" s="181">
        <v>107.45257438350018</v>
      </c>
      <c r="P265" s="181">
        <v>107.45257438350018</v>
      </c>
      <c r="Q265" s="181">
        <v>107.45257438350018</v>
      </c>
      <c r="R265" s="181">
        <v>107.45257438350018</v>
      </c>
      <c r="S265" s="181">
        <v>107.45257438350018</v>
      </c>
      <c r="T265" s="181">
        <v>107.45257438350018</v>
      </c>
      <c r="U265" s="181">
        <v>107.45257438350018</v>
      </c>
      <c r="V265" s="181">
        <v>112.07741657528211</v>
      </c>
      <c r="W265" s="181">
        <v>112.07741657528211</v>
      </c>
      <c r="X265" s="181">
        <v>112.07741657528211</v>
      </c>
      <c r="Y265" s="181">
        <v>112.07741657528211</v>
      </c>
      <c r="Z265" s="181">
        <v>112.07741657528211</v>
      </c>
      <c r="AA265" s="181">
        <v>112.07741657528211</v>
      </c>
      <c r="AB265" s="181">
        <v>112.07741657528211</v>
      </c>
      <c r="AC265" s="181">
        <v>112.07741657528211</v>
      </c>
      <c r="AD265" s="181">
        <v>112.07741657528211</v>
      </c>
      <c r="AE265" s="181">
        <v>112.07741657528211</v>
      </c>
      <c r="AF265" s="181">
        <v>112.07741657528211</v>
      </c>
      <c r="AG265" s="181">
        <v>112.07741657528211</v>
      </c>
      <c r="AH265" s="181">
        <v>119.76131733518045</v>
      </c>
      <c r="AI265" s="181">
        <v>119.76131733518045</v>
      </c>
      <c r="AJ265" s="181">
        <v>119.76131733518045</v>
      </c>
      <c r="AK265" s="181">
        <v>119.76131733518045</v>
      </c>
      <c r="AL265" s="181">
        <v>119.76131733518045</v>
      </c>
      <c r="AM265" s="181">
        <v>119.76131733518045</v>
      </c>
      <c r="AN265" s="181">
        <v>119.76131733518045</v>
      </c>
      <c r="AO265" s="181">
        <v>119.76131733518045</v>
      </c>
      <c r="AP265" s="181">
        <v>119.76131733518045</v>
      </c>
      <c r="AQ265" s="181">
        <v>119.76131733518045</v>
      </c>
      <c r="AR265" s="181">
        <v>119.76131733518045</v>
      </c>
      <c r="AS265" s="181">
        <v>121.86407751522833</v>
      </c>
      <c r="AT265" s="181">
        <v>121.86407751522833</v>
      </c>
      <c r="AU265" s="181">
        <v>121.86407751522833</v>
      </c>
      <c r="AV265" s="181">
        <v>121.86407751522833</v>
      </c>
      <c r="AW265" s="181">
        <v>121.86407751522833</v>
      </c>
      <c r="AX265" s="181">
        <v>121.86407751522833</v>
      </c>
      <c r="AY265" s="181">
        <v>121.86407751522833</v>
      </c>
      <c r="AZ265" s="181">
        <v>121.86407751522833</v>
      </c>
      <c r="BA265" s="181">
        <v>121.86407751522833</v>
      </c>
      <c r="BB265" s="181">
        <v>121.86407751522833</v>
      </c>
      <c r="BC265" s="181">
        <v>121.86407751522833</v>
      </c>
      <c r="BD265" s="181">
        <v>121.86407751522833</v>
      </c>
      <c r="BE265" s="181">
        <v>121.86407751522833</v>
      </c>
      <c r="BF265" s="181">
        <v>123.74186763048026</v>
      </c>
      <c r="BG265" s="181">
        <v>123.74186763048026</v>
      </c>
      <c r="BH265" s="181">
        <v>123.74186763048026</v>
      </c>
      <c r="BI265" s="181">
        <v>123.74186763048026</v>
      </c>
      <c r="BJ265" s="181">
        <v>123.74186763048026</v>
      </c>
      <c r="BK265" s="181">
        <v>123.74186763048026</v>
      </c>
      <c r="BL265" s="181">
        <v>123.74186763048026</v>
      </c>
      <c r="BM265" s="181">
        <v>123.74186763048026</v>
      </c>
      <c r="BN265" s="181">
        <v>123.74186763048026</v>
      </c>
      <c r="BO265" s="181">
        <v>123.74186763048026</v>
      </c>
      <c r="BP265" s="181">
        <v>123.74186763048026</v>
      </c>
      <c r="BQ265" s="181">
        <v>124.18565382300203</v>
      </c>
      <c r="BR265" s="181">
        <v>124.18565382300203</v>
      </c>
      <c r="BS265" s="181">
        <v>124.18565382300203</v>
      </c>
      <c r="BT265" s="181">
        <v>124.68951729696667</v>
      </c>
    </row>
    <row r="266" spans="1:72" x14ac:dyDescent="0.25">
      <c r="A266" s="173" t="s">
        <v>140</v>
      </c>
      <c r="B266" s="188"/>
      <c r="C266" s="164">
        <f>C267</f>
        <v>7</v>
      </c>
      <c r="D266" s="176">
        <v>104.31324641278036</v>
      </c>
      <c r="E266" s="176">
        <v>104.31324641278036</v>
      </c>
      <c r="F266" s="176">
        <f t="shared" ref="F266:BT266" si="105">F267</f>
        <v>104.31324641278036</v>
      </c>
      <c r="G266" s="176">
        <f t="shared" si="105"/>
        <v>104.31324641278036</v>
      </c>
      <c r="H266" s="176">
        <f t="shared" si="105"/>
        <v>104.31324641278036</v>
      </c>
      <c r="I266" s="176">
        <f t="shared" si="105"/>
        <v>104.31324641278036</v>
      </c>
      <c r="J266" s="176">
        <f t="shared" si="105"/>
        <v>104.31324641278036</v>
      </c>
      <c r="K266" s="176">
        <f t="shared" si="105"/>
        <v>104.31324641278036</v>
      </c>
      <c r="L266" s="176">
        <f t="shared" si="105"/>
        <v>104.31324641278036</v>
      </c>
      <c r="M266" s="176">
        <f t="shared" si="105"/>
        <v>104.31324641278036</v>
      </c>
      <c r="N266" s="176">
        <f t="shared" si="105"/>
        <v>104.31324641278036</v>
      </c>
      <c r="O266" s="176">
        <f t="shared" si="105"/>
        <v>104.31324641278036</v>
      </c>
      <c r="P266" s="176">
        <f t="shared" si="105"/>
        <v>104.31324641278036</v>
      </c>
      <c r="Q266" s="176">
        <f t="shared" si="105"/>
        <v>104.31324641278036</v>
      </c>
      <c r="R266" s="176">
        <f t="shared" si="105"/>
        <v>104.31324641278036</v>
      </c>
      <c r="S266" s="176">
        <f t="shared" si="105"/>
        <v>104.31324641278036</v>
      </c>
      <c r="T266" s="176">
        <f t="shared" si="105"/>
        <v>99.637477190223507</v>
      </c>
      <c r="U266" s="176">
        <f t="shared" si="105"/>
        <v>99.637477190223507</v>
      </c>
      <c r="V266" s="176">
        <f t="shared" si="105"/>
        <v>99.637477190223507</v>
      </c>
      <c r="W266" s="176">
        <f t="shared" si="105"/>
        <v>99.637477190223507</v>
      </c>
      <c r="X266" s="176">
        <f t="shared" si="105"/>
        <v>99.637477190223507</v>
      </c>
      <c r="Y266" s="176">
        <f t="shared" si="105"/>
        <v>100.58985814260447</v>
      </c>
      <c r="Z266" s="176">
        <f t="shared" si="105"/>
        <v>100.58985814260447</v>
      </c>
      <c r="AA266" s="176">
        <f t="shared" si="105"/>
        <v>100.58985814260447</v>
      </c>
      <c r="AB266" s="176">
        <f t="shared" si="105"/>
        <v>100.58985814260447</v>
      </c>
      <c r="AC266" s="176">
        <f t="shared" si="105"/>
        <v>100.58985814260447</v>
      </c>
      <c r="AD266" s="176">
        <f t="shared" si="105"/>
        <v>100.58985814260447</v>
      </c>
      <c r="AE266" s="176">
        <f t="shared" si="105"/>
        <v>100.58985814260447</v>
      </c>
      <c r="AF266" s="176">
        <f t="shared" si="105"/>
        <v>100.58985814260447</v>
      </c>
      <c r="AG266" s="176">
        <f t="shared" si="105"/>
        <v>100.58985814260447</v>
      </c>
      <c r="AH266" s="176">
        <f t="shared" si="105"/>
        <v>100.58985814260447</v>
      </c>
      <c r="AI266" s="176">
        <f t="shared" si="105"/>
        <v>100.58985814260447</v>
      </c>
      <c r="AJ266" s="176">
        <f t="shared" si="105"/>
        <v>103.98291802712421</v>
      </c>
      <c r="AK266" s="176">
        <f t="shared" si="105"/>
        <v>103.98291802712421</v>
      </c>
      <c r="AL266" s="176">
        <f t="shared" si="105"/>
        <v>103.98291802712421</v>
      </c>
      <c r="AM266" s="176">
        <f t="shared" si="105"/>
        <v>103.98291802712421</v>
      </c>
      <c r="AN266" s="176">
        <f t="shared" si="105"/>
        <v>103.98291802712421</v>
      </c>
      <c r="AO266" s="176">
        <f t="shared" si="105"/>
        <v>103.98291802712421</v>
      </c>
      <c r="AP266" s="176">
        <f t="shared" si="105"/>
        <v>103.98291802712421</v>
      </c>
      <c r="AQ266" s="176">
        <f t="shared" si="105"/>
        <v>103.98291802712421</v>
      </c>
      <c r="AR266" s="176">
        <f t="shared" si="105"/>
        <v>103.98291802712421</v>
      </c>
      <c r="AS266" s="176">
        <f t="shared" si="105"/>
        <v>103.98291802712421</v>
      </c>
      <c r="AT266" s="176">
        <f t="shared" si="105"/>
        <v>103.98291802712421</v>
      </c>
      <c r="AU266" s="176">
        <f t="shared" si="105"/>
        <v>103.98291802712421</v>
      </c>
      <c r="AV266" s="176">
        <f t="shared" si="105"/>
        <v>103.98291802712421</v>
      </c>
      <c r="AW266" s="176">
        <f t="shared" si="105"/>
        <v>103.98291802712421</v>
      </c>
      <c r="AX266" s="176">
        <f t="shared" si="105"/>
        <v>103.98291802712421</v>
      </c>
      <c r="AY266" s="176">
        <f t="shared" si="105"/>
        <v>103.98291802712421</v>
      </c>
      <c r="AZ266" s="176">
        <f t="shared" si="105"/>
        <v>106.02484896613419</v>
      </c>
      <c r="BA266" s="176">
        <f t="shared" si="105"/>
        <v>106.02484896613419</v>
      </c>
      <c r="BB266" s="176">
        <f t="shared" si="105"/>
        <v>108.16706947271625</v>
      </c>
      <c r="BC266" s="176">
        <f t="shared" si="105"/>
        <v>108.16706947271625</v>
      </c>
      <c r="BD266" s="176">
        <f t="shared" si="105"/>
        <v>108.16706947271625</v>
      </c>
      <c r="BE266" s="176">
        <f t="shared" si="105"/>
        <v>112.7723240299503</v>
      </c>
      <c r="BF266" s="176">
        <f t="shared" si="105"/>
        <v>112.7723240299503</v>
      </c>
      <c r="BG266" s="176">
        <f t="shared" si="105"/>
        <v>112.7723240299503</v>
      </c>
      <c r="BH266" s="176">
        <f t="shared" si="105"/>
        <v>125.0329011329386</v>
      </c>
      <c r="BI266" s="176">
        <f t="shared" si="105"/>
        <v>125.0329011329386</v>
      </c>
      <c r="BJ266" s="176">
        <f t="shared" si="105"/>
        <v>125.0329011329386</v>
      </c>
      <c r="BK266" s="176">
        <f t="shared" si="105"/>
        <v>125.0329011329386</v>
      </c>
      <c r="BL266" s="176">
        <f t="shared" si="105"/>
        <v>125.0329011329386</v>
      </c>
      <c r="BM266" s="176">
        <f t="shared" si="105"/>
        <v>123.1942424557197</v>
      </c>
      <c r="BN266" s="176">
        <f t="shared" si="105"/>
        <v>123.1942424557197</v>
      </c>
      <c r="BO266" s="176">
        <f t="shared" si="105"/>
        <v>123.1942424557197</v>
      </c>
      <c r="BP266" s="176">
        <f t="shared" si="105"/>
        <v>123.1942424557197</v>
      </c>
      <c r="BQ266" s="176">
        <f t="shared" si="105"/>
        <v>123.1942424557197</v>
      </c>
      <c r="BR266" s="177">
        <f t="shared" si="105"/>
        <v>125.09900436048159</v>
      </c>
      <c r="BS266" s="177">
        <f t="shared" si="105"/>
        <v>125.09900436048159</v>
      </c>
      <c r="BT266" s="177">
        <f t="shared" si="105"/>
        <v>125.09900436048159</v>
      </c>
    </row>
    <row r="267" spans="1:72" x14ac:dyDescent="0.25">
      <c r="B267" s="148" t="s">
        <v>600</v>
      </c>
      <c r="C267" s="200">
        <v>7</v>
      </c>
      <c r="D267" s="181">
        <v>104.31324641278036</v>
      </c>
      <c r="E267" s="181">
        <v>104.31324641278036</v>
      </c>
      <c r="F267" s="181">
        <v>104.31324641278036</v>
      </c>
      <c r="G267" s="181">
        <v>104.31324641278036</v>
      </c>
      <c r="H267" s="181">
        <v>104.31324641278036</v>
      </c>
      <c r="I267" s="181">
        <v>104.31324641278036</v>
      </c>
      <c r="J267" s="181">
        <v>104.31324641278036</v>
      </c>
      <c r="K267" s="181">
        <v>104.31324641278036</v>
      </c>
      <c r="L267" s="181">
        <v>104.31324641278036</v>
      </c>
      <c r="M267" s="181">
        <v>104.31324641278036</v>
      </c>
      <c r="N267" s="181">
        <v>104.31324641278036</v>
      </c>
      <c r="O267" s="181">
        <v>104.31324641278036</v>
      </c>
      <c r="P267" s="181">
        <v>104.31324641278036</v>
      </c>
      <c r="Q267" s="181">
        <v>104.31324641278036</v>
      </c>
      <c r="R267" s="181">
        <v>104.31324641278036</v>
      </c>
      <c r="S267" s="181">
        <v>104.31324641278036</v>
      </c>
      <c r="T267" s="181">
        <v>99.637477190223507</v>
      </c>
      <c r="U267" s="181">
        <v>99.637477190223507</v>
      </c>
      <c r="V267" s="181">
        <v>99.637477190223507</v>
      </c>
      <c r="W267" s="181">
        <v>99.637477190223507</v>
      </c>
      <c r="X267" s="181">
        <v>99.637477190223507</v>
      </c>
      <c r="Y267" s="181">
        <v>100.58985814260447</v>
      </c>
      <c r="Z267" s="181">
        <v>100.58985814260447</v>
      </c>
      <c r="AA267" s="181">
        <v>100.58985814260447</v>
      </c>
      <c r="AB267" s="181">
        <v>100.58985814260447</v>
      </c>
      <c r="AC267" s="181">
        <v>100.58985814260447</v>
      </c>
      <c r="AD267" s="181">
        <v>100.58985814260447</v>
      </c>
      <c r="AE267" s="181">
        <v>100.58985814260447</v>
      </c>
      <c r="AF267" s="181">
        <v>100.58985814260447</v>
      </c>
      <c r="AG267" s="181">
        <v>100.58985814260447</v>
      </c>
      <c r="AH267" s="181">
        <v>100.58985814260447</v>
      </c>
      <c r="AI267" s="181">
        <v>100.58985814260447</v>
      </c>
      <c r="AJ267" s="181">
        <v>103.98291802712421</v>
      </c>
      <c r="AK267" s="181">
        <v>103.98291802712421</v>
      </c>
      <c r="AL267" s="181">
        <v>103.98291802712421</v>
      </c>
      <c r="AM267" s="181">
        <v>103.98291802712421</v>
      </c>
      <c r="AN267" s="181">
        <v>103.98291802712421</v>
      </c>
      <c r="AO267" s="181">
        <v>103.98291802712421</v>
      </c>
      <c r="AP267" s="181">
        <v>103.98291802712421</v>
      </c>
      <c r="AQ267" s="181">
        <v>103.98291802712421</v>
      </c>
      <c r="AR267" s="181">
        <v>103.98291802712421</v>
      </c>
      <c r="AS267" s="181">
        <v>103.98291802712421</v>
      </c>
      <c r="AT267" s="181">
        <v>103.98291802712421</v>
      </c>
      <c r="AU267" s="181">
        <v>103.98291802712421</v>
      </c>
      <c r="AV267" s="181">
        <v>103.98291802712421</v>
      </c>
      <c r="AW267" s="181">
        <v>103.98291802712421</v>
      </c>
      <c r="AX267" s="181">
        <v>103.98291802712421</v>
      </c>
      <c r="AY267" s="181">
        <v>103.98291802712421</v>
      </c>
      <c r="AZ267" s="181">
        <v>106.02484896613419</v>
      </c>
      <c r="BA267" s="181">
        <v>106.02484896613419</v>
      </c>
      <c r="BB267" s="181">
        <v>108.16706947271625</v>
      </c>
      <c r="BC267" s="181">
        <v>108.16706947271625</v>
      </c>
      <c r="BD267" s="181">
        <v>108.16706947271625</v>
      </c>
      <c r="BE267" s="181">
        <v>112.7723240299503</v>
      </c>
      <c r="BF267" s="181">
        <v>112.7723240299503</v>
      </c>
      <c r="BG267" s="181">
        <v>112.7723240299503</v>
      </c>
      <c r="BH267" s="181">
        <v>125.0329011329386</v>
      </c>
      <c r="BI267" s="181">
        <v>125.0329011329386</v>
      </c>
      <c r="BJ267" s="181">
        <v>125.0329011329386</v>
      </c>
      <c r="BK267" s="181">
        <v>125.0329011329386</v>
      </c>
      <c r="BL267" s="181">
        <v>125.0329011329386</v>
      </c>
      <c r="BM267" s="181">
        <v>123.1942424557197</v>
      </c>
      <c r="BN267" s="181">
        <v>123.1942424557197</v>
      </c>
      <c r="BO267" s="181">
        <v>123.1942424557197</v>
      </c>
      <c r="BP267" s="181">
        <v>123.1942424557197</v>
      </c>
      <c r="BQ267" s="181">
        <v>123.1942424557197</v>
      </c>
      <c r="BR267" s="181">
        <v>125.09900436048159</v>
      </c>
      <c r="BS267" s="181">
        <v>125.09900436048159</v>
      </c>
      <c r="BT267" s="181">
        <v>125.09900436048159</v>
      </c>
    </row>
    <row r="268" spans="1:72" x14ac:dyDescent="0.25">
      <c r="A268" s="173" t="s">
        <v>141</v>
      </c>
      <c r="B268" s="188"/>
      <c r="C268" s="164">
        <f>C269</f>
        <v>2</v>
      </c>
      <c r="D268" s="177">
        <v>101.978977532249</v>
      </c>
      <c r="E268" s="177">
        <v>101.45610764499996</v>
      </c>
      <c r="F268" s="177">
        <f t="shared" ref="F268:BT268" si="106">F269</f>
        <v>101.61298748713332</v>
      </c>
      <c r="G268" s="177">
        <f t="shared" si="106"/>
        <v>101.61298748713332</v>
      </c>
      <c r="H268" s="177">
        <f t="shared" si="106"/>
        <v>101.61298748713332</v>
      </c>
      <c r="I268" s="177">
        <f t="shared" si="106"/>
        <v>101.61298748713332</v>
      </c>
      <c r="J268" s="177">
        <f t="shared" si="106"/>
        <v>102.8532326260879</v>
      </c>
      <c r="K268" s="177">
        <f t="shared" si="106"/>
        <v>103.32231728915023</v>
      </c>
      <c r="L268" s="177">
        <f t="shared" si="106"/>
        <v>103.69748065979513</v>
      </c>
      <c r="M268" s="177">
        <f t="shared" si="106"/>
        <v>103.69748065979513</v>
      </c>
      <c r="N268" s="177">
        <f t="shared" si="106"/>
        <v>104.08342641698628</v>
      </c>
      <c r="O268" s="177">
        <f t="shared" si="106"/>
        <v>104.08342641698628</v>
      </c>
      <c r="P268" s="177">
        <f t="shared" si="106"/>
        <v>104.32584961748279</v>
      </c>
      <c r="Q268" s="177">
        <f t="shared" si="106"/>
        <v>104.5868298862849</v>
      </c>
      <c r="R268" s="177">
        <f t="shared" si="106"/>
        <v>104.86937294766082</v>
      </c>
      <c r="S268" s="177">
        <f t="shared" si="106"/>
        <v>104.86937294766082</v>
      </c>
      <c r="T268" s="177">
        <f t="shared" si="106"/>
        <v>105.22447828741412</v>
      </c>
      <c r="U268" s="177">
        <f t="shared" si="106"/>
        <v>105.94505888022076</v>
      </c>
      <c r="V268" s="177">
        <f t="shared" si="106"/>
        <v>107.14126566234192</v>
      </c>
      <c r="W268" s="177">
        <f t="shared" si="106"/>
        <v>107.05727489359663</v>
      </c>
      <c r="X268" s="177">
        <f t="shared" si="106"/>
        <v>107.22363274030079</v>
      </c>
      <c r="Y268" s="177">
        <f t="shared" si="106"/>
        <v>107.6927211197488</v>
      </c>
      <c r="Z268" s="177">
        <f t="shared" si="106"/>
        <v>107.9375875711942</v>
      </c>
      <c r="AA268" s="177">
        <f t="shared" si="106"/>
        <v>107.9375875711942</v>
      </c>
      <c r="AB268" s="177">
        <f t="shared" si="106"/>
        <v>109.29060295690225</v>
      </c>
      <c r="AC268" s="177">
        <f t="shared" si="106"/>
        <v>108.23853981708251</v>
      </c>
      <c r="AD268" s="177">
        <f t="shared" si="106"/>
        <v>108.49711945940618</v>
      </c>
      <c r="AE268" s="177">
        <f t="shared" si="106"/>
        <v>109.81991009987604</v>
      </c>
      <c r="AF268" s="177">
        <f t="shared" si="106"/>
        <v>109.63179255299752</v>
      </c>
      <c r="AG268" s="177">
        <f t="shared" si="106"/>
        <v>109.86095435669729</v>
      </c>
      <c r="AH268" s="177">
        <f t="shared" si="106"/>
        <v>109.58697007942807</v>
      </c>
      <c r="AI268" s="177">
        <f t="shared" si="106"/>
        <v>110.23276275543773</v>
      </c>
      <c r="AJ268" s="177">
        <f t="shared" si="106"/>
        <v>110.61952117817148</v>
      </c>
      <c r="AK268" s="177">
        <f t="shared" si="106"/>
        <v>110.89483182922049</v>
      </c>
      <c r="AL268" s="177">
        <f t="shared" si="106"/>
        <v>111.43902445156002</v>
      </c>
      <c r="AM268" s="177">
        <f t="shared" si="106"/>
        <v>111.27271729517003</v>
      </c>
      <c r="AN268" s="177">
        <f t="shared" si="106"/>
        <v>111.86689895832595</v>
      </c>
      <c r="AO268" s="177">
        <f t="shared" si="106"/>
        <v>110.82676823800463</v>
      </c>
      <c r="AP268" s="177">
        <f t="shared" si="106"/>
        <v>111.20344515798234</v>
      </c>
      <c r="AQ268" s="177">
        <f t="shared" si="106"/>
        <v>112.65932577178123</v>
      </c>
      <c r="AR268" s="177">
        <f t="shared" si="106"/>
        <v>112.59698011883758</v>
      </c>
      <c r="AS268" s="177">
        <f t="shared" si="106"/>
        <v>112.23927740727027</v>
      </c>
      <c r="AT268" s="177">
        <f t="shared" si="106"/>
        <v>110.52713311082545</v>
      </c>
      <c r="AU268" s="177">
        <f t="shared" si="106"/>
        <v>112.83232872600557</v>
      </c>
      <c r="AV268" s="177">
        <f t="shared" si="106"/>
        <v>114.16431094544637</v>
      </c>
      <c r="AW268" s="177">
        <f t="shared" si="106"/>
        <v>113.20308183907441</v>
      </c>
      <c r="AX268" s="177">
        <f t="shared" si="106"/>
        <v>113.86448397374284</v>
      </c>
      <c r="AY268" s="177">
        <f t="shared" si="106"/>
        <v>113.45505319359341</v>
      </c>
      <c r="AZ268" s="177">
        <f t="shared" si="106"/>
        <v>115.32504919012398</v>
      </c>
      <c r="BA268" s="177">
        <f t="shared" si="106"/>
        <v>113.18078945390465</v>
      </c>
      <c r="BB268" s="177">
        <f t="shared" si="106"/>
        <v>114.48463183651792</v>
      </c>
      <c r="BC268" s="177">
        <f t="shared" si="106"/>
        <v>114.81946163057923</v>
      </c>
      <c r="BD268" s="177">
        <f t="shared" si="106"/>
        <v>115.05005087323244</v>
      </c>
      <c r="BE268" s="177">
        <f t="shared" si="106"/>
        <v>114.81088063093526</v>
      </c>
      <c r="BF268" s="177">
        <f t="shared" si="106"/>
        <v>114.56816218652419</v>
      </c>
      <c r="BG268" s="177">
        <f t="shared" si="106"/>
        <v>114.8101946697688</v>
      </c>
      <c r="BH268" s="177">
        <f t="shared" si="106"/>
        <v>115.18191703667776</v>
      </c>
      <c r="BI268" s="177">
        <f t="shared" si="106"/>
        <v>114.27458142930516</v>
      </c>
      <c r="BJ268" s="177">
        <f t="shared" si="106"/>
        <v>116.43226753263403</v>
      </c>
      <c r="BK268" s="177">
        <f t="shared" si="106"/>
        <v>117.29808142484062</v>
      </c>
      <c r="BL268" s="177">
        <f t="shared" si="106"/>
        <v>117.50138015219767</v>
      </c>
      <c r="BM268" s="177">
        <f t="shared" si="106"/>
        <v>117.66854920335763</v>
      </c>
      <c r="BN268" s="177">
        <f t="shared" si="106"/>
        <v>117.66854920335763</v>
      </c>
      <c r="BO268" s="177">
        <f t="shared" si="106"/>
        <v>116.78539736059705</v>
      </c>
      <c r="BP268" s="177">
        <f t="shared" si="106"/>
        <v>117.16202023219232</v>
      </c>
      <c r="BQ268" s="177">
        <f t="shared" si="106"/>
        <v>116.67395567449631</v>
      </c>
      <c r="BR268" s="177">
        <f t="shared" si="106"/>
        <v>114.25572754292338</v>
      </c>
      <c r="BS268" s="177">
        <f t="shared" si="106"/>
        <v>114.71547906148629</v>
      </c>
      <c r="BT268" s="177">
        <f t="shared" si="106"/>
        <v>115.38890766633654</v>
      </c>
    </row>
    <row r="269" spans="1:72" x14ac:dyDescent="0.25">
      <c r="B269" s="148" t="s">
        <v>601</v>
      </c>
      <c r="C269" s="200">
        <v>2</v>
      </c>
      <c r="D269" s="181">
        <v>101.978977532249</v>
      </c>
      <c r="E269" s="181">
        <v>101.45610764499996</v>
      </c>
      <c r="F269" s="181">
        <v>101.61298748713332</v>
      </c>
      <c r="G269" s="181">
        <v>101.61298748713332</v>
      </c>
      <c r="H269" s="181">
        <v>101.61298748713332</v>
      </c>
      <c r="I269" s="181">
        <v>101.61298748713332</v>
      </c>
      <c r="J269" s="181">
        <v>102.8532326260879</v>
      </c>
      <c r="K269" s="181">
        <v>103.32231728915023</v>
      </c>
      <c r="L269" s="181">
        <v>103.69748065979513</v>
      </c>
      <c r="M269" s="181">
        <v>103.69748065979513</v>
      </c>
      <c r="N269" s="181">
        <v>104.08342641698628</v>
      </c>
      <c r="O269" s="181">
        <v>104.08342641698628</v>
      </c>
      <c r="P269" s="181">
        <v>104.32584961748279</v>
      </c>
      <c r="Q269" s="181">
        <v>104.5868298862849</v>
      </c>
      <c r="R269" s="181">
        <v>104.86937294766082</v>
      </c>
      <c r="S269" s="181">
        <v>104.86937294766082</v>
      </c>
      <c r="T269" s="181">
        <v>105.22447828741412</v>
      </c>
      <c r="U269" s="181">
        <v>105.94505888022076</v>
      </c>
      <c r="V269" s="181">
        <v>107.14126566234192</v>
      </c>
      <c r="W269" s="181">
        <v>107.05727489359663</v>
      </c>
      <c r="X269" s="181">
        <v>107.22363274030079</v>
      </c>
      <c r="Y269" s="181">
        <v>107.6927211197488</v>
      </c>
      <c r="Z269" s="181">
        <v>107.9375875711942</v>
      </c>
      <c r="AA269" s="181">
        <v>107.9375875711942</v>
      </c>
      <c r="AB269" s="181">
        <v>109.29060295690225</v>
      </c>
      <c r="AC269" s="181">
        <v>108.23853981708251</v>
      </c>
      <c r="AD269" s="181">
        <v>108.49711945940618</v>
      </c>
      <c r="AE269" s="181">
        <v>109.81991009987604</v>
      </c>
      <c r="AF269" s="181">
        <v>109.63179255299752</v>
      </c>
      <c r="AG269" s="181">
        <v>109.86095435669729</v>
      </c>
      <c r="AH269" s="181">
        <v>109.58697007942807</v>
      </c>
      <c r="AI269" s="181">
        <v>110.23276275543773</v>
      </c>
      <c r="AJ269" s="181">
        <v>110.61952117817148</v>
      </c>
      <c r="AK269" s="181">
        <v>110.89483182922049</v>
      </c>
      <c r="AL269" s="181">
        <v>111.43902445156002</v>
      </c>
      <c r="AM269" s="181">
        <v>111.27271729517003</v>
      </c>
      <c r="AN269" s="181">
        <v>111.86689895832595</v>
      </c>
      <c r="AO269" s="181">
        <v>110.82676823800463</v>
      </c>
      <c r="AP269" s="181">
        <v>111.20344515798234</v>
      </c>
      <c r="AQ269" s="181">
        <v>112.65932577178123</v>
      </c>
      <c r="AR269" s="181">
        <v>112.59698011883758</v>
      </c>
      <c r="AS269" s="181">
        <v>112.23927740727027</v>
      </c>
      <c r="AT269" s="181">
        <v>110.52713311082545</v>
      </c>
      <c r="AU269" s="181">
        <v>112.83232872600557</v>
      </c>
      <c r="AV269" s="181">
        <v>114.16431094544637</v>
      </c>
      <c r="AW269" s="181">
        <v>113.20308183907441</v>
      </c>
      <c r="AX269" s="181">
        <v>113.86448397374284</v>
      </c>
      <c r="AY269" s="181">
        <v>113.45505319359341</v>
      </c>
      <c r="AZ269" s="181">
        <v>115.32504919012398</v>
      </c>
      <c r="BA269" s="181">
        <v>113.18078945390465</v>
      </c>
      <c r="BB269" s="181">
        <v>114.48463183651792</v>
      </c>
      <c r="BC269" s="181">
        <v>114.81946163057923</v>
      </c>
      <c r="BD269" s="181">
        <v>115.05005087323244</v>
      </c>
      <c r="BE269" s="181">
        <v>114.81088063093526</v>
      </c>
      <c r="BF269" s="181">
        <v>114.56816218652419</v>
      </c>
      <c r="BG269" s="181">
        <v>114.8101946697688</v>
      </c>
      <c r="BH269" s="181">
        <v>115.18191703667776</v>
      </c>
      <c r="BI269" s="181">
        <v>114.27458142930516</v>
      </c>
      <c r="BJ269" s="181">
        <v>116.43226753263403</v>
      </c>
      <c r="BK269" s="181">
        <v>117.29808142484062</v>
      </c>
      <c r="BL269" s="181">
        <v>117.50138015219767</v>
      </c>
      <c r="BM269" s="181">
        <v>117.66854920335763</v>
      </c>
      <c r="BN269" s="181">
        <v>117.66854920335763</v>
      </c>
      <c r="BO269" s="181">
        <v>116.78539736059705</v>
      </c>
      <c r="BP269" s="181">
        <v>117.16202023219232</v>
      </c>
      <c r="BQ269" s="181">
        <v>116.67395567449631</v>
      </c>
      <c r="BR269" s="181">
        <v>114.25572754292338</v>
      </c>
      <c r="BS269" s="181">
        <v>114.71547906148629</v>
      </c>
      <c r="BT269" s="181">
        <v>115.38890766633654</v>
      </c>
    </row>
    <row r="270" spans="1:72" x14ac:dyDescent="0.25">
      <c r="C270" s="152"/>
      <c r="D270" s="181"/>
      <c r="E270" s="181"/>
      <c r="F270" s="181"/>
      <c r="T270" s="181"/>
      <c r="Y270" s="181"/>
    </row>
    <row r="271" spans="1:72" x14ac:dyDescent="0.25">
      <c r="A271" s="159" t="s">
        <v>142</v>
      </c>
      <c r="B271" s="192"/>
      <c r="C271" s="164">
        <f>C272+C277+C281+C284+C287</f>
        <v>32</v>
      </c>
      <c r="D271" s="163">
        <v>102.68613313889024</v>
      </c>
      <c r="E271" s="163">
        <v>102.69238313889024</v>
      </c>
      <c r="F271" s="163">
        <f t="shared" ref="F271:BQ271" si="107">(F272*6+F277*13*1+F281*1+F284*11+F287*1)/32</f>
        <v>102.69238313889024</v>
      </c>
      <c r="G271" s="163">
        <f t="shared" si="107"/>
        <v>102.69238313889024</v>
      </c>
      <c r="H271" s="163">
        <f t="shared" si="107"/>
        <v>102.69238313889024</v>
      </c>
      <c r="I271" s="163">
        <f t="shared" si="107"/>
        <v>102.69238313889024</v>
      </c>
      <c r="J271" s="163">
        <f t="shared" si="107"/>
        <v>105.99502757703</v>
      </c>
      <c r="K271" s="163">
        <f t="shared" si="107"/>
        <v>106.89850359080893</v>
      </c>
      <c r="L271" s="163">
        <f t="shared" si="107"/>
        <v>106.89850359080893</v>
      </c>
      <c r="M271" s="163">
        <f t="shared" si="107"/>
        <v>106.89850359080893</v>
      </c>
      <c r="N271" s="163">
        <f t="shared" si="107"/>
        <v>106.89850359080893</v>
      </c>
      <c r="O271" s="163">
        <f t="shared" si="107"/>
        <v>106.89850359080893</v>
      </c>
      <c r="P271" s="163">
        <f t="shared" si="107"/>
        <v>106.89850359080893</v>
      </c>
      <c r="Q271" s="163">
        <f t="shared" si="107"/>
        <v>107.66389285194327</v>
      </c>
      <c r="R271" s="163">
        <f t="shared" si="107"/>
        <v>107.66389285194327</v>
      </c>
      <c r="S271" s="163">
        <f t="shared" si="107"/>
        <v>107.66389285194327</v>
      </c>
      <c r="T271" s="163">
        <f t="shared" si="107"/>
        <v>107.66389285194327</v>
      </c>
      <c r="U271" s="163">
        <f t="shared" si="107"/>
        <v>107.66389285194327</v>
      </c>
      <c r="V271" s="163">
        <f t="shared" si="107"/>
        <v>110.89597576679486</v>
      </c>
      <c r="W271" s="163">
        <f t="shared" si="107"/>
        <v>110.89597576679486</v>
      </c>
      <c r="X271" s="163">
        <f t="shared" si="107"/>
        <v>110.89597576679486</v>
      </c>
      <c r="Y271" s="163">
        <f t="shared" si="107"/>
        <v>110.89597576679486</v>
      </c>
      <c r="Z271" s="163">
        <f t="shared" si="107"/>
        <v>110.89597576679486</v>
      </c>
      <c r="AA271" s="163">
        <f t="shared" si="107"/>
        <v>110.89597576679486</v>
      </c>
      <c r="AB271" s="163">
        <f t="shared" si="107"/>
        <v>110.89597576679486</v>
      </c>
      <c r="AC271" s="163">
        <f t="shared" si="107"/>
        <v>110.89597576679486</v>
      </c>
      <c r="AD271" s="163">
        <f t="shared" si="107"/>
        <v>110.89597576679486</v>
      </c>
      <c r="AE271" s="163">
        <f t="shared" si="107"/>
        <v>110.89597576679486</v>
      </c>
      <c r="AF271" s="163">
        <f t="shared" si="107"/>
        <v>110.89597576679486</v>
      </c>
      <c r="AG271" s="163">
        <f t="shared" si="107"/>
        <v>110.89597576679486</v>
      </c>
      <c r="AH271" s="163">
        <f t="shared" si="107"/>
        <v>112.21849403565736</v>
      </c>
      <c r="AI271" s="163">
        <f t="shared" si="107"/>
        <v>112.21849403565736</v>
      </c>
      <c r="AJ271" s="163">
        <f t="shared" si="107"/>
        <v>112.21849403565736</v>
      </c>
      <c r="AK271" s="163">
        <f t="shared" si="107"/>
        <v>112.21849403565736</v>
      </c>
      <c r="AL271" s="163">
        <f t="shared" si="107"/>
        <v>112.21849403565736</v>
      </c>
      <c r="AM271" s="163">
        <f t="shared" si="107"/>
        <v>112.21849403565736</v>
      </c>
      <c r="AN271" s="163">
        <f t="shared" si="107"/>
        <v>112.21849403565736</v>
      </c>
      <c r="AO271" s="163">
        <f t="shared" si="107"/>
        <v>112.21849403565736</v>
      </c>
      <c r="AP271" s="163">
        <f t="shared" si="107"/>
        <v>112.21849403565736</v>
      </c>
      <c r="AQ271" s="163">
        <f t="shared" si="107"/>
        <v>112.21849403565736</v>
      </c>
      <c r="AR271" s="163">
        <f t="shared" si="107"/>
        <v>112.21849403565736</v>
      </c>
      <c r="AS271" s="163">
        <f t="shared" si="107"/>
        <v>112.21849403565736</v>
      </c>
      <c r="AT271" s="163">
        <f t="shared" si="107"/>
        <v>118.05742051641147</v>
      </c>
      <c r="AU271" s="163">
        <f t="shared" si="107"/>
        <v>118.05742051641147</v>
      </c>
      <c r="AV271" s="163">
        <f t="shared" si="107"/>
        <v>118.05742051641147</v>
      </c>
      <c r="AW271" s="163">
        <f t="shared" si="107"/>
        <v>118.05742051641147</v>
      </c>
      <c r="AX271" s="163">
        <f t="shared" si="107"/>
        <v>118.05742051641147</v>
      </c>
      <c r="AY271" s="163">
        <f t="shared" si="107"/>
        <v>118.05742051641147</v>
      </c>
      <c r="AZ271" s="163">
        <f t="shared" si="107"/>
        <v>118.05742051641147</v>
      </c>
      <c r="BA271" s="163">
        <f t="shared" si="107"/>
        <v>118.05742051641147</v>
      </c>
      <c r="BB271" s="163">
        <f t="shared" si="107"/>
        <v>118.05742051641147</v>
      </c>
      <c r="BC271" s="163">
        <f t="shared" si="107"/>
        <v>118.05742051641147</v>
      </c>
      <c r="BD271" s="163">
        <f t="shared" si="107"/>
        <v>118.05742051641147</v>
      </c>
      <c r="BE271" s="163">
        <f t="shared" si="107"/>
        <v>118.05742051641147</v>
      </c>
      <c r="BF271" s="163">
        <f t="shared" si="107"/>
        <v>120.2743798347268</v>
      </c>
      <c r="BG271" s="163">
        <f t="shared" si="107"/>
        <v>120.2743798347268</v>
      </c>
      <c r="BH271" s="163">
        <f t="shared" si="107"/>
        <v>120.2743798347268</v>
      </c>
      <c r="BI271" s="163">
        <f t="shared" si="107"/>
        <v>120.2743798347268</v>
      </c>
      <c r="BJ271" s="163">
        <f t="shared" si="107"/>
        <v>120.2743798347268</v>
      </c>
      <c r="BK271" s="163">
        <f t="shared" si="107"/>
        <v>120.2743798347268</v>
      </c>
      <c r="BL271" s="163">
        <f t="shared" si="107"/>
        <v>120.2743798347268</v>
      </c>
      <c r="BM271" s="163">
        <f t="shared" si="107"/>
        <v>120.903577847436</v>
      </c>
      <c r="BN271" s="163">
        <f t="shared" si="107"/>
        <v>120.903577847436</v>
      </c>
      <c r="BO271" s="163">
        <f t="shared" si="107"/>
        <v>120.903577847436</v>
      </c>
      <c r="BP271" s="163">
        <f t="shared" si="107"/>
        <v>120.903577847436</v>
      </c>
      <c r="BQ271" s="163">
        <f t="shared" si="107"/>
        <v>120.903577847436</v>
      </c>
      <c r="BR271" s="165">
        <f>(BR272*6+BR277*13*1+BR281*1+BR284*11+BR287*1)/32</f>
        <v>123.71534152116368</v>
      </c>
      <c r="BS271" s="165">
        <f>(BS272*6+BS277*13*1+BS281*1+BS284*11+BS287*1)/32</f>
        <v>123.71534152116368</v>
      </c>
      <c r="BT271" s="165">
        <f>(BT272*6+BT277*13*1+BT281*1+BT284*11+BT287*1)/32</f>
        <v>123.71534152116368</v>
      </c>
    </row>
    <row r="272" spans="1:72" s="147" customFormat="1" x14ac:dyDescent="0.25">
      <c r="A272" s="189" t="s">
        <v>143</v>
      </c>
      <c r="B272" s="215"/>
      <c r="C272" s="164">
        <f>C273</f>
        <v>6</v>
      </c>
      <c r="D272" s="176">
        <v>105.06586227922399</v>
      </c>
      <c r="E272" s="176">
        <v>105.06586227922399</v>
      </c>
      <c r="F272" s="176">
        <f t="shared" ref="F272:BT272" si="108">F273</f>
        <v>105.06586227922399</v>
      </c>
      <c r="G272" s="176">
        <f t="shared" si="108"/>
        <v>105.06586227922399</v>
      </c>
      <c r="H272" s="176">
        <f t="shared" si="108"/>
        <v>105.06586227922399</v>
      </c>
      <c r="I272" s="176">
        <f t="shared" si="108"/>
        <v>105.06586227922399</v>
      </c>
      <c r="J272" s="176">
        <f t="shared" si="108"/>
        <v>109.79730337983858</v>
      </c>
      <c r="K272" s="176">
        <f t="shared" si="108"/>
        <v>110.1283756086877</v>
      </c>
      <c r="L272" s="176">
        <f t="shared" si="108"/>
        <v>110.1283756086877</v>
      </c>
      <c r="M272" s="176">
        <f t="shared" si="108"/>
        <v>110.1283756086877</v>
      </c>
      <c r="N272" s="176">
        <f t="shared" si="108"/>
        <v>110.1283756086877</v>
      </c>
      <c r="O272" s="176">
        <f t="shared" si="108"/>
        <v>110.1283756086877</v>
      </c>
      <c r="P272" s="176">
        <f t="shared" si="108"/>
        <v>110.1283756086877</v>
      </c>
      <c r="Q272" s="176">
        <f t="shared" si="108"/>
        <v>110.1283756086877</v>
      </c>
      <c r="R272" s="176">
        <f t="shared" si="108"/>
        <v>110.1283756086877</v>
      </c>
      <c r="S272" s="176">
        <f t="shared" si="108"/>
        <v>110.1283756086877</v>
      </c>
      <c r="T272" s="176">
        <f t="shared" si="108"/>
        <v>110.1283756086877</v>
      </c>
      <c r="U272" s="176">
        <f t="shared" si="108"/>
        <v>110.1283756086877</v>
      </c>
      <c r="V272" s="176">
        <f t="shared" si="108"/>
        <v>119.06767178754025</v>
      </c>
      <c r="W272" s="176">
        <f t="shared" si="108"/>
        <v>119.06767178754025</v>
      </c>
      <c r="X272" s="176">
        <f t="shared" si="108"/>
        <v>119.06767178754025</v>
      </c>
      <c r="Y272" s="176">
        <f t="shared" si="108"/>
        <v>119.06767178754025</v>
      </c>
      <c r="Z272" s="176">
        <f t="shared" si="108"/>
        <v>119.06767178754025</v>
      </c>
      <c r="AA272" s="176">
        <f t="shared" si="108"/>
        <v>119.06767178754025</v>
      </c>
      <c r="AB272" s="176">
        <f t="shared" si="108"/>
        <v>119.06767178754025</v>
      </c>
      <c r="AC272" s="176">
        <f t="shared" si="108"/>
        <v>119.06767178754025</v>
      </c>
      <c r="AD272" s="176">
        <f t="shared" si="108"/>
        <v>119.06767178754025</v>
      </c>
      <c r="AE272" s="176">
        <f t="shared" si="108"/>
        <v>119.06767178754025</v>
      </c>
      <c r="AF272" s="176">
        <f t="shared" si="108"/>
        <v>119.06767178754025</v>
      </c>
      <c r="AG272" s="176">
        <f t="shared" si="108"/>
        <v>119.06767178754025</v>
      </c>
      <c r="AH272" s="176">
        <f t="shared" si="108"/>
        <v>122.54118682699108</v>
      </c>
      <c r="AI272" s="176">
        <f t="shared" si="108"/>
        <v>122.54118682699108</v>
      </c>
      <c r="AJ272" s="176">
        <f t="shared" si="108"/>
        <v>122.54118682699108</v>
      </c>
      <c r="AK272" s="176">
        <f t="shared" si="108"/>
        <v>122.54118682699108</v>
      </c>
      <c r="AL272" s="176">
        <f t="shared" si="108"/>
        <v>122.54118682699108</v>
      </c>
      <c r="AM272" s="176">
        <f t="shared" si="108"/>
        <v>122.54118682699108</v>
      </c>
      <c r="AN272" s="176">
        <f t="shared" si="108"/>
        <v>122.54118682699108</v>
      </c>
      <c r="AO272" s="176">
        <f t="shared" si="108"/>
        <v>122.54118682699108</v>
      </c>
      <c r="AP272" s="176">
        <f t="shared" si="108"/>
        <v>122.54118682699108</v>
      </c>
      <c r="AQ272" s="176">
        <f t="shared" si="108"/>
        <v>122.54118682699108</v>
      </c>
      <c r="AR272" s="176">
        <f t="shared" si="108"/>
        <v>122.54118682699108</v>
      </c>
      <c r="AS272" s="176">
        <f t="shared" si="108"/>
        <v>122.54118682699108</v>
      </c>
      <c r="AT272" s="176">
        <f t="shared" si="108"/>
        <v>123.989945715871</v>
      </c>
      <c r="AU272" s="176">
        <f t="shared" si="108"/>
        <v>123.989945715871</v>
      </c>
      <c r="AV272" s="176">
        <f t="shared" si="108"/>
        <v>123.989945715871</v>
      </c>
      <c r="AW272" s="176">
        <f t="shared" si="108"/>
        <v>123.989945715871</v>
      </c>
      <c r="AX272" s="176">
        <f t="shared" si="108"/>
        <v>123.989945715871</v>
      </c>
      <c r="AY272" s="176">
        <f t="shared" si="108"/>
        <v>123.989945715871</v>
      </c>
      <c r="AZ272" s="176">
        <f t="shared" si="108"/>
        <v>123.989945715871</v>
      </c>
      <c r="BA272" s="176">
        <f t="shared" si="108"/>
        <v>123.989945715871</v>
      </c>
      <c r="BB272" s="176">
        <f t="shared" si="108"/>
        <v>123.989945715871</v>
      </c>
      <c r="BC272" s="176">
        <f t="shared" si="108"/>
        <v>123.989945715871</v>
      </c>
      <c r="BD272" s="176">
        <f t="shared" si="108"/>
        <v>123.989945715871</v>
      </c>
      <c r="BE272" s="176">
        <f t="shared" si="108"/>
        <v>123.989945715871</v>
      </c>
      <c r="BF272" s="176">
        <f t="shared" si="108"/>
        <v>130.83615211353947</v>
      </c>
      <c r="BG272" s="176">
        <f t="shared" si="108"/>
        <v>130.83615211353947</v>
      </c>
      <c r="BH272" s="176">
        <f t="shared" si="108"/>
        <v>130.83615211353947</v>
      </c>
      <c r="BI272" s="176">
        <f t="shared" si="108"/>
        <v>130.83615211353947</v>
      </c>
      <c r="BJ272" s="176">
        <f t="shared" si="108"/>
        <v>130.83615211353947</v>
      </c>
      <c r="BK272" s="176">
        <f t="shared" si="108"/>
        <v>130.83615211353947</v>
      </c>
      <c r="BL272" s="176">
        <f t="shared" si="108"/>
        <v>130.83615211353947</v>
      </c>
      <c r="BM272" s="176">
        <f t="shared" si="108"/>
        <v>130.83615211353947</v>
      </c>
      <c r="BN272" s="176">
        <f t="shared" si="108"/>
        <v>130.83615211353947</v>
      </c>
      <c r="BO272" s="176">
        <f t="shared" si="108"/>
        <v>130.83615211353947</v>
      </c>
      <c r="BP272" s="176">
        <f t="shared" si="108"/>
        <v>130.83615211353947</v>
      </c>
      <c r="BQ272" s="176">
        <f t="shared" si="108"/>
        <v>130.83615211353947</v>
      </c>
      <c r="BR272" s="177">
        <f t="shared" si="108"/>
        <v>140.38646289273646</v>
      </c>
      <c r="BS272" s="177">
        <f t="shared" si="108"/>
        <v>140.38646289273646</v>
      </c>
      <c r="BT272" s="177">
        <f t="shared" si="108"/>
        <v>140.38646289273646</v>
      </c>
    </row>
    <row r="273" spans="1:72" x14ac:dyDescent="0.25">
      <c r="A273" s="173" t="s">
        <v>144</v>
      </c>
      <c r="B273" s="188"/>
      <c r="C273" s="164">
        <f>SUM(C274:C276)</f>
        <v>6</v>
      </c>
      <c r="D273" s="176">
        <v>105.06586227922399</v>
      </c>
      <c r="E273" s="176">
        <v>105.06586227922399</v>
      </c>
      <c r="F273" s="176">
        <f t="shared" ref="F273:BQ273" si="109">(F274*3+F275*1+F276*2)/6</f>
        <v>105.06586227922399</v>
      </c>
      <c r="G273" s="176">
        <f t="shared" si="109"/>
        <v>105.06586227922399</v>
      </c>
      <c r="H273" s="176">
        <f t="shared" si="109"/>
        <v>105.06586227922399</v>
      </c>
      <c r="I273" s="176">
        <f t="shared" si="109"/>
        <v>105.06586227922399</v>
      </c>
      <c r="J273" s="176">
        <f t="shared" si="109"/>
        <v>109.79730337983858</v>
      </c>
      <c r="K273" s="176">
        <f t="shared" si="109"/>
        <v>110.1283756086877</v>
      </c>
      <c r="L273" s="176">
        <f t="shared" si="109"/>
        <v>110.1283756086877</v>
      </c>
      <c r="M273" s="176">
        <f t="shared" si="109"/>
        <v>110.1283756086877</v>
      </c>
      <c r="N273" s="176">
        <f t="shared" si="109"/>
        <v>110.1283756086877</v>
      </c>
      <c r="O273" s="176">
        <f t="shared" si="109"/>
        <v>110.1283756086877</v>
      </c>
      <c r="P273" s="176">
        <f t="shared" si="109"/>
        <v>110.1283756086877</v>
      </c>
      <c r="Q273" s="176">
        <f t="shared" si="109"/>
        <v>110.1283756086877</v>
      </c>
      <c r="R273" s="176">
        <f t="shared" si="109"/>
        <v>110.1283756086877</v>
      </c>
      <c r="S273" s="176">
        <f t="shared" si="109"/>
        <v>110.1283756086877</v>
      </c>
      <c r="T273" s="176">
        <f t="shared" si="109"/>
        <v>110.1283756086877</v>
      </c>
      <c r="U273" s="176">
        <f t="shared" si="109"/>
        <v>110.1283756086877</v>
      </c>
      <c r="V273" s="176">
        <f t="shared" si="109"/>
        <v>119.06767178754025</v>
      </c>
      <c r="W273" s="176">
        <f t="shared" si="109"/>
        <v>119.06767178754025</v>
      </c>
      <c r="X273" s="176">
        <f t="shared" si="109"/>
        <v>119.06767178754025</v>
      </c>
      <c r="Y273" s="176">
        <f t="shared" si="109"/>
        <v>119.06767178754025</v>
      </c>
      <c r="Z273" s="176">
        <f t="shared" si="109"/>
        <v>119.06767178754025</v>
      </c>
      <c r="AA273" s="176">
        <f t="shared" si="109"/>
        <v>119.06767178754025</v>
      </c>
      <c r="AB273" s="176">
        <f t="shared" si="109"/>
        <v>119.06767178754025</v>
      </c>
      <c r="AC273" s="176">
        <f t="shared" si="109"/>
        <v>119.06767178754025</v>
      </c>
      <c r="AD273" s="176">
        <f t="shared" si="109"/>
        <v>119.06767178754025</v>
      </c>
      <c r="AE273" s="176">
        <f t="shared" si="109"/>
        <v>119.06767178754025</v>
      </c>
      <c r="AF273" s="176">
        <f t="shared" si="109"/>
        <v>119.06767178754025</v>
      </c>
      <c r="AG273" s="176">
        <f t="shared" si="109"/>
        <v>119.06767178754025</v>
      </c>
      <c r="AH273" s="176">
        <f t="shared" si="109"/>
        <v>122.54118682699108</v>
      </c>
      <c r="AI273" s="176">
        <f t="shared" si="109"/>
        <v>122.54118682699108</v>
      </c>
      <c r="AJ273" s="176">
        <f t="shared" si="109"/>
        <v>122.54118682699108</v>
      </c>
      <c r="AK273" s="176">
        <f t="shared" si="109"/>
        <v>122.54118682699108</v>
      </c>
      <c r="AL273" s="176">
        <f t="shared" si="109"/>
        <v>122.54118682699108</v>
      </c>
      <c r="AM273" s="176">
        <f t="shared" si="109"/>
        <v>122.54118682699108</v>
      </c>
      <c r="AN273" s="176">
        <f t="shared" si="109"/>
        <v>122.54118682699108</v>
      </c>
      <c r="AO273" s="176">
        <f t="shared" si="109"/>
        <v>122.54118682699108</v>
      </c>
      <c r="AP273" s="176">
        <f t="shared" si="109"/>
        <v>122.54118682699108</v>
      </c>
      <c r="AQ273" s="176">
        <f t="shared" si="109"/>
        <v>122.54118682699108</v>
      </c>
      <c r="AR273" s="176">
        <f t="shared" si="109"/>
        <v>122.54118682699108</v>
      </c>
      <c r="AS273" s="176">
        <f t="shared" si="109"/>
        <v>122.54118682699108</v>
      </c>
      <c r="AT273" s="176">
        <f t="shared" si="109"/>
        <v>123.989945715871</v>
      </c>
      <c r="AU273" s="176">
        <f t="shared" si="109"/>
        <v>123.989945715871</v>
      </c>
      <c r="AV273" s="176">
        <f t="shared" si="109"/>
        <v>123.989945715871</v>
      </c>
      <c r="AW273" s="176">
        <f t="shared" si="109"/>
        <v>123.989945715871</v>
      </c>
      <c r="AX273" s="176">
        <f t="shared" si="109"/>
        <v>123.989945715871</v>
      </c>
      <c r="AY273" s="176">
        <f t="shared" si="109"/>
        <v>123.989945715871</v>
      </c>
      <c r="AZ273" s="176">
        <f t="shared" si="109"/>
        <v>123.989945715871</v>
      </c>
      <c r="BA273" s="176">
        <f t="shared" si="109"/>
        <v>123.989945715871</v>
      </c>
      <c r="BB273" s="176">
        <f t="shared" si="109"/>
        <v>123.989945715871</v>
      </c>
      <c r="BC273" s="176">
        <f t="shared" si="109"/>
        <v>123.989945715871</v>
      </c>
      <c r="BD273" s="176">
        <f t="shared" si="109"/>
        <v>123.989945715871</v>
      </c>
      <c r="BE273" s="176">
        <f t="shared" si="109"/>
        <v>123.989945715871</v>
      </c>
      <c r="BF273" s="176">
        <f t="shared" si="109"/>
        <v>130.83615211353947</v>
      </c>
      <c r="BG273" s="176">
        <f t="shared" si="109"/>
        <v>130.83615211353947</v>
      </c>
      <c r="BH273" s="176">
        <f t="shared" si="109"/>
        <v>130.83615211353947</v>
      </c>
      <c r="BI273" s="176">
        <f t="shared" si="109"/>
        <v>130.83615211353947</v>
      </c>
      <c r="BJ273" s="176">
        <f t="shared" si="109"/>
        <v>130.83615211353947</v>
      </c>
      <c r="BK273" s="176">
        <f t="shared" si="109"/>
        <v>130.83615211353947</v>
      </c>
      <c r="BL273" s="176">
        <f t="shared" si="109"/>
        <v>130.83615211353947</v>
      </c>
      <c r="BM273" s="176">
        <f t="shared" si="109"/>
        <v>130.83615211353947</v>
      </c>
      <c r="BN273" s="176">
        <f t="shared" si="109"/>
        <v>130.83615211353947</v>
      </c>
      <c r="BO273" s="176">
        <f t="shared" si="109"/>
        <v>130.83615211353947</v>
      </c>
      <c r="BP273" s="176">
        <f t="shared" si="109"/>
        <v>130.83615211353947</v>
      </c>
      <c r="BQ273" s="176">
        <f t="shared" si="109"/>
        <v>130.83615211353947</v>
      </c>
      <c r="BR273" s="177">
        <f>(BR274*3+BR275*1+BR276*2)/6</f>
        <v>140.38646289273646</v>
      </c>
      <c r="BS273" s="177">
        <f>(BS274*3+BS275*1+BS276*2)/6</f>
        <v>140.38646289273646</v>
      </c>
      <c r="BT273" s="177">
        <f>(BT274*3+BT275*1+BT276*2)/6</f>
        <v>140.38646289273646</v>
      </c>
    </row>
    <row r="274" spans="1:72" x14ac:dyDescent="0.25">
      <c r="B274" s="148" t="s">
        <v>602</v>
      </c>
      <c r="C274" s="200">
        <v>3</v>
      </c>
      <c r="D274" s="181">
        <v>106.27288467549529</v>
      </c>
      <c r="E274" s="181">
        <v>106.27288467549529</v>
      </c>
      <c r="F274" s="181">
        <v>106.27288467549529</v>
      </c>
      <c r="G274" s="181">
        <v>106.27288467549529</v>
      </c>
      <c r="H274" s="181">
        <v>106.27288467549529</v>
      </c>
      <c r="I274" s="181">
        <v>106.27288467549529</v>
      </c>
      <c r="J274" s="181">
        <v>109.60084260475703</v>
      </c>
      <c r="K274" s="181">
        <v>109.60084260475703</v>
      </c>
      <c r="L274" s="181">
        <v>109.60084260475703</v>
      </c>
      <c r="M274" s="181">
        <v>109.60084260475703</v>
      </c>
      <c r="N274" s="181">
        <v>109.60084260475703</v>
      </c>
      <c r="O274" s="181">
        <v>109.60084260475703</v>
      </c>
      <c r="P274" s="181">
        <v>109.60084260475703</v>
      </c>
      <c r="Q274" s="181">
        <v>109.60084260475703</v>
      </c>
      <c r="R274" s="181">
        <v>109.60084260475703</v>
      </c>
      <c r="S274" s="181">
        <v>109.60084260475703</v>
      </c>
      <c r="T274" s="181">
        <v>109.60084260475703</v>
      </c>
      <c r="U274" s="181">
        <v>109.60084260475703</v>
      </c>
      <c r="V274" s="181">
        <v>125.33640717509128</v>
      </c>
      <c r="W274" s="181">
        <v>125.33640717509128</v>
      </c>
      <c r="X274" s="181">
        <v>125.33640717509128</v>
      </c>
      <c r="Y274" s="181">
        <v>125.33640717509128</v>
      </c>
      <c r="Z274" s="181">
        <v>125.33640717509128</v>
      </c>
      <c r="AA274" s="181">
        <v>125.33640717509128</v>
      </c>
      <c r="AB274" s="181">
        <v>125.33640717509128</v>
      </c>
      <c r="AC274" s="181">
        <v>125.33640717509128</v>
      </c>
      <c r="AD274" s="181">
        <v>125.33640717509128</v>
      </c>
      <c r="AE274" s="181">
        <v>125.33640717509128</v>
      </c>
      <c r="AF274" s="181">
        <v>125.33640717509128</v>
      </c>
      <c r="AG274" s="181">
        <v>125.33640717509128</v>
      </c>
      <c r="AH274" s="181">
        <v>127.92502593372831</v>
      </c>
      <c r="AI274" s="181">
        <v>127.92502593372831</v>
      </c>
      <c r="AJ274" s="181">
        <v>127.92502593372831</v>
      </c>
      <c r="AK274" s="181">
        <v>127.92502593372831</v>
      </c>
      <c r="AL274" s="181">
        <v>127.92502593372831</v>
      </c>
      <c r="AM274" s="181">
        <v>127.92502593372831</v>
      </c>
      <c r="AN274" s="181">
        <v>127.92502593372831</v>
      </c>
      <c r="AO274" s="181">
        <v>127.92502593372831</v>
      </c>
      <c r="AP274" s="181">
        <v>127.92502593372831</v>
      </c>
      <c r="AQ274" s="181">
        <v>127.92502593372831</v>
      </c>
      <c r="AR274" s="181">
        <v>127.92502593372831</v>
      </c>
      <c r="AS274" s="181">
        <v>127.92502593372831</v>
      </c>
      <c r="AT274" s="181">
        <v>130.41108882409151</v>
      </c>
      <c r="AU274" s="181">
        <v>130.41108882409151</v>
      </c>
      <c r="AV274" s="181">
        <v>130.41108882409151</v>
      </c>
      <c r="AW274" s="181">
        <v>130.41108882409151</v>
      </c>
      <c r="AX274" s="181">
        <v>130.41108882409151</v>
      </c>
      <c r="AY274" s="181">
        <v>130.41108882409151</v>
      </c>
      <c r="AZ274" s="181">
        <v>130.41108882409151</v>
      </c>
      <c r="BA274" s="181">
        <v>130.41108882409151</v>
      </c>
      <c r="BB274" s="181">
        <v>130.41108882409151</v>
      </c>
      <c r="BC274" s="181">
        <v>130.41108882409151</v>
      </c>
      <c r="BD274" s="181">
        <v>130.41108882409151</v>
      </c>
      <c r="BE274" s="181">
        <v>130.41108882409151</v>
      </c>
      <c r="BF274" s="181">
        <v>142.9700620387616</v>
      </c>
      <c r="BG274" s="181">
        <v>142.9700620387616</v>
      </c>
      <c r="BH274" s="181">
        <v>142.9700620387616</v>
      </c>
      <c r="BI274" s="181">
        <v>142.9700620387616</v>
      </c>
      <c r="BJ274" s="181">
        <v>142.9700620387616</v>
      </c>
      <c r="BK274" s="181">
        <v>142.9700620387616</v>
      </c>
      <c r="BL274" s="181">
        <v>142.9700620387616</v>
      </c>
      <c r="BM274" s="181">
        <v>142.9700620387616</v>
      </c>
      <c r="BN274" s="181">
        <v>142.9700620387616</v>
      </c>
      <c r="BO274" s="181">
        <v>142.9700620387616</v>
      </c>
      <c r="BP274" s="181">
        <v>142.9700620387616</v>
      </c>
      <c r="BQ274" s="181">
        <v>142.9700620387616</v>
      </c>
      <c r="BR274" s="181">
        <v>159.89246728964025</v>
      </c>
      <c r="BS274" s="181">
        <v>159.89246728964025</v>
      </c>
      <c r="BT274" s="181">
        <v>159.89246728964025</v>
      </c>
    </row>
    <row r="275" spans="1:72" x14ac:dyDescent="0.25">
      <c r="B275" s="148" t="s">
        <v>603</v>
      </c>
      <c r="C275" s="200">
        <v>1</v>
      </c>
      <c r="D275" s="181">
        <v>102.98165966641284</v>
      </c>
      <c r="E275" s="181">
        <v>102.98165966641284</v>
      </c>
      <c r="F275" s="181">
        <v>102.98165966641284</v>
      </c>
      <c r="G275" s="181">
        <v>102.98165966641284</v>
      </c>
      <c r="H275" s="181">
        <v>102.98165966641284</v>
      </c>
      <c r="I275" s="181">
        <v>102.98165966641284</v>
      </c>
      <c r="J275" s="181">
        <v>115.51974096580223</v>
      </c>
      <c r="K275" s="181">
        <v>115.51974096580223</v>
      </c>
      <c r="L275" s="181">
        <v>115.51974096580223</v>
      </c>
      <c r="M275" s="181">
        <v>115.51974096580223</v>
      </c>
      <c r="N275" s="181">
        <v>115.51974096580223</v>
      </c>
      <c r="O275" s="181">
        <v>115.51974096580223</v>
      </c>
      <c r="P275" s="181">
        <v>115.51974096580223</v>
      </c>
      <c r="Q275" s="181">
        <v>115.51974096580223</v>
      </c>
      <c r="R275" s="181">
        <v>115.51974096580223</v>
      </c>
      <c r="S275" s="181">
        <v>115.51974096580223</v>
      </c>
      <c r="T275" s="181">
        <v>115.51974096580223</v>
      </c>
      <c r="U275" s="181">
        <v>115.51974096580223</v>
      </c>
      <c r="V275" s="181">
        <v>120.17418543594873</v>
      </c>
      <c r="W275" s="181">
        <v>120.17418543594873</v>
      </c>
      <c r="X275" s="181">
        <v>120.17418543594873</v>
      </c>
      <c r="Y275" s="181">
        <v>120.17418543594873</v>
      </c>
      <c r="Z275" s="181">
        <v>120.17418543594873</v>
      </c>
      <c r="AA275" s="181">
        <v>120.17418543594873</v>
      </c>
      <c r="AB275" s="181">
        <v>120.17418543594873</v>
      </c>
      <c r="AC275" s="181">
        <v>120.17418543594873</v>
      </c>
      <c r="AD275" s="181">
        <v>120.17418543594873</v>
      </c>
      <c r="AE275" s="181">
        <v>120.17418543594873</v>
      </c>
      <c r="AF275" s="181">
        <v>120.17418543594873</v>
      </c>
      <c r="AG275" s="181">
        <v>120.17418543594873</v>
      </c>
      <c r="AH275" s="181">
        <v>121.43417011825318</v>
      </c>
      <c r="AI275" s="181">
        <v>121.43417011825318</v>
      </c>
      <c r="AJ275" s="181">
        <v>121.43417011825318</v>
      </c>
      <c r="AK275" s="181">
        <v>121.43417011825318</v>
      </c>
      <c r="AL275" s="181">
        <v>121.43417011825318</v>
      </c>
      <c r="AM275" s="181">
        <v>121.43417011825318</v>
      </c>
      <c r="AN275" s="181">
        <v>121.43417011825318</v>
      </c>
      <c r="AO275" s="181">
        <v>121.43417011825318</v>
      </c>
      <c r="AP275" s="181">
        <v>121.43417011825318</v>
      </c>
      <c r="AQ275" s="181">
        <v>121.43417011825318</v>
      </c>
      <c r="AR275" s="181">
        <v>121.43417011825318</v>
      </c>
      <c r="AS275" s="181">
        <v>121.43417011825318</v>
      </c>
      <c r="AT275" s="181">
        <v>122.66853478044317</v>
      </c>
      <c r="AU275" s="181">
        <v>122.66853478044317</v>
      </c>
      <c r="AV275" s="181">
        <v>122.66853478044317</v>
      </c>
      <c r="AW275" s="181">
        <v>122.66853478044317</v>
      </c>
      <c r="AX275" s="181">
        <v>122.66853478044317</v>
      </c>
      <c r="AY275" s="181">
        <v>122.66853478044317</v>
      </c>
      <c r="AZ275" s="181">
        <v>122.66853478044317</v>
      </c>
      <c r="BA275" s="181">
        <v>122.66853478044317</v>
      </c>
      <c r="BB275" s="181">
        <v>122.66853478044317</v>
      </c>
      <c r="BC275" s="181">
        <v>122.66853478044317</v>
      </c>
      <c r="BD275" s="181">
        <v>122.66853478044317</v>
      </c>
      <c r="BE275" s="181">
        <v>122.66853478044317</v>
      </c>
      <c r="BF275" s="181">
        <v>126.06885352244359</v>
      </c>
      <c r="BG275" s="181">
        <v>126.06885352244359</v>
      </c>
      <c r="BH275" s="181">
        <v>126.06885352244359</v>
      </c>
      <c r="BI275" s="181">
        <v>126.06885352244359</v>
      </c>
      <c r="BJ275" s="181">
        <v>126.06885352244359</v>
      </c>
      <c r="BK275" s="181">
        <v>126.06885352244359</v>
      </c>
      <c r="BL275" s="181">
        <v>126.06885352244359</v>
      </c>
      <c r="BM275" s="181">
        <v>126.06885352244359</v>
      </c>
      <c r="BN275" s="181">
        <v>126.06885352244359</v>
      </c>
      <c r="BO275" s="181">
        <v>126.06885352244359</v>
      </c>
      <c r="BP275" s="181">
        <v>126.06885352244359</v>
      </c>
      <c r="BQ275" s="181">
        <v>126.06885352244359</v>
      </c>
      <c r="BR275" s="181">
        <v>132.6035024449896</v>
      </c>
      <c r="BS275" s="181">
        <v>132.6035024449896</v>
      </c>
      <c r="BT275" s="181">
        <v>132.6035024449896</v>
      </c>
    </row>
    <row r="276" spans="1:72" x14ac:dyDescent="0.25">
      <c r="B276" s="148" t="s">
        <v>604</v>
      </c>
      <c r="C276" s="200">
        <v>2</v>
      </c>
      <c r="D276" s="181">
        <v>104.29742999122259</v>
      </c>
      <c r="E276" s="181">
        <v>104.29742999122259</v>
      </c>
      <c r="F276" s="181">
        <v>104.29742999122259</v>
      </c>
      <c r="G276" s="181">
        <v>104.29742999122259</v>
      </c>
      <c r="H276" s="181">
        <v>104.29742999122259</v>
      </c>
      <c r="I276" s="181">
        <v>104.29742999122259</v>
      </c>
      <c r="J276" s="181">
        <v>107.23077574947908</v>
      </c>
      <c r="K276" s="181">
        <v>108.22399243602649</v>
      </c>
      <c r="L276" s="181">
        <v>108.22399243602649</v>
      </c>
      <c r="M276" s="181">
        <v>108.22399243602649</v>
      </c>
      <c r="N276" s="181">
        <v>108.22399243602649</v>
      </c>
      <c r="O276" s="181">
        <v>108.22399243602649</v>
      </c>
      <c r="P276" s="181">
        <v>108.22399243602649</v>
      </c>
      <c r="Q276" s="181">
        <v>108.22399243602649</v>
      </c>
      <c r="R276" s="181">
        <v>108.22399243602649</v>
      </c>
      <c r="S276" s="181">
        <v>108.22399243602649</v>
      </c>
      <c r="T276" s="181">
        <v>108.22399243602649</v>
      </c>
      <c r="U276" s="181">
        <v>108.22399243602649</v>
      </c>
      <c r="V276" s="181">
        <v>109.11131188200945</v>
      </c>
      <c r="W276" s="181">
        <v>109.11131188200945</v>
      </c>
      <c r="X276" s="181">
        <v>109.11131188200945</v>
      </c>
      <c r="Y276" s="181">
        <v>109.11131188200945</v>
      </c>
      <c r="Z276" s="181">
        <v>109.11131188200945</v>
      </c>
      <c r="AA276" s="181">
        <v>109.11131188200945</v>
      </c>
      <c r="AB276" s="181">
        <v>109.11131188200945</v>
      </c>
      <c r="AC276" s="181">
        <v>109.11131188200945</v>
      </c>
      <c r="AD276" s="181">
        <v>109.11131188200945</v>
      </c>
      <c r="AE276" s="181">
        <v>109.11131188200945</v>
      </c>
      <c r="AF276" s="181">
        <v>109.11131188200945</v>
      </c>
      <c r="AG276" s="181">
        <v>109.11131188200945</v>
      </c>
      <c r="AH276" s="181">
        <v>115.01893652125419</v>
      </c>
      <c r="AI276" s="181">
        <v>115.01893652125419</v>
      </c>
      <c r="AJ276" s="181">
        <v>115.01893652125419</v>
      </c>
      <c r="AK276" s="181">
        <v>115.01893652125419</v>
      </c>
      <c r="AL276" s="181">
        <v>115.01893652125419</v>
      </c>
      <c r="AM276" s="181">
        <v>115.01893652125419</v>
      </c>
      <c r="AN276" s="181">
        <v>115.01893652125419</v>
      </c>
      <c r="AO276" s="181">
        <v>115.01893652125419</v>
      </c>
      <c r="AP276" s="181">
        <v>115.01893652125419</v>
      </c>
      <c r="AQ276" s="181">
        <v>115.01893652125419</v>
      </c>
      <c r="AR276" s="181">
        <v>115.01893652125419</v>
      </c>
      <c r="AS276" s="181">
        <v>115.01893652125419</v>
      </c>
      <c r="AT276" s="181">
        <v>115.01893652125419</v>
      </c>
      <c r="AU276" s="181">
        <v>115.01893652125419</v>
      </c>
      <c r="AV276" s="181">
        <v>115.01893652125419</v>
      </c>
      <c r="AW276" s="181">
        <v>115.01893652125419</v>
      </c>
      <c r="AX276" s="181">
        <v>115.01893652125419</v>
      </c>
      <c r="AY276" s="181">
        <v>115.01893652125419</v>
      </c>
      <c r="AZ276" s="181">
        <v>115.01893652125419</v>
      </c>
      <c r="BA276" s="181">
        <v>115.01893652125419</v>
      </c>
      <c r="BB276" s="181">
        <v>115.01893652125419</v>
      </c>
      <c r="BC276" s="181">
        <v>115.01893652125419</v>
      </c>
      <c r="BD276" s="181">
        <v>115.01893652125419</v>
      </c>
      <c r="BE276" s="181">
        <v>115.01893652125419</v>
      </c>
      <c r="BF276" s="181">
        <v>115.01893652125419</v>
      </c>
      <c r="BG276" s="181">
        <v>115.01893652125419</v>
      </c>
      <c r="BH276" s="181">
        <v>115.01893652125419</v>
      </c>
      <c r="BI276" s="181">
        <v>115.01893652125419</v>
      </c>
      <c r="BJ276" s="181">
        <v>115.01893652125419</v>
      </c>
      <c r="BK276" s="181">
        <v>115.01893652125419</v>
      </c>
      <c r="BL276" s="181">
        <v>115.01893652125419</v>
      </c>
      <c r="BM276" s="181">
        <v>115.01893652125419</v>
      </c>
      <c r="BN276" s="181">
        <v>115.01893652125419</v>
      </c>
      <c r="BO276" s="181">
        <v>115.01893652125419</v>
      </c>
      <c r="BP276" s="181">
        <v>115.01893652125419</v>
      </c>
      <c r="BQ276" s="181">
        <v>115.01893652125419</v>
      </c>
      <c r="BR276" s="181">
        <v>115.01893652125419</v>
      </c>
      <c r="BS276" s="181">
        <v>115.01893652125419</v>
      </c>
      <c r="BT276" s="181">
        <v>115.01893652125419</v>
      </c>
    </row>
    <row r="277" spans="1:72" x14ac:dyDescent="0.25">
      <c r="A277" s="189" t="s">
        <v>145</v>
      </c>
      <c r="B277" s="188"/>
      <c r="C277" s="164">
        <f>C278</f>
        <v>13</v>
      </c>
      <c r="D277" s="170">
        <v>104.44876533481369</v>
      </c>
      <c r="E277" s="170">
        <v>104.44876533481369</v>
      </c>
      <c r="F277" s="170">
        <f t="shared" ref="F277:BT277" si="110">F278</f>
        <v>104.44876533481369</v>
      </c>
      <c r="G277" s="170">
        <f t="shared" si="110"/>
        <v>104.44876533481369</v>
      </c>
      <c r="H277" s="170">
        <f t="shared" si="110"/>
        <v>104.44876533481369</v>
      </c>
      <c r="I277" s="170">
        <f t="shared" si="110"/>
        <v>104.44876533481369</v>
      </c>
      <c r="J277" s="170">
        <f t="shared" si="110"/>
        <v>110.39460959764331</v>
      </c>
      <c r="K277" s="170">
        <f t="shared" si="110"/>
        <v>112.46574798747646</v>
      </c>
      <c r="L277" s="170">
        <f t="shared" si="110"/>
        <v>112.46574798747646</v>
      </c>
      <c r="M277" s="170">
        <f t="shared" si="110"/>
        <v>112.46574798747646</v>
      </c>
      <c r="N277" s="170">
        <f t="shared" si="110"/>
        <v>112.46574798747646</v>
      </c>
      <c r="O277" s="170">
        <f t="shared" si="110"/>
        <v>112.46574798747646</v>
      </c>
      <c r="P277" s="170">
        <f t="shared" si="110"/>
        <v>112.46574798747646</v>
      </c>
      <c r="Q277" s="170">
        <f t="shared" si="110"/>
        <v>112.46574798747646</v>
      </c>
      <c r="R277" s="170">
        <f t="shared" si="110"/>
        <v>112.46574798747646</v>
      </c>
      <c r="S277" s="170">
        <f t="shared" si="110"/>
        <v>112.46574798747646</v>
      </c>
      <c r="T277" s="170">
        <f t="shared" si="110"/>
        <v>112.46574798747646</v>
      </c>
      <c r="U277" s="170">
        <f t="shared" si="110"/>
        <v>112.46574798747646</v>
      </c>
      <c r="V277" s="170">
        <f t="shared" si="110"/>
        <v>114.19553142462995</v>
      </c>
      <c r="W277" s="170">
        <f t="shared" si="110"/>
        <v>114.19553142462995</v>
      </c>
      <c r="X277" s="170">
        <f t="shared" si="110"/>
        <v>114.19553142462995</v>
      </c>
      <c r="Y277" s="170">
        <f t="shared" si="110"/>
        <v>114.19553142462995</v>
      </c>
      <c r="Z277" s="170">
        <f t="shared" si="110"/>
        <v>114.19553142462995</v>
      </c>
      <c r="AA277" s="170">
        <f t="shared" si="110"/>
        <v>114.19553142462995</v>
      </c>
      <c r="AB277" s="170">
        <f t="shared" si="110"/>
        <v>114.19553142462995</v>
      </c>
      <c r="AC277" s="170">
        <f t="shared" si="110"/>
        <v>114.19553142462995</v>
      </c>
      <c r="AD277" s="170">
        <f t="shared" si="110"/>
        <v>114.19553142462995</v>
      </c>
      <c r="AE277" s="170">
        <f t="shared" si="110"/>
        <v>114.19553142462995</v>
      </c>
      <c r="AF277" s="170">
        <f t="shared" si="110"/>
        <v>114.19553142462995</v>
      </c>
      <c r="AG277" s="170">
        <f t="shared" si="110"/>
        <v>114.19553142462995</v>
      </c>
      <c r="AH277" s="170">
        <f t="shared" si="110"/>
        <v>115.84780022208341</v>
      </c>
      <c r="AI277" s="170">
        <f t="shared" si="110"/>
        <v>115.84780022208341</v>
      </c>
      <c r="AJ277" s="170">
        <f t="shared" si="110"/>
        <v>115.84780022208341</v>
      </c>
      <c r="AK277" s="170">
        <f t="shared" si="110"/>
        <v>115.84780022208341</v>
      </c>
      <c r="AL277" s="170">
        <f t="shared" si="110"/>
        <v>115.84780022208341</v>
      </c>
      <c r="AM277" s="170">
        <f t="shared" si="110"/>
        <v>115.84780022208341</v>
      </c>
      <c r="AN277" s="170">
        <f t="shared" si="110"/>
        <v>115.84780022208341</v>
      </c>
      <c r="AO277" s="170">
        <f t="shared" si="110"/>
        <v>115.84780022208341</v>
      </c>
      <c r="AP277" s="170">
        <f t="shared" si="110"/>
        <v>115.84780022208341</v>
      </c>
      <c r="AQ277" s="170">
        <f t="shared" si="110"/>
        <v>115.84780022208341</v>
      </c>
      <c r="AR277" s="170">
        <f t="shared" si="110"/>
        <v>115.84780022208341</v>
      </c>
      <c r="AS277" s="170">
        <f t="shared" si="110"/>
        <v>115.84780022208341</v>
      </c>
      <c r="AT277" s="170">
        <f t="shared" si="110"/>
        <v>129.55188437984123</v>
      </c>
      <c r="AU277" s="170">
        <f t="shared" si="110"/>
        <v>129.55188437984123</v>
      </c>
      <c r="AV277" s="170">
        <f t="shared" si="110"/>
        <v>129.55188437984123</v>
      </c>
      <c r="AW277" s="170">
        <f t="shared" si="110"/>
        <v>129.55188437984123</v>
      </c>
      <c r="AX277" s="170">
        <f t="shared" si="110"/>
        <v>129.55188437984123</v>
      </c>
      <c r="AY277" s="170">
        <f t="shared" si="110"/>
        <v>129.55188437984123</v>
      </c>
      <c r="AZ277" s="170">
        <f t="shared" si="110"/>
        <v>129.55188437984123</v>
      </c>
      <c r="BA277" s="170">
        <f t="shared" si="110"/>
        <v>129.55188437984123</v>
      </c>
      <c r="BB277" s="170">
        <f t="shared" si="110"/>
        <v>129.55188437984123</v>
      </c>
      <c r="BC277" s="170">
        <f t="shared" si="110"/>
        <v>129.55188437984123</v>
      </c>
      <c r="BD277" s="170">
        <f t="shared" si="110"/>
        <v>129.55188437984123</v>
      </c>
      <c r="BE277" s="170">
        <f t="shared" si="110"/>
        <v>129.55188437984123</v>
      </c>
      <c r="BF277" s="170">
        <f t="shared" si="110"/>
        <v>131.84922744138581</v>
      </c>
      <c r="BG277" s="170">
        <f t="shared" si="110"/>
        <v>131.84922744138581</v>
      </c>
      <c r="BH277" s="170">
        <f t="shared" si="110"/>
        <v>131.84922744138581</v>
      </c>
      <c r="BI277" s="170">
        <f t="shared" si="110"/>
        <v>131.84922744138581</v>
      </c>
      <c r="BJ277" s="170">
        <f t="shared" si="110"/>
        <v>131.84922744138581</v>
      </c>
      <c r="BK277" s="170">
        <f t="shared" si="110"/>
        <v>131.84922744138581</v>
      </c>
      <c r="BL277" s="170">
        <f t="shared" si="110"/>
        <v>131.84922744138581</v>
      </c>
      <c r="BM277" s="170">
        <f t="shared" si="110"/>
        <v>131.84922744138581</v>
      </c>
      <c r="BN277" s="170">
        <f t="shared" si="110"/>
        <v>131.84922744138581</v>
      </c>
      <c r="BO277" s="170">
        <f t="shared" si="110"/>
        <v>131.84922744138581</v>
      </c>
      <c r="BP277" s="170">
        <f t="shared" si="110"/>
        <v>131.84922744138581</v>
      </c>
      <c r="BQ277" s="170">
        <f t="shared" si="110"/>
        <v>131.84922744138581</v>
      </c>
      <c r="BR277" s="172">
        <f t="shared" si="110"/>
        <v>134.36265612477843</v>
      </c>
      <c r="BS277" s="172">
        <f t="shared" si="110"/>
        <v>134.36265612477843</v>
      </c>
      <c r="BT277" s="172">
        <f t="shared" si="110"/>
        <v>134.36265612477843</v>
      </c>
    </row>
    <row r="278" spans="1:72" x14ac:dyDescent="0.25">
      <c r="A278" s="173" t="s">
        <v>146</v>
      </c>
      <c r="B278" s="188"/>
      <c r="C278" s="164">
        <f>SUM(C279:C280)</f>
        <v>13</v>
      </c>
      <c r="D278" s="176">
        <v>104.44876533481369</v>
      </c>
      <c r="E278" s="176">
        <v>104.44876533481369</v>
      </c>
      <c r="F278" s="176">
        <f t="shared" ref="F278:BQ278" si="111">(F279*1+F280*12)/13</f>
        <v>104.44876533481369</v>
      </c>
      <c r="G278" s="176">
        <f t="shared" si="111"/>
        <v>104.44876533481369</v>
      </c>
      <c r="H278" s="176">
        <f t="shared" si="111"/>
        <v>104.44876533481369</v>
      </c>
      <c r="I278" s="176">
        <f t="shared" si="111"/>
        <v>104.44876533481369</v>
      </c>
      <c r="J278" s="176">
        <f t="shared" si="111"/>
        <v>110.39460959764331</v>
      </c>
      <c r="K278" s="176">
        <f t="shared" si="111"/>
        <v>112.46574798747646</v>
      </c>
      <c r="L278" s="176">
        <f t="shared" si="111"/>
        <v>112.46574798747646</v>
      </c>
      <c r="M278" s="176">
        <f t="shared" si="111"/>
        <v>112.46574798747646</v>
      </c>
      <c r="N278" s="176">
        <f t="shared" si="111"/>
        <v>112.46574798747646</v>
      </c>
      <c r="O278" s="176">
        <f t="shared" si="111"/>
        <v>112.46574798747646</v>
      </c>
      <c r="P278" s="176">
        <f t="shared" si="111"/>
        <v>112.46574798747646</v>
      </c>
      <c r="Q278" s="176">
        <f t="shared" si="111"/>
        <v>112.46574798747646</v>
      </c>
      <c r="R278" s="176">
        <f t="shared" si="111"/>
        <v>112.46574798747646</v>
      </c>
      <c r="S278" s="176">
        <f t="shared" si="111"/>
        <v>112.46574798747646</v>
      </c>
      <c r="T278" s="176">
        <f t="shared" si="111"/>
        <v>112.46574798747646</v>
      </c>
      <c r="U278" s="176">
        <f t="shared" si="111"/>
        <v>112.46574798747646</v>
      </c>
      <c r="V278" s="176">
        <f t="shared" si="111"/>
        <v>114.19553142462995</v>
      </c>
      <c r="W278" s="176">
        <f t="shared" si="111"/>
        <v>114.19553142462995</v>
      </c>
      <c r="X278" s="176">
        <f t="shared" si="111"/>
        <v>114.19553142462995</v>
      </c>
      <c r="Y278" s="176">
        <f t="shared" si="111"/>
        <v>114.19553142462995</v>
      </c>
      <c r="Z278" s="176">
        <f t="shared" si="111"/>
        <v>114.19553142462995</v>
      </c>
      <c r="AA278" s="176">
        <f t="shared" si="111"/>
        <v>114.19553142462995</v>
      </c>
      <c r="AB278" s="176">
        <f t="shared" si="111"/>
        <v>114.19553142462995</v>
      </c>
      <c r="AC278" s="176">
        <f t="shared" si="111"/>
        <v>114.19553142462995</v>
      </c>
      <c r="AD278" s="176">
        <f t="shared" si="111"/>
        <v>114.19553142462995</v>
      </c>
      <c r="AE278" s="176">
        <f t="shared" si="111"/>
        <v>114.19553142462995</v>
      </c>
      <c r="AF278" s="176">
        <f t="shared" si="111"/>
        <v>114.19553142462995</v>
      </c>
      <c r="AG278" s="176">
        <f t="shared" si="111"/>
        <v>114.19553142462995</v>
      </c>
      <c r="AH278" s="176">
        <f t="shared" si="111"/>
        <v>115.84780022208341</v>
      </c>
      <c r="AI278" s="176">
        <f t="shared" si="111"/>
        <v>115.84780022208341</v>
      </c>
      <c r="AJ278" s="176">
        <f t="shared" si="111"/>
        <v>115.84780022208341</v>
      </c>
      <c r="AK278" s="176">
        <f t="shared" si="111"/>
        <v>115.84780022208341</v>
      </c>
      <c r="AL278" s="176">
        <f t="shared" si="111"/>
        <v>115.84780022208341</v>
      </c>
      <c r="AM278" s="176">
        <f t="shared" si="111"/>
        <v>115.84780022208341</v>
      </c>
      <c r="AN278" s="176">
        <f t="shared" si="111"/>
        <v>115.84780022208341</v>
      </c>
      <c r="AO278" s="176">
        <f t="shared" si="111"/>
        <v>115.84780022208341</v>
      </c>
      <c r="AP278" s="176">
        <f t="shared" si="111"/>
        <v>115.84780022208341</v>
      </c>
      <c r="AQ278" s="176">
        <f t="shared" si="111"/>
        <v>115.84780022208341</v>
      </c>
      <c r="AR278" s="176">
        <f t="shared" si="111"/>
        <v>115.84780022208341</v>
      </c>
      <c r="AS278" s="176">
        <f t="shared" si="111"/>
        <v>115.84780022208341</v>
      </c>
      <c r="AT278" s="176">
        <f t="shared" si="111"/>
        <v>129.55188437984123</v>
      </c>
      <c r="AU278" s="176">
        <f t="shared" si="111"/>
        <v>129.55188437984123</v>
      </c>
      <c r="AV278" s="176">
        <f t="shared" si="111"/>
        <v>129.55188437984123</v>
      </c>
      <c r="AW278" s="176">
        <f t="shared" si="111"/>
        <v>129.55188437984123</v>
      </c>
      <c r="AX278" s="176">
        <f t="shared" si="111"/>
        <v>129.55188437984123</v>
      </c>
      <c r="AY278" s="176">
        <f t="shared" si="111"/>
        <v>129.55188437984123</v>
      </c>
      <c r="AZ278" s="176">
        <f t="shared" si="111"/>
        <v>129.55188437984123</v>
      </c>
      <c r="BA278" s="176">
        <f t="shared" si="111"/>
        <v>129.55188437984123</v>
      </c>
      <c r="BB278" s="176">
        <f t="shared" si="111"/>
        <v>129.55188437984123</v>
      </c>
      <c r="BC278" s="176">
        <f t="shared" si="111"/>
        <v>129.55188437984123</v>
      </c>
      <c r="BD278" s="176">
        <f t="shared" si="111"/>
        <v>129.55188437984123</v>
      </c>
      <c r="BE278" s="176">
        <f t="shared" si="111"/>
        <v>129.55188437984123</v>
      </c>
      <c r="BF278" s="176">
        <f t="shared" si="111"/>
        <v>131.84922744138581</v>
      </c>
      <c r="BG278" s="176">
        <f t="shared" si="111"/>
        <v>131.84922744138581</v>
      </c>
      <c r="BH278" s="176">
        <f t="shared" si="111"/>
        <v>131.84922744138581</v>
      </c>
      <c r="BI278" s="176">
        <f t="shared" si="111"/>
        <v>131.84922744138581</v>
      </c>
      <c r="BJ278" s="176">
        <f t="shared" si="111"/>
        <v>131.84922744138581</v>
      </c>
      <c r="BK278" s="176">
        <f t="shared" si="111"/>
        <v>131.84922744138581</v>
      </c>
      <c r="BL278" s="176">
        <f t="shared" si="111"/>
        <v>131.84922744138581</v>
      </c>
      <c r="BM278" s="176">
        <f t="shared" si="111"/>
        <v>131.84922744138581</v>
      </c>
      <c r="BN278" s="176">
        <f t="shared" si="111"/>
        <v>131.84922744138581</v>
      </c>
      <c r="BO278" s="176">
        <f t="shared" si="111"/>
        <v>131.84922744138581</v>
      </c>
      <c r="BP278" s="176">
        <f t="shared" si="111"/>
        <v>131.84922744138581</v>
      </c>
      <c r="BQ278" s="176">
        <f t="shared" si="111"/>
        <v>131.84922744138581</v>
      </c>
      <c r="BR278" s="177">
        <f>(BR279*1+BR280*12)/13</f>
        <v>134.36265612477843</v>
      </c>
      <c r="BS278" s="177">
        <f>(BS279*1+BS280*12)/13</f>
        <v>134.36265612477843</v>
      </c>
      <c r="BT278" s="177">
        <f>(BT279*1+BT280*12)/13</f>
        <v>134.36265612477843</v>
      </c>
    </row>
    <row r="279" spans="1:72" x14ac:dyDescent="0.25">
      <c r="B279" s="148" t="s">
        <v>605</v>
      </c>
      <c r="C279" s="200">
        <v>1</v>
      </c>
      <c r="D279" s="181">
        <v>105.41710016565725</v>
      </c>
      <c r="E279" s="181">
        <v>105.41710016565725</v>
      </c>
      <c r="F279" s="181">
        <v>105.41710016565725</v>
      </c>
      <c r="G279" s="181">
        <v>105.41710016565725</v>
      </c>
      <c r="H279" s="181">
        <v>105.41710016565725</v>
      </c>
      <c r="I279" s="181">
        <v>105.41710016565725</v>
      </c>
      <c r="J279" s="181">
        <v>120.59122832524348</v>
      </c>
      <c r="K279" s="181">
        <v>120.59122832524348</v>
      </c>
      <c r="L279" s="181">
        <v>120.59122832524348</v>
      </c>
      <c r="M279" s="181">
        <v>120.59122832524348</v>
      </c>
      <c r="N279" s="181">
        <v>120.59122832524348</v>
      </c>
      <c r="O279" s="181">
        <v>120.59122832524348</v>
      </c>
      <c r="P279" s="181">
        <v>120.59122832524348</v>
      </c>
      <c r="Q279" s="181">
        <v>120.59122832524348</v>
      </c>
      <c r="R279" s="181">
        <v>120.59122832524348</v>
      </c>
      <c r="S279" s="181">
        <v>120.59122832524348</v>
      </c>
      <c r="T279" s="181">
        <v>120.59122832524348</v>
      </c>
      <c r="U279" s="181">
        <v>120.59122832524348</v>
      </c>
      <c r="V279" s="181">
        <v>130.21585973172577</v>
      </c>
      <c r="W279" s="181">
        <v>130.21585973172577</v>
      </c>
      <c r="X279" s="181">
        <v>130.21585973172577</v>
      </c>
      <c r="Y279" s="181">
        <v>130.21585973172577</v>
      </c>
      <c r="Z279" s="181">
        <v>130.21585973172577</v>
      </c>
      <c r="AA279" s="181">
        <v>130.21585973172577</v>
      </c>
      <c r="AB279" s="181">
        <v>130.21585973172577</v>
      </c>
      <c r="AC279" s="181">
        <v>130.21585973172577</v>
      </c>
      <c r="AD279" s="181">
        <v>130.21585973172577</v>
      </c>
      <c r="AE279" s="181">
        <v>130.21585973172577</v>
      </c>
      <c r="AF279" s="181">
        <v>130.21585973172577</v>
      </c>
      <c r="AG279" s="181">
        <v>130.21585973172577</v>
      </c>
      <c r="AH279" s="181">
        <v>136.54720804887421</v>
      </c>
      <c r="AI279" s="181">
        <v>136.54720804887421</v>
      </c>
      <c r="AJ279" s="181">
        <v>136.54720804887421</v>
      </c>
      <c r="AK279" s="181">
        <v>136.54720804887421</v>
      </c>
      <c r="AL279" s="181">
        <v>136.54720804887421</v>
      </c>
      <c r="AM279" s="181">
        <v>136.54720804887421</v>
      </c>
      <c r="AN279" s="181">
        <v>136.54720804887421</v>
      </c>
      <c r="AO279" s="181">
        <v>136.54720804887421</v>
      </c>
      <c r="AP279" s="181">
        <v>136.54720804887421</v>
      </c>
      <c r="AQ279" s="181">
        <v>136.54720804887421</v>
      </c>
      <c r="AR279" s="181">
        <v>136.54720804887421</v>
      </c>
      <c r="AS279" s="181">
        <v>136.54720804887421</v>
      </c>
      <c r="AT279" s="181">
        <v>141.74494069835234</v>
      </c>
      <c r="AU279" s="181">
        <v>141.74494069835234</v>
      </c>
      <c r="AV279" s="181">
        <v>141.74494069835234</v>
      </c>
      <c r="AW279" s="181">
        <v>141.74494069835234</v>
      </c>
      <c r="AX279" s="181">
        <v>141.74494069835234</v>
      </c>
      <c r="AY279" s="181">
        <v>141.74494069835234</v>
      </c>
      <c r="AZ279" s="181">
        <v>141.74494069835234</v>
      </c>
      <c r="BA279" s="181">
        <v>141.74494069835234</v>
      </c>
      <c r="BB279" s="181">
        <v>141.74494069835234</v>
      </c>
      <c r="BC279" s="181">
        <v>141.74494069835234</v>
      </c>
      <c r="BD279" s="181">
        <v>141.74494069835234</v>
      </c>
      <c r="BE279" s="181">
        <v>141.74494069835234</v>
      </c>
      <c r="BF279" s="181">
        <v>141.74494069835234</v>
      </c>
      <c r="BG279" s="181">
        <v>141.74494069835234</v>
      </c>
      <c r="BH279" s="181">
        <v>141.74494069835234</v>
      </c>
      <c r="BI279" s="181">
        <v>141.74494069835234</v>
      </c>
      <c r="BJ279" s="181">
        <v>141.74494069835234</v>
      </c>
      <c r="BK279" s="181">
        <v>141.74494069835234</v>
      </c>
      <c r="BL279" s="181">
        <v>141.74494069835234</v>
      </c>
      <c r="BM279" s="181">
        <v>141.74494069835234</v>
      </c>
      <c r="BN279" s="181">
        <v>141.74494069835234</v>
      </c>
      <c r="BO279" s="181">
        <v>141.74494069835234</v>
      </c>
      <c r="BP279" s="181">
        <v>141.74494069835234</v>
      </c>
      <c r="BQ279" s="181">
        <v>141.74494069835234</v>
      </c>
      <c r="BR279" s="181">
        <v>145.34513176472532</v>
      </c>
      <c r="BS279" s="181">
        <v>145.34513176472532</v>
      </c>
      <c r="BT279" s="181">
        <v>145.34513176472532</v>
      </c>
    </row>
    <row r="280" spans="1:72" x14ac:dyDescent="0.25">
      <c r="B280" s="148" t="s">
        <v>606</v>
      </c>
      <c r="C280" s="200">
        <v>12</v>
      </c>
      <c r="D280" s="181">
        <v>104.36807076557672</v>
      </c>
      <c r="E280" s="181">
        <v>104.36807076557672</v>
      </c>
      <c r="F280" s="181">
        <v>104.36807076557672</v>
      </c>
      <c r="G280" s="181">
        <v>104.36807076557672</v>
      </c>
      <c r="H280" s="181">
        <v>104.36807076557672</v>
      </c>
      <c r="I280" s="181">
        <v>104.36807076557672</v>
      </c>
      <c r="J280" s="181">
        <v>109.54489137034329</v>
      </c>
      <c r="K280" s="181">
        <v>111.78862462599587</v>
      </c>
      <c r="L280" s="181">
        <v>111.78862462599587</v>
      </c>
      <c r="M280" s="181">
        <v>111.78862462599587</v>
      </c>
      <c r="N280" s="181">
        <v>111.78862462599587</v>
      </c>
      <c r="O280" s="181">
        <v>111.78862462599587</v>
      </c>
      <c r="P280" s="181">
        <v>111.78862462599587</v>
      </c>
      <c r="Q280" s="181">
        <v>111.78862462599587</v>
      </c>
      <c r="R280" s="181">
        <v>111.78862462599587</v>
      </c>
      <c r="S280" s="181">
        <v>111.78862462599587</v>
      </c>
      <c r="T280" s="181">
        <v>111.78862462599587</v>
      </c>
      <c r="U280" s="181">
        <v>111.78862462599587</v>
      </c>
      <c r="V280" s="181">
        <v>112.8605040657053</v>
      </c>
      <c r="W280" s="181">
        <v>112.8605040657053</v>
      </c>
      <c r="X280" s="181">
        <v>112.8605040657053</v>
      </c>
      <c r="Y280" s="181">
        <v>112.8605040657053</v>
      </c>
      <c r="Z280" s="181">
        <v>112.8605040657053</v>
      </c>
      <c r="AA280" s="181">
        <v>112.8605040657053</v>
      </c>
      <c r="AB280" s="181">
        <v>112.8605040657053</v>
      </c>
      <c r="AC280" s="181">
        <v>112.8605040657053</v>
      </c>
      <c r="AD280" s="181">
        <v>112.8605040657053</v>
      </c>
      <c r="AE280" s="181">
        <v>112.8605040657053</v>
      </c>
      <c r="AF280" s="181">
        <v>112.8605040657053</v>
      </c>
      <c r="AG280" s="181">
        <v>112.8605040657053</v>
      </c>
      <c r="AH280" s="181">
        <v>114.12284956985086</v>
      </c>
      <c r="AI280" s="181">
        <v>114.12284956985086</v>
      </c>
      <c r="AJ280" s="181">
        <v>114.12284956985086</v>
      </c>
      <c r="AK280" s="181">
        <v>114.12284956985086</v>
      </c>
      <c r="AL280" s="181">
        <v>114.12284956985086</v>
      </c>
      <c r="AM280" s="181">
        <v>114.12284956985086</v>
      </c>
      <c r="AN280" s="181">
        <v>114.12284956985086</v>
      </c>
      <c r="AO280" s="181">
        <v>114.12284956985086</v>
      </c>
      <c r="AP280" s="181">
        <v>114.12284956985086</v>
      </c>
      <c r="AQ280" s="181">
        <v>114.12284956985086</v>
      </c>
      <c r="AR280" s="181">
        <v>114.12284956985086</v>
      </c>
      <c r="AS280" s="181">
        <v>114.12284956985086</v>
      </c>
      <c r="AT280" s="181">
        <v>128.53579635329865</v>
      </c>
      <c r="AU280" s="181">
        <v>128.53579635329865</v>
      </c>
      <c r="AV280" s="181">
        <v>128.53579635329865</v>
      </c>
      <c r="AW280" s="181">
        <v>128.53579635329865</v>
      </c>
      <c r="AX280" s="181">
        <v>128.53579635329865</v>
      </c>
      <c r="AY280" s="181">
        <v>128.53579635329865</v>
      </c>
      <c r="AZ280" s="181">
        <v>128.53579635329865</v>
      </c>
      <c r="BA280" s="181">
        <v>128.53579635329865</v>
      </c>
      <c r="BB280" s="181">
        <v>128.53579635329865</v>
      </c>
      <c r="BC280" s="181">
        <v>128.53579635329865</v>
      </c>
      <c r="BD280" s="181">
        <v>128.53579635329865</v>
      </c>
      <c r="BE280" s="181">
        <v>128.53579635329865</v>
      </c>
      <c r="BF280" s="181">
        <v>131.02458466997192</v>
      </c>
      <c r="BG280" s="181">
        <v>131.02458466997192</v>
      </c>
      <c r="BH280" s="181">
        <v>131.02458466997192</v>
      </c>
      <c r="BI280" s="181">
        <v>131.02458466997192</v>
      </c>
      <c r="BJ280" s="181">
        <v>131.02458466997192</v>
      </c>
      <c r="BK280" s="181">
        <v>131.02458466997192</v>
      </c>
      <c r="BL280" s="181">
        <v>131.02458466997192</v>
      </c>
      <c r="BM280" s="181">
        <v>131.02458466997192</v>
      </c>
      <c r="BN280" s="181">
        <v>131.02458466997192</v>
      </c>
      <c r="BO280" s="181">
        <v>131.02458466997192</v>
      </c>
      <c r="BP280" s="181">
        <v>131.02458466997192</v>
      </c>
      <c r="BQ280" s="181">
        <v>131.02458466997192</v>
      </c>
      <c r="BR280" s="181">
        <v>133.44744982144951</v>
      </c>
      <c r="BS280" s="181">
        <v>133.44744982144951</v>
      </c>
      <c r="BT280" s="181">
        <v>133.44744982144951</v>
      </c>
    </row>
    <row r="281" spans="1:72" x14ac:dyDescent="0.25">
      <c r="A281" s="189" t="s">
        <v>147</v>
      </c>
      <c r="B281" s="188"/>
      <c r="C281" s="164">
        <f>C282</f>
        <v>1</v>
      </c>
      <c r="D281" s="170">
        <v>102.32713741656573</v>
      </c>
      <c r="E281" s="170">
        <v>102.32713741656573</v>
      </c>
      <c r="F281" s="170">
        <f t="shared" ref="F281:U282" si="112">F282</f>
        <v>102.32713741656573</v>
      </c>
      <c r="G281" s="170">
        <f t="shared" si="112"/>
        <v>102.32713741656573</v>
      </c>
      <c r="H281" s="170">
        <f t="shared" si="112"/>
        <v>102.32713741656573</v>
      </c>
      <c r="I281" s="170">
        <f t="shared" si="112"/>
        <v>102.32713741656573</v>
      </c>
      <c r="J281" s="170">
        <f t="shared" si="112"/>
        <v>102.32713741656573</v>
      </c>
      <c r="K281" s="170">
        <f t="shared" si="112"/>
        <v>102.32713741656573</v>
      </c>
      <c r="L281" s="170">
        <f t="shared" si="112"/>
        <v>102.32713741656573</v>
      </c>
      <c r="M281" s="170">
        <f t="shared" si="112"/>
        <v>102.32713741656573</v>
      </c>
      <c r="N281" s="170">
        <f t="shared" si="112"/>
        <v>102.32713741656573</v>
      </c>
      <c r="O281" s="170">
        <f t="shared" si="112"/>
        <v>102.32713741656573</v>
      </c>
      <c r="P281" s="170">
        <f t="shared" si="112"/>
        <v>102.32713741656573</v>
      </c>
      <c r="Q281" s="170">
        <f t="shared" si="112"/>
        <v>102.32713741656573</v>
      </c>
      <c r="R281" s="170">
        <f t="shared" si="112"/>
        <v>102.32713741656573</v>
      </c>
      <c r="S281" s="170">
        <f t="shared" si="112"/>
        <v>102.32713741656573</v>
      </c>
      <c r="T281" s="170">
        <f t="shared" si="112"/>
        <v>102.32713741656573</v>
      </c>
      <c r="U281" s="170">
        <f t="shared" si="112"/>
        <v>102.32713741656573</v>
      </c>
      <c r="V281" s="170">
        <f t="shared" ref="V281:BP282" si="113">V282</f>
        <v>129.63082893570601</v>
      </c>
      <c r="W281" s="170">
        <f t="shared" si="113"/>
        <v>129.63082893570601</v>
      </c>
      <c r="X281" s="170">
        <f t="shared" si="113"/>
        <v>129.63082893570601</v>
      </c>
      <c r="Y281" s="170">
        <f t="shared" si="113"/>
        <v>129.63082893570601</v>
      </c>
      <c r="Z281" s="170">
        <f t="shared" si="113"/>
        <v>129.63082893570601</v>
      </c>
      <c r="AA281" s="170">
        <f t="shared" si="113"/>
        <v>129.63082893570601</v>
      </c>
      <c r="AB281" s="170">
        <f t="shared" si="113"/>
        <v>129.63082893570601</v>
      </c>
      <c r="AC281" s="170">
        <f t="shared" si="113"/>
        <v>129.63082893570601</v>
      </c>
      <c r="AD281" s="170">
        <f t="shared" si="113"/>
        <v>129.63082893570601</v>
      </c>
      <c r="AE281" s="170">
        <f t="shared" si="113"/>
        <v>129.63082893570601</v>
      </c>
      <c r="AF281" s="170">
        <f t="shared" si="113"/>
        <v>129.63082893570601</v>
      </c>
      <c r="AG281" s="170">
        <f t="shared" si="113"/>
        <v>129.63082893570601</v>
      </c>
      <c r="AH281" s="170">
        <f t="shared" si="113"/>
        <v>129.63082893570601</v>
      </c>
      <c r="AI281" s="170">
        <f t="shared" si="113"/>
        <v>129.63082893570601</v>
      </c>
      <c r="AJ281" s="170">
        <f t="shared" si="113"/>
        <v>129.63082893570601</v>
      </c>
      <c r="AK281" s="170">
        <f t="shared" si="113"/>
        <v>129.63082893570601</v>
      </c>
      <c r="AL281" s="170">
        <f t="shared" si="113"/>
        <v>129.63082893570601</v>
      </c>
      <c r="AM281" s="170">
        <f t="shared" si="113"/>
        <v>129.63082893570601</v>
      </c>
      <c r="AN281" s="170">
        <f t="shared" si="113"/>
        <v>129.63082893570601</v>
      </c>
      <c r="AO281" s="170">
        <f t="shared" si="113"/>
        <v>129.63082893570601</v>
      </c>
      <c r="AP281" s="170">
        <f t="shared" si="113"/>
        <v>129.63082893570601</v>
      </c>
      <c r="AQ281" s="170">
        <f t="shared" si="113"/>
        <v>129.63082893570601</v>
      </c>
      <c r="AR281" s="170">
        <f t="shared" si="113"/>
        <v>129.63082893570601</v>
      </c>
      <c r="AS281" s="170">
        <f t="shared" si="113"/>
        <v>129.63082893570601</v>
      </c>
      <c r="AT281" s="170">
        <f t="shared" si="113"/>
        <v>129.63082893570601</v>
      </c>
      <c r="AU281" s="170">
        <f t="shared" si="113"/>
        <v>129.63082893570601</v>
      </c>
      <c r="AV281" s="170">
        <f t="shared" si="113"/>
        <v>129.63082893570601</v>
      </c>
      <c r="AW281" s="170">
        <f t="shared" si="113"/>
        <v>129.63082893570601</v>
      </c>
      <c r="AX281" s="170">
        <f t="shared" si="113"/>
        <v>129.63082893570601</v>
      </c>
      <c r="AY281" s="170">
        <f t="shared" si="113"/>
        <v>129.63082893570601</v>
      </c>
      <c r="AZ281" s="170">
        <f t="shared" si="113"/>
        <v>129.63082893570601</v>
      </c>
      <c r="BA281" s="170">
        <f t="shared" si="113"/>
        <v>129.63082893570601</v>
      </c>
      <c r="BB281" s="170">
        <f t="shared" si="113"/>
        <v>129.63082893570601</v>
      </c>
      <c r="BC281" s="170">
        <f t="shared" si="113"/>
        <v>129.63082893570601</v>
      </c>
      <c r="BD281" s="170">
        <f t="shared" si="113"/>
        <v>129.63082893570601</v>
      </c>
      <c r="BE281" s="170">
        <f t="shared" si="113"/>
        <v>129.63082893570601</v>
      </c>
      <c r="BF281" s="170">
        <f t="shared" si="113"/>
        <v>129.63082893570601</v>
      </c>
      <c r="BG281" s="170">
        <f t="shared" si="113"/>
        <v>129.63082893570601</v>
      </c>
      <c r="BH281" s="170">
        <f t="shared" si="113"/>
        <v>129.63082893570601</v>
      </c>
      <c r="BI281" s="170">
        <f t="shared" si="113"/>
        <v>129.63082893570601</v>
      </c>
      <c r="BJ281" s="170">
        <f t="shared" si="113"/>
        <v>129.63082893570601</v>
      </c>
      <c r="BK281" s="170">
        <f t="shared" si="113"/>
        <v>129.63082893570601</v>
      </c>
      <c r="BL281" s="170">
        <f t="shared" si="113"/>
        <v>129.63082893570601</v>
      </c>
      <c r="BM281" s="170">
        <f t="shared" si="113"/>
        <v>129.63082893570601</v>
      </c>
      <c r="BN281" s="170">
        <f t="shared" si="113"/>
        <v>129.63082893570601</v>
      </c>
      <c r="BO281" s="170">
        <f t="shared" si="113"/>
        <v>129.63082893570601</v>
      </c>
      <c r="BP281" s="170">
        <f t="shared" si="113"/>
        <v>129.63082893570601</v>
      </c>
      <c r="BQ281" s="170">
        <f t="shared" ref="BQ281:BT282" si="114">BQ282</f>
        <v>129.63082893570601</v>
      </c>
      <c r="BR281" s="172">
        <f t="shared" si="114"/>
        <v>129.63082893570601</v>
      </c>
      <c r="BS281" s="172">
        <f t="shared" si="114"/>
        <v>129.63082893570601</v>
      </c>
      <c r="BT281" s="172">
        <f t="shared" si="114"/>
        <v>129.63082893570601</v>
      </c>
    </row>
    <row r="282" spans="1:72" x14ac:dyDescent="0.25">
      <c r="A282" s="173" t="s">
        <v>148</v>
      </c>
      <c r="B282" s="188"/>
      <c r="C282" s="164">
        <f>C283</f>
        <v>1</v>
      </c>
      <c r="D282" s="176">
        <v>102.32713741656573</v>
      </c>
      <c r="E282" s="176">
        <v>102.32713741656573</v>
      </c>
      <c r="F282" s="176">
        <f t="shared" si="112"/>
        <v>102.32713741656573</v>
      </c>
      <c r="G282" s="176">
        <f t="shared" si="112"/>
        <v>102.32713741656573</v>
      </c>
      <c r="H282" s="176">
        <f t="shared" si="112"/>
        <v>102.32713741656573</v>
      </c>
      <c r="I282" s="176">
        <f t="shared" si="112"/>
        <v>102.32713741656573</v>
      </c>
      <c r="J282" s="176">
        <f t="shared" si="112"/>
        <v>102.32713741656573</v>
      </c>
      <c r="K282" s="176">
        <f t="shared" si="112"/>
        <v>102.32713741656573</v>
      </c>
      <c r="L282" s="176">
        <f t="shared" si="112"/>
        <v>102.32713741656573</v>
      </c>
      <c r="M282" s="176">
        <f t="shared" si="112"/>
        <v>102.32713741656573</v>
      </c>
      <c r="N282" s="176">
        <f t="shared" si="112"/>
        <v>102.32713741656573</v>
      </c>
      <c r="O282" s="176">
        <f t="shared" si="112"/>
        <v>102.32713741656573</v>
      </c>
      <c r="P282" s="176">
        <f t="shared" si="112"/>
        <v>102.32713741656573</v>
      </c>
      <c r="Q282" s="176">
        <f t="shared" si="112"/>
        <v>102.32713741656573</v>
      </c>
      <c r="R282" s="176">
        <f t="shared" si="112"/>
        <v>102.32713741656573</v>
      </c>
      <c r="S282" s="176">
        <f t="shared" si="112"/>
        <v>102.32713741656573</v>
      </c>
      <c r="T282" s="176">
        <f t="shared" si="112"/>
        <v>102.32713741656573</v>
      </c>
      <c r="U282" s="176">
        <f t="shared" si="112"/>
        <v>102.32713741656573</v>
      </c>
      <c r="V282" s="176">
        <f t="shared" si="113"/>
        <v>129.63082893570601</v>
      </c>
      <c r="W282" s="176">
        <f t="shared" si="113"/>
        <v>129.63082893570601</v>
      </c>
      <c r="X282" s="176">
        <f t="shared" si="113"/>
        <v>129.63082893570601</v>
      </c>
      <c r="Y282" s="176">
        <f t="shared" si="113"/>
        <v>129.63082893570601</v>
      </c>
      <c r="Z282" s="176">
        <f t="shared" si="113"/>
        <v>129.63082893570601</v>
      </c>
      <c r="AA282" s="176">
        <f t="shared" si="113"/>
        <v>129.63082893570601</v>
      </c>
      <c r="AB282" s="176">
        <f t="shared" si="113"/>
        <v>129.63082893570601</v>
      </c>
      <c r="AC282" s="176">
        <f t="shared" si="113"/>
        <v>129.63082893570601</v>
      </c>
      <c r="AD282" s="176">
        <f t="shared" si="113"/>
        <v>129.63082893570601</v>
      </c>
      <c r="AE282" s="176">
        <f t="shared" si="113"/>
        <v>129.63082893570601</v>
      </c>
      <c r="AF282" s="176">
        <f t="shared" si="113"/>
        <v>129.63082893570601</v>
      </c>
      <c r="AG282" s="176">
        <f t="shared" si="113"/>
        <v>129.63082893570601</v>
      </c>
      <c r="AH282" s="176">
        <f t="shared" si="113"/>
        <v>129.63082893570601</v>
      </c>
      <c r="AI282" s="176">
        <f t="shared" si="113"/>
        <v>129.63082893570601</v>
      </c>
      <c r="AJ282" s="176">
        <f t="shared" si="113"/>
        <v>129.63082893570601</v>
      </c>
      <c r="AK282" s="176">
        <f t="shared" si="113"/>
        <v>129.63082893570601</v>
      </c>
      <c r="AL282" s="176">
        <f t="shared" si="113"/>
        <v>129.63082893570601</v>
      </c>
      <c r="AM282" s="176">
        <f t="shared" si="113"/>
        <v>129.63082893570601</v>
      </c>
      <c r="AN282" s="176">
        <f t="shared" si="113"/>
        <v>129.63082893570601</v>
      </c>
      <c r="AO282" s="176">
        <f t="shared" si="113"/>
        <v>129.63082893570601</v>
      </c>
      <c r="AP282" s="176">
        <f t="shared" si="113"/>
        <v>129.63082893570601</v>
      </c>
      <c r="AQ282" s="176">
        <f t="shared" si="113"/>
        <v>129.63082893570601</v>
      </c>
      <c r="AR282" s="176">
        <f t="shared" si="113"/>
        <v>129.63082893570601</v>
      </c>
      <c r="AS282" s="176">
        <f t="shared" si="113"/>
        <v>129.63082893570601</v>
      </c>
      <c r="AT282" s="176">
        <f t="shared" si="113"/>
        <v>129.63082893570601</v>
      </c>
      <c r="AU282" s="176">
        <f t="shared" si="113"/>
        <v>129.63082893570601</v>
      </c>
      <c r="AV282" s="176">
        <f t="shared" si="113"/>
        <v>129.63082893570601</v>
      </c>
      <c r="AW282" s="176">
        <f t="shared" si="113"/>
        <v>129.63082893570601</v>
      </c>
      <c r="AX282" s="176">
        <f t="shared" si="113"/>
        <v>129.63082893570601</v>
      </c>
      <c r="AY282" s="176">
        <f t="shared" si="113"/>
        <v>129.63082893570601</v>
      </c>
      <c r="AZ282" s="176">
        <f t="shared" si="113"/>
        <v>129.63082893570601</v>
      </c>
      <c r="BA282" s="176">
        <f t="shared" si="113"/>
        <v>129.63082893570601</v>
      </c>
      <c r="BB282" s="176">
        <f t="shared" si="113"/>
        <v>129.63082893570601</v>
      </c>
      <c r="BC282" s="176">
        <f t="shared" si="113"/>
        <v>129.63082893570601</v>
      </c>
      <c r="BD282" s="176">
        <f t="shared" si="113"/>
        <v>129.63082893570601</v>
      </c>
      <c r="BE282" s="176">
        <f t="shared" si="113"/>
        <v>129.63082893570601</v>
      </c>
      <c r="BF282" s="176">
        <f t="shared" si="113"/>
        <v>129.63082893570601</v>
      </c>
      <c r="BG282" s="176">
        <f t="shared" si="113"/>
        <v>129.63082893570601</v>
      </c>
      <c r="BH282" s="176">
        <f t="shared" si="113"/>
        <v>129.63082893570601</v>
      </c>
      <c r="BI282" s="176">
        <f t="shared" si="113"/>
        <v>129.63082893570601</v>
      </c>
      <c r="BJ282" s="176">
        <f t="shared" si="113"/>
        <v>129.63082893570601</v>
      </c>
      <c r="BK282" s="176">
        <f t="shared" si="113"/>
        <v>129.63082893570601</v>
      </c>
      <c r="BL282" s="176">
        <f t="shared" si="113"/>
        <v>129.63082893570601</v>
      </c>
      <c r="BM282" s="176">
        <f t="shared" si="113"/>
        <v>129.63082893570601</v>
      </c>
      <c r="BN282" s="176">
        <f t="shared" si="113"/>
        <v>129.63082893570601</v>
      </c>
      <c r="BO282" s="176">
        <f t="shared" si="113"/>
        <v>129.63082893570601</v>
      </c>
      <c r="BP282" s="176">
        <f t="shared" si="113"/>
        <v>129.63082893570601</v>
      </c>
      <c r="BQ282" s="176">
        <f t="shared" si="114"/>
        <v>129.63082893570601</v>
      </c>
      <c r="BR282" s="177">
        <f t="shared" si="114"/>
        <v>129.63082893570601</v>
      </c>
      <c r="BS282" s="177">
        <f t="shared" si="114"/>
        <v>129.63082893570601</v>
      </c>
      <c r="BT282" s="177">
        <f t="shared" si="114"/>
        <v>129.63082893570601</v>
      </c>
    </row>
    <row r="283" spans="1:72" x14ac:dyDescent="0.25">
      <c r="B283" s="148" t="s">
        <v>607</v>
      </c>
      <c r="C283" s="200">
        <v>1</v>
      </c>
      <c r="D283" s="181">
        <v>102.32713741656573</v>
      </c>
      <c r="E283" s="181">
        <v>102.32713741656573</v>
      </c>
      <c r="F283" s="181">
        <v>102.32713741656573</v>
      </c>
      <c r="G283" s="181">
        <v>102.32713741656573</v>
      </c>
      <c r="H283" s="181">
        <v>102.32713741656573</v>
      </c>
      <c r="I283" s="181">
        <v>102.32713741656573</v>
      </c>
      <c r="J283" s="181">
        <v>102.32713741656573</v>
      </c>
      <c r="K283" s="181">
        <v>102.32713741656573</v>
      </c>
      <c r="L283" s="181">
        <v>102.32713741656573</v>
      </c>
      <c r="M283" s="181">
        <v>102.32713741656573</v>
      </c>
      <c r="N283" s="181">
        <v>102.32713741656573</v>
      </c>
      <c r="O283" s="181">
        <v>102.32713741656573</v>
      </c>
      <c r="P283" s="181">
        <v>102.32713741656573</v>
      </c>
      <c r="Q283" s="181">
        <v>102.32713741656573</v>
      </c>
      <c r="R283" s="181">
        <v>102.32713741656573</v>
      </c>
      <c r="S283" s="181">
        <v>102.32713741656573</v>
      </c>
      <c r="T283" s="181">
        <v>102.32713741656573</v>
      </c>
      <c r="U283" s="181">
        <v>102.32713741656573</v>
      </c>
      <c r="V283" s="181">
        <v>129.63082893570601</v>
      </c>
      <c r="W283" s="181">
        <v>129.63082893570601</v>
      </c>
      <c r="X283" s="181">
        <v>129.63082893570601</v>
      </c>
      <c r="Y283" s="181">
        <v>129.63082893570601</v>
      </c>
      <c r="Z283" s="181">
        <v>129.63082893570601</v>
      </c>
      <c r="AA283" s="181">
        <v>129.63082893570601</v>
      </c>
      <c r="AB283" s="181">
        <v>129.63082893570601</v>
      </c>
      <c r="AC283" s="181">
        <v>129.63082893570601</v>
      </c>
      <c r="AD283" s="181">
        <v>129.63082893570601</v>
      </c>
      <c r="AE283" s="181">
        <v>129.63082893570601</v>
      </c>
      <c r="AF283" s="181">
        <v>129.63082893570601</v>
      </c>
      <c r="AG283" s="181">
        <v>129.63082893570601</v>
      </c>
      <c r="AH283" s="181">
        <v>129.63082893570601</v>
      </c>
      <c r="AI283" s="181">
        <v>129.63082893570601</v>
      </c>
      <c r="AJ283" s="181">
        <v>129.63082893570601</v>
      </c>
      <c r="AK283" s="181">
        <v>129.63082893570601</v>
      </c>
      <c r="AL283" s="181">
        <v>129.63082893570601</v>
      </c>
      <c r="AM283" s="181">
        <v>129.63082893570601</v>
      </c>
      <c r="AN283" s="181">
        <v>129.63082893570601</v>
      </c>
      <c r="AO283" s="181">
        <v>129.63082893570601</v>
      </c>
      <c r="AP283" s="181">
        <v>129.63082893570601</v>
      </c>
      <c r="AQ283" s="181">
        <v>129.63082893570601</v>
      </c>
      <c r="AR283" s="181">
        <v>129.63082893570601</v>
      </c>
      <c r="AS283" s="181">
        <v>129.63082893570601</v>
      </c>
      <c r="AT283" s="181">
        <v>129.63082893570601</v>
      </c>
      <c r="AU283" s="181">
        <v>129.63082893570601</v>
      </c>
      <c r="AV283" s="181">
        <v>129.63082893570601</v>
      </c>
      <c r="AW283" s="181">
        <v>129.63082893570601</v>
      </c>
      <c r="AX283" s="181">
        <v>129.63082893570601</v>
      </c>
      <c r="AY283" s="181">
        <v>129.63082893570601</v>
      </c>
      <c r="AZ283" s="181">
        <v>129.63082893570601</v>
      </c>
      <c r="BA283" s="181">
        <v>129.63082893570601</v>
      </c>
      <c r="BB283" s="181">
        <v>129.63082893570601</v>
      </c>
      <c r="BC283" s="181">
        <v>129.63082893570601</v>
      </c>
      <c r="BD283" s="181">
        <v>129.63082893570601</v>
      </c>
      <c r="BE283" s="181">
        <v>129.63082893570601</v>
      </c>
      <c r="BF283" s="181">
        <v>129.63082893570601</v>
      </c>
      <c r="BG283" s="181">
        <v>129.63082893570601</v>
      </c>
      <c r="BH283" s="181">
        <v>129.63082893570601</v>
      </c>
      <c r="BI283" s="181">
        <v>129.63082893570601</v>
      </c>
      <c r="BJ283" s="181">
        <v>129.63082893570601</v>
      </c>
      <c r="BK283" s="181">
        <v>129.63082893570601</v>
      </c>
      <c r="BL283" s="181">
        <v>129.63082893570601</v>
      </c>
      <c r="BM283" s="181">
        <v>129.63082893570601</v>
      </c>
      <c r="BN283" s="181">
        <v>129.63082893570601</v>
      </c>
      <c r="BO283" s="181">
        <v>129.63082893570601</v>
      </c>
      <c r="BP283" s="181">
        <v>129.63082893570601</v>
      </c>
      <c r="BQ283" s="181">
        <v>129.63082893570601</v>
      </c>
      <c r="BR283" s="181">
        <v>129.63082893570601</v>
      </c>
      <c r="BS283" s="181">
        <v>129.63082893570601</v>
      </c>
      <c r="BT283" s="181">
        <v>129.63082893570601</v>
      </c>
    </row>
    <row r="284" spans="1:72" x14ac:dyDescent="0.25">
      <c r="A284" s="189" t="s">
        <v>149</v>
      </c>
      <c r="B284" s="188"/>
      <c r="C284" s="164">
        <f>C285</f>
        <v>11</v>
      </c>
      <c r="D284" s="170">
        <v>99.581818181818193</v>
      </c>
      <c r="E284" s="170">
        <v>99.6</v>
      </c>
      <c r="F284" s="170">
        <f t="shared" ref="F284:AI285" si="115">F285</f>
        <v>99.6</v>
      </c>
      <c r="G284" s="170">
        <f t="shared" si="115"/>
        <v>99.6</v>
      </c>
      <c r="H284" s="170">
        <f t="shared" si="115"/>
        <v>99.6</v>
      </c>
      <c r="I284" s="170">
        <f t="shared" si="115"/>
        <v>99.6</v>
      </c>
      <c r="J284" s="170">
        <f t="shared" si="115"/>
        <v>99.6</v>
      </c>
      <c r="K284" s="170">
        <f t="shared" si="115"/>
        <v>99.6</v>
      </c>
      <c r="L284" s="170">
        <f t="shared" si="115"/>
        <v>99.6</v>
      </c>
      <c r="M284" s="170">
        <f t="shared" si="115"/>
        <v>99.6</v>
      </c>
      <c r="N284" s="170">
        <f t="shared" si="115"/>
        <v>99.6</v>
      </c>
      <c r="O284" s="170">
        <f t="shared" si="115"/>
        <v>99.6</v>
      </c>
      <c r="P284" s="170">
        <f t="shared" si="115"/>
        <v>99.6</v>
      </c>
      <c r="Q284" s="170">
        <f t="shared" si="115"/>
        <v>101.82658694148171</v>
      </c>
      <c r="R284" s="170">
        <f t="shared" si="115"/>
        <v>101.82658694148171</v>
      </c>
      <c r="S284" s="170">
        <f t="shared" si="115"/>
        <v>101.82658694148171</v>
      </c>
      <c r="T284" s="170">
        <f t="shared" si="115"/>
        <v>101.82658694148171</v>
      </c>
      <c r="U284" s="170">
        <f t="shared" si="115"/>
        <v>101.82658694148171</v>
      </c>
      <c r="V284" s="170">
        <f t="shared" si="115"/>
        <v>101.82658694148171</v>
      </c>
      <c r="W284" s="170">
        <f t="shared" si="115"/>
        <v>101.82658694148171</v>
      </c>
      <c r="X284" s="170">
        <f t="shared" si="115"/>
        <v>101.82658694148171</v>
      </c>
      <c r="Y284" s="170">
        <f t="shared" si="115"/>
        <v>101.82658694148171</v>
      </c>
      <c r="Z284" s="170">
        <f t="shared" si="115"/>
        <v>101.82658694148171</v>
      </c>
      <c r="AA284" s="170">
        <f t="shared" si="115"/>
        <v>101.82658694148171</v>
      </c>
      <c r="AB284" s="170">
        <f t="shared" si="115"/>
        <v>101.82658694148171</v>
      </c>
      <c r="AC284" s="170">
        <f t="shared" si="115"/>
        <v>101.82658694148171</v>
      </c>
      <c r="AD284" s="170">
        <f t="shared" si="115"/>
        <v>101.82658694148171</v>
      </c>
      <c r="AE284" s="170">
        <f t="shared" si="115"/>
        <v>101.82658694148171</v>
      </c>
      <c r="AF284" s="170">
        <f t="shared" si="115"/>
        <v>101.82658694148171</v>
      </c>
      <c r="AG284" s="170">
        <f t="shared" si="115"/>
        <v>101.82658694148171</v>
      </c>
      <c r="AH284" s="170">
        <f t="shared" si="115"/>
        <v>101.82658694148171</v>
      </c>
      <c r="AI284" s="170">
        <f t="shared" si="115"/>
        <v>101.82658694148171</v>
      </c>
      <c r="AJ284" s="170">
        <f t="shared" ref="AJ284:BP285" si="116">AJ285</f>
        <v>101.82658694148171</v>
      </c>
      <c r="AK284" s="170">
        <f t="shared" si="116"/>
        <v>101.82658694148171</v>
      </c>
      <c r="AL284" s="170">
        <f t="shared" si="116"/>
        <v>101.82658694148171</v>
      </c>
      <c r="AM284" s="170">
        <f t="shared" si="116"/>
        <v>101.82658694148171</v>
      </c>
      <c r="AN284" s="170">
        <f t="shared" si="116"/>
        <v>101.82658694148171</v>
      </c>
      <c r="AO284" s="170">
        <f t="shared" si="116"/>
        <v>101.82658694148171</v>
      </c>
      <c r="AP284" s="170">
        <f t="shared" si="116"/>
        <v>101.82658694148171</v>
      </c>
      <c r="AQ284" s="170">
        <f t="shared" si="116"/>
        <v>101.82658694148171</v>
      </c>
      <c r="AR284" s="170">
        <f t="shared" si="116"/>
        <v>101.82658694148171</v>
      </c>
      <c r="AS284" s="170">
        <f t="shared" si="116"/>
        <v>101.82658694148171</v>
      </c>
      <c r="AT284" s="170">
        <f t="shared" si="116"/>
        <v>101.82658694148171</v>
      </c>
      <c r="AU284" s="170">
        <f t="shared" si="116"/>
        <v>101.82658694148171</v>
      </c>
      <c r="AV284" s="170">
        <f t="shared" si="116"/>
        <v>101.82658694148171</v>
      </c>
      <c r="AW284" s="170">
        <f t="shared" si="116"/>
        <v>101.82658694148171</v>
      </c>
      <c r="AX284" s="170">
        <f t="shared" si="116"/>
        <v>101.82658694148171</v>
      </c>
      <c r="AY284" s="170">
        <f t="shared" si="116"/>
        <v>101.82658694148171</v>
      </c>
      <c r="AZ284" s="170">
        <f t="shared" si="116"/>
        <v>101.82658694148171</v>
      </c>
      <c r="BA284" s="170">
        <f t="shared" si="116"/>
        <v>101.82658694148171</v>
      </c>
      <c r="BB284" s="170">
        <f t="shared" si="116"/>
        <v>101.82658694148171</v>
      </c>
      <c r="BC284" s="170">
        <f t="shared" si="116"/>
        <v>101.82658694148171</v>
      </c>
      <c r="BD284" s="170">
        <f t="shared" si="116"/>
        <v>101.82658694148171</v>
      </c>
      <c r="BE284" s="170">
        <f t="shared" si="116"/>
        <v>101.82658694148171</v>
      </c>
      <c r="BF284" s="170">
        <f t="shared" si="116"/>
        <v>101.82658694148171</v>
      </c>
      <c r="BG284" s="170">
        <f t="shared" si="116"/>
        <v>101.82658694148171</v>
      </c>
      <c r="BH284" s="170">
        <f t="shared" si="116"/>
        <v>101.82658694148171</v>
      </c>
      <c r="BI284" s="170">
        <f t="shared" si="116"/>
        <v>101.82658694148171</v>
      </c>
      <c r="BJ284" s="170">
        <f t="shared" si="116"/>
        <v>101.82658694148171</v>
      </c>
      <c r="BK284" s="170">
        <f t="shared" si="116"/>
        <v>101.82658694148171</v>
      </c>
      <c r="BL284" s="170">
        <f t="shared" si="116"/>
        <v>101.82658694148171</v>
      </c>
      <c r="BM284" s="170">
        <f t="shared" si="116"/>
        <v>103.6569811602721</v>
      </c>
      <c r="BN284" s="170">
        <f t="shared" si="116"/>
        <v>103.6569811602721</v>
      </c>
      <c r="BO284" s="170">
        <f t="shared" si="116"/>
        <v>103.6569811602721</v>
      </c>
      <c r="BP284" s="170">
        <f t="shared" si="116"/>
        <v>103.6569811602721</v>
      </c>
      <c r="BQ284" s="170">
        <f t="shared" ref="BQ284:BT285" si="117">BQ285</f>
        <v>103.6569811602721</v>
      </c>
      <c r="BR284" s="172">
        <f t="shared" si="117"/>
        <v>103.6569811602721</v>
      </c>
      <c r="BS284" s="172">
        <f t="shared" si="117"/>
        <v>103.6569811602721</v>
      </c>
      <c r="BT284" s="172">
        <f t="shared" si="117"/>
        <v>103.6569811602721</v>
      </c>
    </row>
    <row r="285" spans="1:72" x14ac:dyDescent="0.25">
      <c r="A285" s="173" t="s">
        <v>150</v>
      </c>
      <c r="B285" s="188"/>
      <c r="C285" s="164">
        <f>C286</f>
        <v>11</v>
      </c>
      <c r="D285" s="176">
        <v>99.581818181818193</v>
      </c>
      <c r="E285" s="176">
        <v>99.6</v>
      </c>
      <c r="F285" s="176">
        <f t="shared" si="115"/>
        <v>99.6</v>
      </c>
      <c r="G285" s="176">
        <f t="shared" si="115"/>
        <v>99.6</v>
      </c>
      <c r="H285" s="176">
        <f t="shared" si="115"/>
        <v>99.6</v>
      </c>
      <c r="I285" s="176">
        <f t="shared" si="115"/>
        <v>99.6</v>
      </c>
      <c r="J285" s="176">
        <f t="shared" si="115"/>
        <v>99.6</v>
      </c>
      <c r="K285" s="176">
        <f t="shared" si="115"/>
        <v>99.6</v>
      </c>
      <c r="L285" s="176">
        <f t="shared" si="115"/>
        <v>99.6</v>
      </c>
      <c r="M285" s="176">
        <f t="shared" si="115"/>
        <v>99.6</v>
      </c>
      <c r="N285" s="176">
        <f t="shared" si="115"/>
        <v>99.6</v>
      </c>
      <c r="O285" s="176">
        <f t="shared" si="115"/>
        <v>99.6</v>
      </c>
      <c r="P285" s="176">
        <f t="shared" si="115"/>
        <v>99.6</v>
      </c>
      <c r="Q285" s="176">
        <f t="shared" si="115"/>
        <v>101.82658694148171</v>
      </c>
      <c r="R285" s="176">
        <f t="shared" si="115"/>
        <v>101.82658694148171</v>
      </c>
      <c r="S285" s="176">
        <f t="shared" si="115"/>
        <v>101.82658694148171</v>
      </c>
      <c r="T285" s="176">
        <f t="shared" si="115"/>
        <v>101.82658694148171</v>
      </c>
      <c r="U285" s="176">
        <f t="shared" si="115"/>
        <v>101.82658694148171</v>
      </c>
      <c r="V285" s="176">
        <f t="shared" si="115"/>
        <v>101.82658694148171</v>
      </c>
      <c r="W285" s="176">
        <f t="shared" si="115"/>
        <v>101.82658694148171</v>
      </c>
      <c r="X285" s="176">
        <f t="shared" si="115"/>
        <v>101.82658694148171</v>
      </c>
      <c r="Y285" s="176">
        <f t="shared" si="115"/>
        <v>101.82658694148171</v>
      </c>
      <c r="Z285" s="176">
        <f t="shared" si="115"/>
        <v>101.82658694148171</v>
      </c>
      <c r="AA285" s="176">
        <f t="shared" si="115"/>
        <v>101.82658694148171</v>
      </c>
      <c r="AB285" s="176">
        <f t="shared" si="115"/>
        <v>101.82658694148171</v>
      </c>
      <c r="AC285" s="176">
        <f t="shared" si="115"/>
        <v>101.82658694148171</v>
      </c>
      <c r="AD285" s="176">
        <f t="shared" si="115"/>
        <v>101.82658694148171</v>
      </c>
      <c r="AE285" s="176">
        <f t="shared" si="115"/>
        <v>101.82658694148171</v>
      </c>
      <c r="AF285" s="176">
        <f t="shared" si="115"/>
        <v>101.82658694148171</v>
      </c>
      <c r="AG285" s="176">
        <f t="shared" si="115"/>
        <v>101.82658694148171</v>
      </c>
      <c r="AH285" s="176">
        <f t="shared" si="115"/>
        <v>101.82658694148171</v>
      </c>
      <c r="AI285" s="176">
        <f>AI286</f>
        <v>101.82658694148171</v>
      </c>
      <c r="AJ285" s="176">
        <f t="shared" si="116"/>
        <v>101.82658694148171</v>
      </c>
      <c r="AK285" s="176">
        <f t="shared" si="116"/>
        <v>101.82658694148171</v>
      </c>
      <c r="AL285" s="176">
        <f t="shared" si="116"/>
        <v>101.82658694148171</v>
      </c>
      <c r="AM285" s="176">
        <f t="shared" si="116"/>
        <v>101.82658694148171</v>
      </c>
      <c r="AN285" s="176">
        <f t="shared" si="116"/>
        <v>101.82658694148171</v>
      </c>
      <c r="AO285" s="176">
        <f t="shared" si="116"/>
        <v>101.82658694148171</v>
      </c>
      <c r="AP285" s="176">
        <f t="shared" si="116"/>
        <v>101.82658694148171</v>
      </c>
      <c r="AQ285" s="176">
        <f t="shared" si="116"/>
        <v>101.82658694148171</v>
      </c>
      <c r="AR285" s="176">
        <f t="shared" si="116"/>
        <v>101.82658694148171</v>
      </c>
      <c r="AS285" s="176">
        <f t="shared" si="116"/>
        <v>101.82658694148171</v>
      </c>
      <c r="AT285" s="176">
        <f t="shared" si="116"/>
        <v>101.82658694148171</v>
      </c>
      <c r="AU285" s="176">
        <f t="shared" si="116"/>
        <v>101.82658694148171</v>
      </c>
      <c r="AV285" s="176">
        <f t="shared" si="116"/>
        <v>101.82658694148171</v>
      </c>
      <c r="AW285" s="176">
        <f t="shared" si="116"/>
        <v>101.82658694148171</v>
      </c>
      <c r="AX285" s="176">
        <f t="shared" si="116"/>
        <v>101.82658694148171</v>
      </c>
      <c r="AY285" s="176">
        <f t="shared" si="116"/>
        <v>101.82658694148171</v>
      </c>
      <c r="AZ285" s="176">
        <f t="shared" si="116"/>
        <v>101.82658694148171</v>
      </c>
      <c r="BA285" s="176">
        <f t="shared" si="116"/>
        <v>101.82658694148171</v>
      </c>
      <c r="BB285" s="176">
        <f t="shared" si="116"/>
        <v>101.82658694148171</v>
      </c>
      <c r="BC285" s="176">
        <f t="shared" si="116"/>
        <v>101.82658694148171</v>
      </c>
      <c r="BD285" s="176">
        <f t="shared" si="116"/>
        <v>101.82658694148171</v>
      </c>
      <c r="BE285" s="176">
        <f t="shared" si="116"/>
        <v>101.82658694148171</v>
      </c>
      <c r="BF285" s="176">
        <f t="shared" si="116"/>
        <v>101.82658694148171</v>
      </c>
      <c r="BG285" s="176">
        <f t="shared" si="116"/>
        <v>101.82658694148171</v>
      </c>
      <c r="BH285" s="176">
        <f t="shared" si="116"/>
        <v>101.82658694148171</v>
      </c>
      <c r="BI285" s="176">
        <f t="shared" si="116"/>
        <v>101.82658694148171</v>
      </c>
      <c r="BJ285" s="176">
        <f t="shared" si="116"/>
        <v>101.82658694148171</v>
      </c>
      <c r="BK285" s="176">
        <f t="shared" si="116"/>
        <v>101.82658694148171</v>
      </c>
      <c r="BL285" s="176">
        <f t="shared" si="116"/>
        <v>101.82658694148171</v>
      </c>
      <c r="BM285" s="176">
        <f t="shared" si="116"/>
        <v>103.6569811602721</v>
      </c>
      <c r="BN285" s="176">
        <f t="shared" si="116"/>
        <v>103.6569811602721</v>
      </c>
      <c r="BO285" s="176">
        <f t="shared" si="116"/>
        <v>103.6569811602721</v>
      </c>
      <c r="BP285" s="176">
        <f t="shared" si="116"/>
        <v>103.6569811602721</v>
      </c>
      <c r="BQ285" s="176">
        <f t="shared" si="117"/>
        <v>103.6569811602721</v>
      </c>
      <c r="BR285" s="177">
        <f t="shared" si="117"/>
        <v>103.6569811602721</v>
      </c>
      <c r="BS285" s="177">
        <f t="shared" si="117"/>
        <v>103.6569811602721</v>
      </c>
      <c r="BT285" s="177">
        <f t="shared" si="117"/>
        <v>103.6569811602721</v>
      </c>
    </row>
    <row r="286" spans="1:72" x14ac:dyDescent="0.25">
      <c r="B286" s="148" t="s">
        <v>608</v>
      </c>
      <c r="C286" s="200">
        <v>11</v>
      </c>
      <c r="D286" s="181">
        <v>99.581818181818193</v>
      </c>
      <c r="E286" s="181">
        <v>99.6</v>
      </c>
      <c r="F286" s="181">
        <v>99.6</v>
      </c>
      <c r="G286" s="181">
        <v>99.6</v>
      </c>
      <c r="H286" s="181">
        <v>99.6</v>
      </c>
      <c r="I286" s="181">
        <v>99.6</v>
      </c>
      <c r="J286" s="181">
        <v>99.6</v>
      </c>
      <c r="K286" s="181">
        <v>99.6</v>
      </c>
      <c r="L286" s="181">
        <v>99.6</v>
      </c>
      <c r="M286" s="181">
        <v>99.6</v>
      </c>
      <c r="N286" s="181">
        <v>99.6</v>
      </c>
      <c r="O286" s="181">
        <v>99.6</v>
      </c>
      <c r="P286" s="181">
        <v>99.6</v>
      </c>
      <c r="Q286" s="181">
        <v>101.82658694148171</v>
      </c>
      <c r="R286" s="181">
        <v>101.82658694148171</v>
      </c>
      <c r="S286" s="181">
        <v>101.82658694148171</v>
      </c>
      <c r="T286" s="181">
        <v>101.82658694148171</v>
      </c>
      <c r="U286" s="181">
        <v>101.82658694148171</v>
      </c>
      <c r="V286" s="181">
        <v>101.82658694148171</v>
      </c>
      <c r="W286" s="181">
        <v>101.82658694148171</v>
      </c>
      <c r="X286" s="181">
        <v>101.82658694148171</v>
      </c>
      <c r="Y286" s="181">
        <v>101.82658694148171</v>
      </c>
      <c r="Z286" s="181">
        <v>101.82658694148171</v>
      </c>
      <c r="AA286" s="181">
        <v>101.82658694148171</v>
      </c>
      <c r="AB286" s="181">
        <v>101.82658694148171</v>
      </c>
      <c r="AC286" s="181">
        <v>101.82658694148171</v>
      </c>
      <c r="AD286" s="181">
        <v>101.82658694148171</v>
      </c>
      <c r="AE286" s="181">
        <v>101.82658694148171</v>
      </c>
      <c r="AF286" s="181">
        <v>101.82658694148171</v>
      </c>
      <c r="AG286" s="181">
        <v>101.82658694148171</v>
      </c>
      <c r="AH286" s="181">
        <v>101.82658694148171</v>
      </c>
      <c r="AI286" s="181">
        <v>101.82658694148171</v>
      </c>
      <c r="AJ286" s="181">
        <v>101.82658694148171</v>
      </c>
      <c r="AK286" s="181">
        <v>101.82658694148171</v>
      </c>
      <c r="AL286" s="181">
        <v>101.82658694148171</v>
      </c>
      <c r="AM286" s="181">
        <v>101.82658694148171</v>
      </c>
      <c r="AN286" s="181">
        <v>101.82658694148171</v>
      </c>
      <c r="AO286" s="181">
        <v>101.82658694148171</v>
      </c>
      <c r="AP286" s="181">
        <v>101.82658694148171</v>
      </c>
      <c r="AQ286" s="181">
        <v>101.82658694148171</v>
      </c>
      <c r="AR286" s="181">
        <v>101.82658694148171</v>
      </c>
      <c r="AS286" s="181">
        <v>101.82658694148171</v>
      </c>
      <c r="AT286" s="181">
        <v>101.82658694148171</v>
      </c>
      <c r="AU286" s="181">
        <v>101.82658694148171</v>
      </c>
      <c r="AV286" s="181">
        <v>101.82658694148171</v>
      </c>
      <c r="AW286" s="181">
        <v>101.82658694148171</v>
      </c>
      <c r="AX286" s="181">
        <v>101.82658694148171</v>
      </c>
      <c r="AY286" s="181">
        <v>101.82658694148171</v>
      </c>
      <c r="AZ286" s="181">
        <v>101.82658694148171</v>
      </c>
      <c r="BA286" s="181">
        <v>101.82658694148171</v>
      </c>
      <c r="BB286" s="181">
        <v>101.82658694148171</v>
      </c>
      <c r="BC286" s="181">
        <v>101.82658694148171</v>
      </c>
      <c r="BD286" s="181">
        <v>101.82658694148171</v>
      </c>
      <c r="BE286" s="181">
        <v>101.82658694148171</v>
      </c>
      <c r="BF286" s="181">
        <v>101.82658694148171</v>
      </c>
      <c r="BG286" s="181">
        <v>101.82658694148171</v>
      </c>
      <c r="BH286" s="181">
        <v>101.82658694148171</v>
      </c>
      <c r="BI286" s="181">
        <v>101.82658694148171</v>
      </c>
      <c r="BJ286" s="181">
        <v>101.82658694148171</v>
      </c>
      <c r="BK286" s="181">
        <v>101.82658694148171</v>
      </c>
      <c r="BL286" s="181">
        <v>101.82658694148171</v>
      </c>
      <c r="BM286" s="181">
        <v>103.6569811602721</v>
      </c>
      <c r="BN286" s="181">
        <v>103.6569811602721</v>
      </c>
      <c r="BO286" s="181">
        <v>103.6569811602721</v>
      </c>
      <c r="BP286" s="181">
        <v>103.6569811602721</v>
      </c>
      <c r="BQ286" s="181">
        <v>103.6569811602721</v>
      </c>
      <c r="BR286" s="181">
        <v>103.6569811602721</v>
      </c>
      <c r="BS286" s="181">
        <v>103.6569811602721</v>
      </c>
      <c r="BT286" s="181">
        <v>103.6569811602721</v>
      </c>
    </row>
    <row r="287" spans="1:72" x14ac:dyDescent="0.25">
      <c r="A287" s="189" t="s">
        <v>151</v>
      </c>
      <c r="B287" s="188"/>
      <c r="C287" s="164">
        <f>C288</f>
        <v>1</v>
      </c>
      <c r="D287" s="170">
        <v>100</v>
      </c>
      <c r="E287" s="170">
        <v>100</v>
      </c>
      <c r="F287" s="170">
        <f t="shared" ref="F287:AI288" si="118">F288</f>
        <v>100</v>
      </c>
      <c r="G287" s="170">
        <f t="shared" si="118"/>
        <v>100</v>
      </c>
      <c r="H287" s="170">
        <f t="shared" si="118"/>
        <v>100</v>
      </c>
      <c r="I287" s="170">
        <f t="shared" si="118"/>
        <v>100</v>
      </c>
      <c r="J287" s="170">
        <f t="shared" si="118"/>
        <v>100</v>
      </c>
      <c r="K287" s="170">
        <f t="shared" si="118"/>
        <v>100</v>
      </c>
      <c r="L287" s="170">
        <f t="shared" si="118"/>
        <v>100</v>
      </c>
      <c r="M287" s="170">
        <f t="shared" si="118"/>
        <v>100</v>
      </c>
      <c r="N287" s="170">
        <f t="shared" si="118"/>
        <v>100</v>
      </c>
      <c r="O287" s="170">
        <f t="shared" si="118"/>
        <v>100</v>
      </c>
      <c r="P287" s="170">
        <f t="shared" si="118"/>
        <v>100</v>
      </c>
      <c r="Q287" s="170">
        <f t="shared" si="118"/>
        <v>100</v>
      </c>
      <c r="R287" s="170">
        <f t="shared" si="118"/>
        <v>100</v>
      </c>
      <c r="S287" s="170">
        <f t="shared" si="118"/>
        <v>100</v>
      </c>
      <c r="T287" s="170">
        <f t="shared" si="118"/>
        <v>100</v>
      </c>
      <c r="U287" s="170">
        <f t="shared" si="118"/>
        <v>100</v>
      </c>
      <c r="V287" s="170">
        <f t="shared" si="118"/>
        <v>100</v>
      </c>
      <c r="W287" s="170">
        <f t="shared" si="118"/>
        <v>100</v>
      </c>
      <c r="X287" s="170">
        <f t="shared" si="118"/>
        <v>100</v>
      </c>
      <c r="Y287" s="170">
        <f t="shared" si="118"/>
        <v>100</v>
      </c>
      <c r="Z287" s="170">
        <f t="shared" si="118"/>
        <v>100</v>
      </c>
      <c r="AA287" s="170">
        <f t="shared" si="118"/>
        <v>100</v>
      </c>
      <c r="AB287" s="170">
        <f t="shared" si="118"/>
        <v>100</v>
      </c>
      <c r="AC287" s="170">
        <f t="shared" si="118"/>
        <v>100</v>
      </c>
      <c r="AD287" s="170">
        <f t="shared" si="118"/>
        <v>100</v>
      </c>
      <c r="AE287" s="170">
        <f t="shared" si="118"/>
        <v>100</v>
      </c>
      <c r="AF287" s="170">
        <f t="shared" si="118"/>
        <v>100</v>
      </c>
      <c r="AG287" s="170">
        <f t="shared" si="118"/>
        <v>100</v>
      </c>
      <c r="AH287" s="170">
        <f t="shared" si="118"/>
        <v>99.999999999999957</v>
      </c>
      <c r="AI287" s="170">
        <f t="shared" si="118"/>
        <v>99.999999999999957</v>
      </c>
      <c r="AJ287" s="170">
        <f t="shared" ref="AJ287:BP288" si="119">AJ288</f>
        <v>99.999999999999957</v>
      </c>
      <c r="AK287" s="170">
        <f t="shared" si="119"/>
        <v>99.999999999999957</v>
      </c>
      <c r="AL287" s="170">
        <f t="shared" si="119"/>
        <v>99.999999999999957</v>
      </c>
      <c r="AM287" s="170">
        <f t="shared" si="119"/>
        <v>99.999999999999957</v>
      </c>
      <c r="AN287" s="170">
        <f t="shared" si="119"/>
        <v>99.999999999999957</v>
      </c>
      <c r="AO287" s="170">
        <f t="shared" si="119"/>
        <v>99.999999999999957</v>
      </c>
      <c r="AP287" s="170">
        <f t="shared" si="119"/>
        <v>99.999999999999957</v>
      </c>
      <c r="AQ287" s="170">
        <f t="shared" si="119"/>
        <v>99.999999999999957</v>
      </c>
      <c r="AR287" s="170">
        <f t="shared" si="119"/>
        <v>99.999999999999957</v>
      </c>
      <c r="AS287" s="170">
        <f t="shared" si="119"/>
        <v>99.999999999999957</v>
      </c>
      <c r="AT287" s="170">
        <f t="shared" si="119"/>
        <v>99.999999999999957</v>
      </c>
      <c r="AU287" s="170">
        <f t="shared" si="119"/>
        <v>99.999999999999957</v>
      </c>
      <c r="AV287" s="170">
        <f t="shared" si="119"/>
        <v>99.999999999999957</v>
      </c>
      <c r="AW287" s="170">
        <f t="shared" si="119"/>
        <v>99.999999999999957</v>
      </c>
      <c r="AX287" s="170">
        <f t="shared" si="119"/>
        <v>99.999999999999957</v>
      </c>
      <c r="AY287" s="170">
        <f t="shared" si="119"/>
        <v>99.999999999999957</v>
      </c>
      <c r="AZ287" s="170">
        <f t="shared" si="119"/>
        <v>99.999999999999957</v>
      </c>
      <c r="BA287" s="170">
        <f t="shared" si="119"/>
        <v>99.999999999999957</v>
      </c>
      <c r="BB287" s="170">
        <f t="shared" si="119"/>
        <v>99.999999999999957</v>
      </c>
      <c r="BC287" s="170">
        <f t="shared" si="119"/>
        <v>99.999999999999957</v>
      </c>
      <c r="BD287" s="170">
        <f t="shared" si="119"/>
        <v>99.999999999999957</v>
      </c>
      <c r="BE287" s="170">
        <f t="shared" si="119"/>
        <v>99.999999999999957</v>
      </c>
      <c r="BF287" s="170">
        <f t="shared" si="119"/>
        <v>99.999999999999957</v>
      </c>
      <c r="BG287" s="170">
        <f t="shared" si="119"/>
        <v>99.999999999999957</v>
      </c>
      <c r="BH287" s="170">
        <f t="shared" si="119"/>
        <v>99.999999999999957</v>
      </c>
      <c r="BI287" s="170">
        <f t="shared" si="119"/>
        <v>99.999999999999957</v>
      </c>
      <c r="BJ287" s="170">
        <f t="shared" si="119"/>
        <v>99.999999999999957</v>
      </c>
      <c r="BK287" s="170">
        <f t="shared" si="119"/>
        <v>99.999999999999957</v>
      </c>
      <c r="BL287" s="170">
        <f t="shared" si="119"/>
        <v>99.999999999999957</v>
      </c>
      <c r="BM287" s="170">
        <f t="shared" si="119"/>
        <v>99.999999999999957</v>
      </c>
      <c r="BN287" s="170">
        <f t="shared" si="119"/>
        <v>99.999999999999957</v>
      </c>
      <c r="BO287" s="170">
        <f t="shared" si="119"/>
        <v>99.999999999999957</v>
      </c>
      <c r="BP287" s="170">
        <f t="shared" si="119"/>
        <v>99.999999999999957</v>
      </c>
      <c r="BQ287" s="170">
        <f t="shared" ref="BQ287:BT288" si="120">BQ288</f>
        <v>99.999999999999957</v>
      </c>
      <c r="BR287" s="172">
        <f t="shared" si="120"/>
        <v>99.999999999999957</v>
      </c>
      <c r="BS287" s="172">
        <f t="shared" si="120"/>
        <v>99.999999999999957</v>
      </c>
      <c r="BT287" s="172">
        <f t="shared" si="120"/>
        <v>99.999999999999957</v>
      </c>
    </row>
    <row r="288" spans="1:72" x14ac:dyDescent="0.25">
      <c r="A288" s="173" t="s">
        <v>152</v>
      </c>
      <c r="B288" s="188"/>
      <c r="C288" s="164">
        <f>C289</f>
        <v>1</v>
      </c>
      <c r="D288" s="176">
        <v>100</v>
      </c>
      <c r="E288" s="176">
        <v>100</v>
      </c>
      <c r="F288" s="176">
        <f t="shared" si="118"/>
        <v>100</v>
      </c>
      <c r="G288" s="176">
        <f t="shared" si="118"/>
        <v>100</v>
      </c>
      <c r="H288" s="176">
        <f t="shared" si="118"/>
        <v>100</v>
      </c>
      <c r="I288" s="176">
        <f t="shared" si="118"/>
        <v>100</v>
      </c>
      <c r="J288" s="176">
        <f t="shared" si="118"/>
        <v>100</v>
      </c>
      <c r="K288" s="176">
        <f t="shared" si="118"/>
        <v>100</v>
      </c>
      <c r="L288" s="176">
        <f t="shared" si="118"/>
        <v>100</v>
      </c>
      <c r="M288" s="176">
        <f t="shared" si="118"/>
        <v>100</v>
      </c>
      <c r="N288" s="176">
        <f t="shared" si="118"/>
        <v>100</v>
      </c>
      <c r="O288" s="176">
        <f t="shared" si="118"/>
        <v>100</v>
      </c>
      <c r="P288" s="176">
        <f t="shared" si="118"/>
        <v>100</v>
      </c>
      <c r="Q288" s="176">
        <f t="shared" si="118"/>
        <v>100</v>
      </c>
      <c r="R288" s="176">
        <f t="shared" si="118"/>
        <v>100</v>
      </c>
      <c r="S288" s="176">
        <f t="shared" si="118"/>
        <v>100</v>
      </c>
      <c r="T288" s="176">
        <f t="shared" si="118"/>
        <v>100</v>
      </c>
      <c r="U288" s="176">
        <f t="shared" si="118"/>
        <v>100</v>
      </c>
      <c r="V288" s="176">
        <f t="shared" si="118"/>
        <v>100</v>
      </c>
      <c r="W288" s="176">
        <f t="shared" si="118"/>
        <v>100</v>
      </c>
      <c r="X288" s="176">
        <f t="shared" si="118"/>
        <v>100</v>
      </c>
      <c r="Y288" s="176">
        <f t="shared" si="118"/>
        <v>100</v>
      </c>
      <c r="Z288" s="176">
        <f t="shared" si="118"/>
        <v>100</v>
      </c>
      <c r="AA288" s="176">
        <f t="shared" si="118"/>
        <v>100</v>
      </c>
      <c r="AB288" s="176">
        <f t="shared" si="118"/>
        <v>100</v>
      </c>
      <c r="AC288" s="176">
        <f t="shared" si="118"/>
        <v>100</v>
      </c>
      <c r="AD288" s="176">
        <f t="shared" si="118"/>
        <v>100</v>
      </c>
      <c r="AE288" s="176">
        <f t="shared" si="118"/>
        <v>100</v>
      </c>
      <c r="AF288" s="176">
        <f t="shared" si="118"/>
        <v>100</v>
      </c>
      <c r="AG288" s="176">
        <f t="shared" si="118"/>
        <v>100</v>
      </c>
      <c r="AH288" s="176">
        <f t="shared" si="118"/>
        <v>99.999999999999957</v>
      </c>
      <c r="AI288" s="176">
        <f>AI289</f>
        <v>99.999999999999957</v>
      </c>
      <c r="AJ288" s="176">
        <f t="shared" si="119"/>
        <v>99.999999999999957</v>
      </c>
      <c r="AK288" s="176">
        <f t="shared" si="119"/>
        <v>99.999999999999957</v>
      </c>
      <c r="AL288" s="176">
        <f t="shared" si="119"/>
        <v>99.999999999999957</v>
      </c>
      <c r="AM288" s="176">
        <f t="shared" si="119"/>
        <v>99.999999999999957</v>
      </c>
      <c r="AN288" s="176">
        <f t="shared" si="119"/>
        <v>99.999999999999957</v>
      </c>
      <c r="AO288" s="176">
        <f t="shared" si="119"/>
        <v>99.999999999999957</v>
      </c>
      <c r="AP288" s="176">
        <f t="shared" si="119"/>
        <v>99.999999999999957</v>
      </c>
      <c r="AQ288" s="176">
        <f t="shared" si="119"/>
        <v>99.999999999999957</v>
      </c>
      <c r="AR288" s="176">
        <f t="shared" si="119"/>
        <v>99.999999999999957</v>
      </c>
      <c r="AS288" s="176">
        <f t="shared" si="119"/>
        <v>99.999999999999957</v>
      </c>
      <c r="AT288" s="176">
        <f t="shared" si="119"/>
        <v>99.999999999999957</v>
      </c>
      <c r="AU288" s="176">
        <f t="shared" si="119"/>
        <v>99.999999999999957</v>
      </c>
      <c r="AV288" s="176">
        <f t="shared" si="119"/>
        <v>99.999999999999957</v>
      </c>
      <c r="AW288" s="176">
        <f t="shared" si="119"/>
        <v>99.999999999999957</v>
      </c>
      <c r="AX288" s="176">
        <f t="shared" si="119"/>
        <v>99.999999999999957</v>
      </c>
      <c r="AY288" s="176">
        <f t="shared" si="119"/>
        <v>99.999999999999957</v>
      </c>
      <c r="AZ288" s="176">
        <f t="shared" si="119"/>
        <v>99.999999999999957</v>
      </c>
      <c r="BA288" s="176">
        <f t="shared" si="119"/>
        <v>99.999999999999957</v>
      </c>
      <c r="BB288" s="176">
        <f t="shared" si="119"/>
        <v>99.999999999999957</v>
      </c>
      <c r="BC288" s="176">
        <f t="shared" si="119"/>
        <v>99.999999999999957</v>
      </c>
      <c r="BD288" s="176">
        <f t="shared" si="119"/>
        <v>99.999999999999957</v>
      </c>
      <c r="BE288" s="176">
        <f t="shared" si="119"/>
        <v>99.999999999999957</v>
      </c>
      <c r="BF288" s="176">
        <f t="shared" si="119"/>
        <v>99.999999999999957</v>
      </c>
      <c r="BG288" s="176">
        <f t="shared" si="119"/>
        <v>99.999999999999957</v>
      </c>
      <c r="BH288" s="176">
        <f t="shared" si="119"/>
        <v>99.999999999999957</v>
      </c>
      <c r="BI288" s="176">
        <f t="shared" si="119"/>
        <v>99.999999999999957</v>
      </c>
      <c r="BJ288" s="176">
        <f t="shared" si="119"/>
        <v>99.999999999999957</v>
      </c>
      <c r="BK288" s="176">
        <f t="shared" si="119"/>
        <v>99.999999999999957</v>
      </c>
      <c r="BL288" s="176">
        <f t="shared" si="119"/>
        <v>99.999999999999957</v>
      </c>
      <c r="BM288" s="176">
        <f t="shared" si="119"/>
        <v>99.999999999999957</v>
      </c>
      <c r="BN288" s="176">
        <f t="shared" si="119"/>
        <v>99.999999999999957</v>
      </c>
      <c r="BO288" s="176">
        <f t="shared" si="119"/>
        <v>99.999999999999957</v>
      </c>
      <c r="BP288" s="176">
        <f t="shared" si="119"/>
        <v>99.999999999999957</v>
      </c>
      <c r="BQ288" s="176">
        <f t="shared" si="120"/>
        <v>99.999999999999957</v>
      </c>
      <c r="BR288" s="177">
        <f t="shared" si="120"/>
        <v>99.999999999999957</v>
      </c>
      <c r="BS288" s="177">
        <f t="shared" si="120"/>
        <v>99.999999999999957</v>
      </c>
      <c r="BT288" s="177">
        <f t="shared" si="120"/>
        <v>99.999999999999957</v>
      </c>
    </row>
    <row r="289" spans="1:72" x14ac:dyDescent="0.25">
      <c r="B289" s="148" t="s">
        <v>609</v>
      </c>
      <c r="C289" s="200">
        <v>1</v>
      </c>
      <c r="D289" s="181">
        <v>100</v>
      </c>
      <c r="E289" s="201">
        <v>100</v>
      </c>
      <c r="F289" s="181">
        <v>100</v>
      </c>
      <c r="G289" s="181">
        <v>100</v>
      </c>
      <c r="H289" s="181">
        <v>100</v>
      </c>
      <c r="I289" s="181">
        <v>100</v>
      </c>
      <c r="J289" s="181">
        <v>100</v>
      </c>
      <c r="K289" s="181">
        <v>100</v>
      </c>
      <c r="L289" s="181">
        <v>100</v>
      </c>
      <c r="M289" s="181">
        <v>100</v>
      </c>
      <c r="N289" s="181">
        <v>100</v>
      </c>
      <c r="O289" s="181">
        <v>100</v>
      </c>
      <c r="P289" s="181">
        <v>100</v>
      </c>
      <c r="Q289" s="181">
        <v>100</v>
      </c>
      <c r="R289" s="181">
        <v>100</v>
      </c>
      <c r="S289" s="181">
        <v>100</v>
      </c>
      <c r="T289" s="181">
        <v>100</v>
      </c>
      <c r="U289" s="181">
        <v>100</v>
      </c>
      <c r="V289" s="181">
        <v>100</v>
      </c>
      <c r="W289" s="181">
        <v>100</v>
      </c>
      <c r="X289" s="181">
        <v>100</v>
      </c>
      <c r="Y289" s="181">
        <v>100</v>
      </c>
      <c r="Z289" s="181">
        <v>100</v>
      </c>
      <c r="AA289" s="181">
        <v>100</v>
      </c>
      <c r="AB289" s="181">
        <v>100</v>
      </c>
      <c r="AC289" s="181">
        <v>100</v>
      </c>
      <c r="AD289" s="181">
        <v>100</v>
      </c>
      <c r="AE289" s="181">
        <v>100</v>
      </c>
      <c r="AF289" s="181">
        <v>100</v>
      </c>
      <c r="AG289" s="181">
        <v>100</v>
      </c>
      <c r="AH289" s="181">
        <v>99.999999999999957</v>
      </c>
      <c r="AI289" s="181">
        <v>99.999999999999957</v>
      </c>
      <c r="AJ289" s="181">
        <v>99.999999999999957</v>
      </c>
      <c r="AK289" s="181">
        <v>99.999999999999957</v>
      </c>
      <c r="AL289" s="181">
        <v>99.999999999999957</v>
      </c>
      <c r="AM289" s="181">
        <v>99.999999999999957</v>
      </c>
      <c r="AN289" s="181">
        <v>99.999999999999957</v>
      </c>
      <c r="AO289" s="181">
        <v>99.999999999999957</v>
      </c>
      <c r="AP289" s="181">
        <v>99.999999999999957</v>
      </c>
      <c r="AQ289" s="181">
        <v>99.999999999999957</v>
      </c>
      <c r="AR289" s="181">
        <v>99.999999999999957</v>
      </c>
      <c r="AS289" s="181">
        <v>99.999999999999957</v>
      </c>
      <c r="AT289" s="181">
        <v>99.999999999999957</v>
      </c>
      <c r="AU289" s="181">
        <v>99.999999999999957</v>
      </c>
      <c r="AV289" s="181">
        <v>99.999999999999957</v>
      </c>
      <c r="AW289" s="181">
        <v>99.999999999999957</v>
      </c>
      <c r="AX289" s="181">
        <v>99.999999999999957</v>
      </c>
      <c r="AY289" s="181">
        <v>99.999999999999957</v>
      </c>
      <c r="AZ289" s="181">
        <v>99.999999999999957</v>
      </c>
      <c r="BA289" s="181">
        <v>99.999999999999957</v>
      </c>
      <c r="BB289" s="181">
        <v>99.999999999999957</v>
      </c>
      <c r="BC289" s="181">
        <v>99.999999999999957</v>
      </c>
      <c r="BD289" s="181">
        <v>99.999999999999957</v>
      </c>
      <c r="BE289" s="181">
        <v>99.999999999999957</v>
      </c>
      <c r="BF289" s="181">
        <v>99.999999999999957</v>
      </c>
      <c r="BG289" s="181">
        <v>99.999999999999957</v>
      </c>
      <c r="BH289" s="181">
        <v>99.999999999999957</v>
      </c>
      <c r="BI289" s="181">
        <v>99.999999999999957</v>
      </c>
      <c r="BJ289" s="181">
        <v>99.999999999999957</v>
      </c>
      <c r="BK289" s="181">
        <v>99.999999999999957</v>
      </c>
      <c r="BL289" s="181">
        <v>99.999999999999957</v>
      </c>
      <c r="BM289" s="181">
        <v>99.999999999999957</v>
      </c>
      <c r="BN289" s="181">
        <v>99.999999999999957</v>
      </c>
      <c r="BO289" s="181">
        <v>99.999999999999957</v>
      </c>
      <c r="BP289" s="181">
        <v>99.999999999999957</v>
      </c>
      <c r="BQ289" s="181">
        <v>99.999999999999957</v>
      </c>
      <c r="BR289" s="181">
        <v>99.999999999999957</v>
      </c>
      <c r="BS289" s="181">
        <v>99.999999999999957</v>
      </c>
      <c r="BT289" s="181">
        <v>99.999999999999957</v>
      </c>
    </row>
    <row r="290" spans="1:72" x14ac:dyDescent="0.25">
      <c r="C290" s="152"/>
      <c r="D290" s="181"/>
      <c r="E290" s="181"/>
      <c r="F290" s="181"/>
      <c r="T290" s="181"/>
      <c r="Y290" s="181"/>
    </row>
    <row r="291" spans="1:72" x14ac:dyDescent="0.25">
      <c r="A291" s="159" t="s">
        <v>153</v>
      </c>
      <c r="B291" s="192"/>
      <c r="C291" s="164">
        <f>C292+C297</f>
        <v>43</v>
      </c>
      <c r="D291" s="163">
        <v>103.60532821581114</v>
      </c>
      <c r="E291" s="163">
        <v>104.20572875258422</v>
      </c>
      <c r="F291" s="163">
        <f t="shared" ref="F291:BQ291" si="121">(F292*42+F297*1)/43</f>
        <v>106.01046632693456</v>
      </c>
      <c r="G291" s="163">
        <f t="shared" si="121"/>
        <v>106.38081676971697</v>
      </c>
      <c r="H291" s="163">
        <f t="shared" si="121"/>
        <v>107.97377173841072</v>
      </c>
      <c r="I291" s="163">
        <f t="shared" si="121"/>
        <v>108.83032009739416</v>
      </c>
      <c r="J291" s="163">
        <f t="shared" si="121"/>
        <v>111.65032355349594</v>
      </c>
      <c r="K291" s="163">
        <f t="shared" si="121"/>
        <v>114.74747136427159</v>
      </c>
      <c r="L291" s="163">
        <f t="shared" si="121"/>
        <v>116.36049293137023</v>
      </c>
      <c r="M291" s="163">
        <f t="shared" si="121"/>
        <v>116.7537981093012</v>
      </c>
      <c r="N291" s="163">
        <f t="shared" si="121"/>
        <v>117.94829211550923</v>
      </c>
      <c r="O291" s="163">
        <f t="shared" si="121"/>
        <v>118.11144775676466</v>
      </c>
      <c r="P291" s="163">
        <f t="shared" si="121"/>
        <v>119.17721448291508</v>
      </c>
      <c r="Q291" s="163">
        <f t="shared" si="121"/>
        <v>121.92794082848403</v>
      </c>
      <c r="R291" s="163">
        <f t="shared" si="121"/>
        <v>122.32544815599709</v>
      </c>
      <c r="S291" s="163">
        <f t="shared" si="121"/>
        <v>123.17379349815417</v>
      </c>
      <c r="T291" s="163">
        <f t="shared" si="121"/>
        <v>123.64489806325417</v>
      </c>
      <c r="U291" s="163">
        <f t="shared" si="121"/>
        <v>123.64489806325417</v>
      </c>
      <c r="V291" s="163">
        <f t="shared" si="121"/>
        <v>122.99680264000337</v>
      </c>
      <c r="W291" s="163">
        <f t="shared" si="121"/>
        <v>122.94272932102271</v>
      </c>
      <c r="X291" s="163">
        <f t="shared" si="121"/>
        <v>123.15066696321733</v>
      </c>
      <c r="Y291" s="163">
        <f t="shared" si="121"/>
        <v>123.20814695883145</v>
      </c>
      <c r="Z291" s="163">
        <f t="shared" si="121"/>
        <v>123.2611349526573</v>
      </c>
      <c r="AA291" s="163">
        <f t="shared" si="121"/>
        <v>123.64425331150986</v>
      </c>
      <c r="AB291" s="163">
        <f t="shared" si="121"/>
        <v>124.06594403813806</v>
      </c>
      <c r="AC291" s="163">
        <f t="shared" si="121"/>
        <v>124.19099526401915</v>
      </c>
      <c r="AD291" s="163">
        <f t="shared" si="121"/>
        <v>124.20974428515058</v>
      </c>
      <c r="AE291" s="163">
        <f t="shared" si="121"/>
        <v>124.40515123468197</v>
      </c>
      <c r="AF291" s="163">
        <f t="shared" si="121"/>
        <v>125.66666260629792</v>
      </c>
      <c r="AG291" s="163">
        <f t="shared" si="121"/>
        <v>126.39908331380819</v>
      </c>
      <c r="AH291" s="163">
        <f t="shared" si="121"/>
        <v>125.96745010446539</v>
      </c>
      <c r="AI291" s="163">
        <f t="shared" si="121"/>
        <v>126.07798932113712</v>
      </c>
      <c r="AJ291" s="163">
        <f t="shared" si="121"/>
        <v>126.17246449814083</v>
      </c>
      <c r="AK291" s="163">
        <f t="shared" si="121"/>
        <v>126.51144940778579</v>
      </c>
      <c r="AL291" s="163">
        <f t="shared" si="121"/>
        <v>126.75488414961347</v>
      </c>
      <c r="AM291" s="163">
        <f t="shared" si="121"/>
        <v>127.64484916572819</v>
      </c>
      <c r="AN291" s="163">
        <f t="shared" si="121"/>
        <v>128.02103397995239</v>
      </c>
      <c r="AO291" s="163">
        <f t="shared" si="121"/>
        <v>129.08179842881285</v>
      </c>
      <c r="AP291" s="163">
        <f t="shared" si="121"/>
        <v>129.61920853196128</v>
      </c>
      <c r="AQ291" s="163">
        <f t="shared" si="121"/>
        <v>130.33560739915353</v>
      </c>
      <c r="AR291" s="163">
        <f t="shared" si="121"/>
        <v>130.88693200816269</v>
      </c>
      <c r="AS291" s="163">
        <f t="shared" si="121"/>
        <v>136.82041143796624</v>
      </c>
      <c r="AT291" s="163">
        <f t="shared" si="121"/>
        <v>136.93563774020788</v>
      </c>
      <c r="AU291" s="163">
        <f t="shared" si="121"/>
        <v>137.96825976280911</v>
      </c>
      <c r="AV291" s="163">
        <f t="shared" si="121"/>
        <v>139.90031673405176</v>
      </c>
      <c r="AW291" s="163">
        <f t="shared" si="121"/>
        <v>140.91724456052921</v>
      </c>
      <c r="AX291" s="163">
        <f t="shared" si="121"/>
        <v>140.91724456052921</v>
      </c>
      <c r="AY291" s="163">
        <f t="shared" si="121"/>
        <v>141.11676444879797</v>
      </c>
      <c r="AZ291" s="163">
        <f t="shared" si="121"/>
        <v>141.43239134432363</v>
      </c>
      <c r="BA291" s="163">
        <f t="shared" si="121"/>
        <v>141.51308392592196</v>
      </c>
      <c r="BB291" s="163">
        <f t="shared" si="121"/>
        <v>142.01894879643802</v>
      </c>
      <c r="BC291" s="163">
        <f t="shared" si="121"/>
        <v>142.084891109415</v>
      </c>
      <c r="BD291" s="163">
        <f t="shared" si="121"/>
        <v>143.95206613018973</v>
      </c>
      <c r="BE291" s="163">
        <f t="shared" si="121"/>
        <v>145.69093355750047</v>
      </c>
      <c r="BF291" s="163">
        <f t="shared" si="121"/>
        <v>150.85408604932428</v>
      </c>
      <c r="BG291" s="163">
        <f t="shared" si="121"/>
        <v>151.04224794324557</v>
      </c>
      <c r="BH291" s="163">
        <f t="shared" si="121"/>
        <v>151.04224794324557</v>
      </c>
      <c r="BI291" s="163">
        <f t="shared" si="121"/>
        <v>150.93171648712411</v>
      </c>
      <c r="BJ291" s="163">
        <f t="shared" si="121"/>
        <v>151.03173680859797</v>
      </c>
      <c r="BK291" s="163">
        <f t="shared" si="121"/>
        <v>151.1313328261061</v>
      </c>
      <c r="BL291" s="163">
        <f t="shared" si="121"/>
        <v>151.29818811444269</v>
      </c>
      <c r="BM291" s="163">
        <f t="shared" si="121"/>
        <v>151.53600350309884</v>
      </c>
      <c r="BN291" s="163">
        <f t="shared" si="121"/>
        <v>151.76628685565416</v>
      </c>
      <c r="BO291" s="163">
        <f t="shared" si="121"/>
        <v>151.76628685565416</v>
      </c>
      <c r="BP291" s="163">
        <f t="shared" si="121"/>
        <v>153.27087330795047</v>
      </c>
      <c r="BQ291" s="163">
        <f t="shared" si="121"/>
        <v>154.37142041183469</v>
      </c>
      <c r="BR291" s="165">
        <f>(BR292*42+BR297*1)/43</f>
        <v>155.54163654167499</v>
      </c>
      <c r="BS291" s="165">
        <f>(BS292*42+BS297*1)/43</f>
        <v>157.15579114699671</v>
      </c>
      <c r="BT291" s="165">
        <f>(BT292*42+BT297*1)/43</f>
        <v>159.28119965694233</v>
      </c>
    </row>
    <row r="292" spans="1:72" x14ac:dyDescent="0.25">
      <c r="A292" s="189" t="s">
        <v>154</v>
      </c>
      <c r="B292" s="188"/>
      <c r="C292" s="164">
        <f>C293</f>
        <v>42</v>
      </c>
      <c r="D292" s="170">
        <v>103.68721919818447</v>
      </c>
      <c r="E292" s="170">
        <v>104.30191498583309</v>
      </c>
      <c r="F292" s="170">
        <f t="shared" ref="F292:BT292" si="122">F293</f>
        <v>106.17120755086881</v>
      </c>
      <c r="G292" s="170">
        <f t="shared" si="122"/>
        <v>106.39196594061798</v>
      </c>
      <c r="H292" s="170">
        <f t="shared" si="122"/>
        <v>107.62949660659676</v>
      </c>
      <c r="I292" s="170">
        <f t="shared" si="122"/>
        <v>108.30137023031719</v>
      </c>
      <c r="J292" s="170">
        <f t="shared" si="122"/>
        <v>111.18851662584997</v>
      </c>
      <c r="K292" s="170">
        <f t="shared" si="122"/>
        <v>114.86358388482543</v>
      </c>
      <c r="L292" s="170">
        <f t="shared" si="122"/>
        <v>116.35244108053428</v>
      </c>
      <c r="M292" s="170">
        <f t="shared" si="122"/>
        <v>116.82414900258338</v>
      </c>
      <c r="N292" s="170">
        <f t="shared" si="122"/>
        <v>118.1887300340168</v>
      </c>
      <c r="O292" s="170">
        <f t="shared" si="122"/>
        <v>118.35577033339736</v>
      </c>
      <c r="P292" s="170">
        <f t="shared" si="122"/>
        <v>119.44691245778945</v>
      </c>
      <c r="Q292" s="170">
        <f t="shared" si="122"/>
        <v>122.2631322877767</v>
      </c>
      <c r="R292" s="170">
        <f t="shared" si="122"/>
        <v>122.67010407546866</v>
      </c>
      <c r="S292" s="170">
        <f t="shared" si="122"/>
        <v>123.43775741732546</v>
      </c>
      <c r="T292" s="170">
        <f t="shared" si="122"/>
        <v>123.92007875778498</v>
      </c>
      <c r="U292" s="170">
        <f t="shared" si="122"/>
        <v>123.92007875778498</v>
      </c>
      <c r="V292" s="170">
        <f t="shared" si="122"/>
        <v>123.18044365841141</v>
      </c>
      <c r="W292" s="170">
        <f t="shared" si="122"/>
        <v>123.20119171216705</v>
      </c>
      <c r="X292" s="170">
        <f t="shared" si="122"/>
        <v>123.41408025060441</v>
      </c>
      <c r="Y292" s="170">
        <f t="shared" si="122"/>
        <v>123.68823595419101</v>
      </c>
      <c r="Z292" s="170">
        <f t="shared" si="122"/>
        <v>123.92317472726302</v>
      </c>
      <c r="AA292" s="170">
        <f t="shared" si="122"/>
        <v>124.31541495180252</v>
      </c>
      <c r="AB292" s="170">
        <f t="shared" si="122"/>
        <v>124.53517772515491</v>
      </c>
      <c r="AC292" s="170">
        <f t="shared" si="122"/>
        <v>124.66320636117602</v>
      </c>
      <c r="AD292" s="170">
        <f t="shared" si="122"/>
        <v>124.80086752383696</v>
      </c>
      <c r="AE292" s="170">
        <f t="shared" si="122"/>
        <v>124.93777153655769</v>
      </c>
      <c r="AF292" s="170">
        <f t="shared" si="122"/>
        <v>125.79480497810735</v>
      </c>
      <c r="AG292" s="170">
        <f t="shared" si="122"/>
        <v>125.84388551867275</v>
      </c>
      <c r="AH292" s="170">
        <f t="shared" si="122"/>
        <v>125.94316052514594</v>
      </c>
      <c r="AI292" s="170">
        <f t="shared" si="122"/>
        <v>126.05633162792893</v>
      </c>
      <c r="AJ292" s="170">
        <f t="shared" si="122"/>
        <v>126.15305621390891</v>
      </c>
      <c r="AK292" s="170">
        <f t="shared" si="122"/>
        <v>126.50011219283112</v>
      </c>
      <c r="AL292" s="170">
        <f t="shared" si="122"/>
        <v>126.81733057512409</v>
      </c>
      <c r="AM292" s="170">
        <f t="shared" si="122"/>
        <v>127.75523483634164</v>
      </c>
      <c r="AN292" s="170">
        <f t="shared" si="122"/>
        <v>128.14037643185691</v>
      </c>
      <c r="AO292" s="170">
        <f t="shared" si="122"/>
        <v>129.19572516847603</v>
      </c>
      <c r="AP292" s="170">
        <f t="shared" si="122"/>
        <v>129.64546836922653</v>
      </c>
      <c r="AQ292" s="170">
        <f t="shared" si="122"/>
        <v>130.49915704101178</v>
      </c>
      <c r="AR292" s="170">
        <f t="shared" si="122"/>
        <v>130.89495532201974</v>
      </c>
      <c r="AS292" s="170">
        <f t="shared" si="122"/>
        <v>136.64495090016351</v>
      </c>
      <c r="AT292" s="170">
        <f t="shared" si="122"/>
        <v>136.69169965372899</v>
      </c>
      <c r="AU292" s="170">
        <f t="shared" si="122"/>
        <v>137.90779032768017</v>
      </c>
      <c r="AV292" s="170">
        <f t="shared" si="122"/>
        <v>139.88584865538095</v>
      </c>
      <c r="AW292" s="170">
        <f t="shared" si="122"/>
        <v>140.76810663643894</v>
      </c>
      <c r="AX292" s="170">
        <f t="shared" si="122"/>
        <v>140.76810663643894</v>
      </c>
      <c r="AY292" s="170">
        <f t="shared" si="122"/>
        <v>141.05117587989267</v>
      </c>
      <c r="AZ292" s="170">
        <f t="shared" si="122"/>
        <v>141.37431732916369</v>
      </c>
      <c r="BA292" s="170">
        <f t="shared" si="122"/>
        <v>141.45693116270482</v>
      </c>
      <c r="BB292" s="170">
        <f t="shared" si="122"/>
        <v>141.97484043489985</v>
      </c>
      <c r="BC292" s="170">
        <f t="shared" si="122"/>
        <v>141.96355391272778</v>
      </c>
      <c r="BD292" s="170">
        <f t="shared" si="122"/>
        <v>144.11170961067859</v>
      </c>
      <c r="BE292" s="170">
        <f t="shared" si="122"/>
        <v>145.65545451433908</v>
      </c>
      <c r="BF292" s="170">
        <f t="shared" si="122"/>
        <v>150.94153920834918</v>
      </c>
      <c r="BG292" s="170">
        <f t="shared" si="122"/>
        <v>151.04065075556241</v>
      </c>
      <c r="BH292" s="170">
        <f t="shared" si="122"/>
        <v>151.04065075556241</v>
      </c>
      <c r="BI292" s="170">
        <f t="shared" si="122"/>
        <v>151.04065075556241</v>
      </c>
      <c r="BJ292" s="170">
        <f t="shared" si="122"/>
        <v>151.14305251326186</v>
      </c>
      <c r="BK292" s="170">
        <f t="shared" si="122"/>
        <v>151.43878415207726</v>
      </c>
      <c r="BL292" s="170">
        <f t="shared" si="122"/>
        <v>151.60961218537426</v>
      </c>
      <c r="BM292" s="170">
        <f t="shared" si="122"/>
        <v>152.03164952970207</v>
      </c>
      <c r="BN292" s="170">
        <f t="shared" si="122"/>
        <v>152.267415819223</v>
      </c>
      <c r="BO292" s="170">
        <f t="shared" si="122"/>
        <v>152.267415819223</v>
      </c>
      <c r="BP292" s="170">
        <f t="shared" si="122"/>
        <v>153.74226655623772</v>
      </c>
      <c r="BQ292" s="170">
        <f t="shared" si="122"/>
        <v>154.35733593445107</v>
      </c>
      <c r="BR292" s="172">
        <f t="shared" si="122"/>
        <v>155.68692890807134</v>
      </c>
      <c r="BS292" s="172">
        <f t="shared" si="122"/>
        <v>157.67958871216109</v>
      </c>
      <c r="BT292" s="172">
        <f t="shared" si="122"/>
        <v>159.85560218662923</v>
      </c>
    </row>
    <row r="293" spans="1:72" x14ac:dyDescent="0.25">
      <c r="A293" s="173" t="s">
        <v>155</v>
      </c>
      <c r="B293" s="188"/>
      <c r="C293" s="164">
        <f>SUM(C294:C296)</f>
        <v>42</v>
      </c>
      <c r="D293" s="176">
        <v>103.68721919818447</v>
      </c>
      <c r="E293" s="176">
        <v>104.30191498583309</v>
      </c>
      <c r="F293" s="176">
        <f t="shared" ref="F293:BQ293" si="123">(F294*19+F295*7+F296*16)/42</f>
        <v>106.17120755086881</v>
      </c>
      <c r="G293" s="176">
        <f t="shared" si="123"/>
        <v>106.39196594061798</v>
      </c>
      <c r="H293" s="176">
        <f t="shared" si="123"/>
        <v>107.62949660659676</v>
      </c>
      <c r="I293" s="176">
        <f t="shared" si="123"/>
        <v>108.30137023031719</v>
      </c>
      <c r="J293" s="176">
        <f t="shared" si="123"/>
        <v>111.18851662584997</v>
      </c>
      <c r="K293" s="176">
        <f t="shared" si="123"/>
        <v>114.86358388482543</v>
      </c>
      <c r="L293" s="176">
        <f t="shared" si="123"/>
        <v>116.35244108053428</v>
      </c>
      <c r="M293" s="176">
        <f t="shared" si="123"/>
        <v>116.82414900258338</v>
      </c>
      <c r="N293" s="176">
        <f t="shared" si="123"/>
        <v>118.1887300340168</v>
      </c>
      <c r="O293" s="176">
        <f t="shared" si="123"/>
        <v>118.35577033339736</v>
      </c>
      <c r="P293" s="176">
        <f t="shared" si="123"/>
        <v>119.44691245778945</v>
      </c>
      <c r="Q293" s="176">
        <f t="shared" si="123"/>
        <v>122.2631322877767</v>
      </c>
      <c r="R293" s="176">
        <f t="shared" si="123"/>
        <v>122.67010407546866</v>
      </c>
      <c r="S293" s="176">
        <f t="shared" si="123"/>
        <v>123.43775741732546</v>
      </c>
      <c r="T293" s="176">
        <f t="shared" si="123"/>
        <v>123.92007875778498</v>
      </c>
      <c r="U293" s="176">
        <f t="shared" si="123"/>
        <v>123.92007875778498</v>
      </c>
      <c r="V293" s="176">
        <f t="shared" si="123"/>
        <v>123.18044365841141</v>
      </c>
      <c r="W293" s="176">
        <f t="shared" si="123"/>
        <v>123.20119171216705</v>
      </c>
      <c r="X293" s="176">
        <f t="shared" si="123"/>
        <v>123.41408025060441</v>
      </c>
      <c r="Y293" s="176">
        <f t="shared" si="123"/>
        <v>123.68823595419101</v>
      </c>
      <c r="Z293" s="176">
        <f t="shared" si="123"/>
        <v>123.92317472726302</v>
      </c>
      <c r="AA293" s="176">
        <f t="shared" si="123"/>
        <v>124.31541495180252</v>
      </c>
      <c r="AB293" s="176">
        <f t="shared" si="123"/>
        <v>124.53517772515491</v>
      </c>
      <c r="AC293" s="176">
        <f t="shared" si="123"/>
        <v>124.66320636117602</v>
      </c>
      <c r="AD293" s="176">
        <f t="shared" si="123"/>
        <v>124.80086752383696</v>
      </c>
      <c r="AE293" s="176">
        <f t="shared" si="123"/>
        <v>124.93777153655769</v>
      </c>
      <c r="AF293" s="176">
        <f t="shared" si="123"/>
        <v>125.79480497810735</v>
      </c>
      <c r="AG293" s="176">
        <f t="shared" si="123"/>
        <v>125.84388551867275</v>
      </c>
      <c r="AH293" s="176">
        <f t="shared" si="123"/>
        <v>125.94316052514594</v>
      </c>
      <c r="AI293" s="176">
        <f t="shared" si="123"/>
        <v>126.05633162792893</v>
      </c>
      <c r="AJ293" s="176">
        <f t="shared" si="123"/>
        <v>126.15305621390891</v>
      </c>
      <c r="AK293" s="176">
        <f t="shared" si="123"/>
        <v>126.50011219283112</v>
      </c>
      <c r="AL293" s="176">
        <f t="shared" si="123"/>
        <v>126.81733057512409</v>
      </c>
      <c r="AM293" s="176">
        <f t="shared" si="123"/>
        <v>127.75523483634164</v>
      </c>
      <c r="AN293" s="176">
        <f t="shared" si="123"/>
        <v>128.14037643185691</v>
      </c>
      <c r="AO293" s="176">
        <f t="shared" si="123"/>
        <v>129.19572516847603</v>
      </c>
      <c r="AP293" s="176">
        <f t="shared" si="123"/>
        <v>129.64546836922653</v>
      </c>
      <c r="AQ293" s="176">
        <f t="shared" si="123"/>
        <v>130.49915704101178</v>
      </c>
      <c r="AR293" s="176">
        <f t="shared" si="123"/>
        <v>130.89495532201974</v>
      </c>
      <c r="AS293" s="176">
        <f t="shared" si="123"/>
        <v>136.64495090016351</v>
      </c>
      <c r="AT293" s="176">
        <f t="shared" si="123"/>
        <v>136.69169965372899</v>
      </c>
      <c r="AU293" s="176">
        <f t="shared" si="123"/>
        <v>137.90779032768017</v>
      </c>
      <c r="AV293" s="176">
        <f t="shared" si="123"/>
        <v>139.88584865538095</v>
      </c>
      <c r="AW293" s="176">
        <f t="shared" si="123"/>
        <v>140.76810663643894</v>
      </c>
      <c r="AX293" s="176">
        <f t="shared" si="123"/>
        <v>140.76810663643894</v>
      </c>
      <c r="AY293" s="176">
        <f t="shared" si="123"/>
        <v>141.05117587989267</v>
      </c>
      <c r="AZ293" s="176">
        <f t="shared" si="123"/>
        <v>141.37431732916369</v>
      </c>
      <c r="BA293" s="176">
        <f t="shared" si="123"/>
        <v>141.45693116270482</v>
      </c>
      <c r="BB293" s="176">
        <f t="shared" si="123"/>
        <v>141.97484043489985</v>
      </c>
      <c r="BC293" s="176">
        <f t="shared" si="123"/>
        <v>141.96355391272778</v>
      </c>
      <c r="BD293" s="176">
        <f t="shared" si="123"/>
        <v>144.11170961067859</v>
      </c>
      <c r="BE293" s="176">
        <f t="shared" si="123"/>
        <v>145.65545451433908</v>
      </c>
      <c r="BF293" s="176">
        <f t="shared" si="123"/>
        <v>150.94153920834918</v>
      </c>
      <c r="BG293" s="176">
        <f t="shared" si="123"/>
        <v>151.04065075556241</v>
      </c>
      <c r="BH293" s="176">
        <f t="shared" si="123"/>
        <v>151.04065075556241</v>
      </c>
      <c r="BI293" s="176">
        <f t="shared" si="123"/>
        <v>151.04065075556241</v>
      </c>
      <c r="BJ293" s="176">
        <f t="shared" si="123"/>
        <v>151.14305251326186</v>
      </c>
      <c r="BK293" s="176">
        <f t="shared" si="123"/>
        <v>151.43878415207726</v>
      </c>
      <c r="BL293" s="176">
        <f t="shared" si="123"/>
        <v>151.60961218537426</v>
      </c>
      <c r="BM293" s="176">
        <f t="shared" si="123"/>
        <v>152.03164952970207</v>
      </c>
      <c r="BN293" s="176">
        <f t="shared" si="123"/>
        <v>152.267415819223</v>
      </c>
      <c r="BO293" s="176">
        <f t="shared" si="123"/>
        <v>152.267415819223</v>
      </c>
      <c r="BP293" s="176">
        <f t="shared" si="123"/>
        <v>153.74226655623772</v>
      </c>
      <c r="BQ293" s="176">
        <f t="shared" si="123"/>
        <v>154.35733593445107</v>
      </c>
      <c r="BR293" s="177">
        <f>(BR294*19+BR295*7+BR296*16)/42</f>
        <v>155.68692890807134</v>
      </c>
      <c r="BS293" s="177">
        <f>(BS294*19+BS295*7+BS296*16)/42</f>
        <v>157.67958871216109</v>
      </c>
      <c r="BT293" s="177">
        <f>(BT294*19+BT295*7+BT296*16)/42</f>
        <v>159.85560218662923</v>
      </c>
    </row>
    <row r="294" spans="1:72" x14ac:dyDescent="0.25">
      <c r="B294" s="148" t="s">
        <v>610</v>
      </c>
      <c r="C294" s="200">
        <v>19</v>
      </c>
      <c r="D294" s="181">
        <v>104.85714462048867</v>
      </c>
      <c r="E294" s="181">
        <v>105.99933953099504</v>
      </c>
      <c r="F294" s="181">
        <v>106.17678412964123</v>
      </c>
      <c r="G294" s="181">
        <v>106.17678412964123</v>
      </c>
      <c r="H294" s="181">
        <v>106.62129844362634</v>
      </c>
      <c r="I294" s="181">
        <v>108.1064927697452</v>
      </c>
      <c r="J294" s="181">
        <v>111.23175904611652</v>
      </c>
      <c r="K294" s="181">
        <v>113.71463070988651</v>
      </c>
      <c r="L294" s="181">
        <v>115.89632952682045</v>
      </c>
      <c r="M294" s="181">
        <v>116.65540609373417</v>
      </c>
      <c r="N294" s="181">
        <v>119.37911943231357</v>
      </c>
      <c r="O294" s="181">
        <v>119.37911943231357</v>
      </c>
      <c r="P294" s="181">
        <v>120.97016448279108</v>
      </c>
      <c r="Q294" s="181">
        <v>121.80736947834468</v>
      </c>
      <c r="R294" s="181">
        <v>121.80736947834468</v>
      </c>
      <c r="S294" s="181">
        <v>122.78014299963448</v>
      </c>
      <c r="T294" s="181">
        <v>123.25306211100325</v>
      </c>
      <c r="U294" s="181">
        <v>123.25306211100325</v>
      </c>
      <c r="V294" s="181">
        <v>123.25306211100325</v>
      </c>
      <c r="W294" s="181">
        <v>123.25306211100325</v>
      </c>
      <c r="X294" s="181">
        <v>123.72365782754902</v>
      </c>
      <c r="Y294" s="181">
        <v>123.72365782754902</v>
      </c>
      <c r="Z294" s="181">
        <v>123.82220322550486</v>
      </c>
      <c r="AA294" s="181">
        <v>123.82238187151533</v>
      </c>
      <c r="AB294" s="181">
        <v>124.30817326524161</v>
      </c>
      <c r="AC294" s="181">
        <v>124.30817326524161</v>
      </c>
      <c r="AD294" s="181">
        <v>124.30817326524161</v>
      </c>
      <c r="AE294" s="181">
        <v>124.30817326524161</v>
      </c>
      <c r="AF294" s="181">
        <v>124.30817326524161</v>
      </c>
      <c r="AG294" s="181">
        <v>124.4166670917546</v>
      </c>
      <c r="AH294" s="181">
        <v>124.4166670917546</v>
      </c>
      <c r="AI294" s="181">
        <v>124.51527716719195</v>
      </c>
      <c r="AJ294" s="181">
        <v>124.72908940988454</v>
      </c>
      <c r="AK294" s="181">
        <v>124.86224524390522</v>
      </c>
      <c r="AL294" s="181">
        <v>125.40185919611835</v>
      </c>
      <c r="AM294" s="181">
        <v>127.36557474697713</v>
      </c>
      <c r="AN294" s="181">
        <v>127.36557474697713</v>
      </c>
      <c r="AO294" s="181">
        <v>127.96068721569016</v>
      </c>
      <c r="AP294" s="181">
        <v>128.77201567954114</v>
      </c>
      <c r="AQ294" s="181">
        <v>129.19722242098166</v>
      </c>
      <c r="AR294" s="181">
        <v>129.19722242098166</v>
      </c>
      <c r="AS294" s="181">
        <v>129.31285856515635</v>
      </c>
      <c r="AT294" s="181">
        <v>129.31285856515635</v>
      </c>
      <c r="AU294" s="181">
        <v>130.0451697222675</v>
      </c>
      <c r="AV294" s="181">
        <v>130.0451697222675</v>
      </c>
      <c r="AW294" s="181">
        <v>131.68365611923565</v>
      </c>
      <c r="AX294" s="181">
        <v>131.68365611923565</v>
      </c>
      <c r="AY294" s="181">
        <v>131.68365611923565</v>
      </c>
      <c r="AZ294" s="181">
        <v>132.22670317848124</v>
      </c>
      <c r="BA294" s="181">
        <v>132.22670317848124</v>
      </c>
      <c r="BB294" s="181">
        <v>133.0325599456655</v>
      </c>
      <c r="BC294" s="181">
        <v>133.23687321213188</v>
      </c>
      <c r="BD294" s="181">
        <v>134.30859841916543</v>
      </c>
      <c r="BE294" s="181">
        <v>137.72108715357282</v>
      </c>
      <c r="BF294" s="181">
        <v>138.63007990130905</v>
      </c>
      <c r="BG294" s="181">
        <v>138.63007990130905</v>
      </c>
      <c r="BH294" s="181">
        <v>138.63007990130905</v>
      </c>
      <c r="BI294" s="181">
        <v>138.63007990130905</v>
      </c>
      <c r="BJ294" s="181">
        <v>138.82504734853006</v>
      </c>
      <c r="BK294" s="181">
        <v>138.82504734853006</v>
      </c>
      <c r="BL294" s="181">
        <v>139.20266721160763</v>
      </c>
      <c r="BM294" s="181">
        <v>140.13559186749012</v>
      </c>
      <c r="BN294" s="181">
        <v>140.45204129777909</v>
      </c>
      <c r="BO294" s="181">
        <v>140.45204129777909</v>
      </c>
      <c r="BP294" s="181">
        <v>141.27615178485294</v>
      </c>
      <c r="BQ294" s="181">
        <v>141.27615178485294</v>
      </c>
      <c r="BR294" s="181">
        <v>143.68818281701695</v>
      </c>
      <c r="BS294" s="181">
        <v>146.30128529440199</v>
      </c>
      <c r="BT294" s="181">
        <v>149.0403317029573</v>
      </c>
    </row>
    <row r="295" spans="1:72" x14ac:dyDescent="0.25">
      <c r="B295" s="148" t="s">
        <v>611</v>
      </c>
      <c r="C295" s="200">
        <v>7</v>
      </c>
      <c r="D295" s="181">
        <v>104.63826315714401</v>
      </c>
      <c r="E295" s="181">
        <v>104.63826315714401</v>
      </c>
      <c r="F295" s="181">
        <v>106.13230607184065</v>
      </c>
      <c r="G295" s="181">
        <v>106.13230607184065</v>
      </c>
      <c r="H295" s="181">
        <v>106.13230607184065</v>
      </c>
      <c r="I295" s="181">
        <v>106.13230607184065</v>
      </c>
      <c r="J295" s="181">
        <v>114.81303200021365</v>
      </c>
      <c r="K295" s="181">
        <v>122.40959792169792</v>
      </c>
      <c r="L295" s="181">
        <v>123.55377693892295</v>
      </c>
      <c r="M295" s="181">
        <v>123.92023547943698</v>
      </c>
      <c r="N295" s="181">
        <v>123.92023547943698</v>
      </c>
      <c r="O295" s="181">
        <v>124.23808188165215</v>
      </c>
      <c r="P295" s="181">
        <v>125.27517715774741</v>
      </c>
      <c r="Q295" s="181">
        <v>128.07828003326296</v>
      </c>
      <c r="R295" s="181">
        <v>129.93439793172649</v>
      </c>
      <c r="S295" s="181">
        <v>130.81447716109241</v>
      </c>
      <c r="T295" s="181">
        <v>130.81447716109241</v>
      </c>
      <c r="U295" s="181">
        <v>130.81447716109241</v>
      </c>
      <c r="V295" s="181">
        <v>125.60293103868919</v>
      </c>
      <c r="W295" s="181">
        <v>125.72732727236598</v>
      </c>
      <c r="X295" s="181">
        <v>125.72732727236598</v>
      </c>
      <c r="Y295" s="181">
        <v>127.37226149388555</v>
      </c>
      <c r="Z295" s="181">
        <v>128.21348503624924</v>
      </c>
      <c r="AA295" s="181">
        <v>128.62232336565688</v>
      </c>
      <c r="AB295" s="181">
        <v>128.62232336565688</v>
      </c>
      <c r="AC295" s="181">
        <v>128.62232336565688</v>
      </c>
      <c r="AD295" s="181">
        <v>128.62232336565688</v>
      </c>
      <c r="AE295" s="181">
        <v>129.44374744198137</v>
      </c>
      <c r="AF295" s="181">
        <v>129.44374744198137</v>
      </c>
      <c r="AG295" s="181">
        <v>129.44374744198137</v>
      </c>
      <c r="AH295" s="181">
        <v>130.03939748082047</v>
      </c>
      <c r="AI295" s="181">
        <v>130.45076817847411</v>
      </c>
      <c r="AJ295" s="181">
        <v>130.45076817847411</v>
      </c>
      <c r="AK295" s="181">
        <v>132.17168107395136</v>
      </c>
      <c r="AL295" s="181">
        <v>132.17168107395136</v>
      </c>
      <c r="AM295" s="181">
        <v>132.17168107395136</v>
      </c>
      <c r="AN295" s="181">
        <v>132.17168107395136</v>
      </c>
      <c r="AO295" s="181">
        <v>133.25545454078542</v>
      </c>
      <c r="AP295" s="181">
        <v>133.25545454078542</v>
      </c>
      <c r="AQ295" s="181">
        <v>133.4949111889689</v>
      </c>
      <c r="AR295" s="181">
        <v>133.4949111889689</v>
      </c>
      <c r="AS295" s="181">
        <v>142.96867301766682</v>
      </c>
      <c r="AT295" s="181">
        <v>142.96867301766682</v>
      </c>
      <c r="AU295" s="181">
        <v>146.83985238110185</v>
      </c>
      <c r="AV295" s="181">
        <v>156.24283082575997</v>
      </c>
      <c r="AW295" s="181">
        <v>156.51914507797503</v>
      </c>
      <c r="AX295" s="181">
        <v>156.51914507797503</v>
      </c>
      <c r="AY295" s="181">
        <v>158.21756053869746</v>
      </c>
      <c r="AZ295" s="181">
        <v>158.68242435922835</v>
      </c>
      <c r="BA295" s="181">
        <v>158.68242435922835</v>
      </c>
      <c r="BB295" s="181">
        <v>158.68242435922835</v>
      </c>
      <c r="BC295" s="181">
        <v>158.68242435922835</v>
      </c>
      <c r="BD295" s="181">
        <v>158.68242435922835</v>
      </c>
      <c r="BE295" s="181">
        <v>158.68242435922835</v>
      </c>
      <c r="BF295" s="181">
        <v>159.07693901147474</v>
      </c>
      <c r="BG295" s="181">
        <v>159.07693901147474</v>
      </c>
      <c r="BH295" s="181">
        <v>159.07693901147474</v>
      </c>
      <c r="BI295" s="181">
        <v>159.07693901147474</v>
      </c>
      <c r="BJ295" s="181">
        <v>159.16215220092869</v>
      </c>
      <c r="BK295" s="181">
        <v>159.16215220092869</v>
      </c>
      <c r="BL295" s="181">
        <v>159.16215220092869</v>
      </c>
      <c r="BM295" s="181">
        <v>159.16215220092869</v>
      </c>
      <c r="BN295" s="181">
        <v>159.71781577012717</v>
      </c>
      <c r="BO295" s="181">
        <v>159.71781577012717</v>
      </c>
      <c r="BP295" s="181">
        <v>160.45409871122337</v>
      </c>
      <c r="BQ295" s="181">
        <v>160.45409871122337</v>
      </c>
      <c r="BR295" s="181">
        <v>160.45409871122337</v>
      </c>
      <c r="BS295" s="181">
        <v>160.56728463494451</v>
      </c>
      <c r="BT295" s="181">
        <v>161.22352589097159</v>
      </c>
    </row>
    <row r="296" spans="1:72" x14ac:dyDescent="0.25">
      <c r="B296" s="148" t="s">
        <v>612</v>
      </c>
      <c r="C296" s="150">
        <v>16</v>
      </c>
      <c r="D296" s="181">
        <v>101.8818510271534</v>
      </c>
      <c r="E296" s="181">
        <v>102.13907101350476</v>
      </c>
      <c r="F296" s="181">
        <v>106.18160476065137</v>
      </c>
      <c r="G296" s="181">
        <v>106.7610955337429</v>
      </c>
      <c r="H296" s="181">
        <v>109.48175278407992</v>
      </c>
      <c r="I296" s="181">
        <v>109.48175278407992</v>
      </c>
      <c r="J296" s="181">
        <v>109.55144077549929</v>
      </c>
      <c r="K296" s="181">
        <v>112.92658463893366</v>
      </c>
      <c r="L296" s="181">
        <v>113.74348911252441</v>
      </c>
      <c r="M296" s="181">
        <v>113.9199933732184</v>
      </c>
      <c r="N296" s="181">
        <v>114.26760899116805</v>
      </c>
      <c r="O296" s="181">
        <v>114.56703197607287</v>
      </c>
      <c r="P296" s="181">
        <v>115.08818487186841</v>
      </c>
      <c r="Q296" s="181">
        <v>120.26022348532702</v>
      </c>
      <c r="R296" s="181">
        <v>120.5164728474406</v>
      </c>
      <c r="S296" s="181">
        <v>120.99135965043543</v>
      </c>
      <c r="T296" s="181">
        <v>121.69586172439129</v>
      </c>
      <c r="U296" s="181">
        <v>121.69586172439129</v>
      </c>
      <c r="V296" s="181">
        <v>122.0343710170871</v>
      </c>
      <c r="W296" s="181">
        <v>122.03441130596202</v>
      </c>
      <c r="X296" s="181">
        <v>122.03441130596202</v>
      </c>
      <c r="Y296" s="181">
        <v>122.03441130596202</v>
      </c>
      <c r="Z296" s="181">
        <v>122.16606762541936</v>
      </c>
      <c r="AA296" s="181">
        <v>123.01661930358232</v>
      </c>
      <c r="AB296" s="181">
        <v>123.01661930358232</v>
      </c>
      <c r="AC296" s="181">
        <v>123.3526944731378</v>
      </c>
      <c r="AD296" s="181">
        <v>123.7140550251227</v>
      </c>
      <c r="AE296" s="181">
        <v>123.7140550251227</v>
      </c>
      <c r="AF296" s="181">
        <v>125.96376780919057</v>
      </c>
      <c r="AG296" s="181">
        <v>125.96376780919057</v>
      </c>
      <c r="AH296" s="181">
        <v>125.96376780919057</v>
      </c>
      <c r="AI296" s="181">
        <v>125.96376780919057</v>
      </c>
      <c r="AJ296" s="181">
        <v>125.96376780919057</v>
      </c>
      <c r="AK296" s="181">
        <v>125.96376780919057</v>
      </c>
      <c r="AL296" s="181">
        <v>126.15567449445648</v>
      </c>
      <c r="AM296" s="181">
        <v>126.28576096350776</v>
      </c>
      <c r="AN296" s="181">
        <v>127.29675765173535</v>
      </c>
      <c r="AO296" s="181">
        <v>128.88620113702387</v>
      </c>
      <c r="AP296" s="181">
        <v>129.10332448817095</v>
      </c>
      <c r="AQ296" s="181">
        <v>130.73456196256632</v>
      </c>
      <c r="AR296" s="181">
        <v>131.7735324502122</v>
      </c>
      <c r="AS296" s="181">
        <v>142.58518212157688</v>
      </c>
      <c r="AT296" s="181">
        <v>142.70789759968619</v>
      </c>
      <c r="AU296" s="181">
        <v>143.33687514823578</v>
      </c>
      <c r="AV296" s="181">
        <v>144.41547518891238</v>
      </c>
      <c r="AW296" s="181">
        <v>144.6648123074458</v>
      </c>
      <c r="AX296" s="181">
        <v>144.6648123074458</v>
      </c>
      <c r="AY296" s="181">
        <v>144.6648123074458</v>
      </c>
      <c r="AZ296" s="181">
        <v>144.6648123074458</v>
      </c>
      <c r="BA296" s="181">
        <v>144.88167362049131</v>
      </c>
      <c r="BB296" s="181">
        <v>145.28423054897192</v>
      </c>
      <c r="BC296" s="181">
        <v>145.01198142434134</v>
      </c>
      <c r="BD296" s="181">
        <v>149.37821644810998</v>
      </c>
      <c r="BE296" s="181">
        <v>149.37821644810998</v>
      </c>
      <c r="BF296" s="181">
        <v>162.00215972159191</v>
      </c>
      <c r="BG296" s="181">
        <v>162.26232753302662</v>
      </c>
      <c r="BH296" s="181">
        <v>162.26232753302662</v>
      </c>
      <c r="BI296" s="181">
        <v>162.26232753302662</v>
      </c>
      <c r="BJ296" s="181">
        <v>162.26232753302662</v>
      </c>
      <c r="BK296" s="181">
        <v>163.03862308491708</v>
      </c>
      <c r="BL296" s="181">
        <v>163.03862308491708</v>
      </c>
      <c r="BM296" s="181">
        <v>163.03862308491708</v>
      </c>
      <c r="BN296" s="181">
        <v>163.03862308491708</v>
      </c>
      <c r="BO296" s="181">
        <v>163.03862308491708</v>
      </c>
      <c r="BP296" s="181">
        <v>165.60935127945098</v>
      </c>
      <c r="BQ296" s="181">
        <v>167.22390839726103</v>
      </c>
      <c r="BR296" s="181">
        <v>167.84980310231938</v>
      </c>
      <c r="BS296" s="181">
        <v>169.92795705453233</v>
      </c>
      <c r="BT296" s="181">
        <v>172.10026926533988</v>
      </c>
    </row>
    <row r="297" spans="1:72" x14ac:dyDescent="0.25">
      <c r="A297" s="189" t="s">
        <v>156</v>
      </c>
      <c r="B297" s="188"/>
      <c r="C297" s="164">
        <f>C298</f>
        <v>1</v>
      </c>
      <c r="D297" s="170">
        <v>100.16590695613203</v>
      </c>
      <c r="E297" s="170">
        <v>100.16590695613203</v>
      </c>
      <c r="F297" s="170">
        <f t="shared" ref="F297:BP298" si="124">F298</f>
        <v>99.259334921695938</v>
      </c>
      <c r="G297" s="170">
        <f t="shared" si="124"/>
        <v>105.91255159187538</v>
      </c>
      <c r="H297" s="170">
        <f t="shared" si="124"/>
        <v>122.43332727459706</v>
      </c>
      <c r="I297" s="170">
        <f t="shared" si="124"/>
        <v>131.04621451462648</v>
      </c>
      <c r="J297" s="170">
        <f t="shared" si="124"/>
        <v>131.04621451462648</v>
      </c>
      <c r="K297" s="170">
        <f t="shared" si="124"/>
        <v>109.87074550101114</v>
      </c>
      <c r="L297" s="170">
        <f t="shared" si="124"/>
        <v>116.69867066648058</v>
      </c>
      <c r="M297" s="170">
        <f t="shared" si="124"/>
        <v>113.79906059144945</v>
      </c>
      <c r="N297" s="170">
        <f t="shared" si="124"/>
        <v>107.84989953819159</v>
      </c>
      <c r="O297" s="170">
        <f t="shared" si="124"/>
        <v>107.84989953819159</v>
      </c>
      <c r="P297" s="170">
        <f t="shared" si="124"/>
        <v>107.84989953819159</v>
      </c>
      <c r="Q297" s="170">
        <f t="shared" si="124"/>
        <v>107.84989953819159</v>
      </c>
      <c r="R297" s="170">
        <f t="shared" si="124"/>
        <v>107.84989953819159</v>
      </c>
      <c r="S297" s="170">
        <f t="shared" si="124"/>
        <v>112.08730889296007</v>
      </c>
      <c r="T297" s="170">
        <f t="shared" si="124"/>
        <v>112.08730889296007</v>
      </c>
      <c r="U297" s="170">
        <f t="shared" si="124"/>
        <v>112.08730889296007</v>
      </c>
      <c r="V297" s="170">
        <f t="shared" si="124"/>
        <v>115.28387986686521</v>
      </c>
      <c r="W297" s="170">
        <f t="shared" si="124"/>
        <v>112.08730889296007</v>
      </c>
      <c r="X297" s="170">
        <f t="shared" si="124"/>
        <v>112.08730889296007</v>
      </c>
      <c r="Y297" s="170">
        <f t="shared" si="124"/>
        <v>103.04440915373021</v>
      </c>
      <c r="Z297" s="170">
        <f t="shared" si="124"/>
        <v>95.45546441921752</v>
      </c>
      <c r="AA297" s="170">
        <f t="shared" si="124"/>
        <v>95.45546441921752</v>
      </c>
      <c r="AB297" s="170">
        <f t="shared" si="124"/>
        <v>104.35812918343035</v>
      </c>
      <c r="AC297" s="170">
        <f t="shared" si="124"/>
        <v>104.35812918343035</v>
      </c>
      <c r="AD297" s="170">
        <f t="shared" si="124"/>
        <v>99.382568260322444</v>
      </c>
      <c r="AE297" s="170">
        <f t="shared" si="124"/>
        <v>102.03509855590154</v>
      </c>
      <c r="AF297" s="170">
        <f t="shared" si="124"/>
        <v>120.28468299030207</v>
      </c>
      <c r="AG297" s="170">
        <f t="shared" si="124"/>
        <v>149.71739070949673</v>
      </c>
      <c r="AH297" s="170">
        <f t="shared" si="124"/>
        <v>126.98761243588203</v>
      </c>
      <c r="AI297" s="170">
        <f t="shared" si="124"/>
        <v>126.98761243588203</v>
      </c>
      <c r="AJ297" s="170">
        <f t="shared" si="124"/>
        <v>126.98761243588203</v>
      </c>
      <c r="AK297" s="170">
        <f t="shared" si="124"/>
        <v>126.98761243588203</v>
      </c>
      <c r="AL297" s="170">
        <f t="shared" si="124"/>
        <v>124.13213427816757</v>
      </c>
      <c r="AM297" s="170">
        <f t="shared" si="124"/>
        <v>123.00865099996257</v>
      </c>
      <c r="AN297" s="170">
        <f t="shared" si="124"/>
        <v>123.00865099996257</v>
      </c>
      <c r="AO297" s="170">
        <f t="shared" si="124"/>
        <v>124.29687536295931</v>
      </c>
      <c r="AP297" s="170">
        <f t="shared" si="124"/>
        <v>128.51629536682083</v>
      </c>
      <c r="AQ297" s="170">
        <f t="shared" si="124"/>
        <v>123.46652244110719</v>
      </c>
      <c r="AR297" s="170">
        <f t="shared" si="124"/>
        <v>130.54995282616625</v>
      </c>
      <c r="AS297" s="170">
        <f t="shared" si="124"/>
        <v>144.18975402568066</v>
      </c>
      <c r="AT297" s="170">
        <f t="shared" si="124"/>
        <v>147.18103737232147</v>
      </c>
      <c r="AU297" s="170">
        <f t="shared" si="124"/>
        <v>140.50797603822488</v>
      </c>
      <c r="AV297" s="170">
        <f t="shared" si="124"/>
        <v>140.50797603822488</v>
      </c>
      <c r="AW297" s="170">
        <f t="shared" si="124"/>
        <v>147.18103737232147</v>
      </c>
      <c r="AX297" s="170">
        <f t="shared" si="124"/>
        <v>147.18103737232147</v>
      </c>
      <c r="AY297" s="170">
        <f t="shared" si="124"/>
        <v>143.87148434281943</v>
      </c>
      <c r="AZ297" s="170">
        <f t="shared" si="124"/>
        <v>143.87149998104201</v>
      </c>
      <c r="BA297" s="170">
        <f t="shared" si="124"/>
        <v>143.87149998104201</v>
      </c>
      <c r="BB297" s="170">
        <f t="shared" si="124"/>
        <v>143.87149998104201</v>
      </c>
      <c r="BC297" s="170">
        <f t="shared" si="124"/>
        <v>147.18105337027859</v>
      </c>
      <c r="BD297" s="170">
        <f t="shared" si="124"/>
        <v>137.24703994965898</v>
      </c>
      <c r="BE297" s="170">
        <f t="shared" si="124"/>
        <v>147.18105337027859</v>
      </c>
      <c r="BF297" s="170">
        <f t="shared" si="124"/>
        <v>147.18105337027859</v>
      </c>
      <c r="BG297" s="170">
        <f t="shared" si="124"/>
        <v>151.10932982593721</v>
      </c>
      <c r="BH297" s="170">
        <f t="shared" si="124"/>
        <v>151.10932982593721</v>
      </c>
      <c r="BI297" s="170">
        <f t="shared" si="124"/>
        <v>146.35647721271508</v>
      </c>
      <c r="BJ297" s="170">
        <f t="shared" si="124"/>
        <v>146.35647721271508</v>
      </c>
      <c r="BK297" s="170">
        <f t="shared" si="124"/>
        <v>138.21837713531733</v>
      </c>
      <c r="BL297" s="170">
        <f t="shared" si="124"/>
        <v>138.21837713531733</v>
      </c>
      <c r="BM297" s="170">
        <f t="shared" si="124"/>
        <v>130.71887038576281</v>
      </c>
      <c r="BN297" s="170">
        <f t="shared" si="124"/>
        <v>130.71887038576281</v>
      </c>
      <c r="BO297" s="170">
        <f t="shared" si="124"/>
        <v>130.71887038576281</v>
      </c>
      <c r="BP297" s="170">
        <f t="shared" si="124"/>
        <v>133.47235687988609</v>
      </c>
      <c r="BQ297" s="170">
        <f t="shared" ref="BQ297:BT298" si="125">BQ298</f>
        <v>154.9629684619469</v>
      </c>
      <c r="BR297" s="172">
        <f t="shared" si="125"/>
        <v>149.43935715302828</v>
      </c>
      <c r="BS297" s="172">
        <f t="shared" si="125"/>
        <v>135.15629341009279</v>
      </c>
      <c r="BT297" s="172">
        <f t="shared" si="125"/>
        <v>135.15629341009279</v>
      </c>
    </row>
    <row r="298" spans="1:72" x14ac:dyDescent="0.25">
      <c r="A298" s="173" t="s">
        <v>157</v>
      </c>
      <c r="B298" s="188"/>
      <c r="C298" s="164">
        <f>C299</f>
        <v>1</v>
      </c>
      <c r="D298" s="176">
        <v>100.16590695613203</v>
      </c>
      <c r="E298" s="176">
        <v>100.16590695613203</v>
      </c>
      <c r="F298" s="176">
        <f t="shared" si="124"/>
        <v>99.259334921695938</v>
      </c>
      <c r="G298" s="176">
        <f t="shared" si="124"/>
        <v>105.91255159187538</v>
      </c>
      <c r="H298" s="176">
        <f t="shared" si="124"/>
        <v>122.43332727459706</v>
      </c>
      <c r="I298" s="176">
        <f t="shared" si="124"/>
        <v>131.04621451462648</v>
      </c>
      <c r="J298" s="176">
        <f t="shared" si="124"/>
        <v>131.04621451462648</v>
      </c>
      <c r="K298" s="176">
        <f t="shared" si="124"/>
        <v>109.87074550101114</v>
      </c>
      <c r="L298" s="176">
        <f t="shared" si="124"/>
        <v>116.69867066648058</v>
      </c>
      <c r="M298" s="176">
        <f t="shared" si="124"/>
        <v>113.79906059144945</v>
      </c>
      <c r="N298" s="176">
        <f t="shared" si="124"/>
        <v>107.84989953819159</v>
      </c>
      <c r="O298" s="176">
        <f t="shared" si="124"/>
        <v>107.84989953819159</v>
      </c>
      <c r="P298" s="176">
        <f t="shared" si="124"/>
        <v>107.84989953819159</v>
      </c>
      <c r="Q298" s="176">
        <f t="shared" si="124"/>
        <v>107.84989953819159</v>
      </c>
      <c r="R298" s="176">
        <f t="shared" si="124"/>
        <v>107.84989953819159</v>
      </c>
      <c r="S298" s="176">
        <f t="shared" si="124"/>
        <v>112.08730889296007</v>
      </c>
      <c r="T298" s="176">
        <f t="shared" si="124"/>
        <v>112.08730889296007</v>
      </c>
      <c r="U298" s="176">
        <f t="shared" si="124"/>
        <v>112.08730889296007</v>
      </c>
      <c r="V298" s="176">
        <f t="shared" si="124"/>
        <v>115.28387986686521</v>
      </c>
      <c r="W298" s="176">
        <f t="shared" si="124"/>
        <v>112.08730889296007</v>
      </c>
      <c r="X298" s="176">
        <f t="shared" si="124"/>
        <v>112.08730889296007</v>
      </c>
      <c r="Y298" s="176">
        <f t="shared" si="124"/>
        <v>103.04440915373021</v>
      </c>
      <c r="Z298" s="176">
        <f t="shared" si="124"/>
        <v>95.45546441921752</v>
      </c>
      <c r="AA298" s="176">
        <f t="shared" si="124"/>
        <v>95.45546441921752</v>
      </c>
      <c r="AB298" s="176">
        <f t="shared" si="124"/>
        <v>104.35812918343035</v>
      </c>
      <c r="AC298" s="176">
        <f t="shared" si="124"/>
        <v>104.35812918343035</v>
      </c>
      <c r="AD298" s="176">
        <f t="shared" si="124"/>
        <v>99.382568260322444</v>
      </c>
      <c r="AE298" s="176">
        <f t="shared" si="124"/>
        <v>102.03509855590154</v>
      </c>
      <c r="AF298" s="176">
        <f t="shared" si="124"/>
        <v>120.28468299030207</v>
      </c>
      <c r="AG298" s="176">
        <f t="shared" si="124"/>
        <v>149.71739070949673</v>
      </c>
      <c r="AH298" s="176">
        <f t="shared" si="124"/>
        <v>126.98761243588203</v>
      </c>
      <c r="AI298" s="176">
        <f t="shared" si="124"/>
        <v>126.98761243588203</v>
      </c>
      <c r="AJ298" s="176">
        <f t="shared" si="124"/>
        <v>126.98761243588203</v>
      </c>
      <c r="AK298" s="176">
        <f t="shared" si="124"/>
        <v>126.98761243588203</v>
      </c>
      <c r="AL298" s="176">
        <f t="shared" si="124"/>
        <v>124.13213427816757</v>
      </c>
      <c r="AM298" s="176">
        <f t="shared" si="124"/>
        <v>123.00865099996257</v>
      </c>
      <c r="AN298" s="176">
        <f t="shared" si="124"/>
        <v>123.00865099996257</v>
      </c>
      <c r="AO298" s="176">
        <f t="shared" si="124"/>
        <v>124.29687536295931</v>
      </c>
      <c r="AP298" s="176">
        <f t="shared" si="124"/>
        <v>128.51629536682083</v>
      </c>
      <c r="AQ298" s="176">
        <f t="shared" si="124"/>
        <v>123.46652244110719</v>
      </c>
      <c r="AR298" s="176">
        <f t="shared" si="124"/>
        <v>130.54995282616625</v>
      </c>
      <c r="AS298" s="176">
        <f t="shared" si="124"/>
        <v>144.18975402568066</v>
      </c>
      <c r="AT298" s="176">
        <f t="shared" si="124"/>
        <v>147.18103737232147</v>
      </c>
      <c r="AU298" s="176">
        <f t="shared" si="124"/>
        <v>140.50797603822488</v>
      </c>
      <c r="AV298" s="176">
        <f t="shared" si="124"/>
        <v>140.50797603822488</v>
      </c>
      <c r="AW298" s="176">
        <f t="shared" si="124"/>
        <v>147.18103737232147</v>
      </c>
      <c r="AX298" s="176">
        <f t="shared" si="124"/>
        <v>147.18103737232147</v>
      </c>
      <c r="AY298" s="176">
        <f t="shared" si="124"/>
        <v>143.87148434281943</v>
      </c>
      <c r="AZ298" s="176">
        <f t="shared" si="124"/>
        <v>143.87149998104201</v>
      </c>
      <c r="BA298" s="176">
        <f t="shared" si="124"/>
        <v>143.87149998104201</v>
      </c>
      <c r="BB298" s="176">
        <f t="shared" si="124"/>
        <v>143.87149998104201</v>
      </c>
      <c r="BC298" s="176">
        <f t="shared" si="124"/>
        <v>147.18105337027859</v>
      </c>
      <c r="BD298" s="176">
        <f t="shared" si="124"/>
        <v>137.24703994965898</v>
      </c>
      <c r="BE298" s="176">
        <f t="shared" si="124"/>
        <v>147.18105337027859</v>
      </c>
      <c r="BF298" s="176">
        <f t="shared" si="124"/>
        <v>147.18105337027859</v>
      </c>
      <c r="BG298" s="176">
        <f t="shared" si="124"/>
        <v>151.10932982593721</v>
      </c>
      <c r="BH298" s="176">
        <f t="shared" si="124"/>
        <v>151.10932982593721</v>
      </c>
      <c r="BI298" s="176">
        <f t="shared" si="124"/>
        <v>146.35647721271508</v>
      </c>
      <c r="BJ298" s="176">
        <f t="shared" si="124"/>
        <v>146.35647721271508</v>
      </c>
      <c r="BK298" s="176">
        <f t="shared" si="124"/>
        <v>138.21837713531733</v>
      </c>
      <c r="BL298" s="176">
        <f t="shared" si="124"/>
        <v>138.21837713531733</v>
      </c>
      <c r="BM298" s="176">
        <f t="shared" si="124"/>
        <v>130.71887038576281</v>
      </c>
      <c r="BN298" s="176">
        <f t="shared" si="124"/>
        <v>130.71887038576281</v>
      </c>
      <c r="BO298" s="176">
        <f t="shared" si="124"/>
        <v>130.71887038576281</v>
      </c>
      <c r="BP298" s="176">
        <f t="shared" si="124"/>
        <v>133.47235687988609</v>
      </c>
      <c r="BQ298" s="176">
        <f t="shared" si="125"/>
        <v>154.9629684619469</v>
      </c>
      <c r="BR298" s="177">
        <f t="shared" si="125"/>
        <v>149.43935715302828</v>
      </c>
      <c r="BS298" s="177">
        <f t="shared" si="125"/>
        <v>135.15629341009279</v>
      </c>
      <c r="BT298" s="177">
        <f t="shared" si="125"/>
        <v>135.15629341009279</v>
      </c>
    </row>
    <row r="299" spans="1:72" x14ac:dyDescent="0.25">
      <c r="B299" s="148" t="s">
        <v>613</v>
      </c>
      <c r="C299" s="200">
        <v>1</v>
      </c>
      <c r="D299" s="181">
        <v>100.16590695613203</v>
      </c>
      <c r="E299" s="181">
        <v>100.16590695613203</v>
      </c>
      <c r="F299" s="181">
        <v>99.259334921695938</v>
      </c>
      <c r="G299" s="181">
        <v>105.91255159187538</v>
      </c>
      <c r="H299" s="181">
        <v>122.43332727459706</v>
      </c>
      <c r="I299" s="181">
        <v>131.04621451462648</v>
      </c>
      <c r="J299" s="181">
        <v>131.04621451462648</v>
      </c>
      <c r="K299" s="181">
        <v>109.87074550101114</v>
      </c>
      <c r="L299" s="181">
        <v>116.69867066648058</v>
      </c>
      <c r="M299" s="181">
        <v>113.79906059144945</v>
      </c>
      <c r="N299" s="181">
        <v>107.84989953819159</v>
      </c>
      <c r="O299" s="181">
        <v>107.84989953819159</v>
      </c>
      <c r="P299" s="181">
        <v>107.84989953819159</v>
      </c>
      <c r="Q299" s="181">
        <v>107.84989953819159</v>
      </c>
      <c r="R299" s="181">
        <v>107.84989953819159</v>
      </c>
      <c r="S299" s="181">
        <v>112.08730889296007</v>
      </c>
      <c r="T299" s="181">
        <v>112.08730889296007</v>
      </c>
      <c r="U299" s="181">
        <v>112.08730889296007</v>
      </c>
      <c r="V299" s="181">
        <v>115.28387986686521</v>
      </c>
      <c r="W299" s="181">
        <v>112.08730889296007</v>
      </c>
      <c r="X299" s="181">
        <v>112.08730889296007</v>
      </c>
      <c r="Y299" s="181">
        <v>103.04440915373021</v>
      </c>
      <c r="Z299" s="181">
        <v>95.45546441921752</v>
      </c>
      <c r="AA299" s="181">
        <v>95.45546441921752</v>
      </c>
      <c r="AB299" s="181">
        <v>104.35812918343035</v>
      </c>
      <c r="AC299" s="181">
        <v>104.35812918343035</v>
      </c>
      <c r="AD299" s="181">
        <v>99.382568260322444</v>
      </c>
      <c r="AE299" s="181">
        <v>102.03509855590154</v>
      </c>
      <c r="AF299" s="181">
        <v>120.28468299030207</v>
      </c>
      <c r="AG299" s="181">
        <v>149.71739070949673</v>
      </c>
      <c r="AH299" s="181">
        <v>126.98761243588203</v>
      </c>
      <c r="AI299" s="181">
        <v>126.98761243588203</v>
      </c>
      <c r="AJ299" s="181">
        <v>126.98761243588203</v>
      </c>
      <c r="AK299" s="181">
        <v>126.98761243588203</v>
      </c>
      <c r="AL299" s="181">
        <v>124.13213427816757</v>
      </c>
      <c r="AM299" s="181">
        <v>123.00865099996257</v>
      </c>
      <c r="AN299" s="181">
        <v>123.00865099996257</v>
      </c>
      <c r="AO299" s="181">
        <v>124.29687536295931</v>
      </c>
      <c r="AP299" s="181">
        <v>128.51629536682083</v>
      </c>
      <c r="AQ299" s="181">
        <v>123.46652244110719</v>
      </c>
      <c r="AR299" s="181">
        <v>130.54995282616625</v>
      </c>
      <c r="AS299" s="181">
        <v>144.18975402568066</v>
      </c>
      <c r="AT299" s="181">
        <v>147.18103737232147</v>
      </c>
      <c r="AU299" s="181">
        <v>140.50797603822488</v>
      </c>
      <c r="AV299" s="181">
        <v>140.50797603822488</v>
      </c>
      <c r="AW299" s="181">
        <v>147.18103737232147</v>
      </c>
      <c r="AX299" s="181">
        <v>147.18103737232147</v>
      </c>
      <c r="AY299" s="181">
        <v>143.87148434281943</v>
      </c>
      <c r="AZ299" s="181">
        <v>143.87149998104201</v>
      </c>
      <c r="BA299" s="181">
        <v>143.87149998104201</v>
      </c>
      <c r="BB299" s="181">
        <v>143.87149998104201</v>
      </c>
      <c r="BC299" s="181">
        <v>147.18105337027859</v>
      </c>
      <c r="BD299" s="181">
        <v>137.24703994965898</v>
      </c>
      <c r="BE299" s="181">
        <v>147.18105337027859</v>
      </c>
      <c r="BF299" s="181">
        <v>147.18105337027859</v>
      </c>
      <c r="BG299" s="181">
        <v>151.10932982593721</v>
      </c>
      <c r="BH299" s="181">
        <v>151.10932982593721</v>
      </c>
      <c r="BI299" s="181">
        <v>146.35647721271508</v>
      </c>
      <c r="BJ299" s="181">
        <v>146.35647721271508</v>
      </c>
      <c r="BK299" s="181">
        <v>138.21837713531733</v>
      </c>
      <c r="BL299" s="181">
        <v>138.21837713531733</v>
      </c>
      <c r="BM299" s="181">
        <v>130.71887038576281</v>
      </c>
      <c r="BN299" s="181">
        <v>130.71887038576281</v>
      </c>
      <c r="BO299" s="181">
        <v>130.71887038576281</v>
      </c>
      <c r="BP299" s="181">
        <v>133.47235687988609</v>
      </c>
      <c r="BQ299" s="181">
        <v>154.9629684619469</v>
      </c>
      <c r="BR299" s="181">
        <v>149.43935715302828</v>
      </c>
      <c r="BS299" s="181">
        <v>135.15629341009279</v>
      </c>
      <c r="BT299" s="181">
        <v>135.15629341009279</v>
      </c>
    </row>
    <row r="300" spans="1:72" x14ac:dyDescent="0.25">
      <c r="C300" s="152"/>
      <c r="D300" s="181"/>
      <c r="E300" s="181"/>
      <c r="F300" s="181"/>
      <c r="T300" s="181"/>
      <c r="Y300" s="181"/>
    </row>
    <row r="301" spans="1:72" x14ac:dyDescent="0.25">
      <c r="A301" s="159" t="s">
        <v>158</v>
      </c>
      <c r="B301" s="192"/>
      <c r="C301" s="164">
        <f>C302+C312+C317+C320+C330</f>
        <v>40</v>
      </c>
      <c r="D301" s="163">
        <v>104.60602039090728</v>
      </c>
      <c r="E301" s="163">
        <v>105.26527871417557</v>
      </c>
      <c r="F301" s="163">
        <f t="shared" ref="F301:BQ301" si="126">(F302*23+F312*3+F317*1+F320*10+F330*3)/40</f>
        <v>106.04446402425602</v>
      </c>
      <c r="G301" s="163">
        <f t="shared" si="126"/>
        <v>106.67750188545308</v>
      </c>
      <c r="H301" s="163">
        <f t="shared" si="126"/>
        <v>107.64866293462202</v>
      </c>
      <c r="I301" s="163">
        <f t="shared" si="126"/>
        <v>107.34521428290711</v>
      </c>
      <c r="J301" s="163">
        <f t="shared" si="126"/>
        <v>108.22967390617501</v>
      </c>
      <c r="K301" s="163">
        <f t="shared" si="126"/>
        <v>108.40680619204795</v>
      </c>
      <c r="L301" s="163">
        <f t="shared" si="126"/>
        <v>108.47632922835587</v>
      </c>
      <c r="M301" s="163">
        <f t="shared" si="126"/>
        <v>108.39491020326534</v>
      </c>
      <c r="N301" s="163">
        <f t="shared" si="126"/>
        <v>110.42081242570563</v>
      </c>
      <c r="O301" s="163">
        <f t="shared" si="126"/>
        <v>111.4817936982756</v>
      </c>
      <c r="P301" s="163">
        <f t="shared" si="126"/>
        <v>111.45098655107608</v>
      </c>
      <c r="Q301" s="163">
        <f t="shared" si="126"/>
        <v>111.20221816878514</v>
      </c>
      <c r="R301" s="163">
        <f t="shared" si="126"/>
        <v>111.9312957995058</v>
      </c>
      <c r="S301" s="163">
        <f t="shared" si="126"/>
        <v>112.0575788822874</v>
      </c>
      <c r="T301" s="163">
        <f t="shared" si="126"/>
        <v>112.13640825527757</v>
      </c>
      <c r="U301" s="163">
        <f t="shared" si="126"/>
        <v>112.04723853109131</v>
      </c>
      <c r="V301" s="163">
        <f t="shared" si="126"/>
        <v>112.9986748602461</v>
      </c>
      <c r="W301" s="163">
        <f t="shared" si="126"/>
        <v>115.30958111631421</v>
      </c>
      <c r="X301" s="163">
        <f t="shared" si="126"/>
        <v>116.10544465227629</v>
      </c>
      <c r="Y301" s="163">
        <f t="shared" si="126"/>
        <v>115.99062040086179</v>
      </c>
      <c r="Z301" s="163">
        <f t="shared" si="126"/>
        <v>116.68493525680097</v>
      </c>
      <c r="AA301" s="163">
        <f t="shared" si="126"/>
        <v>117.24890082846794</v>
      </c>
      <c r="AB301" s="163">
        <f t="shared" si="126"/>
        <v>117.87758790490696</v>
      </c>
      <c r="AC301" s="163">
        <f t="shared" si="126"/>
        <v>117.62630292306171</v>
      </c>
      <c r="AD301" s="163">
        <f t="shared" si="126"/>
        <v>117.62420038376106</v>
      </c>
      <c r="AE301" s="163">
        <f t="shared" si="126"/>
        <v>117.71649001486514</v>
      </c>
      <c r="AF301" s="163">
        <f t="shared" si="126"/>
        <v>118.12570120491796</v>
      </c>
      <c r="AG301" s="163">
        <f t="shared" si="126"/>
        <v>118.55128935979477</v>
      </c>
      <c r="AH301" s="163">
        <f t="shared" si="126"/>
        <v>120.33648225167849</v>
      </c>
      <c r="AI301" s="163">
        <f t="shared" si="126"/>
        <v>120.34158617601386</v>
      </c>
      <c r="AJ301" s="163">
        <f t="shared" si="126"/>
        <v>120.37435509197557</v>
      </c>
      <c r="AK301" s="163">
        <f t="shared" si="126"/>
        <v>120.38357452777034</v>
      </c>
      <c r="AL301" s="163">
        <f t="shared" si="126"/>
        <v>121.06759411985215</v>
      </c>
      <c r="AM301" s="163">
        <f t="shared" si="126"/>
        <v>121.3374772862896</v>
      </c>
      <c r="AN301" s="163">
        <f t="shared" si="126"/>
        <v>122.54376608143238</v>
      </c>
      <c r="AO301" s="163">
        <f t="shared" si="126"/>
        <v>122.70655534524606</v>
      </c>
      <c r="AP301" s="163">
        <f t="shared" si="126"/>
        <v>122.74539409229305</v>
      </c>
      <c r="AQ301" s="163">
        <f t="shared" si="126"/>
        <v>122.91356419074123</v>
      </c>
      <c r="AR301" s="163">
        <f t="shared" si="126"/>
        <v>122.6822569654114</v>
      </c>
      <c r="AS301" s="163">
        <f t="shared" si="126"/>
        <v>122.70702823330609</v>
      </c>
      <c r="AT301" s="163">
        <f t="shared" si="126"/>
        <v>124.02006468008344</v>
      </c>
      <c r="AU301" s="163">
        <f t="shared" si="126"/>
        <v>124.03827378592197</v>
      </c>
      <c r="AV301" s="163">
        <f t="shared" si="126"/>
        <v>123.7952590492288</v>
      </c>
      <c r="AW301" s="163">
        <f t="shared" si="126"/>
        <v>124.18149469110726</v>
      </c>
      <c r="AX301" s="163">
        <f t="shared" si="126"/>
        <v>124.88507012434366</v>
      </c>
      <c r="AY301" s="163">
        <f t="shared" si="126"/>
        <v>124.57900627683514</v>
      </c>
      <c r="AZ301" s="163">
        <f t="shared" si="126"/>
        <v>125.15015928369522</v>
      </c>
      <c r="BA301" s="163">
        <f t="shared" si="126"/>
        <v>125.91733148573795</v>
      </c>
      <c r="BB301" s="163">
        <f t="shared" si="126"/>
        <v>125.92910931321424</v>
      </c>
      <c r="BC301" s="163">
        <f t="shared" si="126"/>
        <v>125.5784702864897</v>
      </c>
      <c r="BD301" s="163">
        <f t="shared" si="126"/>
        <v>125.88480585749478</v>
      </c>
      <c r="BE301" s="163">
        <f t="shared" si="126"/>
        <v>124.50705570039938</v>
      </c>
      <c r="BF301" s="163">
        <f t="shared" si="126"/>
        <v>126.48370614055538</v>
      </c>
      <c r="BG301" s="163">
        <f t="shared" si="126"/>
        <v>127.27729264935196</v>
      </c>
      <c r="BH301" s="163">
        <f t="shared" si="126"/>
        <v>127.80658348746411</v>
      </c>
      <c r="BI301" s="163">
        <f t="shared" si="126"/>
        <v>127.84968809775918</v>
      </c>
      <c r="BJ301" s="163">
        <f t="shared" si="126"/>
        <v>127.84440947747741</v>
      </c>
      <c r="BK301" s="163">
        <f t="shared" si="126"/>
        <v>127.91577478703921</v>
      </c>
      <c r="BL301" s="163">
        <f t="shared" si="126"/>
        <v>128.60292099700263</v>
      </c>
      <c r="BM301" s="163">
        <f t="shared" si="126"/>
        <v>128.76158202733237</v>
      </c>
      <c r="BN301" s="163">
        <f t="shared" si="126"/>
        <v>127.91029586648069</v>
      </c>
      <c r="BO301" s="163">
        <f t="shared" si="126"/>
        <v>128.76894463020398</v>
      </c>
      <c r="BP301" s="163">
        <f t="shared" si="126"/>
        <v>129.2114197120932</v>
      </c>
      <c r="BQ301" s="163">
        <f t="shared" si="126"/>
        <v>127.82098541959024</v>
      </c>
      <c r="BR301" s="165">
        <f>(BR302*23+BR312*3+BR317*1+BR320*10+BR330*3)/40</f>
        <v>129.55438436171619</v>
      </c>
      <c r="BS301" s="165">
        <f>(BS302*23+BS312*3+BS317*1+BS320*10+BS330*3)/40</f>
        <v>130.20336525376939</v>
      </c>
      <c r="BT301" s="165">
        <f>(BT302*23+BT312*3+BT317*1+BT320*10+BT330*3)/40</f>
        <v>131.42732105581069</v>
      </c>
    </row>
    <row r="302" spans="1:72" x14ac:dyDescent="0.25">
      <c r="A302" s="189" t="s">
        <v>159</v>
      </c>
      <c r="B302" s="188"/>
      <c r="C302" s="164">
        <f>C303+C307</f>
        <v>23</v>
      </c>
      <c r="D302" s="170">
        <v>106.84327681122325</v>
      </c>
      <c r="E302" s="170">
        <v>107.93168295458202</v>
      </c>
      <c r="F302" s="170">
        <f t="shared" ref="F302:BQ302" si="127">(F303*2+F307*21)/23</f>
        <v>109.17822313555122</v>
      </c>
      <c r="G302" s="170">
        <f t="shared" si="127"/>
        <v>110.22038883007947</v>
      </c>
      <c r="H302" s="170">
        <f t="shared" si="127"/>
        <v>110.45915946050005</v>
      </c>
      <c r="I302" s="170">
        <f t="shared" si="127"/>
        <v>109.90707916376653</v>
      </c>
      <c r="J302" s="170">
        <f t="shared" si="127"/>
        <v>110.7447122661804</v>
      </c>
      <c r="K302" s="170">
        <f t="shared" si="127"/>
        <v>110.91111264429013</v>
      </c>
      <c r="L302" s="170">
        <f t="shared" si="127"/>
        <v>110.95299723732295</v>
      </c>
      <c r="M302" s="170">
        <f t="shared" si="127"/>
        <v>110.77432071907633</v>
      </c>
      <c r="N302" s="170">
        <f t="shared" si="127"/>
        <v>110.25011287215005</v>
      </c>
      <c r="O302" s="170">
        <f t="shared" si="127"/>
        <v>112.05721234500989</v>
      </c>
      <c r="P302" s="170">
        <f t="shared" si="127"/>
        <v>111.74598389733561</v>
      </c>
      <c r="Q302" s="170">
        <f t="shared" si="127"/>
        <v>111.15592987477996</v>
      </c>
      <c r="R302" s="170">
        <f t="shared" si="127"/>
        <v>112.31382996991603</v>
      </c>
      <c r="S302" s="170">
        <f t="shared" si="127"/>
        <v>112.24063124038433</v>
      </c>
      <c r="T302" s="170">
        <f t="shared" si="127"/>
        <v>112.35330113036601</v>
      </c>
      <c r="U302" s="170">
        <f t="shared" si="127"/>
        <v>112.13145671521063</v>
      </c>
      <c r="V302" s="170">
        <f t="shared" si="127"/>
        <v>113.38161124314304</v>
      </c>
      <c r="W302" s="170">
        <f t="shared" si="127"/>
        <v>113.89917544143857</v>
      </c>
      <c r="X302" s="170">
        <f t="shared" si="127"/>
        <v>115.0851256093755</v>
      </c>
      <c r="Y302" s="170">
        <f t="shared" si="127"/>
        <v>114.902876702032</v>
      </c>
      <c r="Z302" s="170">
        <f t="shared" si="127"/>
        <v>115.76478319692548</v>
      </c>
      <c r="AA302" s="170">
        <f t="shared" si="127"/>
        <v>116.48349975074214</v>
      </c>
      <c r="AB302" s="170">
        <f t="shared" si="127"/>
        <v>117.32996662083167</v>
      </c>
      <c r="AC302" s="170">
        <f t="shared" si="127"/>
        <v>116.77542075569092</v>
      </c>
      <c r="AD302" s="170">
        <f t="shared" si="127"/>
        <v>116.54593496210681</v>
      </c>
      <c r="AE302" s="170">
        <f t="shared" si="127"/>
        <v>116.49428748503051</v>
      </c>
      <c r="AF302" s="170">
        <f t="shared" si="127"/>
        <v>116.81170004596686</v>
      </c>
      <c r="AG302" s="170">
        <f t="shared" si="127"/>
        <v>115.91985117277696</v>
      </c>
      <c r="AH302" s="170">
        <f t="shared" si="127"/>
        <v>118.8239416808306</v>
      </c>
      <c r="AI302" s="170">
        <f t="shared" si="127"/>
        <v>118.71902742953732</v>
      </c>
      <c r="AJ302" s="170">
        <f t="shared" si="127"/>
        <v>118.42764941315978</v>
      </c>
      <c r="AK302" s="170">
        <f t="shared" si="127"/>
        <v>118.47017127016893</v>
      </c>
      <c r="AL302" s="170">
        <f t="shared" si="127"/>
        <v>119.1498139168767</v>
      </c>
      <c r="AM302" s="170">
        <f t="shared" si="127"/>
        <v>119.5179079360247</v>
      </c>
      <c r="AN302" s="170">
        <f t="shared" si="127"/>
        <v>120.81713274101567</v>
      </c>
      <c r="AO302" s="170">
        <f t="shared" si="127"/>
        <v>121.01755956856464</v>
      </c>
      <c r="AP302" s="170">
        <f t="shared" si="127"/>
        <v>120.82625246186544</v>
      </c>
      <c r="AQ302" s="170">
        <f t="shared" si="127"/>
        <v>121.0012944268769</v>
      </c>
      <c r="AR302" s="170">
        <f t="shared" si="127"/>
        <v>120.39947791701782</v>
      </c>
      <c r="AS302" s="170">
        <f t="shared" si="127"/>
        <v>120.34724752783966</v>
      </c>
      <c r="AT302" s="170">
        <f t="shared" si="127"/>
        <v>121.69660113813744</v>
      </c>
      <c r="AU302" s="170">
        <f t="shared" si="127"/>
        <v>121.02170591629961</v>
      </c>
      <c r="AV302" s="170">
        <f t="shared" si="127"/>
        <v>120.6153938953106</v>
      </c>
      <c r="AW302" s="170">
        <f t="shared" si="127"/>
        <v>121.22980675353979</v>
      </c>
      <c r="AX302" s="170">
        <f t="shared" si="127"/>
        <v>122.27237959820492</v>
      </c>
      <c r="AY302" s="170">
        <f t="shared" si="127"/>
        <v>121.60603819269627</v>
      </c>
      <c r="AZ302" s="170">
        <f t="shared" si="127"/>
        <v>122.50723835173606</v>
      </c>
      <c r="BA302" s="170">
        <f t="shared" si="127"/>
        <v>123.29185362831922</v>
      </c>
      <c r="BB302" s="170">
        <f t="shared" si="127"/>
        <v>122.80430850733602</v>
      </c>
      <c r="BC302" s="170">
        <f t="shared" si="127"/>
        <v>122.30660849782478</v>
      </c>
      <c r="BD302" s="170">
        <f t="shared" si="127"/>
        <v>122.85518203062671</v>
      </c>
      <c r="BE302" s="170">
        <f t="shared" si="127"/>
        <v>120.57125533111073</v>
      </c>
      <c r="BF302" s="170">
        <f t="shared" si="127"/>
        <v>122.99076398064071</v>
      </c>
      <c r="BG302" s="170">
        <f t="shared" si="127"/>
        <v>124.18218253261286</v>
      </c>
      <c r="BH302" s="170">
        <f t="shared" si="127"/>
        <v>124.81034597854681</v>
      </c>
      <c r="BI302" s="170">
        <f t="shared" si="127"/>
        <v>124.9063123617379</v>
      </c>
      <c r="BJ302" s="170">
        <f t="shared" si="127"/>
        <v>125.15983738139485</v>
      </c>
      <c r="BK302" s="170">
        <f t="shared" si="127"/>
        <v>125.32168555734359</v>
      </c>
      <c r="BL302" s="170">
        <f t="shared" si="127"/>
        <v>125.89449566935345</v>
      </c>
      <c r="BM302" s="170">
        <f t="shared" si="127"/>
        <v>126.06411839210563</v>
      </c>
      <c r="BN302" s="170">
        <f t="shared" si="127"/>
        <v>124.57905004607133</v>
      </c>
      <c r="BO302" s="170">
        <f t="shared" si="127"/>
        <v>126.02402447257855</v>
      </c>
      <c r="BP302" s="170">
        <f t="shared" si="127"/>
        <v>126.04139566720505</v>
      </c>
      <c r="BQ302" s="170">
        <f t="shared" si="127"/>
        <v>123.63484939056576</v>
      </c>
      <c r="BR302" s="172">
        <f>(BR303*2+BR307*21)/23</f>
        <v>125.9329561402344</v>
      </c>
      <c r="BS302" s="172">
        <f>(BS303*2+BS307*21)/23</f>
        <v>126.90464250753701</v>
      </c>
      <c r="BT302" s="172">
        <f>(BT303*2+BT307*21)/23</f>
        <v>128.84490799313798</v>
      </c>
    </row>
    <row r="303" spans="1:72" x14ac:dyDescent="0.25">
      <c r="A303" s="173" t="s">
        <v>160</v>
      </c>
      <c r="B303" s="188"/>
      <c r="C303" s="164">
        <f>SUM(C304:C305)</f>
        <v>2</v>
      </c>
      <c r="D303" s="176">
        <v>103.54259019933735</v>
      </c>
      <c r="E303" s="176">
        <v>103.54259019933735</v>
      </c>
      <c r="F303" s="176">
        <f t="shared" ref="F303:BQ303" si="128">(F304*1+F305*1)/2</f>
        <v>106.20919313537635</v>
      </c>
      <c r="G303" s="176">
        <f t="shared" si="128"/>
        <v>106.20919313537635</v>
      </c>
      <c r="H303" s="176">
        <f t="shared" si="128"/>
        <v>106.20919313537635</v>
      </c>
      <c r="I303" s="176">
        <f t="shared" si="128"/>
        <v>106.20919313537635</v>
      </c>
      <c r="J303" s="176">
        <f t="shared" si="128"/>
        <v>107.01757339193695</v>
      </c>
      <c r="K303" s="176">
        <f t="shared" si="128"/>
        <v>109.98665086766273</v>
      </c>
      <c r="L303" s="176">
        <f t="shared" si="128"/>
        <v>109.98665086766273</v>
      </c>
      <c r="M303" s="176">
        <f t="shared" si="128"/>
        <v>109.98665086766273</v>
      </c>
      <c r="N303" s="176">
        <f t="shared" si="128"/>
        <v>109.98665086766273</v>
      </c>
      <c r="O303" s="176">
        <f t="shared" si="128"/>
        <v>109.98665086766273</v>
      </c>
      <c r="P303" s="176">
        <f t="shared" si="128"/>
        <v>109.98665086766273</v>
      </c>
      <c r="Q303" s="176">
        <f t="shared" si="128"/>
        <v>109.98665086766273</v>
      </c>
      <c r="R303" s="176">
        <f t="shared" si="128"/>
        <v>109.98665086766273</v>
      </c>
      <c r="S303" s="176">
        <f t="shared" si="128"/>
        <v>109.98665086766273</v>
      </c>
      <c r="T303" s="176">
        <f t="shared" si="128"/>
        <v>109.98665086766273</v>
      </c>
      <c r="U303" s="176">
        <f t="shared" si="128"/>
        <v>111.17893040231132</v>
      </c>
      <c r="V303" s="176">
        <f t="shared" si="128"/>
        <v>111.17893040231132</v>
      </c>
      <c r="W303" s="176">
        <f t="shared" si="128"/>
        <v>111.17893040231132</v>
      </c>
      <c r="X303" s="176">
        <f t="shared" si="128"/>
        <v>114.5964914775802</v>
      </c>
      <c r="Y303" s="176">
        <f t="shared" si="128"/>
        <v>114.5964914775802</v>
      </c>
      <c r="Z303" s="176">
        <f t="shared" si="128"/>
        <v>114.5964914775802</v>
      </c>
      <c r="AA303" s="176">
        <f t="shared" si="128"/>
        <v>114.5964914775802</v>
      </c>
      <c r="AB303" s="176">
        <f t="shared" si="128"/>
        <v>114.5964914775802</v>
      </c>
      <c r="AC303" s="176">
        <f t="shared" si="128"/>
        <v>114.5964914775802</v>
      </c>
      <c r="AD303" s="176">
        <f t="shared" si="128"/>
        <v>114.5964914775802</v>
      </c>
      <c r="AE303" s="176">
        <f t="shared" si="128"/>
        <v>114.5964914775802</v>
      </c>
      <c r="AF303" s="176">
        <f t="shared" si="128"/>
        <v>117.04124561707462</v>
      </c>
      <c r="AG303" s="176">
        <f t="shared" si="128"/>
        <v>120.6626096069721</v>
      </c>
      <c r="AH303" s="176">
        <f t="shared" si="128"/>
        <v>120.6626096069721</v>
      </c>
      <c r="AI303" s="176">
        <f t="shared" si="128"/>
        <v>120.6626096069721</v>
      </c>
      <c r="AJ303" s="176">
        <f t="shared" si="128"/>
        <v>120.6626096069721</v>
      </c>
      <c r="AK303" s="176">
        <f t="shared" si="128"/>
        <v>120.6626096069721</v>
      </c>
      <c r="AL303" s="176">
        <f t="shared" si="128"/>
        <v>121.26419431655481</v>
      </c>
      <c r="AM303" s="176">
        <f t="shared" si="128"/>
        <v>121.26419431655481</v>
      </c>
      <c r="AN303" s="176">
        <f t="shared" si="128"/>
        <v>121.26419431655481</v>
      </c>
      <c r="AO303" s="176">
        <f t="shared" si="128"/>
        <v>122.96221128719418</v>
      </c>
      <c r="AP303" s="176">
        <f t="shared" si="128"/>
        <v>122.96221128719418</v>
      </c>
      <c r="AQ303" s="176">
        <f t="shared" si="128"/>
        <v>122.96221128719418</v>
      </c>
      <c r="AR303" s="176">
        <f t="shared" si="128"/>
        <v>122.96221128719418</v>
      </c>
      <c r="AS303" s="176">
        <f t="shared" si="128"/>
        <v>128.74115141039607</v>
      </c>
      <c r="AT303" s="176">
        <f t="shared" si="128"/>
        <v>131.04707094813557</v>
      </c>
      <c r="AU303" s="176">
        <f t="shared" si="128"/>
        <v>131.04707094813557</v>
      </c>
      <c r="AV303" s="176">
        <f t="shared" si="128"/>
        <v>131.04707094813557</v>
      </c>
      <c r="AW303" s="176">
        <f t="shared" si="128"/>
        <v>131.04707094813557</v>
      </c>
      <c r="AX303" s="176">
        <f t="shared" si="128"/>
        <v>131.04707094813557</v>
      </c>
      <c r="AY303" s="176">
        <f t="shared" si="128"/>
        <v>131.04707094813557</v>
      </c>
      <c r="AZ303" s="176">
        <f t="shared" si="128"/>
        <v>132.41968916493238</v>
      </c>
      <c r="BA303" s="176">
        <f t="shared" si="128"/>
        <v>132.41968916493238</v>
      </c>
      <c r="BB303" s="176">
        <f t="shared" si="128"/>
        <v>132.41968916493238</v>
      </c>
      <c r="BC303" s="176">
        <f t="shared" si="128"/>
        <v>134.84974316462947</v>
      </c>
      <c r="BD303" s="176">
        <f t="shared" si="128"/>
        <v>134.84974316462947</v>
      </c>
      <c r="BE303" s="176">
        <f t="shared" si="128"/>
        <v>134.84974316462947</v>
      </c>
      <c r="BF303" s="176">
        <f t="shared" si="128"/>
        <v>134.84974316462947</v>
      </c>
      <c r="BG303" s="176">
        <f t="shared" si="128"/>
        <v>137.86140415172611</v>
      </c>
      <c r="BH303" s="176">
        <f t="shared" si="128"/>
        <v>137.86140415172611</v>
      </c>
      <c r="BI303" s="176">
        <f t="shared" si="128"/>
        <v>137.86140415172611</v>
      </c>
      <c r="BJ303" s="176">
        <f t="shared" si="128"/>
        <v>137.86140415172611</v>
      </c>
      <c r="BK303" s="176">
        <f t="shared" si="128"/>
        <v>137.86140415172611</v>
      </c>
      <c r="BL303" s="176">
        <f t="shared" si="128"/>
        <v>139.05787651058711</v>
      </c>
      <c r="BM303" s="176">
        <f t="shared" si="128"/>
        <v>139.05787651058711</v>
      </c>
      <c r="BN303" s="176">
        <f t="shared" si="128"/>
        <v>139.05787651058711</v>
      </c>
      <c r="BO303" s="176">
        <f t="shared" si="128"/>
        <v>139.05787651058711</v>
      </c>
      <c r="BP303" s="176">
        <f t="shared" si="128"/>
        <v>141.83930863192535</v>
      </c>
      <c r="BQ303" s="176">
        <f t="shared" si="128"/>
        <v>142.35486152716339</v>
      </c>
      <c r="BR303" s="177">
        <f>(BR304*1+BR305*1)/2</f>
        <v>145.49872217885797</v>
      </c>
      <c r="BS303" s="177">
        <f>(BS304*1+BS305*1)/2</f>
        <v>147.82644411724172</v>
      </c>
      <c r="BT303" s="177">
        <f>(BT304*1+BT305*1)/2</f>
        <v>150.29750167987206</v>
      </c>
    </row>
    <row r="304" spans="1:72" x14ac:dyDescent="0.25">
      <c r="B304" s="148" t="s">
        <v>614</v>
      </c>
      <c r="C304" s="200">
        <v>1</v>
      </c>
      <c r="D304" s="181">
        <v>102.54700111574502</v>
      </c>
      <c r="E304" s="181">
        <v>102.54700111574502</v>
      </c>
      <c r="F304" s="181">
        <v>102.54700111574502</v>
      </c>
      <c r="G304" s="181">
        <v>102.54700111574502</v>
      </c>
      <c r="H304" s="181">
        <v>102.54700111574502</v>
      </c>
      <c r="I304" s="181">
        <v>102.54700111574502</v>
      </c>
      <c r="J304" s="181">
        <v>104.16376162886623</v>
      </c>
      <c r="K304" s="181">
        <v>105.35547377661162</v>
      </c>
      <c r="L304" s="181">
        <v>105.35547377661162</v>
      </c>
      <c r="M304" s="181">
        <v>105.35547377661162</v>
      </c>
      <c r="N304" s="181">
        <v>105.35547377661162</v>
      </c>
      <c r="O304" s="181">
        <v>105.35547377661162</v>
      </c>
      <c r="P304" s="181">
        <v>105.35547377661162</v>
      </c>
      <c r="Q304" s="181">
        <v>105.35547377661162</v>
      </c>
      <c r="R304" s="181">
        <v>105.35547377661162</v>
      </c>
      <c r="S304" s="181">
        <v>105.35547377661162</v>
      </c>
      <c r="T304" s="181">
        <v>105.35547377661162</v>
      </c>
      <c r="U304" s="181">
        <v>107.74003284590879</v>
      </c>
      <c r="V304" s="181">
        <v>107.74003284590879</v>
      </c>
      <c r="W304" s="181">
        <v>107.74003284590879</v>
      </c>
      <c r="X304" s="181">
        <v>107.74003284590879</v>
      </c>
      <c r="Y304" s="181">
        <v>107.74003284590879</v>
      </c>
      <c r="Z304" s="181">
        <v>107.74003284590879</v>
      </c>
      <c r="AA304" s="181">
        <v>107.74003284590879</v>
      </c>
      <c r="AB304" s="181">
        <v>107.74003284590879</v>
      </c>
      <c r="AC304" s="181">
        <v>107.74003284590879</v>
      </c>
      <c r="AD304" s="181">
        <v>107.74003284590879</v>
      </c>
      <c r="AE304" s="181">
        <v>107.74003284590879</v>
      </c>
      <c r="AF304" s="181">
        <v>112.62954112489761</v>
      </c>
      <c r="AG304" s="181">
        <v>112.62954112489761</v>
      </c>
      <c r="AH304" s="181">
        <v>112.62954112489761</v>
      </c>
      <c r="AI304" s="181">
        <v>112.62954112489761</v>
      </c>
      <c r="AJ304" s="181">
        <v>112.62954112489761</v>
      </c>
      <c r="AK304" s="181">
        <v>112.62954112489761</v>
      </c>
      <c r="AL304" s="181">
        <v>113.83271054406303</v>
      </c>
      <c r="AM304" s="181">
        <v>113.83271054406303</v>
      </c>
      <c r="AN304" s="181">
        <v>113.83271054406303</v>
      </c>
      <c r="AO304" s="181">
        <v>113.83271054406303</v>
      </c>
      <c r="AP304" s="181">
        <v>113.83271054406303</v>
      </c>
      <c r="AQ304" s="181">
        <v>113.83271054406303</v>
      </c>
      <c r="AR304" s="181">
        <v>113.83271054406303</v>
      </c>
      <c r="AS304" s="181">
        <v>119.04388059880176</v>
      </c>
      <c r="AT304" s="181">
        <v>121.306626628844</v>
      </c>
      <c r="AU304" s="181">
        <v>121.306626628844</v>
      </c>
      <c r="AV304" s="181">
        <v>121.306626628844</v>
      </c>
      <c r="AW304" s="181">
        <v>121.306626628844</v>
      </c>
      <c r="AX304" s="181">
        <v>121.306626628844</v>
      </c>
      <c r="AY304" s="181">
        <v>121.306626628844</v>
      </c>
      <c r="AZ304" s="181">
        <v>121.91677160272074</v>
      </c>
      <c r="BA304" s="181">
        <v>121.91677160272074</v>
      </c>
      <c r="BB304" s="181">
        <v>121.91677160272074</v>
      </c>
      <c r="BC304" s="181">
        <v>125.97384250215875</v>
      </c>
      <c r="BD304" s="181">
        <v>125.97384250215875</v>
      </c>
      <c r="BE304" s="181">
        <v>125.97384250215875</v>
      </c>
      <c r="BF304" s="181">
        <v>125.97384250215875</v>
      </c>
      <c r="BG304" s="181">
        <v>131.997164476352</v>
      </c>
      <c r="BH304" s="181">
        <v>131.997164476352</v>
      </c>
      <c r="BI304" s="181">
        <v>131.997164476352</v>
      </c>
      <c r="BJ304" s="181">
        <v>131.997164476352</v>
      </c>
      <c r="BK304" s="181">
        <v>131.997164476352</v>
      </c>
      <c r="BL304" s="181">
        <v>134.39010919407397</v>
      </c>
      <c r="BM304" s="181">
        <v>134.39010919407397</v>
      </c>
      <c r="BN304" s="181">
        <v>134.39010919407397</v>
      </c>
      <c r="BO304" s="181">
        <v>134.39010919407397</v>
      </c>
      <c r="BP304" s="181">
        <v>139.95297343675051</v>
      </c>
      <c r="BQ304" s="181">
        <v>140.9840792272266</v>
      </c>
      <c r="BR304" s="181">
        <v>147.27180053061571</v>
      </c>
      <c r="BS304" s="181">
        <v>147.27180053061571</v>
      </c>
      <c r="BT304" s="181">
        <v>152.21391565587638</v>
      </c>
    </row>
    <row r="305" spans="1:72" x14ac:dyDescent="0.25">
      <c r="B305" s="148" t="s">
        <v>615</v>
      </c>
      <c r="C305" s="200">
        <v>1</v>
      </c>
      <c r="D305" s="181">
        <v>104.53817928292968</v>
      </c>
      <c r="E305" s="181">
        <v>104.53817928292968</v>
      </c>
      <c r="F305" s="181">
        <v>109.87138515500767</v>
      </c>
      <c r="G305" s="181">
        <v>109.87138515500767</v>
      </c>
      <c r="H305" s="181">
        <v>109.87138515500767</v>
      </c>
      <c r="I305" s="181">
        <v>109.87138515500767</v>
      </c>
      <c r="J305" s="181">
        <v>109.87138515500767</v>
      </c>
      <c r="K305" s="181">
        <v>114.61782795871385</v>
      </c>
      <c r="L305" s="181">
        <v>114.61782795871385</v>
      </c>
      <c r="M305" s="181">
        <v>114.61782795871385</v>
      </c>
      <c r="N305" s="181">
        <v>114.61782795871385</v>
      </c>
      <c r="O305" s="181">
        <v>114.61782795871385</v>
      </c>
      <c r="P305" s="181">
        <v>114.61782795871385</v>
      </c>
      <c r="Q305" s="181">
        <v>114.61782795871385</v>
      </c>
      <c r="R305" s="181">
        <v>114.61782795871385</v>
      </c>
      <c r="S305" s="181">
        <v>114.61782795871385</v>
      </c>
      <c r="T305" s="181">
        <v>114.61782795871385</v>
      </c>
      <c r="U305" s="181">
        <v>114.61782795871385</v>
      </c>
      <c r="V305" s="181">
        <v>114.61782795871385</v>
      </c>
      <c r="W305" s="181">
        <v>114.61782795871385</v>
      </c>
      <c r="X305" s="181">
        <v>121.45295010925162</v>
      </c>
      <c r="Y305" s="181">
        <v>121.45295010925162</v>
      </c>
      <c r="Z305" s="181">
        <v>121.45295010925162</v>
      </c>
      <c r="AA305" s="181">
        <v>121.45295010925162</v>
      </c>
      <c r="AB305" s="181">
        <v>121.45295010925162</v>
      </c>
      <c r="AC305" s="181">
        <v>121.45295010925162</v>
      </c>
      <c r="AD305" s="181">
        <v>121.45295010925162</v>
      </c>
      <c r="AE305" s="181">
        <v>121.45295010925162</v>
      </c>
      <c r="AF305" s="181">
        <v>121.45295010925162</v>
      </c>
      <c r="AG305" s="181">
        <v>128.6956780890466</v>
      </c>
      <c r="AH305" s="181">
        <v>128.6956780890466</v>
      </c>
      <c r="AI305" s="181">
        <v>128.6956780890466</v>
      </c>
      <c r="AJ305" s="181">
        <v>128.6956780890466</v>
      </c>
      <c r="AK305" s="181">
        <v>128.6956780890466</v>
      </c>
      <c r="AL305" s="181">
        <v>128.6956780890466</v>
      </c>
      <c r="AM305" s="181">
        <v>128.6956780890466</v>
      </c>
      <c r="AN305" s="181">
        <v>128.6956780890466</v>
      </c>
      <c r="AO305" s="181">
        <v>132.09171203032531</v>
      </c>
      <c r="AP305" s="181">
        <v>132.09171203032531</v>
      </c>
      <c r="AQ305" s="181">
        <v>132.09171203032531</v>
      </c>
      <c r="AR305" s="181">
        <v>132.09171203032531</v>
      </c>
      <c r="AS305" s="181">
        <v>138.43842222199035</v>
      </c>
      <c r="AT305" s="181">
        <v>140.78751526742712</v>
      </c>
      <c r="AU305" s="181">
        <v>140.78751526742712</v>
      </c>
      <c r="AV305" s="181">
        <v>140.78751526742712</v>
      </c>
      <c r="AW305" s="181">
        <v>140.78751526742712</v>
      </c>
      <c r="AX305" s="181">
        <v>140.78751526742712</v>
      </c>
      <c r="AY305" s="181">
        <v>140.78751526742712</v>
      </c>
      <c r="AZ305" s="181">
        <v>142.92260672714403</v>
      </c>
      <c r="BA305" s="181">
        <v>142.92260672714403</v>
      </c>
      <c r="BB305" s="181">
        <v>142.92260672714403</v>
      </c>
      <c r="BC305" s="181">
        <v>143.72564382710021</v>
      </c>
      <c r="BD305" s="181">
        <v>143.72564382710021</v>
      </c>
      <c r="BE305" s="181">
        <v>143.72564382710021</v>
      </c>
      <c r="BF305" s="181">
        <v>143.72564382710021</v>
      </c>
      <c r="BG305" s="181">
        <v>143.72564382710021</v>
      </c>
      <c r="BH305" s="181">
        <v>143.72564382710021</v>
      </c>
      <c r="BI305" s="181">
        <v>143.72564382710021</v>
      </c>
      <c r="BJ305" s="181">
        <v>143.72564382710021</v>
      </c>
      <c r="BK305" s="181">
        <v>143.72564382710021</v>
      </c>
      <c r="BL305" s="181">
        <v>143.72564382710021</v>
      </c>
      <c r="BM305" s="181">
        <v>143.72564382710021</v>
      </c>
      <c r="BN305" s="181">
        <v>143.72564382710021</v>
      </c>
      <c r="BO305" s="181">
        <v>143.72564382710021</v>
      </c>
      <c r="BP305" s="181">
        <v>143.72564382710021</v>
      </c>
      <c r="BQ305" s="181">
        <v>143.72564382710021</v>
      </c>
      <c r="BR305" s="181">
        <v>143.72564382710021</v>
      </c>
      <c r="BS305" s="181">
        <v>148.38108770386773</v>
      </c>
      <c r="BT305" s="181">
        <v>148.38108770386773</v>
      </c>
    </row>
    <row r="306" spans="1:72" x14ac:dyDescent="0.25">
      <c r="B306" s="148" t="s">
        <v>616</v>
      </c>
      <c r="C306" s="200"/>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c r="AB306" s="181"/>
      <c r="AC306" s="181"/>
      <c r="AD306" s="181"/>
      <c r="AE306" s="181"/>
      <c r="AF306" s="181"/>
      <c r="AG306" s="181"/>
      <c r="AH306" s="181"/>
      <c r="AI306" s="181"/>
      <c r="AJ306" s="181"/>
      <c r="AK306" s="181"/>
      <c r="AL306" s="181"/>
      <c r="AM306" s="181"/>
      <c r="AN306" s="181"/>
      <c r="AO306" s="181"/>
      <c r="AP306" s="181"/>
      <c r="AQ306" s="181"/>
      <c r="AR306" s="181"/>
      <c r="AS306" s="181"/>
      <c r="AT306" s="181"/>
      <c r="AU306" s="181"/>
      <c r="AV306" s="181"/>
      <c r="AW306" s="181"/>
      <c r="AX306" s="181"/>
      <c r="AY306" s="181"/>
      <c r="AZ306" s="181"/>
      <c r="BA306" s="181"/>
      <c r="BB306" s="181"/>
      <c r="BC306" s="181"/>
      <c r="BD306" s="181"/>
      <c r="BE306" s="181"/>
      <c r="BF306" s="181"/>
      <c r="BG306" s="181"/>
      <c r="BH306" s="181"/>
      <c r="BI306" s="181"/>
      <c r="BJ306" s="181"/>
      <c r="BK306" s="181"/>
      <c r="BL306" s="181"/>
      <c r="BM306" s="181"/>
      <c r="BN306" s="181"/>
      <c r="BO306" s="181"/>
      <c r="BP306" s="181"/>
      <c r="BQ306" s="181"/>
      <c r="BR306" s="181"/>
      <c r="BS306" s="181"/>
      <c r="BT306" s="181"/>
    </row>
    <row r="307" spans="1:72" x14ac:dyDescent="0.25">
      <c r="A307" s="173" t="s">
        <v>161</v>
      </c>
      <c r="B307" s="188"/>
      <c r="C307" s="164">
        <f>SUM(C308:C311)</f>
        <v>21</v>
      </c>
      <c r="D307" s="176">
        <v>107.15762791711714</v>
      </c>
      <c r="E307" s="176">
        <v>108.34969178841484</v>
      </c>
      <c r="F307" s="176">
        <f t="shared" ref="F307:BQ307" si="129">(F308*5+F309*2+F310*4+F311*10)/21</f>
        <v>109.46098789747263</v>
      </c>
      <c r="G307" s="176">
        <f t="shared" si="129"/>
        <v>110.60240746767025</v>
      </c>
      <c r="H307" s="176">
        <f t="shared" si="129"/>
        <v>110.86391815813087</v>
      </c>
      <c r="I307" s="176">
        <f t="shared" si="129"/>
        <v>110.25925878551797</v>
      </c>
      <c r="J307" s="176">
        <f t="shared" si="129"/>
        <v>111.0996778732512</v>
      </c>
      <c r="K307" s="176">
        <f t="shared" si="129"/>
        <v>110.99915662301655</v>
      </c>
      <c r="L307" s="176">
        <f t="shared" si="129"/>
        <v>111.04503022490962</v>
      </c>
      <c r="M307" s="176">
        <f t="shared" si="129"/>
        <v>110.84933689540144</v>
      </c>
      <c r="N307" s="176">
        <f t="shared" si="129"/>
        <v>110.27520449162503</v>
      </c>
      <c r="O307" s="176">
        <f t="shared" si="129"/>
        <v>112.25440867618579</v>
      </c>
      <c r="P307" s="176">
        <f t="shared" si="129"/>
        <v>111.91353942397112</v>
      </c>
      <c r="Q307" s="176">
        <f t="shared" si="129"/>
        <v>111.26728978021968</v>
      </c>
      <c r="R307" s="176">
        <f t="shared" si="129"/>
        <v>112.53546607489253</v>
      </c>
      <c r="S307" s="176">
        <f t="shared" si="129"/>
        <v>112.45529603778638</v>
      </c>
      <c r="T307" s="176">
        <f t="shared" si="129"/>
        <v>112.5786963934806</v>
      </c>
      <c r="U307" s="176">
        <f t="shared" si="129"/>
        <v>112.22217350691533</v>
      </c>
      <c r="V307" s="176">
        <f t="shared" si="129"/>
        <v>113.5913903708413</v>
      </c>
      <c r="W307" s="176">
        <f t="shared" si="129"/>
        <v>114.15824639754592</v>
      </c>
      <c r="X307" s="176">
        <f t="shared" si="129"/>
        <v>115.13166219335599</v>
      </c>
      <c r="Y307" s="176">
        <f t="shared" si="129"/>
        <v>114.93205624721789</v>
      </c>
      <c r="Z307" s="176">
        <f t="shared" si="129"/>
        <v>115.87604907495836</v>
      </c>
      <c r="AA307" s="176">
        <f t="shared" si="129"/>
        <v>116.66321482437661</v>
      </c>
      <c r="AB307" s="176">
        <f t="shared" si="129"/>
        <v>117.59029758685561</v>
      </c>
      <c r="AC307" s="176">
        <f t="shared" si="129"/>
        <v>116.9829378297967</v>
      </c>
      <c r="AD307" s="176">
        <f t="shared" si="129"/>
        <v>116.73159624634744</v>
      </c>
      <c r="AE307" s="176">
        <f t="shared" si="129"/>
        <v>116.67502996193053</v>
      </c>
      <c r="AF307" s="176">
        <f t="shared" si="129"/>
        <v>116.78983856300422</v>
      </c>
      <c r="AG307" s="176">
        <f t="shared" si="129"/>
        <v>115.46815989332978</v>
      </c>
      <c r="AH307" s="176">
        <f t="shared" si="129"/>
        <v>118.64883044976949</v>
      </c>
      <c r="AI307" s="176">
        <f t="shared" si="129"/>
        <v>118.53392436501971</v>
      </c>
      <c r="AJ307" s="176">
        <f t="shared" si="129"/>
        <v>118.21479606136812</v>
      </c>
      <c r="AK307" s="176">
        <f t="shared" si="129"/>
        <v>118.26136761904482</v>
      </c>
      <c r="AL307" s="176">
        <f t="shared" si="129"/>
        <v>118.94844435500259</v>
      </c>
      <c r="AM307" s="176">
        <f t="shared" si="129"/>
        <v>119.3515949474028</v>
      </c>
      <c r="AN307" s="176">
        <f t="shared" si="129"/>
        <v>120.77455544810718</v>
      </c>
      <c r="AO307" s="176">
        <f t="shared" si="129"/>
        <v>120.83235464298087</v>
      </c>
      <c r="AP307" s="176">
        <f t="shared" si="129"/>
        <v>120.62282781183413</v>
      </c>
      <c r="AQ307" s="176">
        <f t="shared" si="129"/>
        <v>120.81454044018002</v>
      </c>
      <c r="AR307" s="176">
        <f t="shared" si="129"/>
        <v>120.15540807223913</v>
      </c>
      <c r="AS307" s="176">
        <f t="shared" si="129"/>
        <v>119.54782811045334</v>
      </c>
      <c r="AT307" s="176">
        <f t="shared" si="129"/>
        <v>120.80608020385191</v>
      </c>
      <c r="AU307" s="176">
        <f t="shared" si="129"/>
        <v>120.06690924660094</v>
      </c>
      <c r="AV307" s="176">
        <f t="shared" si="129"/>
        <v>119.62190084266061</v>
      </c>
      <c r="AW307" s="176">
        <f t="shared" si="129"/>
        <v>120.29482921119734</v>
      </c>
      <c r="AX307" s="176">
        <f t="shared" si="129"/>
        <v>121.43669470773533</v>
      </c>
      <c r="AY307" s="176">
        <f t="shared" si="129"/>
        <v>120.70689221598778</v>
      </c>
      <c r="AZ307" s="176">
        <f t="shared" si="129"/>
        <v>121.56319541714595</v>
      </c>
      <c r="BA307" s="176">
        <f t="shared" si="129"/>
        <v>122.42253595816558</v>
      </c>
      <c r="BB307" s="176">
        <f t="shared" si="129"/>
        <v>121.88855796851732</v>
      </c>
      <c r="BC307" s="176">
        <f t="shared" si="129"/>
        <v>121.11202424384339</v>
      </c>
      <c r="BD307" s="176">
        <f t="shared" si="129"/>
        <v>121.7128428750074</v>
      </c>
      <c r="BE307" s="176">
        <f t="shared" si="129"/>
        <v>119.21139934696609</v>
      </c>
      <c r="BF307" s="176">
        <f t="shared" si="129"/>
        <v>121.86133739168939</v>
      </c>
      <c r="BG307" s="176">
        <f t="shared" si="129"/>
        <v>122.87939952126874</v>
      </c>
      <c r="BH307" s="176">
        <f t="shared" si="129"/>
        <v>123.56738805729162</v>
      </c>
      <c r="BI307" s="176">
        <f t="shared" si="129"/>
        <v>123.67249409602474</v>
      </c>
      <c r="BJ307" s="176">
        <f t="shared" si="129"/>
        <v>123.95016435564904</v>
      </c>
      <c r="BK307" s="176">
        <f t="shared" si="129"/>
        <v>124.12742664359286</v>
      </c>
      <c r="BL307" s="176">
        <f t="shared" si="129"/>
        <v>124.64084035114071</v>
      </c>
      <c r="BM307" s="176">
        <f t="shared" si="129"/>
        <v>124.8266176189169</v>
      </c>
      <c r="BN307" s="176">
        <f t="shared" si="129"/>
        <v>123.20011419230791</v>
      </c>
      <c r="BO307" s="176">
        <f t="shared" si="129"/>
        <v>124.78270523086344</v>
      </c>
      <c r="BP307" s="176">
        <f t="shared" si="129"/>
        <v>124.53683252770787</v>
      </c>
      <c r="BQ307" s="176">
        <f t="shared" si="129"/>
        <v>121.85199109184218</v>
      </c>
      <c r="BR307" s="177">
        <f>(BR308*5+BR309*2+BR310*4+BR311*10)/21</f>
        <v>124.0695498508417</v>
      </c>
      <c r="BS307" s="177">
        <f>(BS308*5+BS309*2+BS310*4+BS311*10)/21</f>
        <v>124.91208997327942</v>
      </c>
      <c r="BT307" s="177">
        <f>(BT308*5+BT309*2+BT310*4+BT311*10)/21</f>
        <v>126.80180383249663</v>
      </c>
    </row>
    <row r="308" spans="1:72" x14ac:dyDescent="0.25">
      <c r="B308" s="148" t="s">
        <v>617</v>
      </c>
      <c r="C308" s="200">
        <v>5</v>
      </c>
      <c r="D308" s="181">
        <v>102.7379546621944</v>
      </c>
      <c r="E308" s="181">
        <v>104.66265693331484</v>
      </c>
      <c r="F308" s="181">
        <v>106.09214570054451</v>
      </c>
      <c r="G308" s="181">
        <v>106.32157007368134</v>
      </c>
      <c r="H308" s="181">
        <v>107.842931341653</v>
      </c>
      <c r="I308" s="181">
        <v>106.13278381280467</v>
      </c>
      <c r="J308" s="181">
        <v>108.90432710844152</v>
      </c>
      <c r="K308" s="181">
        <v>109.01170642094917</v>
      </c>
      <c r="L308" s="181">
        <v>109.30211841139018</v>
      </c>
      <c r="M308" s="181">
        <v>107.38928939938071</v>
      </c>
      <c r="N308" s="181">
        <v>107.5</v>
      </c>
      <c r="O308" s="181">
        <v>108.78901256818457</v>
      </c>
      <c r="P308" s="181">
        <v>110.71779004009245</v>
      </c>
      <c r="Q308" s="181">
        <v>109.3925560901519</v>
      </c>
      <c r="R308" s="181">
        <v>109.27669692287978</v>
      </c>
      <c r="S308" s="181">
        <v>110.1072250318138</v>
      </c>
      <c r="T308" s="181">
        <v>109.57232989789767</v>
      </c>
      <c r="U308" s="181">
        <v>109.7258311571392</v>
      </c>
      <c r="V308" s="181">
        <v>111.33183373978943</v>
      </c>
      <c r="W308" s="181">
        <v>110.75185019249639</v>
      </c>
      <c r="X308" s="181">
        <v>110.95455843518459</v>
      </c>
      <c r="Y308" s="181">
        <v>111.9779840883597</v>
      </c>
      <c r="Z308" s="181">
        <v>113.13267649854788</v>
      </c>
      <c r="AA308" s="181">
        <v>113.54225592339876</v>
      </c>
      <c r="AB308" s="181">
        <v>114.74776304908141</v>
      </c>
      <c r="AC308" s="181">
        <v>114.15513655594066</v>
      </c>
      <c r="AD308" s="181">
        <v>113.02543522840124</v>
      </c>
      <c r="AE308" s="181">
        <v>115.0766463950566</v>
      </c>
      <c r="AF308" s="181">
        <v>115.35472032634553</v>
      </c>
      <c r="AG308" s="181">
        <v>113.46279987312764</v>
      </c>
      <c r="AH308" s="181">
        <v>115.75221155488745</v>
      </c>
      <c r="AI308" s="181">
        <v>115.77231438593908</v>
      </c>
      <c r="AJ308" s="181">
        <v>116.32071417804414</v>
      </c>
      <c r="AK308" s="181">
        <v>115.16778055544064</v>
      </c>
      <c r="AL308" s="181">
        <v>116.13009555583415</v>
      </c>
      <c r="AM308" s="181">
        <v>115.65418585842244</v>
      </c>
      <c r="AN308" s="181">
        <v>117.80905564995703</v>
      </c>
      <c r="AO308" s="181">
        <v>117.33882169658587</v>
      </c>
      <c r="AP308" s="181">
        <v>117.60232698994871</v>
      </c>
      <c r="AQ308" s="181">
        <v>117.35105292290135</v>
      </c>
      <c r="AR308" s="181">
        <v>116.4420803373941</v>
      </c>
      <c r="AS308" s="181">
        <v>115.45706013816849</v>
      </c>
      <c r="AT308" s="181">
        <v>115.53910586958446</v>
      </c>
      <c r="AU308" s="181">
        <v>114.57710887936575</v>
      </c>
      <c r="AV308" s="181">
        <v>113.84219046907171</v>
      </c>
      <c r="AW308" s="181">
        <v>113.37055099721479</v>
      </c>
      <c r="AX308" s="181">
        <v>113.5150493387207</v>
      </c>
      <c r="AY308" s="181">
        <v>113.79853107863991</v>
      </c>
      <c r="AZ308" s="181">
        <v>114.93616944823945</v>
      </c>
      <c r="BA308" s="181">
        <v>115.2444568560735</v>
      </c>
      <c r="BB308" s="181">
        <v>113.69323326433705</v>
      </c>
      <c r="BC308" s="181">
        <v>114.08344899770944</v>
      </c>
      <c r="BD308" s="181">
        <v>114.66108818309752</v>
      </c>
      <c r="BE308" s="181">
        <v>113.22220834854838</v>
      </c>
      <c r="BF308" s="181">
        <v>113.9902314146611</v>
      </c>
      <c r="BG308" s="181">
        <v>116.36638657054402</v>
      </c>
      <c r="BH308" s="181">
        <v>115.32937759927111</v>
      </c>
      <c r="BI308" s="181">
        <v>116.08813342775002</v>
      </c>
      <c r="BJ308" s="181">
        <v>114.49635432222885</v>
      </c>
      <c r="BK308" s="181">
        <v>115.62522810651822</v>
      </c>
      <c r="BL308" s="181">
        <v>116.17358039306797</v>
      </c>
      <c r="BM308" s="181">
        <v>115.58867768365364</v>
      </c>
      <c r="BN308" s="181">
        <v>115.21252612473991</v>
      </c>
      <c r="BO308" s="181">
        <v>117.40969452157901</v>
      </c>
      <c r="BP308" s="181">
        <v>117.43723036773994</v>
      </c>
      <c r="BQ308" s="181">
        <v>115.66254225363359</v>
      </c>
      <c r="BR308" s="181">
        <v>117.39913542013846</v>
      </c>
      <c r="BS308" s="181">
        <v>115.84301319285154</v>
      </c>
      <c r="BT308" s="181">
        <v>117.0194969329838</v>
      </c>
    </row>
    <row r="309" spans="1:72" x14ac:dyDescent="0.25">
      <c r="B309" s="148" t="s">
        <v>618</v>
      </c>
      <c r="C309" s="200">
        <v>2</v>
      </c>
      <c r="D309" s="181">
        <v>103.07692006859989</v>
      </c>
      <c r="E309" s="181">
        <v>102.76881577603872</v>
      </c>
      <c r="F309" s="181">
        <v>104.53971632968621</v>
      </c>
      <c r="G309" s="181">
        <v>102.0504609412404</v>
      </c>
      <c r="H309" s="181">
        <v>103.42333594841512</v>
      </c>
      <c r="I309" s="181">
        <v>100.92407786094407</v>
      </c>
      <c r="J309" s="181">
        <v>103.44873799090411</v>
      </c>
      <c r="K309" s="181">
        <v>102.67078605914666</v>
      </c>
      <c r="L309" s="181">
        <v>101.32722727111425</v>
      </c>
      <c r="M309" s="181">
        <v>100.46024236296532</v>
      </c>
      <c r="N309" s="181">
        <v>100.30165299793123</v>
      </c>
      <c r="O309" s="181">
        <v>102.45010280340959</v>
      </c>
      <c r="P309" s="181">
        <v>100.81287172631085</v>
      </c>
      <c r="Q309" s="181">
        <v>99.243917388271782</v>
      </c>
      <c r="R309" s="181">
        <v>102.59572058973764</v>
      </c>
      <c r="S309" s="181">
        <v>101.40962226931372</v>
      </c>
      <c r="T309" s="181">
        <v>99.629363663863515</v>
      </c>
      <c r="U309" s="181">
        <v>97.589880080884228</v>
      </c>
      <c r="V309" s="181">
        <v>101.16540900997484</v>
      </c>
      <c r="W309" s="181">
        <v>98.33299668478611</v>
      </c>
      <c r="X309" s="181">
        <v>100.56201721694984</v>
      </c>
      <c r="Y309" s="181">
        <v>102.19519903232032</v>
      </c>
      <c r="Z309" s="181">
        <v>103.28610204208597</v>
      </c>
      <c r="AA309" s="181">
        <v>100.88341394488607</v>
      </c>
      <c r="AB309" s="181">
        <v>102.19955113525046</v>
      </c>
      <c r="AC309" s="181">
        <v>101.07367571204735</v>
      </c>
      <c r="AD309" s="181">
        <v>101.26597085127148</v>
      </c>
      <c r="AE309" s="181">
        <v>100.49292939646034</v>
      </c>
      <c r="AF309" s="181">
        <v>99.712071610732707</v>
      </c>
      <c r="AG309" s="181">
        <v>101.03299936244359</v>
      </c>
      <c r="AH309" s="181">
        <v>107.42597133171856</v>
      </c>
      <c r="AI309" s="181">
        <v>107.0239933478404</v>
      </c>
      <c r="AJ309" s="181">
        <v>106.37113598447598</v>
      </c>
      <c r="AK309" s="181">
        <v>106.25113311132343</v>
      </c>
      <c r="AL309" s="181">
        <v>108.85767822858824</v>
      </c>
      <c r="AM309" s="181">
        <v>108.46497894777151</v>
      </c>
      <c r="AN309" s="181">
        <v>109.24344036800012</v>
      </c>
      <c r="AO309" s="181">
        <v>108.40885891084348</v>
      </c>
      <c r="AP309" s="181">
        <v>108.59260545499494</v>
      </c>
      <c r="AQ309" s="181">
        <v>109.12818483345504</v>
      </c>
      <c r="AR309" s="181">
        <v>109.12818483345504</v>
      </c>
      <c r="AS309" s="181">
        <v>106.35415190403039</v>
      </c>
      <c r="AT309" s="181">
        <v>110.25764539730768</v>
      </c>
      <c r="AU309" s="181">
        <v>108.38891281646725</v>
      </c>
      <c r="AV309" s="181">
        <v>108.49001076521982</v>
      </c>
      <c r="AW309" s="181">
        <v>110.5387945305016</v>
      </c>
      <c r="AX309" s="181">
        <v>109.01601831820977</v>
      </c>
      <c r="AY309" s="181">
        <v>108.57062183731743</v>
      </c>
      <c r="AZ309" s="181">
        <v>107.67757128022338</v>
      </c>
      <c r="BA309" s="181">
        <v>107.79510697682674</v>
      </c>
      <c r="BB309" s="181">
        <v>107.32240703499137</v>
      </c>
      <c r="BC309" s="181">
        <v>108.15232361100918</v>
      </c>
      <c r="BD309" s="181">
        <v>108.0759753025789</v>
      </c>
      <c r="BE309" s="181">
        <v>104.86326156558117</v>
      </c>
      <c r="BF309" s="181">
        <v>109.80619172498044</v>
      </c>
      <c r="BG309" s="181">
        <v>108.45764344850816</v>
      </c>
      <c r="BH309" s="181">
        <v>110.26870393721563</v>
      </c>
      <c r="BI309" s="181">
        <v>109.75709554871624</v>
      </c>
      <c r="BJ309" s="181">
        <v>110.30390183134337</v>
      </c>
      <c r="BK309" s="181">
        <v>108.8424035486368</v>
      </c>
      <c r="BL309" s="181">
        <v>110.43399717541649</v>
      </c>
      <c r="BM309" s="181">
        <v>109.25449010952241</v>
      </c>
      <c r="BN309" s="181">
        <v>108.86959659945421</v>
      </c>
      <c r="BO309" s="181">
        <v>111.69530969998152</v>
      </c>
      <c r="BP309" s="181">
        <v>108.79245014129329</v>
      </c>
      <c r="BQ309" s="181">
        <v>105.10223497296531</v>
      </c>
      <c r="BR309" s="181">
        <v>109.62336321104765</v>
      </c>
      <c r="BS309" s="181">
        <v>106.98730959919507</v>
      </c>
      <c r="BT309" s="181">
        <v>113.73984396286789</v>
      </c>
    </row>
    <row r="310" spans="1:72" x14ac:dyDescent="0.25">
      <c r="B310" s="148" t="s">
        <v>619</v>
      </c>
      <c r="C310" s="200">
        <v>4</v>
      </c>
      <c r="D310" s="181">
        <v>108.49952915977551</v>
      </c>
      <c r="E310" s="181">
        <v>109.42429869033745</v>
      </c>
      <c r="F310" s="181">
        <v>110.00804528184011</v>
      </c>
      <c r="G310" s="181">
        <v>110.03473940957045</v>
      </c>
      <c r="H310" s="181">
        <v>109.96963780125645</v>
      </c>
      <c r="I310" s="181">
        <v>109.73410165685459</v>
      </c>
      <c r="J310" s="181">
        <v>109.2310030781679</v>
      </c>
      <c r="K310" s="181">
        <v>108.85613980002549</v>
      </c>
      <c r="L310" s="181">
        <v>109.43682424844221</v>
      </c>
      <c r="M310" s="181">
        <v>108.34514236910175</v>
      </c>
      <c r="N310" s="181">
        <v>106.99906089467257</v>
      </c>
      <c r="O310" s="181">
        <v>108.13686618014788</v>
      </c>
      <c r="P310" s="181">
        <v>107.91896387357633</v>
      </c>
      <c r="Q310" s="181">
        <v>108.01438622106636</v>
      </c>
      <c r="R310" s="181">
        <v>107.25909941285794</v>
      </c>
      <c r="S310" s="181">
        <v>107.6038944874777</v>
      </c>
      <c r="T310" s="181">
        <v>107.82855863506501</v>
      </c>
      <c r="U310" s="181">
        <v>107.49751652586164</v>
      </c>
      <c r="V310" s="181">
        <v>108.89982574845462</v>
      </c>
      <c r="W310" s="181">
        <v>113.12114168123503</v>
      </c>
      <c r="X310" s="181">
        <v>113.49106355651656</v>
      </c>
      <c r="Y310" s="181">
        <v>112.49054428015194</v>
      </c>
      <c r="Z310" s="181">
        <v>116.19474249950729</v>
      </c>
      <c r="AA310" s="181">
        <v>116.5100996925723</v>
      </c>
      <c r="AB310" s="181">
        <v>116.11805583695818</v>
      </c>
      <c r="AC310" s="181">
        <v>116.06796037973022</v>
      </c>
      <c r="AD310" s="181">
        <v>114.55075828263588</v>
      </c>
      <c r="AE310" s="181">
        <v>114.10734774233089</v>
      </c>
      <c r="AF310" s="181">
        <v>112.80285294129995</v>
      </c>
      <c r="AG310" s="181">
        <v>110.42909720501743</v>
      </c>
      <c r="AH310" s="181">
        <v>116.29220779446715</v>
      </c>
      <c r="AI310" s="181">
        <v>116.77127773922675</v>
      </c>
      <c r="AJ310" s="181">
        <v>115.36442314531678</v>
      </c>
      <c r="AK310" s="181">
        <v>116.6092255134064</v>
      </c>
      <c r="AL310" s="181">
        <v>117.68743030803535</v>
      </c>
      <c r="AM310" s="181">
        <v>117.66483291204148</v>
      </c>
      <c r="AN310" s="181">
        <v>119.38046070032334</v>
      </c>
      <c r="AO310" s="181">
        <v>119.69847385834913</v>
      </c>
      <c r="AP310" s="181">
        <v>120.51831623381716</v>
      </c>
      <c r="AQ310" s="181">
        <v>120.0232647943136</v>
      </c>
      <c r="AR310" s="181">
        <v>120.04310570238749</v>
      </c>
      <c r="AS310" s="181">
        <v>118.64634248672348</v>
      </c>
      <c r="AT310" s="181">
        <v>118.6803434823594</v>
      </c>
      <c r="AU310" s="181">
        <v>118.03396266135172</v>
      </c>
      <c r="AV310" s="181">
        <v>117.84447501509067</v>
      </c>
      <c r="AW310" s="181">
        <v>118.23954137620476</v>
      </c>
      <c r="AX310" s="181">
        <v>120.89414616367617</v>
      </c>
      <c r="AY310" s="181">
        <v>119.99768996710827</v>
      </c>
      <c r="AZ310" s="181">
        <v>119.1182623112843</v>
      </c>
      <c r="BA310" s="181">
        <v>120.37523104632754</v>
      </c>
      <c r="BB310" s="181">
        <v>120.11937097926602</v>
      </c>
      <c r="BC310" s="181">
        <v>119.12478778830301</v>
      </c>
      <c r="BD310" s="181">
        <v>119.7123371994502</v>
      </c>
      <c r="BE310" s="181">
        <v>117.46479650260703</v>
      </c>
      <c r="BF310" s="181">
        <v>119.42846991270525</v>
      </c>
      <c r="BG310" s="181">
        <v>118.67031944105346</v>
      </c>
      <c r="BH310" s="181">
        <v>118.61257352404675</v>
      </c>
      <c r="BI310" s="181">
        <v>119.14081521286641</v>
      </c>
      <c r="BJ310" s="181">
        <v>119.03816554279412</v>
      </c>
      <c r="BK310" s="181">
        <v>118.25126308447628</v>
      </c>
      <c r="BL310" s="181">
        <v>118.07273279266019</v>
      </c>
      <c r="BM310" s="181">
        <v>117.57277513554403</v>
      </c>
      <c r="BN310" s="181">
        <v>115.75519640229346</v>
      </c>
      <c r="BO310" s="181">
        <v>116.48657184894145</v>
      </c>
      <c r="BP310" s="181">
        <v>116.23257389986605</v>
      </c>
      <c r="BQ310" s="181">
        <v>115.12865726703828</v>
      </c>
      <c r="BR310" s="181">
        <v>116.33315314344675</v>
      </c>
      <c r="BS310" s="181">
        <v>117.11086881727863</v>
      </c>
      <c r="BT310" s="181">
        <v>120.63848534248152</v>
      </c>
    </row>
    <row r="311" spans="1:72" x14ac:dyDescent="0.25">
      <c r="B311" s="148" t="s">
        <v>620</v>
      </c>
      <c r="C311" s="200">
        <v>10</v>
      </c>
      <c r="D311" s="181">
        <v>109.6468456172186</v>
      </c>
      <c r="E311" s="181">
        <v>110.87954165767103</v>
      </c>
      <c r="F311" s="181">
        <v>111.910840355747</v>
      </c>
      <c r="G311" s="181">
        <v>114.68028269319056</v>
      </c>
      <c r="H311" s="181">
        <v>114.2202401510627</v>
      </c>
      <c r="I311" s="181">
        <v>114.39959530825476</v>
      </c>
      <c r="J311" s="181">
        <v>114.47501115015875</v>
      </c>
      <c r="K311" s="181">
        <v>114.51576256602064</v>
      </c>
      <c r="L311" s="181">
        <v>114.50332911301538</v>
      </c>
      <c r="M311" s="181">
        <v>115.65885736041892</v>
      </c>
      <c r="N311" s="181">
        <v>114.96797447495726</v>
      </c>
      <c r="O311" s="181">
        <v>117.5949849031568</v>
      </c>
      <c r="P311" s="181">
        <v>116.3293778756004</v>
      </c>
      <c r="Q311" s="181">
        <v>115.91049252730447</v>
      </c>
      <c r="R311" s="181">
        <v>118.26334641274369</v>
      </c>
      <c r="S311" s="181">
        <v>117.77902691459072</v>
      </c>
      <c r="T311" s="181">
        <v>118.57180129056169</v>
      </c>
      <c r="U311" s="181">
        <v>118.28666615943106</v>
      </c>
      <c r="V311" s="181">
        <v>119.08299080749516</v>
      </c>
      <c r="W311" s="181">
        <v>119.44133632914699</v>
      </c>
      <c r="X311" s="181">
        <v>120.79038252245869</v>
      </c>
      <c r="Y311" s="181">
        <v>119.93306855645285</v>
      </c>
      <c r="Z311" s="181">
        <v>119.63824739991848</v>
      </c>
      <c r="AA311" s="181">
        <v>121.44090050348537</v>
      </c>
      <c r="AB311" s="181">
        <v>122.67861084602271</v>
      </c>
      <c r="AC311" s="181">
        <v>121.94468187030115</v>
      </c>
      <c r="AD311" s="181">
        <v>122.55013701982037</v>
      </c>
      <c r="AE311" s="181">
        <v>121.73771474630141</v>
      </c>
      <c r="AF311" s="181">
        <v>122.51774532046957</v>
      </c>
      <c r="AG311" s="181">
        <v>121.37349708493306</v>
      </c>
      <c r="AH311" s="181">
        <v>123.28436078294162</v>
      </c>
      <c r="AI311" s="181">
        <v>122.92177420831311</v>
      </c>
      <c r="AJ311" s="181">
        <v>122.6707181848291</v>
      </c>
      <c r="AK311" s="181">
        <v>122.87106489464654</v>
      </c>
      <c r="AL311" s="181">
        <v>122.88017759865662</v>
      </c>
      <c r="AM311" s="181">
        <v>124.05232750596376</v>
      </c>
      <c r="AN311" s="181">
        <v>125.12116626231723</v>
      </c>
      <c r="AO311" s="181">
        <v>125.51737257645854</v>
      </c>
      <c r="AP311" s="181">
        <v>124.5809273253515</v>
      </c>
      <c r="AQ311" s="181">
        <v>125.2000655785109</v>
      </c>
      <c r="AR311" s="181">
        <v>124.2624375353591</v>
      </c>
      <c r="AS311" s="181">
        <v>124.59254158737231</v>
      </c>
      <c r="AT311" s="181">
        <v>126.39954902089148</v>
      </c>
      <c r="AU311" s="181">
        <v>125.96058735034498</v>
      </c>
      <c r="AV311" s="181">
        <v>125.44910437597119</v>
      </c>
      <c r="AW311" s="181">
        <v>126.53029038832479</v>
      </c>
      <c r="AX311" s="181">
        <v>128.09867208777143</v>
      </c>
      <c r="AY311" s="181">
        <v>126.87200775994759</v>
      </c>
      <c r="AZ311" s="181">
        <v>128.63180647132836</v>
      </c>
      <c r="BA311" s="181">
        <v>129.75598327021459</v>
      </c>
      <c r="BB311" s="181">
        <v>129.60712530301313</v>
      </c>
      <c r="BC311" s="181">
        <v>128.01314657569338</v>
      </c>
      <c r="BD311" s="181">
        <v>128.76629600567088</v>
      </c>
      <c r="BE311" s="181">
        <v>125.77426354019558</v>
      </c>
      <c r="BF311" s="181">
        <v>129.181066505139</v>
      </c>
      <c r="BG311" s="181">
        <v>130.70388924326929</v>
      </c>
      <c r="BH311" s="181">
        <v>132.32805592361507</v>
      </c>
      <c r="BI311" s="181">
        <v>132.06042569288712</v>
      </c>
      <c r="BJ311" s="181">
        <v>133.37112140236223</v>
      </c>
      <c r="BK311" s="181">
        <v>133.785995954768</v>
      </c>
      <c r="BL311" s="181">
        <v>134.34308198871412</v>
      </c>
      <c r="BM311" s="181">
        <v>135.46155008177658</v>
      </c>
      <c r="BN311" s="181">
        <v>133.03797886066843</v>
      </c>
      <c r="BO311" s="181">
        <v>134.40514304445082</v>
      </c>
      <c r="BP311" s="181">
        <v>134.55721353611148</v>
      </c>
      <c r="BQ311" s="181">
        <v>130.98600026464342</v>
      </c>
      <c r="BR311" s="181">
        <v>133.38855307711006</v>
      </c>
      <c r="BS311" s="181">
        <v>136.15207290071052</v>
      </c>
      <c r="BT311" s="181">
        <v>136.77067665218482</v>
      </c>
    </row>
    <row r="312" spans="1:72" x14ac:dyDescent="0.25">
      <c r="A312" s="189" t="s">
        <v>162</v>
      </c>
      <c r="B312" s="188"/>
      <c r="C312" s="164">
        <f>C313+C315</f>
        <v>3</v>
      </c>
      <c r="D312" s="170">
        <v>105.18049347544314</v>
      </c>
      <c r="E312" s="170">
        <v>105.18049347544314</v>
      </c>
      <c r="F312" s="170">
        <f t="shared" ref="F312:BQ312" si="130">(F313*1+F315*2)/3</f>
        <v>105.03992486304723</v>
      </c>
      <c r="G312" s="170">
        <f t="shared" si="130"/>
        <v>105.49049268762475</v>
      </c>
      <c r="H312" s="170">
        <f t="shared" si="130"/>
        <v>116.60873184331973</v>
      </c>
      <c r="I312" s="170">
        <f t="shared" si="130"/>
        <v>116.79536542874445</v>
      </c>
      <c r="J312" s="170">
        <f t="shared" si="130"/>
        <v>117.46588470714055</v>
      </c>
      <c r="K312" s="170">
        <f t="shared" si="130"/>
        <v>118.55191228660506</v>
      </c>
      <c r="L312" s="170">
        <f t="shared" si="130"/>
        <v>119.15777089079245</v>
      </c>
      <c r="M312" s="170">
        <f t="shared" si="130"/>
        <v>119.03108898321015</v>
      </c>
      <c r="N312" s="170">
        <f t="shared" si="130"/>
        <v>119.40943581989127</v>
      </c>
      <c r="O312" s="170">
        <f t="shared" si="130"/>
        <v>119.70142349556535</v>
      </c>
      <c r="P312" s="170">
        <f t="shared" si="130"/>
        <v>120.21655356508688</v>
      </c>
      <c r="Q312" s="170">
        <f t="shared" si="130"/>
        <v>121.05631183152541</v>
      </c>
      <c r="R312" s="170">
        <f t="shared" si="130"/>
        <v>121.90011284509103</v>
      </c>
      <c r="S312" s="170">
        <f t="shared" si="130"/>
        <v>124.423704754212</v>
      </c>
      <c r="T312" s="170">
        <f t="shared" si="130"/>
        <v>124.42370893088328</v>
      </c>
      <c r="U312" s="170">
        <f t="shared" si="130"/>
        <v>124.42370893088328</v>
      </c>
      <c r="V312" s="170">
        <f t="shared" si="130"/>
        <v>124.21634799805493</v>
      </c>
      <c r="W312" s="170">
        <f t="shared" si="130"/>
        <v>124.86395923456735</v>
      </c>
      <c r="X312" s="170">
        <f t="shared" si="130"/>
        <v>126.00948279860602</v>
      </c>
      <c r="Y312" s="170">
        <f t="shared" si="130"/>
        <v>125.87573440271262</v>
      </c>
      <c r="Z312" s="170">
        <f t="shared" si="130"/>
        <v>127.72005664943042</v>
      </c>
      <c r="AA312" s="170">
        <f t="shared" si="130"/>
        <v>129.72943735906227</v>
      </c>
      <c r="AB312" s="170">
        <f t="shared" si="130"/>
        <v>129.98518359350771</v>
      </c>
      <c r="AC312" s="170">
        <f t="shared" si="130"/>
        <v>130.28046449657941</v>
      </c>
      <c r="AD312" s="170">
        <f t="shared" si="130"/>
        <v>132.01182172338244</v>
      </c>
      <c r="AE312" s="170">
        <f t="shared" si="130"/>
        <v>134.4332416608346</v>
      </c>
      <c r="AF312" s="170">
        <f t="shared" si="130"/>
        <v>136.09474594897981</v>
      </c>
      <c r="AG312" s="170">
        <f t="shared" si="130"/>
        <v>137.7793756458382</v>
      </c>
      <c r="AH312" s="170">
        <f t="shared" si="130"/>
        <v>137.69605919955242</v>
      </c>
      <c r="AI312" s="170">
        <f t="shared" si="130"/>
        <v>139.70602850033183</v>
      </c>
      <c r="AJ312" s="170">
        <f t="shared" si="130"/>
        <v>141.23927112232312</v>
      </c>
      <c r="AK312" s="170">
        <f t="shared" si="130"/>
        <v>141.03619602918315</v>
      </c>
      <c r="AL312" s="170">
        <f t="shared" si="130"/>
        <v>144.94586363218116</v>
      </c>
      <c r="AM312" s="170">
        <f t="shared" si="130"/>
        <v>146.14077019742669</v>
      </c>
      <c r="AN312" s="170">
        <f t="shared" si="130"/>
        <v>152.45468604586563</v>
      </c>
      <c r="AO312" s="170">
        <f t="shared" si="130"/>
        <v>152.89781513404031</v>
      </c>
      <c r="AP312" s="170">
        <f t="shared" si="130"/>
        <v>153.09805703923246</v>
      </c>
      <c r="AQ312" s="170">
        <f t="shared" si="130"/>
        <v>154.62720875129813</v>
      </c>
      <c r="AR312" s="170">
        <f t="shared" si="130"/>
        <v>155.12847228730683</v>
      </c>
      <c r="AS312" s="170">
        <f t="shared" si="130"/>
        <v>155.12847228730683</v>
      </c>
      <c r="AT312" s="170">
        <f t="shared" si="130"/>
        <v>155.76394535849155</v>
      </c>
      <c r="AU312" s="170">
        <f t="shared" si="130"/>
        <v>155.82128315616771</v>
      </c>
      <c r="AV312" s="170">
        <f t="shared" si="130"/>
        <v>155.69614549450773</v>
      </c>
      <c r="AW312" s="170">
        <f t="shared" si="130"/>
        <v>156.13545547313024</v>
      </c>
      <c r="AX312" s="170">
        <f t="shared" si="130"/>
        <v>156.7319445337769</v>
      </c>
      <c r="AY312" s="170">
        <f t="shared" si="130"/>
        <v>157.75971067589646</v>
      </c>
      <c r="AZ312" s="170">
        <f t="shared" si="130"/>
        <v>157.97826427115362</v>
      </c>
      <c r="BA312" s="170">
        <f t="shared" si="130"/>
        <v>162.00577032937247</v>
      </c>
      <c r="BB312" s="170">
        <f t="shared" si="130"/>
        <v>166.21880227133022</v>
      </c>
      <c r="BC312" s="170">
        <f t="shared" si="130"/>
        <v>165.24132588586838</v>
      </c>
      <c r="BD312" s="170">
        <f t="shared" si="130"/>
        <v>164.67744459128016</v>
      </c>
      <c r="BE312" s="170">
        <f t="shared" si="130"/>
        <v>163.15054719027765</v>
      </c>
      <c r="BF312" s="170">
        <f t="shared" si="130"/>
        <v>164.28904158445371</v>
      </c>
      <c r="BG312" s="170">
        <f t="shared" si="130"/>
        <v>165.73598613662142</v>
      </c>
      <c r="BH312" s="170">
        <f t="shared" si="130"/>
        <v>167.5514752347849</v>
      </c>
      <c r="BI312" s="170">
        <f t="shared" si="130"/>
        <v>167.39046110092079</v>
      </c>
      <c r="BJ312" s="170">
        <f t="shared" si="130"/>
        <v>164.87436631764015</v>
      </c>
      <c r="BK312" s="170">
        <f t="shared" si="130"/>
        <v>164.58506776285697</v>
      </c>
      <c r="BL312" s="170">
        <f t="shared" si="130"/>
        <v>169.35547303696032</v>
      </c>
      <c r="BM312" s="170">
        <f t="shared" si="130"/>
        <v>169.98547913921092</v>
      </c>
      <c r="BN312" s="170">
        <f t="shared" si="130"/>
        <v>170.77837097222655</v>
      </c>
      <c r="BO312" s="170">
        <f t="shared" si="130"/>
        <v>171.67442221979846</v>
      </c>
      <c r="BP312" s="170">
        <f t="shared" si="130"/>
        <v>176.69116029207055</v>
      </c>
      <c r="BQ312" s="170">
        <f t="shared" si="130"/>
        <v>176.60222451293234</v>
      </c>
      <c r="BR312" s="172">
        <f>(BR313*1+BR315*2)/3</f>
        <v>176.27950595043646</v>
      </c>
      <c r="BS312" s="172">
        <f>(BS313*1+BS315*2)/3</f>
        <v>177.01583664725626</v>
      </c>
      <c r="BT312" s="172">
        <f>(BT313*1+BT315*2)/3</f>
        <v>178.45987861819904</v>
      </c>
    </row>
    <row r="313" spans="1:72" x14ac:dyDescent="0.25">
      <c r="A313" s="173" t="s">
        <v>163</v>
      </c>
      <c r="B313" s="188"/>
      <c r="C313" s="164">
        <f>C314</f>
        <v>1</v>
      </c>
      <c r="D313" s="176">
        <v>110.53521997114812</v>
      </c>
      <c r="E313" s="176">
        <v>110.53521997114812</v>
      </c>
      <c r="F313" s="176">
        <f t="shared" ref="F313:BT313" si="131">F314</f>
        <v>105.10725367877916</v>
      </c>
      <c r="G313" s="176">
        <f t="shared" si="131"/>
        <v>111.46521760769298</v>
      </c>
      <c r="H313" s="176">
        <f t="shared" si="131"/>
        <v>119.24837039442987</v>
      </c>
      <c r="I313" s="176">
        <f t="shared" si="131"/>
        <v>119.80827115070399</v>
      </c>
      <c r="J313" s="176">
        <f t="shared" si="131"/>
        <v>121.8198289858923</v>
      </c>
      <c r="K313" s="176">
        <f t="shared" si="131"/>
        <v>125.07791172428585</v>
      </c>
      <c r="L313" s="176">
        <f t="shared" si="131"/>
        <v>126.89548753684802</v>
      </c>
      <c r="M313" s="176">
        <f t="shared" si="131"/>
        <v>126.49326694963044</v>
      </c>
      <c r="N313" s="176">
        <f t="shared" si="131"/>
        <v>125.23829192146962</v>
      </c>
      <c r="O313" s="176">
        <f t="shared" si="131"/>
        <v>126.11425494849188</v>
      </c>
      <c r="P313" s="176">
        <f t="shared" si="131"/>
        <v>126.11425494849188</v>
      </c>
      <c r="Q313" s="176">
        <f t="shared" si="131"/>
        <v>127.58148905803651</v>
      </c>
      <c r="R313" s="176">
        <f t="shared" si="131"/>
        <v>127.58148905803651</v>
      </c>
      <c r="S313" s="176">
        <f t="shared" si="131"/>
        <v>134.56570312354083</v>
      </c>
      <c r="T313" s="176">
        <f t="shared" si="131"/>
        <v>134.56571565355469</v>
      </c>
      <c r="U313" s="176">
        <f t="shared" si="131"/>
        <v>134.56571565355469</v>
      </c>
      <c r="V313" s="176">
        <f t="shared" si="131"/>
        <v>133.94363285506967</v>
      </c>
      <c r="W313" s="176">
        <f t="shared" si="131"/>
        <v>135.88646656460685</v>
      </c>
      <c r="X313" s="176">
        <f t="shared" si="131"/>
        <v>138.10392375687087</v>
      </c>
      <c r="Y313" s="176">
        <f t="shared" si="131"/>
        <v>137.70267856919071</v>
      </c>
      <c r="Z313" s="176">
        <f t="shared" si="131"/>
        <v>138.85525773218171</v>
      </c>
      <c r="AA313" s="176">
        <f t="shared" si="131"/>
        <v>144.48942277204895</v>
      </c>
      <c r="AB313" s="176">
        <f t="shared" si="131"/>
        <v>145.2566614753853</v>
      </c>
      <c r="AC313" s="176">
        <f t="shared" si="131"/>
        <v>146.14250418460034</v>
      </c>
      <c r="AD313" s="176">
        <f t="shared" si="131"/>
        <v>148.99486730548659</v>
      </c>
      <c r="AE313" s="176">
        <f t="shared" si="131"/>
        <v>156.25912711784312</v>
      </c>
      <c r="AF313" s="176">
        <f t="shared" si="131"/>
        <v>159.78618273131221</v>
      </c>
      <c r="AG313" s="176">
        <f t="shared" si="131"/>
        <v>164.84007182188742</v>
      </c>
      <c r="AH313" s="176">
        <f t="shared" si="131"/>
        <v>164.59012248303009</v>
      </c>
      <c r="AI313" s="176">
        <f t="shared" si="131"/>
        <v>167.09941203266951</v>
      </c>
      <c r="AJ313" s="176">
        <f t="shared" si="131"/>
        <v>171.69913989864349</v>
      </c>
      <c r="AK313" s="176">
        <f t="shared" si="131"/>
        <v>171.08991461922352</v>
      </c>
      <c r="AL313" s="176">
        <f t="shared" si="131"/>
        <v>180.16116815666021</v>
      </c>
      <c r="AM313" s="176">
        <f t="shared" si="131"/>
        <v>183.74588785239672</v>
      </c>
      <c r="AN313" s="176">
        <f t="shared" si="131"/>
        <v>202.68761530358051</v>
      </c>
      <c r="AO313" s="176">
        <f t="shared" si="131"/>
        <v>202.68761530358051</v>
      </c>
      <c r="AP313" s="176">
        <f t="shared" si="131"/>
        <v>203.28834101915697</v>
      </c>
      <c r="AQ313" s="176">
        <f t="shared" si="131"/>
        <v>206.22624389839376</v>
      </c>
      <c r="AR313" s="176">
        <f t="shared" si="131"/>
        <v>207.73003450641988</v>
      </c>
      <c r="AS313" s="176">
        <f t="shared" si="131"/>
        <v>207.73003450641988</v>
      </c>
      <c r="AT313" s="176">
        <f t="shared" si="131"/>
        <v>209.63645371997404</v>
      </c>
      <c r="AU313" s="176">
        <f t="shared" si="131"/>
        <v>209.10233421924994</v>
      </c>
      <c r="AV313" s="176">
        <f t="shared" si="131"/>
        <v>208.72692123427007</v>
      </c>
      <c r="AW313" s="176">
        <f t="shared" si="131"/>
        <v>210.04485117013758</v>
      </c>
      <c r="AX313" s="176">
        <f t="shared" si="131"/>
        <v>211.8343183520775</v>
      </c>
      <c r="AY313" s="176">
        <f t="shared" si="131"/>
        <v>214.91761677843616</v>
      </c>
      <c r="AZ313" s="176">
        <f t="shared" si="131"/>
        <v>215.57327756420767</v>
      </c>
      <c r="BA313" s="176">
        <f t="shared" si="131"/>
        <v>227.65579573886424</v>
      </c>
      <c r="BB313" s="176">
        <f t="shared" si="131"/>
        <v>240.29489156473753</v>
      </c>
      <c r="BC313" s="176">
        <f t="shared" si="131"/>
        <v>237.36246240835194</v>
      </c>
      <c r="BD313" s="176">
        <f t="shared" si="131"/>
        <v>235.6708185245873</v>
      </c>
      <c r="BE313" s="176">
        <f t="shared" si="131"/>
        <v>231.11672241615562</v>
      </c>
      <c r="BF313" s="176">
        <f t="shared" si="131"/>
        <v>234.53220559868379</v>
      </c>
      <c r="BG313" s="176">
        <f t="shared" si="131"/>
        <v>238.24459059000611</v>
      </c>
      <c r="BH313" s="176">
        <f t="shared" si="131"/>
        <v>243.69105788449659</v>
      </c>
      <c r="BI313" s="176">
        <f t="shared" si="131"/>
        <v>243.20801548290419</v>
      </c>
      <c r="BJ313" s="176">
        <f t="shared" si="131"/>
        <v>235.65973113306237</v>
      </c>
      <c r="BK313" s="176">
        <f t="shared" si="131"/>
        <v>234.79183546871272</v>
      </c>
      <c r="BL313" s="176">
        <f t="shared" si="131"/>
        <v>242.78093467628128</v>
      </c>
      <c r="BM313" s="176">
        <f t="shared" si="131"/>
        <v>244.67095298303315</v>
      </c>
      <c r="BN313" s="176">
        <f t="shared" si="131"/>
        <v>247.04962848208004</v>
      </c>
      <c r="BO313" s="176">
        <f t="shared" si="131"/>
        <v>249.73778222479581</v>
      </c>
      <c r="BP313" s="176">
        <f t="shared" si="131"/>
        <v>252.58546852580494</v>
      </c>
      <c r="BQ313" s="176">
        <f t="shared" si="131"/>
        <v>252.31866118839025</v>
      </c>
      <c r="BR313" s="177">
        <f t="shared" si="131"/>
        <v>251.35050550090264</v>
      </c>
      <c r="BS313" s="177">
        <f t="shared" si="131"/>
        <v>251.4080794462671</v>
      </c>
      <c r="BT313" s="177">
        <f t="shared" si="131"/>
        <v>251.83215723430521</v>
      </c>
    </row>
    <row r="314" spans="1:72" x14ac:dyDescent="0.25">
      <c r="B314" s="148" t="s">
        <v>621</v>
      </c>
      <c r="C314" s="200">
        <v>1</v>
      </c>
      <c r="D314" s="181">
        <v>110.53521997114812</v>
      </c>
      <c r="E314" s="181">
        <v>110.53521997114812</v>
      </c>
      <c r="F314" s="181">
        <v>105.10725367877916</v>
      </c>
      <c r="G314" s="181">
        <v>111.46521760769298</v>
      </c>
      <c r="H314" s="181">
        <v>119.24837039442987</v>
      </c>
      <c r="I314" s="181">
        <v>119.80827115070399</v>
      </c>
      <c r="J314" s="181">
        <v>121.8198289858923</v>
      </c>
      <c r="K314" s="181">
        <v>125.07791172428585</v>
      </c>
      <c r="L314" s="181">
        <v>126.89548753684802</v>
      </c>
      <c r="M314" s="181">
        <v>126.49326694963044</v>
      </c>
      <c r="N314" s="181">
        <v>125.23829192146962</v>
      </c>
      <c r="O314" s="181">
        <v>126.11425494849188</v>
      </c>
      <c r="P314" s="181">
        <v>126.11425494849188</v>
      </c>
      <c r="Q314" s="181">
        <v>127.58148905803651</v>
      </c>
      <c r="R314" s="181">
        <v>127.58148905803651</v>
      </c>
      <c r="S314" s="181">
        <v>134.56570312354083</v>
      </c>
      <c r="T314" s="181">
        <v>134.56571565355469</v>
      </c>
      <c r="U314" s="181">
        <v>134.56571565355469</v>
      </c>
      <c r="V314" s="181">
        <v>133.94363285506967</v>
      </c>
      <c r="W314" s="181">
        <v>135.88646656460685</v>
      </c>
      <c r="X314" s="181">
        <v>138.10392375687087</v>
      </c>
      <c r="Y314" s="181">
        <v>137.70267856919071</v>
      </c>
      <c r="Z314" s="181">
        <v>138.85525773218171</v>
      </c>
      <c r="AA314" s="181">
        <v>144.48942277204895</v>
      </c>
      <c r="AB314" s="181">
        <v>145.2566614753853</v>
      </c>
      <c r="AC314" s="181">
        <v>146.14250418460034</v>
      </c>
      <c r="AD314" s="181">
        <v>148.99486730548659</v>
      </c>
      <c r="AE314" s="181">
        <v>156.25912711784312</v>
      </c>
      <c r="AF314" s="181">
        <v>159.78618273131221</v>
      </c>
      <c r="AG314" s="181">
        <v>164.84007182188742</v>
      </c>
      <c r="AH314" s="181">
        <v>164.59012248303009</v>
      </c>
      <c r="AI314" s="181">
        <v>167.09941203266951</v>
      </c>
      <c r="AJ314" s="181">
        <v>171.69913989864349</v>
      </c>
      <c r="AK314" s="181">
        <v>171.08991461922352</v>
      </c>
      <c r="AL314" s="181">
        <v>180.16116815666021</v>
      </c>
      <c r="AM314" s="181">
        <v>183.74588785239672</v>
      </c>
      <c r="AN314" s="181">
        <v>202.68761530358051</v>
      </c>
      <c r="AO314" s="181">
        <v>202.68761530358051</v>
      </c>
      <c r="AP314" s="181">
        <v>203.28834101915697</v>
      </c>
      <c r="AQ314" s="181">
        <v>206.22624389839376</v>
      </c>
      <c r="AR314" s="181">
        <v>207.73003450641988</v>
      </c>
      <c r="AS314" s="181">
        <v>207.73003450641988</v>
      </c>
      <c r="AT314" s="181">
        <v>209.63645371997404</v>
      </c>
      <c r="AU314" s="181">
        <v>209.10233421924994</v>
      </c>
      <c r="AV314" s="181">
        <v>208.72692123427007</v>
      </c>
      <c r="AW314" s="181">
        <v>210.04485117013758</v>
      </c>
      <c r="AX314" s="181">
        <v>211.8343183520775</v>
      </c>
      <c r="AY314" s="181">
        <v>214.91761677843616</v>
      </c>
      <c r="AZ314" s="181">
        <v>215.57327756420767</v>
      </c>
      <c r="BA314" s="181">
        <v>227.65579573886424</v>
      </c>
      <c r="BB314" s="181">
        <v>240.29489156473753</v>
      </c>
      <c r="BC314" s="181">
        <v>237.36246240835194</v>
      </c>
      <c r="BD314" s="181">
        <v>235.6708185245873</v>
      </c>
      <c r="BE314" s="181">
        <v>231.11672241615562</v>
      </c>
      <c r="BF314" s="181">
        <v>234.53220559868379</v>
      </c>
      <c r="BG314" s="181">
        <v>238.24459059000611</v>
      </c>
      <c r="BH314" s="181">
        <v>243.69105788449659</v>
      </c>
      <c r="BI314" s="181">
        <v>243.20801548290419</v>
      </c>
      <c r="BJ314" s="181">
        <v>235.65973113306237</v>
      </c>
      <c r="BK314" s="181">
        <v>234.79183546871272</v>
      </c>
      <c r="BL314" s="181">
        <v>242.78093467628128</v>
      </c>
      <c r="BM314" s="181">
        <v>244.67095298303315</v>
      </c>
      <c r="BN314" s="181">
        <v>247.04962848208004</v>
      </c>
      <c r="BO314" s="181">
        <v>249.73778222479581</v>
      </c>
      <c r="BP314" s="181">
        <v>252.58546852580494</v>
      </c>
      <c r="BQ314" s="181">
        <v>252.31866118839025</v>
      </c>
      <c r="BR314" s="181">
        <v>251.35050550090264</v>
      </c>
      <c r="BS314" s="181">
        <v>251.4080794462671</v>
      </c>
      <c r="BT314" s="181">
        <v>251.83215723430521</v>
      </c>
    </row>
    <row r="315" spans="1:72" x14ac:dyDescent="0.25">
      <c r="A315" s="173" t="s">
        <v>164</v>
      </c>
      <c r="B315" s="188"/>
      <c r="C315" s="155">
        <f>C316</f>
        <v>2</v>
      </c>
      <c r="D315" s="176">
        <v>102.50313022759065</v>
      </c>
      <c r="E315" s="176">
        <v>102.50313022759065</v>
      </c>
      <c r="F315" s="176">
        <f t="shared" ref="F315:BT315" si="132">F316</f>
        <v>105.00626045518128</v>
      </c>
      <c r="G315" s="176">
        <f t="shared" si="132"/>
        <v>102.50313022759065</v>
      </c>
      <c r="H315" s="176">
        <f t="shared" si="132"/>
        <v>115.28891256776467</v>
      </c>
      <c r="I315" s="176">
        <f t="shared" si="132"/>
        <v>115.28891256776467</v>
      </c>
      <c r="J315" s="176">
        <f t="shared" si="132"/>
        <v>115.28891256776467</v>
      </c>
      <c r="K315" s="176">
        <f t="shared" si="132"/>
        <v>115.28891256776467</v>
      </c>
      <c r="L315" s="176">
        <f t="shared" si="132"/>
        <v>115.28891256776467</v>
      </c>
      <c r="M315" s="176">
        <f t="shared" si="132"/>
        <v>115.3</v>
      </c>
      <c r="N315" s="176">
        <f t="shared" si="132"/>
        <v>116.4950077691021</v>
      </c>
      <c r="O315" s="176">
        <f t="shared" si="132"/>
        <v>116.4950077691021</v>
      </c>
      <c r="P315" s="176">
        <f t="shared" si="132"/>
        <v>117.26770287338439</v>
      </c>
      <c r="Q315" s="176">
        <f t="shared" si="132"/>
        <v>117.79372321826983</v>
      </c>
      <c r="R315" s="176">
        <f t="shared" si="132"/>
        <v>119.05942473861828</v>
      </c>
      <c r="S315" s="176">
        <f t="shared" si="132"/>
        <v>119.35270556954758</v>
      </c>
      <c r="T315" s="176">
        <f t="shared" si="132"/>
        <v>119.35270556954758</v>
      </c>
      <c r="U315" s="176">
        <f t="shared" si="132"/>
        <v>119.35270556954758</v>
      </c>
      <c r="V315" s="176">
        <f t="shared" si="132"/>
        <v>119.35270556954758</v>
      </c>
      <c r="W315" s="176">
        <f t="shared" si="132"/>
        <v>119.35270556954758</v>
      </c>
      <c r="X315" s="176">
        <f t="shared" si="132"/>
        <v>119.96226231947358</v>
      </c>
      <c r="Y315" s="176">
        <f t="shared" si="132"/>
        <v>119.96226231947358</v>
      </c>
      <c r="Z315" s="176">
        <f t="shared" si="132"/>
        <v>122.15245610805475</v>
      </c>
      <c r="AA315" s="176">
        <f t="shared" si="132"/>
        <v>122.34944465256893</v>
      </c>
      <c r="AB315" s="176">
        <f t="shared" si="132"/>
        <v>122.34944465256893</v>
      </c>
      <c r="AC315" s="176">
        <f t="shared" si="132"/>
        <v>122.34944465256893</v>
      </c>
      <c r="AD315" s="176">
        <f t="shared" si="132"/>
        <v>123.52029893233035</v>
      </c>
      <c r="AE315" s="176">
        <f t="shared" si="132"/>
        <v>123.52029893233035</v>
      </c>
      <c r="AF315" s="176">
        <f t="shared" si="132"/>
        <v>124.2490275578136</v>
      </c>
      <c r="AG315" s="176">
        <f t="shared" si="132"/>
        <v>124.2490275578136</v>
      </c>
      <c r="AH315" s="176">
        <f t="shared" si="132"/>
        <v>124.2490275578136</v>
      </c>
      <c r="AI315" s="176">
        <f t="shared" si="132"/>
        <v>126.00933673416296</v>
      </c>
      <c r="AJ315" s="176">
        <f t="shared" si="132"/>
        <v>126.00933673416296</v>
      </c>
      <c r="AK315" s="176">
        <f t="shared" si="132"/>
        <v>126.00933673416296</v>
      </c>
      <c r="AL315" s="176">
        <f t="shared" si="132"/>
        <v>127.33821136994165</v>
      </c>
      <c r="AM315" s="176">
        <f t="shared" si="132"/>
        <v>127.33821136994165</v>
      </c>
      <c r="AN315" s="176">
        <f t="shared" si="132"/>
        <v>127.3382214170082</v>
      </c>
      <c r="AO315" s="176">
        <f t="shared" si="132"/>
        <v>128.0029150492702</v>
      </c>
      <c r="AP315" s="176">
        <f t="shared" si="132"/>
        <v>128.0029150492702</v>
      </c>
      <c r="AQ315" s="176">
        <f t="shared" si="132"/>
        <v>128.8276911777503</v>
      </c>
      <c r="AR315" s="176">
        <f t="shared" si="132"/>
        <v>128.8276911777503</v>
      </c>
      <c r="AS315" s="176">
        <f t="shared" si="132"/>
        <v>128.8276911777503</v>
      </c>
      <c r="AT315" s="176">
        <f t="shared" si="132"/>
        <v>128.8276911777503</v>
      </c>
      <c r="AU315" s="176">
        <f t="shared" si="132"/>
        <v>129.18075762462658</v>
      </c>
      <c r="AV315" s="176">
        <f t="shared" si="132"/>
        <v>129.18075762462658</v>
      </c>
      <c r="AW315" s="176">
        <f t="shared" si="132"/>
        <v>129.18075762462658</v>
      </c>
      <c r="AX315" s="176">
        <f t="shared" si="132"/>
        <v>129.18075762462658</v>
      </c>
      <c r="AY315" s="176">
        <f t="shared" si="132"/>
        <v>129.18075762462658</v>
      </c>
      <c r="AZ315" s="176">
        <f t="shared" si="132"/>
        <v>129.18075762462658</v>
      </c>
      <c r="BA315" s="176">
        <f t="shared" si="132"/>
        <v>129.18075762462658</v>
      </c>
      <c r="BB315" s="176">
        <f t="shared" si="132"/>
        <v>129.18075762462658</v>
      </c>
      <c r="BC315" s="176">
        <f t="shared" si="132"/>
        <v>129.18075762462658</v>
      </c>
      <c r="BD315" s="176">
        <f t="shared" si="132"/>
        <v>129.18075762462658</v>
      </c>
      <c r="BE315" s="176">
        <f t="shared" si="132"/>
        <v>129.16745957733866</v>
      </c>
      <c r="BF315" s="176">
        <f t="shared" si="132"/>
        <v>129.16745957733866</v>
      </c>
      <c r="BG315" s="176">
        <f t="shared" si="132"/>
        <v>129.48168390992907</v>
      </c>
      <c r="BH315" s="176">
        <f t="shared" si="132"/>
        <v>129.48168390992907</v>
      </c>
      <c r="BI315" s="176">
        <f t="shared" si="132"/>
        <v>129.48168390992907</v>
      </c>
      <c r="BJ315" s="176">
        <f t="shared" si="132"/>
        <v>129.48168390992907</v>
      </c>
      <c r="BK315" s="176">
        <f t="shared" si="132"/>
        <v>129.48168390992907</v>
      </c>
      <c r="BL315" s="176">
        <f t="shared" si="132"/>
        <v>132.64274221729983</v>
      </c>
      <c r="BM315" s="176">
        <f t="shared" si="132"/>
        <v>132.64274221729983</v>
      </c>
      <c r="BN315" s="176">
        <f t="shared" si="132"/>
        <v>132.64274221729983</v>
      </c>
      <c r="BO315" s="176">
        <f t="shared" si="132"/>
        <v>132.64274221729983</v>
      </c>
      <c r="BP315" s="176">
        <f t="shared" si="132"/>
        <v>138.74400617520334</v>
      </c>
      <c r="BQ315" s="176">
        <f t="shared" si="132"/>
        <v>138.74400617520334</v>
      </c>
      <c r="BR315" s="177">
        <f t="shared" si="132"/>
        <v>138.74400617520334</v>
      </c>
      <c r="BS315" s="177">
        <f t="shared" si="132"/>
        <v>139.81971524775088</v>
      </c>
      <c r="BT315" s="177">
        <f t="shared" si="132"/>
        <v>141.77373931014594</v>
      </c>
    </row>
    <row r="316" spans="1:72" x14ac:dyDescent="0.25">
      <c r="B316" s="148" t="s">
        <v>622</v>
      </c>
      <c r="C316" s="150">
        <v>2</v>
      </c>
      <c r="D316" s="181">
        <v>102.50313022759065</v>
      </c>
      <c r="E316" s="181">
        <v>102.50313022759065</v>
      </c>
      <c r="F316" s="181">
        <v>105.00626045518128</v>
      </c>
      <c r="G316" s="181">
        <v>102.50313022759065</v>
      </c>
      <c r="H316" s="181">
        <v>115.28891256776467</v>
      </c>
      <c r="I316" s="181">
        <v>115.28891256776467</v>
      </c>
      <c r="J316" s="181">
        <v>115.28891256776467</v>
      </c>
      <c r="K316" s="181">
        <v>115.28891256776467</v>
      </c>
      <c r="L316" s="181">
        <v>115.28891256776467</v>
      </c>
      <c r="M316" s="181">
        <v>115.3</v>
      </c>
      <c r="N316" s="181">
        <v>116.4950077691021</v>
      </c>
      <c r="O316" s="181">
        <v>116.4950077691021</v>
      </c>
      <c r="P316" s="181">
        <v>117.26770287338439</v>
      </c>
      <c r="Q316" s="181">
        <v>117.79372321826983</v>
      </c>
      <c r="R316" s="181">
        <v>119.05942473861828</v>
      </c>
      <c r="S316" s="181">
        <v>119.35270556954758</v>
      </c>
      <c r="T316" s="181">
        <v>119.35270556954758</v>
      </c>
      <c r="U316" s="181">
        <v>119.35270556954758</v>
      </c>
      <c r="V316" s="181">
        <v>119.35270556954758</v>
      </c>
      <c r="W316" s="181">
        <v>119.35270556954758</v>
      </c>
      <c r="X316" s="181">
        <v>119.96226231947358</v>
      </c>
      <c r="Y316" s="181">
        <v>119.96226231947358</v>
      </c>
      <c r="Z316" s="181">
        <v>122.15245610805475</v>
      </c>
      <c r="AA316" s="181">
        <v>122.34944465256893</v>
      </c>
      <c r="AB316" s="181">
        <v>122.34944465256893</v>
      </c>
      <c r="AC316" s="181">
        <v>122.34944465256893</v>
      </c>
      <c r="AD316" s="181">
        <v>123.52029893233035</v>
      </c>
      <c r="AE316" s="181">
        <v>123.52029893233035</v>
      </c>
      <c r="AF316" s="181">
        <v>124.2490275578136</v>
      </c>
      <c r="AG316" s="181">
        <v>124.2490275578136</v>
      </c>
      <c r="AH316" s="181">
        <v>124.2490275578136</v>
      </c>
      <c r="AI316" s="181">
        <v>126.00933673416296</v>
      </c>
      <c r="AJ316" s="181">
        <v>126.00933673416296</v>
      </c>
      <c r="AK316" s="181">
        <v>126.00933673416296</v>
      </c>
      <c r="AL316" s="181">
        <v>127.33821136994165</v>
      </c>
      <c r="AM316" s="181">
        <v>127.33821136994165</v>
      </c>
      <c r="AN316" s="181">
        <v>127.3382214170082</v>
      </c>
      <c r="AO316" s="181">
        <v>128.0029150492702</v>
      </c>
      <c r="AP316" s="181">
        <v>128.0029150492702</v>
      </c>
      <c r="AQ316" s="181">
        <v>128.8276911777503</v>
      </c>
      <c r="AR316" s="181">
        <v>128.8276911777503</v>
      </c>
      <c r="AS316" s="181">
        <v>128.8276911777503</v>
      </c>
      <c r="AT316" s="181">
        <v>128.8276911777503</v>
      </c>
      <c r="AU316" s="181">
        <v>129.18075762462658</v>
      </c>
      <c r="AV316" s="181">
        <v>129.18075762462658</v>
      </c>
      <c r="AW316" s="181">
        <v>129.18075762462658</v>
      </c>
      <c r="AX316" s="181">
        <v>129.18075762462658</v>
      </c>
      <c r="AY316" s="181">
        <v>129.18075762462658</v>
      </c>
      <c r="AZ316" s="181">
        <v>129.18075762462658</v>
      </c>
      <c r="BA316" s="181">
        <v>129.18075762462658</v>
      </c>
      <c r="BB316" s="181">
        <v>129.18075762462658</v>
      </c>
      <c r="BC316" s="181">
        <v>129.18075762462658</v>
      </c>
      <c r="BD316" s="181">
        <v>129.18075762462658</v>
      </c>
      <c r="BE316" s="181">
        <v>129.16745957733866</v>
      </c>
      <c r="BF316" s="181">
        <v>129.16745957733866</v>
      </c>
      <c r="BG316" s="181">
        <v>129.48168390992907</v>
      </c>
      <c r="BH316" s="181">
        <v>129.48168390992907</v>
      </c>
      <c r="BI316" s="181">
        <v>129.48168390992907</v>
      </c>
      <c r="BJ316" s="181">
        <v>129.48168390992907</v>
      </c>
      <c r="BK316" s="181">
        <v>129.48168390992907</v>
      </c>
      <c r="BL316" s="181">
        <v>132.64274221729983</v>
      </c>
      <c r="BM316" s="181">
        <v>132.64274221729983</v>
      </c>
      <c r="BN316" s="181">
        <v>132.64274221729983</v>
      </c>
      <c r="BO316" s="181">
        <v>132.64274221729983</v>
      </c>
      <c r="BP316" s="181">
        <v>138.74400617520334</v>
      </c>
      <c r="BQ316" s="181">
        <v>138.74400617520334</v>
      </c>
      <c r="BR316" s="181">
        <v>138.74400617520334</v>
      </c>
      <c r="BS316" s="181">
        <v>139.81971524775088</v>
      </c>
      <c r="BT316" s="181">
        <v>141.77373931014594</v>
      </c>
    </row>
    <row r="317" spans="1:72" x14ac:dyDescent="0.25">
      <c r="A317" s="189" t="s">
        <v>165</v>
      </c>
      <c r="B317" s="188"/>
      <c r="C317" s="164">
        <f>C318</f>
        <v>1</v>
      </c>
      <c r="D317" s="170">
        <v>103.39078862458584</v>
      </c>
      <c r="E317" s="170">
        <v>103.39078862458584</v>
      </c>
      <c r="F317" s="170">
        <f t="shared" ref="F317:BP318" si="133">F318</f>
        <v>103.39078862458584</v>
      </c>
      <c r="G317" s="170">
        <f t="shared" si="133"/>
        <v>103.39078862458584</v>
      </c>
      <c r="H317" s="170">
        <f t="shared" si="133"/>
        <v>103.39078862458584</v>
      </c>
      <c r="I317" s="170">
        <f t="shared" si="133"/>
        <v>103.39078862458584</v>
      </c>
      <c r="J317" s="170">
        <f t="shared" si="133"/>
        <v>108.56202966836189</v>
      </c>
      <c r="K317" s="170">
        <f t="shared" si="133"/>
        <v>108.56202966836189</v>
      </c>
      <c r="L317" s="170">
        <f t="shared" si="133"/>
        <v>108.56202966836189</v>
      </c>
      <c r="M317" s="170">
        <f t="shared" si="133"/>
        <v>108.56202966836189</v>
      </c>
      <c r="N317" s="170">
        <f t="shared" si="133"/>
        <v>108.56202966836189</v>
      </c>
      <c r="O317" s="170">
        <f t="shared" si="133"/>
        <v>108.56202966836189</v>
      </c>
      <c r="P317" s="170">
        <f t="shared" si="133"/>
        <v>108.56202966836189</v>
      </c>
      <c r="Q317" s="170">
        <f t="shared" si="133"/>
        <v>108.56202966836189</v>
      </c>
      <c r="R317" s="170">
        <f t="shared" si="133"/>
        <v>108.56202966836189</v>
      </c>
      <c r="S317" s="170">
        <f t="shared" si="133"/>
        <v>108.56202966836189</v>
      </c>
      <c r="T317" s="170">
        <f t="shared" si="133"/>
        <v>108.56202966836189</v>
      </c>
      <c r="U317" s="170">
        <f t="shared" si="133"/>
        <v>108.56202966836189</v>
      </c>
      <c r="V317" s="170">
        <f t="shared" si="133"/>
        <v>118.48801149059376</v>
      </c>
      <c r="W317" s="170">
        <f t="shared" si="133"/>
        <v>118.48801149059376</v>
      </c>
      <c r="X317" s="170">
        <f t="shared" si="133"/>
        <v>118.48801149059376</v>
      </c>
      <c r="Y317" s="170">
        <f t="shared" si="133"/>
        <v>118.48801149059376</v>
      </c>
      <c r="Z317" s="170">
        <f t="shared" si="133"/>
        <v>118.48801149059376</v>
      </c>
      <c r="AA317" s="170">
        <f t="shared" si="133"/>
        <v>118.48801149059376</v>
      </c>
      <c r="AB317" s="170">
        <f t="shared" si="133"/>
        <v>118.48801149059376</v>
      </c>
      <c r="AC317" s="170">
        <f t="shared" si="133"/>
        <v>118.48801149059376</v>
      </c>
      <c r="AD317" s="170">
        <f t="shared" si="133"/>
        <v>118.48801149059376</v>
      </c>
      <c r="AE317" s="170">
        <f t="shared" si="133"/>
        <v>118.48801149059376</v>
      </c>
      <c r="AF317" s="170">
        <f t="shared" si="133"/>
        <v>118.48801149059376</v>
      </c>
      <c r="AG317" s="170">
        <f t="shared" si="133"/>
        <v>118.48801149059376</v>
      </c>
      <c r="AH317" s="170">
        <f t="shared" si="133"/>
        <v>120.4466237076058</v>
      </c>
      <c r="AI317" s="170">
        <f t="shared" si="133"/>
        <v>120.4466237076058</v>
      </c>
      <c r="AJ317" s="170">
        <f t="shared" si="133"/>
        <v>120.4466237076058</v>
      </c>
      <c r="AK317" s="170">
        <f t="shared" si="133"/>
        <v>120.4466237076058</v>
      </c>
      <c r="AL317" s="170">
        <f t="shared" si="133"/>
        <v>120.4466237076058</v>
      </c>
      <c r="AM317" s="170">
        <f t="shared" si="133"/>
        <v>120.4466237076058</v>
      </c>
      <c r="AN317" s="170">
        <f t="shared" si="133"/>
        <v>120.4466237076058</v>
      </c>
      <c r="AO317" s="170">
        <f t="shared" si="133"/>
        <v>120.4466237076058</v>
      </c>
      <c r="AP317" s="170">
        <f t="shared" si="133"/>
        <v>120.4466237076058</v>
      </c>
      <c r="AQ317" s="170">
        <f t="shared" si="133"/>
        <v>120.4466237076058</v>
      </c>
      <c r="AR317" s="170">
        <f t="shared" si="133"/>
        <v>120.4466237076058</v>
      </c>
      <c r="AS317" s="170">
        <f t="shared" si="133"/>
        <v>120.4466237076058</v>
      </c>
      <c r="AT317" s="170">
        <f t="shared" si="133"/>
        <v>120.4466237076058</v>
      </c>
      <c r="AU317" s="170">
        <f t="shared" si="133"/>
        <v>120.4466237076058</v>
      </c>
      <c r="AV317" s="170">
        <f t="shared" si="133"/>
        <v>120.4466237076058</v>
      </c>
      <c r="AW317" s="170">
        <f t="shared" si="133"/>
        <v>120.4466237076058</v>
      </c>
      <c r="AX317" s="170">
        <f t="shared" si="133"/>
        <v>120.4466237076058</v>
      </c>
      <c r="AY317" s="170">
        <f t="shared" si="133"/>
        <v>120.4466237076058</v>
      </c>
      <c r="AZ317" s="170">
        <f t="shared" si="133"/>
        <v>120.4466237076058</v>
      </c>
      <c r="BA317" s="170">
        <f t="shared" si="133"/>
        <v>120.4466237076058</v>
      </c>
      <c r="BB317" s="170">
        <f t="shared" si="133"/>
        <v>120.4466237076058</v>
      </c>
      <c r="BC317" s="170">
        <f t="shared" si="133"/>
        <v>120.4466237076058</v>
      </c>
      <c r="BD317" s="170">
        <f t="shared" si="133"/>
        <v>120.4466237076058</v>
      </c>
      <c r="BE317" s="170">
        <f t="shared" si="133"/>
        <v>120.4466237076058</v>
      </c>
      <c r="BF317" s="170">
        <f t="shared" si="133"/>
        <v>141.11623968717518</v>
      </c>
      <c r="BG317" s="170">
        <f t="shared" si="133"/>
        <v>141.11623968717518</v>
      </c>
      <c r="BH317" s="170">
        <f t="shared" si="133"/>
        <v>141.11623968717518</v>
      </c>
      <c r="BI317" s="170">
        <f t="shared" si="133"/>
        <v>141.11623968717518</v>
      </c>
      <c r="BJ317" s="170">
        <f t="shared" si="133"/>
        <v>141.11623968717518</v>
      </c>
      <c r="BK317" s="170">
        <f t="shared" si="133"/>
        <v>141.11623968717518</v>
      </c>
      <c r="BL317" s="170">
        <f t="shared" si="133"/>
        <v>141.11623968717518</v>
      </c>
      <c r="BM317" s="170">
        <f t="shared" si="133"/>
        <v>141.11623968717518</v>
      </c>
      <c r="BN317" s="170">
        <f t="shared" si="133"/>
        <v>141.11623968717518</v>
      </c>
      <c r="BO317" s="170">
        <f t="shared" si="133"/>
        <v>141.11623968717518</v>
      </c>
      <c r="BP317" s="170">
        <f t="shared" si="133"/>
        <v>141.11623968717518</v>
      </c>
      <c r="BQ317" s="170">
        <f t="shared" ref="BQ317:BT318" si="134">BQ318</f>
        <v>141.11623968717518</v>
      </c>
      <c r="BR317" s="172">
        <f t="shared" si="134"/>
        <v>155.36386656646633</v>
      </c>
      <c r="BS317" s="172">
        <f t="shared" si="134"/>
        <v>155.36386656646633</v>
      </c>
      <c r="BT317" s="172">
        <f t="shared" si="134"/>
        <v>155.36386656646633</v>
      </c>
    </row>
    <row r="318" spans="1:72" x14ac:dyDescent="0.25">
      <c r="A318" s="173" t="s">
        <v>166</v>
      </c>
      <c r="B318" s="188"/>
      <c r="C318" s="164">
        <f>C319</f>
        <v>1</v>
      </c>
      <c r="D318" s="176">
        <v>103.39078862458584</v>
      </c>
      <c r="E318" s="176">
        <v>103.39078862458584</v>
      </c>
      <c r="F318" s="176">
        <f t="shared" si="133"/>
        <v>103.39078862458584</v>
      </c>
      <c r="G318" s="176">
        <f t="shared" si="133"/>
        <v>103.39078862458584</v>
      </c>
      <c r="H318" s="176">
        <f t="shared" si="133"/>
        <v>103.39078862458584</v>
      </c>
      <c r="I318" s="176">
        <f t="shared" si="133"/>
        <v>103.39078862458584</v>
      </c>
      <c r="J318" s="176">
        <f t="shared" si="133"/>
        <v>108.56202966836189</v>
      </c>
      <c r="K318" s="176">
        <f t="shared" si="133"/>
        <v>108.56202966836189</v>
      </c>
      <c r="L318" s="176">
        <f t="shared" si="133"/>
        <v>108.56202966836189</v>
      </c>
      <c r="M318" s="176">
        <f t="shared" si="133"/>
        <v>108.56202966836189</v>
      </c>
      <c r="N318" s="176">
        <f t="shared" si="133"/>
        <v>108.56202966836189</v>
      </c>
      <c r="O318" s="176">
        <f t="shared" si="133"/>
        <v>108.56202966836189</v>
      </c>
      <c r="P318" s="176">
        <f t="shared" si="133"/>
        <v>108.56202966836189</v>
      </c>
      <c r="Q318" s="176">
        <f t="shared" si="133"/>
        <v>108.56202966836189</v>
      </c>
      <c r="R318" s="176">
        <f t="shared" si="133"/>
        <v>108.56202966836189</v>
      </c>
      <c r="S318" s="176">
        <f t="shared" si="133"/>
        <v>108.56202966836189</v>
      </c>
      <c r="T318" s="176">
        <f t="shared" si="133"/>
        <v>108.56202966836189</v>
      </c>
      <c r="U318" s="176">
        <f t="shared" si="133"/>
        <v>108.56202966836189</v>
      </c>
      <c r="V318" s="176">
        <f t="shared" si="133"/>
        <v>118.48801149059376</v>
      </c>
      <c r="W318" s="176">
        <f t="shared" si="133"/>
        <v>118.48801149059376</v>
      </c>
      <c r="X318" s="176">
        <f t="shared" si="133"/>
        <v>118.48801149059376</v>
      </c>
      <c r="Y318" s="176">
        <f t="shared" si="133"/>
        <v>118.48801149059376</v>
      </c>
      <c r="Z318" s="176">
        <f t="shared" si="133"/>
        <v>118.48801149059376</v>
      </c>
      <c r="AA318" s="176">
        <f t="shared" si="133"/>
        <v>118.48801149059376</v>
      </c>
      <c r="AB318" s="176">
        <f t="shared" si="133"/>
        <v>118.48801149059376</v>
      </c>
      <c r="AC318" s="176">
        <f t="shared" si="133"/>
        <v>118.48801149059376</v>
      </c>
      <c r="AD318" s="176">
        <f t="shared" si="133"/>
        <v>118.48801149059376</v>
      </c>
      <c r="AE318" s="176">
        <f t="shared" si="133"/>
        <v>118.48801149059376</v>
      </c>
      <c r="AF318" s="176">
        <f t="shared" si="133"/>
        <v>118.48801149059376</v>
      </c>
      <c r="AG318" s="176">
        <f t="shared" si="133"/>
        <v>118.48801149059376</v>
      </c>
      <c r="AH318" s="176">
        <f t="shared" si="133"/>
        <v>120.4466237076058</v>
      </c>
      <c r="AI318" s="176">
        <f t="shared" si="133"/>
        <v>120.4466237076058</v>
      </c>
      <c r="AJ318" s="176">
        <f t="shared" si="133"/>
        <v>120.4466237076058</v>
      </c>
      <c r="AK318" s="176">
        <f t="shared" si="133"/>
        <v>120.4466237076058</v>
      </c>
      <c r="AL318" s="176">
        <f t="shared" si="133"/>
        <v>120.4466237076058</v>
      </c>
      <c r="AM318" s="176">
        <f t="shared" si="133"/>
        <v>120.4466237076058</v>
      </c>
      <c r="AN318" s="176">
        <f t="shared" si="133"/>
        <v>120.4466237076058</v>
      </c>
      <c r="AO318" s="176">
        <f t="shared" si="133"/>
        <v>120.4466237076058</v>
      </c>
      <c r="AP318" s="176">
        <f t="shared" si="133"/>
        <v>120.4466237076058</v>
      </c>
      <c r="AQ318" s="176">
        <f t="shared" si="133"/>
        <v>120.4466237076058</v>
      </c>
      <c r="AR318" s="176">
        <f t="shared" si="133"/>
        <v>120.4466237076058</v>
      </c>
      <c r="AS318" s="176">
        <f t="shared" si="133"/>
        <v>120.4466237076058</v>
      </c>
      <c r="AT318" s="176">
        <f t="shared" si="133"/>
        <v>120.4466237076058</v>
      </c>
      <c r="AU318" s="176">
        <f t="shared" si="133"/>
        <v>120.4466237076058</v>
      </c>
      <c r="AV318" s="176">
        <f t="shared" si="133"/>
        <v>120.4466237076058</v>
      </c>
      <c r="AW318" s="176">
        <f t="shared" si="133"/>
        <v>120.4466237076058</v>
      </c>
      <c r="AX318" s="176">
        <f t="shared" si="133"/>
        <v>120.4466237076058</v>
      </c>
      <c r="AY318" s="176">
        <f t="shared" si="133"/>
        <v>120.4466237076058</v>
      </c>
      <c r="AZ318" s="176">
        <f t="shared" si="133"/>
        <v>120.4466237076058</v>
      </c>
      <c r="BA318" s="176">
        <f t="shared" si="133"/>
        <v>120.4466237076058</v>
      </c>
      <c r="BB318" s="176">
        <f t="shared" si="133"/>
        <v>120.4466237076058</v>
      </c>
      <c r="BC318" s="176">
        <f t="shared" si="133"/>
        <v>120.4466237076058</v>
      </c>
      <c r="BD318" s="176">
        <f t="shared" si="133"/>
        <v>120.4466237076058</v>
      </c>
      <c r="BE318" s="176">
        <f t="shared" si="133"/>
        <v>120.4466237076058</v>
      </c>
      <c r="BF318" s="176">
        <f t="shared" si="133"/>
        <v>141.11623968717518</v>
      </c>
      <c r="BG318" s="176">
        <f t="shared" si="133"/>
        <v>141.11623968717518</v>
      </c>
      <c r="BH318" s="176">
        <f t="shared" si="133"/>
        <v>141.11623968717518</v>
      </c>
      <c r="BI318" s="176">
        <f t="shared" si="133"/>
        <v>141.11623968717518</v>
      </c>
      <c r="BJ318" s="176">
        <f t="shared" si="133"/>
        <v>141.11623968717518</v>
      </c>
      <c r="BK318" s="176">
        <f t="shared" si="133"/>
        <v>141.11623968717518</v>
      </c>
      <c r="BL318" s="176">
        <f t="shared" si="133"/>
        <v>141.11623968717518</v>
      </c>
      <c r="BM318" s="176">
        <f t="shared" si="133"/>
        <v>141.11623968717518</v>
      </c>
      <c r="BN318" s="176">
        <f t="shared" si="133"/>
        <v>141.11623968717518</v>
      </c>
      <c r="BO318" s="176">
        <f t="shared" si="133"/>
        <v>141.11623968717518</v>
      </c>
      <c r="BP318" s="176">
        <f t="shared" si="133"/>
        <v>141.11623968717518</v>
      </c>
      <c r="BQ318" s="176">
        <f t="shared" si="134"/>
        <v>141.11623968717518</v>
      </c>
      <c r="BR318" s="177">
        <f t="shared" si="134"/>
        <v>155.36386656646633</v>
      </c>
      <c r="BS318" s="177">
        <f t="shared" si="134"/>
        <v>155.36386656646633</v>
      </c>
      <c r="BT318" s="177">
        <f t="shared" si="134"/>
        <v>155.36386656646633</v>
      </c>
    </row>
    <row r="319" spans="1:72" x14ac:dyDescent="0.25">
      <c r="B319" s="148" t="s">
        <v>623</v>
      </c>
      <c r="C319" s="200">
        <v>1</v>
      </c>
      <c r="D319" s="181">
        <v>103.39078862458584</v>
      </c>
      <c r="E319" s="181">
        <v>103.39078862458584</v>
      </c>
      <c r="F319" s="181">
        <v>103.39078862458584</v>
      </c>
      <c r="G319" s="181">
        <v>103.39078862458584</v>
      </c>
      <c r="H319" s="181">
        <v>103.39078862458584</v>
      </c>
      <c r="I319" s="181">
        <v>103.39078862458584</v>
      </c>
      <c r="J319" s="181">
        <v>108.56202966836189</v>
      </c>
      <c r="K319" s="181">
        <v>108.56202966836189</v>
      </c>
      <c r="L319" s="181">
        <v>108.56202966836189</v>
      </c>
      <c r="M319" s="181">
        <v>108.56202966836189</v>
      </c>
      <c r="N319" s="181">
        <v>108.56202966836189</v>
      </c>
      <c r="O319" s="181">
        <v>108.56202966836189</v>
      </c>
      <c r="P319" s="181">
        <v>108.56202966836189</v>
      </c>
      <c r="Q319" s="181">
        <v>108.56202966836189</v>
      </c>
      <c r="R319" s="181">
        <v>108.56202966836189</v>
      </c>
      <c r="S319" s="181">
        <v>108.56202966836189</v>
      </c>
      <c r="T319" s="181">
        <v>108.56202966836189</v>
      </c>
      <c r="U319" s="181">
        <v>108.56202966836189</v>
      </c>
      <c r="V319" s="181">
        <v>118.48801149059376</v>
      </c>
      <c r="W319" s="181">
        <v>118.48801149059376</v>
      </c>
      <c r="X319" s="181">
        <v>118.48801149059376</v>
      </c>
      <c r="Y319" s="181">
        <v>118.48801149059376</v>
      </c>
      <c r="Z319" s="181">
        <v>118.48801149059376</v>
      </c>
      <c r="AA319" s="181">
        <v>118.48801149059376</v>
      </c>
      <c r="AB319" s="181">
        <v>118.48801149059376</v>
      </c>
      <c r="AC319" s="181">
        <v>118.48801149059376</v>
      </c>
      <c r="AD319" s="181">
        <v>118.48801149059376</v>
      </c>
      <c r="AE319" s="181">
        <v>118.48801149059376</v>
      </c>
      <c r="AF319" s="181">
        <v>118.48801149059376</v>
      </c>
      <c r="AG319" s="181">
        <v>118.48801149059376</v>
      </c>
      <c r="AH319" s="181">
        <v>120.4466237076058</v>
      </c>
      <c r="AI319" s="181">
        <v>120.4466237076058</v>
      </c>
      <c r="AJ319" s="181">
        <v>120.4466237076058</v>
      </c>
      <c r="AK319" s="181">
        <v>120.4466237076058</v>
      </c>
      <c r="AL319" s="181">
        <v>120.4466237076058</v>
      </c>
      <c r="AM319" s="181">
        <v>120.4466237076058</v>
      </c>
      <c r="AN319" s="181">
        <v>120.4466237076058</v>
      </c>
      <c r="AO319" s="181">
        <v>120.4466237076058</v>
      </c>
      <c r="AP319" s="181">
        <v>120.4466237076058</v>
      </c>
      <c r="AQ319" s="181">
        <v>120.4466237076058</v>
      </c>
      <c r="AR319" s="181">
        <v>120.4466237076058</v>
      </c>
      <c r="AS319" s="181">
        <v>120.4466237076058</v>
      </c>
      <c r="AT319" s="181">
        <v>120.4466237076058</v>
      </c>
      <c r="AU319" s="181">
        <v>120.4466237076058</v>
      </c>
      <c r="AV319" s="181">
        <v>120.4466237076058</v>
      </c>
      <c r="AW319" s="181">
        <v>120.4466237076058</v>
      </c>
      <c r="AX319" s="181">
        <v>120.4466237076058</v>
      </c>
      <c r="AY319" s="181">
        <v>120.4466237076058</v>
      </c>
      <c r="AZ319" s="181">
        <v>120.4466237076058</v>
      </c>
      <c r="BA319" s="181">
        <v>120.4466237076058</v>
      </c>
      <c r="BB319" s="181">
        <v>120.4466237076058</v>
      </c>
      <c r="BC319" s="181">
        <v>120.4466237076058</v>
      </c>
      <c r="BD319" s="181">
        <v>120.4466237076058</v>
      </c>
      <c r="BE319" s="181">
        <v>120.4466237076058</v>
      </c>
      <c r="BF319" s="181">
        <v>141.11623968717518</v>
      </c>
      <c r="BG319" s="181">
        <v>141.11623968717518</v>
      </c>
      <c r="BH319" s="181">
        <v>141.11623968717518</v>
      </c>
      <c r="BI319" s="181">
        <v>141.11623968717518</v>
      </c>
      <c r="BJ319" s="181">
        <v>141.11623968717518</v>
      </c>
      <c r="BK319" s="181">
        <v>141.11623968717518</v>
      </c>
      <c r="BL319" s="181">
        <v>141.11623968717518</v>
      </c>
      <c r="BM319" s="181">
        <v>141.11623968717518</v>
      </c>
      <c r="BN319" s="181">
        <v>141.11623968717518</v>
      </c>
      <c r="BO319" s="181">
        <v>141.11623968717518</v>
      </c>
      <c r="BP319" s="181">
        <v>141.11623968717518</v>
      </c>
      <c r="BQ319" s="181">
        <v>141.11623968717518</v>
      </c>
      <c r="BR319" s="181">
        <v>155.36386656646633</v>
      </c>
      <c r="BS319" s="181">
        <v>155.36386656646633</v>
      </c>
      <c r="BT319" s="181">
        <v>155.36386656646633</v>
      </c>
    </row>
    <row r="320" spans="1:72" x14ac:dyDescent="0.25">
      <c r="A320" s="189" t="s">
        <v>167</v>
      </c>
      <c r="B320" s="188"/>
      <c r="C320" s="164">
        <f>C321+C325</f>
        <v>10</v>
      </c>
      <c r="D320" s="170">
        <v>100</v>
      </c>
      <c r="E320" s="170">
        <v>100</v>
      </c>
      <c r="F320" s="170">
        <f t="shared" ref="F320:L320" si="135">(F321*4+F325*8)/12</f>
        <v>100</v>
      </c>
      <c r="G320" s="170">
        <f t="shared" si="135"/>
        <v>100</v>
      </c>
      <c r="H320" s="170">
        <f t="shared" si="135"/>
        <v>100</v>
      </c>
      <c r="I320" s="170">
        <f t="shared" si="135"/>
        <v>100</v>
      </c>
      <c r="J320" s="170">
        <f t="shared" si="135"/>
        <v>100</v>
      </c>
      <c r="K320" s="170">
        <f t="shared" si="135"/>
        <v>100</v>
      </c>
      <c r="L320" s="170">
        <f t="shared" si="135"/>
        <v>100</v>
      </c>
      <c r="M320" s="170">
        <f t="shared" ref="M320:BT320" si="136">(M321*2+M325*8)/10</f>
        <v>100</v>
      </c>
      <c r="N320" s="170">
        <f t="shared" si="136"/>
        <v>109.19849987363959</v>
      </c>
      <c r="O320" s="170">
        <f t="shared" si="136"/>
        <v>109.19849987363959</v>
      </c>
      <c r="P320" s="170">
        <f t="shared" si="136"/>
        <v>109.19849987363959</v>
      </c>
      <c r="Q320" s="170">
        <f t="shared" si="136"/>
        <v>109.19849987363959</v>
      </c>
      <c r="R320" s="170">
        <f t="shared" si="136"/>
        <v>109.19849987363959</v>
      </c>
      <c r="S320" s="170">
        <f t="shared" si="136"/>
        <v>109.19849987363959</v>
      </c>
      <c r="T320" s="170">
        <f t="shared" si="136"/>
        <v>109.19849987363959</v>
      </c>
      <c r="U320" s="170">
        <f t="shared" si="136"/>
        <v>109.19849987363959</v>
      </c>
      <c r="V320" s="170">
        <f t="shared" si="136"/>
        <v>109.19849987363959</v>
      </c>
      <c r="W320" s="170">
        <f t="shared" si="136"/>
        <v>116.94632002179529</v>
      </c>
      <c r="X320" s="170">
        <f t="shared" si="136"/>
        <v>116.94632002179529</v>
      </c>
      <c r="Y320" s="170">
        <f t="shared" si="136"/>
        <v>116.94632002179529</v>
      </c>
      <c r="Z320" s="170">
        <f t="shared" si="136"/>
        <v>117.18789783328172</v>
      </c>
      <c r="AA320" s="170">
        <f t="shared" si="136"/>
        <v>117.18789783328172</v>
      </c>
      <c r="AB320" s="170">
        <f t="shared" si="136"/>
        <v>117.18789783328172</v>
      </c>
      <c r="AC320" s="170">
        <f t="shared" si="136"/>
        <v>117.18789783328172</v>
      </c>
      <c r="AD320" s="170">
        <f t="shared" si="136"/>
        <v>117.18789783328172</v>
      </c>
      <c r="AE320" s="170">
        <f t="shared" si="136"/>
        <v>117.18789783328172</v>
      </c>
      <c r="AF320" s="170">
        <f t="shared" si="136"/>
        <v>117.18789783328172</v>
      </c>
      <c r="AG320" s="170">
        <f t="shared" si="136"/>
        <v>120.4361139520682</v>
      </c>
      <c r="AH320" s="170">
        <f t="shared" si="136"/>
        <v>120.4361139520682</v>
      </c>
      <c r="AI320" s="170">
        <f t="shared" si="136"/>
        <v>120.4361139520682</v>
      </c>
      <c r="AJ320" s="170">
        <f t="shared" si="136"/>
        <v>120.4361139520682</v>
      </c>
      <c r="AK320" s="170">
        <f t="shared" si="136"/>
        <v>120.4361139520682</v>
      </c>
      <c r="AL320" s="170">
        <f t="shared" si="136"/>
        <v>120.4361139520682</v>
      </c>
      <c r="AM320" s="170">
        <f t="shared" si="136"/>
        <v>120.4361139520682</v>
      </c>
      <c r="AN320" s="170">
        <f t="shared" si="136"/>
        <v>120.4361139520682</v>
      </c>
      <c r="AO320" s="170">
        <f t="shared" si="136"/>
        <v>120.4361139520682</v>
      </c>
      <c r="AP320" s="170">
        <f t="shared" si="136"/>
        <v>120.4361139520682</v>
      </c>
      <c r="AQ320" s="170">
        <f t="shared" si="136"/>
        <v>120.4361139520682</v>
      </c>
      <c r="AR320" s="170">
        <f t="shared" si="136"/>
        <v>120.4361139520682</v>
      </c>
      <c r="AS320" s="170">
        <f t="shared" si="136"/>
        <v>120.4361139520682</v>
      </c>
      <c r="AT320" s="170">
        <f t="shared" si="136"/>
        <v>121.34196404719164</v>
      </c>
      <c r="AU320" s="170">
        <f t="shared" si="136"/>
        <v>122.94985814146995</v>
      </c>
      <c r="AV320" s="170">
        <f t="shared" si="136"/>
        <v>122.94985814146995</v>
      </c>
      <c r="AW320" s="170">
        <f t="shared" si="136"/>
        <v>122.94985814146995</v>
      </c>
      <c r="AX320" s="170">
        <f t="shared" si="136"/>
        <v>122.94985814146995</v>
      </c>
      <c r="AY320" s="170">
        <f t="shared" si="136"/>
        <v>122.94985814146995</v>
      </c>
      <c r="AZ320" s="170">
        <f t="shared" si="136"/>
        <v>122.94985814146995</v>
      </c>
      <c r="BA320" s="170">
        <f t="shared" si="136"/>
        <v>122.94985814146995</v>
      </c>
      <c r="BB320" s="170">
        <f t="shared" si="136"/>
        <v>122.94985814146995</v>
      </c>
      <c r="BC320" s="170">
        <f t="shared" si="136"/>
        <v>122.94985814146995</v>
      </c>
      <c r="BD320" s="170">
        <f t="shared" si="136"/>
        <v>122.94985814146995</v>
      </c>
      <c r="BE320" s="170">
        <f t="shared" si="136"/>
        <v>122.94985814146995</v>
      </c>
      <c r="BF320" s="170">
        <f t="shared" si="136"/>
        <v>122.94985814146995</v>
      </c>
      <c r="BG320" s="170">
        <f t="shared" si="136"/>
        <v>122.94985814146995</v>
      </c>
      <c r="BH320" s="170">
        <f t="shared" si="136"/>
        <v>122.94985814146995</v>
      </c>
      <c r="BI320" s="170">
        <f t="shared" si="136"/>
        <v>122.94985814146995</v>
      </c>
      <c r="BJ320" s="170">
        <f t="shared" si="136"/>
        <v>122.94985814146995</v>
      </c>
      <c r="BK320" s="170">
        <f t="shared" si="136"/>
        <v>122.94985814146995</v>
      </c>
      <c r="BL320" s="170">
        <f t="shared" si="136"/>
        <v>122.94985814146995</v>
      </c>
      <c r="BM320" s="170">
        <f t="shared" si="136"/>
        <v>122.94985814146995</v>
      </c>
      <c r="BN320" s="170">
        <f t="shared" si="136"/>
        <v>122.94985814146995</v>
      </c>
      <c r="BO320" s="170">
        <f t="shared" si="136"/>
        <v>122.94985814146995</v>
      </c>
      <c r="BP320" s="170">
        <f t="shared" si="136"/>
        <v>122.94985814146995</v>
      </c>
      <c r="BQ320" s="170">
        <f t="shared" si="136"/>
        <v>122.94985814146995</v>
      </c>
      <c r="BR320" s="172">
        <f t="shared" si="136"/>
        <v>122.94985814146995</v>
      </c>
      <c r="BS320" s="172">
        <f t="shared" si="136"/>
        <v>122.94985814146995</v>
      </c>
      <c r="BT320" s="172">
        <f t="shared" si="136"/>
        <v>122.94985814146995</v>
      </c>
    </row>
    <row r="321" spans="1:72" x14ac:dyDescent="0.25">
      <c r="A321" s="173" t="s">
        <v>168</v>
      </c>
      <c r="B321" s="188"/>
      <c r="C321" s="164">
        <f>C322</f>
        <v>2</v>
      </c>
      <c r="D321" s="176">
        <v>100</v>
      </c>
      <c r="E321" s="176">
        <v>100</v>
      </c>
      <c r="F321" s="176">
        <f t="shared" ref="F321:BQ321" si="137">F322</f>
        <v>100</v>
      </c>
      <c r="G321" s="176">
        <f t="shared" si="137"/>
        <v>100</v>
      </c>
      <c r="H321" s="176">
        <f t="shared" si="137"/>
        <v>100</v>
      </c>
      <c r="I321" s="176">
        <f t="shared" si="137"/>
        <v>100</v>
      </c>
      <c r="J321" s="176">
        <f t="shared" si="137"/>
        <v>100</v>
      </c>
      <c r="K321" s="176">
        <f t="shared" si="137"/>
        <v>100</v>
      </c>
      <c r="L321" s="176">
        <f t="shared" si="137"/>
        <v>100</v>
      </c>
      <c r="M321" s="176">
        <f t="shared" si="137"/>
        <v>100</v>
      </c>
      <c r="N321" s="176">
        <f t="shared" si="137"/>
        <v>100</v>
      </c>
      <c r="O321" s="176">
        <f t="shared" si="137"/>
        <v>100</v>
      </c>
      <c r="P321" s="176">
        <f t="shared" si="137"/>
        <v>100</v>
      </c>
      <c r="Q321" s="176">
        <f t="shared" si="137"/>
        <v>100</v>
      </c>
      <c r="R321" s="176">
        <f t="shared" si="137"/>
        <v>100</v>
      </c>
      <c r="S321" s="176">
        <f t="shared" si="137"/>
        <v>100</v>
      </c>
      <c r="T321" s="176">
        <f t="shared" si="137"/>
        <v>100</v>
      </c>
      <c r="U321" s="176">
        <f t="shared" si="137"/>
        <v>100</v>
      </c>
      <c r="V321" s="176">
        <f t="shared" si="137"/>
        <v>100</v>
      </c>
      <c r="W321" s="176">
        <f t="shared" si="137"/>
        <v>100</v>
      </c>
      <c r="X321" s="176">
        <f t="shared" si="137"/>
        <v>100</v>
      </c>
      <c r="Y321" s="176">
        <f t="shared" si="137"/>
        <v>100</v>
      </c>
      <c r="Z321" s="176">
        <f t="shared" si="137"/>
        <v>100</v>
      </c>
      <c r="AA321" s="176">
        <f t="shared" si="137"/>
        <v>100</v>
      </c>
      <c r="AB321" s="176">
        <f t="shared" si="137"/>
        <v>100</v>
      </c>
      <c r="AC321" s="176">
        <f t="shared" si="137"/>
        <v>100</v>
      </c>
      <c r="AD321" s="176">
        <f t="shared" si="137"/>
        <v>100</v>
      </c>
      <c r="AE321" s="176">
        <f t="shared" si="137"/>
        <v>100</v>
      </c>
      <c r="AF321" s="176">
        <f t="shared" si="137"/>
        <v>100</v>
      </c>
      <c r="AG321" s="176">
        <f t="shared" si="137"/>
        <v>100</v>
      </c>
      <c r="AH321" s="176">
        <f t="shared" si="137"/>
        <v>99.999999999999957</v>
      </c>
      <c r="AI321" s="176">
        <f t="shared" si="137"/>
        <v>99.999999999999957</v>
      </c>
      <c r="AJ321" s="176">
        <f t="shared" si="137"/>
        <v>99.999999999999957</v>
      </c>
      <c r="AK321" s="176">
        <f t="shared" si="137"/>
        <v>99.999999999999957</v>
      </c>
      <c r="AL321" s="176">
        <f t="shared" si="137"/>
        <v>99.999999999999957</v>
      </c>
      <c r="AM321" s="176">
        <f t="shared" si="137"/>
        <v>99.999999999999957</v>
      </c>
      <c r="AN321" s="176">
        <f t="shared" si="137"/>
        <v>99.999999999999957</v>
      </c>
      <c r="AO321" s="176">
        <f t="shared" si="137"/>
        <v>99.999999999999957</v>
      </c>
      <c r="AP321" s="176">
        <f t="shared" si="137"/>
        <v>99.999999999999957</v>
      </c>
      <c r="AQ321" s="176">
        <f t="shared" si="137"/>
        <v>99.999999999999957</v>
      </c>
      <c r="AR321" s="176">
        <f t="shared" si="137"/>
        <v>99.999999999999957</v>
      </c>
      <c r="AS321" s="176">
        <f t="shared" si="137"/>
        <v>99.999999999999957</v>
      </c>
      <c r="AT321" s="176">
        <f t="shared" si="137"/>
        <v>99.999999999999957</v>
      </c>
      <c r="AU321" s="176">
        <f t="shared" si="137"/>
        <v>106.63878327151787</v>
      </c>
      <c r="AV321" s="176">
        <f t="shared" si="137"/>
        <v>106.63878327151787</v>
      </c>
      <c r="AW321" s="176">
        <f t="shared" si="137"/>
        <v>106.63878327151787</v>
      </c>
      <c r="AX321" s="176">
        <f t="shared" si="137"/>
        <v>106.63878327151787</v>
      </c>
      <c r="AY321" s="176">
        <f t="shared" si="137"/>
        <v>106.63878327151787</v>
      </c>
      <c r="AZ321" s="176">
        <f t="shared" si="137"/>
        <v>106.63878327151787</v>
      </c>
      <c r="BA321" s="176">
        <f t="shared" si="137"/>
        <v>106.63878327151787</v>
      </c>
      <c r="BB321" s="176">
        <f t="shared" si="137"/>
        <v>106.63878327151787</v>
      </c>
      <c r="BC321" s="176">
        <f t="shared" si="137"/>
        <v>106.63878327151787</v>
      </c>
      <c r="BD321" s="176">
        <f t="shared" si="137"/>
        <v>106.63878327151787</v>
      </c>
      <c r="BE321" s="176">
        <f t="shared" si="137"/>
        <v>106.63878327151787</v>
      </c>
      <c r="BF321" s="176">
        <f t="shared" si="137"/>
        <v>106.63878327151787</v>
      </c>
      <c r="BG321" s="176">
        <f t="shared" si="137"/>
        <v>106.63878327151787</v>
      </c>
      <c r="BH321" s="176">
        <f t="shared" si="137"/>
        <v>106.63878327151787</v>
      </c>
      <c r="BI321" s="176">
        <f t="shared" si="137"/>
        <v>106.63878327151787</v>
      </c>
      <c r="BJ321" s="176">
        <f t="shared" si="137"/>
        <v>106.63878327151787</v>
      </c>
      <c r="BK321" s="176">
        <f t="shared" si="137"/>
        <v>106.63878327151787</v>
      </c>
      <c r="BL321" s="176">
        <f t="shared" si="137"/>
        <v>106.63878327151787</v>
      </c>
      <c r="BM321" s="176">
        <f t="shared" si="137"/>
        <v>106.63878327151787</v>
      </c>
      <c r="BN321" s="176">
        <f t="shared" si="137"/>
        <v>106.63878327151787</v>
      </c>
      <c r="BO321" s="176">
        <f t="shared" si="137"/>
        <v>106.63878327151787</v>
      </c>
      <c r="BP321" s="176">
        <f t="shared" si="137"/>
        <v>106.63878327151787</v>
      </c>
      <c r="BQ321" s="176">
        <f t="shared" si="137"/>
        <v>106.63878327151787</v>
      </c>
      <c r="BR321" s="177">
        <f>BR322</f>
        <v>106.63878327151787</v>
      </c>
      <c r="BS321" s="177">
        <f>BS322</f>
        <v>106.63878327151787</v>
      </c>
      <c r="BT321" s="177">
        <f>BT322</f>
        <v>106.63878327151787</v>
      </c>
    </row>
    <row r="322" spans="1:72" x14ac:dyDescent="0.25">
      <c r="B322" s="148" t="s">
        <v>624</v>
      </c>
      <c r="C322" s="200">
        <v>2</v>
      </c>
      <c r="D322" s="181">
        <v>100</v>
      </c>
      <c r="E322" s="181">
        <v>100</v>
      </c>
      <c r="F322" s="181">
        <v>100</v>
      </c>
      <c r="G322" s="181">
        <v>100</v>
      </c>
      <c r="H322" s="181">
        <v>100</v>
      </c>
      <c r="I322" s="181">
        <v>100</v>
      </c>
      <c r="J322" s="181">
        <v>100</v>
      </c>
      <c r="K322" s="181">
        <v>100</v>
      </c>
      <c r="L322" s="181">
        <v>100</v>
      </c>
      <c r="M322" s="181">
        <v>100</v>
      </c>
      <c r="N322" s="181">
        <v>100</v>
      </c>
      <c r="O322" s="181">
        <v>100</v>
      </c>
      <c r="P322" s="181">
        <v>100</v>
      </c>
      <c r="Q322" s="181">
        <v>100</v>
      </c>
      <c r="R322" s="181">
        <v>100</v>
      </c>
      <c r="S322" s="181">
        <v>100</v>
      </c>
      <c r="T322" s="181">
        <v>100</v>
      </c>
      <c r="U322" s="181">
        <v>100</v>
      </c>
      <c r="V322" s="181">
        <v>100</v>
      </c>
      <c r="W322" s="181">
        <v>100</v>
      </c>
      <c r="X322" s="181">
        <v>100</v>
      </c>
      <c r="Y322" s="181">
        <v>100</v>
      </c>
      <c r="Z322" s="181">
        <v>100</v>
      </c>
      <c r="AA322" s="181">
        <v>100</v>
      </c>
      <c r="AB322" s="181">
        <v>100</v>
      </c>
      <c r="AC322" s="181">
        <v>100</v>
      </c>
      <c r="AD322" s="181">
        <v>100</v>
      </c>
      <c r="AE322" s="181">
        <v>100</v>
      </c>
      <c r="AF322" s="181">
        <v>100</v>
      </c>
      <c r="AG322" s="181">
        <v>100</v>
      </c>
      <c r="AH322" s="181">
        <v>99.999999999999957</v>
      </c>
      <c r="AI322" s="181">
        <v>99.999999999999957</v>
      </c>
      <c r="AJ322" s="181">
        <v>99.999999999999957</v>
      </c>
      <c r="AK322" s="181">
        <v>99.999999999999957</v>
      </c>
      <c r="AL322" s="181">
        <v>99.999999999999957</v>
      </c>
      <c r="AM322" s="181">
        <v>99.999999999999957</v>
      </c>
      <c r="AN322" s="181">
        <v>99.999999999999957</v>
      </c>
      <c r="AO322" s="181">
        <v>99.999999999999957</v>
      </c>
      <c r="AP322" s="181">
        <v>99.999999999999957</v>
      </c>
      <c r="AQ322" s="181">
        <v>99.999999999999957</v>
      </c>
      <c r="AR322" s="181">
        <v>99.999999999999957</v>
      </c>
      <c r="AS322" s="181">
        <v>99.999999999999957</v>
      </c>
      <c r="AT322" s="181">
        <v>99.999999999999957</v>
      </c>
      <c r="AU322" s="181">
        <v>106.63878327151787</v>
      </c>
      <c r="AV322" s="181">
        <v>106.63878327151787</v>
      </c>
      <c r="AW322" s="181">
        <v>106.63878327151787</v>
      </c>
      <c r="AX322" s="181">
        <v>106.63878327151787</v>
      </c>
      <c r="AY322" s="181">
        <v>106.63878327151787</v>
      </c>
      <c r="AZ322" s="181">
        <v>106.63878327151787</v>
      </c>
      <c r="BA322" s="181">
        <v>106.63878327151787</v>
      </c>
      <c r="BB322" s="181">
        <v>106.63878327151787</v>
      </c>
      <c r="BC322" s="181">
        <v>106.63878327151787</v>
      </c>
      <c r="BD322" s="181">
        <v>106.63878327151787</v>
      </c>
      <c r="BE322" s="181">
        <v>106.63878327151787</v>
      </c>
      <c r="BF322" s="181">
        <v>106.63878327151787</v>
      </c>
      <c r="BG322" s="181">
        <v>106.63878327151787</v>
      </c>
      <c r="BH322" s="181">
        <v>106.63878327151787</v>
      </c>
      <c r="BI322" s="181">
        <v>106.63878327151787</v>
      </c>
      <c r="BJ322" s="181">
        <v>106.63878327151787</v>
      </c>
      <c r="BK322" s="181">
        <v>106.63878327151787</v>
      </c>
      <c r="BL322" s="181">
        <v>106.63878327151787</v>
      </c>
      <c r="BM322" s="181">
        <v>106.63878327151787</v>
      </c>
      <c r="BN322" s="181">
        <v>106.63878327151787</v>
      </c>
      <c r="BO322" s="181">
        <v>106.63878327151787</v>
      </c>
      <c r="BP322" s="181">
        <v>106.63878327151787</v>
      </c>
      <c r="BQ322" s="181">
        <v>106.63878327151787</v>
      </c>
      <c r="BR322" s="181">
        <v>106.63878327151787</v>
      </c>
      <c r="BS322" s="181">
        <v>106.63878327151787</v>
      </c>
      <c r="BT322" s="181">
        <v>106.63878327151787</v>
      </c>
    </row>
    <row r="323" spans="1:72" x14ac:dyDescent="0.25">
      <c r="A323" s="173" t="s">
        <v>448</v>
      </c>
      <c r="B323" s="173" t="s">
        <v>449</v>
      </c>
      <c r="C323" s="200"/>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c r="AB323" s="181"/>
      <c r="AC323" s="181"/>
      <c r="AD323" s="181"/>
      <c r="AE323" s="181"/>
      <c r="AF323" s="181"/>
      <c r="AG323" s="181"/>
      <c r="AH323" s="181"/>
      <c r="AI323" s="181"/>
      <c r="AJ323" s="181"/>
      <c r="AK323" s="181"/>
      <c r="AL323" s="181"/>
      <c r="AM323" s="181"/>
      <c r="AN323" s="181"/>
      <c r="AO323" s="181"/>
      <c r="AP323" s="181"/>
      <c r="AQ323" s="181"/>
      <c r="AR323" s="181"/>
      <c r="AS323" s="181"/>
      <c r="AT323" s="181"/>
      <c r="AU323" s="181"/>
      <c r="AV323" s="181"/>
      <c r="AW323" s="181"/>
      <c r="AX323" s="181"/>
      <c r="AY323" s="181"/>
      <c r="AZ323" s="181"/>
      <c r="BA323" s="181"/>
      <c r="BB323" s="181"/>
      <c r="BC323" s="181"/>
      <c r="BD323" s="181"/>
      <c r="BE323" s="181"/>
      <c r="BF323" s="181"/>
      <c r="BG323" s="181"/>
      <c r="BH323" s="181"/>
      <c r="BI323" s="181"/>
      <c r="BJ323" s="181"/>
      <c r="BK323" s="181"/>
      <c r="BL323" s="181"/>
      <c r="BM323" s="181"/>
      <c r="BN323" s="181"/>
      <c r="BO323" s="181"/>
      <c r="BP323" s="181"/>
      <c r="BQ323" s="181"/>
      <c r="BR323" s="181"/>
      <c r="BS323" s="181"/>
      <c r="BT323" s="181"/>
    </row>
    <row r="324" spans="1:72" x14ac:dyDescent="0.25">
      <c r="A324" s="220"/>
      <c r="B324" s="148" t="s">
        <v>449</v>
      </c>
      <c r="C324" s="200"/>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c r="AB324" s="181"/>
      <c r="AC324" s="181"/>
      <c r="AD324" s="181"/>
      <c r="AE324" s="181"/>
      <c r="AF324" s="181"/>
      <c r="AG324" s="181"/>
      <c r="AH324" s="181"/>
      <c r="AI324" s="181"/>
      <c r="AJ324" s="181"/>
      <c r="AK324" s="181"/>
      <c r="AL324" s="181"/>
      <c r="AM324" s="181"/>
      <c r="AN324" s="181"/>
      <c r="AO324" s="181"/>
      <c r="AP324" s="181"/>
      <c r="AQ324" s="181"/>
      <c r="AR324" s="181"/>
      <c r="AS324" s="181"/>
      <c r="AT324" s="181"/>
      <c r="AU324" s="181"/>
      <c r="AV324" s="181"/>
      <c r="AW324" s="181"/>
      <c r="AX324" s="181"/>
      <c r="AY324" s="181"/>
      <c r="AZ324" s="181"/>
      <c r="BA324" s="181"/>
      <c r="BB324" s="181"/>
      <c r="BC324" s="181"/>
      <c r="BD324" s="181"/>
      <c r="BE324" s="181"/>
      <c r="BF324" s="181"/>
      <c r="BG324" s="181"/>
      <c r="BH324" s="181"/>
      <c r="BI324" s="181"/>
      <c r="BJ324" s="181"/>
      <c r="BK324" s="181"/>
      <c r="BL324" s="181"/>
      <c r="BM324" s="181"/>
      <c r="BN324" s="181"/>
      <c r="BO324" s="181"/>
      <c r="BP324" s="181"/>
      <c r="BQ324" s="181"/>
      <c r="BR324" s="181"/>
      <c r="BS324" s="181"/>
      <c r="BT324" s="181"/>
    </row>
    <row r="325" spans="1:72" x14ac:dyDescent="0.25">
      <c r="A325" s="173" t="s">
        <v>169</v>
      </c>
      <c r="B325" s="188"/>
      <c r="C325" s="164">
        <f>C326</f>
        <v>8</v>
      </c>
      <c r="D325" s="176">
        <v>100</v>
      </c>
      <c r="E325" s="176">
        <v>100</v>
      </c>
      <c r="F325" s="176">
        <f t="shared" ref="F325:BT325" si="138">F326</f>
        <v>100</v>
      </c>
      <c r="G325" s="176">
        <f t="shared" si="138"/>
        <v>100</v>
      </c>
      <c r="H325" s="176">
        <f t="shared" si="138"/>
        <v>100</v>
      </c>
      <c r="I325" s="176">
        <f t="shared" si="138"/>
        <v>100</v>
      </c>
      <c r="J325" s="176">
        <f t="shared" si="138"/>
        <v>100</v>
      </c>
      <c r="K325" s="176">
        <f t="shared" si="138"/>
        <v>100</v>
      </c>
      <c r="L325" s="176">
        <f t="shared" si="138"/>
        <v>100</v>
      </c>
      <c r="M325" s="176">
        <f t="shared" si="138"/>
        <v>100</v>
      </c>
      <c r="N325" s="176">
        <f t="shared" si="138"/>
        <v>111.49812484204951</v>
      </c>
      <c r="O325" s="176">
        <f t="shared" si="138"/>
        <v>111.49812484204951</v>
      </c>
      <c r="P325" s="176">
        <f t="shared" si="138"/>
        <v>111.49812484204951</v>
      </c>
      <c r="Q325" s="176">
        <f t="shared" si="138"/>
        <v>111.49812484204951</v>
      </c>
      <c r="R325" s="176">
        <f t="shared" si="138"/>
        <v>111.49812484204951</v>
      </c>
      <c r="S325" s="176">
        <f t="shared" si="138"/>
        <v>111.49812484204951</v>
      </c>
      <c r="T325" s="176">
        <f t="shared" si="138"/>
        <v>111.49812484204951</v>
      </c>
      <c r="U325" s="176">
        <f t="shared" si="138"/>
        <v>111.49812484204951</v>
      </c>
      <c r="V325" s="176">
        <f t="shared" si="138"/>
        <v>111.49812484204951</v>
      </c>
      <c r="W325" s="176">
        <f t="shared" si="138"/>
        <v>121.18290002724412</v>
      </c>
      <c r="X325" s="176">
        <f t="shared" si="138"/>
        <v>121.18290002724412</v>
      </c>
      <c r="Y325" s="176">
        <f t="shared" si="138"/>
        <v>121.18290002724412</v>
      </c>
      <c r="Z325" s="176">
        <f t="shared" si="138"/>
        <v>121.48487229160216</v>
      </c>
      <c r="AA325" s="176">
        <f t="shared" si="138"/>
        <v>121.48487229160216</v>
      </c>
      <c r="AB325" s="176">
        <f t="shared" si="138"/>
        <v>121.48487229160216</v>
      </c>
      <c r="AC325" s="176">
        <f t="shared" si="138"/>
        <v>121.48487229160216</v>
      </c>
      <c r="AD325" s="176">
        <f t="shared" si="138"/>
        <v>121.48487229160216</v>
      </c>
      <c r="AE325" s="176">
        <f t="shared" si="138"/>
        <v>121.48487229160216</v>
      </c>
      <c r="AF325" s="176">
        <f t="shared" si="138"/>
        <v>121.48487229160216</v>
      </c>
      <c r="AG325" s="176">
        <f t="shared" si="138"/>
        <v>125.54514244008524</v>
      </c>
      <c r="AH325" s="176">
        <f t="shared" si="138"/>
        <v>125.54514244008524</v>
      </c>
      <c r="AI325" s="176">
        <f t="shared" si="138"/>
        <v>125.54514244008524</v>
      </c>
      <c r="AJ325" s="176">
        <f t="shared" si="138"/>
        <v>125.54514244008524</v>
      </c>
      <c r="AK325" s="176">
        <f t="shared" si="138"/>
        <v>125.54514244008524</v>
      </c>
      <c r="AL325" s="176">
        <f t="shared" si="138"/>
        <v>125.54514244008524</v>
      </c>
      <c r="AM325" s="176">
        <f t="shared" si="138"/>
        <v>125.54514244008524</v>
      </c>
      <c r="AN325" s="176">
        <f t="shared" si="138"/>
        <v>125.54514244008524</v>
      </c>
      <c r="AO325" s="176">
        <f t="shared" si="138"/>
        <v>125.54514244008524</v>
      </c>
      <c r="AP325" s="176">
        <f t="shared" si="138"/>
        <v>125.54514244008524</v>
      </c>
      <c r="AQ325" s="176">
        <f t="shared" si="138"/>
        <v>125.54514244008524</v>
      </c>
      <c r="AR325" s="176">
        <f t="shared" si="138"/>
        <v>125.54514244008524</v>
      </c>
      <c r="AS325" s="176">
        <f t="shared" si="138"/>
        <v>125.54514244008524</v>
      </c>
      <c r="AT325" s="176">
        <f t="shared" si="138"/>
        <v>126.67745505898955</v>
      </c>
      <c r="AU325" s="176">
        <f t="shared" si="138"/>
        <v>127.02762685895794</v>
      </c>
      <c r="AV325" s="176">
        <f t="shared" si="138"/>
        <v>127.02762685895794</v>
      </c>
      <c r="AW325" s="176">
        <f t="shared" si="138"/>
        <v>127.02762685895794</v>
      </c>
      <c r="AX325" s="176">
        <f t="shared" si="138"/>
        <v>127.02762685895794</v>
      </c>
      <c r="AY325" s="176">
        <f t="shared" si="138"/>
        <v>127.02762685895794</v>
      </c>
      <c r="AZ325" s="176">
        <f t="shared" si="138"/>
        <v>127.02762685895794</v>
      </c>
      <c r="BA325" s="176">
        <f t="shared" si="138"/>
        <v>127.02762685895794</v>
      </c>
      <c r="BB325" s="176">
        <f t="shared" si="138"/>
        <v>127.02762685895794</v>
      </c>
      <c r="BC325" s="176">
        <f t="shared" si="138"/>
        <v>127.02762685895794</v>
      </c>
      <c r="BD325" s="176">
        <f t="shared" si="138"/>
        <v>127.02762685895794</v>
      </c>
      <c r="BE325" s="176">
        <f t="shared" si="138"/>
        <v>127.02762685895794</v>
      </c>
      <c r="BF325" s="176">
        <f t="shared" si="138"/>
        <v>127.02762685895794</v>
      </c>
      <c r="BG325" s="176">
        <f t="shared" si="138"/>
        <v>127.02762685895794</v>
      </c>
      <c r="BH325" s="176">
        <f t="shared" si="138"/>
        <v>127.02762685895794</v>
      </c>
      <c r="BI325" s="176">
        <f t="shared" si="138"/>
        <v>127.02762685895794</v>
      </c>
      <c r="BJ325" s="176">
        <f t="shared" si="138"/>
        <v>127.02762685895794</v>
      </c>
      <c r="BK325" s="176">
        <f t="shared" si="138"/>
        <v>127.02762685895794</v>
      </c>
      <c r="BL325" s="176">
        <f t="shared" si="138"/>
        <v>127.02762685895794</v>
      </c>
      <c r="BM325" s="176">
        <f t="shared" si="138"/>
        <v>127.02762685895794</v>
      </c>
      <c r="BN325" s="176">
        <f t="shared" si="138"/>
        <v>127.02762685895794</v>
      </c>
      <c r="BO325" s="176">
        <f t="shared" si="138"/>
        <v>127.02762685895794</v>
      </c>
      <c r="BP325" s="176">
        <f t="shared" si="138"/>
        <v>127.02762685895794</v>
      </c>
      <c r="BQ325" s="176">
        <f t="shared" si="138"/>
        <v>127.02762685895794</v>
      </c>
      <c r="BR325" s="177">
        <f t="shared" si="138"/>
        <v>127.02762685895794</v>
      </c>
      <c r="BS325" s="177">
        <f t="shared" si="138"/>
        <v>127.02762685895794</v>
      </c>
      <c r="BT325" s="177">
        <f t="shared" si="138"/>
        <v>127.02762685895794</v>
      </c>
    </row>
    <row r="326" spans="1:72" x14ac:dyDescent="0.25">
      <c r="B326" s="148" t="s">
        <v>625</v>
      </c>
      <c r="C326" s="200">
        <v>8</v>
      </c>
      <c r="D326" s="181">
        <v>100</v>
      </c>
      <c r="E326" s="181">
        <v>100</v>
      </c>
      <c r="F326" s="181">
        <v>100</v>
      </c>
      <c r="G326" s="181">
        <v>100</v>
      </c>
      <c r="H326" s="181">
        <v>100</v>
      </c>
      <c r="I326" s="181">
        <v>100</v>
      </c>
      <c r="J326" s="181">
        <v>100</v>
      </c>
      <c r="K326" s="181">
        <v>100</v>
      </c>
      <c r="L326" s="181">
        <v>100</v>
      </c>
      <c r="M326" s="181">
        <v>100</v>
      </c>
      <c r="N326" s="181">
        <v>111.49812484204951</v>
      </c>
      <c r="O326" s="181">
        <v>111.49812484204951</v>
      </c>
      <c r="P326" s="181">
        <v>111.49812484204951</v>
      </c>
      <c r="Q326" s="181">
        <v>111.49812484204951</v>
      </c>
      <c r="R326" s="181">
        <v>111.49812484204951</v>
      </c>
      <c r="S326" s="181">
        <v>111.49812484204951</v>
      </c>
      <c r="T326" s="181">
        <v>111.49812484204951</v>
      </c>
      <c r="U326" s="181">
        <v>111.49812484204951</v>
      </c>
      <c r="V326" s="181">
        <v>111.49812484204951</v>
      </c>
      <c r="W326" s="181">
        <v>121.18290002724412</v>
      </c>
      <c r="X326" s="181">
        <v>121.18290002724412</v>
      </c>
      <c r="Y326" s="181">
        <v>121.18290002724412</v>
      </c>
      <c r="Z326" s="181">
        <v>121.48487229160216</v>
      </c>
      <c r="AA326" s="181">
        <v>121.48487229160216</v>
      </c>
      <c r="AB326" s="181">
        <v>121.48487229160216</v>
      </c>
      <c r="AC326" s="181">
        <v>121.48487229160216</v>
      </c>
      <c r="AD326" s="181">
        <v>121.48487229160216</v>
      </c>
      <c r="AE326" s="181">
        <v>121.48487229160216</v>
      </c>
      <c r="AF326" s="181">
        <v>121.48487229160216</v>
      </c>
      <c r="AG326" s="181">
        <v>125.54514244008524</v>
      </c>
      <c r="AH326" s="181">
        <v>125.54514244008524</v>
      </c>
      <c r="AI326" s="181">
        <v>125.54514244008524</v>
      </c>
      <c r="AJ326" s="181">
        <v>125.54514244008524</v>
      </c>
      <c r="AK326" s="181">
        <v>125.54514244008524</v>
      </c>
      <c r="AL326" s="181">
        <v>125.54514244008524</v>
      </c>
      <c r="AM326" s="181">
        <v>125.54514244008524</v>
      </c>
      <c r="AN326" s="181">
        <v>125.54514244008524</v>
      </c>
      <c r="AO326" s="181">
        <v>125.54514244008524</v>
      </c>
      <c r="AP326" s="181">
        <v>125.54514244008524</v>
      </c>
      <c r="AQ326" s="181">
        <v>125.54514244008524</v>
      </c>
      <c r="AR326" s="181">
        <v>125.54514244008524</v>
      </c>
      <c r="AS326" s="181">
        <v>125.54514244008524</v>
      </c>
      <c r="AT326" s="181">
        <v>126.67745505898955</v>
      </c>
      <c r="AU326" s="181">
        <v>127.02762685895794</v>
      </c>
      <c r="AV326" s="181">
        <v>127.02762685895794</v>
      </c>
      <c r="AW326" s="181">
        <v>127.02762685895794</v>
      </c>
      <c r="AX326" s="181">
        <v>127.02762685895794</v>
      </c>
      <c r="AY326" s="181">
        <v>127.02762685895794</v>
      </c>
      <c r="AZ326" s="181">
        <v>127.02762685895794</v>
      </c>
      <c r="BA326" s="181">
        <v>127.02762685895794</v>
      </c>
      <c r="BB326" s="181">
        <v>127.02762685895794</v>
      </c>
      <c r="BC326" s="181">
        <v>127.02762685895794</v>
      </c>
      <c r="BD326" s="181">
        <v>127.02762685895794</v>
      </c>
      <c r="BE326" s="181">
        <v>127.02762685895794</v>
      </c>
      <c r="BF326" s="181">
        <v>127.02762685895794</v>
      </c>
      <c r="BG326" s="181">
        <v>127.02762685895794</v>
      </c>
      <c r="BH326" s="181">
        <v>127.02762685895794</v>
      </c>
      <c r="BI326" s="181">
        <v>127.02762685895794</v>
      </c>
      <c r="BJ326" s="181">
        <v>127.02762685895794</v>
      </c>
      <c r="BK326" s="181">
        <v>127.02762685895794</v>
      </c>
      <c r="BL326" s="181">
        <v>127.02762685895794</v>
      </c>
      <c r="BM326" s="181">
        <v>127.02762685895794</v>
      </c>
      <c r="BN326" s="181">
        <v>127.02762685895794</v>
      </c>
      <c r="BO326" s="181">
        <v>127.02762685895794</v>
      </c>
      <c r="BP326" s="181">
        <v>127.02762685895794</v>
      </c>
      <c r="BQ326" s="181">
        <v>127.02762685895794</v>
      </c>
      <c r="BR326" s="181">
        <v>127.02762685895794</v>
      </c>
      <c r="BS326" s="181">
        <v>127.02762685895794</v>
      </c>
      <c r="BT326" s="181">
        <v>127.02762685895794</v>
      </c>
    </row>
    <row r="327" spans="1:72" x14ac:dyDescent="0.25">
      <c r="A327" s="189" t="s">
        <v>170</v>
      </c>
      <c r="B327" s="188"/>
      <c r="C327" s="200"/>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T327" s="181"/>
    </row>
    <row r="328" spans="1:72" x14ac:dyDescent="0.25">
      <c r="A328" s="173" t="s">
        <v>171</v>
      </c>
      <c r="B328" s="188"/>
      <c r="C328" s="200"/>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T328" s="181"/>
    </row>
    <row r="329" spans="1:72" x14ac:dyDescent="0.25">
      <c r="A329" s="173"/>
      <c r="B329" s="188" t="s">
        <v>626</v>
      </c>
      <c r="C329" s="200"/>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T329" s="181"/>
    </row>
    <row r="330" spans="1:72" x14ac:dyDescent="0.25">
      <c r="A330" s="189" t="s">
        <v>172</v>
      </c>
      <c r="B330" s="188"/>
      <c r="C330" s="164">
        <f>C331</f>
        <v>3</v>
      </c>
      <c r="D330" s="170">
        <v>102.63772664241378</v>
      </c>
      <c r="E330" s="170">
        <v>103.08339052024029</v>
      </c>
      <c r="F330" s="170">
        <f t="shared" ref="F330:BQ330" si="139">F331</f>
        <v>104.05628854627844</v>
      </c>
      <c r="G330" s="170">
        <f t="shared" si="139"/>
        <v>104.05628854627844</v>
      </c>
      <c r="H330" s="170">
        <f t="shared" si="139"/>
        <v>104.05628854627844</v>
      </c>
      <c r="I330" s="170">
        <f t="shared" si="139"/>
        <v>104.05628854627844</v>
      </c>
      <c r="J330" s="170">
        <f t="shared" si="139"/>
        <v>107.03296344502262</v>
      </c>
      <c r="K330" s="170">
        <f t="shared" si="139"/>
        <v>107.03296344502262</v>
      </c>
      <c r="L330" s="170">
        <f t="shared" si="139"/>
        <v>107.03296344502262</v>
      </c>
      <c r="M330" s="170">
        <f t="shared" si="139"/>
        <v>107.4439116579552</v>
      </c>
      <c r="N330" s="170">
        <f t="shared" si="139"/>
        <v>107.43485503478097</v>
      </c>
      <c r="O330" s="170">
        <f t="shared" si="139"/>
        <v>107.43485503478097</v>
      </c>
      <c r="P330" s="170">
        <f t="shared" si="139"/>
        <v>108.89504776810234</v>
      </c>
      <c r="Q330" s="170">
        <f t="shared" si="139"/>
        <v>109.26212524404441</v>
      </c>
      <c r="R330" s="170">
        <f t="shared" si="139"/>
        <v>109.26212524404441</v>
      </c>
      <c r="S330" s="170">
        <f t="shared" si="139"/>
        <v>108.98349803175445</v>
      </c>
      <c r="T330" s="170">
        <f t="shared" si="139"/>
        <v>109.17074967175894</v>
      </c>
      <c r="U330" s="170">
        <f t="shared" si="139"/>
        <v>109.68262719879995</v>
      </c>
      <c r="V330" s="170">
        <f t="shared" si="139"/>
        <v>109.68262719879995</v>
      </c>
      <c r="W330" s="170">
        <f t="shared" si="139"/>
        <v>110.05304002907781</v>
      </c>
      <c r="X330" s="170">
        <f t="shared" si="139"/>
        <v>110.42674565701684</v>
      </c>
      <c r="Y330" s="170">
        <f t="shared" si="139"/>
        <v>110.42674565701684</v>
      </c>
      <c r="Z330" s="170">
        <f t="shared" si="139"/>
        <v>110.42674565701684</v>
      </c>
      <c r="AA330" s="170">
        <f t="shared" si="139"/>
        <v>110.42674565701684</v>
      </c>
      <c r="AB330" s="170">
        <f t="shared" si="139"/>
        <v>112.06391443773846</v>
      </c>
      <c r="AC330" s="170">
        <f t="shared" si="139"/>
        <v>112.66968540947589</v>
      </c>
      <c r="AD330" s="170">
        <f t="shared" si="139"/>
        <v>112.66968540947589</v>
      </c>
      <c r="AE330" s="170">
        <f t="shared" si="139"/>
        <v>111.87475787766327</v>
      </c>
      <c r="AF330" s="170">
        <f t="shared" si="139"/>
        <v>113.23590648971008</v>
      </c>
      <c r="AG330" s="170">
        <f t="shared" si="139"/>
        <v>113.23590648971008</v>
      </c>
      <c r="AH330" s="170">
        <f t="shared" si="139"/>
        <v>114.20423019369696</v>
      </c>
      <c r="AI330" s="170">
        <f t="shared" si="139"/>
        <v>113.06665581063758</v>
      </c>
      <c r="AJ330" s="170">
        <f t="shared" si="139"/>
        <v>114.20423019369696</v>
      </c>
      <c r="AK330" s="170">
        <f t="shared" si="139"/>
        <v>114.20423019369696</v>
      </c>
      <c r="AL330" s="170">
        <f t="shared" si="139"/>
        <v>114.20423019369696</v>
      </c>
      <c r="AM330" s="170">
        <f t="shared" si="139"/>
        <v>113.78571170081575</v>
      </c>
      <c r="AN330" s="170">
        <f t="shared" si="139"/>
        <v>113.59492294935031</v>
      </c>
      <c r="AO330" s="170">
        <f t="shared" si="139"/>
        <v>113.78571170081575</v>
      </c>
      <c r="AP330" s="170">
        <f t="shared" si="139"/>
        <v>115.57000757427731</v>
      </c>
      <c r="AQ330" s="170">
        <f t="shared" si="139"/>
        <v>114.94113544309937</v>
      </c>
      <c r="AR330" s="170">
        <f t="shared" si="139"/>
        <v>115.96970214494588</v>
      </c>
      <c r="AS330" s="170">
        <f t="shared" si="139"/>
        <v>116.7004187005743</v>
      </c>
      <c r="AT330" s="170">
        <f t="shared" si="139"/>
        <v>120.20755359039329</v>
      </c>
      <c r="AU330" s="170">
        <f t="shared" si="139"/>
        <v>120.20755359039329</v>
      </c>
      <c r="AV330" s="170">
        <f t="shared" si="139"/>
        <v>120.20755359039329</v>
      </c>
      <c r="AW330" s="170">
        <f t="shared" si="139"/>
        <v>120.20755359039329</v>
      </c>
      <c r="AX330" s="170">
        <f t="shared" si="139"/>
        <v>120.99901183046542</v>
      </c>
      <c r="AY330" s="170">
        <f t="shared" si="139"/>
        <v>120.99901183046542</v>
      </c>
      <c r="AZ330" s="170">
        <f t="shared" si="139"/>
        <v>121.48663044070425</v>
      </c>
      <c r="BA330" s="170">
        <f t="shared" si="139"/>
        <v>121.67270328925099</v>
      </c>
      <c r="BB330" s="170">
        <f t="shared" si="139"/>
        <v>121.3545549745149</v>
      </c>
      <c r="BC330" s="170">
        <f t="shared" si="139"/>
        <v>121.47254440990274</v>
      </c>
      <c r="BD330" s="170">
        <f t="shared" si="139"/>
        <v>121.91516956641037</v>
      </c>
      <c r="BE330" s="170">
        <f t="shared" si="139"/>
        <v>122.58216956909666</v>
      </c>
      <c r="BF330" s="170">
        <f t="shared" si="139"/>
        <v>122.35957607074788</v>
      </c>
      <c r="BG330" s="170">
        <f t="shared" si="139"/>
        <v>122.35957607074788</v>
      </c>
      <c r="BH330" s="170">
        <f t="shared" si="139"/>
        <v>122.78537839525279</v>
      </c>
      <c r="BI330" s="170">
        <f t="shared" si="139"/>
        <v>122.78537839525279</v>
      </c>
      <c r="BJ330" s="170">
        <f t="shared" si="139"/>
        <v>123.28739975740672</v>
      </c>
      <c r="BK330" s="170">
        <f t="shared" si="139"/>
        <v>123.28739975740672</v>
      </c>
      <c r="BL330" s="170">
        <f t="shared" si="139"/>
        <v>123.28739975740672</v>
      </c>
      <c r="BM330" s="170">
        <f t="shared" si="139"/>
        <v>123.47243318511933</v>
      </c>
      <c r="BN330" s="170">
        <f t="shared" si="139"/>
        <v>122.71458319367771</v>
      </c>
      <c r="BO330" s="170">
        <f t="shared" si="139"/>
        <v>122.18904485919386</v>
      </c>
      <c r="BP330" s="170">
        <f t="shared" si="139"/>
        <v>122.9387953866418</v>
      </c>
      <c r="BQ330" s="170">
        <f t="shared" si="139"/>
        <v>122.9387953866418</v>
      </c>
      <c r="BR330" s="172">
        <f>BR331</f>
        <v>124.00547247026047</v>
      </c>
      <c r="BS330" s="172">
        <f>BS331</f>
        <v>124.47262485149713</v>
      </c>
      <c r="BT330" s="172">
        <f>BT331</f>
        <v>124.47262485149713</v>
      </c>
    </row>
    <row r="331" spans="1:72" x14ac:dyDescent="0.25">
      <c r="A331" s="173" t="s">
        <v>173</v>
      </c>
      <c r="B331" s="188"/>
      <c r="C331" s="164">
        <f>SUM(C332:C334)</f>
        <v>3</v>
      </c>
      <c r="D331" s="176">
        <v>102.63772664241378</v>
      </c>
      <c r="E331" s="176">
        <v>103.08339052024029</v>
      </c>
      <c r="F331" s="176">
        <f t="shared" ref="F331:BQ331" si="140">(F332*1+F334*2)/3</f>
        <v>104.05628854627844</v>
      </c>
      <c r="G331" s="176">
        <f t="shared" si="140"/>
        <v>104.05628854627844</v>
      </c>
      <c r="H331" s="176">
        <f t="shared" si="140"/>
        <v>104.05628854627844</v>
      </c>
      <c r="I331" s="176">
        <f t="shared" si="140"/>
        <v>104.05628854627844</v>
      </c>
      <c r="J331" s="176">
        <f t="shared" si="140"/>
        <v>107.03296344502262</v>
      </c>
      <c r="K331" s="176">
        <f t="shared" si="140"/>
        <v>107.03296344502262</v>
      </c>
      <c r="L331" s="176">
        <f t="shared" si="140"/>
        <v>107.03296344502262</v>
      </c>
      <c r="M331" s="176">
        <f t="shared" si="140"/>
        <v>107.4439116579552</v>
      </c>
      <c r="N331" s="176">
        <f t="shared" si="140"/>
        <v>107.43485503478097</v>
      </c>
      <c r="O331" s="176">
        <f t="shared" si="140"/>
        <v>107.43485503478097</v>
      </c>
      <c r="P331" s="176">
        <f t="shared" si="140"/>
        <v>108.89504776810234</v>
      </c>
      <c r="Q331" s="176">
        <f t="shared" si="140"/>
        <v>109.26212524404441</v>
      </c>
      <c r="R331" s="176">
        <f t="shared" si="140"/>
        <v>109.26212524404441</v>
      </c>
      <c r="S331" s="176">
        <f t="shared" si="140"/>
        <v>108.98349803175445</v>
      </c>
      <c r="T331" s="176">
        <f t="shared" si="140"/>
        <v>109.17074967175894</v>
      </c>
      <c r="U331" s="176">
        <f t="shared" si="140"/>
        <v>109.68262719879995</v>
      </c>
      <c r="V331" s="176">
        <f t="shared" si="140"/>
        <v>109.68262719879995</v>
      </c>
      <c r="W331" s="176">
        <f t="shared" si="140"/>
        <v>110.05304002907781</v>
      </c>
      <c r="X331" s="176">
        <f t="shared" si="140"/>
        <v>110.42674565701684</v>
      </c>
      <c r="Y331" s="176">
        <f t="shared" si="140"/>
        <v>110.42674565701684</v>
      </c>
      <c r="Z331" s="176">
        <f t="shared" si="140"/>
        <v>110.42674565701684</v>
      </c>
      <c r="AA331" s="176">
        <f t="shared" si="140"/>
        <v>110.42674565701684</v>
      </c>
      <c r="AB331" s="176">
        <f t="shared" si="140"/>
        <v>112.06391443773846</v>
      </c>
      <c r="AC331" s="176">
        <f t="shared" si="140"/>
        <v>112.66968540947589</v>
      </c>
      <c r="AD331" s="176">
        <f t="shared" si="140"/>
        <v>112.66968540947589</v>
      </c>
      <c r="AE331" s="176">
        <f t="shared" si="140"/>
        <v>111.87475787766327</v>
      </c>
      <c r="AF331" s="176">
        <f t="shared" si="140"/>
        <v>113.23590648971008</v>
      </c>
      <c r="AG331" s="176">
        <f t="shared" si="140"/>
        <v>113.23590648971008</v>
      </c>
      <c r="AH331" s="176">
        <f t="shared" si="140"/>
        <v>114.20423019369696</v>
      </c>
      <c r="AI331" s="176">
        <f t="shared" si="140"/>
        <v>113.06665581063758</v>
      </c>
      <c r="AJ331" s="176">
        <f t="shared" si="140"/>
        <v>114.20423019369696</v>
      </c>
      <c r="AK331" s="176">
        <f t="shared" si="140"/>
        <v>114.20423019369696</v>
      </c>
      <c r="AL331" s="176">
        <f t="shared" si="140"/>
        <v>114.20423019369696</v>
      </c>
      <c r="AM331" s="176">
        <f t="shared" si="140"/>
        <v>113.78571170081575</v>
      </c>
      <c r="AN331" s="176">
        <f t="shared" si="140"/>
        <v>113.59492294935031</v>
      </c>
      <c r="AO331" s="176">
        <f t="shared" si="140"/>
        <v>113.78571170081575</v>
      </c>
      <c r="AP331" s="176">
        <f t="shared" si="140"/>
        <v>115.57000757427731</v>
      </c>
      <c r="AQ331" s="176">
        <f t="shared" si="140"/>
        <v>114.94113544309937</v>
      </c>
      <c r="AR331" s="176">
        <f t="shared" si="140"/>
        <v>115.96970214494588</v>
      </c>
      <c r="AS331" s="176">
        <f t="shared" si="140"/>
        <v>116.7004187005743</v>
      </c>
      <c r="AT331" s="176">
        <f t="shared" si="140"/>
        <v>120.20755359039329</v>
      </c>
      <c r="AU331" s="176">
        <f t="shared" si="140"/>
        <v>120.20755359039329</v>
      </c>
      <c r="AV331" s="176">
        <f t="shared" si="140"/>
        <v>120.20755359039329</v>
      </c>
      <c r="AW331" s="176">
        <f t="shared" si="140"/>
        <v>120.20755359039329</v>
      </c>
      <c r="AX331" s="176">
        <f t="shared" si="140"/>
        <v>120.99901183046542</v>
      </c>
      <c r="AY331" s="176">
        <f t="shared" si="140"/>
        <v>120.99901183046542</v>
      </c>
      <c r="AZ331" s="176">
        <f t="shared" si="140"/>
        <v>121.48663044070425</v>
      </c>
      <c r="BA331" s="176">
        <f t="shared" si="140"/>
        <v>121.67270328925099</v>
      </c>
      <c r="BB331" s="176">
        <f t="shared" si="140"/>
        <v>121.3545549745149</v>
      </c>
      <c r="BC331" s="176">
        <f t="shared" si="140"/>
        <v>121.47254440990274</v>
      </c>
      <c r="BD331" s="176">
        <f t="shared" si="140"/>
        <v>121.91516956641037</v>
      </c>
      <c r="BE331" s="176">
        <f t="shared" si="140"/>
        <v>122.58216956909666</v>
      </c>
      <c r="BF331" s="176">
        <f t="shared" si="140"/>
        <v>122.35957607074788</v>
      </c>
      <c r="BG331" s="176">
        <f t="shared" si="140"/>
        <v>122.35957607074788</v>
      </c>
      <c r="BH331" s="176">
        <f t="shared" si="140"/>
        <v>122.78537839525279</v>
      </c>
      <c r="BI331" s="176">
        <f t="shared" si="140"/>
        <v>122.78537839525279</v>
      </c>
      <c r="BJ331" s="176">
        <f t="shared" si="140"/>
        <v>123.28739975740672</v>
      </c>
      <c r="BK331" s="176">
        <f t="shared" si="140"/>
        <v>123.28739975740672</v>
      </c>
      <c r="BL331" s="176">
        <f t="shared" si="140"/>
        <v>123.28739975740672</v>
      </c>
      <c r="BM331" s="176">
        <f t="shared" si="140"/>
        <v>123.47243318511933</v>
      </c>
      <c r="BN331" s="176">
        <f t="shared" si="140"/>
        <v>122.71458319367771</v>
      </c>
      <c r="BO331" s="176">
        <f t="shared" si="140"/>
        <v>122.18904485919386</v>
      </c>
      <c r="BP331" s="176">
        <f t="shared" si="140"/>
        <v>122.9387953866418</v>
      </c>
      <c r="BQ331" s="176">
        <f t="shared" si="140"/>
        <v>122.9387953866418</v>
      </c>
      <c r="BR331" s="177">
        <f>(BR332*1+BR334*2)/3</f>
        <v>124.00547247026047</v>
      </c>
      <c r="BS331" s="177">
        <f>(BS332*1+BS334*2)/3</f>
        <v>124.47262485149713</v>
      </c>
      <c r="BT331" s="177">
        <f>(BT332*1+BT334*2)/3</f>
        <v>124.47262485149713</v>
      </c>
    </row>
    <row r="332" spans="1:72" x14ac:dyDescent="0.25">
      <c r="B332" s="148" t="s">
        <v>627</v>
      </c>
      <c r="C332" s="200">
        <v>1</v>
      </c>
      <c r="D332" s="181">
        <v>106.41843658685525</v>
      </c>
      <c r="E332" s="181">
        <v>106.41843658685525</v>
      </c>
      <c r="F332" s="181">
        <v>109.33713066496969</v>
      </c>
      <c r="G332" s="181">
        <v>109.33713066496969</v>
      </c>
      <c r="H332" s="181">
        <v>109.33713066496969</v>
      </c>
      <c r="I332" s="181">
        <v>109.33713066496969</v>
      </c>
      <c r="J332" s="181">
        <v>118.26715536120226</v>
      </c>
      <c r="K332" s="181">
        <v>118.26715536120226</v>
      </c>
      <c r="L332" s="181">
        <v>118.26715536120226</v>
      </c>
      <c r="M332" s="181">
        <v>119.5</v>
      </c>
      <c r="N332" s="181">
        <v>119.47283013047729</v>
      </c>
      <c r="O332" s="181">
        <v>119.47283013047729</v>
      </c>
      <c r="P332" s="181">
        <v>122.64251160688046</v>
      </c>
      <c r="Q332" s="181">
        <v>123.74374403470672</v>
      </c>
      <c r="R332" s="181">
        <v>123.74374403470672</v>
      </c>
      <c r="S332" s="181">
        <v>122.90786239783679</v>
      </c>
      <c r="T332" s="181">
        <v>123.46961731785028</v>
      </c>
      <c r="U332" s="181">
        <v>125.00524989897335</v>
      </c>
      <c r="V332" s="181">
        <v>125.00524989897335</v>
      </c>
      <c r="W332" s="181">
        <v>126.11648838980689</v>
      </c>
      <c r="X332" s="181">
        <v>127.23760527362398</v>
      </c>
      <c r="Y332" s="181">
        <v>127.23760527362398</v>
      </c>
      <c r="Z332" s="181">
        <v>127.23760527362398</v>
      </c>
      <c r="AA332" s="181">
        <v>127.23760527362398</v>
      </c>
      <c r="AB332" s="181">
        <v>127.23760527362398</v>
      </c>
      <c r="AC332" s="181">
        <v>129.05491818883624</v>
      </c>
      <c r="AD332" s="181">
        <v>129.05491818883624</v>
      </c>
      <c r="AE332" s="181">
        <v>126.67013559339841</v>
      </c>
      <c r="AF332" s="181">
        <v>130.75358142953883</v>
      </c>
      <c r="AG332" s="181">
        <v>130.75358142953883</v>
      </c>
      <c r="AH332" s="181">
        <v>133.65855254149946</v>
      </c>
      <c r="AI332" s="181">
        <v>130.24582939232135</v>
      </c>
      <c r="AJ332" s="181">
        <v>133.65855254149946</v>
      </c>
      <c r="AK332" s="181">
        <v>133.65855254149946</v>
      </c>
      <c r="AL332" s="181">
        <v>133.65855254149946</v>
      </c>
      <c r="AM332" s="181">
        <v>132.40299706285589</v>
      </c>
      <c r="AN332" s="181">
        <v>131.83063080845957</v>
      </c>
      <c r="AO332" s="181">
        <v>132.40299706285589</v>
      </c>
      <c r="AP332" s="181">
        <v>136.53072902613644</v>
      </c>
      <c r="AQ332" s="181">
        <v>134.64411263260266</v>
      </c>
      <c r="AR332" s="181">
        <v>137.72981273814219</v>
      </c>
      <c r="AS332" s="181">
        <v>139.92196240502747</v>
      </c>
      <c r="AT332" s="181">
        <v>141.12020790789828</v>
      </c>
      <c r="AU332" s="181">
        <v>141.12020790789828</v>
      </c>
      <c r="AV332" s="181">
        <v>141.12020790789828</v>
      </c>
      <c r="AW332" s="181">
        <v>141.12020790789828</v>
      </c>
      <c r="AX332" s="181">
        <v>143.4945826281147</v>
      </c>
      <c r="AY332" s="181">
        <v>143.4945826281147</v>
      </c>
      <c r="AZ332" s="181">
        <v>144.95743845883115</v>
      </c>
      <c r="BA332" s="181">
        <v>145.51565700447139</v>
      </c>
      <c r="BB332" s="181">
        <v>144.56121206026316</v>
      </c>
      <c r="BC332" s="181">
        <v>144.91518036642663</v>
      </c>
      <c r="BD332" s="181">
        <v>146.24305583594955</v>
      </c>
      <c r="BE332" s="181">
        <v>147.12334416716004</v>
      </c>
      <c r="BF332" s="181">
        <v>146.45556367211364</v>
      </c>
      <c r="BG332" s="181">
        <v>146.45556367211364</v>
      </c>
      <c r="BH332" s="181">
        <v>147.73297064562846</v>
      </c>
      <c r="BI332" s="181">
        <v>147.73297064562846</v>
      </c>
      <c r="BJ332" s="181">
        <v>149.2390347320902</v>
      </c>
      <c r="BK332" s="181">
        <v>149.2390347320902</v>
      </c>
      <c r="BL332" s="181">
        <v>149.2390347320902</v>
      </c>
      <c r="BM332" s="181">
        <v>149.79413501522808</v>
      </c>
      <c r="BN332" s="181">
        <v>147.5205850409032</v>
      </c>
      <c r="BO332" s="181">
        <v>145.94397003745163</v>
      </c>
      <c r="BP332" s="181">
        <v>148.19322161979548</v>
      </c>
      <c r="BQ332" s="181">
        <v>148.19322161979548</v>
      </c>
      <c r="BR332" s="181">
        <v>151.39325287065145</v>
      </c>
      <c r="BS332" s="181">
        <v>151.39325287065145</v>
      </c>
      <c r="BT332" s="181">
        <v>151.39325287065145</v>
      </c>
    </row>
    <row r="333" spans="1:72" x14ac:dyDescent="0.25">
      <c r="B333" s="148" t="s">
        <v>628</v>
      </c>
      <c r="C333" s="150">
        <v>0</v>
      </c>
      <c r="D333" s="181" t="s">
        <v>181</v>
      </c>
      <c r="E333" s="181" t="s">
        <v>181</v>
      </c>
      <c r="F333" s="181" t="s">
        <v>181</v>
      </c>
      <c r="G333" s="181" t="s">
        <v>181</v>
      </c>
      <c r="H333" s="181" t="s">
        <v>181</v>
      </c>
      <c r="I333" s="149" t="s">
        <v>181</v>
      </c>
      <c r="J333" s="149" t="s">
        <v>181</v>
      </c>
      <c r="K333" s="149" t="s">
        <v>181</v>
      </c>
      <c r="L333" s="149" t="s">
        <v>181</v>
      </c>
      <c r="M333" s="149" t="s">
        <v>181</v>
      </c>
      <c r="N333" s="149" t="s">
        <v>181</v>
      </c>
      <c r="O333" s="149" t="s">
        <v>181</v>
      </c>
      <c r="P333" s="149" t="s">
        <v>181</v>
      </c>
      <c r="Q333" s="149" t="s">
        <v>181</v>
      </c>
      <c r="R333" s="149" t="s">
        <v>181</v>
      </c>
      <c r="S333" s="149" t="s">
        <v>181</v>
      </c>
      <c r="T333" s="149" t="s">
        <v>181</v>
      </c>
      <c r="U333" s="149" t="s">
        <v>181</v>
      </c>
      <c r="V333" s="149" t="s">
        <v>181</v>
      </c>
      <c r="W333" s="149" t="s">
        <v>181</v>
      </c>
      <c r="X333" s="149" t="s">
        <v>181</v>
      </c>
      <c r="Y333" s="149" t="s">
        <v>181</v>
      </c>
      <c r="Z333" s="149" t="s">
        <v>181</v>
      </c>
      <c r="AA333" s="149" t="s">
        <v>181</v>
      </c>
      <c r="AB333" s="149" t="s">
        <v>181</v>
      </c>
      <c r="AC333" s="149" t="s">
        <v>181</v>
      </c>
      <c r="AD333" s="149" t="s">
        <v>181</v>
      </c>
      <c r="AE333" s="149" t="s">
        <v>181</v>
      </c>
      <c r="AF333" s="149" t="s">
        <v>181</v>
      </c>
      <c r="AG333" s="149" t="s">
        <v>181</v>
      </c>
      <c r="AH333" s="149" t="s">
        <v>181</v>
      </c>
      <c r="AI333" s="149" t="s">
        <v>181</v>
      </c>
      <c r="AJ333" s="149" t="s">
        <v>181</v>
      </c>
      <c r="AK333" s="149" t="s">
        <v>181</v>
      </c>
      <c r="AL333" s="149" t="s">
        <v>181</v>
      </c>
      <c r="AM333" s="149" t="s">
        <v>181</v>
      </c>
      <c r="AN333" s="149" t="s">
        <v>181</v>
      </c>
      <c r="AO333" s="149" t="s">
        <v>181</v>
      </c>
      <c r="AP333" s="149" t="s">
        <v>181</v>
      </c>
      <c r="AQ333" s="149" t="s">
        <v>181</v>
      </c>
      <c r="AR333" s="149" t="s">
        <v>181</v>
      </c>
      <c r="AS333" s="149" t="s">
        <v>181</v>
      </c>
      <c r="AT333" s="149" t="s">
        <v>181</v>
      </c>
      <c r="AU333" s="149" t="s">
        <v>181</v>
      </c>
      <c r="AV333" s="149" t="s">
        <v>181</v>
      </c>
      <c r="AW333" s="149" t="s">
        <v>181</v>
      </c>
      <c r="AX333" s="149" t="s">
        <v>181</v>
      </c>
      <c r="AY333" s="149" t="s">
        <v>181</v>
      </c>
      <c r="AZ333" s="149" t="s">
        <v>181</v>
      </c>
      <c r="BA333" s="149" t="s">
        <v>181</v>
      </c>
      <c r="BB333" s="149" t="s">
        <v>181</v>
      </c>
      <c r="BC333" s="149" t="s">
        <v>181</v>
      </c>
      <c r="BD333" s="149" t="s">
        <v>181</v>
      </c>
      <c r="BE333" s="149" t="s">
        <v>181</v>
      </c>
      <c r="BF333" s="149" t="s">
        <v>181</v>
      </c>
      <c r="BG333" s="149" t="s">
        <v>181</v>
      </c>
      <c r="BH333" s="149" t="s">
        <v>181</v>
      </c>
      <c r="BI333" s="149" t="s">
        <v>181</v>
      </c>
      <c r="BJ333" s="149" t="s">
        <v>181</v>
      </c>
      <c r="BK333" s="149" t="s">
        <v>181</v>
      </c>
      <c r="BL333" s="149"/>
      <c r="BM333" s="149"/>
      <c r="BN333" s="149"/>
      <c r="BO333" s="149"/>
      <c r="BP333" s="149"/>
      <c r="BQ333" s="149"/>
      <c r="BR333" s="149"/>
      <c r="BS333" s="149"/>
      <c r="BT333" s="149"/>
    </row>
    <row r="334" spans="1:72" x14ac:dyDescent="0.25">
      <c r="B334" s="148" t="s">
        <v>629</v>
      </c>
      <c r="C334" s="200">
        <v>2</v>
      </c>
      <c r="D334" s="181">
        <v>100.74737167019305</v>
      </c>
      <c r="E334" s="181">
        <v>101.4158674869328</v>
      </c>
      <c r="F334" s="181">
        <v>101.4158674869328</v>
      </c>
      <c r="G334" s="181">
        <v>101.4158674869328</v>
      </c>
      <c r="H334" s="181">
        <v>101.4158674869328</v>
      </c>
      <c r="I334" s="181">
        <v>101.4158674869328</v>
      </c>
      <c r="J334" s="181">
        <v>101.4158674869328</v>
      </c>
      <c r="K334" s="181">
        <v>101.4158674869328</v>
      </c>
      <c r="L334" s="181">
        <v>101.4158674869328</v>
      </c>
      <c r="M334" s="181">
        <v>101.4158674869328</v>
      </c>
      <c r="N334" s="181">
        <v>101.4158674869328</v>
      </c>
      <c r="O334" s="181">
        <v>101.4158674869328</v>
      </c>
      <c r="P334" s="181">
        <v>102.02131584871327</v>
      </c>
      <c r="Q334" s="181">
        <v>102.02131584871327</v>
      </c>
      <c r="R334" s="181">
        <v>102.02131584871327</v>
      </c>
      <c r="S334" s="181">
        <v>102.02131584871327</v>
      </c>
      <c r="T334" s="181">
        <v>102.02131584871327</v>
      </c>
      <c r="U334" s="181">
        <v>102.02131584871327</v>
      </c>
      <c r="V334" s="181">
        <v>102.02131584871327</v>
      </c>
      <c r="W334" s="181">
        <v>102.02131584871327</v>
      </c>
      <c r="X334" s="181">
        <v>102.02131584871327</v>
      </c>
      <c r="Y334" s="181">
        <v>102.02131584871327</v>
      </c>
      <c r="Z334" s="181">
        <v>102.02131584871327</v>
      </c>
      <c r="AA334" s="181">
        <v>102.02131584871327</v>
      </c>
      <c r="AB334" s="181">
        <v>104.47706901979569</v>
      </c>
      <c r="AC334" s="181">
        <v>104.47706901979569</v>
      </c>
      <c r="AD334" s="181">
        <v>104.47706901979569</v>
      </c>
      <c r="AE334" s="181">
        <v>104.47706901979569</v>
      </c>
      <c r="AF334" s="181">
        <v>104.47706901979569</v>
      </c>
      <c r="AG334" s="181">
        <v>104.47706901979569</v>
      </c>
      <c r="AH334" s="181">
        <v>104.47706901979569</v>
      </c>
      <c r="AI334" s="181">
        <v>104.47706901979569</v>
      </c>
      <c r="AJ334" s="181">
        <v>104.47706901979569</v>
      </c>
      <c r="AK334" s="181">
        <v>104.47706901979569</v>
      </c>
      <c r="AL334" s="181">
        <v>104.47706901979569</v>
      </c>
      <c r="AM334" s="181">
        <v>104.47706901979569</v>
      </c>
      <c r="AN334" s="181">
        <v>104.47706901979569</v>
      </c>
      <c r="AO334" s="181">
        <v>104.47706901979569</v>
      </c>
      <c r="AP334" s="181">
        <v>105.08964684834774</v>
      </c>
      <c r="AQ334" s="181">
        <v>105.08964684834774</v>
      </c>
      <c r="AR334" s="181">
        <v>105.08964684834774</v>
      </c>
      <c r="AS334" s="181">
        <v>105.08964684834774</v>
      </c>
      <c r="AT334" s="181">
        <v>109.75122643164079</v>
      </c>
      <c r="AU334" s="181">
        <v>109.75122643164079</v>
      </c>
      <c r="AV334" s="181">
        <v>109.75122643164079</v>
      </c>
      <c r="AW334" s="181">
        <v>109.75122643164079</v>
      </c>
      <c r="AX334" s="181">
        <v>109.75122643164079</v>
      </c>
      <c r="AY334" s="181">
        <v>109.75122643164079</v>
      </c>
      <c r="AZ334" s="181">
        <v>109.75122643164079</v>
      </c>
      <c r="BA334" s="181">
        <v>109.75122643164079</v>
      </c>
      <c r="BB334" s="181">
        <v>109.75122643164079</v>
      </c>
      <c r="BC334" s="181">
        <v>109.75122643164079</v>
      </c>
      <c r="BD334" s="181">
        <v>109.75122643164079</v>
      </c>
      <c r="BE334" s="181">
        <v>110.31158227006497</v>
      </c>
      <c r="BF334" s="181">
        <v>110.31158227006497</v>
      </c>
      <c r="BG334" s="181">
        <v>110.31158227006497</v>
      </c>
      <c r="BH334" s="181">
        <v>110.31158227006497</v>
      </c>
      <c r="BI334" s="181">
        <v>110.31158227006497</v>
      </c>
      <c r="BJ334" s="181">
        <v>110.31158227006497</v>
      </c>
      <c r="BK334" s="181">
        <v>110.31158227006497</v>
      </c>
      <c r="BL334" s="181">
        <v>110.31158227006497</v>
      </c>
      <c r="BM334" s="181">
        <v>110.31158227006497</v>
      </c>
      <c r="BN334" s="181">
        <v>110.31158227006497</v>
      </c>
      <c r="BO334" s="181">
        <v>110.31158227006497</v>
      </c>
      <c r="BP334" s="181">
        <v>110.31158227006497</v>
      </c>
      <c r="BQ334" s="181">
        <v>110.31158227006497</v>
      </c>
      <c r="BR334" s="181">
        <v>110.31158227006497</v>
      </c>
      <c r="BS334" s="181">
        <v>111.01231084191997</v>
      </c>
      <c r="BT334" s="181">
        <v>111.01231084191997</v>
      </c>
    </row>
    <row r="335" spans="1:72" x14ac:dyDescent="0.25">
      <c r="C335" s="152"/>
      <c r="T335" s="181"/>
      <c r="Y335" s="181"/>
    </row>
    <row r="336" spans="1:72" x14ac:dyDescent="0.25">
      <c r="A336" s="222" t="s">
        <v>174</v>
      </c>
      <c r="B336" s="222"/>
      <c r="C336" s="224">
        <f>C7+C72+C87+C106+C133+C172+C198+C223+C234+C271+C291+C301</f>
        <v>1000</v>
      </c>
      <c r="D336" s="225">
        <v>103.68880793362862</v>
      </c>
      <c r="E336" s="225">
        <v>104.13926853731778</v>
      </c>
      <c r="F336" s="225">
        <f t="shared" ref="F336:BQ336" si="141">(F7*286+F72*92+F87*51+F106*131+F133*64+F172*30+F198*147+F223*36+F234*48+F271*32+F291*43+F301*40)/1000</f>
        <v>105.31712827019652</v>
      </c>
      <c r="G336" s="225">
        <f t="shared" si="141"/>
        <v>106.76807292029552</v>
      </c>
      <c r="H336" s="225">
        <f t="shared" si="141"/>
        <v>107.62800639746519</v>
      </c>
      <c r="I336" s="225">
        <f t="shared" si="141"/>
        <v>108.16771734261934</v>
      </c>
      <c r="J336" s="225">
        <f t="shared" si="141"/>
        <v>109.55681617043743</v>
      </c>
      <c r="K336" s="225">
        <f t="shared" si="141"/>
        <v>110.66016033335964</v>
      </c>
      <c r="L336" s="225">
        <f t="shared" si="141"/>
        <v>110.8070398226255</v>
      </c>
      <c r="M336" s="225">
        <f t="shared" si="141"/>
        <v>111.88496207453275</v>
      </c>
      <c r="N336" s="225">
        <f t="shared" si="141"/>
        <v>112.9665824449163</v>
      </c>
      <c r="O336" s="225">
        <f t="shared" si="141"/>
        <v>113.3525340222192</v>
      </c>
      <c r="P336" s="225">
        <f t="shared" si="141"/>
        <v>115.57498334239139</v>
      </c>
      <c r="Q336" s="225">
        <f t="shared" si="141"/>
        <v>116.25303015473949</v>
      </c>
      <c r="R336" s="225">
        <f t="shared" si="141"/>
        <v>116.71584182757908</v>
      </c>
      <c r="S336" s="163">
        <f t="shared" si="141"/>
        <v>117.22476882220647</v>
      </c>
      <c r="T336" s="163">
        <f t="shared" si="141"/>
        <v>116.50029799307433</v>
      </c>
      <c r="U336" s="163">
        <f t="shared" si="141"/>
        <v>115.49965805376823</v>
      </c>
      <c r="V336" s="163">
        <f t="shared" si="141"/>
        <v>115.28500604803301</v>
      </c>
      <c r="W336" s="163">
        <f t="shared" si="141"/>
        <v>115.82847179720333</v>
      </c>
      <c r="X336" s="163">
        <f t="shared" si="141"/>
        <v>116.05215345448299</v>
      </c>
      <c r="Y336" s="163">
        <f t="shared" si="141"/>
        <v>116.22229933686222</v>
      </c>
      <c r="Z336" s="163">
        <f t="shared" si="141"/>
        <v>116.20040929390341</v>
      </c>
      <c r="AA336" s="163">
        <f t="shared" si="141"/>
        <v>117.09185176905126</v>
      </c>
      <c r="AB336" s="163">
        <f t="shared" si="141"/>
        <v>117.76056931083581</v>
      </c>
      <c r="AC336" s="163">
        <f t="shared" si="141"/>
        <v>117.46940574401661</v>
      </c>
      <c r="AD336" s="163">
        <f t="shared" si="141"/>
        <v>117.7980308963196</v>
      </c>
      <c r="AE336" s="163">
        <f t="shared" si="141"/>
        <v>117.27117408933276</v>
      </c>
      <c r="AF336" s="163">
        <f t="shared" si="141"/>
        <v>117.27526840507841</v>
      </c>
      <c r="AG336" s="163">
        <f t="shared" si="141"/>
        <v>117.20949367286877</v>
      </c>
      <c r="AH336" s="163">
        <f t="shared" si="141"/>
        <v>118.18246299855547</v>
      </c>
      <c r="AI336" s="163">
        <f t="shared" si="141"/>
        <v>118.56550404713839</v>
      </c>
      <c r="AJ336" s="163">
        <f t="shared" si="141"/>
        <v>118.82564230365355</v>
      </c>
      <c r="AK336" s="163">
        <f t="shared" si="141"/>
        <v>119.28240298711842</v>
      </c>
      <c r="AL336" s="163">
        <f t="shared" si="141"/>
        <v>119.05277631371035</v>
      </c>
      <c r="AM336" s="163">
        <f t="shared" si="141"/>
        <v>119.93472072152899</v>
      </c>
      <c r="AN336" s="163">
        <f t="shared" si="141"/>
        <v>120.16841197506996</v>
      </c>
      <c r="AO336" s="163">
        <f t="shared" si="141"/>
        <v>120.58098190958512</v>
      </c>
      <c r="AP336" s="163">
        <f t="shared" si="141"/>
        <v>120.67836444720794</v>
      </c>
      <c r="AQ336" s="163">
        <f t="shared" si="141"/>
        <v>120.98261042026945</v>
      </c>
      <c r="AR336" s="163">
        <f t="shared" si="141"/>
        <v>121.86304530427806</v>
      </c>
      <c r="AS336" s="163">
        <f t="shared" si="141"/>
        <v>124.43886660062891</v>
      </c>
      <c r="AT336" s="163">
        <f t="shared" si="141"/>
        <v>125.78647604047241</v>
      </c>
      <c r="AU336" s="163">
        <f t="shared" si="141"/>
        <v>126.7320708923951</v>
      </c>
      <c r="AV336" s="163">
        <f t="shared" si="141"/>
        <v>127.39861385776192</v>
      </c>
      <c r="AW336" s="163">
        <f t="shared" si="141"/>
        <v>127.55412379847675</v>
      </c>
      <c r="AX336" s="163">
        <f t="shared" si="141"/>
        <v>127.60091551206759</v>
      </c>
      <c r="AY336" s="163">
        <f t="shared" si="141"/>
        <v>127.81960102191438</v>
      </c>
      <c r="AZ336" s="163">
        <f t="shared" si="141"/>
        <v>128.24405788792785</v>
      </c>
      <c r="BA336" s="163">
        <f t="shared" si="141"/>
        <v>128.36557663333554</v>
      </c>
      <c r="BB336" s="163">
        <f t="shared" si="141"/>
        <v>128.26550895206762</v>
      </c>
      <c r="BC336" s="163">
        <f t="shared" si="141"/>
        <v>128.15495102717642</v>
      </c>
      <c r="BD336" s="163">
        <f t="shared" si="141"/>
        <v>130.4359617521462</v>
      </c>
      <c r="BE336" s="163">
        <f t="shared" si="141"/>
        <v>130.42380855068248</v>
      </c>
      <c r="BF336" s="163">
        <f t="shared" si="141"/>
        <v>131.94440714398149</v>
      </c>
      <c r="BG336" s="163">
        <f t="shared" si="141"/>
        <v>131.91856536874465</v>
      </c>
      <c r="BH336" s="163">
        <f t="shared" si="141"/>
        <v>132.27571674845461</v>
      </c>
      <c r="BI336" s="163">
        <f t="shared" si="141"/>
        <v>132.48372428533887</v>
      </c>
      <c r="BJ336" s="163">
        <f t="shared" si="141"/>
        <v>132.4589561414808</v>
      </c>
      <c r="BK336" s="163">
        <f t="shared" si="141"/>
        <v>132.83938621568436</v>
      </c>
      <c r="BL336" s="163">
        <f t="shared" si="141"/>
        <v>133.03206522449543</v>
      </c>
      <c r="BM336" s="163">
        <f t="shared" si="141"/>
        <v>133.21637284899248</v>
      </c>
      <c r="BN336" s="163">
        <f t="shared" si="141"/>
        <v>133.31750370457661</v>
      </c>
      <c r="BO336" s="163">
        <f t="shared" si="141"/>
        <v>133.64170379963139</v>
      </c>
      <c r="BP336" s="163">
        <f t="shared" si="141"/>
        <v>134.37982317458616</v>
      </c>
      <c r="BQ336" s="163">
        <f t="shared" si="141"/>
        <v>134.56792713044953</v>
      </c>
      <c r="BR336" s="165">
        <f>(BR7*286+BR72*92+BR87*51+BR106*131+BR133*64+BR172*30+BR198*147+BR223*36+BR234*48+BR271*32+BR291*43+BR301*40)/1000</f>
        <v>135.73117444537746</v>
      </c>
      <c r="BS336" s="165">
        <f>(BS7*286+BS72*92+BS87*51+BS106*131+BS133*64+BS172*30+BS198*147+BS223*36+BS234*48+BS271*32+BS291*43+BS301*40)/1000</f>
        <v>136.60371503838491</v>
      </c>
      <c r="BT336" s="165">
        <f>(BT7*286+BT72*92+BT87*51+BT106*131+BT133*64+BT172*30+BT198*147+BT223*36+BT234*48+BT271*32+BT291*43+BT301*40)/1000</f>
        <v>137.07483177709648</v>
      </c>
    </row>
    <row r="337" spans="25:25" x14ac:dyDescent="0.25">
      <c r="Y337" s="181"/>
    </row>
    <row r="338" spans="25:25" x14ac:dyDescent="0.25">
      <c r="Y338" s="181"/>
    </row>
    <row r="339" spans="25:25" x14ac:dyDescent="0.25">
      <c r="Y339" s="181"/>
    </row>
    <row r="340" spans="25:25" x14ac:dyDescent="0.25">
      <c r="Y340" s="181"/>
    </row>
    <row r="341" spans="25:25" x14ac:dyDescent="0.25">
      <c r="Y341" s="181"/>
    </row>
    <row r="342" spans="25:25" x14ac:dyDescent="0.25">
      <c r="Y342" s="181"/>
    </row>
    <row r="343" spans="25:25" x14ac:dyDescent="0.25">
      <c r="Y343" s="181"/>
    </row>
    <row r="344" spans="25:25" x14ac:dyDescent="0.25">
      <c r="Y344" s="181"/>
    </row>
    <row r="345" spans="25:25" x14ac:dyDescent="0.25">
      <c r="Y345" s="181"/>
    </row>
    <row r="346" spans="25:25" x14ac:dyDescent="0.25">
      <c r="Y346" s="181"/>
    </row>
    <row r="347" spans="25:25" x14ac:dyDescent="0.25">
      <c r="Y347" s="181"/>
    </row>
    <row r="348" spans="25:25" x14ac:dyDescent="0.25">
      <c r="Y348" s="181"/>
    </row>
    <row r="349" spans="25:25" x14ac:dyDescent="0.25">
      <c r="Y349" s="181"/>
    </row>
    <row r="350" spans="25:25" x14ac:dyDescent="0.25">
      <c r="Y350" s="181"/>
    </row>
    <row r="351" spans="25:25" x14ac:dyDescent="0.25">
      <c r="Y351" s="181"/>
    </row>
    <row r="352" spans="25:25" x14ac:dyDescent="0.25">
      <c r="Y352" s="181"/>
    </row>
    <row r="353" spans="25:25" x14ac:dyDescent="0.25">
      <c r="Y353" s="181"/>
    </row>
    <row r="354" spans="25:25" x14ac:dyDescent="0.25">
      <c r="Y354" s="181"/>
    </row>
    <row r="355" spans="25:25" x14ac:dyDescent="0.25">
      <c r="Y355" s="181"/>
    </row>
    <row r="356" spans="25:25" x14ac:dyDescent="0.25">
      <c r="Y356" s="181"/>
    </row>
    <row r="357" spans="25:25" x14ac:dyDescent="0.25">
      <c r="Y357" s="181"/>
    </row>
    <row r="358" spans="25:25" x14ac:dyDescent="0.25">
      <c r="Y358" s="181"/>
    </row>
    <row r="359" spans="25:25" x14ac:dyDescent="0.25">
      <c r="Y359" s="181"/>
    </row>
    <row r="360" spans="25:25" x14ac:dyDescent="0.25">
      <c r="Y360" s="181"/>
    </row>
    <row r="361" spans="25:25" x14ac:dyDescent="0.25">
      <c r="Y361" s="181"/>
    </row>
    <row r="362" spans="25:25" x14ac:dyDescent="0.25">
      <c r="Y362" s="181"/>
    </row>
    <row r="363" spans="25:25" x14ac:dyDescent="0.25">
      <c r="Y363" s="181"/>
    </row>
    <row r="364" spans="25:25" x14ac:dyDescent="0.25">
      <c r="Y364" s="181"/>
    </row>
    <row r="365" spans="25:25" x14ac:dyDescent="0.25">
      <c r="Y365" s="181"/>
    </row>
    <row r="366" spans="25:25" x14ac:dyDescent="0.25">
      <c r="Y366" s="181"/>
    </row>
    <row r="367" spans="25:25" x14ac:dyDescent="0.25">
      <c r="Y367" s="181"/>
    </row>
    <row r="368" spans="25:25" x14ac:dyDescent="0.25">
      <c r="Y368" s="181"/>
    </row>
    <row r="369" spans="25:25" x14ac:dyDescent="0.25">
      <c r="Y369" s="181"/>
    </row>
    <row r="370" spans="25:25" x14ac:dyDescent="0.25">
      <c r="Y370" s="181"/>
    </row>
    <row r="371" spans="25:25" x14ac:dyDescent="0.25">
      <c r="Y371" s="181"/>
    </row>
    <row r="372" spans="25:25" x14ac:dyDescent="0.25">
      <c r="Y372" s="181"/>
    </row>
    <row r="373" spans="25:25" x14ac:dyDescent="0.25">
      <c r="Y373" s="181"/>
    </row>
    <row r="374" spans="25:25" x14ac:dyDescent="0.25">
      <c r="Y374" s="181"/>
    </row>
  </sheetData>
  <mergeCells count="3">
    <mergeCell ref="A6:B6"/>
    <mergeCell ref="A1:B1"/>
    <mergeCell ref="C4:F4"/>
  </mergeCells>
  <hyperlinks>
    <hyperlink ref="A1:B1" location="'Table of contents'!A1" display="Table of contents" xr:uid="{00000000-0004-0000-05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M500"/>
  <sheetViews>
    <sheetView workbookViewId="0">
      <selection activeCell="K13" sqref="K13"/>
    </sheetView>
  </sheetViews>
  <sheetFormatPr defaultColWidth="9.85546875" defaultRowHeight="15.75" x14ac:dyDescent="0.25"/>
  <cols>
    <col min="1" max="1" width="9.85546875" style="148" customWidth="1"/>
    <col min="2" max="2" width="19.85546875" style="148" customWidth="1"/>
    <col min="3" max="45" width="9.85546875" style="148" customWidth="1"/>
    <col min="46" max="46" width="9.85546875" style="149" customWidth="1"/>
    <col min="47" max="53" width="9.85546875" style="148" customWidth="1"/>
    <col min="54" max="54" width="10.85546875" style="148" customWidth="1"/>
    <col min="55" max="57" width="9.85546875" style="148" customWidth="1"/>
    <col min="58" max="59" width="12.85546875" style="148" customWidth="1"/>
    <col min="60" max="61" width="9.85546875" style="148" customWidth="1"/>
    <col min="62" max="62" width="10.7109375" style="148" customWidth="1"/>
    <col min="63" max="65" width="9.85546875" style="148" customWidth="1"/>
    <col min="66" max="16384" width="9.85546875" style="148"/>
  </cols>
  <sheetData>
    <row r="1" spans="1:65" customFormat="1" ht="15" x14ac:dyDescent="0.25">
      <c r="A1" s="398" t="s">
        <v>419</v>
      </c>
      <c r="B1" s="398"/>
    </row>
    <row r="2" spans="1:65" customFormat="1" x14ac:dyDescent="0.25">
      <c r="A2" s="32" t="s">
        <v>870</v>
      </c>
    </row>
    <row r="3" spans="1:65" customFormat="1" x14ac:dyDescent="0.25">
      <c r="A3" s="143" t="s">
        <v>637</v>
      </c>
      <c r="B3" s="143"/>
    </row>
    <row r="4" spans="1:65" ht="19.5" customHeight="1" x14ac:dyDescent="0.25">
      <c r="D4" s="147" t="s">
        <v>970</v>
      </c>
    </row>
    <row r="5" spans="1:65" ht="19.5" customHeight="1" x14ac:dyDescent="0.25"/>
    <row r="6" spans="1:65" ht="38.25" customHeight="1" x14ac:dyDescent="0.25">
      <c r="A6" s="409" t="s">
        <v>42</v>
      </c>
      <c r="B6" s="409"/>
      <c r="C6" s="153" t="s">
        <v>43</v>
      </c>
      <c r="D6" s="154">
        <v>37438</v>
      </c>
      <c r="E6" s="154">
        <v>37469</v>
      </c>
      <c r="F6" s="154">
        <v>37500</v>
      </c>
      <c r="G6" s="154">
        <v>37530</v>
      </c>
      <c r="H6" s="154">
        <v>37561</v>
      </c>
      <c r="I6" s="154">
        <v>37591</v>
      </c>
      <c r="J6" s="154">
        <v>37622</v>
      </c>
      <c r="K6" s="154">
        <v>37653</v>
      </c>
      <c r="L6" s="154">
        <v>37681</v>
      </c>
      <c r="M6" s="154">
        <v>37712</v>
      </c>
      <c r="N6" s="154">
        <v>37742</v>
      </c>
      <c r="O6" s="154">
        <v>37773</v>
      </c>
      <c r="P6" s="154">
        <v>37803</v>
      </c>
      <c r="Q6" s="154">
        <v>37834</v>
      </c>
      <c r="R6" s="154">
        <v>37865</v>
      </c>
      <c r="S6" s="154">
        <v>37895</v>
      </c>
      <c r="T6" s="154">
        <v>37926</v>
      </c>
      <c r="U6" s="154">
        <v>37956</v>
      </c>
      <c r="V6" s="154">
        <v>37987</v>
      </c>
      <c r="W6" s="154">
        <v>38018</v>
      </c>
      <c r="X6" s="154">
        <v>38047</v>
      </c>
      <c r="Y6" s="154">
        <v>38078</v>
      </c>
      <c r="Z6" s="154">
        <v>38108</v>
      </c>
      <c r="AA6" s="154">
        <v>38139</v>
      </c>
      <c r="AB6" s="154">
        <v>38169</v>
      </c>
      <c r="AC6" s="154">
        <v>38200</v>
      </c>
      <c r="AD6" s="154">
        <v>38231</v>
      </c>
      <c r="AE6" s="154">
        <v>38261</v>
      </c>
      <c r="AF6" s="154">
        <v>38292</v>
      </c>
      <c r="AG6" s="154">
        <v>38322</v>
      </c>
      <c r="AH6" s="154">
        <v>38353</v>
      </c>
      <c r="AI6" s="154">
        <v>38384</v>
      </c>
      <c r="AJ6" s="154">
        <v>38412</v>
      </c>
      <c r="AK6" s="154">
        <v>38443</v>
      </c>
      <c r="AL6" s="154">
        <v>38473</v>
      </c>
      <c r="AM6" s="154">
        <v>38504</v>
      </c>
      <c r="AN6" s="154">
        <v>38534</v>
      </c>
      <c r="AO6" s="154">
        <v>38565</v>
      </c>
      <c r="AP6" s="154">
        <v>38596</v>
      </c>
      <c r="AQ6" s="154">
        <v>38626</v>
      </c>
      <c r="AR6" s="154">
        <v>38657</v>
      </c>
      <c r="AS6" s="154">
        <v>38687</v>
      </c>
      <c r="AT6" s="154">
        <v>38718</v>
      </c>
      <c r="AU6" s="154">
        <v>38749</v>
      </c>
      <c r="AV6" s="154">
        <v>38777</v>
      </c>
      <c r="AW6" s="154">
        <v>38808</v>
      </c>
      <c r="AX6" s="154">
        <v>38838</v>
      </c>
      <c r="AY6" s="154">
        <v>38869</v>
      </c>
      <c r="AZ6" s="154">
        <v>38899</v>
      </c>
      <c r="BA6" s="154">
        <v>38930</v>
      </c>
      <c r="BB6" s="154">
        <v>38961</v>
      </c>
      <c r="BC6" s="154">
        <v>38991</v>
      </c>
      <c r="BD6" s="154">
        <v>39022</v>
      </c>
      <c r="BE6" s="154">
        <v>39052</v>
      </c>
      <c r="BF6" s="154">
        <v>39083</v>
      </c>
      <c r="BG6" s="154">
        <v>39114</v>
      </c>
      <c r="BH6" s="154">
        <v>39142</v>
      </c>
      <c r="BI6" s="154">
        <v>39173</v>
      </c>
      <c r="BJ6" s="154">
        <v>39203</v>
      </c>
      <c r="BK6" s="154">
        <v>39234</v>
      </c>
      <c r="BL6" s="154">
        <v>39264</v>
      </c>
      <c r="BM6" s="154">
        <v>39295</v>
      </c>
    </row>
    <row r="7" spans="1:65" ht="18" customHeight="1" x14ac:dyDescent="0.25">
      <c r="A7" s="159" t="s">
        <v>44</v>
      </c>
      <c r="B7" s="160"/>
      <c r="C7" s="161">
        <v>299</v>
      </c>
      <c r="D7" s="162">
        <f>(D8*274+D62*25)/299</f>
        <v>103.19558528428094</v>
      </c>
      <c r="E7" s="162">
        <f t="shared" ref="E7:BI7" si="0">(E8*274+E62*25)/299</f>
        <v>103.17868916387961</v>
      </c>
      <c r="F7" s="162">
        <f t="shared" si="0"/>
        <v>103.80386555183945</v>
      </c>
      <c r="G7" s="162">
        <f t="shared" si="0"/>
        <v>103.80037107023414</v>
      </c>
      <c r="H7" s="162">
        <f t="shared" si="0"/>
        <v>103.61059224080266</v>
      </c>
      <c r="I7" s="162">
        <f t="shared" si="0"/>
        <v>103.17142886287627</v>
      </c>
      <c r="J7" s="162">
        <f t="shared" si="0"/>
        <v>103.86793060200669</v>
      </c>
      <c r="K7" s="162">
        <f t="shared" si="0"/>
        <v>104.23458648829433</v>
      </c>
      <c r="L7" s="162">
        <f t="shared" si="0"/>
        <v>104.05181076923077</v>
      </c>
      <c r="M7" s="162">
        <f t="shared" si="0"/>
        <v>104.17650876254183</v>
      </c>
      <c r="N7" s="162">
        <f t="shared" si="0"/>
        <v>105.51886795986621</v>
      </c>
      <c r="O7" s="162">
        <f t="shared" si="0"/>
        <v>106.23848535117057</v>
      </c>
      <c r="P7" s="162">
        <f t="shared" si="0"/>
        <v>106.59641849498325</v>
      </c>
      <c r="Q7" s="162">
        <f t="shared" si="0"/>
        <v>106.50408789297659</v>
      </c>
      <c r="R7" s="162">
        <f t="shared" si="0"/>
        <v>107.38911157190637</v>
      </c>
      <c r="S7" s="162">
        <f t="shared" si="0"/>
        <v>107.13071762541807</v>
      </c>
      <c r="T7" s="162">
        <f t="shared" si="0"/>
        <v>107.19061414715719</v>
      </c>
      <c r="U7" s="162">
        <f t="shared" si="0"/>
        <v>107.68777795986622</v>
      </c>
      <c r="V7" s="163">
        <f t="shared" si="0"/>
        <v>110.02512210702341</v>
      </c>
      <c r="W7" s="163">
        <f t="shared" si="0"/>
        <v>111.77793993311036</v>
      </c>
      <c r="X7" s="163">
        <f t="shared" si="0"/>
        <v>111.53887735785955</v>
      </c>
      <c r="Y7" s="163">
        <f t="shared" si="0"/>
        <v>111.70649043478262</v>
      </c>
      <c r="Z7" s="163">
        <f t="shared" si="0"/>
        <v>111.7562210702341</v>
      </c>
      <c r="AA7" s="163">
        <f t="shared" si="0"/>
        <v>111.78817177257523</v>
      </c>
      <c r="AB7" s="163">
        <f t="shared" si="0"/>
        <v>112.18021127090302</v>
      </c>
      <c r="AC7" s="163">
        <f t="shared" si="0"/>
        <v>112.25336511705689</v>
      </c>
      <c r="AD7" s="163">
        <f t="shared" si="0"/>
        <v>113.21664535117056</v>
      </c>
      <c r="AE7" s="163">
        <f t="shared" si="0"/>
        <v>114.47775591973245</v>
      </c>
      <c r="AF7" s="163">
        <f t="shared" si="0"/>
        <v>114.38448956521741</v>
      </c>
      <c r="AG7" s="163">
        <f t="shared" si="0"/>
        <v>114.67138464882945</v>
      </c>
      <c r="AH7" s="163">
        <f t="shared" si="0"/>
        <v>116.50863070234116</v>
      </c>
      <c r="AI7" s="163">
        <f t="shared" si="0"/>
        <v>117.3087471237458</v>
      </c>
      <c r="AJ7" s="163">
        <f t="shared" si="0"/>
        <v>117.82042431438124</v>
      </c>
      <c r="AK7" s="163">
        <f t="shared" si="0"/>
        <v>118.28174371237456</v>
      </c>
      <c r="AL7" s="163">
        <f t="shared" si="0"/>
        <v>118.75647839464882</v>
      </c>
      <c r="AM7" s="163">
        <f t="shared" si="0"/>
        <v>118.94065632107024</v>
      </c>
      <c r="AN7" s="163">
        <f t="shared" si="0"/>
        <v>119.72090505016722</v>
      </c>
      <c r="AO7" s="163">
        <f t="shared" si="0"/>
        <v>119.0655981605351</v>
      </c>
      <c r="AP7" s="163">
        <f t="shared" si="0"/>
        <v>119.48306735785951</v>
      </c>
      <c r="AQ7" s="163">
        <f t="shared" si="0"/>
        <v>120.33291297658862</v>
      </c>
      <c r="AR7" s="163">
        <f t="shared" si="0"/>
        <v>120.73535347826086</v>
      </c>
      <c r="AS7" s="163">
        <f t="shared" si="0"/>
        <v>121.74114163879599</v>
      </c>
      <c r="AT7" s="163">
        <f t="shared" si="0"/>
        <v>125.54083125975474</v>
      </c>
      <c r="AU7" s="163">
        <f t="shared" si="0"/>
        <v>126.05001879598663</v>
      </c>
      <c r="AV7" s="163">
        <f t="shared" si="0"/>
        <v>126.9165820401338</v>
      </c>
      <c r="AW7" s="163">
        <f t="shared" si="0"/>
        <v>127.13483494983277</v>
      </c>
      <c r="AX7" s="163">
        <f t="shared" si="0"/>
        <v>126.56054367892979</v>
      </c>
      <c r="AY7" s="163">
        <f t="shared" si="0"/>
        <v>127.27715515050167</v>
      </c>
      <c r="AZ7" s="163">
        <f t="shared" si="0"/>
        <v>132.34040765886289</v>
      </c>
      <c r="BA7" s="163">
        <f t="shared" si="0"/>
        <v>133.79044816053511</v>
      </c>
      <c r="BB7" s="163">
        <f t="shared" si="0"/>
        <v>135.25815722408024</v>
      </c>
      <c r="BC7" s="163">
        <f t="shared" si="0"/>
        <v>135.29707301003347</v>
      </c>
      <c r="BD7" s="163">
        <f t="shared" si="0"/>
        <v>137.35467561872912</v>
      </c>
      <c r="BE7" s="163">
        <f t="shared" si="0"/>
        <v>138.40871628762542</v>
      </c>
      <c r="BF7" s="163">
        <f t="shared" si="0"/>
        <v>141.19918732441471</v>
      </c>
      <c r="BG7" s="163">
        <f t="shared" si="0"/>
        <v>143.34887765886285</v>
      </c>
      <c r="BH7" s="163">
        <f t="shared" si="0"/>
        <v>146.48218675585287</v>
      </c>
      <c r="BI7" s="163">
        <f t="shared" si="0"/>
        <v>149.85087183946487</v>
      </c>
      <c r="BJ7" s="163">
        <f>(BJ8*274+BJ62*25)/299</f>
        <v>150.9134564214047</v>
      </c>
      <c r="BK7" s="163">
        <f>(BK8*274+BK62*25)/299</f>
        <v>152.57976448717065</v>
      </c>
      <c r="BL7" s="163">
        <f>(BL8*274+BL62*25)/299</f>
        <v>153.37567577970901</v>
      </c>
      <c r="BM7" s="163">
        <f>(BM8*274+BM62*25)/299</f>
        <v>153.95585712374583</v>
      </c>
    </row>
    <row r="8" spans="1:65" ht="18" customHeight="1" x14ac:dyDescent="0.25">
      <c r="A8" s="167" t="s">
        <v>45</v>
      </c>
      <c r="C8" s="168">
        <v>274</v>
      </c>
      <c r="D8" s="169">
        <f>(D9*61+D18*49+D26*30+D32*40+D40*16+D44*14+D49*51+D53*5+D58*8)/274</f>
        <v>103.15952554744526</v>
      </c>
      <c r="E8" s="169">
        <f t="shared" ref="E8:BM8" si="1">(E9*61+E18*49+E26*30+E32*40+E40*16+E44*14+E49*51+E53*5+E58*8)/274</f>
        <v>103.12387408759125</v>
      </c>
      <c r="F8" s="169">
        <f t="shared" si="1"/>
        <v>103.76101427007298</v>
      </c>
      <c r="G8" s="169">
        <f t="shared" si="1"/>
        <v>103.75510427007301</v>
      </c>
      <c r="H8" s="169">
        <f t="shared" si="1"/>
        <v>103.58943868613136</v>
      </c>
      <c r="I8" s="169">
        <f t="shared" si="1"/>
        <v>103.19009072992702</v>
      </c>
      <c r="J8" s="169">
        <f t="shared" si="1"/>
        <v>103.85399934306569</v>
      </c>
      <c r="K8" s="169">
        <f t="shared" si="1"/>
        <v>104.33895014598541</v>
      </c>
      <c r="L8" s="169">
        <f t="shared" si="1"/>
        <v>104.04275051094891</v>
      </c>
      <c r="M8" s="169">
        <f t="shared" si="1"/>
        <v>104.25972620437958</v>
      </c>
      <c r="N8" s="169">
        <f t="shared" si="1"/>
        <v>105.36146777372262</v>
      </c>
      <c r="O8" s="169">
        <f t="shared" si="1"/>
        <v>106.05684985401459</v>
      </c>
      <c r="P8" s="169">
        <f t="shared" si="1"/>
        <v>106.40250036496349</v>
      </c>
      <c r="Q8" s="169">
        <f t="shared" si="1"/>
        <v>106.42904927007299</v>
      </c>
      <c r="R8" s="169">
        <f t="shared" si="1"/>
        <v>107.29153416058395</v>
      </c>
      <c r="S8" s="169">
        <f t="shared" si="1"/>
        <v>107.0130341970803</v>
      </c>
      <c r="T8" s="169">
        <f t="shared" si="1"/>
        <v>107.15776813868614</v>
      </c>
      <c r="U8" s="169">
        <f t="shared" si="1"/>
        <v>107.78527948905109</v>
      </c>
      <c r="V8" s="170">
        <f t="shared" si="1"/>
        <v>110.11476459854013</v>
      </c>
      <c r="W8" s="170">
        <f t="shared" si="1"/>
        <v>112.00543642335765</v>
      </c>
      <c r="X8" s="170">
        <f t="shared" si="1"/>
        <v>111.75449208029198</v>
      </c>
      <c r="Y8" s="170">
        <f t="shared" si="1"/>
        <v>111.89527335766424</v>
      </c>
      <c r="Z8" s="170">
        <f t="shared" si="1"/>
        <v>111.90895638686129</v>
      </c>
      <c r="AA8" s="170">
        <f t="shared" si="1"/>
        <v>111.89546894160583</v>
      </c>
      <c r="AB8" s="170">
        <f t="shared" si="1"/>
        <v>112.37432916058394</v>
      </c>
      <c r="AC8" s="170">
        <f t="shared" si="1"/>
        <v>112.28542266423361</v>
      </c>
      <c r="AD8" s="170">
        <f t="shared" si="1"/>
        <v>113.49895857664232</v>
      </c>
      <c r="AE8" s="170">
        <f t="shared" si="1"/>
        <v>114.67945868613138</v>
      </c>
      <c r="AF8" s="170">
        <f t="shared" si="1"/>
        <v>114.71365572992701</v>
      </c>
      <c r="AG8" s="170">
        <f t="shared" si="1"/>
        <v>115.10943624087592</v>
      </c>
      <c r="AH8" s="170">
        <f t="shared" si="1"/>
        <v>116.79980846715331</v>
      </c>
      <c r="AI8" s="170">
        <f t="shared" si="1"/>
        <v>117.65438540145983</v>
      </c>
      <c r="AJ8" s="170">
        <f t="shared" si="1"/>
        <v>118.24065981751822</v>
      </c>
      <c r="AK8" s="170">
        <f t="shared" si="1"/>
        <v>118.7772920437956</v>
      </c>
      <c r="AL8" s="170">
        <f t="shared" si="1"/>
        <v>119.31614346715328</v>
      </c>
      <c r="AM8" s="170">
        <f t="shared" si="1"/>
        <v>119.588415</v>
      </c>
      <c r="AN8" s="170">
        <f t="shared" si="1"/>
        <v>120.33377423357665</v>
      </c>
      <c r="AO8" s="170">
        <f t="shared" si="1"/>
        <v>119.64010499999999</v>
      </c>
      <c r="AP8" s="170">
        <f t="shared" si="1"/>
        <v>120.13054226277372</v>
      </c>
      <c r="AQ8" s="170">
        <f t="shared" si="1"/>
        <v>121.04395788321168</v>
      </c>
      <c r="AR8" s="170">
        <f t="shared" si="1"/>
        <v>121.46639379562042</v>
      </c>
      <c r="AS8" s="170">
        <f t="shared" si="1"/>
        <v>122.57494288321169</v>
      </c>
      <c r="AT8" s="170">
        <f t="shared" si="1"/>
        <v>126.71508557177617</v>
      </c>
      <c r="AU8" s="170">
        <f t="shared" si="1"/>
        <v>127.3010893430657</v>
      </c>
      <c r="AV8" s="170">
        <f t="shared" si="1"/>
        <v>128.01870266423361</v>
      </c>
      <c r="AW8" s="170">
        <f t="shared" si="1"/>
        <v>128.35042817518249</v>
      </c>
      <c r="AX8" s="170">
        <f t="shared" si="1"/>
        <v>127.46345003649637</v>
      </c>
      <c r="AY8" s="170">
        <f t="shared" si="1"/>
        <v>127.53377773722629</v>
      </c>
      <c r="AZ8" s="170">
        <f t="shared" si="1"/>
        <v>132.68764711678833</v>
      </c>
      <c r="BA8" s="170">
        <f t="shared" si="1"/>
        <v>134.31082507299269</v>
      </c>
      <c r="BB8" s="170">
        <f t="shared" si="1"/>
        <v>135.78125609489049</v>
      </c>
      <c r="BC8" s="170">
        <f t="shared" si="1"/>
        <v>135.9072999270073</v>
      </c>
      <c r="BD8" s="170">
        <f t="shared" si="1"/>
        <v>138.08747262773724</v>
      </c>
      <c r="BE8" s="170">
        <f t="shared" si="1"/>
        <v>139.35049649635036</v>
      </c>
      <c r="BF8" s="170">
        <f t="shared" si="1"/>
        <v>142.25811959854013</v>
      </c>
      <c r="BG8" s="170">
        <f t="shared" si="1"/>
        <v>144.54875481751822</v>
      </c>
      <c r="BH8" s="170">
        <f t="shared" si="1"/>
        <v>147.89930131386862</v>
      </c>
      <c r="BI8" s="170">
        <f t="shared" si="1"/>
        <v>151.59995193430655</v>
      </c>
      <c r="BJ8" s="170">
        <f t="shared" si="1"/>
        <v>152.7575062773723</v>
      </c>
      <c r="BK8" s="170">
        <f t="shared" si="1"/>
        <v>154.58634259731397</v>
      </c>
      <c r="BL8" s="170">
        <f t="shared" si="1"/>
        <v>155.41070039464597</v>
      </c>
      <c r="BM8" s="170">
        <f t="shared" si="1"/>
        <v>156.14928178832116</v>
      </c>
    </row>
    <row r="9" spans="1:65" ht="16.5" customHeight="1" x14ac:dyDescent="0.25">
      <c r="A9" s="173" t="s">
        <v>46</v>
      </c>
      <c r="C9" s="174">
        <v>61</v>
      </c>
      <c r="D9" s="175">
        <f>(D10*17+D11*21+D12*3+D13*5+D14*5+D15*4+D16*2+D17*4)/61</f>
        <v>101.74573770491804</v>
      </c>
      <c r="E9" s="175">
        <f t="shared" ref="E9:BM9" si="2">(E10*17+E11*21+E12*3+E13*5+E14*5+E15*4+E16*2+E17*4)/61</f>
        <v>101.73471557377049</v>
      </c>
      <c r="F9" s="175">
        <f t="shared" si="2"/>
        <v>101.93522721311476</v>
      </c>
      <c r="G9" s="175">
        <f t="shared" si="2"/>
        <v>102.06289229508197</v>
      </c>
      <c r="H9" s="175">
        <f t="shared" si="2"/>
        <v>102.39406213114755</v>
      </c>
      <c r="I9" s="175">
        <f t="shared" si="2"/>
        <v>102.36797262295083</v>
      </c>
      <c r="J9" s="175">
        <f t="shared" si="2"/>
        <v>102.54093213114756</v>
      </c>
      <c r="K9" s="175">
        <f t="shared" si="2"/>
        <v>105.33000885245902</v>
      </c>
      <c r="L9" s="175">
        <f t="shared" si="2"/>
        <v>105.29535295081968</v>
      </c>
      <c r="M9" s="175">
        <f t="shared" si="2"/>
        <v>105.3718906557377</v>
      </c>
      <c r="N9" s="175">
        <f t="shared" si="2"/>
        <v>105.52324950819671</v>
      </c>
      <c r="O9" s="175">
        <f t="shared" si="2"/>
        <v>104.89364655737705</v>
      </c>
      <c r="P9" s="175">
        <f t="shared" si="2"/>
        <v>105.32022065573771</v>
      </c>
      <c r="Q9" s="175">
        <f t="shared" si="2"/>
        <v>105.2260986885246</v>
      </c>
      <c r="R9" s="175">
        <f t="shared" si="2"/>
        <v>105.93311639344263</v>
      </c>
      <c r="S9" s="175">
        <f t="shared" si="2"/>
        <v>106.35314819672131</v>
      </c>
      <c r="T9" s="175">
        <f t="shared" si="2"/>
        <v>106.63696229508197</v>
      </c>
      <c r="U9" s="175">
        <f t="shared" si="2"/>
        <v>106.39680180327866</v>
      </c>
      <c r="V9" s="176">
        <f t="shared" si="2"/>
        <v>106.7476449180328</v>
      </c>
      <c r="W9" s="176">
        <f t="shared" si="2"/>
        <v>110.78297180327868</v>
      </c>
      <c r="X9" s="176">
        <f t="shared" si="2"/>
        <v>111.5537337704918</v>
      </c>
      <c r="Y9" s="176">
        <f t="shared" si="2"/>
        <v>111.71629557377049</v>
      </c>
      <c r="Z9" s="176">
        <f t="shared" si="2"/>
        <v>111.94943540983606</v>
      </c>
      <c r="AA9" s="176">
        <f t="shared" si="2"/>
        <v>112.28045114754097</v>
      </c>
      <c r="AB9" s="176">
        <f t="shared" si="2"/>
        <v>112.68458704918032</v>
      </c>
      <c r="AC9" s="176">
        <f t="shared" si="2"/>
        <v>113.27658131147543</v>
      </c>
      <c r="AD9" s="176">
        <f t="shared" si="2"/>
        <v>114.11020524590162</v>
      </c>
      <c r="AE9" s="176">
        <f t="shared" si="2"/>
        <v>117.7175980327869</v>
      </c>
      <c r="AF9" s="176">
        <f t="shared" si="2"/>
        <v>118.03849688524589</v>
      </c>
      <c r="AG9" s="176">
        <f t="shared" si="2"/>
        <v>118.54212983606557</v>
      </c>
      <c r="AH9" s="176">
        <f t="shared" si="2"/>
        <v>118.8663844262295</v>
      </c>
      <c r="AI9" s="176">
        <f t="shared" si="2"/>
        <v>119.55036081967211</v>
      </c>
      <c r="AJ9" s="176">
        <f t="shared" si="2"/>
        <v>119.99489442622949</v>
      </c>
      <c r="AK9" s="176">
        <f t="shared" si="2"/>
        <v>118.19582049180327</v>
      </c>
      <c r="AL9" s="176">
        <f t="shared" si="2"/>
        <v>118.50137344262293</v>
      </c>
      <c r="AM9" s="176">
        <f t="shared" si="2"/>
        <v>118.46952836065573</v>
      </c>
      <c r="AN9" s="176">
        <f t="shared" si="2"/>
        <v>118.67733590163935</v>
      </c>
      <c r="AO9" s="176">
        <f t="shared" si="2"/>
        <v>118.90407459016393</v>
      </c>
      <c r="AP9" s="176">
        <f t="shared" si="2"/>
        <v>118.95014049180328</v>
      </c>
      <c r="AQ9" s="176">
        <f t="shared" si="2"/>
        <v>119.22244180327868</v>
      </c>
      <c r="AR9" s="176">
        <f t="shared" si="2"/>
        <v>119.26166934426229</v>
      </c>
      <c r="AS9" s="176">
        <f t="shared" si="2"/>
        <v>119.68638360655737</v>
      </c>
      <c r="AT9" s="176">
        <f t="shared" si="2"/>
        <v>127.60301786885248</v>
      </c>
      <c r="AU9" s="176">
        <f t="shared" si="2"/>
        <v>129.5690942622951</v>
      </c>
      <c r="AV9" s="176">
        <f t="shared" si="2"/>
        <v>130.07890032786884</v>
      </c>
      <c r="AW9" s="176">
        <f t="shared" si="2"/>
        <v>130.44196360655735</v>
      </c>
      <c r="AX9" s="176">
        <f t="shared" si="2"/>
        <v>131.19602606557376</v>
      </c>
      <c r="AY9" s="176">
        <f t="shared" si="2"/>
        <v>133.83810868852456</v>
      </c>
      <c r="AZ9" s="176">
        <f t="shared" si="2"/>
        <v>154.61127278688522</v>
      </c>
      <c r="BA9" s="176">
        <f t="shared" si="2"/>
        <v>155.42603131147538</v>
      </c>
      <c r="BB9" s="176">
        <f t="shared" si="2"/>
        <v>156.50026409836067</v>
      </c>
      <c r="BC9" s="176">
        <f t="shared" si="2"/>
        <v>156.43270491803278</v>
      </c>
      <c r="BD9" s="176">
        <f t="shared" si="2"/>
        <v>157.60302262295085</v>
      </c>
      <c r="BE9" s="176">
        <f t="shared" si="2"/>
        <v>158.87159590163938</v>
      </c>
      <c r="BF9" s="176">
        <f t="shared" si="2"/>
        <v>160.60732327868854</v>
      </c>
      <c r="BG9" s="176">
        <f t="shared" si="2"/>
        <v>161.66849131147541</v>
      </c>
      <c r="BH9" s="176">
        <f t="shared" si="2"/>
        <v>162.72915049180327</v>
      </c>
      <c r="BI9" s="176">
        <f t="shared" si="2"/>
        <v>164.77571459016391</v>
      </c>
      <c r="BJ9" s="176">
        <f t="shared" si="2"/>
        <v>165.62028672131149</v>
      </c>
      <c r="BK9" s="176">
        <f t="shared" si="2"/>
        <v>165.90162409836066</v>
      </c>
      <c r="BL9" s="176">
        <f t="shared" si="2"/>
        <v>166.43413967213115</v>
      </c>
      <c r="BM9" s="176">
        <f t="shared" si="2"/>
        <v>167.03533147540986</v>
      </c>
    </row>
    <row r="10" spans="1:65" x14ac:dyDescent="0.25">
      <c r="B10" s="148" t="s">
        <v>452</v>
      </c>
      <c r="C10" s="148">
        <v>17</v>
      </c>
      <c r="D10" s="178">
        <v>100</v>
      </c>
      <c r="E10" s="178">
        <v>100</v>
      </c>
      <c r="F10" s="178">
        <v>100</v>
      </c>
      <c r="G10" s="178">
        <v>100</v>
      </c>
      <c r="H10" s="178">
        <v>100</v>
      </c>
      <c r="I10" s="178">
        <v>100</v>
      </c>
      <c r="J10" s="178">
        <v>100</v>
      </c>
      <c r="K10" s="178">
        <v>108.70567</v>
      </c>
      <c r="L10" s="178">
        <v>108.70567</v>
      </c>
      <c r="M10" s="178">
        <v>108.70567</v>
      </c>
      <c r="N10" s="178">
        <v>108.70567</v>
      </c>
      <c r="O10" s="178">
        <v>108.70567</v>
      </c>
      <c r="P10" s="178">
        <v>108.70567</v>
      </c>
      <c r="Q10" s="178">
        <v>108.70567</v>
      </c>
      <c r="R10" s="178">
        <v>108.70567</v>
      </c>
      <c r="S10" s="178">
        <v>108.70567</v>
      </c>
      <c r="T10" s="178">
        <v>108.70567</v>
      </c>
      <c r="U10" s="178">
        <v>108.70567</v>
      </c>
      <c r="V10" s="179">
        <v>108.70567</v>
      </c>
      <c r="W10" s="179">
        <v>119.14143</v>
      </c>
      <c r="X10" s="179">
        <v>121.76349999999999</v>
      </c>
      <c r="Y10" s="179">
        <v>121.76349999999999</v>
      </c>
      <c r="Z10" s="179">
        <v>121.76349999999999</v>
      </c>
      <c r="AA10" s="179">
        <v>121.76349999999999</v>
      </c>
      <c r="AB10" s="179">
        <v>121.76349999999999</v>
      </c>
      <c r="AC10" s="179">
        <v>121.76349999999999</v>
      </c>
      <c r="AD10" s="179">
        <v>121.76349999999999</v>
      </c>
      <c r="AE10" s="179">
        <v>121.76349999999999</v>
      </c>
      <c r="AF10" s="179">
        <v>121.76349999999999</v>
      </c>
      <c r="AG10" s="179">
        <v>121.76349999999999</v>
      </c>
      <c r="AH10" s="179">
        <v>121.76349999999999</v>
      </c>
      <c r="AI10" s="179">
        <v>121.76350411764706</v>
      </c>
      <c r="AJ10" s="179">
        <v>121.76349999999999</v>
      </c>
      <c r="AK10" s="179">
        <v>121.76349999999999</v>
      </c>
      <c r="AL10" s="179">
        <v>121.76349999999999</v>
      </c>
      <c r="AM10" s="179">
        <v>121.76349999999999</v>
      </c>
      <c r="AN10" s="180">
        <v>121.76350411764706</v>
      </c>
      <c r="AO10" s="180">
        <v>121.76349999999999</v>
      </c>
      <c r="AP10" s="179">
        <v>121.76349999999999</v>
      </c>
      <c r="AQ10" s="180">
        <v>121.76349999999999</v>
      </c>
      <c r="AR10" s="180">
        <v>121.76349999999999</v>
      </c>
      <c r="AS10" s="180">
        <v>121.76349999999999</v>
      </c>
      <c r="AT10" s="180">
        <v>142.67721823529411</v>
      </c>
      <c r="AU10" s="181">
        <v>147.87755999999999</v>
      </c>
      <c r="AV10" s="181">
        <v>147.87755999999999</v>
      </c>
      <c r="AW10" s="181">
        <v>147.87755999999999</v>
      </c>
      <c r="AX10" s="181">
        <v>147.88235</v>
      </c>
      <c r="AY10" s="181">
        <v>155.16082</v>
      </c>
      <c r="AZ10" s="181">
        <v>190.95767000000001</v>
      </c>
      <c r="BA10" s="181">
        <v>190.95767000000001</v>
      </c>
      <c r="BB10" s="181">
        <v>190.95767000000001</v>
      </c>
      <c r="BC10" s="182">
        <v>190.95767000000001</v>
      </c>
      <c r="BD10" s="182">
        <v>190.95767000000001</v>
      </c>
      <c r="BE10" s="182">
        <v>190.95767000000001</v>
      </c>
      <c r="BF10" s="183">
        <v>190.95767000000001</v>
      </c>
      <c r="BG10" s="183">
        <v>190.95767000000001</v>
      </c>
      <c r="BH10" s="182">
        <v>190.95767000000001</v>
      </c>
      <c r="BI10" s="182">
        <v>190.95767000000001</v>
      </c>
      <c r="BJ10" s="182">
        <v>190.95767000000001</v>
      </c>
      <c r="BK10" s="182">
        <v>190.95767000000001</v>
      </c>
      <c r="BL10" s="182">
        <v>190.95767000000001</v>
      </c>
      <c r="BM10" s="182">
        <v>190.95767000000001</v>
      </c>
    </row>
    <row r="11" spans="1:65" x14ac:dyDescent="0.25">
      <c r="B11" s="148" t="s">
        <v>453</v>
      </c>
      <c r="C11" s="148">
        <v>21</v>
      </c>
      <c r="D11" s="178">
        <v>100.46</v>
      </c>
      <c r="E11" s="178">
        <v>100.10166</v>
      </c>
      <c r="F11" s="178">
        <v>100.48989</v>
      </c>
      <c r="G11" s="178">
        <v>100.62909000000001</v>
      </c>
      <c r="H11" s="178">
        <v>100.97404</v>
      </c>
      <c r="I11" s="178">
        <v>101.47723000000001</v>
      </c>
      <c r="J11" s="178">
        <v>101.47723000000001</v>
      </c>
      <c r="K11" s="178">
        <v>101.19974999999999</v>
      </c>
      <c r="L11" s="178">
        <v>101.10359</v>
      </c>
      <c r="M11" s="178">
        <v>101.32365</v>
      </c>
      <c r="N11" s="178">
        <v>101.72490000000001</v>
      </c>
      <c r="O11" s="178">
        <v>100.02911</v>
      </c>
      <c r="P11" s="178">
        <v>101.7654</v>
      </c>
      <c r="Q11" s="178">
        <v>101.73788999999999</v>
      </c>
      <c r="R11" s="178">
        <v>102.21136</v>
      </c>
      <c r="S11" s="178">
        <v>102.21935999999999</v>
      </c>
      <c r="T11" s="178">
        <v>101.98501</v>
      </c>
      <c r="U11" s="178">
        <v>101.68124</v>
      </c>
      <c r="V11" s="179">
        <v>101.64274</v>
      </c>
      <c r="W11" s="179">
        <v>102.19965999999999</v>
      </c>
      <c r="X11" s="179">
        <v>102.02312000000001</v>
      </c>
      <c r="Y11" s="179">
        <v>102.55392999999999</v>
      </c>
      <c r="Z11" s="179">
        <v>102.74844</v>
      </c>
      <c r="AA11" s="179">
        <v>102.89236</v>
      </c>
      <c r="AB11" s="179">
        <v>103.94329</v>
      </c>
      <c r="AC11" s="179">
        <v>105.3164</v>
      </c>
      <c r="AD11" s="179">
        <v>105.52815</v>
      </c>
      <c r="AE11" s="179">
        <v>116.36374000000001</v>
      </c>
      <c r="AF11" s="179">
        <v>116.6818</v>
      </c>
      <c r="AG11" s="179">
        <v>117.21572</v>
      </c>
      <c r="AH11" s="179">
        <v>117.76107</v>
      </c>
      <c r="AI11" s="179">
        <v>119.08524047619048</v>
      </c>
      <c r="AJ11" s="179">
        <v>119.8198</v>
      </c>
      <c r="AK11" s="179">
        <v>116.86297999999999</v>
      </c>
      <c r="AL11" s="179">
        <v>118.33008</v>
      </c>
      <c r="AM11" s="179">
        <v>118.58358</v>
      </c>
      <c r="AN11" s="180">
        <v>118.28190476190477</v>
      </c>
      <c r="AO11" s="180">
        <v>118.41701</v>
      </c>
      <c r="AP11" s="179">
        <v>117.38068</v>
      </c>
      <c r="AQ11" s="180">
        <v>118.7914</v>
      </c>
      <c r="AR11" s="180">
        <v>118.13816</v>
      </c>
      <c r="AS11" s="180">
        <v>119.09868</v>
      </c>
      <c r="AT11" s="180">
        <v>119.73230476190477</v>
      </c>
      <c r="AU11" s="181">
        <v>119.05405</v>
      </c>
      <c r="AV11" s="181">
        <v>119.82769999999999</v>
      </c>
      <c r="AW11" s="181">
        <v>119.9</v>
      </c>
      <c r="AX11" s="181">
        <v>120.56826</v>
      </c>
      <c r="AY11" s="181">
        <v>121.18814999999999</v>
      </c>
      <c r="AZ11" s="181">
        <v>140.72475</v>
      </c>
      <c r="BA11" s="181">
        <v>141.61124000000001</v>
      </c>
      <c r="BB11" s="181">
        <v>144.19341</v>
      </c>
      <c r="BC11" s="182">
        <v>144.23724999999999</v>
      </c>
      <c r="BD11" s="182">
        <v>146.33873</v>
      </c>
      <c r="BE11" s="182">
        <v>149.01311000000001</v>
      </c>
      <c r="BF11" s="183">
        <v>151.70826</v>
      </c>
      <c r="BG11" s="183">
        <v>153.41879</v>
      </c>
      <c r="BH11" s="182">
        <v>155.45696000000001</v>
      </c>
      <c r="BI11" s="182">
        <v>159.31460999999999</v>
      </c>
      <c r="BJ11" s="182">
        <v>160.94917000000001</v>
      </c>
      <c r="BK11" s="182">
        <v>160.45780999999999</v>
      </c>
      <c r="BL11" s="182">
        <v>161.97139000000001</v>
      </c>
      <c r="BM11" s="182">
        <v>163.17536000000001</v>
      </c>
    </row>
    <row r="12" spans="1:65" x14ac:dyDescent="0.25">
      <c r="B12" s="148" t="s">
        <v>454</v>
      </c>
      <c r="C12" s="148">
        <v>3</v>
      </c>
      <c r="D12" s="178">
        <v>100.18</v>
      </c>
      <c r="E12" s="178">
        <v>99.691379999999995</v>
      </c>
      <c r="F12" s="178">
        <v>100.18640000000001</v>
      </c>
      <c r="G12" s="178">
        <v>100.16253</v>
      </c>
      <c r="H12" s="178">
        <v>100.19620999999999</v>
      </c>
      <c r="I12" s="178">
        <v>99.382620000000003</v>
      </c>
      <c r="J12" s="178">
        <v>99.8459</v>
      </c>
      <c r="K12" s="178">
        <v>102.99872999999999</v>
      </c>
      <c r="L12" s="178">
        <v>104.80213999999999</v>
      </c>
      <c r="M12" s="178">
        <v>105.11509</v>
      </c>
      <c r="N12" s="178">
        <v>105.45238999999999</v>
      </c>
      <c r="O12" s="178">
        <v>105.74288</v>
      </c>
      <c r="P12" s="178">
        <v>106.39315999999999</v>
      </c>
      <c r="Q12" s="178">
        <v>106.05215</v>
      </c>
      <c r="R12" s="178">
        <v>105.57434000000001</v>
      </c>
      <c r="S12" s="178">
        <v>103.69477000000001</v>
      </c>
      <c r="T12" s="178">
        <v>106.3206</v>
      </c>
      <c r="U12" s="178">
        <v>105.52397999999999</v>
      </c>
      <c r="V12" s="179">
        <v>105.87961</v>
      </c>
      <c r="W12" s="179">
        <v>117.25838</v>
      </c>
      <c r="X12" s="179">
        <v>117.1427</v>
      </c>
      <c r="Y12" s="179">
        <v>117.39745000000001</v>
      </c>
      <c r="Z12" s="179">
        <v>115.86264</v>
      </c>
      <c r="AA12" s="179">
        <v>117.45202999999999</v>
      </c>
      <c r="AB12" s="179">
        <v>116.56818</v>
      </c>
      <c r="AC12" s="179">
        <v>116.44952000000001</v>
      </c>
      <c r="AD12" s="179">
        <v>116.70614</v>
      </c>
      <c r="AE12" s="179">
        <v>116.95066</v>
      </c>
      <c r="AF12" s="179">
        <v>116.91942</v>
      </c>
      <c r="AG12" s="179">
        <v>117.18746</v>
      </c>
      <c r="AH12" s="179">
        <v>117.2032</v>
      </c>
      <c r="AI12" s="179">
        <v>117.67389666666666</v>
      </c>
      <c r="AJ12" s="179">
        <v>117.11033999999999</v>
      </c>
      <c r="AK12" s="179">
        <v>117.51486</v>
      </c>
      <c r="AL12" s="179">
        <v>117.66488</v>
      </c>
      <c r="AM12" s="179">
        <v>117.23304</v>
      </c>
      <c r="AN12" s="180">
        <v>117.39773666666667</v>
      </c>
      <c r="AO12" s="180">
        <v>117.28746</v>
      </c>
      <c r="AP12" s="179">
        <v>117.42464</v>
      </c>
      <c r="AQ12" s="180">
        <v>117.18864000000001</v>
      </c>
      <c r="AR12" s="180">
        <v>117.1473</v>
      </c>
      <c r="AS12" s="180">
        <v>117.14793</v>
      </c>
      <c r="AT12" s="180">
        <v>136.09277666666665</v>
      </c>
      <c r="AU12" s="181">
        <v>140.14578</v>
      </c>
      <c r="AV12" s="181">
        <v>140.33384000000001</v>
      </c>
      <c r="AW12" s="181">
        <v>139.61707000000001</v>
      </c>
      <c r="AX12" s="181">
        <v>139.99608000000001</v>
      </c>
      <c r="AY12" s="181">
        <v>140.55155999999999</v>
      </c>
      <c r="AZ12" s="181">
        <v>189.83542</v>
      </c>
      <c r="BA12" s="181">
        <v>189.90701000000001</v>
      </c>
      <c r="BB12" s="181">
        <v>190.23492999999999</v>
      </c>
      <c r="BC12" s="182">
        <v>189.43776</v>
      </c>
      <c r="BD12" s="182">
        <v>191.06661</v>
      </c>
      <c r="BE12" s="182">
        <v>194.75308999999999</v>
      </c>
      <c r="BF12" s="183">
        <v>195.88889</v>
      </c>
      <c r="BG12" s="183">
        <v>201.61099999999999</v>
      </c>
      <c r="BH12" s="182">
        <v>202.58917</v>
      </c>
      <c r="BI12" s="182">
        <v>202.88557</v>
      </c>
      <c r="BJ12" s="182">
        <v>203.14008000000001</v>
      </c>
      <c r="BK12" s="182">
        <v>203.79575</v>
      </c>
      <c r="BL12" s="182">
        <v>203.91033999999999</v>
      </c>
      <c r="BM12" s="182">
        <v>203.22646</v>
      </c>
    </row>
    <row r="13" spans="1:65" x14ac:dyDescent="0.25">
      <c r="B13" s="148" t="s">
        <v>455</v>
      </c>
      <c r="C13" s="148">
        <v>5</v>
      </c>
      <c r="D13" s="178">
        <v>103.67</v>
      </c>
      <c r="E13" s="178">
        <v>103.61449</v>
      </c>
      <c r="F13" s="178">
        <v>103.00454999999999</v>
      </c>
      <c r="G13" s="178">
        <v>102.19579</v>
      </c>
      <c r="H13" s="178">
        <v>103.16278</v>
      </c>
      <c r="I13" s="178">
        <v>102.42286</v>
      </c>
      <c r="J13" s="178">
        <v>102.75594</v>
      </c>
      <c r="K13" s="178">
        <v>103.90805</v>
      </c>
      <c r="L13" s="178">
        <v>103.54836</v>
      </c>
      <c r="M13" s="178">
        <v>103.63064</v>
      </c>
      <c r="N13" s="178">
        <v>103.66723</v>
      </c>
      <c r="O13" s="178">
        <v>102.92537</v>
      </c>
      <c r="P13" s="178">
        <v>103.36194999999999</v>
      </c>
      <c r="Q13" s="178">
        <v>102.84229000000001</v>
      </c>
      <c r="R13" s="178">
        <v>106.14743</v>
      </c>
      <c r="S13" s="178">
        <v>108.94896</v>
      </c>
      <c r="T13" s="178">
        <v>109.46964</v>
      </c>
      <c r="U13" s="178">
        <v>109.6524</v>
      </c>
      <c r="V13" s="179">
        <v>110.23266</v>
      </c>
      <c r="W13" s="179">
        <v>114.62390000000001</v>
      </c>
      <c r="X13" s="179">
        <v>115.87383</v>
      </c>
      <c r="Y13" s="179">
        <v>116.18232</v>
      </c>
      <c r="Z13" s="179">
        <v>116.87600999999999</v>
      </c>
      <c r="AA13" s="179">
        <v>118.12472</v>
      </c>
      <c r="AB13" s="179">
        <v>118.41306</v>
      </c>
      <c r="AC13" s="179">
        <v>117.51437</v>
      </c>
      <c r="AD13" s="179">
        <v>119.41145</v>
      </c>
      <c r="AE13" s="179">
        <v>119.14404999999999</v>
      </c>
      <c r="AF13" s="179">
        <v>118.44622</v>
      </c>
      <c r="AG13" s="179">
        <v>121.03588000000001</v>
      </c>
      <c r="AH13" s="179">
        <v>122.00964</v>
      </c>
      <c r="AI13" s="179">
        <v>122.825694</v>
      </c>
      <c r="AJ13" s="179">
        <v>123.20925</v>
      </c>
      <c r="AK13" s="179">
        <v>118.69580000000001</v>
      </c>
      <c r="AL13" s="179">
        <v>117.17936</v>
      </c>
      <c r="AM13" s="179">
        <v>117.48788999999999</v>
      </c>
      <c r="AN13" s="180">
        <v>115.08849000000001</v>
      </c>
      <c r="AO13" s="180">
        <v>116.10035000000001</v>
      </c>
      <c r="AP13" s="179">
        <v>118.14073999999999</v>
      </c>
      <c r="AQ13" s="180">
        <v>117.85339</v>
      </c>
      <c r="AR13" s="180">
        <v>118.61787</v>
      </c>
      <c r="AS13" s="180">
        <v>117.49646</v>
      </c>
      <c r="AT13" s="180">
        <v>118.071568</v>
      </c>
      <c r="AU13" s="181">
        <v>121.42412</v>
      </c>
      <c r="AV13" s="181">
        <v>123.89738</v>
      </c>
      <c r="AW13" s="181">
        <v>126</v>
      </c>
      <c r="AX13" s="181">
        <v>129.23276999999999</v>
      </c>
      <c r="AY13" s="181">
        <v>129.92688999999999</v>
      </c>
      <c r="AZ13" s="181">
        <v>138.37783999999999</v>
      </c>
      <c r="BA13" s="181">
        <v>141.60844</v>
      </c>
      <c r="BB13" s="181">
        <v>143.85026999999999</v>
      </c>
      <c r="BC13" s="182">
        <v>141.82726</v>
      </c>
      <c r="BD13" s="182">
        <v>144.28738999999999</v>
      </c>
      <c r="BE13" s="182">
        <v>145.84723</v>
      </c>
      <c r="BF13" s="183">
        <v>146.76017999999999</v>
      </c>
      <c r="BG13" s="183">
        <v>145.80860999999999</v>
      </c>
      <c r="BH13" s="182">
        <v>145.91433000000001</v>
      </c>
      <c r="BI13" s="182">
        <v>148.30828</v>
      </c>
      <c r="BJ13" s="182">
        <v>145.45347000000001</v>
      </c>
      <c r="BK13" s="182">
        <v>147.44367</v>
      </c>
      <c r="BL13" s="182">
        <v>148.94486000000001</v>
      </c>
      <c r="BM13" s="182">
        <v>149.59470999999999</v>
      </c>
    </row>
    <row r="14" spans="1:65" x14ac:dyDescent="0.25">
      <c r="B14" s="148" t="s">
        <v>456</v>
      </c>
      <c r="C14" s="148">
        <v>5</v>
      </c>
      <c r="D14" s="178">
        <v>106.2</v>
      </c>
      <c r="E14" s="178">
        <v>107.04288</v>
      </c>
      <c r="F14" s="178">
        <v>106.24364</v>
      </c>
      <c r="G14" s="178">
        <v>107.93994000000001</v>
      </c>
      <c r="H14" s="178">
        <v>107.87345999999999</v>
      </c>
      <c r="I14" s="178">
        <v>108.26942</v>
      </c>
      <c r="J14" s="178">
        <v>107.15101</v>
      </c>
      <c r="K14" s="178">
        <v>107.16018</v>
      </c>
      <c r="L14" s="178">
        <v>105.65145</v>
      </c>
      <c r="M14" s="178">
        <v>104.34238000000001</v>
      </c>
      <c r="N14" s="178">
        <v>104.20032999999999</v>
      </c>
      <c r="O14" s="178">
        <v>101.94199</v>
      </c>
      <c r="P14" s="178">
        <v>99.14228</v>
      </c>
      <c r="Q14" s="178">
        <v>98.337100000000007</v>
      </c>
      <c r="R14" s="178">
        <v>99.009600000000006</v>
      </c>
      <c r="S14" s="178">
        <v>100.57704</v>
      </c>
      <c r="T14" s="178">
        <v>101.20820000000001</v>
      </c>
      <c r="U14" s="178">
        <v>100.16874</v>
      </c>
      <c r="V14" s="179">
        <v>101.44428000000001</v>
      </c>
      <c r="W14" s="179">
        <v>101.42238999999999</v>
      </c>
      <c r="X14" s="179">
        <v>101.98748999999999</v>
      </c>
      <c r="Y14" s="179">
        <v>101.70443</v>
      </c>
      <c r="Z14" s="179">
        <v>102.58933</v>
      </c>
      <c r="AA14" s="179">
        <v>102.63424999999999</v>
      </c>
      <c r="AB14" s="179">
        <v>102.81758000000001</v>
      </c>
      <c r="AC14" s="179">
        <v>103.78863</v>
      </c>
      <c r="AD14" s="179">
        <v>103.489</v>
      </c>
      <c r="AE14" s="179">
        <v>103.90197000000001</v>
      </c>
      <c r="AF14" s="179">
        <v>103.92071</v>
      </c>
      <c r="AG14" s="179">
        <v>103.3775</v>
      </c>
      <c r="AH14" s="179">
        <v>103.49832000000001</v>
      </c>
      <c r="AI14" s="179">
        <v>103.02316599999999</v>
      </c>
      <c r="AJ14" s="179">
        <v>103.99357000000001</v>
      </c>
      <c r="AK14" s="179">
        <v>101.34690999999999</v>
      </c>
      <c r="AL14" s="179">
        <v>100.5248</v>
      </c>
      <c r="AM14" s="179">
        <v>100.89252</v>
      </c>
      <c r="AN14" s="180">
        <v>102.121854</v>
      </c>
      <c r="AO14" s="180">
        <v>101.97169</v>
      </c>
      <c r="AP14" s="179">
        <v>101.97169</v>
      </c>
      <c r="AQ14" s="180">
        <v>101.5397</v>
      </c>
      <c r="AR14" s="180">
        <v>101.35096</v>
      </c>
      <c r="AS14" s="180">
        <v>101.75306999999999</v>
      </c>
      <c r="AT14" s="180">
        <v>102.837166</v>
      </c>
      <c r="AU14" s="181">
        <v>105.67028000000001</v>
      </c>
      <c r="AV14" s="181">
        <v>104.77303999999999</v>
      </c>
      <c r="AW14" s="181">
        <v>107.11639</v>
      </c>
      <c r="AX14" s="181">
        <v>108.81507000000001</v>
      </c>
      <c r="AY14" s="181">
        <v>108.57879</v>
      </c>
      <c r="AZ14" s="181">
        <v>109.02254000000001</v>
      </c>
      <c r="BA14" s="181">
        <v>109.99705</v>
      </c>
      <c r="BB14" s="181">
        <v>109.69083000000001</v>
      </c>
      <c r="BC14" s="182">
        <v>110.80325999999999</v>
      </c>
      <c r="BD14" s="182">
        <v>111.53364000000001</v>
      </c>
      <c r="BE14" s="182">
        <v>108.10648999999999</v>
      </c>
      <c r="BF14" s="183">
        <v>110.39458</v>
      </c>
      <c r="BG14" s="183">
        <v>113.08866</v>
      </c>
      <c r="BH14" s="182">
        <v>117.32855000000001</v>
      </c>
      <c r="BI14" s="182">
        <v>120.97744</v>
      </c>
      <c r="BJ14" s="182">
        <v>122.64973999999999</v>
      </c>
      <c r="BK14" s="182">
        <v>123.63543</v>
      </c>
      <c r="BL14" s="182">
        <v>123.70126</v>
      </c>
      <c r="BM14" s="182">
        <v>124.81178</v>
      </c>
    </row>
    <row r="15" spans="1:65" x14ac:dyDescent="0.25">
      <c r="B15" s="148" t="s">
        <v>457</v>
      </c>
      <c r="C15" s="148">
        <v>4</v>
      </c>
      <c r="D15" s="178">
        <v>105.87</v>
      </c>
      <c r="E15" s="178">
        <v>106.93418</v>
      </c>
      <c r="F15" s="178">
        <v>109.89438</v>
      </c>
      <c r="G15" s="178">
        <v>110.35827999999999</v>
      </c>
      <c r="H15" s="178">
        <v>110.51421999999999</v>
      </c>
      <c r="I15" s="178">
        <v>108.13437</v>
      </c>
      <c r="J15" s="178">
        <v>110.01033</v>
      </c>
      <c r="K15" s="178">
        <v>111.35129000000001</v>
      </c>
      <c r="L15" s="178">
        <v>111.64848000000001</v>
      </c>
      <c r="M15" s="178">
        <v>112.27992</v>
      </c>
      <c r="N15" s="178">
        <v>112.08205</v>
      </c>
      <c r="O15" s="178">
        <v>112.47954</v>
      </c>
      <c r="P15" s="178">
        <v>113.34112</v>
      </c>
      <c r="Q15" s="178">
        <v>114.57977</v>
      </c>
      <c r="R15" s="178">
        <v>115.26501</v>
      </c>
      <c r="S15" s="178">
        <v>115.62398</v>
      </c>
      <c r="T15" s="178">
        <v>115.75785</v>
      </c>
      <c r="U15" s="178">
        <v>116.48417999999999</v>
      </c>
      <c r="V15" s="179">
        <v>117.18172</v>
      </c>
      <c r="W15" s="179">
        <v>117.33513000000001</v>
      </c>
      <c r="X15" s="179">
        <v>116.59806</v>
      </c>
      <c r="Y15" s="179">
        <v>116.83123000000001</v>
      </c>
      <c r="Z15" s="179">
        <v>116.11215</v>
      </c>
      <c r="AA15" s="179">
        <v>117.83622</v>
      </c>
      <c r="AB15" s="179">
        <v>118.40063000000001</v>
      </c>
      <c r="AC15" s="179">
        <v>117.85615</v>
      </c>
      <c r="AD15" s="179">
        <v>122.03194000000001</v>
      </c>
      <c r="AE15" s="179">
        <v>121.45037000000001</v>
      </c>
      <c r="AF15" s="179">
        <v>123.85818</v>
      </c>
      <c r="AG15" s="179">
        <v>126.26175000000001</v>
      </c>
      <c r="AH15" s="179">
        <v>127.37099000000001</v>
      </c>
      <c r="AI15" s="179">
        <v>128.41336000000001</v>
      </c>
      <c r="AJ15" s="179">
        <v>129.82037</v>
      </c>
      <c r="AK15" s="179">
        <v>127.11702</v>
      </c>
      <c r="AL15" s="179">
        <v>127.69557</v>
      </c>
      <c r="AM15" s="179">
        <v>126.34063</v>
      </c>
      <c r="AN15" s="180">
        <v>129.57557499999999</v>
      </c>
      <c r="AO15" s="180">
        <v>128.87308999999999</v>
      </c>
      <c r="AP15" s="179">
        <v>130.89651000000001</v>
      </c>
      <c r="AQ15" s="180">
        <v>130.81763000000001</v>
      </c>
      <c r="AR15" s="180">
        <v>132.4547</v>
      </c>
      <c r="AS15" s="180">
        <v>131.54895999999999</v>
      </c>
      <c r="AT15" s="180">
        <v>132.28126499999999</v>
      </c>
      <c r="AU15" s="181">
        <v>132.44506999999999</v>
      </c>
      <c r="AV15" s="181">
        <v>133.89382000000001</v>
      </c>
      <c r="AW15" s="181">
        <v>133.44373999999999</v>
      </c>
      <c r="AX15" s="181">
        <v>134.21958000000001</v>
      </c>
      <c r="AY15" s="181">
        <v>137.41371000000001</v>
      </c>
      <c r="AZ15" s="181">
        <v>137.81974</v>
      </c>
      <c r="BA15" s="181">
        <v>138.90187</v>
      </c>
      <c r="BB15" s="181">
        <v>138.11732000000001</v>
      </c>
      <c r="BC15" s="182">
        <v>138.01868999999999</v>
      </c>
      <c r="BD15" s="182">
        <v>139.62926999999999</v>
      </c>
      <c r="BE15" s="182">
        <v>143.81109000000001</v>
      </c>
      <c r="BF15" s="183">
        <v>149.07244</v>
      </c>
      <c r="BG15" s="183">
        <v>150.98788999999999</v>
      </c>
      <c r="BH15" s="182">
        <v>149.69490999999999</v>
      </c>
      <c r="BI15" s="182">
        <v>149.73436000000001</v>
      </c>
      <c r="BJ15" s="182">
        <v>151.81621000000001</v>
      </c>
      <c r="BK15" s="182">
        <v>152.14784</v>
      </c>
      <c r="BL15" s="182">
        <v>150.37128999999999</v>
      </c>
      <c r="BM15" s="182">
        <v>152.83456000000001</v>
      </c>
    </row>
    <row r="16" spans="1:65" x14ac:dyDescent="0.25">
      <c r="B16" s="148" t="s">
        <v>458</v>
      </c>
      <c r="C16" s="148">
        <v>2</v>
      </c>
      <c r="D16" s="178">
        <v>103.03</v>
      </c>
      <c r="E16" s="178">
        <v>103.08817999999999</v>
      </c>
      <c r="F16" s="178">
        <v>101.98739</v>
      </c>
      <c r="G16" s="178">
        <v>101.30873</v>
      </c>
      <c r="H16" s="178">
        <v>101.12692</v>
      </c>
      <c r="I16" s="178">
        <v>101.37392</v>
      </c>
      <c r="J16" s="178">
        <v>100.81215</v>
      </c>
      <c r="K16" s="178">
        <v>104.47996999999999</v>
      </c>
      <c r="L16" s="178">
        <v>105.80274</v>
      </c>
      <c r="M16" s="178">
        <v>107.15891999999999</v>
      </c>
      <c r="N16" s="178">
        <v>107.71568000000001</v>
      </c>
      <c r="O16" s="178">
        <v>111.77193</v>
      </c>
      <c r="P16" s="178">
        <v>109.76064</v>
      </c>
      <c r="Q16" s="178">
        <v>108.52509000000001</v>
      </c>
      <c r="R16" s="178">
        <v>115.30023</v>
      </c>
      <c r="S16" s="178">
        <v>117.06091000000001</v>
      </c>
      <c r="T16" s="178">
        <v>117.06081</v>
      </c>
      <c r="U16" s="178">
        <v>114.80952000000001</v>
      </c>
      <c r="V16" s="179">
        <v>116.25418000000001</v>
      </c>
      <c r="W16" s="179">
        <v>115.16622</v>
      </c>
      <c r="X16" s="179">
        <v>114.6262</v>
      </c>
      <c r="Y16" s="179">
        <v>112.75021</v>
      </c>
      <c r="Z16" s="179">
        <v>114.70328000000001</v>
      </c>
      <c r="AA16" s="179">
        <v>113.73438</v>
      </c>
      <c r="AB16" s="179">
        <v>113.12560000000001</v>
      </c>
      <c r="AC16" s="179">
        <v>115.44794</v>
      </c>
      <c r="AD16" s="179">
        <v>120.89100000000001</v>
      </c>
      <c r="AE16" s="179">
        <v>117.57522</v>
      </c>
      <c r="AF16" s="179">
        <v>120.27491000000001</v>
      </c>
      <c r="AG16" s="179">
        <v>119.70423</v>
      </c>
      <c r="AH16" s="179">
        <v>118.88928</v>
      </c>
      <c r="AI16" s="179">
        <v>119.76527</v>
      </c>
      <c r="AJ16" s="179">
        <v>120.25711</v>
      </c>
      <c r="AK16" s="179">
        <v>119.6769</v>
      </c>
      <c r="AL16" s="179">
        <v>120.42612</v>
      </c>
      <c r="AM16" s="179">
        <v>118.46011</v>
      </c>
      <c r="AN16" s="180">
        <v>118.79217</v>
      </c>
      <c r="AO16" s="180">
        <v>120.37452999999999</v>
      </c>
      <c r="AP16" s="179">
        <v>120.99924</v>
      </c>
      <c r="AQ16" s="180">
        <v>116.80198</v>
      </c>
      <c r="AR16" s="180">
        <v>120.00154000000001</v>
      </c>
      <c r="AS16" s="180">
        <v>119.37027</v>
      </c>
      <c r="AT16" s="180">
        <v>118.42913</v>
      </c>
      <c r="AU16" s="181">
        <v>119.44194</v>
      </c>
      <c r="AV16" s="181">
        <v>119.74806</v>
      </c>
      <c r="AW16" s="181">
        <v>120.92273</v>
      </c>
      <c r="AX16" s="181">
        <v>121.88469000000001</v>
      </c>
      <c r="AY16" s="181">
        <v>123.42589</v>
      </c>
      <c r="AZ16" s="181">
        <v>123.16723</v>
      </c>
      <c r="BA16" s="181">
        <v>124.3156</v>
      </c>
      <c r="BB16" s="181">
        <v>123.93326999999999</v>
      </c>
      <c r="BC16" s="182">
        <v>125.08186000000001</v>
      </c>
      <c r="BD16" s="182">
        <v>125.0703</v>
      </c>
      <c r="BE16" s="182">
        <v>126.45571</v>
      </c>
      <c r="BF16" s="183">
        <v>126.5177</v>
      </c>
      <c r="BG16" s="183">
        <v>123.81522</v>
      </c>
      <c r="BH16" s="182">
        <v>123.36297999999999</v>
      </c>
      <c r="BI16" s="182">
        <v>125.80542</v>
      </c>
      <c r="BJ16" s="182">
        <v>129.03020000000001</v>
      </c>
      <c r="BK16" s="182">
        <v>130.58822000000001</v>
      </c>
      <c r="BL16" s="182">
        <v>130.99108000000001</v>
      </c>
      <c r="BM16" s="182">
        <v>127.79404</v>
      </c>
    </row>
    <row r="17" spans="1:65" x14ac:dyDescent="0.25">
      <c r="B17" s="148" t="s">
        <v>459</v>
      </c>
      <c r="C17" s="148">
        <v>4</v>
      </c>
      <c r="D17" s="178">
        <v>104.35</v>
      </c>
      <c r="E17" s="178">
        <v>104.35218</v>
      </c>
      <c r="F17" s="178">
        <v>104.35218</v>
      </c>
      <c r="G17" s="178">
        <v>104.35218</v>
      </c>
      <c r="H17" s="178">
        <v>106.37560000000001</v>
      </c>
      <c r="I17" s="178">
        <v>106.63248</v>
      </c>
      <c r="J17" s="178">
        <v>108.30924</v>
      </c>
      <c r="K17" s="178">
        <v>108.30924</v>
      </c>
      <c r="L17" s="178">
        <v>108.30997000000001</v>
      </c>
      <c r="M17" s="178">
        <v>108.3111</v>
      </c>
      <c r="N17" s="178">
        <v>108.3111</v>
      </c>
      <c r="O17" s="178">
        <v>108.71932</v>
      </c>
      <c r="P17" s="178">
        <v>108.71932</v>
      </c>
      <c r="Q17" s="178">
        <v>108.71932</v>
      </c>
      <c r="R17" s="178">
        <v>108.32912</v>
      </c>
      <c r="S17" s="178">
        <v>109.40176</v>
      </c>
      <c r="T17" s="178">
        <v>111.41727</v>
      </c>
      <c r="U17" s="178">
        <v>111.41727</v>
      </c>
      <c r="V17" s="179">
        <v>112.96341</v>
      </c>
      <c r="W17" s="179">
        <v>113.62114</v>
      </c>
      <c r="X17" s="179">
        <v>113.98335</v>
      </c>
      <c r="Y17" s="179">
        <v>114.15764</v>
      </c>
      <c r="Z17" s="179">
        <v>115.61226000000001</v>
      </c>
      <c r="AA17" s="179">
        <v>115.85597</v>
      </c>
      <c r="AB17" s="179">
        <v>116.31494000000001</v>
      </c>
      <c r="AC17" s="179">
        <v>117.51588</v>
      </c>
      <c r="AD17" s="179">
        <v>120.03036</v>
      </c>
      <c r="AE17" s="179">
        <v>120.03036</v>
      </c>
      <c r="AF17" s="179">
        <v>120.36888999999999</v>
      </c>
      <c r="AG17" s="179">
        <v>120.36888999999999</v>
      </c>
      <c r="AH17" s="179">
        <v>120.36888999999999</v>
      </c>
      <c r="AI17" s="179">
        <v>121.588105</v>
      </c>
      <c r="AJ17" s="179">
        <v>121.58811</v>
      </c>
      <c r="AK17" s="179">
        <v>121.31574000000001</v>
      </c>
      <c r="AL17" s="179">
        <v>120.13066000000001</v>
      </c>
      <c r="AM17" s="179">
        <v>120.13066000000001</v>
      </c>
      <c r="AN17" s="180">
        <v>122.82158750000001</v>
      </c>
      <c r="AO17" s="180">
        <v>124.48696</v>
      </c>
      <c r="AP17" s="179">
        <v>125.64105000000001</v>
      </c>
      <c r="AQ17" s="180">
        <v>125.64105000000001</v>
      </c>
      <c r="AR17" s="180">
        <v>125.74326000000001</v>
      </c>
      <c r="AS17" s="180">
        <v>129.29745</v>
      </c>
      <c r="AT17" s="180">
        <v>141.27191500000001</v>
      </c>
      <c r="AU17" s="181">
        <v>141.27191999999999</v>
      </c>
      <c r="AV17" s="181">
        <v>141.27191999999999</v>
      </c>
      <c r="AW17" s="181">
        <v>141.27191999999999</v>
      </c>
      <c r="AX17" s="181">
        <v>141.53726</v>
      </c>
      <c r="AY17" s="181">
        <v>142.68745999999999</v>
      </c>
      <c r="AZ17" s="181">
        <v>156.41648000000001</v>
      </c>
      <c r="BA17" s="181">
        <v>157.22108</v>
      </c>
      <c r="BB17" s="181">
        <v>158.357</v>
      </c>
      <c r="BC17" s="182">
        <v>158.357</v>
      </c>
      <c r="BD17" s="182">
        <v>158.357</v>
      </c>
      <c r="BE17" s="182">
        <v>158.357</v>
      </c>
      <c r="BF17" s="183">
        <v>160.53181000000001</v>
      </c>
      <c r="BG17" s="183">
        <v>160.70041000000001</v>
      </c>
      <c r="BH17" s="182">
        <v>161.52852999999999</v>
      </c>
      <c r="BI17" s="182">
        <v>163.44945000000001</v>
      </c>
      <c r="BJ17" s="182">
        <v>165.34075000000001</v>
      </c>
      <c r="BK17" s="182">
        <v>166.88853</v>
      </c>
      <c r="BL17" s="182">
        <v>166.59350000000001</v>
      </c>
      <c r="BM17" s="182">
        <v>166.88853</v>
      </c>
    </row>
    <row r="18" spans="1:65" x14ac:dyDescent="0.25">
      <c r="A18" s="173" t="s">
        <v>47</v>
      </c>
      <c r="C18" s="186">
        <v>49</v>
      </c>
      <c r="D18" s="175">
        <f>(D19*7+D20*4+D21*6+D22*2+D23*1+D24*25+D25*4)/49</f>
        <v>102.89816326530611</v>
      </c>
      <c r="E18" s="175">
        <f t="shared" ref="E18:BM18" si="3">(E19*7+E20*4+E21*6+E22*2+E23*1+E24*25+E25*4)/49</f>
        <v>102.76617673469389</v>
      </c>
      <c r="F18" s="175">
        <f t="shared" si="3"/>
        <v>103.34722244897959</v>
      </c>
      <c r="G18" s="175">
        <f t="shared" si="3"/>
        <v>103.05586653061225</v>
      </c>
      <c r="H18" s="175">
        <f t="shared" si="3"/>
        <v>103.26173816326531</v>
      </c>
      <c r="I18" s="175">
        <f t="shared" si="3"/>
        <v>103.21198959183674</v>
      </c>
      <c r="J18" s="175">
        <f t="shared" si="3"/>
        <v>103.53299591836735</v>
      </c>
      <c r="K18" s="175">
        <f t="shared" si="3"/>
        <v>103.72461530612246</v>
      </c>
      <c r="L18" s="175">
        <f t="shared" si="3"/>
        <v>103.95828000000002</v>
      </c>
      <c r="M18" s="175">
        <f t="shared" si="3"/>
        <v>103.50242530612243</v>
      </c>
      <c r="N18" s="175">
        <f t="shared" si="3"/>
        <v>103.52848979591838</v>
      </c>
      <c r="O18" s="175">
        <f t="shared" si="3"/>
        <v>103.48288183673472</v>
      </c>
      <c r="P18" s="175">
        <f t="shared" si="3"/>
        <v>104.15571489795919</v>
      </c>
      <c r="Q18" s="175">
        <f t="shared" si="3"/>
        <v>103.97903612244897</v>
      </c>
      <c r="R18" s="175">
        <f t="shared" si="3"/>
        <v>104.09933285714285</v>
      </c>
      <c r="S18" s="175">
        <f t="shared" si="3"/>
        <v>104.49641142857143</v>
      </c>
      <c r="T18" s="175">
        <f t="shared" si="3"/>
        <v>105.11352979591837</v>
      </c>
      <c r="U18" s="175">
        <f t="shared" si="3"/>
        <v>106.6316124489796</v>
      </c>
      <c r="V18" s="176">
        <f t="shared" si="3"/>
        <v>109.81606673469389</v>
      </c>
      <c r="W18" s="176">
        <f t="shared" si="3"/>
        <v>112.62704040816327</v>
      </c>
      <c r="X18" s="176">
        <f t="shared" si="3"/>
        <v>112.45687653061225</v>
      </c>
      <c r="Y18" s="176">
        <f t="shared" si="3"/>
        <v>114.0382063265306</v>
      </c>
      <c r="Z18" s="176">
        <f t="shared" si="3"/>
        <v>114.30428775510204</v>
      </c>
      <c r="AA18" s="176">
        <f t="shared" si="3"/>
        <v>114.90965530612246</v>
      </c>
      <c r="AB18" s="176">
        <f t="shared" si="3"/>
        <v>115.25778979591838</v>
      </c>
      <c r="AC18" s="176">
        <f t="shared" si="3"/>
        <v>114.69247530612245</v>
      </c>
      <c r="AD18" s="176">
        <f t="shared" si="3"/>
        <v>117.00418632653061</v>
      </c>
      <c r="AE18" s="176">
        <f t="shared" si="3"/>
        <v>117.31500510204083</v>
      </c>
      <c r="AF18" s="176">
        <f t="shared" si="3"/>
        <v>117.50815857142857</v>
      </c>
      <c r="AG18" s="176">
        <f t="shared" si="3"/>
        <v>117.53551816326532</v>
      </c>
      <c r="AH18" s="176">
        <f t="shared" si="3"/>
        <v>118.26268897959184</v>
      </c>
      <c r="AI18" s="176">
        <f t="shared" si="3"/>
        <v>118.36525</v>
      </c>
      <c r="AJ18" s="176">
        <f t="shared" si="3"/>
        <v>118.3450951020408</v>
      </c>
      <c r="AK18" s="176">
        <f t="shared" si="3"/>
        <v>118.07996367346938</v>
      </c>
      <c r="AL18" s="176">
        <f t="shared" si="3"/>
        <v>118.85761734693878</v>
      </c>
      <c r="AM18" s="176">
        <f t="shared" si="3"/>
        <v>119.67248081632654</v>
      </c>
      <c r="AN18" s="176">
        <f t="shared" si="3"/>
        <v>119.85336081632654</v>
      </c>
      <c r="AO18" s="176">
        <f t="shared" si="3"/>
        <v>121.30468979591836</v>
      </c>
      <c r="AP18" s="176">
        <f t="shared" si="3"/>
        <v>121.60349673469386</v>
      </c>
      <c r="AQ18" s="176">
        <f t="shared" si="3"/>
        <v>121.93987775510203</v>
      </c>
      <c r="AR18" s="176">
        <f t="shared" si="3"/>
        <v>123.55927734693877</v>
      </c>
      <c r="AS18" s="176">
        <f t="shared" si="3"/>
        <v>122.24349408163266</v>
      </c>
      <c r="AT18" s="176">
        <f t="shared" si="3"/>
        <v>124.19735367346938</v>
      </c>
      <c r="AU18" s="176">
        <f t="shared" si="3"/>
        <v>124.16239346938775</v>
      </c>
      <c r="AV18" s="176">
        <f t="shared" si="3"/>
        <v>124.26884897959184</v>
      </c>
      <c r="AW18" s="176">
        <f t="shared" si="3"/>
        <v>126.9659063265306</v>
      </c>
      <c r="AX18" s="176">
        <f t="shared" si="3"/>
        <v>125.70110142857143</v>
      </c>
      <c r="AY18" s="176">
        <f t="shared" si="3"/>
        <v>126.27261265306122</v>
      </c>
      <c r="AZ18" s="176">
        <f t="shared" si="3"/>
        <v>127.58284306122449</v>
      </c>
      <c r="BA18" s="176">
        <f t="shared" si="3"/>
        <v>128.84884897959182</v>
      </c>
      <c r="BB18" s="176">
        <f t="shared" si="3"/>
        <v>131.36909489795917</v>
      </c>
      <c r="BC18" s="176">
        <f t="shared" si="3"/>
        <v>132.37430591836736</v>
      </c>
      <c r="BD18" s="176">
        <f t="shared" si="3"/>
        <v>135.61524836734694</v>
      </c>
      <c r="BE18" s="176">
        <f t="shared" si="3"/>
        <v>137.71056959183676</v>
      </c>
      <c r="BF18" s="176">
        <f t="shared" si="3"/>
        <v>140.99183775510204</v>
      </c>
      <c r="BG18" s="176">
        <f t="shared" si="3"/>
        <v>144.57006163265308</v>
      </c>
      <c r="BH18" s="176">
        <f t="shared" si="3"/>
        <v>148.66110653061224</v>
      </c>
      <c r="BI18" s="176">
        <f t="shared" si="3"/>
        <v>156.69852918367346</v>
      </c>
      <c r="BJ18" s="176">
        <f t="shared" si="3"/>
        <v>158.67786469387758</v>
      </c>
      <c r="BK18" s="176">
        <f t="shared" si="3"/>
        <v>158.54615816326529</v>
      </c>
      <c r="BL18" s="176">
        <f t="shared" si="3"/>
        <v>160.25439755102042</v>
      </c>
      <c r="BM18" s="176">
        <f t="shared" si="3"/>
        <v>160.79432387755102</v>
      </c>
    </row>
    <row r="19" spans="1:65" x14ac:dyDescent="0.25">
      <c r="B19" s="148" t="s">
        <v>460</v>
      </c>
      <c r="C19" s="148">
        <v>7</v>
      </c>
      <c r="D19" s="178">
        <v>100.61</v>
      </c>
      <c r="E19" s="178">
        <v>101.22913</v>
      </c>
      <c r="F19" s="178">
        <v>101.46948999999999</v>
      </c>
      <c r="G19" s="178">
        <v>101.39632</v>
      </c>
      <c r="H19" s="178">
        <v>101.95345</v>
      </c>
      <c r="I19" s="178">
        <v>102.37987</v>
      </c>
      <c r="J19" s="178">
        <v>102.75583</v>
      </c>
      <c r="K19" s="178">
        <v>102.59277</v>
      </c>
      <c r="L19" s="178">
        <v>102.59277</v>
      </c>
      <c r="M19" s="178">
        <v>102.30226</v>
      </c>
      <c r="N19" s="178">
        <v>100.95622</v>
      </c>
      <c r="O19" s="178">
        <v>99.427310000000006</v>
      </c>
      <c r="P19" s="178">
        <v>100.10897</v>
      </c>
      <c r="Q19" s="178">
        <v>100.60308000000001</v>
      </c>
      <c r="R19" s="178">
        <v>101.05628</v>
      </c>
      <c r="S19" s="178">
        <v>100.73139</v>
      </c>
      <c r="T19" s="178">
        <v>100.45977999999999</v>
      </c>
      <c r="U19" s="178">
        <v>102.98551999999999</v>
      </c>
      <c r="V19" s="179">
        <v>106.20762000000001</v>
      </c>
      <c r="W19" s="179">
        <v>107.76045999999999</v>
      </c>
      <c r="X19" s="179">
        <v>106.14413</v>
      </c>
      <c r="Y19" s="179">
        <v>106.71178999999999</v>
      </c>
      <c r="Z19" s="179">
        <v>105.68679</v>
      </c>
      <c r="AA19" s="179">
        <v>107.50905</v>
      </c>
      <c r="AB19" s="179">
        <v>108.62233000000001</v>
      </c>
      <c r="AC19" s="179">
        <v>108.76066</v>
      </c>
      <c r="AD19" s="179">
        <v>109.14949</v>
      </c>
      <c r="AE19" s="179">
        <v>109.46763</v>
      </c>
      <c r="AF19" s="179">
        <v>111.67699</v>
      </c>
      <c r="AG19" s="179">
        <v>110.76192</v>
      </c>
      <c r="AH19" s="179">
        <v>112.3436</v>
      </c>
      <c r="AI19" s="179">
        <v>111.09203571428573</v>
      </c>
      <c r="AJ19" s="179">
        <v>111.38154</v>
      </c>
      <c r="AK19" s="179">
        <v>110.27508</v>
      </c>
      <c r="AL19" s="179">
        <v>112.15649999999999</v>
      </c>
      <c r="AM19" s="179">
        <v>112.66133000000001</v>
      </c>
      <c r="AN19" s="180">
        <v>112.27565</v>
      </c>
      <c r="AO19" s="180">
        <v>113.25753</v>
      </c>
      <c r="AP19" s="179">
        <v>112.30489</v>
      </c>
      <c r="AQ19" s="180">
        <v>112.10169999999999</v>
      </c>
      <c r="AR19" s="180">
        <v>116.02029</v>
      </c>
      <c r="AS19" s="180">
        <v>114.55273</v>
      </c>
      <c r="AT19" s="180">
        <v>118.10067285714285</v>
      </c>
      <c r="AU19" s="181">
        <v>116.78223</v>
      </c>
      <c r="AV19" s="181">
        <v>122.49748</v>
      </c>
      <c r="AW19" s="181">
        <v>137.38865999999999</v>
      </c>
      <c r="AX19" s="181">
        <v>127.20625</v>
      </c>
      <c r="AY19" s="181">
        <v>125.69617</v>
      </c>
      <c r="AZ19" s="181">
        <v>126.76291999999999</v>
      </c>
      <c r="BA19" s="181">
        <v>127.22087000000001</v>
      </c>
      <c r="BB19" s="181">
        <v>128.24188000000001</v>
      </c>
      <c r="BC19" s="182">
        <v>128.43573000000001</v>
      </c>
      <c r="BD19" s="182">
        <v>129.18889999999999</v>
      </c>
      <c r="BE19" s="182">
        <v>143.32569000000001</v>
      </c>
      <c r="BF19" s="183">
        <v>144.16851</v>
      </c>
      <c r="BG19" s="183">
        <v>148.11607000000001</v>
      </c>
      <c r="BH19" s="182">
        <v>149.16249999999999</v>
      </c>
      <c r="BI19" s="182">
        <v>157.59988999999999</v>
      </c>
      <c r="BJ19" s="182">
        <v>158.58727999999999</v>
      </c>
      <c r="BK19" s="182">
        <v>156.38659999999999</v>
      </c>
      <c r="BL19" s="182">
        <v>159.97632999999999</v>
      </c>
      <c r="BM19" s="182">
        <v>162.12727000000001</v>
      </c>
    </row>
    <row r="20" spans="1:65" x14ac:dyDescent="0.25">
      <c r="B20" s="148" t="s">
        <v>461</v>
      </c>
      <c r="C20" s="148">
        <v>4</v>
      </c>
      <c r="D20" s="178">
        <v>104.54</v>
      </c>
      <c r="E20" s="178">
        <v>105.50456</v>
      </c>
      <c r="F20" s="178">
        <v>106.42901000000001</v>
      </c>
      <c r="G20" s="178">
        <v>106.75194</v>
      </c>
      <c r="H20" s="178">
        <v>105.64216999999999</v>
      </c>
      <c r="I20" s="178">
        <v>105.49448</v>
      </c>
      <c r="J20" s="178">
        <v>107.66670999999999</v>
      </c>
      <c r="K20" s="178">
        <v>107.63746999999999</v>
      </c>
      <c r="L20" s="178">
        <v>106.83104</v>
      </c>
      <c r="M20" s="178">
        <v>108.39533</v>
      </c>
      <c r="N20" s="178">
        <v>108.00447</v>
      </c>
      <c r="O20" s="178">
        <v>108.0013</v>
      </c>
      <c r="P20" s="178">
        <v>108.87116</v>
      </c>
      <c r="Q20" s="178">
        <v>108.52418</v>
      </c>
      <c r="R20" s="178">
        <v>111.39742</v>
      </c>
      <c r="S20" s="178">
        <v>110.68617</v>
      </c>
      <c r="T20" s="178">
        <v>110.48134</v>
      </c>
      <c r="U20" s="178">
        <v>114.5898</v>
      </c>
      <c r="V20" s="179">
        <v>115.38085</v>
      </c>
      <c r="W20" s="179">
        <v>116.65979</v>
      </c>
      <c r="X20" s="179">
        <v>116.67842</v>
      </c>
      <c r="Y20" s="179">
        <v>116.33054</v>
      </c>
      <c r="Z20" s="179">
        <v>117.43340999999999</v>
      </c>
      <c r="AA20" s="179">
        <v>119.84811000000001</v>
      </c>
      <c r="AB20" s="179">
        <v>120.86382999999999</v>
      </c>
      <c r="AC20" s="179">
        <v>121.37654000000001</v>
      </c>
      <c r="AD20" s="179">
        <v>124.36297</v>
      </c>
      <c r="AE20" s="179">
        <v>126.99525</v>
      </c>
      <c r="AF20" s="179">
        <v>126.94447</v>
      </c>
      <c r="AG20" s="179">
        <v>129.54348999999999</v>
      </c>
      <c r="AH20" s="179">
        <v>128.68172999999999</v>
      </c>
      <c r="AI20" s="179">
        <v>129.80028250000001</v>
      </c>
      <c r="AJ20" s="179">
        <v>132.75407000000001</v>
      </c>
      <c r="AK20" s="179">
        <v>134.12470999999999</v>
      </c>
      <c r="AL20" s="179">
        <v>137.39848000000001</v>
      </c>
      <c r="AM20" s="179">
        <v>139.06011000000001</v>
      </c>
      <c r="AN20" s="180">
        <v>142.26743500000001</v>
      </c>
      <c r="AO20" s="180">
        <v>143.89178999999999</v>
      </c>
      <c r="AP20" s="179">
        <v>143.41684000000001</v>
      </c>
      <c r="AQ20" s="180">
        <v>146.09970999999999</v>
      </c>
      <c r="AR20" s="180">
        <v>146.48849000000001</v>
      </c>
      <c r="AS20" s="180">
        <v>145.19747000000001</v>
      </c>
      <c r="AT20" s="180">
        <v>146.32127500000001</v>
      </c>
      <c r="AU20" s="181">
        <v>146.54597999999999</v>
      </c>
      <c r="AV20" s="181">
        <v>144.79759000000001</v>
      </c>
      <c r="AW20" s="181">
        <v>141.59205</v>
      </c>
      <c r="AX20" s="181">
        <v>143.37754000000001</v>
      </c>
      <c r="AY20" s="181">
        <v>145.83878000000001</v>
      </c>
      <c r="AZ20" s="181">
        <v>148.97953000000001</v>
      </c>
      <c r="BA20" s="181">
        <v>151.09974</v>
      </c>
      <c r="BB20" s="181">
        <v>157.20841999999999</v>
      </c>
      <c r="BC20" s="182">
        <v>163.03380999999999</v>
      </c>
      <c r="BD20" s="182">
        <v>171.67984000000001</v>
      </c>
      <c r="BE20" s="182">
        <v>176.01893999999999</v>
      </c>
      <c r="BF20" s="183">
        <v>174.52825999999999</v>
      </c>
      <c r="BG20" s="183">
        <v>176.58831000000001</v>
      </c>
      <c r="BH20" s="182">
        <v>177.7467</v>
      </c>
      <c r="BI20" s="182">
        <v>183.62207000000001</v>
      </c>
      <c r="BJ20" s="182">
        <v>185.45335</v>
      </c>
      <c r="BK20" s="182">
        <v>190.74912</v>
      </c>
      <c r="BL20" s="182">
        <v>190.53125</v>
      </c>
      <c r="BM20" s="182">
        <v>189.74215000000001</v>
      </c>
    </row>
    <row r="21" spans="1:65" x14ac:dyDescent="0.25">
      <c r="B21" s="148" t="s">
        <v>462</v>
      </c>
      <c r="C21" s="148">
        <v>6</v>
      </c>
      <c r="D21" s="178">
        <v>107.61</v>
      </c>
      <c r="E21" s="178">
        <v>108.04236</v>
      </c>
      <c r="F21" s="178">
        <v>108.43489</v>
      </c>
      <c r="G21" s="178">
        <v>109.93985000000001</v>
      </c>
      <c r="H21" s="178">
        <v>109.99012</v>
      </c>
      <c r="I21" s="178">
        <v>110.75642000000001</v>
      </c>
      <c r="J21" s="178">
        <v>110.63981</v>
      </c>
      <c r="K21" s="178">
        <v>110.71887</v>
      </c>
      <c r="L21" s="178">
        <v>110.70671</v>
      </c>
      <c r="M21" s="178">
        <v>112.31833</v>
      </c>
      <c r="N21" s="178">
        <v>112.26808</v>
      </c>
      <c r="O21" s="178">
        <v>112.30844999999999</v>
      </c>
      <c r="P21" s="178">
        <v>115.67991000000001</v>
      </c>
      <c r="Q21" s="178">
        <v>116.28412</v>
      </c>
      <c r="R21" s="178">
        <v>116.47199999999999</v>
      </c>
      <c r="S21" s="178">
        <v>118.47235999999999</v>
      </c>
      <c r="T21" s="178">
        <v>121.08489</v>
      </c>
      <c r="U21" s="178">
        <v>123.58835000000001</v>
      </c>
      <c r="V21" s="179">
        <v>127.82076000000001</v>
      </c>
      <c r="W21" s="179">
        <v>132.46073000000001</v>
      </c>
      <c r="X21" s="179">
        <v>134.33559</v>
      </c>
      <c r="Y21" s="179">
        <v>137.16557</v>
      </c>
      <c r="Z21" s="179">
        <v>134.87137000000001</v>
      </c>
      <c r="AA21" s="179">
        <v>135.06743</v>
      </c>
      <c r="AB21" s="179">
        <v>140.59361000000001</v>
      </c>
      <c r="AC21" s="179">
        <v>132.97762</v>
      </c>
      <c r="AD21" s="179">
        <v>142.3075</v>
      </c>
      <c r="AE21" s="179">
        <v>142.34921</v>
      </c>
      <c r="AF21" s="179">
        <v>143.37669</v>
      </c>
      <c r="AG21" s="179">
        <v>142.33769000000001</v>
      </c>
      <c r="AH21" s="179">
        <v>143.03639000000001</v>
      </c>
      <c r="AI21" s="179">
        <v>143.23487</v>
      </c>
      <c r="AJ21" s="179">
        <v>141.63928999999999</v>
      </c>
      <c r="AK21" s="179">
        <v>140.35751999999999</v>
      </c>
      <c r="AL21" s="179">
        <v>140.97253000000001</v>
      </c>
      <c r="AM21" s="179">
        <v>143.85986</v>
      </c>
      <c r="AN21" s="180">
        <v>143.79784833333335</v>
      </c>
      <c r="AO21" s="180">
        <v>139.68834000000001</v>
      </c>
      <c r="AP21" s="179">
        <v>146.70414</v>
      </c>
      <c r="AQ21" s="180">
        <v>147.72227000000001</v>
      </c>
      <c r="AR21" s="180">
        <v>154.60122999999999</v>
      </c>
      <c r="AS21" s="180">
        <v>152.13723999999999</v>
      </c>
      <c r="AT21" s="180">
        <v>155.58441833333333</v>
      </c>
      <c r="AU21" s="181">
        <v>159.17205000000001</v>
      </c>
      <c r="AV21" s="181">
        <v>157.874</v>
      </c>
      <c r="AW21" s="181">
        <v>157.12101999999999</v>
      </c>
      <c r="AX21" s="181">
        <v>159.16175999999999</v>
      </c>
      <c r="AY21" s="181">
        <v>159.3871</v>
      </c>
      <c r="AZ21" s="181">
        <v>164.88155</v>
      </c>
      <c r="BA21" s="181">
        <v>168.49012999999999</v>
      </c>
      <c r="BB21" s="181">
        <v>174.21643</v>
      </c>
      <c r="BC21" s="182">
        <v>177.63478000000001</v>
      </c>
      <c r="BD21" s="182">
        <v>186.45133999999999</v>
      </c>
      <c r="BE21" s="182">
        <v>177.77513999999999</v>
      </c>
      <c r="BF21" s="183">
        <v>186.65101999999999</v>
      </c>
      <c r="BG21" s="183">
        <v>187.35413</v>
      </c>
      <c r="BH21" s="182">
        <v>191.7193</v>
      </c>
      <c r="BI21" s="182">
        <v>191.21279999999999</v>
      </c>
      <c r="BJ21" s="182">
        <v>198.00136000000001</v>
      </c>
      <c r="BK21" s="182">
        <v>192.98192</v>
      </c>
      <c r="BL21" s="182">
        <v>193.96053000000001</v>
      </c>
      <c r="BM21" s="182">
        <v>196.83485999999999</v>
      </c>
    </row>
    <row r="22" spans="1:65" x14ac:dyDescent="0.25">
      <c r="B22" s="148" t="s">
        <v>463</v>
      </c>
      <c r="C22" s="148">
        <v>2</v>
      </c>
      <c r="D22" s="178">
        <v>102.83</v>
      </c>
      <c r="E22" s="178">
        <v>103.05383999999999</v>
      </c>
      <c r="F22" s="178">
        <v>102.07129999999999</v>
      </c>
      <c r="G22" s="178">
        <v>102.07129999999999</v>
      </c>
      <c r="H22" s="178">
        <v>104.22891</v>
      </c>
      <c r="I22" s="178">
        <v>106.38651</v>
      </c>
      <c r="J22" s="178">
        <v>109.80548</v>
      </c>
      <c r="K22" s="178">
        <v>111.53157</v>
      </c>
      <c r="L22" s="178">
        <v>113.39042999999999</v>
      </c>
      <c r="M22" s="178">
        <v>101.97172</v>
      </c>
      <c r="N22" s="178">
        <v>102.76837</v>
      </c>
      <c r="O22" s="178">
        <v>102.56921</v>
      </c>
      <c r="P22" s="178">
        <v>103.96335000000001</v>
      </c>
      <c r="Q22" s="178">
        <v>103.6978</v>
      </c>
      <c r="R22" s="178">
        <v>104.42807000000001</v>
      </c>
      <c r="S22" s="178">
        <v>103.96335000000001</v>
      </c>
      <c r="T22" s="178">
        <v>105.55665999999999</v>
      </c>
      <c r="U22" s="178">
        <v>107.18316</v>
      </c>
      <c r="V22" s="179">
        <v>110.20381</v>
      </c>
      <c r="W22" s="179">
        <v>105.77574</v>
      </c>
      <c r="X22" s="179">
        <v>108.84950000000001</v>
      </c>
      <c r="Y22" s="179">
        <v>112.72655</v>
      </c>
      <c r="Z22" s="179">
        <v>123.74693000000001</v>
      </c>
      <c r="AA22" s="179">
        <v>120.16199</v>
      </c>
      <c r="AB22" s="179">
        <v>117.3737</v>
      </c>
      <c r="AC22" s="179">
        <v>120.82586000000001</v>
      </c>
      <c r="AD22" s="179">
        <v>123.48138</v>
      </c>
      <c r="AE22" s="179">
        <v>123.28221000000001</v>
      </c>
      <c r="AF22" s="179">
        <v>123.48138</v>
      </c>
      <c r="AG22" s="179">
        <v>127.13271</v>
      </c>
      <c r="AH22" s="179">
        <v>145.80761000000001</v>
      </c>
      <c r="AI22" s="179">
        <v>129.45627999999999</v>
      </c>
      <c r="AJ22" s="179">
        <v>128.62644</v>
      </c>
      <c r="AK22" s="179">
        <v>132.11179999999999</v>
      </c>
      <c r="AL22" s="179">
        <v>132.77567999999999</v>
      </c>
      <c r="AM22" s="179">
        <v>132.77567999999999</v>
      </c>
      <c r="AN22" s="180">
        <v>132.77567999999999</v>
      </c>
      <c r="AO22" s="180">
        <v>136.53987000000001</v>
      </c>
      <c r="AP22" s="179">
        <v>132.77567999999999</v>
      </c>
      <c r="AQ22" s="180">
        <v>132.77567999999999</v>
      </c>
      <c r="AR22" s="180">
        <v>133.43955</v>
      </c>
      <c r="AS22" s="180">
        <v>136.49339000000001</v>
      </c>
      <c r="AT22" s="180">
        <v>148.37682000000001</v>
      </c>
      <c r="AU22" s="181">
        <v>136.97802999999999</v>
      </c>
      <c r="AV22" s="181">
        <v>136.62617</v>
      </c>
      <c r="AW22" s="181">
        <v>143.39773</v>
      </c>
      <c r="AX22" s="181">
        <v>143.39773</v>
      </c>
      <c r="AY22" s="181">
        <v>143.39773</v>
      </c>
      <c r="AZ22" s="181">
        <v>144.72549000000001</v>
      </c>
      <c r="BA22" s="181">
        <v>141.40609000000001</v>
      </c>
      <c r="BB22" s="181">
        <v>145.78769</v>
      </c>
      <c r="BC22" s="182">
        <v>148.70876000000001</v>
      </c>
      <c r="BD22" s="182">
        <v>160.06108</v>
      </c>
      <c r="BE22" s="182">
        <v>158.26861</v>
      </c>
      <c r="BF22" s="183">
        <v>158.22212999999999</v>
      </c>
      <c r="BG22" s="183">
        <v>162.78962000000001</v>
      </c>
      <c r="BH22" s="182">
        <v>165.57127</v>
      </c>
      <c r="BI22" s="182">
        <v>173.71706</v>
      </c>
      <c r="BJ22" s="182">
        <v>176.65804</v>
      </c>
      <c r="BK22" s="182">
        <v>176.59164999999999</v>
      </c>
      <c r="BL22" s="182">
        <v>184.55819</v>
      </c>
      <c r="BM22" s="182">
        <v>185.44114999999999</v>
      </c>
    </row>
    <row r="23" spans="1:65" x14ac:dyDescent="0.25">
      <c r="B23" s="148" t="s">
        <v>464</v>
      </c>
      <c r="C23" s="148">
        <v>1</v>
      </c>
      <c r="D23" s="178">
        <v>109.07</v>
      </c>
      <c r="E23" s="178">
        <v>110.45362</v>
      </c>
      <c r="F23" s="178">
        <v>114.02136</v>
      </c>
      <c r="G23" s="178">
        <v>107.63345</v>
      </c>
      <c r="H23" s="178">
        <v>111.07846000000001</v>
      </c>
      <c r="I23" s="178">
        <v>111.12708000000001</v>
      </c>
      <c r="J23" s="178">
        <v>110.57444</v>
      </c>
      <c r="K23" s="178">
        <v>111.23235</v>
      </c>
      <c r="L23" s="178">
        <v>111.23235</v>
      </c>
      <c r="M23" s="178">
        <v>112.10955</v>
      </c>
      <c r="N23" s="178">
        <v>112.98672999999999</v>
      </c>
      <c r="O23" s="178">
        <v>110.96437</v>
      </c>
      <c r="P23" s="178">
        <v>114.47461</v>
      </c>
      <c r="Q23" s="178">
        <v>115.07539</v>
      </c>
      <c r="R23" s="178">
        <v>116.61819</v>
      </c>
      <c r="S23" s="178">
        <v>116.64698</v>
      </c>
      <c r="T23" s="178">
        <v>116.87728</v>
      </c>
      <c r="U23" s="178">
        <v>116.76219</v>
      </c>
      <c r="V23" s="179">
        <v>117.79398</v>
      </c>
      <c r="W23" s="179">
        <v>117.38693000000001</v>
      </c>
      <c r="X23" s="179">
        <v>117.38693000000001</v>
      </c>
      <c r="Y23" s="179">
        <v>118.24966000000001</v>
      </c>
      <c r="Z23" s="179">
        <v>118.53583999999999</v>
      </c>
      <c r="AA23" s="179">
        <v>116.30067</v>
      </c>
      <c r="AB23" s="179">
        <v>114.14426</v>
      </c>
      <c r="AC23" s="179">
        <v>116.05682</v>
      </c>
      <c r="AD23" s="179">
        <v>113.75843999999999</v>
      </c>
      <c r="AE23" s="179">
        <v>115.35213</v>
      </c>
      <c r="AF23" s="179">
        <v>115.37211000000001</v>
      </c>
      <c r="AG23" s="179">
        <v>115.7212</v>
      </c>
      <c r="AH23" s="179">
        <v>115.60495</v>
      </c>
      <c r="AI23" s="179">
        <v>116.24517</v>
      </c>
      <c r="AJ23" s="179">
        <v>115.95332999999999</v>
      </c>
      <c r="AK23" s="179">
        <v>116.41622</v>
      </c>
      <c r="AL23" s="179">
        <v>116.99226</v>
      </c>
      <c r="AM23" s="179">
        <v>116.82205</v>
      </c>
      <c r="AN23" s="180">
        <v>115.95332999999999</v>
      </c>
      <c r="AO23" s="180">
        <v>117.56547</v>
      </c>
      <c r="AP23" s="179">
        <v>116.24517</v>
      </c>
      <c r="AQ23" s="180">
        <v>115.08273</v>
      </c>
      <c r="AR23" s="180">
        <v>115.95332999999999</v>
      </c>
      <c r="AS23" s="180">
        <v>116.44819</v>
      </c>
      <c r="AT23" s="180">
        <v>118.24966000000001</v>
      </c>
      <c r="AU23" s="181">
        <v>118.24966000000001</v>
      </c>
      <c r="AV23" s="181">
        <v>118.24966000000001</v>
      </c>
      <c r="AW23" s="181">
        <v>118.24966000000001</v>
      </c>
      <c r="AX23" s="181">
        <v>118.24966000000001</v>
      </c>
      <c r="AY23" s="181">
        <v>118.24966000000001</v>
      </c>
      <c r="AZ23" s="181">
        <v>118.24966000000001</v>
      </c>
      <c r="BA23" s="181">
        <v>118.24966000000001</v>
      </c>
      <c r="BB23" s="181">
        <v>118.24966000000001</v>
      </c>
      <c r="BC23" s="182">
        <v>118.24966000000001</v>
      </c>
      <c r="BD23" s="182">
        <v>118.24966000000001</v>
      </c>
      <c r="BE23" s="182">
        <v>118.24966000000001</v>
      </c>
      <c r="BF23" s="183">
        <v>122.73308</v>
      </c>
      <c r="BG23" s="183">
        <v>140.70833999999999</v>
      </c>
      <c r="BH23" s="182">
        <v>151.54017999999999</v>
      </c>
      <c r="BI23" s="182">
        <v>163.65942999999999</v>
      </c>
      <c r="BJ23" s="182">
        <v>161.74055999999999</v>
      </c>
      <c r="BK23" s="182">
        <v>161.92001999999999</v>
      </c>
      <c r="BL23" s="182">
        <v>160.16436999999999</v>
      </c>
      <c r="BM23" s="182">
        <v>162.78744</v>
      </c>
    </row>
    <row r="24" spans="1:65" x14ac:dyDescent="0.25">
      <c r="B24" s="148" t="s">
        <v>465</v>
      </c>
      <c r="C24" s="148">
        <v>25</v>
      </c>
      <c r="D24" s="178">
        <v>101.59</v>
      </c>
      <c r="E24" s="178">
        <v>100.83673</v>
      </c>
      <c r="F24" s="178">
        <v>101.81113000000001</v>
      </c>
      <c r="G24" s="178">
        <v>101.01699000000001</v>
      </c>
      <c r="H24" s="178">
        <v>100.85466</v>
      </c>
      <c r="I24" s="178">
        <v>100.52758</v>
      </c>
      <c r="J24" s="178">
        <v>100.46929</v>
      </c>
      <c r="K24" s="178">
        <v>100.68137</v>
      </c>
      <c r="L24" s="178">
        <v>100.87542000000001</v>
      </c>
      <c r="M24" s="178">
        <v>100.42961</v>
      </c>
      <c r="N24" s="178">
        <v>100.71839</v>
      </c>
      <c r="O24" s="178">
        <v>100.64807</v>
      </c>
      <c r="P24" s="178">
        <v>100.47315</v>
      </c>
      <c r="Q24" s="178">
        <v>99.943979999999996</v>
      </c>
      <c r="R24" s="178">
        <v>99.581819999999993</v>
      </c>
      <c r="S24" s="178">
        <v>100.07839</v>
      </c>
      <c r="T24" s="178">
        <v>100.60628</v>
      </c>
      <c r="U24" s="178">
        <v>101.8152</v>
      </c>
      <c r="V24" s="179">
        <v>105.19457</v>
      </c>
      <c r="W24" s="179">
        <v>109.41041</v>
      </c>
      <c r="X24" s="179">
        <v>108.93957</v>
      </c>
      <c r="Y24" s="179">
        <v>110.70811999999999</v>
      </c>
      <c r="Z24" s="179">
        <v>111.03197</v>
      </c>
      <c r="AA24" s="179">
        <v>111.14305</v>
      </c>
      <c r="AB24" s="179">
        <v>110.16799</v>
      </c>
      <c r="AC24" s="179">
        <v>110.22717</v>
      </c>
      <c r="AD24" s="179">
        <v>111.85554</v>
      </c>
      <c r="AE24" s="179">
        <v>111.78059</v>
      </c>
      <c r="AF24" s="179">
        <v>110.80155000000001</v>
      </c>
      <c r="AG24" s="179">
        <v>110.78382999999999</v>
      </c>
      <c r="AH24" s="179">
        <v>109.94844999999999</v>
      </c>
      <c r="AI24" s="179">
        <v>111.51016159999999</v>
      </c>
      <c r="AJ24" s="179">
        <v>111.43492999999999</v>
      </c>
      <c r="AK24" s="179">
        <v>111.15816</v>
      </c>
      <c r="AL24" s="179">
        <v>112.01318999999999</v>
      </c>
      <c r="AM24" s="179">
        <v>112.1848</v>
      </c>
      <c r="AN24" s="180">
        <v>112.0721444</v>
      </c>
      <c r="AO24" s="180">
        <v>114.91755999999999</v>
      </c>
      <c r="AP24" s="179">
        <v>114.40877999999999</v>
      </c>
      <c r="AQ24" s="180">
        <v>115.35444</v>
      </c>
      <c r="AR24" s="180">
        <v>115.71335000000001</v>
      </c>
      <c r="AS24" s="180">
        <v>114.11781000000001</v>
      </c>
      <c r="AT24" s="180">
        <v>115.00878640000001</v>
      </c>
      <c r="AU24" s="181">
        <v>115.13825</v>
      </c>
      <c r="AV24" s="181">
        <v>114.40036000000001</v>
      </c>
      <c r="AW24" s="181">
        <v>115.82459</v>
      </c>
      <c r="AX24" s="181">
        <v>115.30146000000001</v>
      </c>
      <c r="AY24" s="181">
        <v>116.14943</v>
      </c>
      <c r="AZ24" s="181">
        <v>116.45032999999999</v>
      </c>
      <c r="BA24" s="181">
        <v>117.63945</v>
      </c>
      <c r="BB24" s="181">
        <v>119.34039</v>
      </c>
      <c r="BC24" s="182">
        <v>119.39142</v>
      </c>
      <c r="BD24" s="182">
        <v>120.95085</v>
      </c>
      <c r="BE24" s="182">
        <v>122.36548000000001</v>
      </c>
      <c r="BF24" s="183">
        <v>126.12598</v>
      </c>
      <c r="BG24" s="183">
        <v>130.06972999999999</v>
      </c>
      <c r="BH24" s="182">
        <v>135.69452000000001</v>
      </c>
      <c r="BI24" s="182">
        <v>147.12123</v>
      </c>
      <c r="BJ24" s="182">
        <v>148.59993</v>
      </c>
      <c r="BK24" s="182">
        <v>149.32487</v>
      </c>
      <c r="BL24" s="182">
        <v>151.02304000000001</v>
      </c>
      <c r="BM24" s="182">
        <v>150.93299999999999</v>
      </c>
    </row>
    <row r="25" spans="1:65" x14ac:dyDescent="0.25">
      <c r="B25" s="148" t="s">
        <v>466</v>
      </c>
      <c r="C25" s="148">
        <v>4</v>
      </c>
      <c r="D25" s="178">
        <v>104.86</v>
      </c>
      <c r="E25" s="178">
        <v>104.7967</v>
      </c>
      <c r="F25" s="178">
        <v>103.48997</v>
      </c>
      <c r="G25" s="178">
        <v>104.02889</v>
      </c>
      <c r="H25" s="178">
        <v>105.68471</v>
      </c>
      <c r="I25" s="178">
        <v>104.28059</v>
      </c>
      <c r="J25" s="178">
        <v>104.35066</v>
      </c>
      <c r="K25" s="178">
        <v>104.54098</v>
      </c>
      <c r="L25" s="178">
        <v>106.08580000000001</v>
      </c>
      <c r="M25" s="178">
        <v>105.30462</v>
      </c>
      <c r="N25" s="178">
        <v>106.02321999999999</v>
      </c>
      <c r="O25" s="178">
        <v>109.12739999999999</v>
      </c>
      <c r="P25" s="178">
        <v>109.76827</v>
      </c>
      <c r="Q25" s="178">
        <v>109.46982</v>
      </c>
      <c r="R25" s="178">
        <v>108.50796</v>
      </c>
      <c r="S25" s="178">
        <v>108.77303999999999</v>
      </c>
      <c r="T25" s="178">
        <v>108.94055</v>
      </c>
      <c r="U25" s="178">
        <v>106.91314</v>
      </c>
      <c r="V25" s="179">
        <v>110.25503</v>
      </c>
      <c r="W25" s="179">
        <v>109.69989</v>
      </c>
      <c r="X25" s="179">
        <v>109.01891000000001</v>
      </c>
      <c r="Y25" s="179">
        <v>110.29206000000001</v>
      </c>
      <c r="Z25" s="179">
        <v>110.07794</v>
      </c>
      <c r="AA25" s="179">
        <v>113.25296</v>
      </c>
      <c r="AB25" s="179">
        <v>114.29174999999999</v>
      </c>
      <c r="AC25" s="179">
        <v>115.46174999999999</v>
      </c>
      <c r="AD25" s="179">
        <v>115.18803</v>
      </c>
      <c r="AE25" s="179">
        <v>115.91357000000001</v>
      </c>
      <c r="AF25" s="179">
        <v>118.93729999999999</v>
      </c>
      <c r="AG25" s="179">
        <v>118.03112</v>
      </c>
      <c r="AH25" s="179">
        <v>119.89747</v>
      </c>
      <c r="AI25" s="179">
        <v>120.18272</v>
      </c>
      <c r="AJ25" s="179">
        <v>119.82684999999999</v>
      </c>
      <c r="AK25" s="179">
        <v>118.93872</v>
      </c>
      <c r="AL25" s="179">
        <v>115.15631999999999</v>
      </c>
      <c r="AM25" s="179">
        <v>117.23231</v>
      </c>
      <c r="AN25" s="180">
        <v>117.93</v>
      </c>
      <c r="AO25" s="180">
        <v>118.46142</v>
      </c>
      <c r="AP25" s="179">
        <v>119.13222</v>
      </c>
      <c r="AQ25" s="180">
        <v>113.77864</v>
      </c>
      <c r="AR25" s="180">
        <v>113.25876</v>
      </c>
      <c r="AS25" s="180">
        <v>113.01714</v>
      </c>
      <c r="AT25" s="180">
        <v>112.4877625</v>
      </c>
      <c r="AU25" s="181">
        <v>113.65087</v>
      </c>
      <c r="AV25" s="181">
        <v>113.43647</v>
      </c>
      <c r="AW25" s="181">
        <v>112.46365</v>
      </c>
      <c r="AX25" s="181">
        <v>113.21196999999999</v>
      </c>
      <c r="AY25" s="181">
        <v>114.75655999999999</v>
      </c>
      <c r="AZ25" s="181">
        <v>115.01314000000001</v>
      </c>
      <c r="BA25" s="181">
        <v>116.41492</v>
      </c>
      <c r="BB25" s="181">
        <v>117.98136</v>
      </c>
      <c r="BC25" s="182">
        <v>117.22357</v>
      </c>
      <c r="BD25" s="182">
        <v>118.31359999999999</v>
      </c>
      <c r="BE25" s="182">
        <v>119.97190000000001</v>
      </c>
      <c r="BF25" s="183">
        <v>122.26862</v>
      </c>
      <c r="BG25" s="183">
        <v>124.65291999999999</v>
      </c>
      <c r="BH25" s="182">
        <v>125.97709999999999</v>
      </c>
      <c r="BI25" s="182">
        <v>126.03483</v>
      </c>
      <c r="BJ25" s="182">
        <v>126.30699</v>
      </c>
      <c r="BK25" s="182">
        <v>126.23562</v>
      </c>
      <c r="BL25" s="182">
        <v>125.47156</v>
      </c>
      <c r="BM25" s="182">
        <v>124.26461999999999</v>
      </c>
    </row>
    <row r="26" spans="1:65" x14ac:dyDescent="0.25">
      <c r="A26" s="173" t="s">
        <v>48</v>
      </c>
      <c r="C26" s="186">
        <v>30</v>
      </c>
      <c r="D26" s="175">
        <f>(D27*9+D28*11+D29*2+D30*2+D31*6)/30</f>
        <v>102.76333333333334</v>
      </c>
      <c r="E26" s="175">
        <f t="shared" ref="E26:BM26" si="4">(E27*9+E28*11+E29*2+E30*2+E31*6)/30</f>
        <v>103.91695033333335</v>
      </c>
      <c r="F26" s="175">
        <f t="shared" si="4"/>
        <v>105.33448066666666</v>
      </c>
      <c r="G26" s="175">
        <f t="shared" si="4"/>
        <v>105.96298700000001</v>
      </c>
      <c r="H26" s="175">
        <f t="shared" si="4"/>
        <v>104.99791933333333</v>
      </c>
      <c r="I26" s="175">
        <f t="shared" si="4"/>
        <v>106.67565266666666</v>
      </c>
      <c r="J26" s="175">
        <f t="shared" si="4"/>
        <v>108.833673</v>
      </c>
      <c r="K26" s="175">
        <f t="shared" si="4"/>
        <v>108.21209033333331</v>
      </c>
      <c r="L26" s="175">
        <f t="shared" si="4"/>
        <v>107.875711</v>
      </c>
      <c r="M26" s="175">
        <f t="shared" si="4"/>
        <v>107.28551933333333</v>
      </c>
      <c r="N26" s="175">
        <f t="shared" si="4"/>
        <v>107.04195</v>
      </c>
      <c r="O26" s="175">
        <f t="shared" si="4"/>
        <v>108.83747833333334</v>
      </c>
      <c r="P26" s="175">
        <f t="shared" si="4"/>
        <v>111.06351666666666</v>
      </c>
      <c r="Q26" s="175">
        <f t="shared" si="4"/>
        <v>108.689644</v>
      </c>
      <c r="R26" s="175">
        <f t="shared" si="4"/>
        <v>110.20367766666665</v>
      </c>
      <c r="S26" s="175">
        <f t="shared" si="4"/>
        <v>110.35783766666667</v>
      </c>
      <c r="T26" s="175">
        <f t="shared" si="4"/>
        <v>110.27833600000001</v>
      </c>
      <c r="U26" s="175">
        <f t="shared" si="4"/>
        <v>109.47863599999999</v>
      </c>
      <c r="V26" s="176">
        <f t="shared" si="4"/>
        <v>110.81525866666668</v>
      </c>
      <c r="W26" s="176">
        <f t="shared" si="4"/>
        <v>111.19139966666668</v>
      </c>
      <c r="X26" s="176">
        <f t="shared" si="4"/>
        <v>110.90416233333333</v>
      </c>
      <c r="Y26" s="176">
        <f t="shared" si="4"/>
        <v>110.49498533333333</v>
      </c>
      <c r="Z26" s="176">
        <f t="shared" si="4"/>
        <v>112.24846266666667</v>
      </c>
      <c r="AA26" s="176">
        <f t="shared" si="4"/>
        <v>112.12239100000001</v>
      </c>
      <c r="AB26" s="176">
        <f t="shared" si="4"/>
        <v>112.46672133333333</v>
      </c>
      <c r="AC26" s="176">
        <f t="shared" si="4"/>
        <v>111.81813333333334</v>
      </c>
      <c r="AD26" s="176">
        <f t="shared" si="4"/>
        <v>116.33533033333335</v>
      </c>
      <c r="AE26" s="176">
        <f t="shared" si="4"/>
        <v>117.264616</v>
      </c>
      <c r="AF26" s="176">
        <f t="shared" si="4"/>
        <v>116.91459233333335</v>
      </c>
      <c r="AG26" s="176">
        <f t="shared" si="4"/>
        <v>118.77965966666667</v>
      </c>
      <c r="AH26" s="176">
        <f t="shared" si="4"/>
        <v>121.55668233333333</v>
      </c>
      <c r="AI26" s="176">
        <f t="shared" si="4"/>
        <v>122.41310533333333</v>
      </c>
      <c r="AJ26" s="176">
        <f t="shared" si="4"/>
        <v>119.98748166666668</v>
      </c>
      <c r="AK26" s="176">
        <f t="shared" si="4"/>
        <v>121.37256866666667</v>
      </c>
      <c r="AL26" s="176">
        <f t="shared" si="4"/>
        <v>122.13358266666665</v>
      </c>
      <c r="AM26" s="176">
        <f t="shared" si="4"/>
        <v>121.36270900000001</v>
      </c>
      <c r="AN26" s="176">
        <f t="shared" si="4"/>
        <v>122.50000900000001</v>
      </c>
      <c r="AO26" s="176">
        <f t="shared" si="4"/>
        <v>122.69641866666666</v>
      </c>
      <c r="AP26" s="176">
        <f t="shared" si="4"/>
        <v>124.53741566666667</v>
      </c>
      <c r="AQ26" s="176">
        <f t="shared" si="4"/>
        <v>126.16423</v>
      </c>
      <c r="AR26" s="176">
        <f t="shared" si="4"/>
        <v>125.41515933333332</v>
      </c>
      <c r="AS26" s="176">
        <f t="shared" si="4"/>
        <v>127.879564</v>
      </c>
      <c r="AT26" s="176">
        <f t="shared" si="4"/>
        <v>131.182928</v>
      </c>
      <c r="AU26" s="176">
        <f t="shared" si="4"/>
        <v>131.67666433333335</v>
      </c>
      <c r="AV26" s="176">
        <f t="shared" si="4"/>
        <v>134.40967300000003</v>
      </c>
      <c r="AW26" s="176">
        <f t="shared" si="4"/>
        <v>135.37023066666666</v>
      </c>
      <c r="AX26" s="176">
        <f t="shared" si="4"/>
        <v>135.17937233333333</v>
      </c>
      <c r="AY26" s="176">
        <f t="shared" si="4"/>
        <v>135.52413300000001</v>
      </c>
      <c r="AZ26" s="176">
        <f t="shared" si="4"/>
        <v>135.22753600000001</v>
      </c>
      <c r="BA26" s="176">
        <f t="shared" si="4"/>
        <v>136.43194066666666</v>
      </c>
      <c r="BB26" s="176">
        <f t="shared" si="4"/>
        <v>137.00175633333336</v>
      </c>
      <c r="BC26" s="176">
        <f t="shared" si="4"/>
        <v>137.59129933333332</v>
      </c>
      <c r="BD26" s="176">
        <f t="shared" si="4"/>
        <v>139.98105466666669</v>
      </c>
      <c r="BE26" s="176">
        <f t="shared" si="4"/>
        <v>143.18949000000001</v>
      </c>
      <c r="BF26" s="176">
        <f t="shared" si="4"/>
        <v>144.939123</v>
      </c>
      <c r="BG26" s="176">
        <f t="shared" si="4"/>
        <v>145.41265366666667</v>
      </c>
      <c r="BH26" s="176">
        <f t="shared" si="4"/>
        <v>148.11923433333331</v>
      </c>
      <c r="BI26" s="176">
        <f t="shared" si="4"/>
        <v>149.45058233333336</v>
      </c>
      <c r="BJ26" s="176">
        <f t="shared" si="4"/>
        <v>151.56995333333333</v>
      </c>
      <c r="BK26" s="176">
        <f t="shared" si="4"/>
        <v>153.16638599999999</v>
      </c>
      <c r="BL26" s="176">
        <f t="shared" si="4"/>
        <v>151.9874613333333</v>
      </c>
      <c r="BM26" s="176">
        <f t="shared" si="4"/>
        <v>153.60180499999998</v>
      </c>
    </row>
    <row r="27" spans="1:65" x14ac:dyDescent="0.25">
      <c r="B27" s="148" t="s">
        <v>467</v>
      </c>
      <c r="C27" s="148">
        <v>9</v>
      </c>
      <c r="D27" s="178">
        <v>99.42</v>
      </c>
      <c r="E27" s="178">
        <v>102.66771</v>
      </c>
      <c r="F27" s="178">
        <v>103.91880999999999</v>
      </c>
      <c r="G27" s="178">
        <v>103.76173</v>
      </c>
      <c r="H27" s="178">
        <v>100.09452</v>
      </c>
      <c r="I27" s="178">
        <v>103.88034</v>
      </c>
      <c r="J27" s="178">
        <v>109.81682000000001</v>
      </c>
      <c r="K27" s="178">
        <v>107.18702</v>
      </c>
      <c r="L27" s="178">
        <v>104.03967</v>
      </c>
      <c r="M27" s="178">
        <v>101.74424</v>
      </c>
      <c r="N27" s="178">
        <v>103.54965</v>
      </c>
      <c r="O27" s="178">
        <v>104.27855</v>
      </c>
      <c r="P27" s="178">
        <v>107.88898</v>
      </c>
      <c r="Q27" s="178">
        <v>103.88508</v>
      </c>
      <c r="R27" s="178">
        <v>106.7406</v>
      </c>
      <c r="S27" s="178">
        <v>106.26606</v>
      </c>
      <c r="T27" s="178">
        <v>106.76412000000001</v>
      </c>
      <c r="U27" s="178">
        <v>105.35191</v>
      </c>
      <c r="V27" s="179">
        <v>108.20254</v>
      </c>
      <c r="W27" s="179">
        <v>106.08154999999999</v>
      </c>
      <c r="X27" s="179">
        <v>105.31446</v>
      </c>
      <c r="Y27" s="179">
        <v>104.32655</v>
      </c>
      <c r="Z27" s="179">
        <v>105.22396999999999</v>
      </c>
      <c r="AA27" s="179">
        <v>106.90092</v>
      </c>
      <c r="AB27" s="179">
        <v>106.32925</v>
      </c>
      <c r="AC27" s="179">
        <v>106.33787</v>
      </c>
      <c r="AD27" s="179">
        <v>111.5728</v>
      </c>
      <c r="AE27" s="179">
        <v>112.29644999999999</v>
      </c>
      <c r="AF27" s="179">
        <v>109.49294</v>
      </c>
      <c r="AG27" s="179">
        <v>114.60845999999999</v>
      </c>
      <c r="AH27" s="179">
        <v>115.65052</v>
      </c>
      <c r="AI27" s="179">
        <v>116.70340444444443</v>
      </c>
      <c r="AJ27" s="179">
        <v>112.50821000000001</v>
      </c>
      <c r="AK27" s="179">
        <v>110.3386</v>
      </c>
      <c r="AL27" s="179">
        <v>114.21429999999999</v>
      </c>
      <c r="AM27" s="179">
        <v>113.23627</v>
      </c>
      <c r="AN27" s="180">
        <v>113.66642222222222</v>
      </c>
      <c r="AO27" s="180">
        <v>114.32307</v>
      </c>
      <c r="AP27" s="179">
        <v>117.66048000000001</v>
      </c>
      <c r="AQ27" s="180">
        <v>121.7799</v>
      </c>
      <c r="AR27" s="180">
        <v>117.69043000000001</v>
      </c>
      <c r="AS27" s="180">
        <v>119.08658</v>
      </c>
      <c r="AT27" s="180">
        <v>118.57828222222221</v>
      </c>
      <c r="AU27" s="181">
        <v>119.01291000000001</v>
      </c>
      <c r="AV27" s="181">
        <v>121.09189000000001</v>
      </c>
      <c r="AW27" s="181">
        <v>122.41758</v>
      </c>
      <c r="AX27" s="181">
        <v>120.74767</v>
      </c>
      <c r="AY27" s="181">
        <v>120.99885</v>
      </c>
      <c r="AZ27" s="181">
        <v>121.94477000000001</v>
      </c>
      <c r="BA27" s="181">
        <v>121.46295000000001</v>
      </c>
      <c r="BB27" s="181">
        <v>120.3368</v>
      </c>
      <c r="BC27" s="182">
        <v>122.80862</v>
      </c>
      <c r="BD27" s="182">
        <v>122.59076</v>
      </c>
      <c r="BE27" s="182">
        <v>122.14503999999999</v>
      </c>
      <c r="BF27" s="183">
        <v>123.14384</v>
      </c>
      <c r="BG27" s="183">
        <v>125.90635</v>
      </c>
      <c r="BH27" s="182">
        <v>126.13535</v>
      </c>
      <c r="BI27" s="182">
        <v>127.7058</v>
      </c>
      <c r="BJ27" s="182">
        <v>128.28362000000001</v>
      </c>
      <c r="BK27" s="182">
        <v>129.44897</v>
      </c>
      <c r="BL27" s="182">
        <v>131.8706</v>
      </c>
      <c r="BM27" s="182">
        <v>132.66739000000001</v>
      </c>
    </row>
    <row r="28" spans="1:65" x14ac:dyDescent="0.25">
      <c r="B28" s="148" t="s">
        <v>468</v>
      </c>
      <c r="C28" s="148">
        <v>11</v>
      </c>
      <c r="D28" s="178">
        <v>105.94</v>
      </c>
      <c r="E28" s="178">
        <v>106.04406</v>
      </c>
      <c r="F28" s="178">
        <v>106.49993000000001</v>
      </c>
      <c r="G28" s="178">
        <v>107.4277</v>
      </c>
      <c r="H28" s="178">
        <v>107.96804</v>
      </c>
      <c r="I28" s="178">
        <v>108.17218</v>
      </c>
      <c r="J28" s="178">
        <v>109.59151</v>
      </c>
      <c r="K28" s="178">
        <v>109.27312999999999</v>
      </c>
      <c r="L28" s="178">
        <v>110.88036</v>
      </c>
      <c r="M28" s="178">
        <v>110.88036</v>
      </c>
      <c r="N28" s="178">
        <v>108.83587</v>
      </c>
      <c r="O28" s="178">
        <v>110.84654</v>
      </c>
      <c r="P28" s="178">
        <v>113.285</v>
      </c>
      <c r="Q28" s="178">
        <v>110.04352</v>
      </c>
      <c r="R28" s="178">
        <v>112.10836999999999</v>
      </c>
      <c r="S28" s="178">
        <v>112.90787</v>
      </c>
      <c r="T28" s="178">
        <v>112.32832000000001</v>
      </c>
      <c r="U28" s="178">
        <v>112.54621</v>
      </c>
      <c r="V28" s="179">
        <v>112.37138</v>
      </c>
      <c r="W28" s="179">
        <v>113.65294</v>
      </c>
      <c r="X28" s="179">
        <v>112.84524999999999</v>
      </c>
      <c r="Y28" s="179">
        <v>112.47407</v>
      </c>
      <c r="Z28" s="179">
        <v>114.83797</v>
      </c>
      <c r="AA28" s="179">
        <v>113.32195</v>
      </c>
      <c r="AB28" s="179">
        <v>114.44395</v>
      </c>
      <c r="AC28" s="179">
        <v>112.53798999999999</v>
      </c>
      <c r="AD28" s="179">
        <v>119.18291000000001</v>
      </c>
      <c r="AE28" s="179">
        <v>119.97147</v>
      </c>
      <c r="AF28" s="179">
        <v>121.73421</v>
      </c>
      <c r="AG28" s="179">
        <v>124.07505</v>
      </c>
      <c r="AH28" s="179">
        <v>128.26023000000001</v>
      </c>
      <c r="AI28" s="179">
        <v>128.42095272727272</v>
      </c>
      <c r="AJ28" s="179">
        <v>126.0068</v>
      </c>
      <c r="AK28" s="179">
        <v>129.60777999999999</v>
      </c>
      <c r="AL28" s="179">
        <v>128.58125999999999</v>
      </c>
      <c r="AM28" s="179">
        <v>128.4864</v>
      </c>
      <c r="AN28" s="180">
        <v>130.15400454545454</v>
      </c>
      <c r="AO28" s="180">
        <v>131.70567</v>
      </c>
      <c r="AP28" s="179">
        <v>133.26438999999999</v>
      </c>
      <c r="AQ28" s="180">
        <v>133.93610000000001</v>
      </c>
      <c r="AR28" s="180">
        <v>134.07997</v>
      </c>
      <c r="AS28" s="180">
        <v>138.89302000000001</v>
      </c>
      <c r="AT28" s="180">
        <v>148.70432</v>
      </c>
      <c r="AU28" s="181">
        <v>148.26410000000001</v>
      </c>
      <c r="AV28" s="181">
        <v>153.53604000000001</v>
      </c>
      <c r="AW28" s="181">
        <v>153.45488</v>
      </c>
      <c r="AX28" s="181">
        <v>154.7748</v>
      </c>
      <c r="AY28" s="181">
        <v>153.68608</v>
      </c>
      <c r="AZ28" s="181">
        <v>149.84236999999999</v>
      </c>
      <c r="BA28" s="181">
        <v>152.32461000000001</v>
      </c>
      <c r="BB28" s="181">
        <v>153.13624999999999</v>
      </c>
      <c r="BC28" s="182">
        <v>150.51725999999999</v>
      </c>
      <c r="BD28" s="182">
        <v>156.05474000000001</v>
      </c>
      <c r="BE28" s="182">
        <v>162.49755999999999</v>
      </c>
      <c r="BF28" s="183">
        <v>165.69083000000001</v>
      </c>
      <c r="BG28" s="183">
        <v>164.63373999999999</v>
      </c>
      <c r="BH28" s="182">
        <v>168.77843999999999</v>
      </c>
      <c r="BI28" s="182">
        <v>171.82083</v>
      </c>
      <c r="BJ28" s="182">
        <v>173.77816000000001</v>
      </c>
      <c r="BK28" s="182">
        <v>175.26873000000001</v>
      </c>
      <c r="BL28" s="182">
        <v>169.83186000000001</v>
      </c>
      <c r="BM28" s="182">
        <v>172.22613999999999</v>
      </c>
    </row>
    <row r="29" spans="1:65" x14ac:dyDescent="0.25">
      <c r="B29" s="148" t="s">
        <v>469</v>
      </c>
      <c r="C29" s="148">
        <v>2</v>
      </c>
      <c r="D29" s="178">
        <v>100.7</v>
      </c>
      <c r="E29" s="178">
        <v>101.41316999999999</v>
      </c>
      <c r="F29" s="178">
        <v>101.41316999999999</v>
      </c>
      <c r="G29" s="178">
        <v>102.51806999999999</v>
      </c>
      <c r="H29" s="178">
        <v>102.51806999999999</v>
      </c>
      <c r="I29" s="178">
        <v>102.51806999999999</v>
      </c>
      <c r="J29" s="178">
        <v>102.51806999999999</v>
      </c>
      <c r="K29" s="178">
        <v>106.30056999999999</v>
      </c>
      <c r="L29" s="178">
        <v>106.30056999999999</v>
      </c>
      <c r="M29" s="178">
        <v>107.95511999999999</v>
      </c>
      <c r="N29" s="178">
        <v>107.95511999999999</v>
      </c>
      <c r="O29" s="178">
        <v>110.54758</v>
      </c>
      <c r="P29" s="178">
        <v>110.64103</v>
      </c>
      <c r="Q29" s="178">
        <v>110.97607000000001</v>
      </c>
      <c r="R29" s="178">
        <v>110.97607000000001</v>
      </c>
      <c r="S29" s="178">
        <v>110.97607000000001</v>
      </c>
      <c r="T29" s="178">
        <v>110.97607000000001</v>
      </c>
      <c r="U29" s="178">
        <v>110.97607000000001</v>
      </c>
      <c r="V29" s="179">
        <v>112.56367</v>
      </c>
      <c r="W29" s="179">
        <v>111.77394</v>
      </c>
      <c r="X29" s="179">
        <v>111.58137000000001</v>
      </c>
      <c r="Y29" s="179">
        <v>108.37031</v>
      </c>
      <c r="Z29" s="179">
        <v>108.37031</v>
      </c>
      <c r="AA29" s="179">
        <v>110.23677000000001</v>
      </c>
      <c r="AB29" s="179">
        <v>112.07393</v>
      </c>
      <c r="AC29" s="179">
        <v>109.00982</v>
      </c>
      <c r="AD29" s="179">
        <v>112.56339</v>
      </c>
      <c r="AE29" s="179">
        <v>112.73197</v>
      </c>
      <c r="AF29" s="179">
        <v>112.21881</v>
      </c>
      <c r="AG29" s="179">
        <v>108.71626999999999</v>
      </c>
      <c r="AH29" s="179">
        <v>112.21881</v>
      </c>
      <c r="AI29" s="179">
        <v>110.57904000000001</v>
      </c>
      <c r="AJ29" s="179">
        <v>110.57904000000001</v>
      </c>
      <c r="AK29" s="179">
        <v>110.57904000000001</v>
      </c>
      <c r="AL29" s="179">
        <v>107.00758</v>
      </c>
      <c r="AM29" s="179">
        <v>105.36345</v>
      </c>
      <c r="AN29" s="180">
        <v>105.45473</v>
      </c>
      <c r="AO29" s="180">
        <v>105.65412999999999</v>
      </c>
      <c r="AP29" s="179">
        <v>105.72213000000001</v>
      </c>
      <c r="AQ29" s="180">
        <v>104.89087000000001</v>
      </c>
      <c r="AR29" s="180">
        <v>104.89087000000001</v>
      </c>
      <c r="AS29" s="180">
        <v>104.89087000000001</v>
      </c>
      <c r="AT29" s="180">
        <v>104.89087000000001</v>
      </c>
      <c r="AU29" s="181">
        <v>102.85991</v>
      </c>
      <c r="AV29" s="181">
        <v>104.49109</v>
      </c>
      <c r="AW29" s="181">
        <v>104.49109</v>
      </c>
      <c r="AX29" s="181">
        <v>104.77692</v>
      </c>
      <c r="AY29" s="181">
        <v>104.77692</v>
      </c>
      <c r="AZ29" s="181">
        <v>103.98953</v>
      </c>
      <c r="BA29" s="181">
        <v>103.98953</v>
      </c>
      <c r="BB29" s="181">
        <v>104.78977</v>
      </c>
      <c r="BC29" s="182">
        <v>104.78977</v>
      </c>
      <c r="BD29" s="182">
        <v>103.01023000000001</v>
      </c>
      <c r="BE29" s="182">
        <v>103.14538</v>
      </c>
      <c r="BF29" s="183">
        <v>103.14538</v>
      </c>
      <c r="BG29" s="183">
        <v>103.26082</v>
      </c>
      <c r="BH29" s="182">
        <v>105.08566999999999</v>
      </c>
      <c r="BI29" s="182">
        <v>101.92802</v>
      </c>
      <c r="BJ29" s="182">
        <v>104.26362</v>
      </c>
      <c r="BK29" s="182">
        <v>103.80712</v>
      </c>
      <c r="BL29" s="182">
        <v>105.13485</v>
      </c>
      <c r="BM29" s="182">
        <v>105.13485</v>
      </c>
    </row>
    <row r="30" spans="1:65" x14ac:dyDescent="0.25">
      <c r="B30" s="148" t="s">
        <v>470</v>
      </c>
      <c r="C30" s="148">
        <v>2</v>
      </c>
      <c r="D30" s="178">
        <v>101.27</v>
      </c>
      <c r="E30" s="178">
        <v>101.27414</v>
      </c>
      <c r="F30" s="178">
        <v>101.27414</v>
      </c>
      <c r="G30" s="178">
        <v>101.27414</v>
      </c>
      <c r="H30" s="178">
        <v>100.72572</v>
      </c>
      <c r="I30" s="178">
        <v>100.72572</v>
      </c>
      <c r="J30" s="178">
        <v>101.98676</v>
      </c>
      <c r="K30" s="178">
        <v>101.98676</v>
      </c>
      <c r="L30" s="178">
        <v>101.98676</v>
      </c>
      <c r="M30" s="178">
        <v>103.50413</v>
      </c>
      <c r="N30" s="178">
        <v>103.50413</v>
      </c>
      <c r="O30" s="178">
        <v>103.50413</v>
      </c>
      <c r="P30" s="178">
        <v>106.16752</v>
      </c>
      <c r="Q30" s="178">
        <v>106.16752</v>
      </c>
      <c r="R30" s="178">
        <v>106.16752</v>
      </c>
      <c r="S30" s="178">
        <v>106.16752</v>
      </c>
      <c r="T30" s="178">
        <v>106.16752</v>
      </c>
      <c r="U30" s="178">
        <v>106.16752</v>
      </c>
      <c r="V30" s="179">
        <v>107.41516</v>
      </c>
      <c r="W30" s="179">
        <v>108.99645</v>
      </c>
      <c r="X30" s="179">
        <v>109.84714</v>
      </c>
      <c r="Y30" s="179">
        <v>111.58072</v>
      </c>
      <c r="Z30" s="179">
        <v>114.14587</v>
      </c>
      <c r="AA30" s="179">
        <v>116.96561</v>
      </c>
      <c r="AB30" s="179">
        <v>116.96561</v>
      </c>
      <c r="AC30" s="179">
        <v>120.46709</v>
      </c>
      <c r="AD30" s="179">
        <v>121.00400999999999</v>
      </c>
      <c r="AE30" s="179">
        <v>121.32593</v>
      </c>
      <c r="AF30" s="179">
        <v>121.32593</v>
      </c>
      <c r="AG30" s="179">
        <v>121.32593</v>
      </c>
      <c r="AH30" s="179">
        <v>122.17277</v>
      </c>
      <c r="AI30" s="179">
        <v>127.85890999999999</v>
      </c>
      <c r="AJ30" s="179">
        <v>127.85890999999999</v>
      </c>
      <c r="AK30" s="179">
        <v>128.14257000000001</v>
      </c>
      <c r="AL30" s="179">
        <v>131.0676</v>
      </c>
      <c r="AM30" s="179">
        <v>131.0676</v>
      </c>
      <c r="AN30" s="180">
        <v>131.42598000000001</v>
      </c>
      <c r="AO30" s="180">
        <v>131.42598000000001</v>
      </c>
      <c r="AP30" s="179">
        <v>131.42598000000001</v>
      </c>
      <c r="AQ30" s="180">
        <v>131.42598000000001</v>
      </c>
      <c r="AR30" s="180">
        <v>138.37907999999999</v>
      </c>
      <c r="AS30" s="180">
        <v>138.67305999999999</v>
      </c>
      <c r="AT30" s="180">
        <v>138.67305999999999</v>
      </c>
      <c r="AU30" s="181">
        <v>138.67305999999999</v>
      </c>
      <c r="AV30" s="181">
        <v>143.71007</v>
      </c>
      <c r="AW30" s="181">
        <v>144.32848000000001</v>
      </c>
      <c r="AX30" s="181">
        <v>146.45309</v>
      </c>
      <c r="AY30" s="181">
        <v>146.45309</v>
      </c>
      <c r="AZ30" s="181">
        <v>147.09467000000001</v>
      </c>
      <c r="BA30" s="181">
        <v>147.09467000000001</v>
      </c>
      <c r="BB30" s="181">
        <v>147.74168</v>
      </c>
      <c r="BC30" s="182">
        <v>150.31924000000001</v>
      </c>
      <c r="BD30" s="182">
        <v>150.31924000000001</v>
      </c>
      <c r="BE30" s="182">
        <v>150.31924000000001</v>
      </c>
      <c r="BF30" s="183">
        <v>151.56003000000001</v>
      </c>
      <c r="BG30" s="183">
        <v>153.74699000000001</v>
      </c>
      <c r="BH30" s="182">
        <v>155.58869999999999</v>
      </c>
      <c r="BI30" s="182">
        <v>155.58869999999999</v>
      </c>
      <c r="BJ30" s="182">
        <v>155.20927</v>
      </c>
      <c r="BK30" s="182">
        <v>160.17430999999999</v>
      </c>
      <c r="BL30" s="182">
        <v>161.22038000000001</v>
      </c>
      <c r="BM30" s="182">
        <v>166.37531000000001</v>
      </c>
    </row>
    <row r="31" spans="1:65" x14ac:dyDescent="0.25">
      <c r="B31" s="148" t="s">
        <v>471</v>
      </c>
      <c r="C31" s="148">
        <v>6</v>
      </c>
      <c r="D31" s="178">
        <v>103.14</v>
      </c>
      <c r="E31" s="178">
        <v>103.60664</v>
      </c>
      <c r="F31" s="178">
        <v>107.98188</v>
      </c>
      <c r="G31" s="178">
        <v>109.29082</v>
      </c>
      <c r="H31" s="178">
        <v>109.15848</v>
      </c>
      <c r="I31" s="178">
        <v>111.49415999999999</v>
      </c>
      <c r="J31" s="178">
        <v>110.35709</v>
      </c>
      <c r="K31" s="178">
        <v>110.51674</v>
      </c>
      <c r="L31" s="178">
        <v>110.60928</v>
      </c>
      <c r="M31" s="178">
        <v>110.04416000000001</v>
      </c>
      <c r="N31" s="178">
        <v>109.86642999999999</v>
      </c>
      <c r="O31" s="178">
        <v>113.20034</v>
      </c>
      <c r="P31" s="178">
        <v>113.52543</v>
      </c>
      <c r="Q31" s="178">
        <v>113.49294999999999</v>
      </c>
      <c r="R31" s="178">
        <v>112.99428</v>
      </c>
      <c r="S31" s="178">
        <v>113.01114</v>
      </c>
      <c r="T31" s="178">
        <v>112.92905</v>
      </c>
      <c r="U31" s="178">
        <v>110.6494</v>
      </c>
      <c r="V31" s="179">
        <v>112.43201000000001</v>
      </c>
      <c r="W31" s="179">
        <v>114.88082</v>
      </c>
      <c r="X31" s="179">
        <v>115.85666000000001</v>
      </c>
      <c r="Y31" s="179">
        <v>116.46563</v>
      </c>
      <c r="Z31" s="179">
        <v>118.69802</v>
      </c>
      <c r="AA31" s="179">
        <v>116.76954000000001</v>
      </c>
      <c r="AB31" s="179">
        <v>116.67931</v>
      </c>
      <c r="AC31" s="179">
        <v>116.77191000000001</v>
      </c>
      <c r="AD31" s="179">
        <v>117.95965</v>
      </c>
      <c r="AE31" s="179">
        <v>119.91141</v>
      </c>
      <c r="AF31" s="179">
        <v>119.30592</v>
      </c>
      <c r="AG31" s="179">
        <v>117.83395</v>
      </c>
      <c r="AH31" s="179">
        <v>121.03335</v>
      </c>
      <c r="AI31" s="179">
        <v>122.09269</v>
      </c>
      <c r="AJ31" s="179">
        <v>120.68331000000001</v>
      </c>
      <c r="AK31" s="179">
        <v>124.16681</v>
      </c>
      <c r="AL31" s="179">
        <v>124.25576</v>
      </c>
      <c r="AM31" s="179">
        <v>122.59039</v>
      </c>
      <c r="AN31" s="180">
        <v>124.42450000000001</v>
      </c>
      <c r="AO31" s="180">
        <v>121.51039</v>
      </c>
      <c r="AP31" s="179">
        <v>122.82894</v>
      </c>
      <c r="AQ31" s="180">
        <v>123.8295</v>
      </c>
      <c r="AR31" s="180">
        <v>123.63688999999999</v>
      </c>
      <c r="AS31" s="180">
        <v>124.94277</v>
      </c>
      <c r="AT31" s="180">
        <v>124.23465333333333</v>
      </c>
      <c r="AU31" s="181">
        <v>127.53545</v>
      </c>
      <c r="AV31" s="181">
        <v>126.19407</v>
      </c>
      <c r="AW31" s="181">
        <v>128.95097999999999</v>
      </c>
      <c r="AX31" s="181">
        <v>127.27822</v>
      </c>
      <c r="AY31" s="181">
        <v>130.62124</v>
      </c>
      <c r="AZ31" s="181">
        <v>134.81478000000001</v>
      </c>
      <c r="BA31" s="181">
        <v>137.00876</v>
      </c>
      <c r="BB31" s="181">
        <v>139.57664</v>
      </c>
      <c r="BC31" s="182">
        <v>142.75891999999999</v>
      </c>
      <c r="BD31" s="182">
        <v>145.47561999999999</v>
      </c>
      <c r="BE31" s="182">
        <v>150.32948999999999</v>
      </c>
      <c r="BF31" s="183">
        <v>151.31153</v>
      </c>
      <c r="BG31" s="183">
        <v>150.70595</v>
      </c>
      <c r="BH31" s="182">
        <v>155.07454999999999</v>
      </c>
      <c r="BI31" s="182">
        <v>154.85045</v>
      </c>
      <c r="BJ31" s="182">
        <v>160.34008</v>
      </c>
      <c r="BK31" s="182">
        <v>162.33866</v>
      </c>
      <c r="BL31" s="182">
        <v>161.98792</v>
      </c>
      <c r="BM31" s="182">
        <v>162.75663</v>
      </c>
    </row>
    <row r="32" spans="1:65" x14ac:dyDescent="0.25">
      <c r="A32" s="173" t="s">
        <v>49</v>
      </c>
      <c r="C32" s="186">
        <v>40</v>
      </c>
      <c r="D32" s="175">
        <f>(D33*20+D34*2+D35*2+D36*3+D37*4+D38*5+D39*4)/40</f>
        <v>104.4425</v>
      </c>
      <c r="E32" s="175">
        <f t="shared" ref="E32:BM32" si="5">(E33*20+E34*2+E35*2+E36*3+E37*4+E38*5+E39*4)/40</f>
        <v>103.24596249999999</v>
      </c>
      <c r="F32" s="175">
        <f t="shared" si="5"/>
        <v>102.62960975000001</v>
      </c>
      <c r="G32" s="175">
        <f t="shared" si="5"/>
        <v>101.37259375000001</v>
      </c>
      <c r="H32" s="175">
        <f t="shared" si="5"/>
        <v>98.940387499999986</v>
      </c>
      <c r="I32" s="175">
        <f t="shared" si="5"/>
        <v>98.19600075000001</v>
      </c>
      <c r="J32" s="175">
        <f t="shared" si="5"/>
        <v>99.991466750000001</v>
      </c>
      <c r="K32" s="175">
        <f t="shared" si="5"/>
        <v>101.86419725</v>
      </c>
      <c r="L32" s="175">
        <f t="shared" si="5"/>
        <v>102.06943775000001</v>
      </c>
      <c r="M32" s="175">
        <f t="shared" si="5"/>
        <v>103.74294975000001</v>
      </c>
      <c r="N32" s="175">
        <f t="shared" si="5"/>
        <v>105.88814550000002</v>
      </c>
      <c r="O32" s="175">
        <f t="shared" si="5"/>
        <v>106.0526055</v>
      </c>
      <c r="P32" s="175">
        <f t="shared" si="5"/>
        <v>103.03428549999998</v>
      </c>
      <c r="Q32" s="175">
        <f t="shared" si="5"/>
        <v>105.57537600000001</v>
      </c>
      <c r="R32" s="175">
        <f t="shared" si="5"/>
        <v>105.76361224999998</v>
      </c>
      <c r="S32" s="175">
        <f t="shared" si="5"/>
        <v>104.26311475</v>
      </c>
      <c r="T32" s="175">
        <f t="shared" si="5"/>
        <v>103.6067675</v>
      </c>
      <c r="U32" s="175">
        <f t="shared" si="5"/>
        <v>106.380548</v>
      </c>
      <c r="V32" s="176">
        <f t="shared" si="5"/>
        <v>109.66088475000001</v>
      </c>
      <c r="W32" s="176">
        <f t="shared" si="5"/>
        <v>110.58420674999998</v>
      </c>
      <c r="X32" s="176">
        <f t="shared" si="5"/>
        <v>110.98741800000001</v>
      </c>
      <c r="Y32" s="176">
        <f t="shared" si="5"/>
        <v>110.086466</v>
      </c>
      <c r="Z32" s="176">
        <f t="shared" si="5"/>
        <v>110.569749</v>
      </c>
      <c r="AA32" s="176">
        <f t="shared" si="5"/>
        <v>109.43667450000001</v>
      </c>
      <c r="AB32" s="176">
        <f t="shared" si="5"/>
        <v>110.38636074999999</v>
      </c>
      <c r="AC32" s="176">
        <f t="shared" si="5"/>
        <v>112.31061600000001</v>
      </c>
      <c r="AD32" s="176">
        <f t="shared" si="5"/>
        <v>113.29002774999999</v>
      </c>
      <c r="AE32" s="176">
        <f t="shared" si="5"/>
        <v>113.30591150000002</v>
      </c>
      <c r="AF32" s="176">
        <f t="shared" si="5"/>
        <v>113.84996625000001</v>
      </c>
      <c r="AG32" s="176">
        <f t="shared" si="5"/>
        <v>114.64138124999999</v>
      </c>
      <c r="AH32" s="176">
        <f t="shared" si="5"/>
        <v>121.17731875</v>
      </c>
      <c r="AI32" s="176">
        <f t="shared" si="5"/>
        <v>122.99496924999998</v>
      </c>
      <c r="AJ32" s="176">
        <f t="shared" si="5"/>
        <v>122.83815574999998</v>
      </c>
      <c r="AK32" s="176">
        <f t="shared" si="5"/>
        <v>122.77150450000002</v>
      </c>
      <c r="AL32" s="176">
        <f t="shared" si="5"/>
        <v>122.74594749999999</v>
      </c>
      <c r="AM32" s="176">
        <f t="shared" si="5"/>
        <v>123.60556225000001</v>
      </c>
      <c r="AN32" s="176">
        <f t="shared" si="5"/>
        <v>125.37454625000002</v>
      </c>
      <c r="AO32" s="176">
        <f t="shared" si="5"/>
        <v>120.1715635</v>
      </c>
      <c r="AP32" s="176">
        <f t="shared" si="5"/>
        <v>119.20195124999998</v>
      </c>
      <c r="AQ32" s="176">
        <f t="shared" si="5"/>
        <v>117.77127800000001</v>
      </c>
      <c r="AR32" s="176">
        <f t="shared" si="5"/>
        <v>115.8607655</v>
      </c>
      <c r="AS32" s="176">
        <f t="shared" si="5"/>
        <v>118.94486500000001</v>
      </c>
      <c r="AT32" s="176">
        <f t="shared" si="5"/>
        <v>121.86785316666666</v>
      </c>
      <c r="AU32" s="176">
        <f t="shared" si="5"/>
        <v>122.17986800000001</v>
      </c>
      <c r="AV32" s="176">
        <f t="shared" si="5"/>
        <v>123.54604175</v>
      </c>
      <c r="AW32" s="176">
        <f t="shared" si="5"/>
        <v>124.15005650000001</v>
      </c>
      <c r="AX32" s="176">
        <f t="shared" si="5"/>
        <v>124.30326850000002</v>
      </c>
      <c r="AY32" s="176">
        <f t="shared" si="5"/>
        <v>124.31617774999999</v>
      </c>
      <c r="AZ32" s="176">
        <f t="shared" si="5"/>
        <v>125.45118950000001</v>
      </c>
      <c r="BA32" s="176">
        <f t="shared" si="5"/>
        <v>127.28701425</v>
      </c>
      <c r="BB32" s="176">
        <f t="shared" si="5"/>
        <v>127.06978924999999</v>
      </c>
      <c r="BC32" s="176">
        <f t="shared" si="5"/>
        <v>129.12600474999999</v>
      </c>
      <c r="BD32" s="176">
        <f t="shared" si="5"/>
        <v>129.36640024999997</v>
      </c>
      <c r="BE32" s="176">
        <f t="shared" si="5"/>
        <v>129.81678599999998</v>
      </c>
      <c r="BF32" s="176">
        <f t="shared" si="5"/>
        <v>134.87624875</v>
      </c>
      <c r="BG32" s="176">
        <f t="shared" si="5"/>
        <v>136.95514624999998</v>
      </c>
      <c r="BH32" s="176">
        <f t="shared" si="5"/>
        <v>139.80549149999999</v>
      </c>
      <c r="BI32" s="176">
        <f t="shared" si="5"/>
        <v>146.78122449999998</v>
      </c>
      <c r="BJ32" s="176">
        <f t="shared" si="5"/>
        <v>148.73725175000001</v>
      </c>
      <c r="BK32" s="176">
        <f t="shared" si="5"/>
        <v>157.91749304160075</v>
      </c>
      <c r="BL32" s="176">
        <f t="shared" si="5"/>
        <v>159.82288020332481</v>
      </c>
      <c r="BM32" s="176">
        <f t="shared" si="5"/>
        <v>160.74047124999998</v>
      </c>
    </row>
    <row r="33" spans="1:65" x14ac:dyDescent="0.25">
      <c r="B33" s="148" t="s">
        <v>472</v>
      </c>
      <c r="C33" s="148">
        <v>20</v>
      </c>
      <c r="D33" s="178">
        <v>103.24</v>
      </c>
      <c r="E33" s="178">
        <v>101.63486</v>
      </c>
      <c r="F33" s="178">
        <v>102.14314</v>
      </c>
      <c r="G33" s="178">
        <v>101.97425</v>
      </c>
      <c r="H33" s="178">
        <v>99.490189999999998</v>
      </c>
      <c r="I33" s="178">
        <v>98.361509999999996</v>
      </c>
      <c r="J33" s="178">
        <v>100.95213</v>
      </c>
      <c r="K33" s="178">
        <v>104.02813</v>
      </c>
      <c r="L33" s="178">
        <v>103.39971</v>
      </c>
      <c r="M33" s="178">
        <v>103.14960000000001</v>
      </c>
      <c r="N33" s="178">
        <v>103.86937</v>
      </c>
      <c r="O33" s="178">
        <v>102.46082</v>
      </c>
      <c r="P33" s="178">
        <v>98.686409999999995</v>
      </c>
      <c r="Q33" s="178">
        <v>102.80119000000001</v>
      </c>
      <c r="R33" s="178">
        <v>103.0637</v>
      </c>
      <c r="S33" s="178">
        <v>104.52673</v>
      </c>
      <c r="T33" s="178">
        <v>104.50498</v>
      </c>
      <c r="U33" s="178">
        <v>104.20277</v>
      </c>
      <c r="V33" s="179">
        <v>107.24097</v>
      </c>
      <c r="W33" s="179">
        <v>108.52500000000001</v>
      </c>
      <c r="X33" s="179">
        <v>110.13742999999999</v>
      </c>
      <c r="Y33" s="179">
        <v>108.63824</v>
      </c>
      <c r="Z33" s="179">
        <v>108.50955999999999</v>
      </c>
      <c r="AA33" s="179">
        <v>106.68138</v>
      </c>
      <c r="AB33" s="179">
        <v>109.28837</v>
      </c>
      <c r="AC33" s="179">
        <v>111.37802000000001</v>
      </c>
      <c r="AD33" s="179">
        <v>113.55099</v>
      </c>
      <c r="AE33" s="179">
        <v>114.41454</v>
      </c>
      <c r="AF33" s="179">
        <v>114.40823</v>
      </c>
      <c r="AG33" s="179">
        <v>114.64286</v>
      </c>
      <c r="AH33" s="179">
        <v>123.66504999999999</v>
      </c>
      <c r="AI33" s="179">
        <v>125.01701749999999</v>
      </c>
      <c r="AJ33" s="179">
        <v>123.74614</v>
      </c>
      <c r="AK33" s="179">
        <v>123.62869999999999</v>
      </c>
      <c r="AL33" s="179">
        <v>123.13833</v>
      </c>
      <c r="AM33" s="179">
        <v>123.64343</v>
      </c>
      <c r="AN33" s="180">
        <v>125.39066150000001</v>
      </c>
      <c r="AO33" s="180">
        <v>112.32566</v>
      </c>
      <c r="AP33" s="179">
        <v>109.56243000000001</v>
      </c>
      <c r="AQ33" s="180">
        <v>109.24781</v>
      </c>
      <c r="AR33" s="180">
        <v>110.45</v>
      </c>
      <c r="AS33" s="180">
        <v>116.80506</v>
      </c>
      <c r="AT33" s="180">
        <v>120.06574599999999</v>
      </c>
      <c r="AU33" s="181">
        <v>120.70493</v>
      </c>
      <c r="AV33" s="181">
        <v>121.67049</v>
      </c>
      <c r="AW33" s="181">
        <v>122.02234</v>
      </c>
      <c r="AX33" s="181">
        <v>121.86087999999999</v>
      </c>
      <c r="AY33" s="181">
        <v>121.61333999999999</v>
      </c>
      <c r="AZ33" s="181">
        <v>121.56319000000001</v>
      </c>
      <c r="BA33" s="181">
        <v>119.25124</v>
      </c>
      <c r="BB33" s="181">
        <v>118.97002000000001</v>
      </c>
      <c r="BC33" s="182">
        <v>124.24793</v>
      </c>
      <c r="BD33" s="182">
        <v>126.34592000000001</v>
      </c>
      <c r="BE33" s="182">
        <v>125.80229</v>
      </c>
      <c r="BF33" s="183">
        <v>128.77216000000001</v>
      </c>
      <c r="BG33" s="183">
        <v>130.77296999999999</v>
      </c>
      <c r="BH33" s="182">
        <v>136.13990999999999</v>
      </c>
      <c r="BI33" s="182">
        <v>147.50271000000001</v>
      </c>
      <c r="BJ33" s="182">
        <v>149.23005000000001</v>
      </c>
      <c r="BK33" s="182">
        <v>162.86142040664967</v>
      </c>
      <c r="BL33" s="182">
        <v>162.86142040664967</v>
      </c>
      <c r="BM33" s="182">
        <v>163.62416999999999</v>
      </c>
    </row>
    <row r="34" spans="1:65" x14ac:dyDescent="0.25">
      <c r="B34" s="148" t="s">
        <v>473</v>
      </c>
      <c r="C34" s="148">
        <v>2</v>
      </c>
      <c r="D34" s="178">
        <v>103.37</v>
      </c>
      <c r="E34" s="178">
        <v>102.33065999999999</v>
      </c>
      <c r="F34" s="178">
        <v>101.66031</v>
      </c>
      <c r="G34" s="178">
        <v>102.46498</v>
      </c>
      <c r="H34" s="178">
        <v>102.51818</v>
      </c>
      <c r="I34" s="178">
        <v>104.30737999999999</v>
      </c>
      <c r="J34" s="178">
        <v>102.88094</v>
      </c>
      <c r="K34" s="178">
        <v>105.18351</v>
      </c>
      <c r="L34" s="178">
        <v>104.21862</v>
      </c>
      <c r="M34" s="178">
        <v>104.32235</v>
      </c>
      <c r="N34" s="178">
        <v>108.21545</v>
      </c>
      <c r="O34" s="178">
        <v>108.91808</v>
      </c>
      <c r="P34" s="178">
        <v>108.38862</v>
      </c>
      <c r="Q34" s="178">
        <v>109.11042</v>
      </c>
      <c r="R34" s="178">
        <v>110.78478</v>
      </c>
      <c r="S34" s="178">
        <v>111.67740000000001</v>
      </c>
      <c r="T34" s="178">
        <v>112.24581000000001</v>
      </c>
      <c r="U34" s="178">
        <v>112.24581000000001</v>
      </c>
      <c r="V34" s="179">
        <v>112.32249</v>
      </c>
      <c r="W34" s="179">
        <v>112.42689</v>
      </c>
      <c r="X34" s="179">
        <v>111.73595</v>
      </c>
      <c r="Y34" s="179">
        <v>112.23049</v>
      </c>
      <c r="Z34" s="179">
        <v>112.31520999999999</v>
      </c>
      <c r="AA34" s="179">
        <v>113.17419</v>
      </c>
      <c r="AB34" s="179">
        <v>111.78301</v>
      </c>
      <c r="AC34" s="179">
        <v>113.91034999999999</v>
      </c>
      <c r="AD34" s="179">
        <v>114.31141</v>
      </c>
      <c r="AE34" s="179">
        <v>117.22359</v>
      </c>
      <c r="AF34" s="179">
        <v>119.15414</v>
      </c>
      <c r="AG34" s="179">
        <v>120.07246000000001</v>
      </c>
      <c r="AH34" s="179">
        <v>128.93629000000001</v>
      </c>
      <c r="AI34" s="179">
        <v>130.00578999999999</v>
      </c>
      <c r="AJ34" s="179">
        <v>129.81892999999999</v>
      </c>
      <c r="AK34" s="179">
        <v>129.69928999999999</v>
      </c>
      <c r="AL34" s="179">
        <v>126.62752999999999</v>
      </c>
      <c r="AM34" s="179">
        <v>129.35906</v>
      </c>
      <c r="AN34" s="180">
        <v>129.64433</v>
      </c>
      <c r="AO34" s="180">
        <v>132.73375999999999</v>
      </c>
      <c r="AP34" s="179">
        <v>134.6497</v>
      </c>
      <c r="AQ34" s="180">
        <v>133.11601999999999</v>
      </c>
      <c r="AR34" s="180">
        <v>114.00805</v>
      </c>
      <c r="AS34" s="180">
        <v>108.76517</v>
      </c>
      <c r="AT34" s="180">
        <v>110.37427</v>
      </c>
      <c r="AU34" s="181">
        <v>110.91119</v>
      </c>
      <c r="AV34" s="181">
        <v>112.70728</v>
      </c>
      <c r="AW34" s="181">
        <v>113.52428999999999</v>
      </c>
      <c r="AX34" s="181">
        <v>114.59761</v>
      </c>
      <c r="AY34" s="181">
        <v>115.33328</v>
      </c>
      <c r="AZ34" s="181">
        <v>119.0352</v>
      </c>
      <c r="BA34" s="181">
        <v>119.77163</v>
      </c>
      <c r="BB34" s="181">
        <v>123.03458000000001</v>
      </c>
      <c r="BC34" s="182">
        <v>128.84900999999999</v>
      </c>
      <c r="BD34" s="182">
        <v>131.38188</v>
      </c>
      <c r="BE34" s="182">
        <v>134.41141999999999</v>
      </c>
      <c r="BF34" s="183">
        <v>135.74135999999999</v>
      </c>
      <c r="BG34" s="183">
        <v>139.42043000000001</v>
      </c>
      <c r="BH34" s="182">
        <v>139.74077</v>
      </c>
      <c r="BI34" s="182">
        <v>149.4</v>
      </c>
      <c r="BJ34" s="182">
        <v>148.96449000000001</v>
      </c>
      <c r="BK34" s="182">
        <v>149.46083999999999</v>
      </c>
      <c r="BL34" s="182">
        <v>151.26763</v>
      </c>
      <c r="BM34" s="182">
        <v>153.22667000000001</v>
      </c>
    </row>
    <row r="35" spans="1:65" x14ac:dyDescent="0.25">
      <c r="B35" s="148" t="s">
        <v>474</v>
      </c>
      <c r="C35" s="148">
        <v>2</v>
      </c>
      <c r="D35" s="178">
        <v>104.75</v>
      </c>
      <c r="E35" s="178">
        <v>105.57792000000001</v>
      </c>
      <c r="F35" s="178">
        <v>106.08428000000001</v>
      </c>
      <c r="G35" s="178">
        <v>107.58412</v>
      </c>
      <c r="H35" s="178">
        <v>106.82159</v>
      </c>
      <c r="I35" s="178">
        <v>107.785</v>
      </c>
      <c r="J35" s="178">
        <v>107.40553</v>
      </c>
      <c r="K35" s="178">
        <v>107.61593999999999</v>
      </c>
      <c r="L35" s="178">
        <v>116.53863</v>
      </c>
      <c r="M35" s="178">
        <v>120.0976</v>
      </c>
      <c r="N35" s="178">
        <v>120.06471000000001</v>
      </c>
      <c r="O35" s="178">
        <v>120.84634</v>
      </c>
      <c r="P35" s="178">
        <v>123.06749000000001</v>
      </c>
      <c r="Q35" s="178">
        <v>124.37755</v>
      </c>
      <c r="R35" s="178">
        <v>127.09032999999999</v>
      </c>
      <c r="S35" s="178">
        <v>126.71518</v>
      </c>
      <c r="T35" s="178">
        <v>127.26900999999999</v>
      </c>
      <c r="U35" s="178">
        <v>127.51723</v>
      </c>
      <c r="V35" s="179">
        <v>127.07298</v>
      </c>
      <c r="W35" s="179">
        <v>127.22708</v>
      </c>
      <c r="X35" s="179">
        <v>126.19533</v>
      </c>
      <c r="Y35" s="179">
        <v>126.65226</v>
      </c>
      <c r="Z35" s="179">
        <v>126.63299000000001</v>
      </c>
      <c r="AA35" s="179">
        <v>126.51314000000001</v>
      </c>
      <c r="AB35" s="179">
        <v>126.01091</v>
      </c>
      <c r="AC35" s="179">
        <v>125.65795</v>
      </c>
      <c r="AD35" s="179">
        <v>127.58853999999999</v>
      </c>
      <c r="AE35" s="179">
        <v>128.26326</v>
      </c>
      <c r="AF35" s="179">
        <v>128.81206</v>
      </c>
      <c r="AG35" s="179">
        <v>128.28037</v>
      </c>
      <c r="AH35" s="179">
        <v>128.94148999999999</v>
      </c>
      <c r="AI35" s="179">
        <v>132.48505</v>
      </c>
      <c r="AJ35" s="179">
        <v>133.46165999999999</v>
      </c>
      <c r="AK35" s="179">
        <v>133.83303000000001</v>
      </c>
      <c r="AL35" s="179">
        <v>135.89139</v>
      </c>
      <c r="AM35" s="179">
        <v>136.08009000000001</v>
      </c>
      <c r="AN35" s="180">
        <v>135.41999999999999</v>
      </c>
      <c r="AO35" s="180">
        <v>135.53271000000001</v>
      </c>
      <c r="AP35" s="179">
        <v>142.07082</v>
      </c>
      <c r="AQ35" s="180">
        <v>128.18858</v>
      </c>
      <c r="AR35" s="180">
        <v>138.19999999999999</v>
      </c>
      <c r="AS35" s="180">
        <v>127.57572999999999</v>
      </c>
      <c r="AT35" s="180">
        <v>127.57573333333333</v>
      </c>
      <c r="AU35" s="181">
        <v>127.57572999999999</v>
      </c>
      <c r="AV35" s="181">
        <v>127.57572999999999</v>
      </c>
      <c r="AW35" s="181">
        <v>126.98918</v>
      </c>
      <c r="AX35" s="181">
        <v>142.21892</v>
      </c>
      <c r="AY35" s="181">
        <v>144.6515</v>
      </c>
      <c r="AZ35" s="181">
        <v>126.89606000000001</v>
      </c>
      <c r="BA35" s="181">
        <v>155.96628999999999</v>
      </c>
      <c r="BB35" s="181">
        <v>156.89727999999999</v>
      </c>
      <c r="BC35" s="182">
        <v>160.74249</v>
      </c>
      <c r="BD35" s="182">
        <v>161.98965000000001</v>
      </c>
      <c r="BE35" s="182">
        <v>163.6</v>
      </c>
      <c r="BF35" s="181">
        <v>164.68</v>
      </c>
      <c r="BG35" s="181">
        <v>166.5</v>
      </c>
      <c r="BH35" s="182">
        <v>166</v>
      </c>
      <c r="BI35" s="182">
        <v>168.04</v>
      </c>
      <c r="BJ35" s="182">
        <v>167.79254</v>
      </c>
      <c r="BK35" s="182">
        <v>166.66537176551816</v>
      </c>
      <c r="BL35" s="182">
        <v>184.59710000000001</v>
      </c>
      <c r="BM35" s="182">
        <v>184.59476000000001</v>
      </c>
    </row>
    <row r="36" spans="1:65" x14ac:dyDescent="0.25">
      <c r="B36" s="148" t="s">
        <v>475</v>
      </c>
      <c r="C36" s="148">
        <v>3</v>
      </c>
      <c r="D36" s="178">
        <v>103.12</v>
      </c>
      <c r="E36" s="178">
        <v>105.11559</v>
      </c>
      <c r="F36" s="178">
        <v>104.65640999999999</v>
      </c>
      <c r="G36" s="178">
        <v>104.65640999999999</v>
      </c>
      <c r="H36" s="178">
        <v>103.96886000000001</v>
      </c>
      <c r="I36" s="178">
        <v>105.19938999999999</v>
      </c>
      <c r="J36" s="178">
        <v>105.19938999999999</v>
      </c>
      <c r="K36" s="178">
        <v>105.19938999999999</v>
      </c>
      <c r="L36" s="178">
        <v>105.23915</v>
      </c>
      <c r="M36" s="178">
        <v>114.12887000000001</v>
      </c>
      <c r="N36" s="178">
        <v>116.16996</v>
      </c>
      <c r="O36" s="178">
        <v>116.16996</v>
      </c>
      <c r="P36" s="178">
        <v>111.62835</v>
      </c>
      <c r="Q36" s="178">
        <v>111.33065999999999</v>
      </c>
      <c r="R36" s="178">
        <v>112.89511</v>
      </c>
      <c r="S36" s="178">
        <v>112.04627000000001</v>
      </c>
      <c r="T36" s="178">
        <v>113.53607</v>
      </c>
      <c r="U36" s="178">
        <v>112.63459</v>
      </c>
      <c r="V36" s="179">
        <v>113.53607</v>
      </c>
      <c r="W36" s="179">
        <v>113.6919</v>
      </c>
      <c r="X36" s="179">
        <v>117.75121</v>
      </c>
      <c r="Y36" s="179">
        <v>117.75121</v>
      </c>
      <c r="Z36" s="179">
        <v>117.75121</v>
      </c>
      <c r="AA36" s="179">
        <v>116.21633</v>
      </c>
      <c r="AB36" s="179">
        <v>117.3866</v>
      </c>
      <c r="AC36" s="179">
        <v>117.976</v>
      </c>
      <c r="AD36" s="179">
        <v>120.65807</v>
      </c>
      <c r="AE36" s="179">
        <v>120.95868</v>
      </c>
      <c r="AF36" s="179">
        <v>121.63824</v>
      </c>
      <c r="AG36" s="179">
        <v>121.00097</v>
      </c>
      <c r="AH36" s="179">
        <v>123.99489</v>
      </c>
      <c r="AI36" s="179">
        <v>124.90139666666666</v>
      </c>
      <c r="AJ36" s="179">
        <v>124.59726999999999</v>
      </c>
      <c r="AK36" s="179">
        <v>124.08439</v>
      </c>
      <c r="AL36" s="179">
        <v>124.82638</v>
      </c>
      <c r="AM36" s="179">
        <v>123.94078</v>
      </c>
      <c r="AN36" s="180">
        <v>125.73437666666666</v>
      </c>
      <c r="AO36" s="180">
        <v>127.2928</v>
      </c>
      <c r="AP36" s="179">
        <v>128.05312000000001</v>
      </c>
      <c r="AQ36" s="180">
        <v>137.29230000000001</v>
      </c>
      <c r="AR36" s="180">
        <v>126.4</v>
      </c>
      <c r="AS36" s="180">
        <v>139.49378999999999</v>
      </c>
      <c r="AT36" s="180">
        <v>139.57659000000001</v>
      </c>
      <c r="AU36" s="181">
        <v>138.99836999999999</v>
      </c>
      <c r="AV36" s="181">
        <v>140.0009</v>
      </c>
      <c r="AW36" s="181">
        <v>141.91318999999999</v>
      </c>
      <c r="AX36" s="181">
        <v>126.89606000000001</v>
      </c>
      <c r="AY36" s="181">
        <v>125.12545</v>
      </c>
      <c r="AZ36" s="181">
        <v>147.22774000000001</v>
      </c>
      <c r="BA36" s="181">
        <v>125.17551</v>
      </c>
      <c r="BB36" s="181">
        <v>126.54003</v>
      </c>
      <c r="BC36" s="182">
        <v>128.12136000000001</v>
      </c>
      <c r="BD36" s="182">
        <v>128.12136000000001</v>
      </c>
      <c r="BE36" s="182">
        <v>126.7</v>
      </c>
      <c r="BF36" s="181">
        <v>127.33</v>
      </c>
      <c r="BG36" s="181">
        <v>129.80000000000001</v>
      </c>
      <c r="BH36" s="182">
        <v>129.69999999999999</v>
      </c>
      <c r="BI36" s="182">
        <v>132.1</v>
      </c>
      <c r="BJ36" s="182">
        <v>132.11824999999999</v>
      </c>
      <c r="BK36" s="182">
        <v>167.05324999999999</v>
      </c>
      <c r="BL36" s="182">
        <v>166.42419000000001</v>
      </c>
      <c r="BM36" s="182">
        <v>166.20634000000001</v>
      </c>
    </row>
    <row r="37" spans="1:65" x14ac:dyDescent="0.25">
      <c r="B37" s="148" t="s">
        <v>476</v>
      </c>
      <c r="C37" s="148">
        <v>4</v>
      </c>
      <c r="D37" s="178">
        <v>100.26</v>
      </c>
      <c r="E37" s="178">
        <v>100.26298</v>
      </c>
      <c r="F37" s="178">
        <v>100.26298</v>
      </c>
      <c r="G37" s="178">
        <v>100.35429999999999</v>
      </c>
      <c r="H37" s="178">
        <v>100.73402</v>
      </c>
      <c r="I37" s="178">
        <v>98.954009999999997</v>
      </c>
      <c r="J37" s="178">
        <v>100.11032</v>
      </c>
      <c r="K37" s="178">
        <v>98.725120000000004</v>
      </c>
      <c r="L37" s="178">
        <v>99.697209999999998</v>
      </c>
      <c r="M37" s="178">
        <v>100.175</v>
      </c>
      <c r="N37" s="178">
        <v>99.726889999999997</v>
      </c>
      <c r="O37" s="178">
        <v>99.381240000000005</v>
      </c>
      <c r="P37" s="178">
        <v>96.441820000000007</v>
      </c>
      <c r="Q37" s="178">
        <v>99.357389999999995</v>
      </c>
      <c r="R37" s="178">
        <v>98.887990000000002</v>
      </c>
      <c r="S37" s="178">
        <v>99.775989999999993</v>
      </c>
      <c r="T37" s="178">
        <v>100.11471</v>
      </c>
      <c r="U37" s="178">
        <v>99.550920000000005</v>
      </c>
      <c r="V37" s="179">
        <v>100.6026</v>
      </c>
      <c r="W37" s="179">
        <v>102.2834</v>
      </c>
      <c r="X37" s="179">
        <v>101.79089</v>
      </c>
      <c r="Y37" s="179">
        <v>101.38818000000001</v>
      </c>
      <c r="Z37" s="179">
        <v>102.62324</v>
      </c>
      <c r="AA37" s="179">
        <v>101.84417999999999</v>
      </c>
      <c r="AB37" s="179">
        <v>99.528459999999995</v>
      </c>
      <c r="AC37" s="179">
        <v>107.08636</v>
      </c>
      <c r="AD37" s="179">
        <v>106.29266</v>
      </c>
      <c r="AE37" s="179">
        <v>109.59417000000001</v>
      </c>
      <c r="AF37" s="179">
        <v>109.58229</v>
      </c>
      <c r="AG37" s="179">
        <v>108.98871</v>
      </c>
      <c r="AH37" s="179">
        <v>110.30124000000001</v>
      </c>
      <c r="AI37" s="179">
        <v>115.618385</v>
      </c>
      <c r="AJ37" s="179">
        <v>118.43247</v>
      </c>
      <c r="AK37" s="179">
        <v>118.78113999999999</v>
      </c>
      <c r="AL37" s="179">
        <v>118.07299999999999</v>
      </c>
      <c r="AM37" s="179">
        <v>116.56699</v>
      </c>
      <c r="AN37" s="180">
        <v>117.011585</v>
      </c>
      <c r="AO37" s="180">
        <v>125.45126</v>
      </c>
      <c r="AP37" s="179">
        <v>122.33257999999999</v>
      </c>
      <c r="AQ37" s="180">
        <v>121.08109</v>
      </c>
      <c r="AR37" s="180">
        <v>123.61582</v>
      </c>
      <c r="AS37" s="180">
        <v>123.17646999999999</v>
      </c>
      <c r="AT37" s="180">
        <v>121.37345999999999</v>
      </c>
      <c r="AU37" s="181">
        <v>122.07568000000001</v>
      </c>
      <c r="AV37" s="181">
        <v>122.4962</v>
      </c>
      <c r="AW37" s="181">
        <v>124.81905</v>
      </c>
      <c r="AX37" s="181">
        <v>128.98137</v>
      </c>
      <c r="AY37" s="181">
        <v>130.55447000000001</v>
      </c>
      <c r="AZ37" s="181">
        <v>128.27023</v>
      </c>
      <c r="BA37" s="181">
        <v>128.38050999999999</v>
      </c>
      <c r="BB37" s="181">
        <v>127.22981</v>
      </c>
      <c r="BC37" s="182">
        <v>127.15383</v>
      </c>
      <c r="BD37" s="182">
        <v>129.63493</v>
      </c>
      <c r="BE37" s="182">
        <v>129.94503</v>
      </c>
      <c r="BF37" s="183">
        <v>133.00814</v>
      </c>
      <c r="BG37" s="183">
        <v>137.43606</v>
      </c>
      <c r="BH37" s="182">
        <v>135.01589000000001</v>
      </c>
      <c r="BI37" s="182">
        <v>142.21173999999999</v>
      </c>
      <c r="BJ37" s="182">
        <v>147.27058</v>
      </c>
      <c r="BK37" s="182">
        <v>141.79773</v>
      </c>
      <c r="BL37" s="182">
        <v>152.00314</v>
      </c>
      <c r="BM37" s="182">
        <v>162.37774999999999</v>
      </c>
    </row>
    <row r="38" spans="1:65" x14ac:dyDescent="0.25">
      <c r="B38" s="148" t="s">
        <v>477</v>
      </c>
      <c r="C38" s="148">
        <v>5</v>
      </c>
      <c r="D38" s="178">
        <v>105.78</v>
      </c>
      <c r="E38" s="178">
        <v>106.10337</v>
      </c>
      <c r="F38" s="178">
        <v>105.2153</v>
      </c>
      <c r="G38" s="178">
        <v>106.88288</v>
      </c>
      <c r="H38" s="178">
        <v>104.92242</v>
      </c>
      <c r="I38" s="178">
        <v>105.07386</v>
      </c>
      <c r="J38" s="178">
        <v>106.00503999999999</v>
      </c>
      <c r="K38" s="178">
        <v>106.49194</v>
      </c>
      <c r="L38" s="178">
        <v>106.37616</v>
      </c>
      <c r="M38" s="178">
        <v>105.55488</v>
      </c>
      <c r="N38" s="178">
        <v>105.3841</v>
      </c>
      <c r="O38" s="178">
        <v>105.42182</v>
      </c>
      <c r="P38" s="178">
        <v>103.06663</v>
      </c>
      <c r="Q38" s="178">
        <v>105.11660000000001</v>
      </c>
      <c r="R38" s="178">
        <v>107.84226</v>
      </c>
      <c r="S38" s="178">
        <v>106.78238</v>
      </c>
      <c r="T38" s="178">
        <v>106.88657000000001</v>
      </c>
      <c r="U38" s="178">
        <v>105.94531000000001</v>
      </c>
      <c r="V38" s="179">
        <v>108.19068</v>
      </c>
      <c r="W38" s="179">
        <v>106.31895</v>
      </c>
      <c r="X38" s="179">
        <v>107.19045</v>
      </c>
      <c r="Y38" s="179">
        <v>109.93550999999999</v>
      </c>
      <c r="Z38" s="179">
        <v>111.86857000000001</v>
      </c>
      <c r="AA38" s="179">
        <v>109.93153</v>
      </c>
      <c r="AB38" s="179">
        <v>110.15579</v>
      </c>
      <c r="AC38" s="179">
        <v>110.08152</v>
      </c>
      <c r="AD38" s="179">
        <v>109.32516</v>
      </c>
      <c r="AE38" s="179">
        <v>108.91016</v>
      </c>
      <c r="AF38" s="179">
        <v>117.91937</v>
      </c>
      <c r="AG38" s="179">
        <v>121.14736000000001</v>
      </c>
      <c r="AH38" s="179">
        <v>124.66824</v>
      </c>
      <c r="AI38" s="179">
        <v>124.291346</v>
      </c>
      <c r="AJ38" s="179">
        <v>124.87544</v>
      </c>
      <c r="AK38" s="179">
        <v>124.74009</v>
      </c>
      <c r="AL38" s="179">
        <v>125.87684</v>
      </c>
      <c r="AM38" s="179">
        <v>127.28709000000001</v>
      </c>
      <c r="AN38" s="180">
        <v>128.293578</v>
      </c>
      <c r="AO38" s="180">
        <v>129.3886</v>
      </c>
      <c r="AP38" s="179">
        <v>131.62849</v>
      </c>
      <c r="AQ38" s="180">
        <v>132.81474</v>
      </c>
      <c r="AR38" s="180">
        <v>130.6172</v>
      </c>
      <c r="AS38" s="180">
        <v>131.29247000000001</v>
      </c>
      <c r="AT38" s="180">
        <v>132.06013400000001</v>
      </c>
      <c r="AU38" s="181">
        <v>131.28317000000001</v>
      </c>
      <c r="AV38" s="181">
        <v>136.12047000000001</v>
      </c>
      <c r="AW38" s="181">
        <v>137.02082999999999</v>
      </c>
      <c r="AX38" s="181">
        <v>138.91177999999999</v>
      </c>
      <c r="AY38" s="181">
        <v>138.54179999999999</v>
      </c>
      <c r="AZ38" s="181">
        <v>138.28232</v>
      </c>
      <c r="BA38" s="181">
        <v>137.63072</v>
      </c>
      <c r="BB38" s="181">
        <v>140.02987999999999</v>
      </c>
      <c r="BC38" s="182">
        <v>142.08563000000001</v>
      </c>
      <c r="BD38" s="182">
        <v>141.00882999999999</v>
      </c>
      <c r="BE38" s="182">
        <v>142.09435999999999</v>
      </c>
      <c r="BF38" s="183">
        <v>146.25295</v>
      </c>
      <c r="BG38" s="183">
        <v>147.37019000000001</v>
      </c>
      <c r="BH38" s="182">
        <v>150.19972000000001</v>
      </c>
      <c r="BI38" s="182">
        <v>149.53822</v>
      </c>
      <c r="BJ38" s="182">
        <v>152.19834</v>
      </c>
      <c r="BK38" s="182">
        <v>151.34353999999999</v>
      </c>
      <c r="BL38" s="182">
        <v>154.63193000000001</v>
      </c>
      <c r="BM38" s="182">
        <v>151.97717</v>
      </c>
    </row>
    <row r="39" spans="1:65" x14ac:dyDescent="0.25">
      <c r="B39" s="148" t="s">
        <v>478</v>
      </c>
      <c r="C39" s="148">
        <v>4</v>
      </c>
      <c r="D39" s="178">
        <v>114.34</v>
      </c>
      <c r="E39" s="178">
        <v>108.60214999999999</v>
      </c>
      <c r="F39" s="178">
        <v>101.43369</v>
      </c>
      <c r="G39" s="178">
        <v>86.379930000000002</v>
      </c>
      <c r="H39" s="178">
        <v>77.419349999999994</v>
      </c>
      <c r="I39" s="178">
        <v>74.910390000000007</v>
      </c>
      <c r="J39" s="178">
        <v>78.494619999999998</v>
      </c>
      <c r="K39" s="178">
        <v>81.362009999999998</v>
      </c>
      <c r="L39" s="178">
        <v>81.720429999999993</v>
      </c>
      <c r="M39" s="178">
        <v>91.756270000000001</v>
      </c>
      <c r="N39" s="178">
        <v>106.81004</v>
      </c>
      <c r="O39" s="178">
        <v>115.05376</v>
      </c>
      <c r="P39" s="178">
        <v>112.18638</v>
      </c>
      <c r="Q39" s="178">
        <v>110.75269</v>
      </c>
      <c r="R39" s="178">
        <v>105.01792</v>
      </c>
      <c r="S39" s="178">
        <v>83.512540000000001</v>
      </c>
      <c r="T39" s="178">
        <v>74.910390000000007</v>
      </c>
      <c r="U39" s="178">
        <v>106.45161</v>
      </c>
      <c r="V39" s="179">
        <v>119.71326000000001</v>
      </c>
      <c r="W39" s="179">
        <v>122.93907</v>
      </c>
      <c r="X39" s="179">
        <v>116.12903</v>
      </c>
      <c r="Y39" s="179">
        <v>111.11111</v>
      </c>
      <c r="Z39" s="179">
        <v>112.90322999999999</v>
      </c>
      <c r="AA39" s="179">
        <v>114.69534</v>
      </c>
      <c r="AB39" s="179">
        <v>113.26165</v>
      </c>
      <c r="AC39" s="179">
        <v>113.26165</v>
      </c>
      <c r="AD39" s="179">
        <v>110.75269</v>
      </c>
      <c r="AE39" s="179">
        <v>101.79210999999999</v>
      </c>
      <c r="AF39" s="179">
        <v>94.265230000000003</v>
      </c>
      <c r="AG39" s="179">
        <v>97.849459999999993</v>
      </c>
      <c r="AH39" s="179">
        <v>105.37634</v>
      </c>
      <c r="AI39" s="179">
        <v>108.96057</v>
      </c>
      <c r="AJ39" s="179">
        <v>110.03583999999999</v>
      </c>
      <c r="AK39" s="179">
        <v>110.03583999999999</v>
      </c>
      <c r="AL39" s="179">
        <v>111.46953000000001</v>
      </c>
      <c r="AM39" s="179">
        <v>116.48746</v>
      </c>
      <c r="AN39" s="180">
        <v>122.58065000000001</v>
      </c>
      <c r="AO39" s="180">
        <v>123.29749</v>
      </c>
      <c r="AP39" s="179">
        <v>122.93907</v>
      </c>
      <c r="AQ39" s="180">
        <v>110.75269</v>
      </c>
      <c r="AR39" s="180">
        <v>98.566310000000001</v>
      </c>
      <c r="AS39" s="180">
        <v>95.340500000000006</v>
      </c>
      <c r="AT39" s="180">
        <v>108.24373</v>
      </c>
      <c r="AU39" s="181">
        <v>108.60214999999999</v>
      </c>
      <c r="AV39" s="181">
        <v>109.319</v>
      </c>
      <c r="AW39" s="181">
        <v>108.60214999999999</v>
      </c>
      <c r="AX39" s="181">
        <v>107.52688000000001</v>
      </c>
      <c r="AY39" s="181">
        <v>107.52688000000001</v>
      </c>
      <c r="AZ39" s="181">
        <v>112.18638</v>
      </c>
      <c r="BA39" s="181">
        <v>144.44443999999999</v>
      </c>
      <c r="BB39" s="181">
        <v>138.70967999999999</v>
      </c>
      <c r="BC39" s="182">
        <v>124.37276</v>
      </c>
      <c r="BD39" s="182">
        <v>113.26165</v>
      </c>
      <c r="BE39" s="182">
        <v>117.56272</v>
      </c>
      <c r="BF39" s="183">
        <v>143.36918</v>
      </c>
      <c r="BG39" s="183">
        <v>143.7276</v>
      </c>
      <c r="BH39" s="182">
        <v>144.44443999999999</v>
      </c>
      <c r="BI39" s="182">
        <v>143.36918</v>
      </c>
      <c r="BJ39" s="182">
        <v>146.23656</v>
      </c>
      <c r="BK39" s="182">
        <v>150.53763000000001</v>
      </c>
      <c r="BL39" s="182">
        <v>145.87814</v>
      </c>
      <c r="BM39" s="182">
        <v>143.36918</v>
      </c>
    </row>
    <row r="40" spans="1:65" x14ac:dyDescent="0.25">
      <c r="A40" s="173" t="s">
        <v>50</v>
      </c>
      <c r="C40" s="186">
        <v>16</v>
      </c>
      <c r="D40" s="175">
        <f>(D41*1+D42*10+D43*5)/16</f>
        <v>104.549375</v>
      </c>
      <c r="E40" s="175">
        <f t="shared" ref="E40:BM40" si="6">(E41*1+E42*10+E43*5)/16</f>
        <v>109.13463625</v>
      </c>
      <c r="F40" s="175">
        <f t="shared" si="6"/>
        <v>113.59348749999999</v>
      </c>
      <c r="G40" s="175">
        <f t="shared" si="6"/>
        <v>114.28716374999999</v>
      </c>
      <c r="H40" s="175">
        <f t="shared" si="6"/>
        <v>114.74748249999999</v>
      </c>
      <c r="I40" s="175">
        <f t="shared" si="6"/>
        <v>112.61556374999999</v>
      </c>
      <c r="J40" s="175">
        <f t="shared" si="6"/>
        <v>118.02831875</v>
      </c>
      <c r="K40" s="175">
        <f t="shared" si="6"/>
        <v>120.013711875</v>
      </c>
      <c r="L40" s="175">
        <f t="shared" si="6"/>
        <v>120.56789624999999</v>
      </c>
      <c r="M40" s="175">
        <f t="shared" si="6"/>
        <v>120.5982575</v>
      </c>
      <c r="N40" s="175">
        <f t="shared" si="6"/>
        <v>121.12455812499999</v>
      </c>
      <c r="O40" s="175">
        <f t="shared" si="6"/>
        <v>121.46854437499999</v>
      </c>
      <c r="P40" s="175">
        <f t="shared" si="6"/>
        <v>121.45254312500002</v>
      </c>
      <c r="Q40" s="175">
        <f t="shared" si="6"/>
        <v>117.961179375</v>
      </c>
      <c r="R40" s="175">
        <f t="shared" si="6"/>
        <v>122.64347562499998</v>
      </c>
      <c r="S40" s="175">
        <f t="shared" si="6"/>
        <v>122.16269937499999</v>
      </c>
      <c r="T40" s="175">
        <f t="shared" si="6"/>
        <v>123.187459375</v>
      </c>
      <c r="U40" s="175">
        <f t="shared" si="6"/>
        <v>123.23437812500001</v>
      </c>
      <c r="V40" s="176">
        <f t="shared" si="6"/>
        <v>124.633363125</v>
      </c>
      <c r="W40" s="176">
        <f t="shared" si="6"/>
        <v>124.75614187500003</v>
      </c>
      <c r="X40" s="176">
        <f t="shared" si="6"/>
        <v>121.62010062500001</v>
      </c>
      <c r="Y40" s="176">
        <f t="shared" si="6"/>
        <v>125.59956</v>
      </c>
      <c r="Z40" s="176">
        <f t="shared" si="6"/>
        <v>126.4385825</v>
      </c>
      <c r="AA40" s="176">
        <f t="shared" si="6"/>
        <v>129.05849749999999</v>
      </c>
      <c r="AB40" s="176">
        <f t="shared" si="6"/>
        <v>127.80725875</v>
      </c>
      <c r="AC40" s="176">
        <f t="shared" si="6"/>
        <v>128.52420625000002</v>
      </c>
      <c r="AD40" s="176">
        <f t="shared" si="6"/>
        <v>127.34761999999999</v>
      </c>
      <c r="AE40" s="176">
        <f t="shared" si="6"/>
        <v>128.613558125</v>
      </c>
      <c r="AF40" s="176">
        <f t="shared" si="6"/>
        <v>128.11490312500001</v>
      </c>
      <c r="AG40" s="176">
        <f t="shared" si="6"/>
        <v>128.531231875</v>
      </c>
      <c r="AH40" s="176">
        <f t="shared" si="6"/>
        <v>131.49589062500002</v>
      </c>
      <c r="AI40" s="176">
        <f t="shared" si="6"/>
        <v>131.157109375</v>
      </c>
      <c r="AJ40" s="176">
        <f t="shared" si="6"/>
        <v>130.29312687499998</v>
      </c>
      <c r="AK40" s="176">
        <f t="shared" si="6"/>
        <v>132.28866500000001</v>
      </c>
      <c r="AL40" s="176">
        <f t="shared" si="6"/>
        <v>131.54087812500001</v>
      </c>
      <c r="AM40" s="176">
        <f t="shared" si="6"/>
        <v>132.32016562500002</v>
      </c>
      <c r="AN40" s="176">
        <f t="shared" si="6"/>
        <v>133.37375187499998</v>
      </c>
      <c r="AO40" s="176">
        <f t="shared" si="6"/>
        <v>132.17505125</v>
      </c>
      <c r="AP40" s="176">
        <f t="shared" si="6"/>
        <v>132.17242625</v>
      </c>
      <c r="AQ40" s="176">
        <f t="shared" si="6"/>
        <v>132.25999562499999</v>
      </c>
      <c r="AR40" s="176">
        <f t="shared" si="6"/>
        <v>133.02666937500001</v>
      </c>
      <c r="AS40" s="176">
        <f t="shared" si="6"/>
        <v>133.90383312500001</v>
      </c>
      <c r="AT40" s="176">
        <f t="shared" si="6"/>
        <v>132.57739437500001</v>
      </c>
      <c r="AU40" s="176">
        <f t="shared" si="6"/>
        <v>134.405331875</v>
      </c>
      <c r="AV40" s="176">
        <f t="shared" si="6"/>
        <v>135.19260125</v>
      </c>
      <c r="AW40" s="176">
        <f t="shared" si="6"/>
        <v>136.039275</v>
      </c>
      <c r="AX40" s="176">
        <f t="shared" si="6"/>
        <v>136.50093187500002</v>
      </c>
      <c r="AY40" s="176">
        <f t="shared" si="6"/>
        <v>137.71164937500001</v>
      </c>
      <c r="AZ40" s="176">
        <f t="shared" si="6"/>
        <v>142.57610375000002</v>
      </c>
      <c r="BA40" s="176">
        <f t="shared" si="6"/>
        <v>143.28143062500001</v>
      </c>
      <c r="BB40" s="176">
        <f t="shared" si="6"/>
        <v>144.00831875</v>
      </c>
      <c r="BC40" s="176">
        <f t="shared" si="6"/>
        <v>143.53466437500003</v>
      </c>
      <c r="BD40" s="176">
        <f t="shared" si="6"/>
        <v>152.864323125</v>
      </c>
      <c r="BE40" s="176">
        <f t="shared" si="6"/>
        <v>151.38711437499998</v>
      </c>
      <c r="BF40" s="176">
        <f t="shared" si="6"/>
        <v>160.2254125</v>
      </c>
      <c r="BG40" s="176">
        <f t="shared" si="6"/>
        <v>161.09782312499999</v>
      </c>
      <c r="BH40" s="176">
        <f t="shared" si="6"/>
        <v>161.79283000000001</v>
      </c>
      <c r="BI40" s="176">
        <f t="shared" si="6"/>
        <v>170.70138937500002</v>
      </c>
      <c r="BJ40" s="176">
        <f t="shared" si="6"/>
        <v>169.46395749999999</v>
      </c>
      <c r="BK40" s="176">
        <f t="shared" si="6"/>
        <v>169.39576500000001</v>
      </c>
      <c r="BL40" s="176">
        <f t="shared" si="6"/>
        <v>177.9056875</v>
      </c>
      <c r="BM40" s="176">
        <f t="shared" si="6"/>
        <v>177.88204812499998</v>
      </c>
    </row>
    <row r="41" spans="1:65" x14ac:dyDescent="0.25">
      <c r="B41" s="148" t="s">
        <v>479</v>
      </c>
      <c r="C41" s="148">
        <v>1</v>
      </c>
      <c r="D41" s="178">
        <v>108.99</v>
      </c>
      <c r="E41" s="178">
        <v>108.73693</v>
      </c>
      <c r="F41" s="178">
        <v>107.1712</v>
      </c>
      <c r="G41" s="178">
        <v>108.57417</v>
      </c>
      <c r="H41" s="178">
        <v>108.80222000000001</v>
      </c>
      <c r="I41" s="178">
        <v>108.80222000000001</v>
      </c>
      <c r="J41" s="178">
        <v>107.6407</v>
      </c>
      <c r="K41" s="178">
        <v>108.46124</v>
      </c>
      <c r="L41" s="178">
        <v>110.48189000000001</v>
      </c>
      <c r="M41" s="178">
        <v>110.38847</v>
      </c>
      <c r="N41" s="178">
        <v>109.82273000000001</v>
      </c>
      <c r="O41" s="178">
        <v>113.04306</v>
      </c>
      <c r="P41" s="178">
        <v>118.03239000000001</v>
      </c>
      <c r="Q41" s="178">
        <v>121.28257000000001</v>
      </c>
      <c r="R41" s="178">
        <v>121.90006</v>
      </c>
      <c r="S41" s="178">
        <v>121.86024</v>
      </c>
      <c r="T41" s="178">
        <v>123.15134999999999</v>
      </c>
      <c r="U41" s="178">
        <v>122.3993</v>
      </c>
      <c r="V41" s="179">
        <v>119.05925999999999</v>
      </c>
      <c r="W41" s="179">
        <v>125.80167</v>
      </c>
      <c r="X41" s="179">
        <v>129.61301</v>
      </c>
      <c r="Y41" s="179">
        <v>129.61301</v>
      </c>
      <c r="Z41" s="179">
        <v>126.16157</v>
      </c>
      <c r="AA41" s="179">
        <v>129.04295999999999</v>
      </c>
      <c r="AB41" s="179">
        <v>129.60418999999999</v>
      </c>
      <c r="AC41" s="179">
        <v>130.92585</v>
      </c>
      <c r="AD41" s="179">
        <v>131.47612000000001</v>
      </c>
      <c r="AE41" s="179">
        <v>133.27408</v>
      </c>
      <c r="AF41" s="179">
        <v>131.00055</v>
      </c>
      <c r="AG41" s="179">
        <v>132.78785999999999</v>
      </c>
      <c r="AH41" s="179">
        <v>144.07</v>
      </c>
      <c r="AI41" s="179">
        <v>145.81909999999999</v>
      </c>
      <c r="AJ41" s="179">
        <v>145.30813000000001</v>
      </c>
      <c r="AK41" s="179">
        <v>143.08509000000001</v>
      </c>
      <c r="AL41" s="179">
        <v>139.65414999999999</v>
      </c>
      <c r="AM41" s="179">
        <v>135.2482</v>
      </c>
      <c r="AN41" s="180">
        <v>138.94316000000001</v>
      </c>
      <c r="AO41" s="180">
        <v>141.96742</v>
      </c>
      <c r="AP41" s="179">
        <v>142.41587000000001</v>
      </c>
      <c r="AQ41" s="180">
        <v>140.89478</v>
      </c>
      <c r="AR41" s="180">
        <v>141.59066000000001</v>
      </c>
      <c r="AS41" s="180">
        <v>143.09798000000001</v>
      </c>
      <c r="AT41" s="180">
        <v>141.30223000000001</v>
      </c>
      <c r="AU41" s="181">
        <v>140.76295999999999</v>
      </c>
      <c r="AV41" s="181">
        <v>141.86232000000001</v>
      </c>
      <c r="AW41" s="181">
        <v>144.74205000000001</v>
      </c>
      <c r="AX41" s="181">
        <v>144.51096000000001</v>
      </c>
      <c r="AY41" s="181">
        <v>148.73764</v>
      </c>
      <c r="AZ41" s="181">
        <v>147.14291</v>
      </c>
      <c r="BA41" s="181">
        <v>149.38119</v>
      </c>
      <c r="BB41" s="181">
        <v>149.5488</v>
      </c>
      <c r="BC41" s="182">
        <v>147.49342999999999</v>
      </c>
      <c r="BD41" s="182">
        <v>149.74572000000001</v>
      </c>
      <c r="BE41" s="182">
        <v>146.88988000000001</v>
      </c>
      <c r="BF41" s="183">
        <v>149.98705000000001</v>
      </c>
      <c r="BG41" s="183">
        <v>152.38197</v>
      </c>
      <c r="BH41" s="182">
        <v>153.24788000000001</v>
      </c>
      <c r="BI41" s="182">
        <v>154.16198</v>
      </c>
      <c r="BJ41" s="182">
        <v>153.87746999999999</v>
      </c>
      <c r="BK41" s="182">
        <v>156.45684</v>
      </c>
      <c r="BL41" s="182">
        <v>155.51750000000001</v>
      </c>
      <c r="BM41" s="182">
        <v>155.50262000000001</v>
      </c>
    </row>
    <row r="42" spans="1:65" x14ac:dyDescent="0.25">
      <c r="B42" s="148" t="s">
        <v>480</v>
      </c>
      <c r="C42" s="148">
        <v>10</v>
      </c>
      <c r="D42" s="178">
        <v>105.36</v>
      </c>
      <c r="E42" s="178">
        <v>112.87174</v>
      </c>
      <c r="F42" s="178">
        <v>120.18908999999999</v>
      </c>
      <c r="G42" s="178">
        <v>121.64252999999999</v>
      </c>
      <c r="H42" s="178">
        <v>121.39721</v>
      </c>
      <c r="I42" s="178">
        <v>119.45258</v>
      </c>
      <c r="J42" s="178">
        <v>126.67165</v>
      </c>
      <c r="K42" s="178">
        <v>129.32794999999999</v>
      </c>
      <c r="L42" s="178">
        <v>129.35149999999999</v>
      </c>
      <c r="M42" s="178">
        <v>129.80137999999999</v>
      </c>
      <c r="N42" s="178">
        <v>129.80137999999999</v>
      </c>
      <c r="O42" s="178">
        <v>129.35586000000001</v>
      </c>
      <c r="P42" s="178">
        <v>129.04230000000001</v>
      </c>
      <c r="Q42" s="178">
        <v>122.61302000000001</v>
      </c>
      <c r="R42" s="178">
        <v>129.05874</v>
      </c>
      <c r="S42" s="178">
        <v>129.23183</v>
      </c>
      <c r="T42" s="178">
        <v>129.10892000000001</v>
      </c>
      <c r="U42" s="178">
        <v>129.07104000000001</v>
      </c>
      <c r="V42" s="179">
        <v>129.89616000000001</v>
      </c>
      <c r="W42" s="179">
        <v>129.64930000000001</v>
      </c>
      <c r="X42" s="179">
        <v>125.90344</v>
      </c>
      <c r="Y42" s="179">
        <v>129.31464</v>
      </c>
      <c r="Z42" s="179">
        <v>132.37455</v>
      </c>
      <c r="AA42" s="179">
        <v>134.56021000000001</v>
      </c>
      <c r="AB42" s="179">
        <v>132.44918999999999</v>
      </c>
      <c r="AC42" s="179">
        <v>133.31943000000001</v>
      </c>
      <c r="AD42" s="179">
        <v>131.78264999999999</v>
      </c>
      <c r="AE42" s="179">
        <v>133.29613000000001</v>
      </c>
      <c r="AF42" s="179">
        <v>133.24717000000001</v>
      </c>
      <c r="AG42" s="179">
        <v>133.00863000000001</v>
      </c>
      <c r="AH42" s="179">
        <v>134.57660000000001</v>
      </c>
      <c r="AI42" s="179">
        <v>133.73226600000001</v>
      </c>
      <c r="AJ42" s="179">
        <v>133.96383</v>
      </c>
      <c r="AK42" s="179">
        <v>134.49413000000001</v>
      </c>
      <c r="AL42" s="179">
        <v>132.99634</v>
      </c>
      <c r="AM42" s="179">
        <v>134.04776000000001</v>
      </c>
      <c r="AN42" s="180">
        <v>135.240782</v>
      </c>
      <c r="AO42" s="180">
        <v>133.49741</v>
      </c>
      <c r="AP42" s="179">
        <v>134.01561000000001</v>
      </c>
      <c r="AQ42" s="180">
        <v>133.12463</v>
      </c>
      <c r="AR42" s="180">
        <v>133.51012</v>
      </c>
      <c r="AS42" s="180">
        <v>134.5652</v>
      </c>
      <c r="AT42" s="180">
        <v>132.41570300000001</v>
      </c>
      <c r="AU42" s="181">
        <v>133.91183000000001</v>
      </c>
      <c r="AV42" s="181">
        <v>134.29347999999999</v>
      </c>
      <c r="AW42" s="181">
        <v>134.37832</v>
      </c>
      <c r="AX42" s="181">
        <v>134.49332000000001</v>
      </c>
      <c r="AY42" s="181">
        <v>134.52534</v>
      </c>
      <c r="AZ42" s="181">
        <v>141.27965</v>
      </c>
      <c r="BA42" s="181">
        <v>141.3297</v>
      </c>
      <c r="BB42" s="181">
        <v>141.19182000000001</v>
      </c>
      <c r="BC42" s="182">
        <v>140.99538000000001</v>
      </c>
      <c r="BD42" s="182">
        <v>154.79257000000001</v>
      </c>
      <c r="BE42" s="182">
        <v>151.87370999999999</v>
      </c>
      <c r="BF42" s="183">
        <v>165.12049999999999</v>
      </c>
      <c r="BG42" s="183">
        <v>166.72389999999999</v>
      </c>
      <c r="BH42" s="182">
        <v>168.1729</v>
      </c>
      <c r="BI42" s="182">
        <v>179.39096000000001</v>
      </c>
      <c r="BJ42" s="182">
        <v>176.94259</v>
      </c>
      <c r="BK42" s="182">
        <v>177.17748</v>
      </c>
      <c r="BL42" s="182">
        <v>188.74628000000001</v>
      </c>
      <c r="BM42" s="182">
        <v>188.24531999999999</v>
      </c>
    </row>
    <row r="43" spans="1:65" x14ac:dyDescent="0.25">
      <c r="B43" s="148" t="s">
        <v>481</v>
      </c>
      <c r="C43" s="148">
        <v>5</v>
      </c>
      <c r="D43" s="178">
        <v>102.04</v>
      </c>
      <c r="E43" s="178">
        <v>101.73997</v>
      </c>
      <c r="F43" s="178">
        <v>101.68674</v>
      </c>
      <c r="G43" s="178">
        <v>100.71903</v>
      </c>
      <c r="H43" s="178">
        <v>102.63708</v>
      </c>
      <c r="I43" s="178">
        <v>99.7042</v>
      </c>
      <c r="J43" s="178">
        <v>102.81918</v>
      </c>
      <c r="K43" s="178">
        <v>103.69573</v>
      </c>
      <c r="L43" s="178">
        <v>105.01788999999999</v>
      </c>
      <c r="M43" s="178">
        <v>104.23397</v>
      </c>
      <c r="N43" s="178">
        <v>106.03128</v>
      </c>
      <c r="O43" s="178">
        <v>107.37900999999999</v>
      </c>
      <c r="P43" s="178">
        <v>106.95706</v>
      </c>
      <c r="Q43" s="178">
        <v>107.99321999999999</v>
      </c>
      <c r="R43" s="178">
        <v>109.96163</v>
      </c>
      <c r="S43" s="178">
        <v>108.08493</v>
      </c>
      <c r="T43" s="178">
        <v>111.35176</v>
      </c>
      <c r="U43" s="178">
        <v>111.72807</v>
      </c>
      <c r="V43" s="179">
        <v>115.22259</v>
      </c>
      <c r="W43" s="179">
        <v>114.76072000000001</v>
      </c>
      <c r="X43" s="179">
        <v>111.45484</v>
      </c>
      <c r="Y43" s="179">
        <v>117.36671</v>
      </c>
      <c r="Z43" s="179">
        <v>114.62205</v>
      </c>
      <c r="AA43" s="179">
        <v>118.05817999999999</v>
      </c>
      <c r="AB43" s="179">
        <v>118.16401</v>
      </c>
      <c r="AC43" s="179">
        <v>118.45343</v>
      </c>
      <c r="AD43" s="179">
        <v>117.65186</v>
      </c>
      <c r="AE43" s="179">
        <v>118.31631</v>
      </c>
      <c r="AF43" s="179">
        <v>117.27324</v>
      </c>
      <c r="AG43" s="179">
        <v>118.72511</v>
      </c>
      <c r="AH43" s="179">
        <v>122.81965</v>
      </c>
      <c r="AI43" s="179">
        <v>123.074398</v>
      </c>
      <c r="AJ43" s="179">
        <v>119.94871999999999</v>
      </c>
      <c r="AK43" s="179">
        <v>125.71845</v>
      </c>
      <c r="AL43" s="179">
        <v>127.0073</v>
      </c>
      <c r="AM43" s="179">
        <v>128.27937</v>
      </c>
      <c r="AN43" s="180">
        <v>128.52581000000001</v>
      </c>
      <c r="AO43" s="180">
        <v>127.57186</v>
      </c>
      <c r="AP43" s="179">
        <v>126.43737</v>
      </c>
      <c r="AQ43" s="180">
        <v>128.80376999999999</v>
      </c>
      <c r="AR43" s="180">
        <v>130.34697</v>
      </c>
      <c r="AS43" s="180">
        <v>130.74226999999999</v>
      </c>
      <c r="AT43" s="180">
        <v>131.15581</v>
      </c>
      <c r="AU43" s="181">
        <v>134.12081000000001</v>
      </c>
      <c r="AV43" s="181">
        <v>135.65690000000001</v>
      </c>
      <c r="AW43" s="181">
        <v>137.62063000000001</v>
      </c>
      <c r="AX43" s="181">
        <v>138.91415000000001</v>
      </c>
      <c r="AY43" s="181">
        <v>141.87907000000001</v>
      </c>
      <c r="AZ43" s="181">
        <v>144.25565</v>
      </c>
      <c r="BA43" s="181">
        <v>145.96494000000001</v>
      </c>
      <c r="BB43" s="181">
        <v>148.53322</v>
      </c>
      <c r="BC43" s="182">
        <v>147.82148000000001</v>
      </c>
      <c r="BD43" s="182">
        <v>149.63155</v>
      </c>
      <c r="BE43" s="182">
        <v>151.31336999999999</v>
      </c>
      <c r="BF43" s="183">
        <v>152.48291</v>
      </c>
      <c r="BG43" s="183">
        <v>151.58884</v>
      </c>
      <c r="BH43" s="182">
        <v>150.74168</v>
      </c>
      <c r="BI43" s="182">
        <v>156.63013000000001</v>
      </c>
      <c r="BJ43" s="182">
        <v>157.62398999999999</v>
      </c>
      <c r="BK43" s="182">
        <v>156.42012</v>
      </c>
      <c r="BL43" s="182">
        <v>160.70214000000001</v>
      </c>
      <c r="BM43" s="182">
        <v>161.63139000000001</v>
      </c>
    </row>
    <row r="44" spans="1:65" x14ac:dyDescent="0.25">
      <c r="A44" s="173" t="s">
        <v>51</v>
      </c>
      <c r="C44" s="186">
        <v>14</v>
      </c>
      <c r="D44" s="175">
        <f>(D45*8+D46*4+D47*1+D48*1)/14</f>
        <v>108.83357142857142</v>
      </c>
      <c r="E44" s="175">
        <f t="shared" ref="E44:BM44" si="7">(E45*8+E46*4+E47*1+E48*1)/14</f>
        <v>109.97307214285715</v>
      </c>
      <c r="F44" s="175">
        <f t="shared" si="7"/>
        <v>109.08310357142857</v>
      </c>
      <c r="G44" s="175">
        <f t="shared" si="7"/>
        <v>108.94616785714287</v>
      </c>
      <c r="H44" s="175">
        <f t="shared" si="7"/>
        <v>110.01034285714286</v>
      </c>
      <c r="I44" s="175">
        <f t="shared" si="7"/>
        <v>106.63522857142857</v>
      </c>
      <c r="J44" s="175">
        <f t="shared" si="7"/>
        <v>104.56911642857143</v>
      </c>
      <c r="K44" s="175">
        <f t="shared" si="7"/>
        <v>104.00501</v>
      </c>
      <c r="L44" s="175">
        <f t="shared" si="7"/>
        <v>100.82152285714287</v>
      </c>
      <c r="M44" s="175">
        <f t="shared" si="7"/>
        <v>99.865779285714297</v>
      </c>
      <c r="N44" s="175">
        <f t="shared" si="7"/>
        <v>99.787017142857152</v>
      </c>
      <c r="O44" s="175">
        <f t="shared" si="7"/>
        <v>97.970907142857158</v>
      </c>
      <c r="P44" s="175">
        <f t="shared" si="7"/>
        <v>100.46261214285717</v>
      </c>
      <c r="Q44" s="175">
        <f t="shared" si="7"/>
        <v>105.65402571428571</v>
      </c>
      <c r="R44" s="175">
        <f t="shared" si="7"/>
        <v>111.25993571428572</v>
      </c>
      <c r="S44" s="175">
        <f t="shared" si="7"/>
        <v>109.89406214285715</v>
      </c>
      <c r="T44" s="175">
        <f t="shared" si="7"/>
        <v>109.53268142857144</v>
      </c>
      <c r="U44" s="175">
        <f t="shared" si="7"/>
        <v>108.59181214285715</v>
      </c>
      <c r="V44" s="176">
        <f t="shared" si="7"/>
        <v>108.88248071428571</v>
      </c>
      <c r="W44" s="176">
        <f t="shared" si="7"/>
        <v>112.71868071428571</v>
      </c>
      <c r="X44" s="176">
        <f t="shared" si="7"/>
        <v>113.03670928571428</v>
      </c>
      <c r="Y44" s="176">
        <f t="shared" si="7"/>
        <v>104.28378285714284</v>
      </c>
      <c r="Z44" s="176">
        <f t="shared" si="7"/>
        <v>102.84031499999999</v>
      </c>
      <c r="AA44" s="176">
        <f t="shared" si="7"/>
        <v>104.27916357142855</v>
      </c>
      <c r="AB44" s="176">
        <f t="shared" si="7"/>
        <v>106.54805071428571</v>
      </c>
      <c r="AC44" s="176">
        <f t="shared" si="7"/>
        <v>110.91068357142856</v>
      </c>
      <c r="AD44" s="176">
        <f t="shared" si="7"/>
        <v>109.30861214285714</v>
      </c>
      <c r="AE44" s="176">
        <f t="shared" si="7"/>
        <v>110.10352285714285</v>
      </c>
      <c r="AF44" s="176">
        <f t="shared" si="7"/>
        <v>110.39044285714284</v>
      </c>
      <c r="AG44" s="176">
        <f t="shared" si="7"/>
        <v>110.51910928571429</v>
      </c>
      <c r="AH44" s="176">
        <f t="shared" si="7"/>
        <v>112.22459142857143</v>
      </c>
      <c r="AI44" s="176">
        <f t="shared" si="7"/>
        <v>114.74055785714286</v>
      </c>
      <c r="AJ44" s="176">
        <f t="shared" si="7"/>
        <v>118.91919642857144</v>
      </c>
      <c r="AK44" s="176">
        <f t="shared" si="7"/>
        <v>119.48134642857143</v>
      </c>
      <c r="AL44" s="176">
        <f t="shared" si="7"/>
        <v>115.35095785714286</v>
      </c>
      <c r="AM44" s="176">
        <f t="shared" si="7"/>
        <v>110.57323142857145</v>
      </c>
      <c r="AN44" s="176">
        <f t="shared" si="7"/>
        <v>113.11789142857143</v>
      </c>
      <c r="AO44" s="176">
        <f t="shared" si="7"/>
        <v>113.964815</v>
      </c>
      <c r="AP44" s="176">
        <f t="shared" si="7"/>
        <v>117.62317714285713</v>
      </c>
      <c r="AQ44" s="176">
        <f t="shared" si="7"/>
        <v>117.79107499999999</v>
      </c>
      <c r="AR44" s="176">
        <f t="shared" si="7"/>
        <v>119.05735785714285</v>
      </c>
      <c r="AS44" s="176">
        <f t="shared" si="7"/>
        <v>119.79205642857141</v>
      </c>
      <c r="AT44" s="176">
        <f t="shared" si="7"/>
        <v>124.728765</v>
      </c>
      <c r="AU44" s="176">
        <f t="shared" si="7"/>
        <v>125.2454757142857</v>
      </c>
      <c r="AV44" s="176">
        <f t="shared" si="7"/>
        <v>127.34806928571427</v>
      </c>
      <c r="AW44" s="176">
        <f t="shared" si="7"/>
        <v>119.29925357142858</v>
      </c>
      <c r="AX44" s="176">
        <f t="shared" si="7"/>
        <v>115.62026</v>
      </c>
      <c r="AY44" s="176">
        <f t="shared" si="7"/>
        <v>114.42109642857143</v>
      </c>
      <c r="AZ44" s="176">
        <f t="shared" si="7"/>
        <v>114.20955642857143</v>
      </c>
      <c r="BA44" s="176">
        <f t="shared" si="7"/>
        <v>120.11722142857143</v>
      </c>
      <c r="BB44" s="176">
        <f t="shared" si="7"/>
        <v>128.7667942857143</v>
      </c>
      <c r="BC44" s="176">
        <f t="shared" si="7"/>
        <v>122.18140785714286</v>
      </c>
      <c r="BD44" s="176">
        <f t="shared" si="7"/>
        <v>122.78504857142858</v>
      </c>
      <c r="BE44" s="176">
        <f t="shared" si="7"/>
        <v>124.39205285714287</v>
      </c>
      <c r="BF44" s="176">
        <f t="shared" si="7"/>
        <v>123.43895642857142</v>
      </c>
      <c r="BG44" s="176">
        <f t="shared" si="7"/>
        <v>123.78556928571427</v>
      </c>
      <c r="BH44" s="176">
        <f t="shared" si="7"/>
        <v>128.21480214285714</v>
      </c>
      <c r="BI44" s="176">
        <f t="shared" si="7"/>
        <v>120.92528571428571</v>
      </c>
      <c r="BJ44" s="176">
        <f t="shared" si="7"/>
        <v>123.47601357142857</v>
      </c>
      <c r="BK44" s="176">
        <f t="shared" si="7"/>
        <v>127.06782928571428</v>
      </c>
      <c r="BL44" s="176">
        <f t="shared" si="7"/>
        <v>130.32120000000003</v>
      </c>
      <c r="BM44" s="176">
        <f t="shared" si="7"/>
        <v>136.36537071428572</v>
      </c>
    </row>
    <row r="45" spans="1:65" x14ac:dyDescent="0.25">
      <c r="B45" s="148" t="s">
        <v>482</v>
      </c>
      <c r="C45" s="148">
        <v>8</v>
      </c>
      <c r="D45" s="178">
        <v>97.23</v>
      </c>
      <c r="E45" s="178">
        <v>102.37459</v>
      </c>
      <c r="F45" s="178">
        <v>100.86493</v>
      </c>
      <c r="G45" s="178">
        <v>98.341620000000006</v>
      </c>
      <c r="H45" s="178">
        <v>100.4074</v>
      </c>
      <c r="I45" s="178">
        <v>99.762209999999996</v>
      </c>
      <c r="J45" s="178">
        <v>98.269059999999996</v>
      </c>
      <c r="K45" s="178">
        <v>99.137550000000005</v>
      </c>
      <c r="L45" s="178">
        <v>98.814170000000004</v>
      </c>
      <c r="M45" s="178">
        <v>98.164410000000004</v>
      </c>
      <c r="N45" s="178">
        <v>98.933899999999994</v>
      </c>
      <c r="O45" s="178">
        <v>98.958749999999995</v>
      </c>
      <c r="P45" s="178">
        <v>101.10773</v>
      </c>
      <c r="Q45" s="178">
        <v>107.59932999999999</v>
      </c>
      <c r="R45" s="178">
        <v>112.71454</v>
      </c>
      <c r="S45" s="178">
        <v>109.22865</v>
      </c>
      <c r="T45" s="178">
        <v>107.47020000000001</v>
      </c>
      <c r="U45" s="178">
        <v>106.98827</v>
      </c>
      <c r="V45" s="179">
        <v>106.35516</v>
      </c>
      <c r="W45" s="179">
        <v>113.82666999999999</v>
      </c>
      <c r="X45" s="179">
        <v>113.21568000000001</v>
      </c>
      <c r="Y45" s="179">
        <v>99.449020000000004</v>
      </c>
      <c r="Z45" s="179">
        <v>97.557959999999994</v>
      </c>
      <c r="AA45" s="179">
        <v>99.909689999999998</v>
      </c>
      <c r="AB45" s="179">
        <v>102.17852000000001</v>
      </c>
      <c r="AC45" s="179">
        <v>109.56623</v>
      </c>
      <c r="AD45" s="179">
        <v>107.86792</v>
      </c>
      <c r="AE45" s="179">
        <v>106.65794</v>
      </c>
      <c r="AF45" s="179">
        <v>108.2957</v>
      </c>
      <c r="AG45" s="179">
        <v>109.93487</v>
      </c>
      <c r="AH45" s="179">
        <v>110.16553</v>
      </c>
      <c r="AI45" s="179">
        <v>114.50471125</v>
      </c>
      <c r="AJ45" s="179">
        <v>122.55454</v>
      </c>
      <c r="AK45" s="179">
        <v>126.25303</v>
      </c>
      <c r="AL45" s="179">
        <v>118.87557</v>
      </c>
      <c r="AM45" s="179">
        <v>113.46386</v>
      </c>
      <c r="AN45" s="180">
        <v>117.50429875</v>
      </c>
      <c r="AO45" s="180">
        <v>116.40817</v>
      </c>
      <c r="AP45" s="179">
        <v>119.3647</v>
      </c>
      <c r="AQ45" s="180">
        <v>120.95403</v>
      </c>
      <c r="AR45" s="180">
        <v>121.53194000000001</v>
      </c>
      <c r="AS45" s="180">
        <v>123.61969999999999</v>
      </c>
      <c r="AT45" s="180">
        <v>128.57068375</v>
      </c>
      <c r="AU45" s="181">
        <v>129.42367999999999</v>
      </c>
      <c r="AV45" s="181">
        <v>132.99556000000001</v>
      </c>
      <c r="AW45" s="181">
        <v>125.65291000000001</v>
      </c>
      <c r="AX45" s="181">
        <v>121.46413</v>
      </c>
      <c r="AY45" s="181">
        <v>119.24943</v>
      </c>
      <c r="AZ45" s="181">
        <v>116.40961</v>
      </c>
      <c r="BA45" s="181">
        <v>124.12747</v>
      </c>
      <c r="BB45" s="181">
        <v>138.06907000000001</v>
      </c>
      <c r="BC45" s="182">
        <v>128.47995</v>
      </c>
      <c r="BD45" s="182">
        <v>128.48355000000001</v>
      </c>
      <c r="BE45" s="182">
        <v>133.26526000000001</v>
      </c>
      <c r="BF45" s="183">
        <v>131.97237000000001</v>
      </c>
      <c r="BG45" s="183">
        <v>132.76005000000001</v>
      </c>
      <c r="BH45" s="182">
        <v>138.58327</v>
      </c>
      <c r="BI45" s="182">
        <v>128.18682000000001</v>
      </c>
      <c r="BJ45" s="182">
        <v>131.03048999999999</v>
      </c>
      <c r="BK45" s="182">
        <v>131.79255000000001</v>
      </c>
      <c r="BL45" s="182">
        <v>128.58921000000001</v>
      </c>
      <c r="BM45" s="182">
        <v>139.66641999999999</v>
      </c>
    </row>
    <row r="46" spans="1:65" x14ac:dyDescent="0.25">
      <c r="B46" s="148" t="s">
        <v>483</v>
      </c>
      <c r="C46" s="148">
        <v>4</v>
      </c>
      <c r="D46" s="178">
        <v>136.31</v>
      </c>
      <c r="E46" s="178">
        <v>130.30597</v>
      </c>
      <c r="F46" s="178">
        <v>130.40495000000001</v>
      </c>
      <c r="G46" s="178">
        <v>134.79410999999999</v>
      </c>
      <c r="H46" s="178">
        <v>134.47971000000001</v>
      </c>
      <c r="I46" s="178">
        <v>124.08649</v>
      </c>
      <c r="J46" s="178">
        <v>119.6707</v>
      </c>
      <c r="K46" s="178">
        <v>114.74655</v>
      </c>
      <c r="L46" s="178">
        <v>103.81715</v>
      </c>
      <c r="M46" s="178">
        <v>101.08132000000001</v>
      </c>
      <c r="N46" s="178">
        <v>98.93871</v>
      </c>
      <c r="O46" s="178">
        <v>92.710989999999995</v>
      </c>
      <c r="P46" s="178">
        <v>95.163290000000003</v>
      </c>
      <c r="Q46" s="178">
        <v>96.549340000000001</v>
      </c>
      <c r="R46" s="178">
        <v>103.63330999999999</v>
      </c>
      <c r="S46" s="178">
        <v>105.79195</v>
      </c>
      <c r="T46" s="178">
        <v>107.98263</v>
      </c>
      <c r="U46" s="178">
        <v>105.78841</v>
      </c>
      <c r="V46" s="179">
        <v>107.59706</v>
      </c>
      <c r="W46" s="179">
        <v>106.30927</v>
      </c>
      <c r="X46" s="179">
        <v>108.59683</v>
      </c>
      <c r="Y46" s="179">
        <v>105.35122</v>
      </c>
      <c r="Z46" s="179">
        <v>104.11505</v>
      </c>
      <c r="AA46" s="179">
        <v>104.41555</v>
      </c>
      <c r="AB46" s="179">
        <v>107.21077</v>
      </c>
      <c r="AC46" s="179">
        <v>108.04604</v>
      </c>
      <c r="AD46" s="179">
        <v>105.51643</v>
      </c>
      <c r="AE46" s="179">
        <v>110.38874</v>
      </c>
      <c r="AF46" s="179">
        <v>106.94445</v>
      </c>
      <c r="AG46" s="179">
        <v>103.42756</v>
      </c>
      <c r="AH46" s="179">
        <v>107.69463</v>
      </c>
      <c r="AI46" s="179">
        <v>107.62416</v>
      </c>
      <c r="AJ46" s="179">
        <v>106.23598</v>
      </c>
      <c r="AK46" s="179">
        <v>101.14614</v>
      </c>
      <c r="AL46" s="179">
        <v>101.65168</v>
      </c>
      <c r="AM46" s="179">
        <v>95.674949999999995</v>
      </c>
      <c r="AN46" s="180">
        <v>96.612740000000002</v>
      </c>
      <c r="AO46" s="180">
        <v>102.21991</v>
      </c>
      <c r="AP46" s="179">
        <v>108.54946</v>
      </c>
      <c r="AQ46" s="180">
        <v>106.15373</v>
      </c>
      <c r="AR46" s="180">
        <v>109.31990999999999</v>
      </c>
      <c r="AS46" s="180">
        <v>107.94705</v>
      </c>
      <c r="AT46" s="180">
        <v>114.65934</v>
      </c>
      <c r="AU46" s="181">
        <v>114.52547</v>
      </c>
      <c r="AV46" s="181">
        <v>113.73263</v>
      </c>
      <c r="AW46" s="181">
        <v>100.98304</v>
      </c>
      <c r="AX46" s="181">
        <v>95.896029999999996</v>
      </c>
      <c r="AY46" s="181">
        <v>95.527889999999999</v>
      </c>
      <c r="AZ46" s="181">
        <v>101.34977000000001</v>
      </c>
      <c r="BA46" s="181">
        <v>109.45237</v>
      </c>
      <c r="BB46" s="181">
        <v>111.02603000000001</v>
      </c>
      <c r="BC46" s="182">
        <v>107.09222</v>
      </c>
      <c r="BD46" s="182">
        <v>110.49551</v>
      </c>
      <c r="BE46" s="182">
        <v>105.42098</v>
      </c>
      <c r="BF46" s="183">
        <v>104.63309</v>
      </c>
      <c r="BG46" s="183">
        <v>104.09972999999999</v>
      </c>
      <c r="BH46" s="182">
        <v>107.20252000000001</v>
      </c>
      <c r="BI46" s="182">
        <v>102.39079</v>
      </c>
      <c r="BJ46" s="182">
        <v>105.0955</v>
      </c>
      <c r="BK46" s="182">
        <v>115.95797</v>
      </c>
      <c r="BL46" s="182">
        <v>133.66094000000001</v>
      </c>
      <c r="BM46" s="182">
        <v>132.78513000000001</v>
      </c>
    </row>
    <row r="47" spans="1:65" x14ac:dyDescent="0.25">
      <c r="B47" s="148" t="s">
        <v>484</v>
      </c>
      <c r="C47" s="148">
        <v>1</v>
      </c>
      <c r="D47" s="178">
        <v>99.37</v>
      </c>
      <c r="E47" s="178">
        <v>98.186099999999996</v>
      </c>
      <c r="F47" s="178">
        <v>97.356909999999999</v>
      </c>
      <c r="G47" s="178">
        <v>97.498909999999995</v>
      </c>
      <c r="H47" s="178">
        <v>97.76746</v>
      </c>
      <c r="I47" s="178">
        <v>97.029929999999993</v>
      </c>
      <c r="J47" s="178">
        <v>97.230279999999993</v>
      </c>
      <c r="K47" s="178">
        <v>101.9329</v>
      </c>
      <c r="L47" s="178">
        <v>103.70166</v>
      </c>
      <c r="M47" s="178">
        <v>106.77773000000001</v>
      </c>
      <c r="N47" s="178">
        <v>107.92326</v>
      </c>
      <c r="O47" s="178">
        <v>107.17667</v>
      </c>
      <c r="P47" s="178">
        <v>114.8058</v>
      </c>
      <c r="Q47" s="178">
        <v>130.14336</v>
      </c>
      <c r="R47" s="178">
        <v>139.25058000000001</v>
      </c>
      <c r="S47" s="178">
        <v>139.31375</v>
      </c>
      <c r="T47" s="178">
        <v>139.62646000000001</v>
      </c>
      <c r="U47" s="178">
        <v>138.75254000000001</v>
      </c>
      <c r="V47" s="179">
        <v>141.05359000000001</v>
      </c>
      <c r="W47" s="179">
        <v>141.23464000000001</v>
      </c>
      <c r="X47" s="179">
        <v>140.77605</v>
      </c>
      <c r="Y47" s="179">
        <v>141.23464000000001</v>
      </c>
      <c r="Z47" s="179">
        <v>141.29871</v>
      </c>
      <c r="AA47" s="179">
        <v>141.47685999999999</v>
      </c>
      <c r="AB47" s="179">
        <v>141.60946999999999</v>
      </c>
      <c r="AC47" s="179">
        <v>139.11395999999999</v>
      </c>
      <c r="AD47" s="179">
        <v>142.51853</v>
      </c>
      <c r="AE47" s="179">
        <v>142.51853</v>
      </c>
      <c r="AF47" s="179">
        <v>143.38791000000001</v>
      </c>
      <c r="AG47" s="179">
        <v>144.66759999999999</v>
      </c>
      <c r="AH47" s="179">
        <v>145.40001000000001</v>
      </c>
      <c r="AI47" s="179">
        <v>146.77135999999999</v>
      </c>
      <c r="AJ47" s="179">
        <v>148.21576999999999</v>
      </c>
      <c r="AK47" s="179">
        <v>148.34058999999999</v>
      </c>
      <c r="AL47" s="179">
        <v>145.90438</v>
      </c>
      <c r="AM47" s="179">
        <v>146.57011</v>
      </c>
      <c r="AN47" s="180">
        <v>146.50626</v>
      </c>
      <c r="AO47" s="180">
        <v>146.15463</v>
      </c>
      <c r="AP47" s="179">
        <v>147.47815</v>
      </c>
      <c r="AQ47" s="180">
        <v>146.1413</v>
      </c>
      <c r="AR47" s="180">
        <v>146.36049</v>
      </c>
      <c r="AS47" s="180">
        <v>145.82314</v>
      </c>
      <c r="AT47" s="180">
        <v>148.27176</v>
      </c>
      <c r="AU47" s="181">
        <v>148.80533</v>
      </c>
      <c r="AV47" s="181">
        <v>153.1532</v>
      </c>
      <c r="AW47" s="181">
        <v>150.76626999999999</v>
      </c>
      <c r="AX47" s="181">
        <v>153.10458</v>
      </c>
      <c r="AY47" s="181">
        <v>153.10458</v>
      </c>
      <c r="AZ47" s="181">
        <v>148.58013</v>
      </c>
      <c r="BA47" s="181">
        <v>139.47998999999999</v>
      </c>
      <c r="BB47" s="181">
        <v>139.77690000000001</v>
      </c>
      <c r="BC47" s="182">
        <v>141.08888999999999</v>
      </c>
      <c r="BD47" s="182">
        <v>136.62761</v>
      </c>
      <c r="BE47" s="182">
        <v>136.16755000000001</v>
      </c>
      <c r="BF47" s="183">
        <v>136.34513999999999</v>
      </c>
      <c r="BG47" s="183">
        <v>137.2671</v>
      </c>
      <c r="BH47" s="182">
        <v>137.68699000000001</v>
      </c>
      <c r="BI47" s="182">
        <v>136.77119999999999</v>
      </c>
      <c r="BJ47" s="182">
        <v>137.04532</v>
      </c>
      <c r="BK47" s="182">
        <v>137.15183999999999</v>
      </c>
      <c r="BL47" s="182">
        <v>137.09857</v>
      </c>
      <c r="BM47" s="182">
        <v>136.26299</v>
      </c>
    </row>
    <row r="48" spans="1:65" x14ac:dyDescent="0.25">
      <c r="B48" s="148" t="s">
        <v>485</v>
      </c>
      <c r="C48" s="148">
        <v>1</v>
      </c>
      <c r="D48" s="178">
        <v>101.22</v>
      </c>
      <c r="E48" s="178">
        <v>101.21630999999999</v>
      </c>
      <c r="F48" s="178">
        <v>101.26730000000001</v>
      </c>
      <c r="G48" s="178">
        <v>101.83804000000001</v>
      </c>
      <c r="H48" s="178">
        <v>101.19929999999999</v>
      </c>
      <c r="I48" s="178">
        <v>101.41963</v>
      </c>
      <c r="J48" s="178">
        <v>101.90206999999999</v>
      </c>
      <c r="K48" s="178">
        <v>102.05064</v>
      </c>
      <c r="L48" s="178">
        <v>102.0177</v>
      </c>
      <c r="M48" s="178">
        <v>101.70262</v>
      </c>
      <c r="N48" s="178">
        <v>101.86893999999999</v>
      </c>
      <c r="O48" s="178">
        <v>101.90206999999999</v>
      </c>
      <c r="P48" s="178">
        <v>102.15577</v>
      </c>
      <c r="Q48" s="178">
        <v>102.021</v>
      </c>
      <c r="R48" s="178">
        <v>102.13896</v>
      </c>
      <c r="S48" s="178">
        <v>102.20612</v>
      </c>
      <c r="T48" s="178">
        <v>102.13896</v>
      </c>
      <c r="U48" s="178">
        <v>102.47302999999999</v>
      </c>
      <c r="V48" s="179">
        <v>102.07162</v>
      </c>
      <c r="W48" s="179">
        <v>100.97645</v>
      </c>
      <c r="X48" s="179">
        <v>101.62512</v>
      </c>
      <c r="Y48" s="179">
        <v>101.74128</v>
      </c>
      <c r="Z48" s="179">
        <v>101.54182</v>
      </c>
      <c r="AA48" s="179">
        <v>101.49171</v>
      </c>
      <c r="AB48" s="179">
        <v>103.792</v>
      </c>
      <c r="AC48" s="179">
        <v>104.92161</v>
      </c>
      <c r="AD48" s="179">
        <v>102.79295999999999</v>
      </c>
      <c r="AE48" s="179">
        <v>104.11230999999999</v>
      </c>
      <c r="AF48" s="179">
        <v>107.93489</v>
      </c>
      <c r="AG48" s="179">
        <v>109.41073</v>
      </c>
      <c r="AH48" s="179">
        <v>113.64151</v>
      </c>
      <c r="AI48" s="179">
        <v>113.06211999999999</v>
      </c>
      <c r="AJ48" s="179">
        <v>111.27274</v>
      </c>
      <c r="AK48" s="179">
        <v>109.78946000000001</v>
      </c>
      <c r="AL48" s="179">
        <v>111.39775</v>
      </c>
      <c r="AM48" s="179">
        <v>111.04445</v>
      </c>
      <c r="AN48" s="180">
        <v>110.65886999999999</v>
      </c>
      <c r="AO48" s="180">
        <v>109.20778</v>
      </c>
      <c r="AP48" s="179">
        <v>110.13088999999999</v>
      </c>
      <c r="AQ48" s="180">
        <v>110.68659</v>
      </c>
      <c r="AR48" s="180">
        <v>110.90736</v>
      </c>
      <c r="AS48" s="180">
        <v>110.51985000000001</v>
      </c>
      <c r="AT48" s="180">
        <v>110.72812</v>
      </c>
      <c r="AU48" s="181">
        <v>111.14001</v>
      </c>
      <c r="AV48" s="181">
        <v>110.82477</v>
      </c>
      <c r="AW48" s="181">
        <v>110.26784000000001</v>
      </c>
      <c r="AX48" s="181">
        <v>110.28189999999999</v>
      </c>
      <c r="AY48" s="181">
        <v>112.68377</v>
      </c>
      <c r="AZ48" s="181">
        <v>113.6777</v>
      </c>
      <c r="BA48" s="181">
        <v>111.33187</v>
      </c>
      <c r="BB48" s="181">
        <v>114.30154</v>
      </c>
      <c r="BC48" s="182">
        <v>113.24234</v>
      </c>
      <c r="BD48" s="182">
        <v>112.51263</v>
      </c>
      <c r="BE48" s="182">
        <v>117.51519</v>
      </c>
      <c r="BF48" s="183">
        <v>117.48893</v>
      </c>
      <c r="BG48" s="183">
        <v>117.25154999999999</v>
      </c>
      <c r="BH48" s="182">
        <v>119.84399999999999</v>
      </c>
      <c r="BI48" s="182">
        <v>121.12508</v>
      </c>
      <c r="BJ48" s="182">
        <v>122.99294999999999</v>
      </c>
      <c r="BK48" s="182">
        <v>123.62549</v>
      </c>
      <c r="BL48" s="182">
        <v>124.04079</v>
      </c>
      <c r="BM48" s="182">
        <v>124.38032</v>
      </c>
    </row>
    <row r="49" spans="1:65" x14ac:dyDescent="0.25">
      <c r="A49" s="173" t="s">
        <v>52</v>
      </c>
      <c r="C49" s="186">
        <v>51</v>
      </c>
      <c r="D49" s="175">
        <f>(D50*43+D51*4+D52*4)/51</f>
        <v>101.20705882352942</v>
      </c>
      <c r="E49" s="175">
        <f t="shared" ref="E49:BM49" si="8">(E50*43+E51*4+E52*4)/51</f>
        <v>99.693342745098022</v>
      </c>
      <c r="F49" s="175">
        <f t="shared" si="8"/>
        <v>100.44338686274507</v>
      </c>
      <c r="G49" s="175">
        <f t="shared" si="8"/>
        <v>100.98220392156861</v>
      </c>
      <c r="H49" s="175">
        <f t="shared" si="8"/>
        <v>101.77562352941175</v>
      </c>
      <c r="I49" s="175">
        <f t="shared" si="8"/>
        <v>100.87258705882353</v>
      </c>
      <c r="J49" s="175">
        <f t="shared" si="8"/>
        <v>99.987579999999994</v>
      </c>
      <c r="K49" s="175">
        <f t="shared" si="8"/>
        <v>96.91120705882355</v>
      </c>
      <c r="L49" s="175">
        <f t="shared" si="8"/>
        <v>96.088933137254912</v>
      </c>
      <c r="M49" s="175">
        <f t="shared" si="8"/>
        <v>96.844294313725484</v>
      </c>
      <c r="N49" s="175">
        <f t="shared" si="8"/>
        <v>100.28333235294117</v>
      </c>
      <c r="O49" s="175">
        <f t="shared" si="8"/>
        <v>104.28866470588237</v>
      </c>
      <c r="P49" s="175">
        <f t="shared" si="8"/>
        <v>105.42845</v>
      </c>
      <c r="Q49" s="175">
        <f t="shared" si="8"/>
        <v>105.09433921568626</v>
      </c>
      <c r="R49" s="175">
        <f t="shared" si="8"/>
        <v>104.83243862745098</v>
      </c>
      <c r="S49" s="175">
        <f t="shared" si="8"/>
        <v>104.30228411764705</v>
      </c>
      <c r="T49" s="175">
        <f t="shared" si="8"/>
        <v>104.40433000000002</v>
      </c>
      <c r="U49" s="175">
        <f t="shared" si="8"/>
        <v>104.46426235294118</v>
      </c>
      <c r="V49" s="176">
        <f t="shared" si="8"/>
        <v>109.12707254901962</v>
      </c>
      <c r="W49" s="176">
        <f t="shared" si="8"/>
        <v>109.58431980392156</v>
      </c>
      <c r="X49" s="176">
        <f t="shared" si="8"/>
        <v>108.51451921568628</v>
      </c>
      <c r="Y49" s="176">
        <f t="shared" si="8"/>
        <v>109.57583549019608</v>
      </c>
      <c r="Z49" s="176">
        <f t="shared" si="8"/>
        <v>107.75302549019608</v>
      </c>
      <c r="AA49" s="176">
        <f t="shared" si="8"/>
        <v>106.366868627451</v>
      </c>
      <c r="AB49" s="176">
        <f t="shared" si="8"/>
        <v>107.05908176470588</v>
      </c>
      <c r="AC49" s="176">
        <f t="shared" si="8"/>
        <v>104.08004039215686</v>
      </c>
      <c r="AD49" s="176">
        <f t="shared" si="8"/>
        <v>104.39163176470588</v>
      </c>
      <c r="AE49" s="176">
        <f t="shared" si="8"/>
        <v>104.82048411764704</v>
      </c>
      <c r="AF49" s="176">
        <f t="shared" si="8"/>
        <v>104.27649725490197</v>
      </c>
      <c r="AG49" s="176">
        <f t="shared" si="8"/>
        <v>103.6014794117647</v>
      </c>
      <c r="AH49" s="176">
        <f t="shared" si="8"/>
        <v>103.24666980392158</v>
      </c>
      <c r="AI49" s="176">
        <f t="shared" si="8"/>
        <v>104.17755450980393</v>
      </c>
      <c r="AJ49" s="176">
        <f t="shared" si="8"/>
        <v>107.46088450980392</v>
      </c>
      <c r="AK49" s="176">
        <f t="shared" si="8"/>
        <v>110.91315803921569</v>
      </c>
      <c r="AL49" s="176">
        <f t="shared" si="8"/>
        <v>113.74802078431374</v>
      </c>
      <c r="AM49" s="176">
        <f t="shared" si="8"/>
        <v>115.40735156862746</v>
      </c>
      <c r="AN49" s="176">
        <f t="shared" si="8"/>
        <v>115.95488176470587</v>
      </c>
      <c r="AO49" s="176">
        <f t="shared" si="8"/>
        <v>114.55361588235294</v>
      </c>
      <c r="AP49" s="176">
        <f t="shared" si="8"/>
        <v>115.09220627450981</v>
      </c>
      <c r="AQ49" s="176">
        <f t="shared" si="8"/>
        <v>115.45801960784314</v>
      </c>
      <c r="AR49" s="176">
        <f t="shared" si="8"/>
        <v>116.1310231372549</v>
      </c>
      <c r="AS49" s="176">
        <f t="shared" si="8"/>
        <v>117.65984901960786</v>
      </c>
      <c r="AT49" s="176">
        <f t="shared" si="8"/>
        <v>123.28533588235294</v>
      </c>
      <c r="AU49" s="176">
        <f t="shared" si="8"/>
        <v>123.26527411764705</v>
      </c>
      <c r="AV49" s="176">
        <f t="shared" si="8"/>
        <v>122.18080764705884</v>
      </c>
      <c r="AW49" s="176">
        <f t="shared" si="8"/>
        <v>122.15909254901962</v>
      </c>
      <c r="AX49" s="176">
        <f t="shared" si="8"/>
        <v>118.95559274509803</v>
      </c>
      <c r="AY49" s="176">
        <f t="shared" si="8"/>
        <v>118.31020254901962</v>
      </c>
      <c r="AZ49" s="176">
        <f t="shared" si="8"/>
        <v>118.19967588235293</v>
      </c>
      <c r="BA49" s="176">
        <f t="shared" si="8"/>
        <v>119.61331137254899</v>
      </c>
      <c r="BB49" s="176">
        <f t="shared" si="8"/>
        <v>121.18852921568627</v>
      </c>
      <c r="BC49" s="176">
        <f t="shared" si="8"/>
        <v>120.37674882352941</v>
      </c>
      <c r="BD49" s="176">
        <f t="shared" si="8"/>
        <v>121.10383431372547</v>
      </c>
      <c r="BE49" s="176">
        <f t="shared" si="8"/>
        <v>122.35102647058822</v>
      </c>
      <c r="BF49" s="176">
        <f t="shared" si="8"/>
        <v>124.39819607843135</v>
      </c>
      <c r="BG49" s="176">
        <f t="shared" si="8"/>
        <v>129.2457956862745</v>
      </c>
      <c r="BH49" s="176">
        <f t="shared" si="8"/>
        <v>135.58707392156865</v>
      </c>
      <c r="BI49" s="176">
        <f t="shared" si="8"/>
        <v>137.14808803921568</v>
      </c>
      <c r="BJ49" s="176">
        <f t="shared" si="8"/>
        <v>138.85727705882354</v>
      </c>
      <c r="BK49" s="176">
        <f t="shared" si="8"/>
        <v>140.25742764705882</v>
      </c>
      <c r="BL49" s="176">
        <f t="shared" si="8"/>
        <v>138.95745294117648</v>
      </c>
      <c r="BM49" s="176">
        <f t="shared" si="8"/>
        <v>139.45808411764708</v>
      </c>
    </row>
    <row r="50" spans="1:65" x14ac:dyDescent="0.25">
      <c r="B50" s="148" t="s">
        <v>486</v>
      </c>
      <c r="C50" s="148">
        <v>43</v>
      </c>
      <c r="D50" s="178">
        <v>100.52</v>
      </c>
      <c r="E50" s="178">
        <v>99.507199999999997</v>
      </c>
      <c r="F50" s="178">
        <v>99.968469999999996</v>
      </c>
      <c r="G50" s="178">
        <v>100.68028</v>
      </c>
      <c r="H50" s="178">
        <v>101.286</v>
      </c>
      <c r="I50" s="178">
        <v>100.8489</v>
      </c>
      <c r="J50" s="178">
        <v>98.767899999999997</v>
      </c>
      <c r="K50" s="178">
        <v>94.621880000000004</v>
      </c>
      <c r="L50" s="178">
        <v>93.589370000000002</v>
      </c>
      <c r="M50" s="178">
        <v>93.644589999999994</v>
      </c>
      <c r="N50" s="178">
        <v>98.270889999999994</v>
      </c>
      <c r="O50" s="178">
        <v>103.14694</v>
      </c>
      <c r="P50" s="178">
        <v>104.70065</v>
      </c>
      <c r="Q50" s="178">
        <v>104.16346</v>
      </c>
      <c r="R50" s="178">
        <v>103.98383</v>
      </c>
      <c r="S50" s="178">
        <v>102.85554999999999</v>
      </c>
      <c r="T50" s="178">
        <v>102.96597</v>
      </c>
      <c r="U50" s="178">
        <v>103.8377</v>
      </c>
      <c r="V50" s="179">
        <v>108.02294000000001</v>
      </c>
      <c r="W50" s="179">
        <v>108.96821</v>
      </c>
      <c r="X50" s="179">
        <v>107.688</v>
      </c>
      <c r="Y50" s="179">
        <v>109.16947</v>
      </c>
      <c r="Z50" s="179">
        <v>107.43626</v>
      </c>
      <c r="AA50" s="179">
        <v>105.77178000000001</v>
      </c>
      <c r="AB50" s="179">
        <v>105.49311</v>
      </c>
      <c r="AC50" s="179">
        <v>102.07258</v>
      </c>
      <c r="AD50" s="179">
        <v>102.31886</v>
      </c>
      <c r="AE50" s="179">
        <v>102.87083</v>
      </c>
      <c r="AF50" s="179">
        <v>102.447</v>
      </c>
      <c r="AG50" s="179">
        <v>101.70555</v>
      </c>
      <c r="AH50" s="179">
        <v>100.521</v>
      </c>
      <c r="AI50" s="179">
        <v>101.40198906976744</v>
      </c>
      <c r="AJ50" s="179">
        <v>105.28469</v>
      </c>
      <c r="AK50" s="179">
        <v>108.89230000000001</v>
      </c>
      <c r="AL50" s="179">
        <v>112.70258</v>
      </c>
      <c r="AM50" s="179">
        <v>114.32691</v>
      </c>
      <c r="AN50" s="180">
        <v>114.0995011627907</v>
      </c>
      <c r="AO50" s="180">
        <v>112.86235000000001</v>
      </c>
      <c r="AP50" s="179">
        <v>112.93532</v>
      </c>
      <c r="AQ50" s="180">
        <v>113.24748</v>
      </c>
      <c r="AR50" s="180">
        <v>114.32614</v>
      </c>
      <c r="AS50" s="180">
        <v>116.2133</v>
      </c>
      <c r="AT50" s="180">
        <v>122.45675720930232</v>
      </c>
      <c r="AU50" s="181">
        <v>122.00662</v>
      </c>
      <c r="AV50" s="181">
        <v>120.63361</v>
      </c>
      <c r="AW50" s="181">
        <v>120.17212000000001</v>
      </c>
      <c r="AX50" s="181">
        <v>116.11321</v>
      </c>
      <c r="AY50" s="181">
        <v>114.87887000000001</v>
      </c>
      <c r="AZ50" s="181">
        <v>114.74872999999999</v>
      </c>
      <c r="BA50" s="181">
        <v>116.06399999999999</v>
      </c>
      <c r="BB50" s="181">
        <v>117.04601</v>
      </c>
      <c r="BC50" s="182">
        <v>116.54228999999999</v>
      </c>
      <c r="BD50" s="182">
        <v>116.69241</v>
      </c>
      <c r="BE50" s="182">
        <v>117.07944999999999</v>
      </c>
      <c r="BF50" s="183">
        <v>118.42764</v>
      </c>
      <c r="BG50" s="183">
        <v>123.92186</v>
      </c>
      <c r="BH50" s="182">
        <v>130.31619000000001</v>
      </c>
      <c r="BI50" s="182">
        <v>131.35938999999999</v>
      </c>
      <c r="BJ50" s="182">
        <v>133.20687000000001</v>
      </c>
      <c r="BK50" s="182">
        <v>134.26806999999999</v>
      </c>
      <c r="BL50" s="182">
        <v>132.1653</v>
      </c>
      <c r="BM50" s="182">
        <v>131.45563000000001</v>
      </c>
    </row>
    <row r="51" spans="1:65" x14ac:dyDescent="0.25">
      <c r="B51" s="148" t="s">
        <v>487</v>
      </c>
      <c r="C51" s="148">
        <v>4</v>
      </c>
      <c r="D51" s="178">
        <v>104.15</v>
      </c>
      <c r="E51" s="178">
        <v>99.726209999999995</v>
      </c>
      <c r="F51" s="178">
        <v>101.43897</v>
      </c>
      <c r="G51" s="178">
        <v>99.47766</v>
      </c>
      <c r="H51" s="178">
        <v>100.45383</v>
      </c>
      <c r="I51" s="178">
        <v>98.719189999999998</v>
      </c>
      <c r="J51" s="178">
        <v>101.41237</v>
      </c>
      <c r="K51" s="178">
        <v>102.44613</v>
      </c>
      <c r="L51" s="178">
        <v>100.88006</v>
      </c>
      <c r="M51" s="178">
        <v>104.53901</v>
      </c>
      <c r="N51" s="178">
        <v>104.01206000000001</v>
      </c>
      <c r="O51" s="178">
        <v>100.65387</v>
      </c>
      <c r="P51" s="178">
        <v>98.236530000000002</v>
      </c>
      <c r="Q51" s="178">
        <v>99.870059999999995</v>
      </c>
      <c r="R51" s="178">
        <v>97.657229999999998</v>
      </c>
      <c r="S51" s="178">
        <v>103.88321999999999</v>
      </c>
      <c r="T51" s="178">
        <v>102.78879000000001</v>
      </c>
      <c r="U51" s="178">
        <v>101.38964</v>
      </c>
      <c r="V51" s="179">
        <v>106.89716</v>
      </c>
      <c r="W51" s="179">
        <v>104.17237</v>
      </c>
      <c r="X51" s="179">
        <v>105.1926</v>
      </c>
      <c r="Y51" s="179">
        <v>100.82835</v>
      </c>
      <c r="Z51" s="179">
        <v>99.54522</v>
      </c>
      <c r="AA51" s="179">
        <v>97.535219999999995</v>
      </c>
      <c r="AB51" s="179">
        <v>104.39897000000001</v>
      </c>
      <c r="AC51" s="179">
        <v>105.02615</v>
      </c>
      <c r="AD51" s="179">
        <v>106.19429</v>
      </c>
      <c r="AE51" s="179">
        <v>107.2503</v>
      </c>
      <c r="AF51" s="179">
        <v>103.93608</v>
      </c>
      <c r="AG51" s="179">
        <v>103.13800000000001</v>
      </c>
      <c r="AH51" s="179">
        <v>107.01675</v>
      </c>
      <c r="AI51" s="179">
        <v>108.98079</v>
      </c>
      <c r="AJ51" s="179">
        <v>105.98278999999999</v>
      </c>
      <c r="AK51" s="179">
        <v>106.00941</v>
      </c>
      <c r="AL51" s="179">
        <v>102.38316</v>
      </c>
      <c r="AM51" s="179">
        <v>106.9011</v>
      </c>
      <c r="AN51" s="180">
        <v>112.80477999999999</v>
      </c>
      <c r="AO51" s="180">
        <v>113.38864</v>
      </c>
      <c r="AP51" s="179">
        <v>116.34681</v>
      </c>
      <c r="AQ51" s="180">
        <v>118.27854000000001</v>
      </c>
      <c r="AR51" s="180">
        <v>118.09411</v>
      </c>
      <c r="AS51" s="180">
        <v>115.28744</v>
      </c>
      <c r="AT51" s="180">
        <v>117.330155</v>
      </c>
      <c r="AU51" s="181">
        <v>119.34123</v>
      </c>
      <c r="AV51" s="181">
        <v>121.47331</v>
      </c>
      <c r="AW51" s="181">
        <v>120.16472</v>
      </c>
      <c r="AX51" s="181">
        <v>124.07432</v>
      </c>
      <c r="AY51" s="181">
        <v>124.04616</v>
      </c>
      <c r="AZ51" s="181">
        <v>123.37501</v>
      </c>
      <c r="BA51" s="181">
        <v>126.57098999999999</v>
      </c>
      <c r="BB51" s="181">
        <v>129.37565000000001</v>
      </c>
      <c r="BC51" s="182">
        <v>127.84089</v>
      </c>
      <c r="BD51" s="182">
        <v>128.74038999999999</v>
      </c>
      <c r="BE51" s="182">
        <v>123.96380000000001</v>
      </c>
      <c r="BF51" s="183">
        <v>133.29154</v>
      </c>
      <c r="BG51" s="183">
        <v>129.09540000000001</v>
      </c>
      <c r="BH51" s="182">
        <v>134.19999000000001</v>
      </c>
      <c r="BI51" s="182">
        <v>134.99195</v>
      </c>
      <c r="BJ51" s="182">
        <v>134.79338999999999</v>
      </c>
      <c r="BK51" s="182">
        <v>137.07483999999999</v>
      </c>
      <c r="BL51" s="182">
        <v>139.33861999999999</v>
      </c>
      <c r="BM51" s="182">
        <v>146.17789999999999</v>
      </c>
    </row>
    <row r="52" spans="1:65" x14ac:dyDescent="0.25">
      <c r="B52" s="148" t="s">
        <v>488</v>
      </c>
      <c r="C52" s="148">
        <v>4</v>
      </c>
      <c r="D52" s="178">
        <v>105.65</v>
      </c>
      <c r="E52" s="178">
        <v>101.66151000000001</v>
      </c>
      <c r="F52" s="178">
        <v>104.55316000000001</v>
      </c>
      <c r="G52" s="178">
        <v>105.73242999999999</v>
      </c>
      <c r="H52" s="178">
        <v>108.36087000000001</v>
      </c>
      <c r="I52" s="178">
        <v>103.28062</v>
      </c>
      <c r="J52" s="178">
        <v>111.67435</v>
      </c>
      <c r="K52" s="178">
        <v>115.98654999999999</v>
      </c>
      <c r="L52" s="178">
        <v>118.16811</v>
      </c>
      <c r="M52" s="178">
        <v>123.54640000000001</v>
      </c>
      <c r="N52" s="178">
        <v>118.18836</v>
      </c>
      <c r="O52" s="178">
        <v>120.197</v>
      </c>
      <c r="P52" s="178">
        <v>120.44422</v>
      </c>
      <c r="Q52" s="178">
        <v>120.32557</v>
      </c>
      <c r="R52" s="178">
        <v>121.13019</v>
      </c>
      <c r="S52" s="178">
        <v>120.27374</v>
      </c>
      <c r="T52" s="178">
        <v>121.48224</v>
      </c>
      <c r="U52" s="178">
        <v>114.27443</v>
      </c>
      <c r="V52" s="179">
        <v>123.22641</v>
      </c>
      <c r="W52" s="179">
        <v>121.61945</v>
      </c>
      <c r="X52" s="179">
        <v>120.72152</v>
      </c>
      <c r="Y52" s="179">
        <v>122.69175</v>
      </c>
      <c r="Z52" s="179">
        <v>119.36606</v>
      </c>
      <c r="AA52" s="179">
        <v>121.59572</v>
      </c>
      <c r="AB52" s="179">
        <v>126.55338999999999</v>
      </c>
      <c r="AC52" s="179">
        <v>124.71413</v>
      </c>
      <c r="AD52" s="179">
        <v>124.87127</v>
      </c>
      <c r="AE52" s="179">
        <v>123.34945</v>
      </c>
      <c r="AF52" s="179">
        <v>124.28400999999999</v>
      </c>
      <c r="AG52" s="179">
        <v>124.4462</v>
      </c>
      <c r="AH52" s="179">
        <v>128.77753999999999</v>
      </c>
      <c r="AI52" s="179">
        <v>129.2116475</v>
      </c>
      <c r="AJ52" s="179">
        <v>132.33306999999999</v>
      </c>
      <c r="AK52" s="179">
        <v>137.54113000000001</v>
      </c>
      <c r="AL52" s="179">
        <v>136.35137</v>
      </c>
      <c r="AM52" s="179">
        <v>135.52834999999999</v>
      </c>
      <c r="AN52" s="180">
        <v>139.05032499999999</v>
      </c>
      <c r="AO52" s="180">
        <v>133.8997</v>
      </c>
      <c r="AP52" s="179">
        <v>137.02413000000001</v>
      </c>
      <c r="AQ52" s="180">
        <v>136.4008</v>
      </c>
      <c r="AR52" s="180">
        <v>133.57042999999999</v>
      </c>
      <c r="AS52" s="180">
        <v>135.58266</v>
      </c>
      <c r="AT52" s="180">
        <v>138.14773750000001</v>
      </c>
      <c r="AU52" s="181">
        <v>140.71985000000001</v>
      </c>
      <c r="AV52" s="181">
        <v>139.52068</v>
      </c>
      <c r="AW52" s="181">
        <v>145.51342</v>
      </c>
      <c r="AX52" s="181">
        <v>144.39248000000001</v>
      </c>
      <c r="AY52" s="181">
        <v>149.46107000000001</v>
      </c>
      <c r="AZ52" s="181">
        <v>150.12200999999999</v>
      </c>
      <c r="BA52" s="181">
        <v>150.81073000000001</v>
      </c>
      <c r="BB52" s="181">
        <v>157.53349</v>
      </c>
      <c r="BC52" s="182">
        <v>154.13303999999999</v>
      </c>
      <c r="BD52" s="182">
        <v>160.89008999999999</v>
      </c>
      <c r="BE52" s="182">
        <v>177.40770000000001</v>
      </c>
      <c r="BF52" s="183">
        <v>179.68833000000001</v>
      </c>
      <c r="BG52" s="183">
        <v>186.6285</v>
      </c>
      <c r="BH52" s="182">
        <v>193.63615999999999</v>
      </c>
      <c r="BI52" s="182">
        <v>201.53272999999999</v>
      </c>
      <c r="BJ52" s="182">
        <v>203.66304</v>
      </c>
      <c r="BK52" s="182">
        <v>207.82561000000001</v>
      </c>
      <c r="BL52" s="182">
        <v>211.59192999999999</v>
      </c>
      <c r="BM52" s="182">
        <v>218.76464999999999</v>
      </c>
    </row>
    <row r="53" spans="1:65" x14ac:dyDescent="0.25">
      <c r="A53" s="173" t="s">
        <v>53</v>
      </c>
      <c r="B53" s="188"/>
      <c r="C53" s="186">
        <v>5</v>
      </c>
      <c r="D53" s="175">
        <f>(D54*2+D55*1+D56*1+D57*1)/5</f>
        <v>103.25399999999999</v>
      </c>
      <c r="E53" s="175">
        <f t="shared" ref="E53:BM53" si="9">(E54*2+E55*1+E56*1+E57*1)/5</f>
        <v>101.87767000000001</v>
      </c>
      <c r="F53" s="175">
        <f t="shared" si="9"/>
        <v>102.149432</v>
      </c>
      <c r="G53" s="175">
        <f t="shared" si="9"/>
        <v>103.15837000000002</v>
      </c>
      <c r="H53" s="175">
        <f t="shared" si="9"/>
        <v>103.284344</v>
      </c>
      <c r="I53" s="175">
        <f t="shared" si="9"/>
        <v>100.20405400000001</v>
      </c>
      <c r="J53" s="175">
        <f t="shared" si="9"/>
        <v>100.45187</v>
      </c>
      <c r="K53" s="175">
        <f t="shared" si="9"/>
        <v>102.67176400000001</v>
      </c>
      <c r="L53" s="175">
        <f t="shared" si="9"/>
        <v>103.05913200000001</v>
      </c>
      <c r="M53" s="175">
        <f t="shared" si="9"/>
        <v>102.13786400000001</v>
      </c>
      <c r="N53" s="175">
        <f t="shared" si="9"/>
        <v>104.477386</v>
      </c>
      <c r="O53" s="175">
        <f t="shared" si="9"/>
        <v>102.892094</v>
      </c>
      <c r="P53" s="175">
        <f t="shared" si="9"/>
        <v>104.012052</v>
      </c>
      <c r="Q53" s="175">
        <f t="shared" si="9"/>
        <v>103.51034</v>
      </c>
      <c r="R53" s="175">
        <f t="shared" si="9"/>
        <v>104.09740200000002</v>
      </c>
      <c r="S53" s="175">
        <f t="shared" si="9"/>
        <v>104.38486800000001</v>
      </c>
      <c r="T53" s="175">
        <f t="shared" si="9"/>
        <v>103.69568199999999</v>
      </c>
      <c r="U53" s="175">
        <f t="shared" si="9"/>
        <v>102.49174400000001</v>
      </c>
      <c r="V53" s="176">
        <f t="shared" si="9"/>
        <v>103.64050399999999</v>
      </c>
      <c r="W53" s="176">
        <f t="shared" si="9"/>
        <v>104.18312599999999</v>
      </c>
      <c r="X53" s="176">
        <f t="shared" si="9"/>
        <v>103.89063400000001</v>
      </c>
      <c r="Y53" s="176">
        <f t="shared" si="9"/>
        <v>104.046994</v>
      </c>
      <c r="Z53" s="176">
        <f t="shared" si="9"/>
        <v>104.19418</v>
      </c>
      <c r="AA53" s="176">
        <f t="shared" si="9"/>
        <v>104.29252000000001</v>
      </c>
      <c r="AB53" s="176">
        <f t="shared" si="9"/>
        <v>104.327434</v>
      </c>
      <c r="AC53" s="176">
        <f t="shared" si="9"/>
        <v>104.36399400000001</v>
      </c>
      <c r="AD53" s="176">
        <f t="shared" si="9"/>
        <v>106.91263800000002</v>
      </c>
      <c r="AE53" s="176">
        <f t="shared" si="9"/>
        <v>108.222442</v>
      </c>
      <c r="AF53" s="176">
        <f t="shared" si="9"/>
        <v>109.27337600000001</v>
      </c>
      <c r="AG53" s="176">
        <f t="shared" si="9"/>
        <v>108.14930999999999</v>
      </c>
      <c r="AH53" s="176">
        <f t="shared" si="9"/>
        <v>108.94304400000001</v>
      </c>
      <c r="AI53" s="176">
        <f t="shared" si="9"/>
        <v>110.23500799999999</v>
      </c>
      <c r="AJ53" s="176">
        <f t="shared" si="9"/>
        <v>110.5986</v>
      </c>
      <c r="AK53" s="176">
        <f t="shared" si="9"/>
        <v>110.55959199999999</v>
      </c>
      <c r="AL53" s="176">
        <f t="shared" si="9"/>
        <v>111.49018000000001</v>
      </c>
      <c r="AM53" s="176">
        <f t="shared" si="9"/>
        <v>111.13200400000001</v>
      </c>
      <c r="AN53" s="176">
        <f t="shared" si="9"/>
        <v>111.65174999999999</v>
      </c>
      <c r="AO53" s="176">
        <f t="shared" si="9"/>
        <v>112.25566800000001</v>
      </c>
      <c r="AP53" s="176">
        <f t="shared" si="9"/>
        <v>110.62327399999999</v>
      </c>
      <c r="AQ53" s="176">
        <f t="shared" si="9"/>
        <v>110.80774799999999</v>
      </c>
      <c r="AR53" s="176">
        <f t="shared" si="9"/>
        <v>112.46853200000001</v>
      </c>
      <c r="AS53" s="176">
        <f t="shared" si="9"/>
        <v>110.672208</v>
      </c>
      <c r="AT53" s="176">
        <f t="shared" si="9"/>
        <v>111.53743999999999</v>
      </c>
      <c r="AU53" s="176">
        <f t="shared" si="9"/>
        <v>112.70717799999997</v>
      </c>
      <c r="AV53" s="176">
        <f t="shared" si="9"/>
        <v>112.17554599999998</v>
      </c>
      <c r="AW53" s="176">
        <f t="shared" si="9"/>
        <v>112.21366399999999</v>
      </c>
      <c r="AX53" s="176">
        <f t="shared" si="9"/>
        <v>113.320172</v>
      </c>
      <c r="AY53" s="176">
        <f t="shared" si="9"/>
        <v>113.487876</v>
      </c>
      <c r="AZ53" s="176">
        <f t="shared" si="9"/>
        <v>110.46489200000001</v>
      </c>
      <c r="BA53" s="176">
        <f t="shared" si="9"/>
        <v>110.970416</v>
      </c>
      <c r="BB53" s="176">
        <f t="shared" si="9"/>
        <v>112.77795999999998</v>
      </c>
      <c r="BC53" s="176">
        <f t="shared" si="9"/>
        <v>113.02268199999999</v>
      </c>
      <c r="BD53" s="176">
        <f t="shared" si="9"/>
        <v>109.140432</v>
      </c>
      <c r="BE53" s="176">
        <f t="shared" si="9"/>
        <v>108.35606799999998</v>
      </c>
      <c r="BF53" s="176">
        <f t="shared" si="9"/>
        <v>116.10828199999999</v>
      </c>
      <c r="BG53" s="176">
        <f t="shared" si="9"/>
        <v>114.576054</v>
      </c>
      <c r="BH53" s="176">
        <f t="shared" si="9"/>
        <v>114.73457799999998</v>
      </c>
      <c r="BI53" s="176">
        <f t="shared" si="9"/>
        <v>116.638212</v>
      </c>
      <c r="BJ53" s="176">
        <f t="shared" si="9"/>
        <v>115.727154</v>
      </c>
      <c r="BK53" s="176">
        <f t="shared" si="9"/>
        <v>117.09248199999999</v>
      </c>
      <c r="BL53" s="176">
        <f t="shared" si="9"/>
        <v>119.76425999999999</v>
      </c>
      <c r="BM53" s="176">
        <f t="shared" si="9"/>
        <v>120.95785000000001</v>
      </c>
    </row>
    <row r="54" spans="1:65" x14ac:dyDescent="0.25">
      <c r="B54" s="148" t="s">
        <v>489</v>
      </c>
      <c r="C54" s="148">
        <v>2</v>
      </c>
      <c r="D54" s="178">
        <v>100.2</v>
      </c>
      <c r="E54" s="178">
        <v>100.19822000000001</v>
      </c>
      <c r="F54" s="178">
        <v>100.19822000000001</v>
      </c>
      <c r="G54" s="178">
        <v>100.19822000000001</v>
      </c>
      <c r="H54" s="178">
        <v>100.19822000000001</v>
      </c>
      <c r="I54" s="178">
        <v>100.09757</v>
      </c>
      <c r="J54" s="178">
        <v>100.09757</v>
      </c>
      <c r="K54" s="178">
        <v>99.995999999999995</v>
      </c>
      <c r="L54" s="178">
        <v>99.798180000000002</v>
      </c>
      <c r="M54" s="178">
        <v>99.798180000000002</v>
      </c>
      <c r="N54" s="178">
        <v>99.899550000000005</v>
      </c>
      <c r="O54" s="178">
        <v>99.899550000000005</v>
      </c>
      <c r="P54" s="178">
        <v>99.899550000000005</v>
      </c>
      <c r="Q54" s="178">
        <v>99.899550000000005</v>
      </c>
      <c r="R54" s="178">
        <v>99.899550000000005</v>
      </c>
      <c r="S54" s="178">
        <v>99.899550000000005</v>
      </c>
      <c r="T54" s="178">
        <v>99.899550000000005</v>
      </c>
      <c r="U54" s="178">
        <v>99.899550000000005</v>
      </c>
      <c r="V54" s="179">
        <v>99.899550000000005</v>
      </c>
      <c r="W54" s="179">
        <v>99.899550000000005</v>
      </c>
      <c r="X54" s="179">
        <v>99.899550000000005</v>
      </c>
      <c r="Y54" s="179">
        <v>99.899550000000005</v>
      </c>
      <c r="Z54" s="179">
        <v>99.899550000000005</v>
      </c>
      <c r="AA54" s="179">
        <v>99.899550000000005</v>
      </c>
      <c r="AB54" s="179">
        <v>99.899550000000005</v>
      </c>
      <c r="AC54" s="179">
        <v>100.19822000000001</v>
      </c>
      <c r="AD54" s="179">
        <v>100.19822000000001</v>
      </c>
      <c r="AE54" s="179">
        <v>100.19822000000001</v>
      </c>
      <c r="AF54" s="179">
        <v>100.19822000000001</v>
      </c>
      <c r="AG54" s="179">
        <v>100.19822000000001</v>
      </c>
      <c r="AH54" s="179">
        <v>100.19822000000001</v>
      </c>
      <c r="AI54" s="179">
        <v>100.19822000000001</v>
      </c>
      <c r="AJ54" s="179">
        <v>100.19822000000001</v>
      </c>
      <c r="AK54" s="179">
        <v>100.694</v>
      </c>
      <c r="AL54" s="179">
        <v>100.99505000000001</v>
      </c>
      <c r="AM54" s="179">
        <v>100.99505000000001</v>
      </c>
      <c r="AN54" s="180">
        <v>100.99505000000001</v>
      </c>
      <c r="AO54" s="180">
        <v>100.99505000000001</v>
      </c>
      <c r="AP54" s="179">
        <v>100.99505000000001</v>
      </c>
      <c r="AQ54" s="180">
        <v>100.99505000000001</v>
      </c>
      <c r="AR54" s="180">
        <v>100.99505000000001</v>
      </c>
      <c r="AS54" s="180">
        <v>100.99505000000001</v>
      </c>
      <c r="AT54" s="180">
        <v>101.19524</v>
      </c>
      <c r="AU54" s="181">
        <v>101.19524</v>
      </c>
      <c r="AV54" s="181">
        <v>101.19524</v>
      </c>
      <c r="AW54" s="181">
        <v>101.19524</v>
      </c>
      <c r="AX54" s="181">
        <v>101.19524</v>
      </c>
      <c r="AY54" s="181">
        <v>101.19524</v>
      </c>
      <c r="AZ54" s="181">
        <v>101.19524</v>
      </c>
      <c r="BA54" s="181">
        <v>101.19524</v>
      </c>
      <c r="BB54" s="181">
        <v>101.96223999999999</v>
      </c>
      <c r="BC54" s="182">
        <v>101.96223999999999</v>
      </c>
      <c r="BD54" s="182">
        <v>101.96223999999999</v>
      </c>
      <c r="BE54" s="182">
        <v>101.96223999999999</v>
      </c>
      <c r="BF54" s="183">
        <v>101.96223999999999</v>
      </c>
      <c r="BG54" s="183">
        <v>101.96223999999999</v>
      </c>
      <c r="BH54" s="182">
        <v>101.96223999999999</v>
      </c>
      <c r="BI54" s="182">
        <v>101.96223999999999</v>
      </c>
      <c r="BJ54" s="182">
        <v>101.96223999999999</v>
      </c>
      <c r="BK54" s="182">
        <v>101.96223999999999</v>
      </c>
      <c r="BL54" s="182">
        <v>101.96223999999999</v>
      </c>
      <c r="BM54" s="182">
        <v>101.96223999999999</v>
      </c>
    </row>
    <row r="55" spans="1:65" x14ac:dyDescent="0.25">
      <c r="B55" s="148" t="s">
        <v>490</v>
      </c>
      <c r="C55" s="148">
        <v>1</v>
      </c>
      <c r="D55" s="178">
        <v>103.59</v>
      </c>
      <c r="E55" s="178">
        <v>99.548730000000006</v>
      </c>
      <c r="F55" s="178">
        <v>99.916390000000007</v>
      </c>
      <c r="G55" s="178">
        <v>100.66123</v>
      </c>
      <c r="H55" s="178">
        <v>100.68599</v>
      </c>
      <c r="I55" s="178">
        <v>94.558689999999999</v>
      </c>
      <c r="J55" s="178">
        <v>98.491919999999993</v>
      </c>
      <c r="K55" s="178">
        <v>104.37372000000001</v>
      </c>
      <c r="L55" s="178">
        <v>106.41323</v>
      </c>
      <c r="M55" s="178">
        <v>104.8326</v>
      </c>
      <c r="N55" s="178">
        <v>106.75778</v>
      </c>
      <c r="O55" s="178">
        <v>106.55279</v>
      </c>
      <c r="P55" s="178">
        <v>106.57589</v>
      </c>
      <c r="Q55" s="178">
        <v>107.02476</v>
      </c>
      <c r="R55" s="178">
        <v>107.7116</v>
      </c>
      <c r="S55" s="178">
        <v>110.7432</v>
      </c>
      <c r="T55" s="178">
        <v>110.69813000000001</v>
      </c>
      <c r="U55" s="178">
        <v>103.16433000000001</v>
      </c>
      <c r="V55" s="179">
        <v>109.27889999999999</v>
      </c>
      <c r="W55" s="179">
        <v>110.85247</v>
      </c>
      <c r="X55" s="179">
        <v>110.85232999999999</v>
      </c>
      <c r="Y55" s="179">
        <v>107.88014</v>
      </c>
      <c r="Z55" s="179">
        <v>110.0081</v>
      </c>
      <c r="AA55" s="179">
        <v>111.00924000000001</v>
      </c>
      <c r="AB55" s="179">
        <v>110.941</v>
      </c>
      <c r="AC55" s="179">
        <v>112.2921</v>
      </c>
      <c r="AD55" s="179">
        <v>115.84542999999999</v>
      </c>
      <c r="AE55" s="179">
        <v>119.13617000000001</v>
      </c>
      <c r="AF55" s="179">
        <v>120.38399</v>
      </c>
      <c r="AG55" s="179">
        <v>120.48155</v>
      </c>
      <c r="AH55" s="179">
        <v>124.81381</v>
      </c>
      <c r="AI55" s="179">
        <v>126.59538000000001</v>
      </c>
      <c r="AJ55" s="179">
        <v>126.43976000000001</v>
      </c>
      <c r="AK55" s="179">
        <v>127.3604</v>
      </c>
      <c r="AL55" s="179">
        <v>130.84908999999999</v>
      </c>
      <c r="AM55" s="179">
        <v>130.84908999999999</v>
      </c>
      <c r="AN55" s="180">
        <v>130.84908999999999</v>
      </c>
      <c r="AO55" s="180">
        <v>130.84908999999999</v>
      </c>
      <c r="AP55" s="179">
        <v>130.84908999999999</v>
      </c>
      <c r="AQ55" s="180">
        <v>130.84908999999999</v>
      </c>
      <c r="AR55" s="180">
        <v>130.84908999999999</v>
      </c>
      <c r="AS55" s="180">
        <v>130.84908999999999</v>
      </c>
      <c r="AT55" s="180">
        <v>130.84908999999999</v>
      </c>
      <c r="AU55" s="181">
        <v>130.84908999999999</v>
      </c>
      <c r="AV55" s="181">
        <v>130.84908999999999</v>
      </c>
      <c r="AW55" s="181">
        <v>129.72570999999999</v>
      </c>
      <c r="AX55" s="181">
        <v>132.53733</v>
      </c>
      <c r="AY55" s="181">
        <v>130.03376</v>
      </c>
      <c r="AZ55" s="181">
        <v>115.74584</v>
      </c>
      <c r="BA55" s="181">
        <v>114.09860999999999</v>
      </c>
      <c r="BB55" s="181">
        <v>114.54011</v>
      </c>
      <c r="BC55" s="182">
        <v>114.09860999999999</v>
      </c>
      <c r="BD55" s="182">
        <v>112.95461</v>
      </c>
      <c r="BE55" s="182">
        <v>109.63437999999999</v>
      </c>
      <c r="BF55" s="183">
        <v>122.73853</v>
      </c>
      <c r="BG55" s="183">
        <v>123.52598</v>
      </c>
      <c r="BH55" s="182">
        <v>123.74051</v>
      </c>
      <c r="BI55" s="182">
        <v>124.06352</v>
      </c>
      <c r="BJ55" s="182">
        <v>124.19296</v>
      </c>
      <c r="BK55" s="182">
        <v>124.19296</v>
      </c>
      <c r="BL55" s="182">
        <v>124.19296</v>
      </c>
      <c r="BM55" s="182">
        <v>124.72693</v>
      </c>
    </row>
    <row r="56" spans="1:65" x14ac:dyDescent="0.25">
      <c r="B56" s="148" t="s">
        <v>491</v>
      </c>
      <c r="C56" s="148">
        <v>1</v>
      </c>
      <c r="D56" s="178">
        <v>104.4</v>
      </c>
      <c r="E56" s="178">
        <v>103.3002</v>
      </c>
      <c r="F56" s="178">
        <v>101.86268</v>
      </c>
      <c r="G56" s="178">
        <v>106.16253</v>
      </c>
      <c r="H56" s="178">
        <v>106.76764</v>
      </c>
      <c r="I56" s="178">
        <v>106.76764</v>
      </c>
      <c r="J56" s="178">
        <v>106.76764</v>
      </c>
      <c r="K56" s="178">
        <v>106.76764</v>
      </c>
      <c r="L56" s="178">
        <v>107.43940000000001</v>
      </c>
      <c r="M56" s="178">
        <v>107.43940000000001</v>
      </c>
      <c r="N56" s="178">
        <v>108.37436</v>
      </c>
      <c r="O56" s="178">
        <v>108.37436</v>
      </c>
      <c r="P56" s="178">
        <v>109.41737999999999</v>
      </c>
      <c r="Q56" s="178">
        <v>109.41737999999999</v>
      </c>
      <c r="R56" s="178">
        <v>109.41737999999999</v>
      </c>
      <c r="S56" s="178">
        <v>109.41737999999999</v>
      </c>
      <c r="T56" s="178">
        <v>108.4156</v>
      </c>
      <c r="U56" s="178">
        <v>109.64762</v>
      </c>
      <c r="V56" s="179">
        <v>108.12177</v>
      </c>
      <c r="W56" s="179">
        <v>108.12177</v>
      </c>
      <c r="X56" s="179">
        <v>107.39473</v>
      </c>
      <c r="Y56" s="179">
        <v>109.92879000000001</v>
      </c>
      <c r="Z56" s="179">
        <v>109.89847</v>
      </c>
      <c r="AA56" s="179">
        <v>109.89847</v>
      </c>
      <c r="AB56" s="179">
        <v>109.89847</v>
      </c>
      <c r="AC56" s="179">
        <v>109.86815</v>
      </c>
      <c r="AD56" s="179">
        <v>113.5407</v>
      </c>
      <c r="AE56" s="179">
        <v>114.00045</v>
      </c>
      <c r="AF56" s="179">
        <v>114.72779</v>
      </c>
      <c r="AG56" s="179">
        <v>114.72779</v>
      </c>
      <c r="AH56" s="179">
        <v>113.24495</v>
      </c>
      <c r="AI56" s="179">
        <v>114.72779</v>
      </c>
      <c r="AJ56" s="179">
        <v>114.24935000000001</v>
      </c>
      <c r="AK56" s="179">
        <v>110.94752</v>
      </c>
      <c r="AL56" s="179">
        <v>108.66719999999999</v>
      </c>
      <c r="AM56" s="179">
        <v>110.53588999999999</v>
      </c>
      <c r="AN56" s="180">
        <v>109.76696</v>
      </c>
      <c r="AO56" s="180">
        <v>111.31019999999999</v>
      </c>
      <c r="AP56" s="179">
        <v>105.96405</v>
      </c>
      <c r="AQ56" s="180">
        <v>108.46792000000001</v>
      </c>
      <c r="AR56" s="180">
        <v>112.99982</v>
      </c>
      <c r="AS56" s="180">
        <v>114.46207</v>
      </c>
      <c r="AT56" s="180">
        <v>115.61609</v>
      </c>
      <c r="AU56" s="181">
        <v>115.61609</v>
      </c>
      <c r="AV56" s="181">
        <v>111.52597</v>
      </c>
      <c r="AW56" s="181">
        <v>115.30735</v>
      </c>
      <c r="AX56" s="181">
        <v>114.65546999999999</v>
      </c>
      <c r="AY56" s="181">
        <v>114.82814999999999</v>
      </c>
      <c r="AZ56" s="181">
        <v>113.34576</v>
      </c>
      <c r="BA56" s="181">
        <v>116.19911</v>
      </c>
      <c r="BB56" s="181">
        <v>123.26133</v>
      </c>
      <c r="BC56" s="182">
        <v>123.26133</v>
      </c>
      <c r="BD56" s="182">
        <v>123.35384999999999</v>
      </c>
      <c r="BE56" s="182">
        <v>123.35384999999999</v>
      </c>
      <c r="BF56" s="183">
        <v>123.35384999999999</v>
      </c>
      <c r="BG56" s="183">
        <v>118.85174000000001</v>
      </c>
      <c r="BH56" s="182">
        <v>119.42983</v>
      </c>
      <c r="BI56" s="182">
        <v>122.61689</v>
      </c>
      <c r="BJ56" s="182">
        <v>120.45144999999999</v>
      </c>
      <c r="BK56" s="182">
        <v>127.17646999999999</v>
      </c>
      <c r="BL56" s="182">
        <v>124.50400999999999</v>
      </c>
      <c r="BM56" s="182">
        <v>128.97178</v>
      </c>
    </row>
    <row r="57" spans="1:65" x14ac:dyDescent="0.25">
      <c r="B57" s="148" t="s">
        <v>492</v>
      </c>
      <c r="C57" s="148">
        <v>1</v>
      </c>
      <c r="D57" s="178">
        <v>107.88</v>
      </c>
      <c r="E57" s="178">
        <v>106.14297999999999</v>
      </c>
      <c r="F57" s="178">
        <v>108.57165000000001</v>
      </c>
      <c r="G57" s="178">
        <v>108.57165000000001</v>
      </c>
      <c r="H57" s="178">
        <v>108.57165000000001</v>
      </c>
      <c r="I57" s="178">
        <v>99.498800000000003</v>
      </c>
      <c r="J57" s="178">
        <v>96.804649999999995</v>
      </c>
      <c r="K57" s="178">
        <v>102.22546</v>
      </c>
      <c r="L57" s="178">
        <v>101.84667</v>
      </c>
      <c r="M57" s="178">
        <v>98.820959999999999</v>
      </c>
      <c r="N57" s="178">
        <v>107.45569</v>
      </c>
      <c r="O57" s="178">
        <v>99.734219999999993</v>
      </c>
      <c r="P57" s="178">
        <v>104.26788999999999</v>
      </c>
      <c r="Q57" s="178">
        <v>101.31046000000001</v>
      </c>
      <c r="R57" s="178">
        <v>103.55893</v>
      </c>
      <c r="S57" s="178">
        <v>101.96465999999999</v>
      </c>
      <c r="T57" s="178">
        <v>99.565579999999997</v>
      </c>
      <c r="U57" s="178">
        <v>99.847669999999994</v>
      </c>
      <c r="V57" s="179">
        <v>101.00275000000001</v>
      </c>
      <c r="W57" s="179">
        <v>102.14229</v>
      </c>
      <c r="X57" s="179">
        <v>101.40701</v>
      </c>
      <c r="Y57" s="179">
        <v>102.62694</v>
      </c>
      <c r="Z57" s="179">
        <v>101.26523</v>
      </c>
      <c r="AA57" s="179">
        <v>100.75579</v>
      </c>
      <c r="AB57" s="179">
        <v>100.9986</v>
      </c>
      <c r="AC57" s="179">
        <v>99.263279999999995</v>
      </c>
      <c r="AD57" s="179">
        <v>104.78062</v>
      </c>
      <c r="AE57" s="179">
        <v>107.57915</v>
      </c>
      <c r="AF57" s="179">
        <v>110.85866</v>
      </c>
      <c r="AG57" s="179">
        <v>105.14077</v>
      </c>
      <c r="AH57" s="179">
        <v>106.26002</v>
      </c>
      <c r="AI57" s="179">
        <v>109.45543000000001</v>
      </c>
      <c r="AJ57" s="179">
        <v>111.90745</v>
      </c>
      <c r="AK57" s="179">
        <v>113.10204</v>
      </c>
      <c r="AL57" s="179">
        <v>115.94450999999999</v>
      </c>
      <c r="AM57" s="179">
        <v>112.28494000000001</v>
      </c>
      <c r="AN57" s="180">
        <v>115.65260000000001</v>
      </c>
      <c r="AO57" s="180">
        <v>117.12895</v>
      </c>
      <c r="AP57" s="179">
        <v>114.31313</v>
      </c>
      <c r="AQ57" s="180">
        <v>112.73163</v>
      </c>
      <c r="AR57" s="180">
        <v>116.50364999999999</v>
      </c>
      <c r="AS57" s="180">
        <v>106.05978</v>
      </c>
      <c r="AT57" s="180">
        <v>108.83154</v>
      </c>
      <c r="AU57" s="181">
        <v>114.68022999999999</v>
      </c>
      <c r="AV57" s="181">
        <v>116.11219</v>
      </c>
      <c r="AW57" s="181">
        <v>113.64478</v>
      </c>
      <c r="AX57" s="181">
        <v>117.01758</v>
      </c>
      <c r="AY57" s="181">
        <v>120.18698999999999</v>
      </c>
      <c r="AZ57" s="181">
        <v>120.84238000000001</v>
      </c>
      <c r="BA57" s="181">
        <v>122.16388000000001</v>
      </c>
      <c r="BB57" s="181">
        <v>122.16388000000001</v>
      </c>
      <c r="BC57" s="182">
        <v>123.82899</v>
      </c>
      <c r="BD57" s="182">
        <v>105.46922000000001</v>
      </c>
      <c r="BE57" s="182">
        <v>104.86763000000001</v>
      </c>
      <c r="BF57" s="183">
        <v>130.52455</v>
      </c>
      <c r="BG57" s="183">
        <v>126.57807</v>
      </c>
      <c r="BH57" s="182">
        <v>126.57807</v>
      </c>
      <c r="BI57" s="182">
        <v>132.58617000000001</v>
      </c>
      <c r="BJ57" s="182">
        <v>130.06688</v>
      </c>
      <c r="BK57" s="182">
        <v>130.16849999999999</v>
      </c>
      <c r="BL57" s="182">
        <v>146.19985</v>
      </c>
      <c r="BM57" s="182">
        <v>147.16605999999999</v>
      </c>
    </row>
    <row r="58" spans="1:65" x14ac:dyDescent="0.25">
      <c r="A58" s="173" t="s">
        <v>54</v>
      </c>
      <c r="B58" s="188"/>
      <c r="C58" s="186">
        <v>8</v>
      </c>
      <c r="D58" s="175">
        <f>(D59*2+D61*6)/8</f>
        <v>110.29</v>
      </c>
      <c r="E58" s="175">
        <f t="shared" ref="E58:BM58" si="10">(E59*2+E61*6)/8</f>
        <v>110.96351999999999</v>
      </c>
      <c r="F58" s="175">
        <f t="shared" si="10"/>
        <v>113.15214999999999</v>
      </c>
      <c r="G58" s="175">
        <f t="shared" si="10"/>
        <v>112.4757625</v>
      </c>
      <c r="H58" s="175">
        <f t="shared" si="10"/>
        <v>110.87589</v>
      </c>
      <c r="I58" s="175">
        <f t="shared" si="10"/>
        <v>112.98462500000001</v>
      </c>
      <c r="J58" s="175">
        <f t="shared" si="10"/>
        <v>113.64583</v>
      </c>
      <c r="K58" s="175">
        <f t="shared" si="10"/>
        <v>116.02314250000001</v>
      </c>
      <c r="L58" s="175">
        <f t="shared" si="10"/>
        <v>114.409205</v>
      </c>
      <c r="M58" s="175">
        <f t="shared" si="10"/>
        <v>115.26698500000001</v>
      </c>
      <c r="N58" s="175">
        <f t="shared" si="10"/>
        <v>117.57444750000001</v>
      </c>
      <c r="O58" s="175">
        <f t="shared" si="10"/>
        <v>116.8628575</v>
      </c>
      <c r="P58" s="175">
        <f t="shared" si="10"/>
        <v>115.7770275</v>
      </c>
      <c r="Q58" s="175">
        <f t="shared" si="10"/>
        <v>115.02401500000001</v>
      </c>
      <c r="R58" s="175">
        <f t="shared" si="10"/>
        <v>113.94525499999999</v>
      </c>
      <c r="S58" s="175">
        <f t="shared" si="10"/>
        <v>112.24807000000001</v>
      </c>
      <c r="T58" s="175">
        <f t="shared" si="10"/>
        <v>113.2042375</v>
      </c>
      <c r="U58" s="175">
        <f t="shared" si="10"/>
        <v>118.28251750000001</v>
      </c>
      <c r="V58" s="176">
        <f t="shared" si="10"/>
        <v>120.72337250000001</v>
      </c>
      <c r="W58" s="176">
        <f t="shared" si="10"/>
        <v>121.25216499999999</v>
      </c>
      <c r="X58" s="176">
        <f t="shared" si="10"/>
        <v>119.6019175</v>
      </c>
      <c r="Y58" s="176">
        <f t="shared" si="10"/>
        <v>120.0327575</v>
      </c>
      <c r="Z58" s="176">
        <f t="shared" si="10"/>
        <v>120.4784525</v>
      </c>
      <c r="AA58" s="176">
        <f t="shared" si="10"/>
        <v>120.94024999999999</v>
      </c>
      <c r="AB58" s="176">
        <f t="shared" si="10"/>
        <v>120.1849275</v>
      </c>
      <c r="AC58" s="176">
        <f t="shared" si="10"/>
        <v>118.79944</v>
      </c>
      <c r="AD58" s="176">
        <f t="shared" si="10"/>
        <v>119.58838499999999</v>
      </c>
      <c r="AE58" s="176">
        <f t="shared" si="10"/>
        <v>119.57060750000001</v>
      </c>
      <c r="AF58" s="176">
        <f t="shared" si="10"/>
        <v>119.010535</v>
      </c>
      <c r="AG58" s="176">
        <f t="shared" si="10"/>
        <v>121.55511749999999</v>
      </c>
      <c r="AH58" s="176">
        <f t="shared" si="10"/>
        <v>122.2823975</v>
      </c>
      <c r="AI58" s="176">
        <f t="shared" si="10"/>
        <v>122.94106625000001</v>
      </c>
      <c r="AJ58" s="176">
        <f t="shared" si="10"/>
        <v>122.89187500000001</v>
      </c>
      <c r="AK58" s="176">
        <f t="shared" si="10"/>
        <v>124.793875</v>
      </c>
      <c r="AL58" s="176">
        <f t="shared" si="10"/>
        <v>123.500435</v>
      </c>
      <c r="AM58" s="176">
        <f t="shared" si="10"/>
        <v>123.11829</v>
      </c>
      <c r="AN58" s="176">
        <f t="shared" si="10"/>
        <v>122.4689525</v>
      </c>
      <c r="AO58" s="176">
        <f t="shared" si="10"/>
        <v>122.8417925</v>
      </c>
      <c r="AP58" s="176">
        <f t="shared" si="10"/>
        <v>126.59199500000001</v>
      </c>
      <c r="AQ58" s="176">
        <f t="shared" si="10"/>
        <v>151.87634500000001</v>
      </c>
      <c r="AR58" s="176">
        <f t="shared" si="10"/>
        <v>159.41068999999999</v>
      </c>
      <c r="AS58" s="176">
        <f t="shared" si="10"/>
        <v>165.87359499999999</v>
      </c>
      <c r="AT58" s="176">
        <f t="shared" si="10"/>
        <v>165.94958875</v>
      </c>
      <c r="AU58" s="176">
        <f t="shared" si="10"/>
        <v>162.66811999999999</v>
      </c>
      <c r="AV58" s="176">
        <f t="shared" si="10"/>
        <v>167.61908</v>
      </c>
      <c r="AW58" s="176">
        <f t="shared" si="10"/>
        <v>165.57736999999997</v>
      </c>
      <c r="AX58" s="176">
        <f t="shared" si="10"/>
        <v>162.39089999999999</v>
      </c>
      <c r="AY58" s="176">
        <f t="shared" si="10"/>
        <v>143.48248749999999</v>
      </c>
      <c r="AZ58" s="176">
        <f t="shared" si="10"/>
        <v>142.25441499999999</v>
      </c>
      <c r="BA58" s="176">
        <f t="shared" si="10"/>
        <v>149.10885250000001</v>
      </c>
      <c r="BB58" s="176">
        <f t="shared" si="10"/>
        <v>147.0306425</v>
      </c>
      <c r="BC58" s="176">
        <f t="shared" si="10"/>
        <v>150.70788499999998</v>
      </c>
      <c r="BD58" s="176">
        <f t="shared" si="10"/>
        <v>164.51634250000001</v>
      </c>
      <c r="BE58" s="176">
        <f t="shared" si="10"/>
        <v>163.66617250000002</v>
      </c>
      <c r="BF58" s="176">
        <f t="shared" si="10"/>
        <v>164.15661999999998</v>
      </c>
      <c r="BG58" s="176">
        <f t="shared" si="10"/>
        <v>168.1354225</v>
      </c>
      <c r="BH58" s="176">
        <f t="shared" si="10"/>
        <v>175.67916250000002</v>
      </c>
      <c r="BI58" s="176">
        <f t="shared" si="10"/>
        <v>181.51926</v>
      </c>
      <c r="BJ58" s="176">
        <f t="shared" si="10"/>
        <v>172.55884750000001</v>
      </c>
      <c r="BK58" s="176">
        <f t="shared" si="10"/>
        <v>166.041585</v>
      </c>
      <c r="BL58" s="176">
        <f t="shared" si="10"/>
        <v>158.55070749999999</v>
      </c>
      <c r="BM58" s="176">
        <f t="shared" si="10"/>
        <v>150.84670249999999</v>
      </c>
    </row>
    <row r="59" spans="1:65" x14ac:dyDescent="0.25">
      <c r="B59" s="148" t="s">
        <v>493</v>
      </c>
      <c r="C59" s="148">
        <v>2</v>
      </c>
      <c r="D59" s="178">
        <v>125.92</v>
      </c>
      <c r="E59" s="178">
        <v>127.26723</v>
      </c>
      <c r="F59" s="178">
        <v>129.98791</v>
      </c>
      <c r="G59" s="178">
        <v>129.98791</v>
      </c>
      <c r="H59" s="178">
        <v>124.44579</v>
      </c>
      <c r="I59" s="178">
        <v>132.60782</v>
      </c>
      <c r="J59" s="178">
        <v>136.69891000000001</v>
      </c>
      <c r="K59" s="178">
        <v>145.10278</v>
      </c>
      <c r="L59" s="178">
        <v>138.35147000000001</v>
      </c>
      <c r="M59" s="178">
        <v>141.13261</v>
      </c>
      <c r="N59" s="178">
        <v>150.3426</v>
      </c>
      <c r="O59" s="178">
        <v>147.68239</v>
      </c>
      <c r="P59" s="178">
        <v>144.69972000000001</v>
      </c>
      <c r="Q59" s="178">
        <v>139.35912999999999</v>
      </c>
      <c r="R59" s="178">
        <v>135.89278999999999</v>
      </c>
      <c r="S59" s="178">
        <v>128.57719</v>
      </c>
      <c r="T59" s="178">
        <v>133.07133999999999</v>
      </c>
      <c r="U59" s="178">
        <v>152.01532</v>
      </c>
      <c r="V59" s="179">
        <v>158.96816000000001</v>
      </c>
      <c r="W59" s="179">
        <v>162.71664999999999</v>
      </c>
      <c r="X59" s="179">
        <v>158.20233999999999</v>
      </c>
      <c r="Y59" s="179">
        <v>162.59573</v>
      </c>
      <c r="Z59" s="179">
        <v>163.03909999999999</v>
      </c>
      <c r="AA59" s="179">
        <v>161.62837999999999</v>
      </c>
      <c r="AB59" s="179">
        <v>152.82144</v>
      </c>
      <c r="AC59" s="179">
        <v>145.20355000000001</v>
      </c>
      <c r="AD59" s="179">
        <v>146.99717999999999</v>
      </c>
      <c r="AE59" s="179">
        <v>147.82346000000001</v>
      </c>
      <c r="AF59" s="179">
        <v>141.7372</v>
      </c>
      <c r="AG59" s="179">
        <v>152.11608000000001</v>
      </c>
      <c r="AH59" s="179">
        <v>153.56711000000001</v>
      </c>
      <c r="AI59" s="179">
        <v>156.69085000000001</v>
      </c>
      <c r="AJ59" s="179">
        <v>156.69085000000001</v>
      </c>
      <c r="AK59" s="179">
        <v>164.04676000000001</v>
      </c>
      <c r="AL59" s="179">
        <v>160.29827</v>
      </c>
      <c r="AM59" s="179">
        <v>158.40387000000001</v>
      </c>
      <c r="AN59" s="180">
        <v>155.78396000000001</v>
      </c>
      <c r="AO59" s="180">
        <v>158.70616999999999</v>
      </c>
      <c r="AP59" s="179">
        <v>172.41032000000001</v>
      </c>
      <c r="AQ59" s="180">
        <v>272.73277000000002</v>
      </c>
      <c r="AR59" s="180">
        <v>301.79363000000001</v>
      </c>
      <c r="AS59" s="180">
        <v>327.48892000000001</v>
      </c>
      <c r="AT59" s="180">
        <v>330.49173999999999</v>
      </c>
      <c r="AU59" s="181">
        <v>313.64368999999999</v>
      </c>
      <c r="AV59" s="181">
        <v>333.03104000000002</v>
      </c>
      <c r="AW59" s="181">
        <v>324.96976999999998</v>
      </c>
      <c r="AX59" s="181">
        <v>310.35872999999998</v>
      </c>
      <c r="AY59" s="181">
        <v>231.51955000000001</v>
      </c>
      <c r="AZ59" s="181">
        <v>226.21926999999999</v>
      </c>
      <c r="BA59" s="181">
        <v>249.6574</v>
      </c>
      <c r="BB59" s="181">
        <v>241.83797000000001</v>
      </c>
      <c r="BC59" s="182">
        <v>256.32808999999997</v>
      </c>
      <c r="BD59" s="182">
        <v>303.42604</v>
      </c>
      <c r="BE59" s="182">
        <v>299.07294999999999</v>
      </c>
      <c r="BF59" s="183">
        <v>284.66343999999998</v>
      </c>
      <c r="BG59" s="183">
        <v>274.50625000000002</v>
      </c>
      <c r="BH59" s="182">
        <v>299.87907999999999</v>
      </c>
      <c r="BI59" s="182">
        <v>321.9468</v>
      </c>
      <c r="BJ59" s="182">
        <v>284.92543000000001</v>
      </c>
      <c r="BK59" s="182">
        <v>256.20717000000002</v>
      </c>
      <c r="BL59" s="182">
        <v>225.31236999999999</v>
      </c>
      <c r="BM59" s="182">
        <v>190.44739999999999</v>
      </c>
    </row>
    <row r="60" spans="1:65" x14ac:dyDescent="0.25">
      <c r="B60" s="148" t="s">
        <v>494</v>
      </c>
      <c r="D60" s="178"/>
      <c r="E60" s="178"/>
      <c r="F60" s="178"/>
      <c r="G60" s="178"/>
      <c r="H60" s="178"/>
      <c r="I60" s="178"/>
      <c r="J60" s="178"/>
      <c r="K60" s="178"/>
      <c r="L60" s="178"/>
      <c r="M60" s="178"/>
      <c r="N60" s="178"/>
      <c r="O60" s="178"/>
      <c r="P60" s="178"/>
      <c r="Q60" s="178"/>
      <c r="R60" s="178"/>
      <c r="S60" s="178"/>
      <c r="T60" s="178"/>
      <c r="U60" s="178"/>
      <c r="V60" s="179"/>
      <c r="W60" s="179"/>
      <c r="X60" s="179"/>
      <c r="Y60" s="179"/>
      <c r="Z60" s="179"/>
      <c r="AA60" s="179"/>
      <c r="AB60" s="179"/>
      <c r="AC60" s="179"/>
      <c r="AD60" s="179"/>
      <c r="AE60" s="179"/>
      <c r="AF60" s="179"/>
      <c r="AG60" s="179"/>
      <c r="AH60" s="179"/>
      <c r="AI60" s="179"/>
      <c r="AJ60" s="179"/>
      <c r="AK60" s="179"/>
      <c r="AL60" s="179"/>
      <c r="AM60" s="179"/>
      <c r="AN60" s="180"/>
      <c r="AO60" s="180"/>
      <c r="AP60" s="179"/>
      <c r="AQ60" s="180"/>
      <c r="AR60" s="180"/>
      <c r="AS60" s="180"/>
      <c r="AT60" s="180"/>
      <c r="AU60" s="181"/>
      <c r="AV60" s="181"/>
      <c r="AW60" s="181"/>
      <c r="AX60" s="181"/>
      <c r="AY60" s="181"/>
      <c r="AZ60" s="181"/>
      <c r="BA60" s="181"/>
      <c r="BB60" s="181"/>
      <c r="BC60" s="182"/>
      <c r="BD60" s="182"/>
      <c r="BE60" s="182"/>
      <c r="BF60" s="183"/>
      <c r="BG60" s="183"/>
      <c r="BH60" s="182"/>
      <c r="BI60" s="182"/>
      <c r="BJ60" s="182"/>
      <c r="BK60" s="182"/>
      <c r="BL60" s="182"/>
      <c r="BM60" s="182"/>
    </row>
    <row r="61" spans="1:65" x14ac:dyDescent="0.25">
      <c r="B61" s="148" t="s">
        <v>495</v>
      </c>
      <c r="C61" s="148">
        <v>6</v>
      </c>
      <c r="D61" s="178">
        <v>105.08</v>
      </c>
      <c r="E61" s="178">
        <v>105.52894999999999</v>
      </c>
      <c r="F61" s="178">
        <v>107.54022999999999</v>
      </c>
      <c r="G61" s="178">
        <v>106.63838</v>
      </c>
      <c r="H61" s="178">
        <v>106.35259000000001</v>
      </c>
      <c r="I61" s="178">
        <v>106.44356000000001</v>
      </c>
      <c r="J61" s="178">
        <v>105.96147000000001</v>
      </c>
      <c r="K61" s="178">
        <v>106.32993</v>
      </c>
      <c r="L61" s="178">
        <v>106.42845</v>
      </c>
      <c r="M61" s="178">
        <v>106.64511</v>
      </c>
      <c r="N61" s="178">
        <v>106.65173</v>
      </c>
      <c r="O61" s="178">
        <v>106.58968</v>
      </c>
      <c r="P61" s="178">
        <v>106.13612999999999</v>
      </c>
      <c r="Q61" s="178">
        <v>106.91231000000001</v>
      </c>
      <c r="R61" s="178">
        <v>106.62940999999999</v>
      </c>
      <c r="S61" s="178">
        <v>106.80503</v>
      </c>
      <c r="T61" s="178">
        <v>106.58187</v>
      </c>
      <c r="U61" s="178">
        <v>107.03825000000001</v>
      </c>
      <c r="V61" s="179">
        <v>107.97511</v>
      </c>
      <c r="W61" s="179">
        <v>107.43067000000001</v>
      </c>
      <c r="X61" s="179">
        <v>106.73511000000001</v>
      </c>
      <c r="Y61" s="179">
        <v>105.8451</v>
      </c>
      <c r="Z61" s="179">
        <v>106.29156999999999</v>
      </c>
      <c r="AA61" s="179">
        <v>107.37754</v>
      </c>
      <c r="AB61" s="179">
        <v>109.30609</v>
      </c>
      <c r="AC61" s="179">
        <v>109.99807</v>
      </c>
      <c r="AD61" s="179">
        <v>110.45211999999999</v>
      </c>
      <c r="AE61" s="179">
        <v>110.15299</v>
      </c>
      <c r="AF61" s="179">
        <v>111.43498</v>
      </c>
      <c r="AG61" s="179">
        <v>111.36812999999999</v>
      </c>
      <c r="AH61" s="179">
        <v>111.85415999999999</v>
      </c>
      <c r="AI61" s="179">
        <v>111.69113833333334</v>
      </c>
      <c r="AJ61" s="179">
        <v>111.62555</v>
      </c>
      <c r="AK61" s="179">
        <v>111.70958</v>
      </c>
      <c r="AL61" s="179">
        <v>111.23448999999999</v>
      </c>
      <c r="AM61" s="179">
        <v>111.35643</v>
      </c>
      <c r="AN61" s="180">
        <v>111.36395</v>
      </c>
      <c r="AO61" s="180">
        <v>110.887</v>
      </c>
      <c r="AP61" s="179">
        <v>111.31922</v>
      </c>
      <c r="AQ61" s="180">
        <v>111.59087</v>
      </c>
      <c r="AR61" s="180">
        <v>111.94971</v>
      </c>
      <c r="AS61" s="180">
        <v>112.00182</v>
      </c>
      <c r="AT61" s="180">
        <v>111.10220500000001</v>
      </c>
      <c r="AU61" s="181">
        <v>112.34293</v>
      </c>
      <c r="AV61" s="181">
        <v>112.48175999999999</v>
      </c>
      <c r="AW61" s="181">
        <v>112.44656999999999</v>
      </c>
      <c r="AX61" s="181">
        <v>113.06829</v>
      </c>
      <c r="AY61" s="181">
        <v>114.13679999999999</v>
      </c>
      <c r="AZ61" s="181">
        <v>114.26613</v>
      </c>
      <c r="BA61" s="181">
        <v>115.59267</v>
      </c>
      <c r="BB61" s="181">
        <v>115.4282</v>
      </c>
      <c r="BC61" s="182">
        <v>115.50115</v>
      </c>
      <c r="BD61" s="182">
        <v>118.21311</v>
      </c>
      <c r="BE61" s="182">
        <v>118.53058</v>
      </c>
      <c r="BF61" s="183">
        <v>123.98768</v>
      </c>
      <c r="BG61" s="183">
        <v>132.67848000000001</v>
      </c>
      <c r="BH61" s="182">
        <v>134.27919</v>
      </c>
      <c r="BI61" s="182">
        <v>134.71008</v>
      </c>
      <c r="BJ61" s="182">
        <v>135.10332</v>
      </c>
      <c r="BK61" s="182">
        <v>135.98639</v>
      </c>
      <c r="BL61" s="182">
        <v>136.29682</v>
      </c>
      <c r="BM61" s="182">
        <v>137.64646999999999</v>
      </c>
    </row>
    <row r="62" spans="1:65" x14ac:dyDescent="0.25">
      <c r="A62" s="189" t="s">
        <v>55</v>
      </c>
      <c r="B62" s="188"/>
      <c r="C62" s="168">
        <v>25</v>
      </c>
      <c r="D62" s="169">
        <f>(D63*5+D67*20)/25</f>
        <v>103.5908</v>
      </c>
      <c r="E62" s="169">
        <f t="shared" ref="E62:BI62" si="11">(E63*5+E67*20)/25</f>
        <v>103.7794624</v>
      </c>
      <c r="F62" s="169">
        <f t="shared" si="11"/>
        <v>104.2735156</v>
      </c>
      <c r="G62" s="169">
        <f t="shared" si="11"/>
        <v>104.29649520000001</v>
      </c>
      <c r="H62" s="169">
        <f t="shared" si="11"/>
        <v>103.8424352</v>
      </c>
      <c r="I62" s="169">
        <f t="shared" si="11"/>
        <v>102.96689480000001</v>
      </c>
      <c r="J62" s="169">
        <f t="shared" si="11"/>
        <v>104.0206172</v>
      </c>
      <c r="K62" s="169">
        <f t="shared" si="11"/>
        <v>103.09076079999998</v>
      </c>
      <c r="L62" s="169">
        <f t="shared" si="11"/>
        <v>104.1511112</v>
      </c>
      <c r="M62" s="169">
        <f t="shared" si="11"/>
        <v>103.26444560000002</v>
      </c>
      <c r="N62" s="169">
        <f t="shared" si="11"/>
        <v>107.24397399999999</v>
      </c>
      <c r="O62" s="169">
        <f t="shared" si="11"/>
        <v>108.22921040000001</v>
      </c>
      <c r="P62" s="169">
        <f t="shared" si="11"/>
        <v>108.7217612</v>
      </c>
      <c r="Q62" s="169">
        <f t="shared" si="11"/>
        <v>107.3265112</v>
      </c>
      <c r="R62" s="169">
        <f t="shared" si="11"/>
        <v>108.45855999999999</v>
      </c>
      <c r="S62" s="169">
        <f t="shared" si="11"/>
        <v>108.42052799999999</v>
      </c>
      <c r="T62" s="169">
        <f t="shared" si="11"/>
        <v>107.55060640000002</v>
      </c>
      <c r="U62" s="169">
        <f t="shared" si="11"/>
        <v>106.61916119999998</v>
      </c>
      <c r="V62" s="170">
        <f t="shared" si="11"/>
        <v>109.04264039999998</v>
      </c>
      <c r="W62" s="170">
        <f t="shared" si="11"/>
        <v>109.28457840000003</v>
      </c>
      <c r="X62" s="170">
        <f t="shared" si="11"/>
        <v>109.17574</v>
      </c>
      <c r="Y62" s="170">
        <f t="shared" si="11"/>
        <v>109.63742960000002</v>
      </c>
      <c r="Z62" s="170">
        <f t="shared" si="11"/>
        <v>110.08224199999999</v>
      </c>
      <c r="AA62" s="170">
        <f t="shared" si="11"/>
        <v>110.6121948</v>
      </c>
      <c r="AB62" s="170">
        <f t="shared" si="11"/>
        <v>110.0526792</v>
      </c>
      <c r="AC62" s="170">
        <f t="shared" si="11"/>
        <v>111.90201440000001</v>
      </c>
      <c r="AD62" s="170">
        <f t="shared" si="11"/>
        <v>110.1224924</v>
      </c>
      <c r="AE62" s="170">
        <f t="shared" si="11"/>
        <v>112.26709360000001</v>
      </c>
      <c r="AF62" s="170">
        <f t="shared" si="11"/>
        <v>110.7768284</v>
      </c>
      <c r="AG62" s="170">
        <f t="shared" si="11"/>
        <v>109.87033920000002</v>
      </c>
      <c r="AH62" s="170">
        <f t="shared" si="11"/>
        <v>113.31732240000001</v>
      </c>
      <c r="AI62" s="170">
        <f t="shared" si="11"/>
        <v>113.5205516</v>
      </c>
      <c r="AJ62" s="170">
        <f t="shared" si="11"/>
        <v>113.2146432</v>
      </c>
      <c r="AK62" s="170">
        <f t="shared" si="11"/>
        <v>112.85053400000001</v>
      </c>
      <c r="AL62" s="170">
        <f t="shared" si="11"/>
        <v>112.62254920000001</v>
      </c>
      <c r="AM62" s="170">
        <f t="shared" si="11"/>
        <v>111.84122120000001</v>
      </c>
      <c r="AN62" s="170">
        <f t="shared" si="11"/>
        <v>113.0038588</v>
      </c>
      <c r="AO62" s="170">
        <f t="shared" si="11"/>
        <v>112.7690032</v>
      </c>
      <c r="AP62" s="170">
        <f t="shared" si="11"/>
        <v>112.3867424</v>
      </c>
      <c r="AQ62" s="170">
        <f t="shared" si="11"/>
        <v>112.53986079999999</v>
      </c>
      <c r="AR62" s="170">
        <f t="shared" si="11"/>
        <v>112.72315159999998</v>
      </c>
      <c r="AS62" s="170">
        <f t="shared" si="11"/>
        <v>112.60268000000001</v>
      </c>
      <c r="AT62" s="170">
        <f t="shared" si="11"/>
        <v>112.67100400000001</v>
      </c>
      <c r="AU62" s="170">
        <f t="shared" si="11"/>
        <v>112.33828559999998</v>
      </c>
      <c r="AV62" s="170">
        <f t="shared" si="11"/>
        <v>114.83734</v>
      </c>
      <c r="AW62" s="170">
        <f t="shared" si="11"/>
        <v>113.8119332</v>
      </c>
      <c r="AX62" s="170">
        <f t="shared" si="11"/>
        <v>116.66469000000001</v>
      </c>
      <c r="AY62" s="170">
        <f t="shared" si="11"/>
        <v>124.46457159999999</v>
      </c>
      <c r="AZ62" s="170">
        <f t="shared" si="11"/>
        <v>128.53466319999998</v>
      </c>
      <c r="BA62" s="170">
        <f t="shared" si="11"/>
        <v>128.08711719999999</v>
      </c>
      <c r="BB62" s="170">
        <f t="shared" si="11"/>
        <v>129.52499359999999</v>
      </c>
      <c r="BC62" s="170">
        <f t="shared" si="11"/>
        <v>128.60898600000002</v>
      </c>
      <c r="BD62" s="170">
        <f t="shared" si="11"/>
        <v>129.3232204</v>
      </c>
      <c r="BE62" s="170">
        <f t="shared" si="11"/>
        <v>128.08680519999999</v>
      </c>
      <c r="BF62" s="170">
        <f t="shared" si="11"/>
        <v>129.59328960000002</v>
      </c>
      <c r="BG62" s="170">
        <f t="shared" si="11"/>
        <v>130.19822400000001</v>
      </c>
      <c r="BH62" s="170">
        <f t="shared" si="11"/>
        <v>130.9506112</v>
      </c>
      <c r="BI62" s="170">
        <f t="shared" si="11"/>
        <v>130.68095400000001</v>
      </c>
      <c r="BJ62" s="170">
        <f>(BJ63*5+BJ67*20)/25</f>
        <v>130.70267000000004</v>
      </c>
      <c r="BK62" s="170">
        <f>(BK63*5+BK67*20)/25</f>
        <v>130.58766840000001</v>
      </c>
      <c r="BL62" s="170">
        <f>(BL63*5+BL67*20)/25</f>
        <v>131.07180600000001</v>
      </c>
      <c r="BM62" s="170">
        <f>(BM63*5+BM67*20)/25</f>
        <v>129.91592279999998</v>
      </c>
    </row>
    <row r="63" spans="1:65" x14ac:dyDescent="0.25">
      <c r="A63" s="173" t="s">
        <v>56</v>
      </c>
      <c r="B63" s="188"/>
      <c r="C63" s="186">
        <v>5</v>
      </c>
      <c r="D63" s="175">
        <f>(D64*1+D65*3+D66*1)/5</f>
        <v>99.975999999999999</v>
      </c>
      <c r="E63" s="175">
        <f t="shared" ref="E63:BI63" si="12">(E64*1+E65*3+E66*1)/5</f>
        <v>99.89794400000001</v>
      </c>
      <c r="F63" s="175">
        <f t="shared" si="12"/>
        <v>100.42974399999999</v>
      </c>
      <c r="G63" s="175">
        <f t="shared" si="12"/>
        <v>100.26503</v>
      </c>
      <c r="H63" s="175">
        <f t="shared" si="12"/>
        <v>100.39024599999999</v>
      </c>
      <c r="I63" s="175">
        <f t="shared" si="12"/>
        <v>99.889631999999992</v>
      </c>
      <c r="J63" s="175">
        <f t="shared" si="12"/>
        <v>101.24785199999999</v>
      </c>
      <c r="K63" s="175">
        <f t="shared" si="12"/>
        <v>101.68842600000001</v>
      </c>
      <c r="L63" s="175">
        <f t="shared" si="12"/>
        <v>101.895814</v>
      </c>
      <c r="M63" s="175">
        <f t="shared" si="12"/>
        <v>102.18487400000001</v>
      </c>
      <c r="N63" s="175">
        <f t="shared" si="12"/>
        <v>101.58601400000001</v>
      </c>
      <c r="O63" s="175">
        <f t="shared" si="12"/>
        <v>102.269558</v>
      </c>
      <c r="P63" s="175">
        <f t="shared" si="12"/>
        <v>102.99785999999999</v>
      </c>
      <c r="Q63" s="175">
        <f t="shared" si="12"/>
        <v>102.20826199999999</v>
      </c>
      <c r="R63" s="175">
        <f t="shared" si="12"/>
        <v>103.87903200000001</v>
      </c>
      <c r="S63" s="175">
        <f t="shared" si="12"/>
        <v>105.56483</v>
      </c>
      <c r="T63" s="175">
        <f t="shared" si="12"/>
        <v>105.42133000000001</v>
      </c>
      <c r="U63" s="175">
        <f t="shared" si="12"/>
        <v>105.49268600000001</v>
      </c>
      <c r="V63" s="176">
        <f t="shared" si="12"/>
        <v>105.13263400000001</v>
      </c>
      <c r="W63" s="176">
        <f t="shared" si="12"/>
        <v>106.44486400000001</v>
      </c>
      <c r="X63" s="176">
        <f t="shared" si="12"/>
        <v>106.34208800000002</v>
      </c>
      <c r="Y63" s="176">
        <f t="shared" si="12"/>
        <v>105.97447</v>
      </c>
      <c r="Z63" s="176">
        <f t="shared" si="12"/>
        <v>105.28021799999999</v>
      </c>
      <c r="AA63" s="176">
        <f t="shared" si="12"/>
        <v>106.02935600000001</v>
      </c>
      <c r="AB63" s="176">
        <f t="shared" si="12"/>
        <v>105.87367999999999</v>
      </c>
      <c r="AC63" s="176">
        <f t="shared" si="12"/>
        <v>106.21143600000001</v>
      </c>
      <c r="AD63" s="176">
        <f t="shared" si="12"/>
        <v>106.25117399999999</v>
      </c>
      <c r="AE63" s="176">
        <f t="shared" si="12"/>
        <v>106.02162800000001</v>
      </c>
      <c r="AF63" s="176">
        <f t="shared" si="12"/>
        <v>107.19741200000001</v>
      </c>
      <c r="AG63" s="176">
        <f t="shared" si="12"/>
        <v>107.82034600000001</v>
      </c>
      <c r="AH63" s="176">
        <f t="shared" si="12"/>
        <v>108.45317399999999</v>
      </c>
      <c r="AI63" s="176">
        <f t="shared" si="12"/>
        <v>109.794804</v>
      </c>
      <c r="AJ63" s="176">
        <f t="shared" si="12"/>
        <v>109.74194</v>
      </c>
      <c r="AK63" s="176">
        <f t="shared" si="12"/>
        <v>108.044884</v>
      </c>
      <c r="AL63" s="176">
        <f t="shared" si="12"/>
        <v>107.575784</v>
      </c>
      <c r="AM63" s="176">
        <f t="shared" si="12"/>
        <v>107.250162</v>
      </c>
      <c r="AN63" s="176">
        <f t="shared" si="12"/>
        <v>107.37055000000001</v>
      </c>
      <c r="AO63" s="176">
        <f t="shared" si="12"/>
        <v>106.96535200000001</v>
      </c>
      <c r="AP63" s="176">
        <f t="shared" si="12"/>
        <v>107.22352000000001</v>
      </c>
      <c r="AQ63" s="176">
        <f t="shared" si="12"/>
        <v>107.269932</v>
      </c>
      <c r="AR63" s="176">
        <f t="shared" si="12"/>
        <v>107.29423799999999</v>
      </c>
      <c r="AS63" s="176">
        <f t="shared" si="12"/>
        <v>106.906104</v>
      </c>
      <c r="AT63" s="176">
        <f t="shared" si="12"/>
        <v>107.142064</v>
      </c>
      <c r="AU63" s="176">
        <f t="shared" si="12"/>
        <v>109.1704</v>
      </c>
      <c r="AV63" s="176">
        <f t="shared" si="12"/>
        <v>109.24690000000001</v>
      </c>
      <c r="AW63" s="176">
        <f t="shared" si="12"/>
        <v>109.52465399999998</v>
      </c>
      <c r="AX63" s="176">
        <f t="shared" si="12"/>
        <v>117.160674</v>
      </c>
      <c r="AY63" s="176">
        <f t="shared" si="12"/>
        <v>118.50149400000001</v>
      </c>
      <c r="AZ63" s="176">
        <f t="shared" si="12"/>
        <v>118.60426</v>
      </c>
      <c r="BA63" s="176">
        <f t="shared" si="12"/>
        <v>118.703586</v>
      </c>
      <c r="BB63" s="176">
        <f t="shared" si="12"/>
        <v>119.06948800000001</v>
      </c>
      <c r="BC63" s="176">
        <f t="shared" si="12"/>
        <v>119.57266199999999</v>
      </c>
      <c r="BD63" s="176">
        <f t="shared" si="12"/>
        <v>119.27806200000001</v>
      </c>
      <c r="BE63" s="176">
        <f t="shared" si="12"/>
        <v>119.505118</v>
      </c>
      <c r="BF63" s="176">
        <f t="shared" si="12"/>
        <v>122.12424800000001</v>
      </c>
      <c r="BG63" s="176">
        <f t="shared" si="12"/>
        <v>123.378344</v>
      </c>
      <c r="BH63" s="176">
        <f t="shared" si="12"/>
        <v>123.37488800000001</v>
      </c>
      <c r="BI63" s="176">
        <f t="shared" si="12"/>
        <v>123.10604600000002</v>
      </c>
      <c r="BJ63" s="176">
        <f>(BJ64*1+BJ65*3+BJ66*1)/5</f>
        <v>123.14605200000001</v>
      </c>
      <c r="BK63" s="176">
        <f>(BK64*1+BK65*3+BK66*1)/5</f>
        <v>122.921262</v>
      </c>
      <c r="BL63" s="176">
        <f>(BL64*1+BL65*3+BL66*1)/5</f>
        <v>123.35978800000001</v>
      </c>
      <c r="BM63" s="176">
        <f>(BM64*1+BM65*3+BM66*1)/5</f>
        <v>123.69200999999998</v>
      </c>
    </row>
    <row r="64" spans="1:65" x14ac:dyDescent="0.25">
      <c r="B64" s="148" t="s">
        <v>496</v>
      </c>
      <c r="C64" s="148">
        <v>1</v>
      </c>
      <c r="D64" s="178">
        <v>96.29</v>
      </c>
      <c r="E64" s="178">
        <v>95.665840000000003</v>
      </c>
      <c r="F64" s="178">
        <v>95.81071</v>
      </c>
      <c r="G64" s="178">
        <v>95.934110000000004</v>
      </c>
      <c r="H64" s="178">
        <v>95.934110000000004</v>
      </c>
      <c r="I64" s="178">
        <v>95.345240000000004</v>
      </c>
      <c r="J64" s="178">
        <v>98.867999999999995</v>
      </c>
      <c r="K64" s="178">
        <v>99.318349999999995</v>
      </c>
      <c r="L64" s="178">
        <v>100.62023000000001</v>
      </c>
      <c r="M64" s="178">
        <v>101.07856</v>
      </c>
      <c r="N64" s="178">
        <v>98.388859999999994</v>
      </c>
      <c r="O64" s="178">
        <v>103.91538</v>
      </c>
      <c r="P64" s="178">
        <v>104.64545</v>
      </c>
      <c r="Q64" s="178">
        <v>104.14256</v>
      </c>
      <c r="R64" s="178">
        <v>109.76826</v>
      </c>
      <c r="S64" s="178">
        <v>117.34384</v>
      </c>
      <c r="T64" s="178">
        <v>116.66714</v>
      </c>
      <c r="U64" s="178">
        <v>117.2954</v>
      </c>
      <c r="V64" s="179">
        <v>119.25015999999999</v>
      </c>
      <c r="W64" s="179">
        <v>119.25015999999999</v>
      </c>
      <c r="X64" s="179">
        <v>119.05996</v>
      </c>
      <c r="Y64" s="179">
        <v>119.05996</v>
      </c>
      <c r="Z64" s="179">
        <v>118.5018</v>
      </c>
      <c r="AA64" s="179">
        <v>119.10762</v>
      </c>
      <c r="AB64" s="179">
        <v>119.15134</v>
      </c>
      <c r="AC64" s="179">
        <v>119.12829000000001</v>
      </c>
      <c r="AD64" s="179">
        <v>120.55598000000001</v>
      </c>
      <c r="AE64" s="179">
        <v>117.76501</v>
      </c>
      <c r="AF64" s="179">
        <v>123.12054999999999</v>
      </c>
      <c r="AG64" s="179">
        <v>123.57857</v>
      </c>
      <c r="AH64" s="179">
        <v>126.06044</v>
      </c>
      <c r="AI64" s="179">
        <v>128.0669</v>
      </c>
      <c r="AJ64" s="179">
        <v>128.81854000000001</v>
      </c>
      <c r="AK64" s="179">
        <v>124.45859</v>
      </c>
      <c r="AL64" s="179">
        <v>124.64899</v>
      </c>
      <c r="AM64" s="179">
        <v>124.64899</v>
      </c>
      <c r="AN64" s="180">
        <v>125.25093</v>
      </c>
      <c r="AO64" s="180">
        <v>124.48972999999999</v>
      </c>
      <c r="AP64" s="179">
        <v>124.72562000000001</v>
      </c>
      <c r="AQ64" s="180">
        <v>123.6322</v>
      </c>
      <c r="AR64" s="180">
        <v>123.75373</v>
      </c>
      <c r="AS64" s="180">
        <v>123.75373</v>
      </c>
      <c r="AT64" s="180">
        <v>123.75373</v>
      </c>
      <c r="AU64" s="181">
        <v>133.73158000000001</v>
      </c>
      <c r="AV64" s="181">
        <v>134.42160999999999</v>
      </c>
      <c r="AW64" s="181">
        <v>134.42160999999999</v>
      </c>
      <c r="AX64" s="181">
        <v>134.42160999999999</v>
      </c>
      <c r="AY64" s="181">
        <v>133.41379000000001</v>
      </c>
      <c r="AZ64" s="181">
        <v>133.92498000000001</v>
      </c>
      <c r="BA64" s="181">
        <v>134.42160999999999</v>
      </c>
      <c r="BB64" s="181">
        <v>133.85784000000001</v>
      </c>
      <c r="BC64" s="182">
        <v>133.85784000000001</v>
      </c>
      <c r="BD64" s="182">
        <v>133.85784000000001</v>
      </c>
      <c r="BE64" s="182">
        <v>134.00389999999999</v>
      </c>
      <c r="BF64" s="183">
        <v>143.91695999999999</v>
      </c>
      <c r="BG64" s="183">
        <v>147.86498</v>
      </c>
      <c r="BH64" s="182">
        <v>147.73218</v>
      </c>
      <c r="BI64" s="182">
        <v>145.92671999999999</v>
      </c>
      <c r="BJ64" s="182">
        <v>147.95246</v>
      </c>
      <c r="BK64" s="182">
        <v>147.95246</v>
      </c>
      <c r="BL64" s="182">
        <v>147.95246</v>
      </c>
      <c r="BM64" s="182">
        <v>147.95246</v>
      </c>
    </row>
    <row r="65" spans="1:65" x14ac:dyDescent="0.25">
      <c r="B65" s="148" t="s">
        <v>497</v>
      </c>
      <c r="C65" s="148">
        <v>3</v>
      </c>
      <c r="D65" s="178">
        <v>99.97</v>
      </c>
      <c r="E65" s="178">
        <v>99.972040000000007</v>
      </c>
      <c r="F65" s="178">
        <v>100.13512</v>
      </c>
      <c r="G65" s="178">
        <v>100.16109</v>
      </c>
      <c r="H65" s="178">
        <v>100.15304999999999</v>
      </c>
      <c r="I65" s="178">
        <v>100.33143</v>
      </c>
      <c r="J65" s="178">
        <v>100.33143</v>
      </c>
      <c r="K65" s="178">
        <v>100.0984</v>
      </c>
      <c r="L65" s="178">
        <v>100.0984</v>
      </c>
      <c r="M65" s="178">
        <v>100.28503000000001</v>
      </c>
      <c r="N65" s="178">
        <v>100.32854</v>
      </c>
      <c r="O65" s="178">
        <v>100.47908</v>
      </c>
      <c r="P65" s="178">
        <v>100.39055999999999</v>
      </c>
      <c r="Q65" s="178">
        <v>100.39055999999999</v>
      </c>
      <c r="R65" s="178">
        <v>100.42865</v>
      </c>
      <c r="S65" s="178">
        <v>100.38616</v>
      </c>
      <c r="T65" s="178">
        <v>100.34263</v>
      </c>
      <c r="U65" s="178">
        <v>100.43092</v>
      </c>
      <c r="V65" s="179">
        <v>100.43092</v>
      </c>
      <c r="W65" s="179">
        <v>100.52524</v>
      </c>
      <c r="X65" s="179">
        <v>100.38176</v>
      </c>
      <c r="Y65" s="179">
        <v>100.38176</v>
      </c>
      <c r="Z65" s="179">
        <v>100.46803</v>
      </c>
      <c r="AA65" s="179">
        <v>100.42431000000001</v>
      </c>
      <c r="AB65" s="179">
        <v>100.42581</v>
      </c>
      <c r="AC65" s="179">
        <v>100.37311</v>
      </c>
      <c r="AD65" s="179">
        <v>100.37311</v>
      </c>
      <c r="AE65" s="179">
        <v>100.37311</v>
      </c>
      <c r="AF65" s="179">
        <v>100.40976000000001</v>
      </c>
      <c r="AG65" s="179">
        <v>100.40976000000001</v>
      </c>
      <c r="AH65" s="179">
        <v>100.40976000000001</v>
      </c>
      <c r="AI65" s="179">
        <v>100.40975666666667</v>
      </c>
      <c r="AJ65" s="179">
        <v>100.40976000000001</v>
      </c>
      <c r="AK65" s="179">
        <v>100.40976000000001</v>
      </c>
      <c r="AL65" s="179">
        <v>100.40976000000001</v>
      </c>
      <c r="AM65" s="179">
        <v>100.18543</v>
      </c>
      <c r="AN65" s="180">
        <v>100.18543</v>
      </c>
      <c r="AO65" s="180">
        <v>100.18543</v>
      </c>
      <c r="AP65" s="179">
        <v>100.18543</v>
      </c>
      <c r="AQ65" s="180">
        <v>100.18543</v>
      </c>
      <c r="AR65" s="180">
        <v>100.18543</v>
      </c>
      <c r="AS65" s="180">
        <v>100.18543</v>
      </c>
      <c r="AT65" s="180">
        <v>100.18543</v>
      </c>
      <c r="AU65" s="181">
        <v>100.18543</v>
      </c>
      <c r="AV65" s="181">
        <v>100.18543</v>
      </c>
      <c r="AW65" s="181">
        <v>100.18543</v>
      </c>
      <c r="AX65" s="181">
        <v>113.8091</v>
      </c>
      <c r="AY65" s="181">
        <v>113.88556</v>
      </c>
      <c r="AZ65" s="181">
        <v>113.88556</v>
      </c>
      <c r="BA65" s="181">
        <v>113.88556</v>
      </c>
      <c r="BB65" s="181">
        <v>114.52236000000001</v>
      </c>
      <c r="BC65" s="182">
        <v>115.53228</v>
      </c>
      <c r="BD65" s="182">
        <v>115.53228</v>
      </c>
      <c r="BE65" s="182">
        <v>115.53228</v>
      </c>
      <c r="BF65" s="183">
        <v>114.85393999999999</v>
      </c>
      <c r="BG65" s="183">
        <v>115.26782</v>
      </c>
      <c r="BH65" s="182">
        <v>115.3062</v>
      </c>
      <c r="BI65" s="182">
        <v>115.3062</v>
      </c>
      <c r="BJ65" s="182">
        <v>115.39229</v>
      </c>
      <c r="BK65" s="182">
        <v>115.39229</v>
      </c>
      <c r="BL65" s="182">
        <v>115.39229</v>
      </c>
      <c r="BM65" s="182">
        <v>116.56386999999999</v>
      </c>
    </row>
    <row r="66" spans="1:65" x14ac:dyDescent="0.25">
      <c r="B66" s="148" t="s">
        <v>498</v>
      </c>
      <c r="C66" s="148">
        <v>1</v>
      </c>
      <c r="D66" s="178">
        <v>103.68</v>
      </c>
      <c r="E66" s="178">
        <v>103.90776</v>
      </c>
      <c r="F66" s="178">
        <v>105.93265</v>
      </c>
      <c r="G66" s="178">
        <v>104.90777</v>
      </c>
      <c r="H66" s="178">
        <v>105.55797</v>
      </c>
      <c r="I66" s="178">
        <v>103.10863000000001</v>
      </c>
      <c r="J66" s="178">
        <v>106.37697</v>
      </c>
      <c r="K66" s="178">
        <v>108.82858</v>
      </c>
      <c r="L66" s="178">
        <v>108.56364000000001</v>
      </c>
      <c r="M66" s="178">
        <v>108.99072</v>
      </c>
      <c r="N66" s="178">
        <v>108.55559</v>
      </c>
      <c r="O66" s="178">
        <v>105.99517</v>
      </c>
      <c r="P66" s="178">
        <v>109.17216999999999</v>
      </c>
      <c r="Q66" s="178">
        <v>105.72707</v>
      </c>
      <c r="R66" s="178">
        <v>108.34095000000001</v>
      </c>
      <c r="S66" s="178">
        <v>109.32183000000001</v>
      </c>
      <c r="T66" s="178">
        <v>109.41162</v>
      </c>
      <c r="U66" s="178">
        <v>108.87527</v>
      </c>
      <c r="V66" s="179">
        <v>105.12025</v>
      </c>
      <c r="W66" s="179">
        <v>111.39843999999999</v>
      </c>
      <c r="X66" s="179">
        <v>111.5052</v>
      </c>
      <c r="Y66" s="179">
        <v>109.66710999999999</v>
      </c>
      <c r="Z66" s="179">
        <v>106.4952</v>
      </c>
      <c r="AA66" s="179">
        <v>109.76622999999999</v>
      </c>
      <c r="AB66" s="179">
        <v>108.93962999999999</v>
      </c>
      <c r="AC66" s="179">
        <v>110.80956</v>
      </c>
      <c r="AD66" s="179">
        <v>109.58056000000001</v>
      </c>
      <c r="AE66" s="179">
        <v>111.2238</v>
      </c>
      <c r="AF66" s="179">
        <v>111.63723</v>
      </c>
      <c r="AG66" s="179">
        <v>114.29388</v>
      </c>
      <c r="AH66" s="179">
        <v>114.97615</v>
      </c>
      <c r="AI66" s="179">
        <v>119.67785000000001</v>
      </c>
      <c r="AJ66" s="179">
        <v>118.66188</v>
      </c>
      <c r="AK66" s="179">
        <v>114.53655000000001</v>
      </c>
      <c r="AL66" s="179">
        <v>112.00064999999999</v>
      </c>
      <c r="AM66" s="179">
        <v>111.04553</v>
      </c>
      <c r="AN66" s="180">
        <v>111.04553</v>
      </c>
      <c r="AO66" s="180">
        <v>109.78073999999999</v>
      </c>
      <c r="AP66" s="179">
        <v>110.83569</v>
      </c>
      <c r="AQ66" s="180">
        <v>112.16117</v>
      </c>
      <c r="AR66" s="180">
        <v>112.16117</v>
      </c>
      <c r="AS66" s="180">
        <v>110.2205</v>
      </c>
      <c r="AT66" s="180">
        <v>111.4003</v>
      </c>
      <c r="AU66" s="181">
        <v>111.56413000000001</v>
      </c>
      <c r="AV66" s="181">
        <v>111.25660000000001</v>
      </c>
      <c r="AW66" s="181">
        <v>112.64537</v>
      </c>
      <c r="AX66" s="181">
        <v>109.95446</v>
      </c>
      <c r="AY66" s="181">
        <v>117.437</v>
      </c>
      <c r="AZ66" s="181">
        <v>117.43964</v>
      </c>
      <c r="BA66" s="181">
        <v>117.43964</v>
      </c>
      <c r="BB66" s="181">
        <v>117.92252000000001</v>
      </c>
      <c r="BC66" s="182">
        <v>117.40863</v>
      </c>
      <c r="BD66" s="182">
        <v>115.93563</v>
      </c>
      <c r="BE66" s="182">
        <v>116.92485000000001</v>
      </c>
      <c r="BF66" s="183">
        <v>122.14246</v>
      </c>
      <c r="BG66" s="183">
        <v>123.22328</v>
      </c>
      <c r="BH66" s="182">
        <v>123.22366</v>
      </c>
      <c r="BI66" s="182">
        <v>123.68491</v>
      </c>
      <c r="BJ66" s="182">
        <v>121.60093000000001</v>
      </c>
      <c r="BK66" s="182">
        <v>120.47698</v>
      </c>
      <c r="BL66" s="182">
        <v>122.66961000000001</v>
      </c>
      <c r="BM66" s="182">
        <v>120.81598</v>
      </c>
    </row>
    <row r="67" spans="1:65" x14ac:dyDescent="0.25">
      <c r="A67" s="173" t="s">
        <v>57</v>
      </c>
      <c r="B67" s="188"/>
      <c r="C67" s="186">
        <v>20</v>
      </c>
      <c r="D67" s="175">
        <f>(D68*12+D69*6+D70*2)/20</f>
        <v>104.49449999999999</v>
      </c>
      <c r="E67" s="175">
        <f t="shared" ref="E67:BM67" si="13">(E68*12+E69*6+E70*2)/20</f>
        <v>104.74984199999999</v>
      </c>
      <c r="F67" s="175">
        <f t="shared" si="13"/>
        <v>105.2344585</v>
      </c>
      <c r="G67" s="175">
        <f t="shared" si="13"/>
        <v>105.3043615</v>
      </c>
      <c r="H67" s="175">
        <f t="shared" si="13"/>
        <v>104.70548249999999</v>
      </c>
      <c r="I67" s="175">
        <f t="shared" si="13"/>
        <v>103.73621050000001</v>
      </c>
      <c r="J67" s="175">
        <f t="shared" si="13"/>
        <v>104.7138085</v>
      </c>
      <c r="K67" s="175">
        <f t="shared" si="13"/>
        <v>103.44134449999999</v>
      </c>
      <c r="L67" s="175">
        <f t="shared" si="13"/>
        <v>104.7149355</v>
      </c>
      <c r="M67" s="175">
        <f t="shared" si="13"/>
        <v>103.53433850000002</v>
      </c>
      <c r="N67" s="175">
        <f t="shared" si="13"/>
        <v>108.65846400000001</v>
      </c>
      <c r="O67" s="175">
        <f t="shared" si="13"/>
        <v>109.71912349999999</v>
      </c>
      <c r="P67" s="175">
        <f t="shared" si="13"/>
        <v>110.15273649999999</v>
      </c>
      <c r="Q67" s="175">
        <f t="shared" si="13"/>
        <v>108.60607350000001</v>
      </c>
      <c r="R67" s="175">
        <f t="shared" si="13"/>
        <v>109.603442</v>
      </c>
      <c r="S67" s="175">
        <f t="shared" si="13"/>
        <v>109.13445249999999</v>
      </c>
      <c r="T67" s="175">
        <f t="shared" si="13"/>
        <v>108.08292550000002</v>
      </c>
      <c r="U67" s="175">
        <f t="shared" si="13"/>
        <v>106.90077999999998</v>
      </c>
      <c r="V67" s="176">
        <f t="shared" si="13"/>
        <v>110.02014199999999</v>
      </c>
      <c r="W67" s="176">
        <f t="shared" si="13"/>
        <v>109.99450700000003</v>
      </c>
      <c r="X67" s="176">
        <f t="shared" si="13"/>
        <v>109.884153</v>
      </c>
      <c r="Y67" s="176">
        <f t="shared" si="13"/>
        <v>110.55316950000001</v>
      </c>
      <c r="Z67" s="176">
        <f t="shared" si="13"/>
        <v>111.282748</v>
      </c>
      <c r="AA67" s="176">
        <f t="shared" si="13"/>
        <v>111.7579045</v>
      </c>
      <c r="AB67" s="176">
        <f t="shared" si="13"/>
        <v>111.09742900000001</v>
      </c>
      <c r="AC67" s="176">
        <f t="shared" si="13"/>
        <v>113.324659</v>
      </c>
      <c r="AD67" s="176">
        <f t="shared" si="13"/>
        <v>111.09032199999999</v>
      </c>
      <c r="AE67" s="176">
        <f t="shared" si="13"/>
        <v>113.82845999999999</v>
      </c>
      <c r="AF67" s="176">
        <f t="shared" si="13"/>
        <v>111.6716825</v>
      </c>
      <c r="AG67" s="176">
        <f t="shared" si="13"/>
        <v>110.38283750000001</v>
      </c>
      <c r="AH67" s="176">
        <f t="shared" si="13"/>
        <v>114.5333595</v>
      </c>
      <c r="AI67" s="176">
        <f t="shared" si="13"/>
        <v>114.4519885</v>
      </c>
      <c r="AJ67" s="176">
        <f t="shared" si="13"/>
        <v>114.082819</v>
      </c>
      <c r="AK67" s="176">
        <f t="shared" si="13"/>
        <v>114.05194650000001</v>
      </c>
      <c r="AL67" s="176">
        <f t="shared" si="13"/>
        <v>113.8842405</v>
      </c>
      <c r="AM67" s="176">
        <f t="shared" si="13"/>
        <v>112.988986</v>
      </c>
      <c r="AN67" s="176">
        <f t="shared" si="13"/>
        <v>114.41218599999999</v>
      </c>
      <c r="AO67" s="176">
        <f t="shared" si="13"/>
        <v>114.21991600000001</v>
      </c>
      <c r="AP67" s="176">
        <f t="shared" si="13"/>
        <v>113.677548</v>
      </c>
      <c r="AQ67" s="176">
        <f t="shared" si="13"/>
        <v>113.85734299999999</v>
      </c>
      <c r="AR67" s="176">
        <f t="shared" si="13"/>
        <v>114.08037999999999</v>
      </c>
      <c r="AS67" s="176">
        <f t="shared" si="13"/>
        <v>114.026824</v>
      </c>
      <c r="AT67" s="176">
        <f t="shared" si="13"/>
        <v>114.053239</v>
      </c>
      <c r="AU67" s="176">
        <f t="shared" si="13"/>
        <v>113.13025699999999</v>
      </c>
      <c r="AV67" s="176">
        <f t="shared" si="13"/>
        <v>116.23495</v>
      </c>
      <c r="AW67" s="176">
        <f t="shared" si="13"/>
        <v>114.883753</v>
      </c>
      <c r="AX67" s="176">
        <f t="shared" si="13"/>
        <v>116.540694</v>
      </c>
      <c r="AY67" s="176">
        <f t="shared" si="13"/>
        <v>125.95534099999998</v>
      </c>
      <c r="AZ67" s="176">
        <f t="shared" si="13"/>
        <v>131.01726399999998</v>
      </c>
      <c r="BA67" s="176">
        <f t="shared" si="13"/>
        <v>130.43299999999999</v>
      </c>
      <c r="BB67" s="176">
        <f t="shared" si="13"/>
        <v>132.13887</v>
      </c>
      <c r="BC67" s="176">
        <f t="shared" si="13"/>
        <v>130.86806700000002</v>
      </c>
      <c r="BD67" s="176">
        <f t="shared" si="13"/>
        <v>131.83450999999999</v>
      </c>
      <c r="BE67" s="176">
        <f t="shared" si="13"/>
        <v>130.23222699999999</v>
      </c>
      <c r="BF67" s="176">
        <f t="shared" si="13"/>
        <v>131.46055000000001</v>
      </c>
      <c r="BG67" s="176">
        <f t="shared" si="13"/>
        <v>131.90319400000001</v>
      </c>
      <c r="BH67" s="176">
        <f t="shared" si="13"/>
        <v>132.84454199999999</v>
      </c>
      <c r="BI67" s="176">
        <f t="shared" si="13"/>
        <v>132.574681</v>
      </c>
      <c r="BJ67" s="176">
        <f t="shared" si="13"/>
        <v>132.59182450000003</v>
      </c>
      <c r="BK67" s="176">
        <f t="shared" si="13"/>
        <v>132.50426999999999</v>
      </c>
      <c r="BL67" s="176">
        <f t="shared" si="13"/>
        <v>132.99981050000002</v>
      </c>
      <c r="BM67" s="176">
        <f t="shared" si="13"/>
        <v>131.47190099999997</v>
      </c>
    </row>
    <row r="68" spans="1:65" x14ac:dyDescent="0.25">
      <c r="B68" s="148" t="s">
        <v>499</v>
      </c>
      <c r="C68" s="148">
        <v>12</v>
      </c>
      <c r="D68" s="178">
        <v>105.18</v>
      </c>
      <c r="E68" s="178">
        <v>105.52186</v>
      </c>
      <c r="F68" s="178">
        <v>106.29263</v>
      </c>
      <c r="G68" s="178">
        <v>106.12557</v>
      </c>
      <c r="H68" s="178">
        <v>105.31102</v>
      </c>
      <c r="I68" s="178">
        <v>103.97607000000001</v>
      </c>
      <c r="J68" s="178">
        <v>104.93074</v>
      </c>
      <c r="K68" s="178">
        <v>102.71338</v>
      </c>
      <c r="L68" s="178">
        <v>104.70486</v>
      </c>
      <c r="M68" s="178">
        <v>102.52367</v>
      </c>
      <c r="N68" s="178">
        <v>110.24908000000001</v>
      </c>
      <c r="O68" s="178">
        <v>111.28861999999999</v>
      </c>
      <c r="P68" s="178">
        <v>111.92162</v>
      </c>
      <c r="Q68" s="178">
        <v>109.21160999999999</v>
      </c>
      <c r="R68" s="178">
        <v>111.32447000000001</v>
      </c>
      <c r="S68" s="178">
        <v>108.59782</v>
      </c>
      <c r="T68" s="178">
        <v>106.73339</v>
      </c>
      <c r="U68" s="178">
        <v>104.3313</v>
      </c>
      <c r="V68" s="179">
        <v>108.84586</v>
      </c>
      <c r="W68" s="179">
        <v>108.36557000000001</v>
      </c>
      <c r="X68" s="179">
        <v>109.40536</v>
      </c>
      <c r="Y68" s="179">
        <v>109.4104</v>
      </c>
      <c r="Z68" s="179">
        <v>111.99072</v>
      </c>
      <c r="AA68" s="179">
        <v>110.95762000000001</v>
      </c>
      <c r="AB68" s="179">
        <v>109.42919000000001</v>
      </c>
      <c r="AC68" s="179">
        <v>112.47573</v>
      </c>
      <c r="AD68" s="179">
        <v>109.94762</v>
      </c>
      <c r="AE68" s="179">
        <v>112.7323</v>
      </c>
      <c r="AF68" s="179">
        <v>109.04174</v>
      </c>
      <c r="AG68" s="179">
        <v>106.60553</v>
      </c>
      <c r="AH68" s="179">
        <v>111.40262</v>
      </c>
      <c r="AI68" s="179">
        <v>111.15090333333335</v>
      </c>
      <c r="AJ68" s="179">
        <v>111.30842</v>
      </c>
      <c r="AK68" s="179">
        <v>112.19549000000001</v>
      </c>
      <c r="AL68" s="179">
        <v>112.47472</v>
      </c>
      <c r="AM68" s="179">
        <v>112.47472</v>
      </c>
      <c r="AN68" s="180">
        <v>112.474715</v>
      </c>
      <c r="AO68" s="180">
        <v>110.80986</v>
      </c>
      <c r="AP68" s="179">
        <v>111.5788</v>
      </c>
      <c r="AQ68" s="180">
        <v>111.63544</v>
      </c>
      <c r="AR68" s="180">
        <v>111.6673</v>
      </c>
      <c r="AS68" s="180">
        <v>111.57804</v>
      </c>
      <c r="AT68" s="180">
        <v>113</v>
      </c>
      <c r="AU68" s="181">
        <v>113.52070000000001</v>
      </c>
      <c r="AV68" s="181">
        <v>113.17812000000001</v>
      </c>
      <c r="AW68" s="181">
        <v>111.83739</v>
      </c>
      <c r="AX68" s="181">
        <v>113.48907</v>
      </c>
      <c r="AY68" s="181">
        <v>126.64228</v>
      </c>
      <c r="AZ68" s="181">
        <v>132.8526</v>
      </c>
      <c r="BA68" s="181">
        <v>132.89895999999999</v>
      </c>
      <c r="BB68" s="181">
        <v>134.08162999999999</v>
      </c>
      <c r="BC68" s="182">
        <v>133.06761</v>
      </c>
      <c r="BD68" s="182">
        <v>134.14302000000001</v>
      </c>
      <c r="BE68" s="182">
        <v>133.29644999999999</v>
      </c>
      <c r="BF68" s="183">
        <v>133.06979000000001</v>
      </c>
      <c r="BG68" s="182">
        <v>133.88971000000001</v>
      </c>
      <c r="BH68" s="182">
        <v>134.05268000000001</v>
      </c>
      <c r="BI68" s="182">
        <v>134.05268000000001</v>
      </c>
      <c r="BJ68" s="182">
        <v>133.45498000000001</v>
      </c>
      <c r="BK68" s="182">
        <v>134.18789000000001</v>
      </c>
      <c r="BL68" s="182">
        <v>134.18789000000001</v>
      </c>
      <c r="BM68" s="182">
        <v>131.65378999999999</v>
      </c>
    </row>
    <row r="69" spans="1:65" x14ac:dyDescent="0.25">
      <c r="B69" s="148" t="s">
        <v>500</v>
      </c>
      <c r="C69" s="148">
        <v>6</v>
      </c>
      <c r="D69" s="178">
        <v>103.84</v>
      </c>
      <c r="E69" s="178">
        <v>104.41846</v>
      </c>
      <c r="F69" s="178">
        <v>104.45943</v>
      </c>
      <c r="G69" s="178">
        <v>104.97929000000001</v>
      </c>
      <c r="H69" s="178">
        <v>104.72225</v>
      </c>
      <c r="I69" s="178">
        <v>104.26367</v>
      </c>
      <c r="J69" s="178">
        <v>105.37569000000001</v>
      </c>
      <c r="K69" s="178">
        <v>105.29306</v>
      </c>
      <c r="L69" s="178">
        <v>105.32696</v>
      </c>
      <c r="M69" s="178">
        <v>106.02290000000001</v>
      </c>
      <c r="N69" s="178">
        <v>106.5975</v>
      </c>
      <c r="O69" s="178">
        <v>108.04792999999999</v>
      </c>
      <c r="P69" s="178">
        <v>108.12482</v>
      </c>
      <c r="Q69" s="178">
        <v>107.61727999999999</v>
      </c>
      <c r="R69" s="178">
        <v>106.50673999999999</v>
      </c>
      <c r="S69" s="178">
        <v>109.98461</v>
      </c>
      <c r="T69" s="178">
        <v>110.20838000000001</v>
      </c>
      <c r="U69" s="178">
        <v>110.83798</v>
      </c>
      <c r="V69" s="179">
        <v>112.26372000000001</v>
      </c>
      <c r="W69" s="179">
        <v>113.13885000000001</v>
      </c>
      <c r="X69" s="179">
        <v>110.50597999999999</v>
      </c>
      <c r="Y69" s="179">
        <v>113.01687</v>
      </c>
      <c r="Z69" s="179">
        <v>109.92521000000001</v>
      </c>
      <c r="AA69" s="179">
        <v>113.58279</v>
      </c>
      <c r="AB69" s="179">
        <v>114.32491</v>
      </c>
      <c r="AC69" s="179">
        <v>115.27934999999999</v>
      </c>
      <c r="AD69" s="179">
        <v>113.71217</v>
      </c>
      <c r="AE69" s="179">
        <v>116.27421</v>
      </c>
      <c r="AF69" s="179">
        <v>116.54902</v>
      </c>
      <c r="AG69" s="179">
        <v>117.39403</v>
      </c>
      <c r="AH69" s="179">
        <v>121.23645999999999</v>
      </c>
      <c r="AI69" s="179">
        <v>121.20118833333333</v>
      </c>
      <c r="AJ69" s="179">
        <v>119.17153999999999</v>
      </c>
      <c r="AK69" s="179">
        <v>117.63898</v>
      </c>
      <c r="AL69" s="179">
        <v>116.12175999999999</v>
      </c>
      <c r="AM69" s="179">
        <v>112.96007</v>
      </c>
      <c r="AN69" s="180">
        <v>118.09119</v>
      </c>
      <c r="AO69" s="180">
        <v>120.57</v>
      </c>
      <c r="AP69" s="179">
        <v>117.28152</v>
      </c>
      <c r="AQ69" s="180">
        <v>117.58693</v>
      </c>
      <c r="AR69" s="180">
        <v>118.2</v>
      </c>
      <c r="AS69" s="180">
        <v>118.2</v>
      </c>
      <c r="AT69" s="180">
        <v>115.19413</v>
      </c>
      <c r="AU69" s="181">
        <v>110.87972000000001</v>
      </c>
      <c r="AV69" s="181">
        <v>121.54026</v>
      </c>
      <c r="AW69" s="181">
        <v>120.18773</v>
      </c>
      <c r="AX69" s="181">
        <v>121.59860999999999</v>
      </c>
      <c r="AY69" s="181">
        <v>121.80983999999999</v>
      </c>
      <c r="AZ69" s="181">
        <v>123.98568</v>
      </c>
      <c r="BA69" s="181">
        <v>122.27710999999999</v>
      </c>
      <c r="BB69" s="181">
        <v>125.16964</v>
      </c>
      <c r="BC69" s="182">
        <v>123.36167</v>
      </c>
      <c r="BD69" s="182">
        <v>124.29566</v>
      </c>
      <c r="BE69" s="182">
        <v>120.78119</v>
      </c>
      <c r="BF69" s="183">
        <v>125.22892</v>
      </c>
      <c r="BG69" s="182">
        <v>124.54246999999999</v>
      </c>
      <c r="BH69" s="182">
        <v>127.77854000000001</v>
      </c>
      <c r="BI69" s="182">
        <v>126.35279</v>
      </c>
      <c r="BJ69" s="182">
        <v>127.74879</v>
      </c>
      <c r="BK69" s="182">
        <v>125.6277</v>
      </c>
      <c r="BL69" s="182">
        <v>127.27494</v>
      </c>
      <c r="BM69" s="182">
        <v>127.23209</v>
      </c>
    </row>
    <row r="70" spans="1:65" x14ac:dyDescent="0.25">
      <c r="B70" s="148" t="s">
        <v>501</v>
      </c>
      <c r="C70" s="148">
        <v>2</v>
      </c>
      <c r="D70" s="178">
        <v>102.345</v>
      </c>
      <c r="E70" s="178">
        <v>101.11188</v>
      </c>
      <c r="F70" s="178">
        <v>101.210515</v>
      </c>
      <c r="G70" s="178">
        <v>101.35232500000001</v>
      </c>
      <c r="H70" s="178">
        <v>101.02195499999999</v>
      </c>
      <c r="I70" s="178">
        <v>100.714675</v>
      </c>
      <c r="J70" s="178">
        <v>101.426575</v>
      </c>
      <c r="K70" s="178">
        <v>102.253985</v>
      </c>
      <c r="L70" s="178">
        <v>102.93931499999999</v>
      </c>
      <c r="M70" s="178">
        <v>102.132665</v>
      </c>
      <c r="N70" s="178">
        <v>105.29766000000001</v>
      </c>
      <c r="O70" s="178">
        <v>105.315725</v>
      </c>
      <c r="P70" s="178">
        <v>105.62318500000001</v>
      </c>
      <c r="Q70" s="178">
        <v>107.939235</v>
      </c>
      <c r="R70" s="178">
        <v>108.56738</v>
      </c>
      <c r="S70" s="178">
        <v>109.803775</v>
      </c>
      <c r="T70" s="178">
        <v>109.803775</v>
      </c>
      <c r="U70" s="178">
        <v>110.50606000000001</v>
      </c>
      <c r="V70" s="179">
        <v>110.33510000000001</v>
      </c>
      <c r="W70" s="179">
        <v>110.33510000000001</v>
      </c>
      <c r="X70" s="179">
        <v>110.89143</v>
      </c>
      <c r="Y70" s="179">
        <v>110.018685</v>
      </c>
      <c r="Z70" s="179">
        <v>111.10753</v>
      </c>
      <c r="AA70" s="179">
        <v>111.08495500000001</v>
      </c>
      <c r="AB70" s="179">
        <v>111.42442</v>
      </c>
      <c r="AC70" s="179">
        <v>112.55416</v>
      </c>
      <c r="AD70" s="179">
        <v>110.08099</v>
      </c>
      <c r="AE70" s="179">
        <v>113.06816999999999</v>
      </c>
      <c r="AF70" s="179">
        <v>112.81932499999999</v>
      </c>
      <c r="AG70" s="179">
        <v>112.013105</v>
      </c>
      <c r="AH70" s="179">
        <v>113.208495</v>
      </c>
      <c r="AI70" s="179">
        <v>114.01089999999999</v>
      </c>
      <c r="AJ70" s="179">
        <v>115.46305</v>
      </c>
      <c r="AK70" s="179">
        <v>114.429585</v>
      </c>
      <c r="AL70" s="179">
        <v>115.628805</v>
      </c>
      <c r="AM70" s="179">
        <v>116.16132999999999</v>
      </c>
      <c r="AN70" s="180">
        <v>115</v>
      </c>
      <c r="AO70" s="180">
        <v>115.63</v>
      </c>
      <c r="AP70" s="179">
        <v>115.45812000000001</v>
      </c>
      <c r="AQ70" s="180">
        <v>116</v>
      </c>
      <c r="AR70" s="180">
        <v>116.2</v>
      </c>
      <c r="AS70" s="180">
        <v>116.2</v>
      </c>
      <c r="AT70" s="180">
        <v>116.95</v>
      </c>
      <c r="AU70" s="181">
        <v>117.53921</v>
      </c>
      <c r="AV70" s="181">
        <v>118.66</v>
      </c>
      <c r="AW70" s="181">
        <v>117.25</v>
      </c>
      <c r="AX70" s="181">
        <v>119.67669000000001</v>
      </c>
      <c r="AY70" s="181">
        <v>134.27020999999999</v>
      </c>
      <c r="AZ70" s="181">
        <v>141.1</v>
      </c>
      <c r="BA70" s="181">
        <v>140.10491000000002</v>
      </c>
      <c r="BB70" s="181">
        <v>141.38999999999999</v>
      </c>
      <c r="BC70" s="182">
        <v>140.19</v>
      </c>
      <c r="BD70" s="181">
        <v>140.6</v>
      </c>
      <c r="BE70" s="181">
        <v>140.19999999999999</v>
      </c>
      <c r="BF70" s="181">
        <v>140.5</v>
      </c>
      <c r="BG70" s="181">
        <v>142.06627</v>
      </c>
      <c r="BH70" s="181">
        <v>140.79372000000001</v>
      </c>
      <c r="BI70" s="181">
        <v>142.37236000000001</v>
      </c>
      <c r="BJ70" s="182">
        <v>141.94199500000002</v>
      </c>
      <c r="BK70" s="181">
        <v>143.03226000000001</v>
      </c>
      <c r="BL70" s="181">
        <v>143.04594500000002</v>
      </c>
      <c r="BM70" s="182">
        <v>143.1</v>
      </c>
    </row>
    <row r="71" spans="1:65" x14ac:dyDescent="0.25">
      <c r="D71" s="178"/>
      <c r="E71" s="178"/>
      <c r="F71" s="178"/>
      <c r="G71" s="178"/>
      <c r="H71" s="178"/>
      <c r="I71" s="178"/>
      <c r="J71" s="178"/>
      <c r="K71" s="178"/>
      <c r="L71" s="178"/>
      <c r="M71" s="178"/>
      <c r="N71" s="178"/>
      <c r="O71" s="178"/>
      <c r="P71" s="178"/>
      <c r="Q71" s="178"/>
      <c r="R71" s="178"/>
      <c r="S71" s="178"/>
      <c r="T71" s="178"/>
      <c r="U71" s="178"/>
      <c r="V71" s="179"/>
      <c r="W71" s="179"/>
      <c r="X71" s="179"/>
      <c r="Y71" s="179"/>
      <c r="Z71" s="179"/>
      <c r="AA71" s="179"/>
      <c r="AB71" s="179"/>
      <c r="AC71" s="179"/>
      <c r="AD71" s="179"/>
      <c r="AE71" s="179"/>
      <c r="AF71" s="179"/>
      <c r="AG71" s="179"/>
      <c r="AH71" s="179"/>
      <c r="AI71" s="179"/>
      <c r="AJ71" s="179"/>
      <c r="AK71" s="179"/>
      <c r="AL71" s="179"/>
      <c r="AM71" s="179"/>
      <c r="AN71" s="180"/>
      <c r="AO71" s="180"/>
      <c r="AP71" s="179"/>
      <c r="AQ71" s="180"/>
      <c r="AR71" s="180"/>
      <c r="AS71" s="180"/>
      <c r="AT71" s="180"/>
      <c r="AU71" s="181"/>
      <c r="AV71" s="190"/>
      <c r="AW71" s="181"/>
      <c r="AX71" s="191"/>
      <c r="AY71" s="181"/>
      <c r="AZ71" s="181"/>
      <c r="BA71" s="181"/>
      <c r="BD71" s="181"/>
      <c r="BF71" s="181"/>
      <c r="BG71" s="181"/>
    </row>
    <row r="72" spans="1:65" x14ac:dyDescent="0.25">
      <c r="A72" s="159" t="s">
        <v>58</v>
      </c>
      <c r="B72" s="192"/>
      <c r="C72" s="161">
        <v>86</v>
      </c>
      <c r="D72" s="162">
        <f>(D73*38+D83*48)/86</f>
        <v>104.50779069767442</v>
      </c>
      <c r="E72" s="162">
        <f t="shared" ref="E72:BM72" si="14">(E73*38+E83*48)/86</f>
        <v>104.10477813953489</v>
      </c>
      <c r="F72" s="162">
        <f t="shared" si="14"/>
        <v>104.61657197674418</v>
      </c>
      <c r="G72" s="162">
        <f t="shared" si="14"/>
        <v>104.80153290697673</v>
      </c>
      <c r="H72" s="162">
        <f t="shared" si="14"/>
        <v>104.66122860465116</v>
      </c>
      <c r="I72" s="162">
        <f t="shared" si="14"/>
        <v>106.19258081395348</v>
      </c>
      <c r="J72" s="162">
        <f t="shared" si="14"/>
        <v>106.59843093023258</v>
      </c>
      <c r="K72" s="162">
        <f t="shared" si="14"/>
        <v>106.53181639534886</v>
      </c>
      <c r="L72" s="162">
        <f t="shared" si="14"/>
        <v>106.42683709302327</v>
      </c>
      <c r="M72" s="162">
        <f t="shared" si="14"/>
        <v>106.92952104651162</v>
      </c>
      <c r="N72" s="162">
        <f t="shared" si="14"/>
        <v>107.97305895348836</v>
      </c>
      <c r="O72" s="162">
        <f t="shared" si="14"/>
        <v>109.98381709302326</v>
      </c>
      <c r="P72" s="162">
        <f t="shared" si="14"/>
        <v>110.8326688372093</v>
      </c>
      <c r="Q72" s="162">
        <f t="shared" si="14"/>
        <v>110.62350360465115</v>
      </c>
      <c r="R72" s="162">
        <f t="shared" si="14"/>
        <v>110.63914081395347</v>
      </c>
      <c r="S72" s="162">
        <f t="shared" si="14"/>
        <v>112.24418593023256</v>
      </c>
      <c r="T72" s="162">
        <f t="shared" si="14"/>
        <v>112.20192779069767</v>
      </c>
      <c r="U72" s="162">
        <f t="shared" si="14"/>
        <v>115.73390360465116</v>
      </c>
      <c r="V72" s="163">
        <f t="shared" si="14"/>
        <v>116.12904139534884</v>
      </c>
      <c r="W72" s="163">
        <f t="shared" si="14"/>
        <v>116.10056372093023</v>
      </c>
      <c r="X72" s="163">
        <f t="shared" si="14"/>
        <v>115.9760519767442</v>
      </c>
      <c r="Y72" s="163">
        <f t="shared" si="14"/>
        <v>115.5748084883721</v>
      </c>
      <c r="Z72" s="163">
        <f t="shared" si="14"/>
        <v>115.98977279069767</v>
      </c>
      <c r="AA72" s="163">
        <f t="shared" si="14"/>
        <v>120.66798081395349</v>
      </c>
      <c r="AB72" s="163">
        <f t="shared" si="14"/>
        <v>122.93940976744186</v>
      </c>
      <c r="AC72" s="163">
        <f t="shared" si="14"/>
        <v>122.11652406976742</v>
      </c>
      <c r="AD72" s="163">
        <f t="shared" si="14"/>
        <v>122.79243488372093</v>
      </c>
      <c r="AE72" s="163">
        <f t="shared" si="14"/>
        <v>123.35362069767442</v>
      </c>
      <c r="AF72" s="163">
        <f t="shared" si="14"/>
        <v>123.38414999999999</v>
      </c>
      <c r="AG72" s="163">
        <f t="shared" si="14"/>
        <v>122.55089720930232</v>
      </c>
      <c r="AH72" s="163">
        <f t="shared" si="14"/>
        <v>123.48788488372092</v>
      </c>
      <c r="AI72" s="163">
        <f t="shared" si="14"/>
        <v>123.99786337209302</v>
      </c>
      <c r="AJ72" s="163">
        <f t="shared" si="14"/>
        <v>124.21291569767442</v>
      </c>
      <c r="AK72" s="163">
        <f t="shared" si="14"/>
        <v>125.54729069767443</v>
      </c>
      <c r="AL72" s="163">
        <f t="shared" si="14"/>
        <v>125.30285441860465</v>
      </c>
      <c r="AM72" s="163">
        <f t="shared" si="14"/>
        <v>125.83258476744184</v>
      </c>
      <c r="AN72" s="163">
        <f t="shared" si="14"/>
        <v>128.55927290697676</v>
      </c>
      <c r="AO72" s="163">
        <f t="shared" si="14"/>
        <v>128.69464279069769</v>
      </c>
      <c r="AP72" s="163">
        <f t="shared" si="14"/>
        <v>129.4740618604651</v>
      </c>
      <c r="AQ72" s="163">
        <f t="shared" si="14"/>
        <v>129.89079139534883</v>
      </c>
      <c r="AR72" s="163">
        <f t="shared" si="14"/>
        <v>130.61566267441862</v>
      </c>
      <c r="AS72" s="163">
        <f t="shared" si="14"/>
        <v>128.91697953488372</v>
      </c>
      <c r="AT72" s="163">
        <f t="shared" si="14"/>
        <v>130.4311853488372</v>
      </c>
      <c r="AU72" s="163">
        <f t="shared" si="14"/>
        <v>130.5327341860465</v>
      </c>
      <c r="AV72" s="163">
        <f t="shared" si="14"/>
        <v>131.84096639534886</v>
      </c>
      <c r="AW72" s="163">
        <f t="shared" si="14"/>
        <v>131.32462941860464</v>
      </c>
      <c r="AX72" s="193">
        <f t="shared" si="14"/>
        <v>132.52540674418603</v>
      </c>
      <c r="AY72" s="163">
        <f t="shared" si="14"/>
        <v>148.84938906976745</v>
      </c>
      <c r="AZ72" s="163">
        <f t="shared" si="14"/>
        <v>152.64398325581396</v>
      </c>
      <c r="BA72" s="163">
        <f t="shared" si="14"/>
        <v>152.08209930232559</v>
      </c>
      <c r="BB72" s="163">
        <f t="shared" si="14"/>
        <v>153.70455337209302</v>
      </c>
      <c r="BC72" s="163">
        <f t="shared" si="14"/>
        <v>153.31573255813953</v>
      </c>
      <c r="BD72" s="163">
        <f t="shared" si="14"/>
        <v>153.87166290697675</v>
      </c>
      <c r="BE72" s="163">
        <f t="shared" si="14"/>
        <v>152.12363930232559</v>
      </c>
      <c r="BF72" s="163">
        <f t="shared" si="14"/>
        <v>153.72506000000001</v>
      </c>
      <c r="BG72" s="163">
        <f t="shared" si="14"/>
        <v>153.68540034883719</v>
      </c>
      <c r="BH72" s="163">
        <f t="shared" si="14"/>
        <v>154.71300302325582</v>
      </c>
      <c r="BI72" s="163">
        <f t="shared" si="14"/>
        <v>155.11139383720931</v>
      </c>
      <c r="BJ72" s="163">
        <f t="shared" si="14"/>
        <v>155.26963534883723</v>
      </c>
      <c r="BK72" s="163">
        <f t="shared" si="14"/>
        <v>155.37960453488373</v>
      </c>
      <c r="BL72" s="163">
        <f t="shared" si="14"/>
        <v>159.60205697674419</v>
      </c>
      <c r="BM72" s="163">
        <f t="shared" si="14"/>
        <v>164.06972023255815</v>
      </c>
    </row>
    <row r="73" spans="1:65" x14ac:dyDescent="0.25">
      <c r="A73" s="189" t="s">
        <v>59</v>
      </c>
      <c r="B73" s="188"/>
      <c r="C73" s="168">
        <v>38</v>
      </c>
      <c r="D73" s="169">
        <f>(D74*18+D78*7+D80*13)/38</f>
        <v>104.17657894736843</v>
      </c>
      <c r="E73" s="169">
        <f t="shared" ref="E73:BM73" si="15">(E74*18+E78*7+E80*13)/38</f>
        <v>103.26144105263158</v>
      </c>
      <c r="F73" s="169">
        <f t="shared" si="15"/>
        <v>104.41971131578948</v>
      </c>
      <c r="G73" s="169">
        <f t="shared" si="15"/>
        <v>104.83830710526315</v>
      </c>
      <c r="H73" s="169">
        <f t="shared" si="15"/>
        <v>104.52077631578948</v>
      </c>
      <c r="I73" s="169">
        <f t="shared" si="15"/>
        <v>103.11992499999999</v>
      </c>
      <c r="J73" s="169">
        <f t="shared" si="15"/>
        <v>104.03842789473686</v>
      </c>
      <c r="K73" s="169">
        <f t="shared" si="15"/>
        <v>103.88766868421052</v>
      </c>
      <c r="L73" s="169">
        <f t="shared" si="15"/>
        <v>103.65008394736843</v>
      </c>
      <c r="M73" s="169">
        <f t="shared" si="15"/>
        <v>104.78773710526316</v>
      </c>
      <c r="N73" s="169">
        <f t="shared" si="15"/>
        <v>107.15123447368421</v>
      </c>
      <c r="O73" s="169">
        <f t="shared" si="15"/>
        <v>107.31532921052631</v>
      </c>
      <c r="P73" s="169">
        <f t="shared" si="15"/>
        <v>107.57850736842106</v>
      </c>
      <c r="Q73" s="169">
        <f t="shared" si="15"/>
        <v>107.10513342105263</v>
      </c>
      <c r="R73" s="169">
        <f t="shared" si="15"/>
        <v>107.14052289473685</v>
      </c>
      <c r="S73" s="169">
        <f t="shared" si="15"/>
        <v>110.77299342105262</v>
      </c>
      <c r="T73" s="169">
        <f t="shared" si="15"/>
        <v>110.67735657894737</v>
      </c>
      <c r="U73" s="169">
        <f t="shared" si="15"/>
        <v>108.85763026315789</v>
      </c>
      <c r="V73" s="170">
        <f t="shared" si="15"/>
        <v>109.7518894736842</v>
      </c>
      <c r="W73" s="170">
        <f t="shared" si="15"/>
        <v>109.68743999999998</v>
      </c>
      <c r="X73" s="170">
        <f t="shared" si="15"/>
        <v>109.4056502631579</v>
      </c>
      <c r="Y73" s="170">
        <f t="shared" si="15"/>
        <v>108.49757289473683</v>
      </c>
      <c r="Z73" s="170">
        <f t="shared" si="15"/>
        <v>109.43670263157894</v>
      </c>
      <c r="AA73" s="170">
        <f t="shared" si="15"/>
        <v>116.46796921052632</v>
      </c>
      <c r="AB73" s="170">
        <f t="shared" si="15"/>
        <v>119.83362</v>
      </c>
      <c r="AC73" s="170">
        <f t="shared" si="15"/>
        <v>117.9712997368421</v>
      </c>
      <c r="AD73" s="170">
        <f t="shared" si="15"/>
        <v>119.50099263157895</v>
      </c>
      <c r="AE73" s="170">
        <f t="shared" si="15"/>
        <v>120.7710447368421</v>
      </c>
      <c r="AF73" s="170">
        <f t="shared" si="15"/>
        <v>120.84013736842105</v>
      </c>
      <c r="AG73" s="170">
        <f t="shared" si="15"/>
        <v>118.95435473684211</v>
      </c>
      <c r="AH73" s="170">
        <f t="shared" si="15"/>
        <v>121.07490578947368</v>
      </c>
      <c r="AI73" s="170">
        <f t="shared" si="15"/>
        <v>122.22907368421052</v>
      </c>
      <c r="AJ73" s="170">
        <f t="shared" si="15"/>
        <v>122.71576500000002</v>
      </c>
      <c r="AK73" s="170">
        <f t="shared" si="15"/>
        <v>125.7356663157895</v>
      </c>
      <c r="AL73" s="170">
        <f t="shared" si="15"/>
        <v>125.18246842105263</v>
      </c>
      <c r="AM73" s="170">
        <f t="shared" si="15"/>
        <v>126.38133184210525</v>
      </c>
      <c r="AN73" s="170">
        <f t="shared" si="15"/>
        <v>126.77600421052631</v>
      </c>
      <c r="AO73" s="170">
        <f t="shared" si="15"/>
        <v>124.3173494736842</v>
      </c>
      <c r="AP73" s="170">
        <f t="shared" si="15"/>
        <v>126.08480947368423</v>
      </c>
      <c r="AQ73" s="170">
        <f t="shared" si="15"/>
        <v>127.02793421052631</v>
      </c>
      <c r="AR73" s="170">
        <f t="shared" si="15"/>
        <v>128.66843236842104</v>
      </c>
      <c r="AS73" s="170">
        <f t="shared" si="15"/>
        <v>124.82404421052632</v>
      </c>
      <c r="AT73" s="170">
        <f t="shared" si="15"/>
        <v>128.25093105263159</v>
      </c>
      <c r="AU73" s="170">
        <f t="shared" si="15"/>
        <v>128.48075210526315</v>
      </c>
      <c r="AV73" s="170">
        <f t="shared" si="15"/>
        <v>131.44148815789475</v>
      </c>
      <c r="AW73" s="170">
        <f t="shared" si="15"/>
        <v>130.27293605263156</v>
      </c>
      <c r="AX73" s="170">
        <f t="shared" si="15"/>
        <v>132.99048473684209</v>
      </c>
      <c r="AY73" s="170">
        <f t="shared" si="15"/>
        <v>149.1141457894737</v>
      </c>
      <c r="AZ73" s="170">
        <f t="shared" si="15"/>
        <v>148.7790147368421</v>
      </c>
      <c r="BA73" s="170">
        <f t="shared" si="15"/>
        <v>147.50738263157893</v>
      </c>
      <c r="BB73" s="170">
        <f t="shared" si="15"/>
        <v>151.17925236842103</v>
      </c>
      <c r="BC73" s="170">
        <f t="shared" si="15"/>
        <v>150.29928947368421</v>
      </c>
      <c r="BD73" s="170">
        <f t="shared" si="15"/>
        <v>151.55744763157895</v>
      </c>
      <c r="BE73" s="170">
        <f t="shared" si="15"/>
        <v>147.60139421052631</v>
      </c>
      <c r="BF73" s="170">
        <f t="shared" si="15"/>
        <v>151.22566210526315</v>
      </c>
      <c r="BG73" s="170">
        <f t="shared" si="15"/>
        <v>151.13590605263158</v>
      </c>
      <c r="BH73" s="170">
        <f t="shared" si="15"/>
        <v>153.46153315789473</v>
      </c>
      <c r="BI73" s="170">
        <f t="shared" si="15"/>
        <v>154.3631544736842</v>
      </c>
      <c r="BJ73" s="170">
        <f t="shared" si="15"/>
        <v>154.72127999999998</v>
      </c>
      <c r="BK73" s="170">
        <f t="shared" si="15"/>
        <v>154.97015763157896</v>
      </c>
      <c r="BL73" s="170">
        <f t="shared" si="15"/>
        <v>155.19334157894738</v>
      </c>
      <c r="BM73" s="170">
        <f t="shared" si="15"/>
        <v>155.35220052631581</v>
      </c>
    </row>
    <row r="74" spans="1:65" x14ac:dyDescent="0.25">
      <c r="A74" s="173" t="s">
        <v>60</v>
      </c>
      <c r="B74" s="188"/>
      <c r="C74" s="186">
        <v>18</v>
      </c>
      <c r="D74" s="175">
        <f>(D75*5+D76*8+D77*5)/18</f>
        <v>104.77000000000001</v>
      </c>
      <c r="E74" s="175">
        <f t="shared" ref="E74:BM74" si="16">(E75*5+E76*8+E77*5)/18</f>
        <v>102.80790666666667</v>
      </c>
      <c r="F74" s="175">
        <f t="shared" si="16"/>
        <v>104.92686444444445</v>
      </c>
      <c r="G74" s="175">
        <f t="shared" si="16"/>
        <v>105.77075444444444</v>
      </c>
      <c r="H74" s="175">
        <f t="shared" si="16"/>
        <v>105.3022</v>
      </c>
      <c r="I74" s="175">
        <f t="shared" si="16"/>
        <v>102.68955833333332</v>
      </c>
      <c r="J74" s="175">
        <f t="shared" si="16"/>
        <v>104.11043333333335</v>
      </c>
      <c r="K74" s="175">
        <f t="shared" si="16"/>
        <v>104.36732888888889</v>
      </c>
      <c r="L74" s="175">
        <f t="shared" si="16"/>
        <v>103.83661944444445</v>
      </c>
      <c r="M74" s="175">
        <f t="shared" si="16"/>
        <v>104.54175277777777</v>
      </c>
      <c r="N74" s="175">
        <f t="shared" si="16"/>
        <v>107.31817500000001</v>
      </c>
      <c r="O74" s="175">
        <f t="shared" si="16"/>
        <v>107.87103888888889</v>
      </c>
      <c r="P74" s="175">
        <f t="shared" si="16"/>
        <v>107.62089166666667</v>
      </c>
      <c r="Q74" s="175">
        <f t="shared" si="16"/>
        <v>106.70512777777778</v>
      </c>
      <c r="R74" s="175">
        <f t="shared" si="16"/>
        <v>106.54133333333334</v>
      </c>
      <c r="S74" s="175">
        <f t="shared" si="16"/>
        <v>107.7747</v>
      </c>
      <c r="T74" s="175">
        <f t="shared" si="16"/>
        <v>106.99398611111113</v>
      </c>
      <c r="U74" s="175">
        <f t="shared" si="16"/>
        <v>103.42919999999999</v>
      </c>
      <c r="V74" s="176">
        <f t="shared" si="16"/>
        <v>105.33913055555556</v>
      </c>
      <c r="W74" s="176">
        <f t="shared" si="16"/>
        <v>105.31273333333333</v>
      </c>
      <c r="X74" s="176">
        <f t="shared" si="16"/>
        <v>104.65346166666667</v>
      </c>
      <c r="Y74" s="176">
        <f t="shared" si="16"/>
        <v>104.01068055555555</v>
      </c>
      <c r="Z74" s="176">
        <f t="shared" si="16"/>
        <v>104.68744333333333</v>
      </c>
      <c r="AA74" s="176">
        <f t="shared" si="16"/>
        <v>110.67134666666668</v>
      </c>
      <c r="AB74" s="176">
        <f t="shared" si="16"/>
        <v>114.24348055555555</v>
      </c>
      <c r="AC74" s="176">
        <f t="shared" si="16"/>
        <v>110.81294166666666</v>
      </c>
      <c r="AD74" s="176">
        <f t="shared" si="16"/>
        <v>114.19489722222221</v>
      </c>
      <c r="AE74" s="176">
        <f t="shared" si="16"/>
        <v>116.42178333333332</v>
      </c>
      <c r="AF74" s="176">
        <f t="shared" si="16"/>
        <v>116.55943722222224</v>
      </c>
      <c r="AG74" s="176">
        <f t="shared" si="16"/>
        <v>112.34276277777778</v>
      </c>
      <c r="AH74" s="176">
        <f t="shared" si="16"/>
        <v>115.67913833333334</v>
      </c>
      <c r="AI74" s="176">
        <f t="shared" si="16"/>
        <v>117.40508944444446</v>
      </c>
      <c r="AJ74" s="176">
        <f t="shared" si="16"/>
        <v>118.38175777777776</v>
      </c>
      <c r="AK74" s="176">
        <f t="shared" si="16"/>
        <v>124.16170500000001</v>
      </c>
      <c r="AL74" s="176">
        <f t="shared" si="16"/>
        <v>122.96760666666667</v>
      </c>
      <c r="AM74" s="176">
        <f t="shared" si="16"/>
        <v>125.60136333333334</v>
      </c>
      <c r="AN74" s="176">
        <f t="shared" si="16"/>
        <v>125.73391166666667</v>
      </c>
      <c r="AO74" s="176">
        <f t="shared" si="16"/>
        <v>122.84550666666665</v>
      </c>
      <c r="AP74" s="176">
        <f t="shared" si="16"/>
        <v>124.14939611111112</v>
      </c>
      <c r="AQ74" s="176">
        <f t="shared" si="16"/>
        <v>126.18697944444443</v>
      </c>
      <c r="AR74" s="176">
        <f t="shared" si="16"/>
        <v>128.72298722222223</v>
      </c>
      <c r="AS74" s="176">
        <f t="shared" si="16"/>
        <v>122.21535888888889</v>
      </c>
      <c r="AT74" s="176">
        <f t="shared" si="16"/>
        <v>127.12731166666669</v>
      </c>
      <c r="AU74" s="176">
        <f t="shared" si="16"/>
        <v>127.41794111111111</v>
      </c>
      <c r="AV74" s="176">
        <f t="shared" si="16"/>
        <v>127.19280500000001</v>
      </c>
      <c r="AW74" s="176">
        <f t="shared" si="16"/>
        <v>124.9313661111111</v>
      </c>
      <c r="AX74" s="176">
        <f t="shared" si="16"/>
        <v>128.89693</v>
      </c>
      <c r="AY74" s="176">
        <f t="shared" si="16"/>
        <v>144.455555</v>
      </c>
      <c r="AZ74" s="176">
        <f t="shared" si="16"/>
        <v>142.0291272222222</v>
      </c>
      <c r="BA74" s="176">
        <f t="shared" si="16"/>
        <v>140.16334111111112</v>
      </c>
      <c r="BB74" s="176">
        <f t="shared" si="16"/>
        <v>147.28982222222223</v>
      </c>
      <c r="BC74" s="176">
        <f t="shared" si="16"/>
        <v>145.66182722222223</v>
      </c>
      <c r="BD74" s="176">
        <f t="shared" si="16"/>
        <v>146.83034944444444</v>
      </c>
      <c r="BE74" s="176">
        <f t="shared" si="16"/>
        <v>139.55709722222224</v>
      </c>
      <c r="BF74" s="176">
        <f t="shared" si="16"/>
        <v>145.74826388888889</v>
      </c>
      <c r="BG74" s="176">
        <f t="shared" si="16"/>
        <v>146.31789444444445</v>
      </c>
      <c r="BH74" s="176">
        <f t="shared" si="16"/>
        <v>147.85009833333334</v>
      </c>
      <c r="BI74" s="176">
        <f t="shared" si="16"/>
        <v>149.77163999999999</v>
      </c>
      <c r="BJ74" s="176">
        <f t="shared" si="16"/>
        <v>149.18005888888891</v>
      </c>
      <c r="BK74" s="176">
        <f t="shared" si="16"/>
        <v>149.33295222222222</v>
      </c>
      <c r="BL74" s="176">
        <f t="shared" si="16"/>
        <v>148.43772999999999</v>
      </c>
      <c r="BM74" s="176">
        <f t="shared" si="16"/>
        <v>150.44566499999999</v>
      </c>
    </row>
    <row r="75" spans="1:65" x14ac:dyDescent="0.25">
      <c r="B75" s="148" t="s">
        <v>502</v>
      </c>
      <c r="C75" s="148">
        <v>5</v>
      </c>
      <c r="D75" s="178">
        <v>108.66</v>
      </c>
      <c r="E75" s="178">
        <v>104.75624999999999</v>
      </c>
      <c r="F75" s="178">
        <v>108.90422</v>
      </c>
      <c r="G75" s="178">
        <v>111.3682</v>
      </c>
      <c r="H75" s="178">
        <v>109.84258</v>
      </c>
      <c r="I75" s="178">
        <v>104.71408</v>
      </c>
      <c r="J75" s="178">
        <v>109.94274</v>
      </c>
      <c r="K75" s="178">
        <v>110.31142</v>
      </c>
      <c r="L75" s="178">
        <v>109.29176</v>
      </c>
      <c r="M75" s="178">
        <v>109.71066</v>
      </c>
      <c r="N75" s="178">
        <v>110.21697</v>
      </c>
      <c r="O75" s="178">
        <v>111.6193</v>
      </c>
      <c r="P75" s="178">
        <v>109.2337</v>
      </c>
      <c r="Q75" s="178">
        <v>110.10329</v>
      </c>
      <c r="R75" s="178">
        <v>105.73000999999999</v>
      </c>
      <c r="S75" s="178">
        <v>110.96836</v>
      </c>
      <c r="T75" s="178">
        <v>108.93303</v>
      </c>
      <c r="U75" s="178">
        <v>101.98336999999999</v>
      </c>
      <c r="V75" s="179">
        <v>105.05643000000001</v>
      </c>
      <c r="W75" s="179">
        <v>104.03425</v>
      </c>
      <c r="X75" s="179">
        <v>106.00391</v>
      </c>
      <c r="Y75" s="179">
        <v>103.54244</v>
      </c>
      <c r="Z75" s="179">
        <v>103.08378</v>
      </c>
      <c r="AA75" s="179">
        <v>105.91437000000001</v>
      </c>
      <c r="AB75" s="179">
        <v>104.58841</v>
      </c>
      <c r="AC75" s="179">
        <v>99.402069999999995</v>
      </c>
      <c r="AD75" s="179">
        <v>108.09245</v>
      </c>
      <c r="AE75" s="179">
        <v>111.30898999999999</v>
      </c>
      <c r="AF75" s="179">
        <v>109.78892</v>
      </c>
      <c r="AG75" s="179">
        <v>101.92883</v>
      </c>
      <c r="AH75" s="179">
        <v>108.83920000000001</v>
      </c>
      <c r="AI75" s="179">
        <v>109.70179</v>
      </c>
      <c r="AJ75" s="179">
        <v>110.51966</v>
      </c>
      <c r="AK75" s="179">
        <v>129.40893</v>
      </c>
      <c r="AL75" s="179">
        <v>130.14608999999999</v>
      </c>
      <c r="AM75" s="179">
        <v>134.98461</v>
      </c>
      <c r="AN75" s="180">
        <v>134.75132000000002</v>
      </c>
      <c r="AO75" s="180">
        <v>129.32592</v>
      </c>
      <c r="AP75" s="179">
        <v>129.09924000000001</v>
      </c>
      <c r="AQ75" s="180">
        <v>134.64268999999999</v>
      </c>
      <c r="AR75" s="180">
        <v>139.80939000000001</v>
      </c>
      <c r="AS75" s="180">
        <v>124.9486</v>
      </c>
      <c r="AT75" s="180">
        <v>133.17374000000001</v>
      </c>
      <c r="AU75" s="181">
        <v>129.68127000000001</v>
      </c>
      <c r="AV75" s="181">
        <v>129.67117999999999</v>
      </c>
      <c r="AW75" s="194">
        <v>125.54562</v>
      </c>
      <c r="AX75" s="181">
        <v>135.35130000000001</v>
      </c>
      <c r="AY75" s="181">
        <v>156.20923999999999</v>
      </c>
      <c r="AZ75" s="181">
        <v>154.5934</v>
      </c>
      <c r="BA75" s="181">
        <v>150.00742</v>
      </c>
      <c r="BB75" s="181">
        <v>166.58192</v>
      </c>
      <c r="BC75" s="195">
        <v>162.35221999999999</v>
      </c>
      <c r="BD75" s="182">
        <v>165.11448999999999</v>
      </c>
      <c r="BE75" s="182">
        <v>149.96448000000001</v>
      </c>
      <c r="BF75" s="183">
        <v>163.07655</v>
      </c>
      <c r="BG75" s="183">
        <v>161.75738000000001</v>
      </c>
      <c r="BH75" s="182">
        <v>168.34741</v>
      </c>
      <c r="BI75" s="182">
        <v>174.06872000000001</v>
      </c>
      <c r="BJ75" s="182">
        <v>170.19755000000001</v>
      </c>
      <c r="BK75" s="182">
        <v>171.72976</v>
      </c>
      <c r="BL75" s="182">
        <v>164.80070000000001</v>
      </c>
      <c r="BM75" s="182">
        <v>172.32442</v>
      </c>
    </row>
    <row r="76" spans="1:65" x14ac:dyDescent="0.25">
      <c r="B76" s="148" t="s">
        <v>503</v>
      </c>
      <c r="C76" s="148">
        <v>8</v>
      </c>
      <c r="D76" s="178">
        <v>102.27</v>
      </c>
      <c r="E76" s="178">
        <v>102.25094</v>
      </c>
      <c r="F76" s="178">
        <v>102.45927</v>
      </c>
      <c r="G76" s="178">
        <v>102.14851</v>
      </c>
      <c r="H76" s="178">
        <v>102.29895</v>
      </c>
      <c r="I76" s="178">
        <v>102.29895</v>
      </c>
      <c r="J76" s="178">
        <v>102.29895</v>
      </c>
      <c r="K76" s="178">
        <v>101.99574</v>
      </c>
      <c r="L76" s="178">
        <v>102.29895</v>
      </c>
      <c r="M76" s="178">
        <v>102.29895</v>
      </c>
      <c r="N76" s="178">
        <v>102.29895</v>
      </c>
      <c r="O76" s="178">
        <v>102.29895</v>
      </c>
      <c r="P76" s="178">
        <v>102.29895</v>
      </c>
      <c r="Q76" s="178">
        <v>102.29895</v>
      </c>
      <c r="R76" s="178">
        <v>102.29895</v>
      </c>
      <c r="S76" s="178">
        <v>102.29895</v>
      </c>
      <c r="T76" s="178">
        <v>102.29895</v>
      </c>
      <c r="U76" s="178">
        <v>102.29895</v>
      </c>
      <c r="V76" s="179">
        <v>102.29895</v>
      </c>
      <c r="W76" s="179">
        <v>102.29895</v>
      </c>
      <c r="X76" s="179">
        <v>101.06177</v>
      </c>
      <c r="Y76" s="179">
        <v>102.29895</v>
      </c>
      <c r="Z76" s="179">
        <v>102.22401000000001</v>
      </c>
      <c r="AA76" s="179">
        <v>108.99567999999999</v>
      </c>
      <c r="AB76" s="179">
        <v>114.10295000000001</v>
      </c>
      <c r="AC76" s="179">
        <v>113.9534</v>
      </c>
      <c r="AD76" s="179">
        <v>113.9534</v>
      </c>
      <c r="AE76" s="179">
        <v>113.9534</v>
      </c>
      <c r="AF76" s="179">
        <v>115.71274</v>
      </c>
      <c r="AG76" s="179">
        <v>117.05091</v>
      </c>
      <c r="AH76" s="179">
        <v>117.12573</v>
      </c>
      <c r="AI76" s="179">
        <v>117.1257325</v>
      </c>
      <c r="AJ76" s="179">
        <v>117.12573</v>
      </c>
      <c r="AK76" s="179">
        <v>117.12573</v>
      </c>
      <c r="AL76" s="179">
        <v>116.89049</v>
      </c>
      <c r="AM76" s="179">
        <v>117.12573</v>
      </c>
      <c r="AN76" s="180">
        <v>117.1257325</v>
      </c>
      <c r="AO76" s="180">
        <v>117.04009000000001</v>
      </c>
      <c r="AP76" s="179">
        <v>118.97356000000001</v>
      </c>
      <c r="AQ76" s="180">
        <v>118.97356000000001</v>
      </c>
      <c r="AR76" s="180">
        <v>121.23889</v>
      </c>
      <c r="AS76" s="180">
        <v>121.61487</v>
      </c>
      <c r="AT76" s="180">
        <v>121.61487</v>
      </c>
      <c r="AU76" s="181">
        <v>122.05083</v>
      </c>
      <c r="AV76" s="181">
        <v>122.05083</v>
      </c>
      <c r="AW76" s="194">
        <v>122.05083</v>
      </c>
      <c r="AX76" s="181">
        <v>122.25618</v>
      </c>
      <c r="AY76" s="181">
        <v>140.37143</v>
      </c>
      <c r="AZ76" s="181">
        <v>140.37143</v>
      </c>
      <c r="BA76" s="181">
        <v>140.37143</v>
      </c>
      <c r="BB76" s="181">
        <v>142.12285</v>
      </c>
      <c r="BC76" s="195">
        <v>143.68403000000001</v>
      </c>
      <c r="BD76" s="182">
        <v>143.68403000000001</v>
      </c>
      <c r="BE76" s="182">
        <v>143.38325</v>
      </c>
      <c r="BF76" s="183">
        <v>143.38325</v>
      </c>
      <c r="BG76" s="183">
        <v>143.38325</v>
      </c>
      <c r="BH76" s="182">
        <v>143.96478999999999</v>
      </c>
      <c r="BI76" s="182">
        <v>143.82674</v>
      </c>
      <c r="BJ76" s="182">
        <v>144.85812000000001</v>
      </c>
      <c r="BK76" s="182">
        <v>144.87298000000001</v>
      </c>
      <c r="BL76" s="182">
        <v>146.28503000000001</v>
      </c>
      <c r="BM76" s="182">
        <v>146.43609000000001</v>
      </c>
    </row>
    <row r="77" spans="1:65" x14ac:dyDescent="0.25">
      <c r="B77" s="148" t="s">
        <v>504</v>
      </c>
      <c r="C77" s="148">
        <v>5</v>
      </c>
      <c r="D77" s="178">
        <v>104.88</v>
      </c>
      <c r="E77" s="178">
        <v>101.75071</v>
      </c>
      <c r="F77" s="178">
        <v>104.89766</v>
      </c>
      <c r="G77" s="178">
        <v>105.9689</v>
      </c>
      <c r="H77" s="178">
        <v>105.56702</v>
      </c>
      <c r="I77" s="178">
        <v>101.29001</v>
      </c>
      <c r="J77" s="178">
        <v>101.1765</v>
      </c>
      <c r="K77" s="178">
        <v>102.21778</v>
      </c>
      <c r="L77" s="178">
        <v>100.84175</v>
      </c>
      <c r="M77" s="178">
        <v>102.96133</v>
      </c>
      <c r="N77" s="178">
        <v>112.45014</v>
      </c>
      <c r="O77" s="178">
        <v>113.03812000000001</v>
      </c>
      <c r="P77" s="178">
        <v>114.52319</v>
      </c>
      <c r="Q77" s="178">
        <v>110.35684999999999</v>
      </c>
      <c r="R77" s="178">
        <v>114.14046999999999</v>
      </c>
      <c r="S77" s="178">
        <v>113.34224</v>
      </c>
      <c r="T77" s="178">
        <v>112.56699999999999</v>
      </c>
      <c r="U77" s="178">
        <v>106.68343</v>
      </c>
      <c r="V77" s="179">
        <v>110.48612</v>
      </c>
      <c r="W77" s="179">
        <v>111.41327</v>
      </c>
      <c r="X77" s="179">
        <v>109.04971999999999</v>
      </c>
      <c r="Y77" s="179">
        <v>107.21769</v>
      </c>
      <c r="Z77" s="179">
        <v>110.23260000000001</v>
      </c>
      <c r="AA77" s="179">
        <v>118.10939</v>
      </c>
      <c r="AB77" s="179">
        <v>124.1234</v>
      </c>
      <c r="AC77" s="179">
        <v>117.19908</v>
      </c>
      <c r="AD77" s="179">
        <v>120.68374</v>
      </c>
      <c r="AE77" s="179">
        <v>125.48399000000001</v>
      </c>
      <c r="AF77" s="179">
        <v>124.68467</v>
      </c>
      <c r="AG77" s="179">
        <v>115.22366</v>
      </c>
      <c r="AH77" s="179">
        <v>120.20453000000001</v>
      </c>
      <c r="AI77" s="179">
        <v>125.55535999999999</v>
      </c>
      <c r="AJ77" s="179">
        <v>128.2535</v>
      </c>
      <c r="AK77" s="179">
        <v>130.17204000000001</v>
      </c>
      <c r="AL77" s="179">
        <v>125.51251000000001</v>
      </c>
      <c r="AM77" s="179">
        <v>129.77913000000001</v>
      </c>
      <c r="AN77" s="180">
        <v>130.48958999999999</v>
      </c>
      <c r="AO77" s="180">
        <v>125.65376000000001</v>
      </c>
      <c r="AP77" s="179">
        <v>127.48089</v>
      </c>
      <c r="AQ77" s="180">
        <v>129.27274</v>
      </c>
      <c r="AR77" s="180">
        <v>129.61114000000001</v>
      </c>
      <c r="AS77" s="180">
        <v>120.44289999999999</v>
      </c>
      <c r="AT77" s="180">
        <v>129.90079</v>
      </c>
      <c r="AU77" s="181">
        <v>133.74198999999999</v>
      </c>
      <c r="AV77" s="181">
        <v>132.94158999999999</v>
      </c>
      <c r="AW77" s="194">
        <v>128.92597000000001</v>
      </c>
      <c r="AX77" s="181">
        <v>133.06775999999999</v>
      </c>
      <c r="AY77" s="181">
        <v>139.23647</v>
      </c>
      <c r="AZ77" s="181">
        <v>132.11716999999999</v>
      </c>
      <c r="BA77" s="181">
        <v>129.98632000000001</v>
      </c>
      <c r="BB77" s="181">
        <v>136.26488000000001</v>
      </c>
      <c r="BC77" s="195">
        <v>132.13591</v>
      </c>
      <c r="BD77" s="182">
        <v>133.58032</v>
      </c>
      <c r="BE77" s="182">
        <v>123.02786999999999</v>
      </c>
      <c r="BF77" s="183">
        <v>132.20400000000001</v>
      </c>
      <c r="BG77" s="183">
        <v>135.57383999999999</v>
      </c>
      <c r="BH77" s="182">
        <v>133.56927999999999</v>
      </c>
      <c r="BI77" s="182">
        <v>134.9864</v>
      </c>
      <c r="BJ77" s="182">
        <v>135.07767000000001</v>
      </c>
      <c r="BK77" s="182">
        <v>134.07210000000001</v>
      </c>
      <c r="BL77" s="182">
        <v>135.51908</v>
      </c>
      <c r="BM77" s="182">
        <v>134.98222999999999</v>
      </c>
    </row>
    <row r="78" spans="1:65" x14ac:dyDescent="0.25">
      <c r="A78" s="173" t="s">
        <v>61</v>
      </c>
      <c r="B78" s="188"/>
      <c r="C78" s="186">
        <v>7</v>
      </c>
      <c r="D78" s="175">
        <f>D79</f>
        <v>103.95</v>
      </c>
      <c r="E78" s="175">
        <f t="shared" ref="E78:BM78" si="17">E79</f>
        <v>104.02884</v>
      </c>
      <c r="F78" s="175">
        <f t="shared" si="17"/>
        <v>104.34653</v>
      </c>
      <c r="G78" s="175">
        <f t="shared" si="17"/>
        <v>104.75870999999999</v>
      </c>
      <c r="H78" s="175">
        <f t="shared" si="17"/>
        <v>104.21082</v>
      </c>
      <c r="I78" s="175">
        <f t="shared" si="17"/>
        <v>103.32442</v>
      </c>
      <c r="J78" s="175">
        <f t="shared" si="17"/>
        <v>104.65689999999999</v>
      </c>
      <c r="K78" s="175">
        <f t="shared" si="17"/>
        <v>102.98781</v>
      </c>
      <c r="L78" s="175">
        <f t="shared" si="17"/>
        <v>103.11462</v>
      </c>
      <c r="M78" s="175">
        <f t="shared" si="17"/>
        <v>105.1324</v>
      </c>
      <c r="N78" s="175">
        <f t="shared" si="17"/>
        <v>107.06713999999999</v>
      </c>
      <c r="O78" s="175">
        <f t="shared" si="17"/>
        <v>105.67301</v>
      </c>
      <c r="P78" s="175">
        <f t="shared" si="17"/>
        <v>107.45392</v>
      </c>
      <c r="Q78" s="175">
        <f t="shared" si="17"/>
        <v>106.76833999999999</v>
      </c>
      <c r="R78" s="175">
        <f t="shared" si="17"/>
        <v>107.38164</v>
      </c>
      <c r="S78" s="175">
        <f t="shared" si="17"/>
        <v>110.94207</v>
      </c>
      <c r="T78" s="175">
        <f t="shared" si="17"/>
        <v>110.88646</v>
      </c>
      <c r="U78" s="175">
        <f t="shared" si="17"/>
        <v>110.77207</v>
      </c>
      <c r="V78" s="176">
        <f t="shared" si="17"/>
        <v>110.71536999999999</v>
      </c>
      <c r="W78" s="176">
        <f t="shared" si="17"/>
        <v>110.43338</v>
      </c>
      <c r="X78" s="176">
        <f t="shared" si="17"/>
        <v>110.7315</v>
      </c>
      <c r="Y78" s="176">
        <f t="shared" si="17"/>
        <v>108.38361999999999</v>
      </c>
      <c r="Z78" s="176">
        <f t="shared" si="17"/>
        <v>111.21474000000001</v>
      </c>
      <c r="AA78" s="176">
        <f t="shared" si="17"/>
        <v>112.8319</v>
      </c>
      <c r="AB78" s="176">
        <f t="shared" si="17"/>
        <v>114.1631</v>
      </c>
      <c r="AC78" s="176">
        <f t="shared" si="17"/>
        <v>113.07357</v>
      </c>
      <c r="AD78" s="176">
        <f t="shared" si="17"/>
        <v>112.68116000000001</v>
      </c>
      <c r="AE78" s="176">
        <f t="shared" si="17"/>
        <v>114.23381000000001</v>
      </c>
      <c r="AF78" s="176">
        <f t="shared" si="17"/>
        <v>114.4019</v>
      </c>
      <c r="AG78" s="176">
        <f t="shared" si="17"/>
        <v>114.28713999999999</v>
      </c>
      <c r="AH78" s="176">
        <f t="shared" si="17"/>
        <v>117.0784</v>
      </c>
      <c r="AI78" s="176">
        <f t="shared" si="17"/>
        <v>118.90572142857143</v>
      </c>
      <c r="AJ78" s="176">
        <f t="shared" si="17"/>
        <v>119.14738</v>
      </c>
      <c r="AK78" s="176">
        <f t="shared" si="17"/>
        <v>121.02346</v>
      </c>
      <c r="AL78" s="176">
        <f t="shared" si="17"/>
        <v>121.08189</v>
      </c>
      <c r="AM78" s="176">
        <f t="shared" si="17"/>
        <v>120.5311</v>
      </c>
      <c r="AN78" s="176">
        <f t="shared" si="17"/>
        <v>122.17208714285714</v>
      </c>
      <c r="AO78" s="176">
        <f t="shared" si="17"/>
        <v>117.12797</v>
      </c>
      <c r="AP78" s="176">
        <f t="shared" si="17"/>
        <v>122.72978000000001</v>
      </c>
      <c r="AQ78" s="176">
        <f t="shared" si="17"/>
        <v>122.62918000000001</v>
      </c>
      <c r="AR78" s="176">
        <f t="shared" si="17"/>
        <v>123.55971</v>
      </c>
      <c r="AS78" s="176">
        <f t="shared" si="17"/>
        <v>119.07107000000001</v>
      </c>
      <c r="AT78" s="176">
        <f t="shared" si="17"/>
        <v>122.78944</v>
      </c>
      <c r="AU78" s="176">
        <f t="shared" si="17"/>
        <v>121.77852</v>
      </c>
      <c r="AV78" s="176">
        <f t="shared" si="17"/>
        <v>122.43061</v>
      </c>
      <c r="AW78" s="176">
        <f t="shared" si="17"/>
        <v>121.90217</v>
      </c>
      <c r="AX78" s="176">
        <f t="shared" si="17"/>
        <v>126.4134</v>
      </c>
      <c r="AY78" s="176">
        <f t="shared" si="17"/>
        <v>132.44720000000001</v>
      </c>
      <c r="AZ78" s="176">
        <f t="shared" si="17"/>
        <v>135.96205</v>
      </c>
      <c r="BA78" s="176">
        <f t="shared" si="17"/>
        <v>133.85664</v>
      </c>
      <c r="BB78" s="176">
        <f t="shared" si="17"/>
        <v>135.46440999999999</v>
      </c>
      <c r="BC78" s="176">
        <f t="shared" si="17"/>
        <v>134.75783999999999</v>
      </c>
      <c r="BD78" s="176">
        <f t="shared" si="17"/>
        <v>138.58306999999999</v>
      </c>
      <c r="BE78" s="176">
        <f t="shared" si="17"/>
        <v>136.02444</v>
      </c>
      <c r="BF78" s="176">
        <f t="shared" si="17"/>
        <v>139.38141999999999</v>
      </c>
      <c r="BG78" s="176">
        <f t="shared" si="17"/>
        <v>137.09693999999999</v>
      </c>
      <c r="BH78" s="176">
        <f t="shared" si="17"/>
        <v>144.80166</v>
      </c>
      <c r="BI78" s="176">
        <f t="shared" si="17"/>
        <v>145.44434000000001</v>
      </c>
      <c r="BJ78" s="176">
        <f t="shared" si="17"/>
        <v>146.69968</v>
      </c>
      <c r="BK78" s="176">
        <f t="shared" si="17"/>
        <v>146.31862000000001</v>
      </c>
      <c r="BL78" s="176">
        <f t="shared" si="17"/>
        <v>149.83219</v>
      </c>
      <c r="BM78" s="176">
        <f t="shared" si="17"/>
        <v>145.18346</v>
      </c>
    </row>
    <row r="79" spans="1:65" x14ac:dyDescent="0.25">
      <c r="B79" s="148" t="s">
        <v>505</v>
      </c>
      <c r="C79" s="148">
        <v>7</v>
      </c>
      <c r="D79" s="178">
        <v>103.95</v>
      </c>
      <c r="E79" s="178">
        <v>104.02884</v>
      </c>
      <c r="F79" s="178">
        <v>104.34653</v>
      </c>
      <c r="G79" s="178">
        <v>104.75870999999999</v>
      </c>
      <c r="H79" s="178">
        <v>104.21082</v>
      </c>
      <c r="I79" s="178">
        <v>103.32442</v>
      </c>
      <c r="J79" s="178">
        <v>104.65689999999999</v>
      </c>
      <c r="K79" s="178">
        <v>102.98781</v>
      </c>
      <c r="L79" s="178">
        <v>103.11462</v>
      </c>
      <c r="M79" s="178">
        <v>105.1324</v>
      </c>
      <c r="N79" s="178">
        <v>107.06713999999999</v>
      </c>
      <c r="O79" s="178">
        <v>105.67301</v>
      </c>
      <c r="P79" s="178">
        <v>107.45392</v>
      </c>
      <c r="Q79" s="178">
        <v>106.76833999999999</v>
      </c>
      <c r="R79" s="178">
        <v>107.38164</v>
      </c>
      <c r="S79" s="178">
        <v>110.94207</v>
      </c>
      <c r="T79" s="178">
        <v>110.88646</v>
      </c>
      <c r="U79" s="178">
        <v>110.77207</v>
      </c>
      <c r="V79" s="179">
        <v>110.71536999999999</v>
      </c>
      <c r="W79" s="179">
        <v>110.43338</v>
      </c>
      <c r="X79" s="179">
        <v>110.7315</v>
      </c>
      <c r="Y79" s="179">
        <v>108.38361999999999</v>
      </c>
      <c r="Z79" s="179">
        <v>111.21474000000001</v>
      </c>
      <c r="AA79" s="179">
        <v>112.8319</v>
      </c>
      <c r="AB79" s="179">
        <v>114.1631</v>
      </c>
      <c r="AC79" s="179">
        <v>113.07357</v>
      </c>
      <c r="AD79" s="179">
        <v>112.68116000000001</v>
      </c>
      <c r="AE79" s="179">
        <v>114.23381000000001</v>
      </c>
      <c r="AF79" s="179">
        <v>114.4019</v>
      </c>
      <c r="AG79" s="179">
        <v>114.28713999999999</v>
      </c>
      <c r="AH79" s="179">
        <v>117.0784</v>
      </c>
      <c r="AI79" s="179">
        <v>118.90572142857143</v>
      </c>
      <c r="AJ79" s="179">
        <v>119.14738</v>
      </c>
      <c r="AK79" s="179">
        <v>121.02346</v>
      </c>
      <c r="AL79" s="179">
        <v>121.08189</v>
      </c>
      <c r="AM79" s="179">
        <v>120.5311</v>
      </c>
      <c r="AN79" s="180">
        <v>122.17208714285714</v>
      </c>
      <c r="AO79" s="180">
        <v>117.12797</v>
      </c>
      <c r="AP79" s="179">
        <v>122.72978000000001</v>
      </c>
      <c r="AQ79" s="180">
        <v>122.62918000000001</v>
      </c>
      <c r="AR79" s="180">
        <v>123.55971</v>
      </c>
      <c r="AS79" s="180">
        <v>119.07107000000001</v>
      </c>
      <c r="AT79" s="180">
        <v>122.78944</v>
      </c>
      <c r="AU79" s="181">
        <v>121.77852</v>
      </c>
      <c r="AV79" s="181">
        <v>122.43061</v>
      </c>
      <c r="AW79" s="181">
        <v>121.90217</v>
      </c>
      <c r="AX79" s="181">
        <v>126.4134</v>
      </c>
      <c r="AY79" s="181">
        <v>132.44720000000001</v>
      </c>
      <c r="AZ79" s="181">
        <v>135.96205</v>
      </c>
      <c r="BA79" s="181">
        <v>133.85664</v>
      </c>
      <c r="BB79" s="181">
        <v>135.46440999999999</v>
      </c>
      <c r="BC79" s="195">
        <v>134.75783999999999</v>
      </c>
      <c r="BD79" s="182">
        <v>138.58306999999999</v>
      </c>
      <c r="BE79" s="182">
        <v>136.02444</v>
      </c>
      <c r="BF79" s="183">
        <v>139.38141999999999</v>
      </c>
      <c r="BG79" s="183">
        <v>137.09693999999999</v>
      </c>
      <c r="BH79" s="182">
        <v>144.80166</v>
      </c>
      <c r="BI79" s="182">
        <v>145.44434000000001</v>
      </c>
      <c r="BJ79" s="182">
        <v>146.69968</v>
      </c>
      <c r="BK79" s="182">
        <v>146.31862000000001</v>
      </c>
      <c r="BL79" s="182">
        <v>149.83219</v>
      </c>
      <c r="BM79" s="182">
        <v>145.18346</v>
      </c>
    </row>
    <row r="80" spans="1:65" x14ac:dyDescent="0.25">
      <c r="A80" s="173" t="s">
        <v>62</v>
      </c>
      <c r="B80" s="188"/>
      <c r="C80" s="186">
        <v>13</v>
      </c>
      <c r="D80" s="175">
        <f>(D81*12+D82*1)/13</f>
        <v>103.47692307692309</v>
      </c>
      <c r="E80" s="175">
        <f t="shared" ref="E80:BM80" si="18">(E81*12+E82*1)/13</f>
        <v>103.47619692307693</v>
      </c>
      <c r="F80" s="175">
        <f t="shared" si="18"/>
        <v>103.75690461538464</v>
      </c>
      <c r="G80" s="175">
        <f t="shared" si="18"/>
        <v>103.59008615384616</v>
      </c>
      <c r="H80" s="175">
        <f t="shared" si="18"/>
        <v>103.60570461538461</v>
      </c>
      <c r="I80" s="175">
        <f t="shared" si="18"/>
        <v>103.60570461538461</v>
      </c>
      <c r="J80" s="175">
        <f t="shared" si="18"/>
        <v>103.60570461538461</v>
      </c>
      <c r="K80" s="175">
        <f t="shared" si="18"/>
        <v>103.70806307692307</v>
      </c>
      <c r="L80" s="175">
        <f t="shared" si="18"/>
        <v>103.68013076923077</v>
      </c>
      <c r="M80" s="175">
        <f t="shared" si="18"/>
        <v>104.94274307692308</v>
      </c>
      <c r="N80" s="175">
        <f t="shared" si="18"/>
        <v>106.96536769230768</v>
      </c>
      <c r="O80" s="175">
        <f t="shared" si="18"/>
        <v>107.43021076923077</v>
      </c>
      <c r="P80" s="175">
        <f t="shared" si="18"/>
        <v>107.58690692307692</v>
      </c>
      <c r="Q80" s="175">
        <f t="shared" si="18"/>
        <v>107.8403376923077</v>
      </c>
      <c r="R80" s="175">
        <f t="shared" si="18"/>
        <v>107.8403376923077</v>
      </c>
      <c r="S80" s="175">
        <f t="shared" si="18"/>
        <v>114.83343538461538</v>
      </c>
      <c r="T80" s="175">
        <f t="shared" si="18"/>
        <v>115.66481384615385</v>
      </c>
      <c r="U80" s="175">
        <f t="shared" si="18"/>
        <v>115.34306615384615</v>
      </c>
      <c r="V80" s="176">
        <f t="shared" si="18"/>
        <v>115.34306615384615</v>
      </c>
      <c r="W80" s="176">
        <f t="shared" si="18"/>
        <v>115.34306615384615</v>
      </c>
      <c r="X80" s="176">
        <f t="shared" si="18"/>
        <v>115.27168461538461</v>
      </c>
      <c r="Y80" s="176">
        <f t="shared" si="18"/>
        <v>114.7715523076923</v>
      </c>
      <c r="Z80" s="176">
        <f t="shared" si="18"/>
        <v>115.05519538461537</v>
      </c>
      <c r="AA80" s="176">
        <f t="shared" si="18"/>
        <v>126.45194538461539</v>
      </c>
      <c r="AB80" s="176">
        <f t="shared" si="18"/>
        <v>130.62717000000001</v>
      </c>
      <c r="AC80" s="176">
        <f t="shared" si="18"/>
        <v>130.52011153846155</v>
      </c>
      <c r="AD80" s="176">
        <f t="shared" si="18"/>
        <v>130.52011153846155</v>
      </c>
      <c r="AE80" s="176">
        <f t="shared" si="18"/>
        <v>130.31314846153847</v>
      </c>
      <c r="AF80" s="176">
        <f t="shared" si="18"/>
        <v>130.23400384615385</v>
      </c>
      <c r="AG80" s="176">
        <f t="shared" si="18"/>
        <v>130.62198230769229</v>
      </c>
      <c r="AH80" s="176">
        <f t="shared" si="18"/>
        <v>130.69793307692308</v>
      </c>
      <c r="AI80" s="176">
        <f t="shared" si="18"/>
        <v>130.69793384615383</v>
      </c>
      <c r="AJ80" s="176">
        <f t="shared" si="18"/>
        <v>130.63813615384618</v>
      </c>
      <c r="AK80" s="176">
        <f t="shared" si="18"/>
        <v>130.45233923076924</v>
      </c>
      <c r="AL80" s="176">
        <f t="shared" si="18"/>
        <v>130.45720384615385</v>
      </c>
      <c r="AM80" s="176">
        <f t="shared" si="18"/>
        <v>130.61141307692307</v>
      </c>
      <c r="AN80" s="176">
        <f t="shared" si="18"/>
        <v>130.69793384615383</v>
      </c>
      <c r="AO80" s="176">
        <f t="shared" si="18"/>
        <v>130.22648999999998</v>
      </c>
      <c r="AP80" s="176">
        <f t="shared" si="18"/>
        <v>130.57116692307693</v>
      </c>
      <c r="AQ80" s="176">
        <f t="shared" si="18"/>
        <v>130.56089307692307</v>
      </c>
      <c r="AR80" s="176">
        <f t="shared" si="18"/>
        <v>131.3437453846154</v>
      </c>
      <c r="AS80" s="176">
        <f t="shared" si="18"/>
        <v>131.5338253846154</v>
      </c>
      <c r="AT80" s="176">
        <f t="shared" si="18"/>
        <v>132.74751461538463</v>
      </c>
      <c r="AU80" s="176">
        <f t="shared" si="18"/>
        <v>133.56123076923078</v>
      </c>
      <c r="AV80" s="176">
        <f t="shared" si="18"/>
        <v>142.17629153846153</v>
      </c>
      <c r="AW80" s="176">
        <f t="shared" si="18"/>
        <v>142.17629153846153</v>
      </c>
      <c r="AX80" s="176">
        <f t="shared" si="18"/>
        <v>142.19999076923074</v>
      </c>
      <c r="AY80" s="176">
        <f t="shared" si="18"/>
        <v>164.53901153846152</v>
      </c>
      <c r="AZ80" s="176">
        <f t="shared" si="18"/>
        <v>165.02645538461536</v>
      </c>
      <c r="BA80" s="176">
        <f t="shared" si="18"/>
        <v>165.02645538461536</v>
      </c>
      <c r="BB80" s="176">
        <f t="shared" si="18"/>
        <v>165.02645538461536</v>
      </c>
      <c r="BC80" s="176">
        <f t="shared" si="18"/>
        <v>165.08886384615383</v>
      </c>
      <c r="BD80" s="176">
        <f t="shared" si="18"/>
        <v>165.08886384615383</v>
      </c>
      <c r="BE80" s="176">
        <f t="shared" si="18"/>
        <v>164.97339615384615</v>
      </c>
      <c r="BF80" s="176">
        <f t="shared" si="18"/>
        <v>165.18742076923078</v>
      </c>
      <c r="BG80" s="176">
        <f t="shared" si="18"/>
        <v>165.36644230769232</v>
      </c>
      <c r="BH80" s="176">
        <f t="shared" si="18"/>
        <v>165.89422076923077</v>
      </c>
      <c r="BI80" s="176">
        <f t="shared" si="18"/>
        <v>165.52307461538462</v>
      </c>
      <c r="BJ80" s="176">
        <f t="shared" si="18"/>
        <v>166.71306307692308</v>
      </c>
      <c r="BK80" s="176">
        <f t="shared" si="18"/>
        <v>167.43403923076923</v>
      </c>
      <c r="BL80" s="176">
        <f t="shared" si="18"/>
        <v>167.43403923076923</v>
      </c>
      <c r="BM80" s="176">
        <f t="shared" si="18"/>
        <v>167.62134076923078</v>
      </c>
    </row>
    <row r="81" spans="1:65" x14ac:dyDescent="0.25">
      <c r="B81" s="148" t="s">
        <v>506</v>
      </c>
      <c r="C81" s="148">
        <v>12</v>
      </c>
      <c r="D81" s="178">
        <v>103.48</v>
      </c>
      <c r="E81" s="178">
        <v>103.47941</v>
      </c>
      <c r="F81" s="178">
        <v>103.78351000000001</v>
      </c>
      <c r="G81" s="178">
        <v>103.60279</v>
      </c>
      <c r="H81" s="178">
        <v>103.60279</v>
      </c>
      <c r="I81" s="178">
        <v>103.60279</v>
      </c>
      <c r="J81" s="178">
        <v>103.60279</v>
      </c>
      <c r="K81" s="178">
        <v>103.60279</v>
      </c>
      <c r="L81" s="178">
        <v>103.57253</v>
      </c>
      <c r="M81" s="178">
        <v>104.94036</v>
      </c>
      <c r="N81" s="178">
        <v>107.10988999999999</v>
      </c>
      <c r="O81" s="178">
        <v>107.61347000000001</v>
      </c>
      <c r="P81" s="178">
        <v>107.67867</v>
      </c>
      <c r="Q81" s="178">
        <v>107.95322</v>
      </c>
      <c r="R81" s="178">
        <v>107.95322</v>
      </c>
      <c r="S81" s="178">
        <v>114.61272</v>
      </c>
      <c r="T81" s="178">
        <v>115.51338</v>
      </c>
      <c r="U81" s="178">
        <v>115.16482000000001</v>
      </c>
      <c r="V81" s="179">
        <v>115.16482000000001</v>
      </c>
      <c r="W81" s="179">
        <v>115.16482000000001</v>
      </c>
      <c r="X81" s="179">
        <v>115.08749</v>
      </c>
      <c r="Y81" s="179">
        <v>114.54568</v>
      </c>
      <c r="Z81" s="179">
        <v>114.85296</v>
      </c>
      <c r="AA81" s="179">
        <v>126.83629000000001</v>
      </c>
      <c r="AB81" s="179">
        <v>130.93639999999999</v>
      </c>
      <c r="AC81" s="179">
        <v>130.82042000000001</v>
      </c>
      <c r="AD81" s="179">
        <v>130.82042000000001</v>
      </c>
      <c r="AE81" s="179">
        <v>130.59621000000001</v>
      </c>
      <c r="AF81" s="179">
        <v>130.51047</v>
      </c>
      <c r="AG81" s="179">
        <v>130.93078</v>
      </c>
      <c r="AH81" s="179">
        <v>131.01306</v>
      </c>
      <c r="AI81" s="179">
        <v>131.01306083333333</v>
      </c>
      <c r="AJ81" s="179">
        <v>130.94828000000001</v>
      </c>
      <c r="AK81" s="179">
        <v>130.74700000000001</v>
      </c>
      <c r="AL81" s="179">
        <v>130.75227000000001</v>
      </c>
      <c r="AM81" s="179">
        <v>130.91933</v>
      </c>
      <c r="AN81" s="180">
        <v>131.01306083333333</v>
      </c>
      <c r="AO81" s="180">
        <v>130.50233</v>
      </c>
      <c r="AP81" s="179">
        <v>130.87573</v>
      </c>
      <c r="AQ81" s="180">
        <v>130.8646</v>
      </c>
      <c r="AR81" s="180">
        <v>131.71269000000001</v>
      </c>
      <c r="AS81" s="180">
        <v>131.91861</v>
      </c>
      <c r="AT81" s="180">
        <v>133.23344</v>
      </c>
      <c r="AU81" s="181">
        <v>134.11500000000001</v>
      </c>
      <c r="AV81" s="181">
        <v>142.71594999999999</v>
      </c>
      <c r="AW81" s="181">
        <v>142.71594999999999</v>
      </c>
      <c r="AX81" s="181">
        <v>142.71594999999999</v>
      </c>
      <c r="AY81" s="181">
        <v>165.46802</v>
      </c>
      <c r="AZ81" s="181">
        <v>165.97855999999999</v>
      </c>
      <c r="BA81" s="181">
        <v>165.97855999999999</v>
      </c>
      <c r="BB81" s="181">
        <v>165.97855999999999</v>
      </c>
      <c r="BC81" s="195">
        <v>165.97855999999999</v>
      </c>
      <c r="BD81" s="182">
        <v>165.97855999999999</v>
      </c>
      <c r="BE81" s="182">
        <v>165.85346999999999</v>
      </c>
      <c r="BF81" s="183">
        <v>166.08533</v>
      </c>
      <c r="BG81" s="183">
        <v>166.27927</v>
      </c>
      <c r="BH81" s="182">
        <v>166.85103000000001</v>
      </c>
      <c r="BI81" s="182">
        <v>166.66295</v>
      </c>
      <c r="BJ81" s="182">
        <v>167.70668000000001</v>
      </c>
      <c r="BK81" s="182">
        <v>168.45374000000001</v>
      </c>
      <c r="BL81" s="182">
        <v>168.45374000000001</v>
      </c>
      <c r="BM81" s="182">
        <v>168.65665000000001</v>
      </c>
    </row>
    <row r="82" spans="1:65" x14ac:dyDescent="0.25">
      <c r="B82" s="148" t="s">
        <v>507</v>
      </c>
      <c r="C82" s="148">
        <v>1</v>
      </c>
      <c r="D82" s="178">
        <v>103.44</v>
      </c>
      <c r="E82" s="178">
        <v>103.43764</v>
      </c>
      <c r="F82" s="178">
        <v>103.43764</v>
      </c>
      <c r="G82" s="178">
        <v>103.43764</v>
      </c>
      <c r="H82" s="178">
        <v>103.64068</v>
      </c>
      <c r="I82" s="178">
        <v>103.64068</v>
      </c>
      <c r="J82" s="178">
        <v>103.64068</v>
      </c>
      <c r="K82" s="178">
        <v>104.97134</v>
      </c>
      <c r="L82" s="178">
        <v>104.97134</v>
      </c>
      <c r="M82" s="178">
        <v>104.97134</v>
      </c>
      <c r="N82" s="178">
        <v>105.2311</v>
      </c>
      <c r="O82" s="178">
        <v>105.2311</v>
      </c>
      <c r="P82" s="178">
        <v>106.48575</v>
      </c>
      <c r="Q82" s="178">
        <v>106.48575</v>
      </c>
      <c r="R82" s="178">
        <v>106.48575</v>
      </c>
      <c r="S82" s="178">
        <v>117.48202000000001</v>
      </c>
      <c r="T82" s="178">
        <v>117.48202000000001</v>
      </c>
      <c r="U82" s="178">
        <v>117.48202000000001</v>
      </c>
      <c r="V82" s="179">
        <v>117.48202000000001</v>
      </c>
      <c r="W82" s="179">
        <v>117.48202000000001</v>
      </c>
      <c r="X82" s="179">
        <v>117.48202000000001</v>
      </c>
      <c r="Y82" s="179">
        <v>117.48202000000001</v>
      </c>
      <c r="Z82" s="179">
        <v>117.48202000000001</v>
      </c>
      <c r="AA82" s="179">
        <v>121.83981</v>
      </c>
      <c r="AB82" s="179">
        <v>126.91641</v>
      </c>
      <c r="AC82" s="179">
        <v>126.91641</v>
      </c>
      <c r="AD82" s="179">
        <v>126.91641</v>
      </c>
      <c r="AE82" s="179">
        <v>126.91641</v>
      </c>
      <c r="AF82" s="179">
        <v>126.91641</v>
      </c>
      <c r="AG82" s="179">
        <v>126.91641</v>
      </c>
      <c r="AH82" s="179">
        <v>126.91641</v>
      </c>
      <c r="AI82" s="179">
        <v>126.91641</v>
      </c>
      <c r="AJ82" s="179">
        <v>126.91641</v>
      </c>
      <c r="AK82" s="179">
        <v>126.91641</v>
      </c>
      <c r="AL82" s="179">
        <v>126.91641</v>
      </c>
      <c r="AM82" s="179">
        <v>126.91641</v>
      </c>
      <c r="AN82" s="180">
        <v>126.91641</v>
      </c>
      <c r="AO82" s="180">
        <v>126.91641</v>
      </c>
      <c r="AP82" s="179">
        <v>126.91641</v>
      </c>
      <c r="AQ82" s="180">
        <v>126.91641</v>
      </c>
      <c r="AR82" s="180">
        <v>126.91641</v>
      </c>
      <c r="AS82" s="180">
        <v>126.91641</v>
      </c>
      <c r="AT82" s="180">
        <v>126.91641</v>
      </c>
      <c r="AU82" s="180">
        <v>126.916</v>
      </c>
      <c r="AV82" s="181">
        <v>135.70039</v>
      </c>
      <c r="AW82" s="181">
        <v>135.70039</v>
      </c>
      <c r="AX82" s="181">
        <v>136.00847999999999</v>
      </c>
      <c r="AY82" s="181">
        <v>153.39090999999999</v>
      </c>
      <c r="AZ82" s="181">
        <v>153.60120000000001</v>
      </c>
      <c r="BA82" s="181">
        <v>153.60120000000001</v>
      </c>
      <c r="BB82" s="181">
        <v>153.60120000000001</v>
      </c>
      <c r="BC82" s="195">
        <v>154.41251</v>
      </c>
      <c r="BD82" s="182">
        <v>154.41251</v>
      </c>
      <c r="BE82" s="182">
        <v>154.41251</v>
      </c>
      <c r="BF82" s="183">
        <v>154.41251</v>
      </c>
      <c r="BG82" s="183">
        <v>154.41251</v>
      </c>
      <c r="BH82" s="182">
        <v>154.41251</v>
      </c>
      <c r="BI82" s="182">
        <v>151.84457</v>
      </c>
      <c r="BJ82" s="182">
        <v>154.78966</v>
      </c>
      <c r="BK82" s="182">
        <v>155.19763</v>
      </c>
      <c r="BL82" s="182">
        <v>155.19763</v>
      </c>
      <c r="BM82" s="182">
        <v>155.19763</v>
      </c>
    </row>
    <row r="83" spans="1:65" x14ac:dyDescent="0.25">
      <c r="A83" s="189" t="s">
        <v>63</v>
      </c>
      <c r="B83" s="188"/>
      <c r="C83" s="168">
        <v>48</v>
      </c>
      <c r="D83" s="169">
        <f>D84</f>
        <v>104.77</v>
      </c>
      <c r="E83" s="169">
        <f t="shared" ref="E83:V84" si="19">E84</f>
        <v>104.77242</v>
      </c>
      <c r="F83" s="169">
        <f t="shared" si="19"/>
        <v>104.77242</v>
      </c>
      <c r="G83" s="169">
        <f t="shared" si="19"/>
        <v>104.77242</v>
      </c>
      <c r="H83" s="169">
        <f t="shared" si="19"/>
        <v>104.77242</v>
      </c>
      <c r="I83" s="169">
        <f t="shared" si="19"/>
        <v>108.6251</v>
      </c>
      <c r="J83" s="169">
        <f t="shared" si="19"/>
        <v>108.6251</v>
      </c>
      <c r="K83" s="169">
        <f t="shared" si="19"/>
        <v>108.6251</v>
      </c>
      <c r="L83" s="169">
        <f t="shared" si="19"/>
        <v>108.6251</v>
      </c>
      <c r="M83" s="169">
        <f t="shared" si="19"/>
        <v>108.6251</v>
      </c>
      <c r="N83" s="169">
        <f t="shared" si="19"/>
        <v>108.62367</v>
      </c>
      <c r="O83" s="169">
        <f t="shared" si="19"/>
        <v>112.09636999999999</v>
      </c>
      <c r="P83" s="169">
        <f t="shared" si="19"/>
        <v>113.40888</v>
      </c>
      <c r="Q83" s="169">
        <f t="shared" si="19"/>
        <v>113.40888</v>
      </c>
      <c r="R83" s="169">
        <f t="shared" si="19"/>
        <v>113.40888</v>
      </c>
      <c r="S83" s="169">
        <f t="shared" si="19"/>
        <v>113.40888</v>
      </c>
      <c r="T83" s="169">
        <f t="shared" si="19"/>
        <v>113.40888</v>
      </c>
      <c r="U83" s="169">
        <f t="shared" si="19"/>
        <v>121.17762</v>
      </c>
      <c r="V83" s="170">
        <f t="shared" si="19"/>
        <v>121.17762</v>
      </c>
      <c r="W83" s="170">
        <f t="shared" ref="W83:AN84" si="20">W84</f>
        <v>121.17762</v>
      </c>
      <c r="X83" s="170">
        <f t="shared" si="20"/>
        <v>121.17762</v>
      </c>
      <c r="Y83" s="170">
        <f t="shared" si="20"/>
        <v>121.17762</v>
      </c>
      <c r="Z83" s="170">
        <f t="shared" si="20"/>
        <v>121.17762</v>
      </c>
      <c r="AA83" s="170">
        <f t="shared" si="20"/>
        <v>123.99299000000001</v>
      </c>
      <c r="AB83" s="170">
        <f t="shared" si="20"/>
        <v>125.39816</v>
      </c>
      <c r="AC83" s="170">
        <f t="shared" si="20"/>
        <v>125.39816</v>
      </c>
      <c r="AD83" s="170">
        <f t="shared" si="20"/>
        <v>125.39816</v>
      </c>
      <c r="AE83" s="170">
        <f t="shared" si="20"/>
        <v>125.39816</v>
      </c>
      <c r="AF83" s="170">
        <f t="shared" si="20"/>
        <v>125.39816</v>
      </c>
      <c r="AG83" s="170">
        <f t="shared" si="20"/>
        <v>125.39816</v>
      </c>
      <c r="AH83" s="170">
        <f t="shared" si="20"/>
        <v>125.39816</v>
      </c>
      <c r="AI83" s="170">
        <f t="shared" si="20"/>
        <v>125.39815520833334</v>
      </c>
      <c r="AJ83" s="170">
        <f t="shared" si="20"/>
        <v>125.39816</v>
      </c>
      <c r="AK83" s="170">
        <f t="shared" si="20"/>
        <v>125.39816</v>
      </c>
      <c r="AL83" s="170">
        <f t="shared" si="20"/>
        <v>125.39816</v>
      </c>
      <c r="AM83" s="170">
        <f t="shared" si="20"/>
        <v>125.39816</v>
      </c>
      <c r="AN83" s="170">
        <f t="shared" si="20"/>
        <v>129.97102729166667</v>
      </c>
      <c r="AO83" s="170">
        <f t="shared" ref="AO83:BM84" si="21">AO84</f>
        <v>132.16</v>
      </c>
      <c r="AP83" s="170">
        <f t="shared" si="21"/>
        <v>132.15722</v>
      </c>
      <c r="AQ83" s="170">
        <f t="shared" si="21"/>
        <v>132.15722</v>
      </c>
      <c r="AR83" s="170">
        <f t="shared" si="21"/>
        <v>132.15722</v>
      </c>
      <c r="AS83" s="170">
        <f t="shared" si="21"/>
        <v>132.15722</v>
      </c>
      <c r="AT83" s="170">
        <f t="shared" si="21"/>
        <v>132.15722</v>
      </c>
      <c r="AU83" s="170">
        <f t="shared" si="21"/>
        <v>132.15722</v>
      </c>
      <c r="AV83" s="170">
        <f t="shared" si="21"/>
        <v>132.15722</v>
      </c>
      <c r="AW83" s="170">
        <f t="shared" si="21"/>
        <v>132.15722</v>
      </c>
      <c r="AX83" s="170">
        <f t="shared" si="21"/>
        <v>132.15722</v>
      </c>
      <c r="AY83" s="170">
        <f t="shared" si="21"/>
        <v>148.63979</v>
      </c>
      <c r="AZ83" s="170">
        <f t="shared" si="21"/>
        <v>155.70375000000001</v>
      </c>
      <c r="BA83" s="170">
        <f t="shared" si="21"/>
        <v>155.70375000000001</v>
      </c>
      <c r="BB83" s="170">
        <f t="shared" si="21"/>
        <v>155.70375000000001</v>
      </c>
      <c r="BC83" s="170">
        <f t="shared" si="21"/>
        <v>155.70375000000001</v>
      </c>
      <c r="BD83" s="170">
        <f t="shared" si="21"/>
        <v>155.70375000000001</v>
      </c>
      <c r="BE83" s="170">
        <f t="shared" si="21"/>
        <v>155.70375000000001</v>
      </c>
      <c r="BF83" s="170">
        <f t="shared" si="21"/>
        <v>155.70375000000001</v>
      </c>
      <c r="BG83" s="170">
        <f t="shared" si="21"/>
        <v>155.70375000000001</v>
      </c>
      <c r="BH83" s="170">
        <f t="shared" si="21"/>
        <v>155.70375000000001</v>
      </c>
      <c r="BI83" s="170">
        <f t="shared" si="21"/>
        <v>155.70375000000001</v>
      </c>
      <c r="BJ83" s="170">
        <f t="shared" si="21"/>
        <v>155.70375000000001</v>
      </c>
      <c r="BK83" s="170">
        <f t="shared" si="21"/>
        <v>155.70375000000001</v>
      </c>
      <c r="BL83" s="170">
        <f t="shared" si="21"/>
        <v>163.09228999999999</v>
      </c>
      <c r="BM83" s="170">
        <f t="shared" si="21"/>
        <v>170.97109</v>
      </c>
    </row>
    <row r="84" spans="1:65" x14ac:dyDescent="0.25">
      <c r="A84" s="173" t="s">
        <v>64</v>
      </c>
      <c r="B84" s="188"/>
      <c r="C84" s="186">
        <v>48</v>
      </c>
      <c r="D84" s="175">
        <f>D85</f>
        <v>104.77</v>
      </c>
      <c r="E84" s="175">
        <f t="shared" si="19"/>
        <v>104.77242</v>
      </c>
      <c r="F84" s="175">
        <f t="shared" si="19"/>
        <v>104.77242</v>
      </c>
      <c r="G84" s="175">
        <f t="shared" si="19"/>
        <v>104.77242</v>
      </c>
      <c r="H84" s="175">
        <f t="shared" si="19"/>
        <v>104.77242</v>
      </c>
      <c r="I84" s="175">
        <f t="shared" si="19"/>
        <v>108.6251</v>
      </c>
      <c r="J84" s="175">
        <f t="shared" si="19"/>
        <v>108.6251</v>
      </c>
      <c r="K84" s="175">
        <f t="shared" si="19"/>
        <v>108.6251</v>
      </c>
      <c r="L84" s="175">
        <f t="shared" si="19"/>
        <v>108.6251</v>
      </c>
      <c r="M84" s="175">
        <f t="shared" si="19"/>
        <v>108.6251</v>
      </c>
      <c r="N84" s="175">
        <f t="shared" si="19"/>
        <v>108.62367</v>
      </c>
      <c r="O84" s="175">
        <f t="shared" si="19"/>
        <v>112.09636999999999</v>
      </c>
      <c r="P84" s="175">
        <f t="shared" si="19"/>
        <v>113.40888</v>
      </c>
      <c r="Q84" s="175">
        <f t="shared" si="19"/>
        <v>113.40888</v>
      </c>
      <c r="R84" s="175">
        <f t="shared" si="19"/>
        <v>113.40888</v>
      </c>
      <c r="S84" s="175">
        <f t="shared" si="19"/>
        <v>113.40888</v>
      </c>
      <c r="T84" s="175">
        <f t="shared" si="19"/>
        <v>113.40888</v>
      </c>
      <c r="U84" s="175">
        <f t="shared" si="19"/>
        <v>121.17762</v>
      </c>
      <c r="V84" s="176">
        <f t="shared" si="19"/>
        <v>121.17762</v>
      </c>
      <c r="W84" s="176">
        <f t="shared" si="20"/>
        <v>121.17762</v>
      </c>
      <c r="X84" s="176">
        <f t="shared" si="20"/>
        <v>121.17762</v>
      </c>
      <c r="Y84" s="176">
        <f t="shared" si="20"/>
        <v>121.17762</v>
      </c>
      <c r="Z84" s="176">
        <f t="shared" si="20"/>
        <v>121.17762</v>
      </c>
      <c r="AA84" s="176">
        <f t="shared" si="20"/>
        <v>123.99299000000001</v>
      </c>
      <c r="AB84" s="176">
        <f t="shared" si="20"/>
        <v>125.39816</v>
      </c>
      <c r="AC84" s="176">
        <f t="shared" si="20"/>
        <v>125.39816</v>
      </c>
      <c r="AD84" s="176">
        <f t="shared" si="20"/>
        <v>125.39816</v>
      </c>
      <c r="AE84" s="176">
        <f t="shared" si="20"/>
        <v>125.39816</v>
      </c>
      <c r="AF84" s="176">
        <f t="shared" si="20"/>
        <v>125.39816</v>
      </c>
      <c r="AG84" s="176">
        <f t="shared" si="20"/>
        <v>125.39816</v>
      </c>
      <c r="AH84" s="176">
        <f t="shared" si="20"/>
        <v>125.39816</v>
      </c>
      <c r="AI84" s="176">
        <f t="shared" si="20"/>
        <v>125.39815520833334</v>
      </c>
      <c r="AJ84" s="176">
        <f t="shared" si="20"/>
        <v>125.39816</v>
      </c>
      <c r="AK84" s="176">
        <f t="shared" si="20"/>
        <v>125.39816</v>
      </c>
      <c r="AL84" s="176">
        <f t="shared" si="20"/>
        <v>125.39816</v>
      </c>
      <c r="AM84" s="176">
        <f t="shared" si="20"/>
        <v>125.39816</v>
      </c>
      <c r="AN84" s="176">
        <f t="shared" si="20"/>
        <v>129.97102729166667</v>
      </c>
      <c r="AO84" s="176">
        <f t="shared" si="21"/>
        <v>132.16</v>
      </c>
      <c r="AP84" s="176">
        <f t="shared" si="21"/>
        <v>132.15722</v>
      </c>
      <c r="AQ84" s="176">
        <f t="shared" si="21"/>
        <v>132.15722</v>
      </c>
      <c r="AR84" s="176">
        <f t="shared" si="21"/>
        <v>132.15722</v>
      </c>
      <c r="AS84" s="176">
        <f t="shared" si="21"/>
        <v>132.15722</v>
      </c>
      <c r="AT84" s="176">
        <f t="shared" si="21"/>
        <v>132.15722</v>
      </c>
      <c r="AU84" s="176">
        <f t="shared" si="21"/>
        <v>132.15722</v>
      </c>
      <c r="AV84" s="176">
        <f t="shared" si="21"/>
        <v>132.15722</v>
      </c>
      <c r="AW84" s="176">
        <f t="shared" si="21"/>
        <v>132.15722</v>
      </c>
      <c r="AX84" s="176">
        <f t="shared" si="21"/>
        <v>132.15722</v>
      </c>
      <c r="AY84" s="176">
        <f t="shared" si="21"/>
        <v>148.63979</v>
      </c>
      <c r="AZ84" s="176">
        <f t="shared" si="21"/>
        <v>155.70375000000001</v>
      </c>
      <c r="BA84" s="176">
        <f t="shared" si="21"/>
        <v>155.70375000000001</v>
      </c>
      <c r="BB84" s="176">
        <f t="shared" si="21"/>
        <v>155.70375000000001</v>
      </c>
      <c r="BC84" s="176">
        <f t="shared" si="21"/>
        <v>155.70375000000001</v>
      </c>
      <c r="BD84" s="176">
        <f t="shared" si="21"/>
        <v>155.70375000000001</v>
      </c>
      <c r="BE84" s="176">
        <f t="shared" si="21"/>
        <v>155.70375000000001</v>
      </c>
      <c r="BF84" s="176">
        <f t="shared" si="21"/>
        <v>155.70375000000001</v>
      </c>
      <c r="BG84" s="176">
        <f t="shared" si="21"/>
        <v>155.70375000000001</v>
      </c>
      <c r="BH84" s="176">
        <f t="shared" si="21"/>
        <v>155.70375000000001</v>
      </c>
      <c r="BI84" s="176">
        <f t="shared" si="21"/>
        <v>155.70375000000001</v>
      </c>
      <c r="BJ84" s="176">
        <f t="shared" si="21"/>
        <v>155.70375000000001</v>
      </c>
      <c r="BK84" s="176">
        <f t="shared" si="21"/>
        <v>155.70375000000001</v>
      </c>
      <c r="BL84" s="176">
        <f t="shared" si="21"/>
        <v>163.09228999999999</v>
      </c>
      <c r="BM84" s="176">
        <f t="shared" si="21"/>
        <v>170.97109</v>
      </c>
    </row>
    <row r="85" spans="1:65" x14ac:dyDescent="0.25">
      <c r="B85" s="148" t="s">
        <v>508</v>
      </c>
      <c r="C85" s="148">
        <v>48</v>
      </c>
      <c r="D85" s="178">
        <v>104.77</v>
      </c>
      <c r="E85" s="178">
        <v>104.77242</v>
      </c>
      <c r="F85" s="178">
        <v>104.77242</v>
      </c>
      <c r="G85" s="178">
        <v>104.77242</v>
      </c>
      <c r="H85" s="178">
        <v>104.77242</v>
      </c>
      <c r="I85" s="178">
        <v>108.6251</v>
      </c>
      <c r="J85" s="178">
        <v>108.6251</v>
      </c>
      <c r="K85" s="178">
        <v>108.6251</v>
      </c>
      <c r="L85" s="178">
        <v>108.6251</v>
      </c>
      <c r="M85" s="178">
        <v>108.6251</v>
      </c>
      <c r="N85" s="178">
        <v>108.62367</v>
      </c>
      <c r="O85" s="178">
        <v>112.09636999999999</v>
      </c>
      <c r="P85" s="178">
        <v>113.40888</v>
      </c>
      <c r="Q85" s="178">
        <v>113.40888</v>
      </c>
      <c r="R85" s="178">
        <v>113.40888</v>
      </c>
      <c r="S85" s="178">
        <v>113.40888</v>
      </c>
      <c r="T85" s="178">
        <v>113.40888</v>
      </c>
      <c r="U85" s="178">
        <v>121.17762</v>
      </c>
      <c r="V85" s="179">
        <v>121.17762</v>
      </c>
      <c r="W85" s="179">
        <v>121.17762</v>
      </c>
      <c r="X85" s="179">
        <v>121.17762</v>
      </c>
      <c r="Y85" s="179">
        <v>121.17762</v>
      </c>
      <c r="Z85" s="179">
        <v>121.17762</v>
      </c>
      <c r="AA85" s="179">
        <v>123.99299000000001</v>
      </c>
      <c r="AB85" s="179">
        <v>125.39816</v>
      </c>
      <c r="AC85" s="179">
        <v>125.39816</v>
      </c>
      <c r="AD85" s="179">
        <v>125.39816</v>
      </c>
      <c r="AE85" s="179">
        <v>125.39816</v>
      </c>
      <c r="AF85" s="179">
        <v>125.39816</v>
      </c>
      <c r="AG85" s="179">
        <v>125.39816</v>
      </c>
      <c r="AH85" s="179">
        <v>125.39816</v>
      </c>
      <c r="AI85" s="179">
        <v>125.39815520833334</v>
      </c>
      <c r="AJ85" s="179">
        <v>125.39816</v>
      </c>
      <c r="AK85" s="179">
        <v>125.39816</v>
      </c>
      <c r="AL85" s="179">
        <v>125.39816</v>
      </c>
      <c r="AM85" s="179">
        <v>125.39816</v>
      </c>
      <c r="AN85" s="180">
        <v>129.97102729166667</v>
      </c>
      <c r="AO85" s="179">
        <v>132.16</v>
      </c>
      <c r="AP85" s="179">
        <v>132.15722</v>
      </c>
      <c r="AQ85" s="180">
        <v>132.15722</v>
      </c>
      <c r="AR85" s="180">
        <v>132.15722</v>
      </c>
      <c r="AS85" s="180">
        <v>132.15722</v>
      </c>
      <c r="AT85" s="180">
        <v>132.15722</v>
      </c>
      <c r="AU85" s="180">
        <v>132.15722</v>
      </c>
      <c r="AV85" s="180">
        <v>132.15722</v>
      </c>
      <c r="AW85" s="181">
        <v>132.15722</v>
      </c>
      <c r="AX85" s="181">
        <v>132.15722</v>
      </c>
      <c r="AY85" s="181">
        <v>148.63979</v>
      </c>
      <c r="AZ85" s="181">
        <v>155.70375000000001</v>
      </c>
      <c r="BA85" s="181">
        <v>155.70375000000001</v>
      </c>
      <c r="BB85" s="181">
        <v>155.70375000000001</v>
      </c>
      <c r="BC85" s="195">
        <v>155.70375000000001</v>
      </c>
      <c r="BD85" s="182">
        <v>155.70375000000001</v>
      </c>
      <c r="BE85" s="182">
        <v>155.70375000000001</v>
      </c>
      <c r="BF85" s="182">
        <v>155.70375000000001</v>
      </c>
      <c r="BG85" s="182">
        <v>155.70375000000001</v>
      </c>
      <c r="BH85" s="182">
        <v>155.70375000000001</v>
      </c>
      <c r="BI85" s="182">
        <v>155.70375000000001</v>
      </c>
      <c r="BJ85" s="182">
        <v>155.70375000000001</v>
      </c>
      <c r="BK85" s="182">
        <v>155.70375000000001</v>
      </c>
      <c r="BL85" s="182">
        <v>163.09228999999999</v>
      </c>
      <c r="BM85" s="182">
        <v>170.97109</v>
      </c>
    </row>
    <row r="86" spans="1:65" x14ac:dyDescent="0.25">
      <c r="D86" s="178"/>
      <c r="E86" s="178"/>
      <c r="F86" s="178"/>
      <c r="G86" s="178"/>
      <c r="H86" s="178"/>
      <c r="I86" s="178"/>
      <c r="J86" s="178"/>
      <c r="K86" s="178"/>
      <c r="L86" s="178"/>
      <c r="M86" s="178"/>
      <c r="N86" s="178"/>
      <c r="O86" s="178"/>
      <c r="P86" s="178"/>
      <c r="Q86" s="178"/>
      <c r="R86" s="178"/>
      <c r="S86" s="178"/>
      <c r="T86" s="178"/>
      <c r="U86" s="178"/>
      <c r="V86" s="179"/>
      <c r="W86" s="179"/>
      <c r="X86" s="179"/>
      <c r="Y86" s="179"/>
      <c r="Z86" s="179"/>
      <c r="AA86" s="179"/>
      <c r="AB86" s="179"/>
      <c r="AC86" s="179"/>
      <c r="AD86" s="179"/>
      <c r="AE86" s="179"/>
      <c r="AF86" s="179"/>
      <c r="AG86" s="179"/>
      <c r="AH86" s="179"/>
      <c r="AI86" s="179"/>
      <c r="AJ86" s="179"/>
      <c r="AK86" s="179"/>
      <c r="AL86" s="179"/>
      <c r="AM86" s="179"/>
      <c r="AN86" s="180"/>
      <c r="AO86" s="179"/>
      <c r="AP86" s="179"/>
      <c r="AQ86" s="180"/>
      <c r="AR86" s="180"/>
      <c r="AS86" s="180"/>
      <c r="AT86" s="180"/>
      <c r="AU86" s="181"/>
      <c r="AW86" s="181"/>
      <c r="AY86" s="181"/>
      <c r="AZ86" s="181"/>
      <c r="BA86" s="181"/>
      <c r="BD86" s="181"/>
      <c r="BF86" s="181"/>
      <c r="BG86" s="181"/>
    </row>
    <row r="87" spans="1:65" x14ac:dyDescent="0.25">
      <c r="A87" s="159" t="s">
        <v>65</v>
      </c>
      <c r="B87" s="192"/>
      <c r="C87" s="161">
        <v>60</v>
      </c>
      <c r="D87" s="162">
        <f>(D88*45+D99*15)/60</f>
        <v>101.88683333333331</v>
      </c>
      <c r="E87" s="162">
        <f t="shared" ref="E87:BM87" si="22">(E88*45+E99*15)/60</f>
        <v>102.06455883333335</v>
      </c>
      <c r="F87" s="162">
        <f t="shared" si="22"/>
        <v>102.12916816666667</v>
      </c>
      <c r="G87" s="162">
        <f t="shared" si="22"/>
        <v>102.25149583333334</v>
      </c>
      <c r="H87" s="162">
        <f t="shared" si="22"/>
        <v>102.33658966666665</v>
      </c>
      <c r="I87" s="162">
        <f t="shared" si="22"/>
        <v>102.47100333333333</v>
      </c>
      <c r="J87" s="162">
        <f t="shared" si="22"/>
        <v>102.775329</v>
      </c>
      <c r="K87" s="162">
        <f t="shared" si="22"/>
        <v>102.96844083333332</v>
      </c>
      <c r="L87" s="162">
        <f t="shared" si="22"/>
        <v>102.87005999999998</v>
      </c>
      <c r="M87" s="162">
        <f t="shared" si="22"/>
        <v>101.68504533333333</v>
      </c>
      <c r="N87" s="162">
        <f t="shared" si="22"/>
        <v>103.3299985</v>
      </c>
      <c r="O87" s="162">
        <f t="shared" si="22"/>
        <v>103.41927650000001</v>
      </c>
      <c r="P87" s="162">
        <f t="shared" si="22"/>
        <v>103.60541383333334</v>
      </c>
      <c r="Q87" s="162">
        <f t="shared" si="22"/>
        <v>103.76446750000001</v>
      </c>
      <c r="R87" s="162">
        <f t="shared" si="22"/>
        <v>103.80946250000001</v>
      </c>
      <c r="S87" s="162">
        <f t="shared" si="22"/>
        <v>103.73700000000002</v>
      </c>
      <c r="T87" s="162">
        <f t="shared" si="22"/>
        <v>103.94483983333336</v>
      </c>
      <c r="U87" s="162">
        <f t="shared" si="22"/>
        <v>103.94994200000001</v>
      </c>
      <c r="V87" s="163">
        <f t="shared" si="22"/>
        <v>103.79202666666667</v>
      </c>
      <c r="W87" s="163">
        <f t="shared" si="22"/>
        <v>104.28547000000002</v>
      </c>
      <c r="X87" s="163">
        <f t="shared" si="22"/>
        <v>104.36507383333334</v>
      </c>
      <c r="Y87" s="163">
        <f t="shared" si="22"/>
        <v>104.64823816666667</v>
      </c>
      <c r="Z87" s="163">
        <f t="shared" si="22"/>
        <v>104.89445766666667</v>
      </c>
      <c r="AA87" s="163">
        <f t="shared" si="22"/>
        <v>104.81926316666666</v>
      </c>
      <c r="AB87" s="163">
        <f t="shared" si="22"/>
        <v>105.18449366666667</v>
      </c>
      <c r="AC87" s="163">
        <f t="shared" si="22"/>
        <v>104.9851225</v>
      </c>
      <c r="AD87" s="163">
        <f t="shared" si="22"/>
        <v>105.1866545</v>
      </c>
      <c r="AE87" s="163">
        <f t="shared" si="22"/>
        <v>105.67000516666666</v>
      </c>
      <c r="AF87" s="163">
        <f t="shared" si="22"/>
        <v>105.79103000000001</v>
      </c>
      <c r="AG87" s="163">
        <f t="shared" si="22"/>
        <v>105.8454945</v>
      </c>
      <c r="AH87" s="163">
        <f t="shared" si="22"/>
        <v>106.53875416666666</v>
      </c>
      <c r="AI87" s="163">
        <f t="shared" si="22"/>
        <v>106.72992066666666</v>
      </c>
      <c r="AJ87" s="163">
        <f t="shared" si="22"/>
        <v>107.00601649999999</v>
      </c>
      <c r="AK87" s="163">
        <f t="shared" si="22"/>
        <v>104.86447933333335</v>
      </c>
      <c r="AL87" s="163">
        <f t="shared" si="22"/>
        <v>105.17933033333333</v>
      </c>
      <c r="AM87" s="163">
        <f t="shared" si="22"/>
        <v>105.17933033333333</v>
      </c>
      <c r="AN87" s="163">
        <f t="shared" si="22"/>
        <v>105.17990633333332</v>
      </c>
      <c r="AO87" s="163">
        <f t="shared" si="22"/>
        <v>105.11578866666667</v>
      </c>
      <c r="AP87" s="163">
        <f t="shared" si="22"/>
        <v>105.68610549999998</v>
      </c>
      <c r="AQ87" s="163">
        <f t="shared" si="22"/>
        <v>106.60784266666664</v>
      </c>
      <c r="AR87" s="163">
        <f t="shared" si="22"/>
        <v>107.64304649999998</v>
      </c>
      <c r="AS87" s="163">
        <f t="shared" si="22"/>
        <v>109.26845233333333</v>
      </c>
      <c r="AT87" s="163">
        <f t="shared" si="22"/>
        <v>110.99724366666666</v>
      </c>
      <c r="AU87" s="163">
        <f t="shared" si="22"/>
        <v>111.2040325</v>
      </c>
      <c r="AV87" s="163">
        <f t="shared" si="22"/>
        <v>111.56371216666666</v>
      </c>
      <c r="AW87" s="163">
        <f t="shared" si="22"/>
        <v>111.58904550000001</v>
      </c>
      <c r="AX87" s="163">
        <f t="shared" si="22"/>
        <v>112.75880366666667</v>
      </c>
      <c r="AY87" s="163">
        <f t="shared" si="22"/>
        <v>113.36257866666668</v>
      </c>
      <c r="AZ87" s="163">
        <f t="shared" si="22"/>
        <v>113.42378599999999</v>
      </c>
      <c r="BA87" s="163">
        <f t="shared" si="22"/>
        <v>113.92876099999999</v>
      </c>
      <c r="BB87" s="163">
        <f t="shared" si="22"/>
        <v>114.75994483333334</v>
      </c>
      <c r="BC87" s="163">
        <f t="shared" si="22"/>
        <v>114.94045050000001</v>
      </c>
      <c r="BD87" s="163">
        <f t="shared" si="22"/>
        <v>115.41107699999996</v>
      </c>
      <c r="BE87" s="163">
        <f t="shared" si="22"/>
        <v>116.38400299999999</v>
      </c>
      <c r="BF87" s="163">
        <f t="shared" si="22"/>
        <v>117.776381</v>
      </c>
      <c r="BG87" s="163">
        <f t="shared" si="22"/>
        <v>117.95813766666667</v>
      </c>
      <c r="BH87" s="163">
        <f t="shared" si="22"/>
        <v>118.15612183333333</v>
      </c>
      <c r="BI87" s="163">
        <f t="shared" si="22"/>
        <v>118.45757633333332</v>
      </c>
      <c r="BJ87" s="163">
        <f t="shared" si="22"/>
        <v>119.98256133333334</v>
      </c>
      <c r="BK87" s="163">
        <f t="shared" si="22"/>
        <v>120.147769</v>
      </c>
      <c r="BL87" s="163">
        <f t="shared" si="22"/>
        <v>120.24180683333334</v>
      </c>
      <c r="BM87" s="163">
        <f t="shared" si="22"/>
        <v>120.45922766666666</v>
      </c>
    </row>
    <row r="88" spans="1:65" x14ac:dyDescent="0.25">
      <c r="A88" s="189" t="s">
        <v>66</v>
      </c>
      <c r="B88" s="188"/>
      <c r="C88" s="168">
        <v>45</v>
      </c>
      <c r="D88" s="169">
        <f>(D89*4+D92*39+D97*2)/45</f>
        <v>101.67822222222222</v>
      </c>
      <c r="E88" s="169">
        <f t="shared" ref="E88:BK88" si="23">(E89*4+E92*39+E97*2)/45</f>
        <v>101.91600800000001</v>
      </c>
      <c r="F88" s="169">
        <f t="shared" si="23"/>
        <v>101.93145600000001</v>
      </c>
      <c r="G88" s="169">
        <f t="shared" si="23"/>
        <v>101.91762577777779</v>
      </c>
      <c r="H88" s="169">
        <f t="shared" si="23"/>
        <v>102.08844222222221</v>
      </c>
      <c r="I88" s="169">
        <f t="shared" si="23"/>
        <v>102.26766044444445</v>
      </c>
      <c r="J88" s="169">
        <f t="shared" si="23"/>
        <v>102.58767577777776</v>
      </c>
      <c r="K88" s="169">
        <f t="shared" si="23"/>
        <v>102.65216822222222</v>
      </c>
      <c r="L88" s="169">
        <f t="shared" si="23"/>
        <v>102.52099377777776</v>
      </c>
      <c r="M88" s="169">
        <f t="shared" si="23"/>
        <v>102.59624777777778</v>
      </c>
      <c r="N88" s="169">
        <f t="shared" si="23"/>
        <v>102.98433622222221</v>
      </c>
      <c r="O88" s="169">
        <f t="shared" si="23"/>
        <v>103.10337355555556</v>
      </c>
      <c r="P88" s="169">
        <f t="shared" si="23"/>
        <v>103.35155666666667</v>
      </c>
      <c r="Q88" s="169">
        <f t="shared" si="23"/>
        <v>103.27059222222223</v>
      </c>
      <c r="R88" s="169">
        <f t="shared" si="23"/>
        <v>103.33058555555557</v>
      </c>
      <c r="S88" s="169">
        <f t="shared" si="23"/>
        <v>103.2339688888889</v>
      </c>
      <c r="T88" s="169">
        <f t="shared" si="23"/>
        <v>103.51108866666669</v>
      </c>
      <c r="U88" s="169">
        <f t="shared" si="23"/>
        <v>103.40866666666668</v>
      </c>
      <c r="V88" s="170">
        <f t="shared" si="23"/>
        <v>103.9380948888889</v>
      </c>
      <c r="W88" s="170">
        <f t="shared" si="23"/>
        <v>103.9380948888889</v>
      </c>
      <c r="X88" s="170">
        <f t="shared" si="23"/>
        <v>104.04423333333332</v>
      </c>
      <c r="Y88" s="170">
        <f t="shared" si="23"/>
        <v>104.15478222222224</v>
      </c>
      <c r="Z88" s="170">
        <f t="shared" si="23"/>
        <v>104.4664071111111</v>
      </c>
      <c r="AA88" s="170">
        <f t="shared" si="23"/>
        <v>104.36614777777777</v>
      </c>
      <c r="AB88" s="170">
        <f t="shared" si="23"/>
        <v>104.49382755555555</v>
      </c>
      <c r="AC88" s="170">
        <f t="shared" si="23"/>
        <v>104.28883133333333</v>
      </c>
      <c r="AD88" s="170">
        <f t="shared" si="23"/>
        <v>104.55754066666667</v>
      </c>
      <c r="AE88" s="170">
        <f t="shared" si="23"/>
        <v>105.02725999999998</v>
      </c>
      <c r="AF88" s="170">
        <f t="shared" si="23"/>
        <v>105.18862644444445</v>
      </c>
      <c r="AG88" s="170">
        <f t="shared" si="23"/>
        <v>105.21836466666666</v>
      </c>
      <c r="AH88" s="170">
        <f t="shared" si="23"/>
        <v>106.14271088888889</v>
      </c>
      <c r="AI88" s="170">
        <f t="shared" si="23"/>
        <v>106.39759933333333</v>
      </c>
      <c r="AJ88" s="170">
        <f t="shared" si="23"/>
        <v>106.41862955555554</v>
      </c>
      <c r="AK88" s="170">
        <f t="shared" si="23"/>
        <v>103.56324666666669</v>
      </c>
      <c r="AL88" s="170">
        <f t="shared" si="23"/>
        <v>103.89405266666667</v>
      </c>
      <c r="AM88" s="170">
        <f t="shared" si="23"/>
        <v>103.89405266666667</v>
      </c>
      <c r="AN88" s="170">
        <f t="shared" si="23"/>
        <v>103.89482044444445</v>
      </c>
      <c r="AO88" s="170">
        <f t="shared" si="23"/>
        <v>103.70268622222223</v>
      </c>
      <c r="AP88" s="170">
        <f t="shared" si="23"/>
        <v>104.46310866666666</v>
      </c>
      <c r="AQ88" s="170">
        <f t="shared" si="23"/>
        <v>105.69209155555554</v>
      </c>
      <c r="AR88" s="170">
        <f t="shared" si="23"/>
        <v>106.98626866666665</v>
      </c>
      <c r="AS88" s="170">
        <f t="shared" si="23"/>
        <v>109.15347644444444</v>
      </c>
      <c r="AT88" s="170">
        <f t="shared" si="23"/>
        <v>111.45853155555554</v>
      </c>
      <c r="AU88" s="170">
        <f t="shared" si="23"/>
        <v>111.73424999999999</v>
      </c>
      <c r="AV88" s="170">
        <f t="shared" si="23"/>
        <v>112.21382288888888</v>
      </c>
      <c r="AW88" s="170">
        <f t="shared" si="23"/>
        <v>112.24760066666667</v>
      </c>
      <c r="AX88" s="170">
        <f t="shared" si="23"/>
        <v>113.80727822222222</v>
      </c>
      <c r="AY88" s="170">
        <f t="shared" si="23"/>
        <v>114.61231155555556</v>
      </c>
      <c r="AZ88" s="170">
        <f t="shared" si="23"/>
        <v>114.69392133333334</v>
      </c>
      <c r="BA88" s="170">
        <f t="shared" si="23"/>
        <v>115.36722133333335</v>
      </c>
      <c r="BB88" s="170">
        <f t="shared" si="23"/>
        <v>116.47546644444445</v>
      </c>
      <c r="BC88" s="170">
        <f t="shared" si="23"/>
        <v>116.71614066666667</v>
      </c>
      <c r="BD88" s="170">
        <f t="shared" si="23"/>
        <v>117.34364266666663</v>
      </c>
      <c r="BE88" s="170">
        <f t="shared" si="23"/>
        <v>118.64087733333332</v>
      </c>
      <c r="BF88" s="170">
        <f t="shared" si="23"/>
        <v>120.29327533333334</v>
      </c>
      <c r="BG88" s="170">
        <f t="shared" si="23"/>
        <v>120.53561755555558</v>
      </c>
      <c r="BH88" s="170">
        <f t="shared" si="23"/>
        <v>120.79959644444443</v>
      </c>
      <c r="BI88" s="170">
        <f t="shared" si="23"/>
        <v>121.20153577777776</v>
      </c>
      <c r="BJ88" s="170">
        <f t="shared" si="23"/>
        <v>123.23484911111112</v>
      </c>
      <c r="BK88" s="170">
        <f t="shared" si="23"/>
        <v>123.45512599999999</v>
      </c>
      <c r="BL88" s="170">
        <f>(BL89*4+BL92*39+BL97*2)/45</f>
        <v>123.58050977777778</v>
      </c>
      <c r="BM88" s="170">
        <f>(BM89*4+BM92*39+BM97*2)/45</f>
        <v>123.87040422222223</v>
      </c>
    </row>
    <row r="89" spans="1:65" x14ac:dyDescent="0.25">
      <c r="A89" s="173" t="s">
        <v>67</v>
      </c>
      <c r="B89" s="188"/>
      <c r="C89" s="198">
        <v>4</v>
      </c>
      <c r="D89" s="199">
        <f>(D90*3+D91*1)/4</f>
        <v>100.1425</v>
      </c>
      <c r="E89" s="199">
        <f t="shared" ref="E89:BK89" si="24">(E90*3+E91*1)/4</f>
        <v>99.318295000000006</v>
      </c>
      <c r="F89" s="199">
        <f t="shared" si="24"/>
        <v>99.318295000000006</v>
      </c>
      <c r="G89" s="199">
        <f t="shared" si="24"/>
        <v>99.318295000000006</v>
      </c>
      <c r="H89" s="199">
        <f t="shared" si="24"/>
        <v>99.318295000000006</v>
      </c>
      <c r="I89" s="199">
        <f t="shared" si="24"/>
        <v>99.318295000000006</v>
      </c>
      <c r="J89" s="199">
        <f t="shared" si="24"/>
        <v>99.803799999999995</v>
      </c>
      <c r="K89" s="199">
        <f t="shared" si="24"/>
        <v>99.306737499999997</v>
      </c>
      <c r="L89" s="199">
        <f t="shared" si="24"/>
        <v>99.743400000000008</v>
      </c>
      <c r="M89" s="199">
        <f t="shared" si="24"/>
        <v>100.3412625</v>
      </c>
      <c r="N89" s="199">
        <f t="shared" si="24"/>
        <v>99.743400000000008</v>
      </c>
      <c r="O89" s="199">
        <f t="shared" si="24"/>
        <v>99.743400000000008</v>
      </c>
      <c r="P89" s="199">
        <f t="shared" si="24"/>
        <v>99.743400000000008</v>
      </c>
      <c r="Q89" s="199">
        <f t="shared" si="24"/>
        <v>99.743400000000008</v>
      </c>
      <c r="R89" s="199">
        <f t="shared" si="24"/>
        <v>99.743400000000008</v>
      </c>
      <c r="S89" s="199">
        <f t="shared" si="24"/>
        <v>99.743400000000008</v>
      </c>
      <c r="T89" s="199">
        <f t="shared" si="24"/>
        <v>99.886875000000003</v>
      </c>
      <c r="U89" s="199">
        <f t="shared" si="24"/>
        <v>99.172499999999999</v>
      </c>
      <c r="V89" s="177">
        <f t="shared" si="24"/>
        <v>98.764309999999995</v>
      </c>
      <c r="W89" s="177">
        <f t="shared" si="24"/>
        <v>98.764309999999995</v>
      </c>
      <c r="X89" s="177">
        <f t="shared" si="24"/>
        <v>99.276657499999999</v>
      </c>
      <c r="Y89" s="177">
        <f t="shared" si="24"/>
        <v>99.675637500000008</v>
      </c>
      <c r="Z89" s="177">
        <f t="shared" si="24"/>
        <v>99.675637500000008</v>
      </c>
      <c r="AA89" s="177">
        <f t="shared" si="24"/>
        <v>99.675637500000008</v>
      </c>
      <c r="AB89" s="177">
        <f t="shared" si="24"/>
        <v>99.956287500000002</v>
      </c>
      <c r="AC89" s="177">
        <f t="shared" si="24"/>
        <v>99.767110000000002</v>
      </c>
      <c r="AD89" s="177">
        <f t="shared" si="24"/>
        <v>99.767110000000002</v>
      </c>
      <c r="AE89" s="177">
        <f t="shared" si="24"/>
        <v>100.3650025</v>
      </c>
      <c r="AF89" s="177">
        <f t="shared" si="24"/>
        <v>100.5765775</v>
      </c>
      <c r="AG89" s="177">
        <f t="shared" si="24"/>
        <v>100.5765775</v>
      </c>
      <c r="AH89" s="177">
        <f t="shared" si="24"/>
        <v>100.5765775</v>
      </c>
      <c r="AI89" s="177">
        <f t="shared" si="24"/>
        <v>101.1792475</v>
      </c>
      <c r="AJ89" s="177">
        <f t="shared" si="24"/>
        <v>101.17924749999999</v>
      </c>
      <c r="AK89" s="177">
        <f t="shared" si="24"/>
        <v>102.1829425</v>
      </c>
      <c r="AL89" s="177">
        <f t="shared" si="24"/>
        <v>102.1829425</v>
      </c>
      <c r="AM89" s="177">
        <f t="shared" si="24"/>
        <v>102.1829425</v>
      </c>
      <c r="AN89" s="177">
        <f t="shared" si="24"/>
        <v>102.1829425</v>
      </c>
      <c r="AO89" s="177">
        <f t="shared" si="24"/>
        <v>103.716465</v>
      </c>
      <c r="AP89" s="177">
        <f t="shared" si="24"/>
        <v>103.716465</v>
      </c>
      <c r="AQ89" s="177">
        <f t="shared" si="24"/>
        <v>103.716465</v>
      </c>
      <c r="AR89" s="177">
        <f t="shared" si="24"/>
        <v>103.9086825</v>
      </c>
      <c r="AS89" s="177">
        <f t="shared" si="24"/>
        <v>103.9086825</v>
      </c>
      <c r="AT89" s="177">
        <f t="shared" si="24"/>
        <v>104.62880249999999</v>
      </c>
      <c r="AU89" s="177">
        <f t="shared" si="24"/>
        <v>105.64906249999999</v>
      </c>
      <c r="AV89" s="177">
        <f t="shared" si="24"/>
        <v>107.6229175</v>
      </c>
      <c r="AW89" s="177">
        <f t="shared" si="24"/>
        <v>107.6229175</v>
      </c>
      <c r="AX89" s="177">
        <f t="shared" si="24"/>
        <v>109.30374999999999</v>
      </c>
      <c r="AY89" s="177">
        <f t="shared" si="24"/>
        <v>109.30374999999999</v>
      </c>
      <c r="AZ89" s="177">
        <f t="shared" si="24"/>
        <v>111.14964499999999</v>
      </c>
      <c r="BA89" s="177">
        <f t="shared" si="24"/>
        <v>111.3145775</v>
      </c>
      <c r="BB89" s="177">
        <f t="shared" si="24"/>
        <v>111.80954250000001</v>
      </c>
      <c r="BC89" s="177">
        <f t="shared" si="24"/>
        <v>112.40150250000001</v>
      </c>
      <c r="BD89" s="177">
        <f t="shared" si="24"/>
        <v>113.24769000000001</v>
      </c>
      <c r="BE89" s="177">
        <f t="shared" si="24"/>
        <v>114.11584000000001</v>
      </c>
      <c r="BF89" s="177">
        <f t="shared" si="24"/>
        <v>115.19099249999999</v>
      </c>
      <c r="BG89" s="177">
        <f t="shared" si="24"/>
        <v>115.50933000000001</v>
      </c>
      <c r="BH89" s="177">
        <f t="shared" si="24"/>
        <v>116.43186</v>
      </c>
      <c r="BI89" s="177">
        <f t="shared" si="24"/>
        <v>117.945125</v>
      </c>
      <c r="BJ89" s="177">
        <f t="shared" si="24"/>
        <v>118.4317025</v>
      </c>
      <c r="BK89" s="177">
        <f t="shared" si="24"/>
        <v>118.4317025</v>
      </c>
      <c r="BL89" s="177">
        <f>(BL90*3+BL91*1)/4</f>
        <v>118.4317025</v>
      </c>
      <c r="BM89" s="177">
        <f>(BM90*3+BM91*1)/4</f>
        <v>118.4317025</v>
      </c>
    </row>
    <row r="90" spans="1:65" x14ac:dyDescent="0.25">
      <c r="B90" s="148" t="s">
        <v>509</v>
      </c>
      <c r="C90" s="148">
        <v>3</v>
      </c>
      <c r="D90" s="178">
        <v>100.19</v>
      </c>
      <c r="E90" s="178">
        <v>99.091059999999999</v>
      </c>
      <c r="F90" s="178">
        <v>99.091059999999999</v>
      </c>
      <c r="G90" s="178">
        <v>99.091059999999999</v>
      </c>
      <c r="H90" s="178">
        <v>99.091059999999999</v>
      </c>
      <c r="I90" s="178">
        <v>99.091059999999999</v>
      </c>
      <c r="J90" s="178">
        <v>99.738399999999999</v>
      </c>
      <c r="K90" s="178">
        <v>99.208929999999995</v>
      </c>
      <c r="L90" s="178">
        <v>99.627129999999994</v>
      </c>
      <c r="M90" s="178">
        <v>100.42428</v>
      </c>
      <c r="N90" s="178">
        <v>99.627129999999994</v>
      </c>
      <c r="O90" s="178">
        <v>99.627129999999994</v>
      </c>
      <c r="P90" s="178">
        <v>99.627129999999994</v>
      </c>
      <c r="Q90" s="178">
        <v>99.627129999999994</v>
      </c>
      <c r="R90" s="178">
        <v>99.627129999999994</v>
      </c>
      <c r="S90" s="178">
        <v>99.627129999999994</v>
      </c>
      <c r="T90" s="178">
        <v>99.627129999999994</v>
      </c>
      <c r="U90" s="178">
        <v>99.12</v>
      </c>
      <c r="V90" s="179">
        <v>98.575069999999997</v>
      </c>
      <c r="W90" s="179">
        <v>98.575069999999997</v>
      </c>
      <c r="X90" s="179">
        <v>99.258200000000002</v>
      </c>
      <c r="Y90" s="179">
        <v>99.258200000000002</v>
      </c>
      <c r="Z90" s="179">
        <v>99.258200000000002</v>
      </c>
      <c r="AA90" s="179">
        <v>99.258200000000002</v>
      </c>
      <c r="AB90" s="179">
        <v>99.632400000000004</v>
      </c>
      <c r="AC90" s="179">
        <v>99.632400000000004</v>
      </c>
      <c r="AD90" s="179">
        <v>99.632400000000004</v>
      </c>
      <c r="AE90" s="179">
        <v>100.42959</v>
      </c>
      <c r="AF90" s="179">
        <v>100.42959</v>
      </c>
      <c r="AG90" s="179">
        <v>100.42959</v>
      </c>
      <c r="AH90" s="179">
        <v>100.42959</v>
      </c>
      <c r="AI90" s="179">
        <v>101.23315000000001</v>
      </c>
      <c r="AJ90" s="179">
        <v>101.23314999999999</v>
      </c>
      <c r="AK90" s="179">
        <v>102.57141</v>
      </c>
      <c r="AL90" s="179">
        <v>102.57141</v>
      </c>
      <c r="AM90" s="179">
        <v>102.57141</v>
      </c>
      <c r="AN90" s="180">
        <v>102.57141</v>
      </c>
      <c r="AO90" s="180">
        <v>104.36174</v>
      </c>
      <c r="AP90" s="179">
        <v>104.36174</v>
      </c>
      <c r="AQ90" s="180">
        <v>104.36174</v>
      </c>
      <c r="AR90" s="180">
        <v>104.36174</v>
      </c>
      <c r="AS90" s="180">
        <v>104.36174</v>
      </c>
      <c r="AT90" s="180">
        <v>105.3219</v>
      </c>
      <c r="AU90" s="181">
        <v>106.18875</v>
      </c>
      <c r="AV90" s="181">
        <v>108.48823</v>
      </c>
      <c r="AW90" s="181">
        <v>108.48823</v>
      </c>
      <c r="AX90" s="181">
        <v>110.72933999999999</v>
      </c>
      <c r="AY90" s="181">
        <v>110.72933999999999</v>
      </c>
      <c r="AZ90" s="181">
        <v>112.92607</v>
      </c>
      <c r="BA90" s="181">
        <v>112.92607</v>
      </c>
      <c r="BB90" s="181">
        <v>113.43199</v>
      </c>
      <c r="BC90" s="182">
        <v>114.22127</v>
      </c>
      <c r="BD90" s="182">
        <v>114.22127</v>
      </c>
      <c r="BE90" s="182">
        <v>114.22127</v>
      </c>
      <c r="BF90" s="183">
        <v>115.25108</v>
      </c>
      <c r="BG90" s="183">
        <v>115.25108</v>
      </c>
      <c r="BH90" s="182">
        <v>116.48112</v>
      </c>
      <c r="BI90" s="182">
        <v>117.51933</v>
      </c>
      <c r="BJ90" s="182">
        <v>118.1681</v>
      </c>
      <c r="BK90" s="182">
        <v>118.1681</v>
      </c>
      <c r="BL90" s="182">
        <v>118.1681</v>
      </c>
      <c r="BM90" s="182">
        <v>118.1681</v>
      </c>
    </row>
    <row r="91" spans="1:65" x14ac:dyDescent="0.25">
      <c r="B91" s="148" t="s">
        <v>510</v>
      </c>
      <c r="C91" s="148">
        <v>1</v>
      </c>
      <c r="D91" s="178">
        <v>100</v>
      </c>
      <c r="E91" s="178">
        <v>100</v>
      </c>
      <c r="F91" s="178">
        <v>100</v>
      </c>
      <c r="G91" s="178">
        <v>100</v>
      </c>
      <c r="H91" s="178">
        <v>100</v>
      </c>
      <c r="I91" s="178">
        <v>100</v>
      </c>
      <c r="J91" s="178">
        <v>100</v>
      </c>
      <c r="K91" s="178">
        <v>99.600160000000002</v>
      </c>
      <c r="L91" s="178">
        <v>100.09220999999999</v>
      </c>
      <c r="M91" s="178">
        <v>100.09220999999999</v>
      </c>
      <c r="N91" s="178">
        <v>100.09220999999999</v>
      </c>
      <c r="O91" s="178">
        <v>100.09220999999999</v>
      </c>
      <c r="P91" s="178">
        <v>100.09220999999999</v>
      </c>
      <c r="Q91" s="178">
        <v>100.09220999999999</v>
      </c>
      <c r="R91" s="178">
        <v>100.09220999999999</v>
      </c>
      <c r="S91" s="178">
        <v>100.09220999999999</v>
      </c>
      <c r="T91" s="178">
        <v>100.66611</v>
      </c>
      <c r="U91" s="178">
        <v>99.33</v>
      </c>
      <c r="V91" s="179">
        <v>99.332030000000003</v>
      </c>
      <c r="W91" s="179">
        <v>99.332030000000003</v>
      </c>
      <c r="X91" s="179">
        <v>99.332030000000003</v>
      </c>
      <c r="Y91" s="179">
        <v>100.92795</v>
      </c>
      <c r="Z91" s="179">
        <v>100.92795</v>
      </c>
      <c r="AA91" s="179">
        <v>100.92795</v>
      </c>
      <c r="AB91" s="179">
        <v>100.92795</v>
      </c>
      <c r="AC91" s="179">
        <v>100.17124</v>
      </c>
      <c r="AD91" s="179">
        <v>100.17124</v>
      </c>
      <c r="AE91" s="179">
        <v>100.17124</v>
      </c>
      <c r="AF91" s="179">
        <v>101.01754</v>
      </c>
      <c r="AG91" s="179">
        <v>101.01754</v>
      </c>
      <c r="AH91" s="179">
        <v>101.01754</v>
      </c>
      <c r="AI91" s="179">
        <v>101.01754</v>
      </c>
      <c r="AJ91" s="179">
        <v>101.01754</v>
      </c>
      <c r="AK91" s="179">
        <v>101.01754</v>
      </c>
      <c r="AL91" s="179">
        <v>101.01754</v>
      </c>
      <c r="AM91" s="179">
        <v>101.01754</v>
      </c>
      <c r="AN91" s="180">
        <v>101.01754</v>
      </c>
      <c r="AO91" s="180">
        <v>101.78064000000001</v>
      </c>
      <c r="AP91" s="179">
        <v>101.78064000000001</v>
      </c>
      <c r="AQ91" s="180">
        <v>101.78064000000001</v>
      </c>
      <c r="AR91" s="180">
        <v>102.54951</v>
      </c>
      <c r="AS91" s="180">
        <v>102.54951</v>
      </c>
      <c r="AT91" s="180">
        <v>102.54951</v>
      </c>
      <c r="AU91" s="181">
        <v>104.03</v>
      </c>
      <c r="AV91" s="181">
        <v>105.02697999999999</v>
      </c>
      <c r="AW91" s="181">
        <v>105.02697999999999</v>
      </c>
      <c r="AX91" s="181">
        <v>105.02697999999999</v>
      </c>
      <c r="AY91" s="181">
        <v>105.02697999999999</v>
      </c>
      <c r="AZ91" s="181">
        <v>105.82037</v>
      </c>
      <c r="BA91" s="181">
        <v>106.48009999999999</v>
      </c>
      <c r="BB91" s="181">
        <v>106.9422</v>
      </c>
      <c r="BC91" s="182">
        <v>106.9422</v>
      </c>
      <c r="BD91" s="182">
        <v>110.32695</v>
      </c>
      <c r="BE91" s="182">
        <v>113.79955</v>
      </c>
      <c r="BF91" s="183">
        <v>115.01073</v>
      </c>
      <c r="BG91" s="183">
        <v>116.28408</v>
      </c>
      <c r="BH91" s="182">
        <v>116.28408</v>
      </c>
      <c r="BI91" s="182">
        <v>119.22251</v>
      </c>
      <c r="BJ91" s="182">
        <v>119.22251</v>
      </c>
      <c r="BK91" s="182">
        <v>119.22251</v>
      </c>
      <c r="BL91" s="182">
        <v>119.22251</v>
      </c>
      <c r="BM91" s="182">
        <v>119.22251</v>
      </c>
    </row>
    <row r="92" spans="1:65" x14ac:dyDescent="0.25">
      <c r="A92" s="173" t="s">
        <v>68</v>
      </c>
      <c r="B92" s="188"/>
      <c r="C92" s="186">
        <v>39</v>
      </c>
      <c r="D92" s="175">
        <f>(D93*19+D94*12+D95*2+D96*6)/39</f>
        <v>101.89051282051281</v>
      </c>
      <c r="E92" s="175">
        <f t="shared" ref="E92:BM92" si="25">(E93*19+E94*12+E95*2+E96*6)/39</f>
        <v>102.20447282051282</v>
      </c>
      <c r="F92" s="175">
        <f t="shared" si="25"/>
        <v>102.22229743589745</v>
      </c>
      <c r="G92" s="175">
        <f t="shared" si="25"/>
        <v>102.23391589743591</v>
      </c>
      <c r="H92" s="175">
        <f t="shared" si="25"/>
        <v>102.36744820512821</v>
      </c>
      <c r="I92" s="175">
        <f t="shared" si="25"/>
        <v>102.57423846153847</v>
      </c>
      <c r="J92" s="175">
        <f t="shared" si="25"/>
        <v>102.89369153846152</v>
      </c>
      <c r="K92" s="175">
        <f t="shared" si="25"/>
        <v>103.01908666666667</v>
      </c>
      <c r="L92" s="175">
        <f t="shared" si="25"/>
        <v>102.82294564102564</v>
      </c>
      <c r="M92" s="175">
        <f t="shared" si="25"/>
        <v>102.84845794871795</v>
      </c>
      <c r="N92" s="175">
        <f t="shared" si="25"/>
        <v>103.34297410256409</v>
      </c>
      <c r="O92" s="175">
        <f t="shared" si="25"/>
        <v>103.48032487179488</v>
      </c>
      <c r="P92" s="175">
        <f t="shared" si="25"/>
        <v>103.68738128205128</v>
      </c>
      <c r="Q92" s="175">
        <f t="shared" si="25"/>
        <v>103.59396076923076</v>
      </c>
      <c r="R92" s="175">
        <f t="shared" si="25"/>
        <v>103.66318384615384</v>
      </c>
      <c r="S92" s="175">
        <f t="shared" si="25"/>
        <v>103.55170307692308</v>
      </c>
      <c r="T92" s="175">
        <f t="shared" si="25"/>
        <v>103.85674128205129</v>
      </c>
      <c r="U92" s="175">
        <f t="shared" si="25"/>
        <v>103.81282051282052</v>
      </c>
      <c r="V92" s="176">
        <f t="shared" si="25"/>
        <v>104.46457564102565</v>
      </c>
      <c r="W92" s="176">
        <f t="shared" si="25"/>
        <v>104.46457564102565</v>
      </c>
      <c r="X92" s="176">
        <f t="shared" si="25"/>
        <v>104.46457564102565</v>
      </c>
      <c r="Y92" s="176">
        <f t="shared" si="25"/>
        <v>104.55121102564104</v>
      </c>
      <c r="Z92" s="176">
        <f t="shared" si="25"/>
        <v>104.9107782051282</v>
      </c>
      <c r="AA92" s="176">
        <f t="shared" si="25"/>
        <v>104.79509435897435</v>
      </c>
      <c r="AB92" s="176">
        <f t="shared" si="25"/>
        <v>104.91363256410257</v>
      </c>
      <c r="AC92" s="176">
        <f t="shared" si="25"/>
        <v>104.65844179487179</v>
      </c>
      <c r="AD92" s="176">
        <f t="shared" si="25"/>
        <v>104.96849102564103</v>
      </c>
      <c r="AE92" s="176">
        <f t="shared" si="25"/>
        <v>105.44915256410255</v>
      </c>
      <c r="AF92" s="176">
        <f t="shared" si="25"/>
        <v>105.61364461538462</v>
      </c>
      <c r="AG92" s="176">
        <f t="shared" si="25"/>
        <v>105.64795794871793</v>
      </c>
      <c r="AH92" s="176">
        <f t="shared" si="25"/>
        <v>106.69390256410257</v>
      </c>
      <c r="AI92" s="176">
        <f t="shared" si="25"/>
        <v>106.92619230769232</v>
      </c>
      <c r="AJ92" s="176">
        <f t="shared" si="25"/>
        <v>106.95045794871795</v>
      </c>
      <c r="AK92" s="176">
        <f t="shared" si="25"/>
        <v>103.52273974358974</v>
      </c>
      <c r="AL92" s="176">
        <f t="shared" si="25"/>
        <v>103.90443897435897</v>
      </c>
      <c r="AM92" s="176">
        <f t="shared" si="25"/>
        <v>103.90443897435897</v>
      </c>
      <c r="AN92" s="176">
        <f t="shared" si="25"/>
        <v>103.90602948717948</v>
      </c>
      <c r="AO92" s="176">
        <f t="shared" si="25"/>
        <v>103.52634717948717</v>
      </c>
      <c r="AP92" s="176">
        <f t="shared" si="25"/>
        <v>104.40375769230769</v>
      </c>
      <c r="AQ92" s="176">
        <f t="shared" si="25"/>
        <v>105.82181487179486</v>
      </c>
      <c r="AR92" s="176">
        <f t="shared" si="25"/>
        <v>107.20771538461537</v>
      </c>
      <c r="AS92" s="176">
        <f t="shared" si="25"/>
        <v>109.56167358974359</v>
      </c>
      <c r="AT92" s="176">
        <f t="shared" si="25"/>
        <v>112.1474941025641</v>
      </c>
      <c r="AU92" s="176">
        <f t="shared" si="25"/>
        <v>112.33498102564103</v>
      </c>
      <c r="AV92" s="176">
        <f t="shared" si="25"/>
        <v>112.68588769230769</v>
      </c>
      <c r="AW92" s="176">
        <f t="shared" si="25"/>
        <v>112.72486205128205</v>
      </c>
      <c r="AX92" s="176">
        <f t="shared" si="25"/>
        <v>114.35209692307693</v>
      </c>
      <c r="AY92" s="176">
        <f t="shared" si="25"/>
        <v>115.15829897435898</v>
      </c>
      <c r="AZ92" s="176">
        <f t="shared" si="25"/>
        <v>115.06314153846154</v>
      </c>
      <c r="BA92" s="176">
        <f t="shared" si="25"/>
        <v>115.82311000000001</v>
      </c>
      <c r="BB92" s="176">
        <f t="shared" si="25"/>
        <v>117.05108871794873</v>
      </c>
      <c r="BC92" s="176">
        <f t="shared" si="25"/>
        <v>117.26807589743589</v>
      </c>
      <c r="BD92" s="176">
        <f t="shared" si="25"/>
        <v>117.87187794871792</v>
      </c>
      <c r="BE92" s="176">
        <f t="shared" si="25"/>
        <v>119.21794871794872</v>
      </c>
      <c r="BF92" s="176">
        <f t="shared" si="25"/>
        <v>121.01428974358976</v>
      </c>
      <c r="BG92" s="176">
        <f t="shared" si="25"/>
        <v>121.2612653846154</v>
      </c>
      <c r="BH92" s="176">
        <f t="shared" si="25"/>
        <v>121.47123794871794</v>
      </c>
      <c r="BI92" s="176">
        <f t="shared" si="25"/>
        <v>121.66549205128204</v>
      </c>
      <c r="BJ92" s="176">
        <f t="shared" si="25"/>
        <v>123.96171743589744</v>
      </c>
      <c r="BK92" s="176">
        <f t="shared" si="25"/>
        <v>124.21588307692306</v>
      </c>
      <c r="BL92" s="176">
        <f t="shared" si="25"/>
        <v>124.34110128205128</v>
      </c>
      <c r="BM92" s="176">
        <f t="shared" si="25"/>
        <v>124.67559487179489</v>
      </c>
    </row>
    <row r="93" spans="1:65" x14ac:dyDescent="0.25">
      <c r="B93" s="148" t="s">
        <v>511</v>
      </c>
      <c r="C93" s="148">
        <v>19</v>
      </c>
      <c r="D93" s="178">
        <v>101.40368421052631</v>
      </c>
      <c r="E93" s="178">
        <v>101.64895894736843</v>
      </c>
      <c r="F93" s="178">
        <v>101.64895894736843</v>
      </c>
      <c r="G93" s="178">
        <v>101.64895894736843</v>
      </c>
      <c r="H93" s="178">
        <v>101.64895894736843</v>
      </c>
      <c r="I93" s="178">
        <v>101.64895894736843</v>
      </c>
      <c r="J93" s="178">
        <v>101.89727526315789</v>
      </c>
      <c r="K93" s="178">
        <v>102.08228000000001</v>
      </c>
      <c r="L93" s="178">
        <v>101.65649263157894</v>
      </c>
      <c r="M93" s="178">
        <v>101.65649263157894</v>
      </c>
      <c r="N93" s="178">
        <v>102.17156263157895</v>
      </c>
      <c r="O93" s="178">
        <v>102.17156263157895</v>
      </c>
      <c r="P93" s="178">
        <v>102.38412894736842</v>
      </c>
      <c r="Q93" s="178">
        <v>102.19233315789474</v>
      </c>
      <c r="R93" s="178">
        <v>102.31885736842105</v>
      </c>
      <c r="S93" s="178">
        <v>102.09002842105264</v>
      </c>
      <c r="T93" s="178">
        <v>102.44285000000001</v>
      </c>
      <c r="U93" s="178">
        <v>102.22</v>
      </c>
      <c r="V93" s="179">
        <v>102.80455631578948</v>
      </c>
      <c r="W93" s="179">
        <v>102.80455631578948</v>
      </c>
      <c r="X93" s="179">
        <v>102.80455631578948</v>
      </c>
      <c r="Y93" s="179">
        <v>102.92266473684212</v>
      </c>
      <c r="Z93" s="179">
        <v>103.38530157894738</v>
      </c>
      <c r="AA93" s="179">
        <v>103.10026526315789</v>
      </c>
      <c r="AB93" s="179">
        <v>103.3205152631579</v>
      </c>
      <c r="AC93" s="179">
        <v>103.3205152631579</v>
      </c>
      <c r="AD93" s="179">
        <v>103.80002263157895</v>
      </c>
      <c r="AE93" s="179">
        <v>104.05743842105262</v>
      </c>
      <c r="AF93" s="179">
        <v>104.36597052631579</v>
      </c>
      <c r="AG93" s="179">
        <v>104.18206631578948</v>
      </c>
      <c r="AH93" s="179">
        <v>104.18206631578948</v>
      </c>
      <c r="AI93" s="179">
        <v>104.55914315789474</v>
      </c>
      <c r="AJ93" s="179">
        <v>104.55914421052631</v>
      </c>
      <c r="AK93" s="179">
        <v>97.536763684210527</v>
      </c>
      <c r="AL93" s="179">
        <v>97.746733684210525</v>
      </c>
      <c r="AM93" s="179">
        <v>97.746733684210525</v>
      </c>
      <c r="AN93" s="180">
        <v>97.75</v>
      </c>
      <c r="AO93" s="179">
        <v>97.69</v>
      </c>
      <c r="AP93" s="179">
        <v>99.445132105263156</v>
      </c>
      <c r="AQ93" s="180">
        <v>102.15574631578947</v>
      </c>
      <c r="AR93" s="180">
        <v>103.96767789473684</v>
      </c>
      <c r="AS93" s="180">
        <v>106.70991736842105</v>
      </c>
      <c r="AT93" s="180">
        <v>108.67184578947368</v>
      </c>
      <c r="AU93" s="180">
        <v>108.67</v>
      </c>
      <c r="AV93" s="180">
        <v>109.02</v>
      </c>
      <c r="AW93" s="181">
        <v>109.1</v>
      </c>
      <c r="AX93" s="181">
        <v>111.5</v>
      </c>
      <c r="AY93" s="181">
        <v>111.70175263157896</v>
      </c>
      <c r="AZ93" s="181">
        <v>111.215</v>
      </c>
      <c r="BA93" s="181">
        <v>111.9238352631579</v>
      </c>
      <c r="BB93" s="181">
        <v>114.84</v>
      </c>
      <c r="BC93" s="181">
        <v>115.27</v>
      </c>
      <c r="BD93" s="181">
        <v>115.47</v>
      </c>
      <c r="BE93" s="182">
        <v>118.1</v>
      </c>
      <c r="BF93" s="183">
        <v>118.6</v>
      </c>
      <c r="BG93" s="183">
        <v>119.00292578947368</v>
      </c>
      <c r="BH93" s="182">
        <v>119.37342</v>
      </c>
      <c r="BI93" s="181">
        <v>119.77215210526315</v>
      </c>
      <c r="BJ93" s="182">
        <v>120.10802421052631</v>
      </c>
      <c r="BK93" s="181">
        <v>120.44858631578946</v>
      </c>
      <c r="BL93" s="181">
        <v>120.68438578947368</v>
      </c>
      <c r="BM93" s="181">
        <v>121.39147578947369</v>
      </c>
    </row>
    <row r="94" spans="1:65" x14ac:dyDescent="0.25">
      <c r="B94" s="148" t="s">
        <v>512</v>
      </c>
      <c r="C94" s="148">
        <v>12</v>
      </c>
      <c r="D94" s="178">
        <v>101.71</v>
      </c>
      <c r="E94" s="178">
        <v>101.71163</v>
      </c>
      <c r="F94" s="178">
        <v>101.71163</v>
      </c>
      <c r="G94" s="178">
        <v>101.71163</v>
      </c>
      <c r="H94" s="178">
        <v>102.14561</v>
      </c>
      <c r="I94" s="178">
        <v>102.33918</v>
      </c>
      <c r="J94" s="178">
        <v>102.54187</v>
      </c>
      <c r="K94" s="178">
        <v>102.54187</v>
      </c>
      <c r="L94" s="178">
        <v>102.54187</v>
      </c>
      <c r="M94" s="178">
        <v>102.54187</v>
      </c>
      <c r="N94" s="178">
        <v>103.33351999999999</v>
      </c>
      <c r="O94" s="178">
        <v>103.77991</v>
      </c>
      <c r="P94" s="178">
        <v>104.11628</v>
      </c>
      <c r="Q94" s="178">
        <v>104.11633999999999</v>
      </c>
      <c r="R94" s="178">
        <v>104.11633999999999</v>
      </c>
      <c r="S94" s="178">
        <v>104.11633999999999</v>
      </c>
      <c r="T94" s="178">
        <v>104.54908</v>
      </c>
      <c r="U94" s="178">
        <v>104.76</v>
      </c>
      <c r="V94" s="179">
        <v>104.76233000000001</v>
      </c>
      <c r="W94" s="179">
        <v>104.76233000000001</v>
      </c>
      <c r="X94" s="179">
        <v>104.76233000000001</v>
      </c>
      <c r="Y94" s="179">
        <v>104.85689000000001</v>
      </c>
      <c r="Z94" s="179">
        <v>105.20904</v>
      </c>
      <c r="AA94" s="179">
        <v>105.20904</v>
      </c>
      <c r="AB94" s="179">
        <v>105.20904</v>
      </c>
      <c r="AC94" s="179">
        <v>104.22490999999999</v>
      </c>
      <c r="AD94" s="179">
        <v>104.47335</v>
      </c>
      <c r="AE94" s="179">
        <v>105.48730999999999</v>
      </c>
      <c r="AF94" s="179">
        <v>105.48730999999999</v>
      </c>
      <c r="AG94" s="179">
        <v>105.89001</v>
      </c>
      <c r="AH94" s="179">
        <v>106.03607</v>
      </c>
      <c r="AI94" s="179">
        <v>106.036075</v>
      </c>
      <c r="AJ94" s="179">
        <v>106.03608</v>
      </c>
      <c r="AK94" s="179">
        <v>105.87813</v>
      </c>
      <c r="AL94" s="179">
        <v>106.32984999999999</v>
      </c>
      <c r="AM94" s="179">
        <v>106.32984999999999</v>
      </c>
      <c r="AN94" s="180">
        <v>106.32985000000001</v>
      </c>
      <c r="AO94" s="180">
        <v>104.98348</v>
      </c>
      <c r="AP94" s="179">
        <v>104.98348</v>
      </c>
      <c r="AQ94" s="180">
        <v>105.24453</v>
      </c>
      <c r="AR94" s="180">
        <v>106.5909</v>
      </c>
      <c r="AS94" s="180">
        <v>109.81313</v>
      </c>
      <c r="AT94" s="180">
        <v>111.68616</v>
      </c>
      <c r="AU94" s="181">
        <v>112.26154</v>
      </c>
      <c r="AV94" s="181">
        <v>112.39251</v>
      </c>
      <c r="AW94" s="181">
        <v>112.39251</v>
      </c>
      <c r="AX94" s="181">
        <v>113.06766</v>
      </c>
      <c r="AY94" s="181">
        <v>114.66791000000001</v>
      </c>
      <c r="AZ94" s="181">
        <v>115.12934</v>
      </c>
      <c r="BA94" s="181">
        <v>116.25364</v>
      </c>
      <c r="BB94" s="181">
        <v>115.62730999999999</v>
      </c>
      <c r="BC94" s="182">
        <v>115.62730999999999</v>
      </c>
      <c r="BD94" s="182">
        <v>117.13106999999999</v>
      </c>
      <c r="BE94" s="182">
        <v>117.3</v>
      </c>
      <c r="BF94" s="183">
        <v>118.92149999999999</v>
      </c>
      <c r="BG94" s="183">
        <v>118.92149999999999</v>
      </c>
      <c r="BH94" s="182">
        <v>118.92149999999999</v>
      </c>
      <c r="BI94" s="182">
        <v>118.92149999999999</v>
      </c>
      <c r="BJ94" s="182">
        <v>125.79219000000001</v>
      </c>
      <c r="BK94" s="182">
        <v>126.05097000000001</v>
      </c>
      <c r="BL94" s="182">
        <v>125.99633</v>
      </c>
      <c r="BM94" s="182">
        <v>125.88594999999999</v>
      </c>
    </row>
    <row r="95" spans="1:65" x14ac:dyDescent="0.25">
      <c r="B95" s="148" t="s">
        <v>513</v>
      </c>
      <c r="C95" s="148">
        <v>2</v>
      </c>
      <c r="D95" s="178">
        <v>110.51</v>
      </c>
      <c r="E95" s="178">
        <v>110.51467</v>
      </c>
      <c r="F95" s="178">
        <v>110.51467</v>
      </c>
      <c r="G95" s="178">
        <v>110.51467</v>
      </c>
      <c r="H95" s="178">
        <v>110.51467</v>
      </c>
      <c r="I95" s="178">
        <v>113.38566</v>
      </c>
      <c r="J95" s="178">
        <v>113.38566</v>
      </c>
      <c r="K95" s="178">
        <v>113.38566</v>
      </c>
      <c r="L95" s="178">
        <v>113.38566</v>
      </c>
      <c r="M95" s="178">
        <v>113.38566</v>
      </c>
      <c r="N95" s="178">
        <v>113.38566</v>
      </c>
      <c r="O95" s="178">
        <v>113.38566</v>
      </c>
      <c r="P95" s="178">
        <v>113.38566</v>
      </c>
      <c r="Q95" s="178">
        <v>113.38566</v>
      </c>
      <c r="R95" s="178">
        <v>113.38566</v>
      </c>
      <c r="S95" s="178">
        <v>113.38566</v>
      </c>
      <c r="T95" s="178">
        <v>113.38566</v>
      </c>
      <c r="U95" s="178">
        <v>113.39</v>
      </c>
      <c r="V95" s="179">
        <v>113.38566</v>
      </c>
      <c r="W95" s="179">
        <v>113.38566</v>
      </c>
      <c r="X95" s="179">
        <v>113.38566</v>
      </c>
      <c r="Y95" s="179">
        <v>113.38566</v>
      </c>
      <c r="Z95" s="179">
        <v>113.38566</v>
      </c>
      <c r="AA95" s="179">
        <v>113.38566</v>
      </c>
      <c r="AB95" s="179">
        <v>113.38566</v>
      </c>
      <c r="AC95" s="179">
        <v>113.38566</v>
      </c>
      <c r="AD95" s="179">
        <v>113.38566</v>
      </c>
      <c r="AE95" s="179">
        <v>113.38566</v>
      </c>
      <c r="AF95" s="179">
        <v>113.38566</v>
      </c>
      <c r="AG95" s="179">
        <v>113.38566</v>
      </c>
      <c r="AH95" s="179">
        <v>126.76902</v>
      </c>
      <c r="AI95" s="179">
        <v>126.76902</v>
      </c>
      <c r="AJ95" s="179">
        <v>126.76902</v>
      </c>
      <c r="AK95" s="179">
        <v>126.76902</v>
      </c>
      <c r="AL95" s="179">
        <v>129.27954</v>
      </c>
      <c r="AM95" s="179">
        <v>129.27954</v>
      </c>
      <c r="AN95" s="180">
        <v>129.27954</v>
      </c>
      <c r="AO95" s="180">
        <v>129.27954</v>
      </c>
      <c r="AP95" s="179">
        <v>129.27954</v>
      </c>
      <c r="AQ95" s="180">
        <v>129.27954</v>
      </c>
      <c r="AR95" s="180">
        <v>129.27954</v>
      </c>
      <c r="AS95" s="180">
        <v>129.27954</v>
      </c>
      <c r="AT95" s="180">
        <v>129.27954</v>
      </c>
      <c r="AU95" s="181">
        <v>129.27954</v>
      </c>
      <c r="AV95" s="181">
        <v>129.27954</v>
      </c>
      <c r="AW95" s="181">
        <v>129.27954</v>
      </c>
      <c r="AX95" s="181">
        <v>134.15971999999999</v>
      </c>
      <c r="AY95" s="181">
        <v>134.15971999999999</v>
      </c>
      <c r="AZ95" s="181">
        <v>134.15971999999999</v>
      </c>
      <c r="BA95" s="181">
        <v>134.15971999999999</v>
      </c>
      <c r="BB95" s="181">
        <v>134.15971999999999</v>
      </c>
      <c r="BC95" s="182">
        <v>134.15971999999999</v>
      </c>
      <c r="BD95" s="182">
        <v>134.15971999999999</v>
      </c>
      <c r="BE95" s="182">
        <v>134.19999999999999</v>
      </c>
      <c r="BF95" s="183">
        <v>134.15971999999999</v>
      </c>
      <c r="BG95" s="183">
        <v>134.15971999999999</v>
      </c>
      <c r="BH95" s="182">
        <v>134.15971999999999</v>
      </c>
      <c r="BI95" s="182">
        <v>134.15971999999999</v>
      </c>
      <c r="BJ95" s="182">
        <v>134.15971999999999</v>
      </c>
      <c r="BK95" s="182">
        <v>134.15971999999999</v>
      </c>
      <c r="BL95" s="182">
        <v>134.15971999999999</v>
      </c>
      <c r="BM95" s="182">
        <v>134.15971999999999</v>
      </c>
    </row>
    <row r="96" spans="1:65" x14ac:dyDescent="0.25">
      <c r="B96" s="148" t="s">
        <v>514</v>
      </c>
      <c r="C96" s="148">
        <v>6</v>
      </c>
      <c r="D96" s="178">
        <v>100.92</v>
      </c>
      <c r="E96" s="178">
        <v>102.17922</v>
      </c>
      <c r="F96" s="178">
        <v>102.29508</v>
      </c>
      <c r="G96" s="178">
        <v>102.3706</v>
      </c>
      <c r="H96" s="178">
        <v>102.3706</v>
      </c>
      <c r="I96" s="178">
        <v>102.3706</v>
      </c>
      <c r="J96" s="178">
        <v>103.25533</v>
      </c>
      <c r="K96" s="178">
        <v>103.48455</v>
      </c>
      <c r="L96" s="178">
        <v>103.55795999999999</v>
      </c>
      <c r="M96" s="178">
        <v>103.72378999999999</v>
      </c>
      <c r="N96" s="178">
        <v>103.72378999999999</v>
      </c>
      <c r="O96" s="178">
        <v>103.72378999999999</v>
      </c>
      <c r="P96" s="178">
        <v>103.72378999999999</v>
      </c>
      <c r="Q96" s="178">
        <v>103.72378999999999</v>
      </c>
      <c r="R96" s="178">
        <v>103.77307999999999</v>
      </c>
      <c r="S96" s="178">
        <v>103.77307999999999</v>
      </c>
      <c r="T96" s="178">
        <v>103.77307999999999</v>
      </c>
      <c r="U96" s="178">
        <v>103.77</v>
      </c>
      <c r="V96" s="179">
        <v>106.1521</v>
      </c>
      <c r="W96" s="179">
        <v>106.1521</v>
      </c>
      <c r="X96" s="179">
        <v>106.1521</v>
      </c>
      <c r="Y96" s="179">
        <v>106.1521</v>
      </c>
      <c r="Z96" s="179">
        <v>106.31997</v>
      </c>
      <c r="AA96" s="179">
        <v>106.47064</v>
      </c>
      <c r="AB96" s="179">
        <v>106.54367999999999</v>
      </c>
      <c r="AC96" s="179">
        <v>106.8532</v>
      </c>
      <c r="AD96" s="179">
        <v>106.8532</v>
      </c>
      <c r="AE96" s="179">
        <v>107.13442999999999</v>
      </c>
      <c r="AF96" s="179">
        <v>107.22660999999999</v>
      </c>
      <c r="AG96" s="179">
        <v>107.22660999999999</v>
      </c>
      <c r="AH96" s="179">
        <v>109.27200999999999</v>
      </c>
      <c r="AI96" s="179">
        <v>109.58780666666667</v>
      </c>
      <c r="AJ96" s="179">
        <v>109.74552</v>
      </c>
      <c r="AK96" s="179">
        <v>110.01879</v>
      </c>
      <c r="AL96" s="179">
        <v>110.09465</v>
      </c>
      <c r="AM96" s="179">
        <v>110.09465</v>
      </c>
      <c r="AN96" s="180">
        <v>110.094645</v>
      </c>
      <c r="AO96" s="180">
        <v>110.50945</v>
      </c>
      <c r="AP96" s="179">
        <v>110.65470000000001</v>
      </c>
      <c r="AQ96" s="180">
        <v>110.76636000000001</v>
      </c>
      <c r="AR96" s="180">
        <v>111.34419</v>
      </c>
      <c r="AS96" s="180">
        <v>111.5167</v>
      </c>
      <c r="AT96" s="180">
        <v>118.3657</v>
      </c>
      <c r="AU96" s="181">
        <v>118.43944999999999</v>
      </c>
      <c r="AV96" s="181">
        <v>119.35007</v>
      </c>
      <c r="AW96" s="181">
        <v>119.35007</v>
      </c>
      <c r="AX96" s="181">
        <v>119.35007</v>
      </c>
      <c r="AY96" s="181">
        <v>120.751</v>
      </c>
      <c r="AZ96" s="181">
        <v>120.751</v>
      </c>
      <c r="BA96" s="181">
        <v>121.19755000000001</v>
      </c>
      <c r="BB96" s="181">
        <v>121.19755000000001</v>
      </c>
      <c r="BC96" s="182">
        <v>121.24630000000001</v>
      </c>
      <c r="BD96" s="182">
        <v>121.53016</v>
      </c>
      <c r="BE96" s="182">
        <v>121.6</v>
      </c>
      <c r="BF96" s="183">
        <v>128.46331000000001</v>
      </c>
      <c r="BG96" s="183">
        <v>128.79272</v>
      </c>
      <c r="BH96" s="182">
        <v>128.98430999999999</v>
      </c>
      <c r="BI96" s="182">
        <v>128.98430999999999</v>
      </c>
      <c r="BJ96" s="182">
        <v>129.10480000000001</v>
      </c>
      <c r="BK96" s="182">
        <v>129.16086999999999</v>
      </c>
      <c r="BL96" s="182">
        <v>129.33736999999999</v>
      </c>
      <c r="BM96" s="182">
        <v>129.49322000000001</v>
      </c>
    </row>
    <row r="97" spans="1:65" x14ac:dyDescent="0.25">
      <c r="A97" s="173" t="s">
        <v>69</v>
      </c>
      <c r="B97" s="188"/>
      <c r="C97" s="186">
        <v>2</v>
      </c>
      <c r="D97" s="175">
        <f>D98</f>
        <v>100.61</v>
      </c>
      <c r="E97" s="175">
        <f t="shared" ref="E97:BM97" si="26">E98</f>
        <v>101.48636999999999</v>
      </c>
      <c r="F97" s="175">
        <f t="shared" si="26"/>
        <v>101.48636999999999</v>
      </c>
      <c r="G97" s="175">
        <f t="shared" si="26"/>
        <v>100.94862999999999</v>
      </c>
      <c r="H97" s="175">
        <f t="shared" si="26"/>
        <v>102.18812</v>
      </c>
      <c r="I97" s="175">
        <f t="shared" si="26"/>
        <v>102.18812</v>
      </c>
      <c r="J97" s="175">
        <f t="shared" si="26"/>
        <v>102.18812</v>
      </c>
      <c r="K97" s="175">
        <f t="shared" si="26"/>
        <v>102.18812</v>
      </c>
      <c r="L97" s="175">
        <f t="shared" si="26"/>
        <v>102.18812</v>
      </c>
      <c r="M97" s="175">
        <f t="shared" si="26"/>
        <v>102.18812</v>
      </c>
      <c r="N97" s="175">
        <f t="shared" si="26"/>
        <v>102.47277</v>
      </c>
      <c r="O97" s="175">
        <f t="shared" si="26"/>
        <v>102.47277</v>
      </c>
      <c r="P97" s="175">
        <f t="shared" si="26"/>
        <v>104.01929</v>
      </c>
      <c r="Q97" s="175">
        <f t="shared" si="26"/>
        <v>104.01929</v>
      </c>
      <c r="R97" s="175">
        <f t="shared" si="26"/>
        <v>104.01929</v>
      </c>
      <c r="S97" s="175">
        <f t="shared" si="26"/>
        <v>104.01929</v>
      </c>
      <c r="T97" s="175">
        <f t="shared" si="26"/>
        <v>104.01929</v>
      </c>
      <c r="U97" s="175">
        <f t="shared" si="26"/>
        <v>104</v>
      </c>
      <c r="V97" s="176">
        <f t="shared" si="26"/>
        <v>104.01929</v>
      </c>
      <c r="W97" s="176">
        <f t="shared" si="26"/>
        <v>104.01929</v>
      </c>
      <c r="X97" s="176">
        <f t="shared" si="26"/>
        <v>105.38271</v>
      </c>
      <c r="Y97" s="176">
        <f t="shared" si="26"/>
        <v>105.38271</v>
      </c>
      <c r="Z97" s="176">
        <f t="shared" si="26"/>
        <v>105.38271</v>
      </c>
      <c r="AA97" s="176">
        <f t="shared" si="26"/>
        <v>105.38271</v>
      </c>
      <c r="AB97" s="176">
        <f t="shared" si="26"/>
        <v>105.38271</v>
      </c>
      <c r="AC97" s="176">
        <f t="shared" si="26"/>
        <v>106.12487</v>
      </c>
      <c r="AD97" s="176">
        <f t="shared" si="26"/>
        <v>106.12487</v>
      </c>
      <c r="AE97" s="176">
        <f t="shared" si="26"/>
        <v>106.12487</v>
      </c>
      <c r="AF97" s="176">
        <f t="shared" si="26"/>
        <v>106.12487</v>
      </c>
      <c r="AG97" s="176">
        <f t="shared" si="26"/>
        <v>106.12487</v>
      </c>
      <c r="AH97" s="176">
        <f t="shared" si="26"/>
        <v>106.52674</v>
      </c>
      <c r="AI97" s="176">
        <f t="shared" si="26"/>
        <v>106.52674</v>
      </c>
      <c r="AJ97" s="176">
        <f t="shared" si="26"/>
        <v>106.52674</v>
      </c>
      <c r="AK97" s="176">
        <f t="shared" si="26"/>
        <v>107.11374000000001</v>
      </c>
      <c r="AL97" s="176">
        <f t="shared" si="26"/>
        <v>107.11374000000001</v>
      </c>
      <c r="AM97" s="176">
        <f t="shared" si="26"/>
        <v>107.11374000000001</v>
      </c>
      <c r="AN97" s="176">
        <f t="shared" si="26"/>
        <v>107.1</v>
      </c>
      <c r="AO97" s="176">
        <f t="shared" si="26"/>
        <v>107.11374000000001</v>
      </c>
      <c r="AP97" s="176">
        <f t="shared" si="26"/>
        <v>107.11374000000001</v>
      </c>
      <c r="AQ97" s="176">
        <f t="shared" si="26"/>
        <v>107.11374000000001</v>
      </c>
      <c r="AR97" s="176">
        <f t="shared" si="26"/>
        <v>108.82323</v>
      </c>
      <c r="AS97" s="176">
        <f t="shared" si="26"/>
        <v>111.68322000000001</v>
      </c>
      <c r="AT97" s="176">
        <f t="shared" si="26"/>
        <v>111.68322000000001</v>
      </c>
      <c r="AU97" s="176">
        <f t="shared" si="26"/>
        <v>112.19037</v>
      </c>
      <c r="AV97" s="176">
        <f t="shared" si="26"/>
        <v>112.19037</v>
      </c>
      <c r="AW97" s="176">
        <f t="shared" si="26"/>
        <v>112.19037</v>
      </c>
      <c r="AX97" s="176">
        <f t="shared" si="26"/>
        <v>112.19037</v>
      </c>
      <c r="AY97" s="176">
        <f t="shared" si="26"/>
        <v>114.58268</v>
      </c>
      <c r="AZ97" s="176">
        <f t="shared" si="26"/>
        <v>114.58268</v>
      </c>
      <c r="BA97" s="176">
        <f t="shared" si="26"/>
        <v>114.58268</v>
      </c>
      <c r="BB97" s="176">
        <f t="shared" si="26"/>
        <v>114.58268</v>
      </c>
      <c r="BC97" s="176">
        <f t="shared" si="26"/>
        <v>114.58268</v>
      </c>
      <c r="BD97" s="176">
        <f t="shared" si="26"/>
        <v>115.23496</v>
      </c>
      <c r="BE97" s="176">
        <f t="shared" si="26"/>
        <v>116.43805999999999</v>
      </c>
      <c r="BF97" s="176">
        <f t="shared" si="26"/>
        <v>116.43805999999999</v>
      </c>
      <c r="BG97" s="176">
        <f t="shared" si="26"/>
        <v>116.43805999999999</v>
      </c>
      <c r="BH97" s="176">
        <f t="shared" si="26"/>
        <v>116.43805999999999</v>
      </c>
      <c r="BI97" s="176">
        <f t="shared" si="26"/>
        <v>118.66721</v>
      </c>
      <c r="BJ97" s="176">
        <f t="shared" si="26"/>
        <v>118.66721</v>
      </c>
      <c r="BK97" s="176">
        <f t="shared" si="26"/>
        <v>118.66721</v>
      </c>
      <c r="BL97" s="176">
        <f t="shared" si="26"/>
        <v>119.04658999999999</v>
      </c>
      <c r="BM97" s="176">
        <f t="shared" si="26"/>
        <v>119.04658999999999</v>
      </c>
    </row>
    <row r="98" spans="1:65" x14ac:dyDescent="0.25">
      <c r="B98" s="148" t="s">
        <v>515</v>
      </c>
      <c r="C98" s="148">
        <v>2</v>
      </c>
      <c r="D98" s="178">
        <v>100.61</v>
      </c>
      <c r="E98" s="178">
        <v>101.48636999999999</v>
      </c>
      <c r="F98" s="178">
        <v>101.48636999999999</v>
      </c>
      <c r="G98" s="178">
        <v>100.94862999999999</v>
      </c>
      <c r="H98" s="178">
        <v>102.18812</v>
      </c>
      <c r="I98" s="178">
        <v>102.18812</v>
      </c>
      <c r="J98" s="178">
        <v>102.18812</v>
      </c>
      <c r="K98" s="178">
        <v>102.18812</v>
      </c>
      <c r="L98" s="178">
        <v>102.18812</v>
      </c>
      <c r="M98" s="178">
        <v>102.18812</v>
      </c>
      <c r="N98" s="178">
        <v>102.47277</v>
      </c>
      <c r="O98" s="178">
        <v>102.47277</v>
      </c>
      <c r="P98" s="178">
        <v>104.01929</v>
      </c>
      <c r="Q98" s="178">
        <v>104.01929</v>
      </c>
      <c r="R98" s="178">
        <v>104.01929</v>
      </c>
      <c r="S98" s="178">
        <v>104.01929</v>
      </c>
      <c r="T98" s="178">
        <v>104.01929</v>
      </c>
      <c r="U98" s="178">
        <v>104</v>
      </c>
      <c r="V98" s="179">
        <v>104.01929</v>
      </c>
      <c r="W98" s="179">
        <v>104.01929</v>
      </c>
      <c r="X98" s="179">
        <v>105.38271</v>
      </c>
      <c r="Y98" s="179">
        <v>105.38271</v>
      </c>
      <c r="Z98" s="179">
        <v>105.38271</v>
      </c>
      <c r="AA98" s="179">
        <v>105.38271</v>
      </c>
      <c r="AB98" s="179">
        <v>105.38271</v>
      </c>
      <c r="AC98" s="179">
        <v>106.12487</v>
      </c>
      <c r="AD98" s="179">
        <v>106.12487</v>
      </c>
      <c r="AE98" s="179">
        <v>106.12487</v>
      </c>
      <c r="AF98" s="179">
        <v>106.12487</v>
      </c>
      <c r="AG98" s="179">
        <v>106.12487</v>
      </c>
      <c r="AH98" s="179">
        <v>106.52674</v>
      </c>
      <c r="AI98" s="179">
        <v>106.52674</v>
      </c>
      <c r="AJ98" s="179">
        <v>106.52674</v>
      </c>
      <c r="AK98" s="179">
        <v>107.11374000000001</v>
      </c>
      <c r="AL98" s="179">
        <v>107.11374000000001</v>
      </c>
      <c r="AM98" s="179">
        <v>107.11374000000001</v>
      </c>
      <c r="AN98" s="180">
        <v>107.1</v>
      </c>
      <c r="AO98" s="180">
        <v>107.11374000000001</v>
      </c>
      <c r="AP98" s="179">
        <v>107.11374000000001</v>
      </c>
      <c r="AQ98" s="180">
        <v>107.11374000000001</v>
      </c>
      <c r="AR98" s="180">
        <v>108.82323</v>
      </c>
      <c r="AS98" s="180">
        <v>111.68322000000001</v>
      </c>
      <c r="AT98" s="180">
        <v>111.68322000000001</v>
      </c>
      <c r="AU98" s="181">
        <v>112.19037</v>
      </c>
      <c r="AV98" s="181">
        <v>112.19037</v>
      </c>
      <c r="AW98" s="181">
        <v>112.19037</v>
      </c>
      <c r="AX98" s="181">
        <v>112.19037</v>
      </c>
      <c r="AY98" s="181">
        <v>114.58268</v>
      </c>
      <c r="AZ98" s="181">
        <v>114.58268</v>
      </c>
      <c r="BA98" s="181">
        <v>114.58268</v>
      </c>
      <c r="BB98" s="181">
        <v>114.58268</v>
      </c>
      <c r="BC98" s="181">
        <v>114.58268</v>
      </c>
      <c r="BD98" s="182">
        <v>115.23496</v>
      </c>
      <c r="BE98" s="182">
        <v>116.43805999999999</v>
      </c>
      <c r="BF98" s="183">
        <v>116.43805999999999</v>
      </c>
      <c r="BG98" s="183">
        <v>116.43805999999999</v>
      </c>
      <c r="BH98" s="183">
        <v>116.43805999999999</v>
      </c>
      <c r="BI98" s="182">
        <v>118.66721</v>
      </c>
      <c r="BJ98" s="182">
        <v>118.66721</v>
      </c>
      <c r="BK98" s="182">
        <v>118.66721</v>
      </c>
      <c r="BL98" s="182">
        <v>119.04658999999999</v>
      </c>
      <c r="BM98" s="182">
        <v>119.04658999999999</v>
      </c>
    </row>
    <row r="99" spans="1:65" x14ac:dyDescent="0.25">
      <c r="A99" s="189" t="s">
        <v>70</v>
      </c>
      <c r="B99" s="188"/>
      <c r="C99" s="168">
        <v>15</v>
      </c>
      <c r="D99" s="169">
        <f>D100</f>
        <v>102.51266666666666</v>
      </c>
      <c r="E99" s="169">
        <f t="shared" ref="E99:BM99" si="27">E100</f>
        <v>102.51021133333333</v>
      </c>
      <c r="F99" s="169">
        <f t="shared" si="27"/>
        <v>102.72230466666666</v>
      </c>
      <c r="G99" s="169">
        <f t="shared" si="27"/>
        <v>103.25310600000002</v>
      </c>
      <c r="H99" s="169">
        <f t="shared" si="27"/>
        <v>103.08103200000001</v>
      </c>
      <c r="I99" s="169">
        <f t="shared" si="27"/>
        <v>103.08103200000001</v>
      </c>
      <c r="J99" s="169">
        <f t="shared" si="27"/>
        <v>103.33828866666667</v>
      </c>
      <c r="K99" s="169">
        <f t="shared" si="27"/>
        <v>103.91725866666665</v>
      </c>
      <c r="L99" s="169">
        <f t="shared" si="27"/>
        <v>103.91725866666665</v>
      </c>
      <c r="M99" s="169">
        <f t="shared" si="27"/>
        <v>98.951437999999996</v>
      </c>
      <c r="N99" s="169">
        <f t="shared" si="27"/>
        <v>104.36698533333333</v>
      </c>
      <c r="O99" s="169">
        <f t="shared" si="27"/>
        <v>104.36698533333333</v>
      </c>
      <c r="P99" s="169">
        <f t="shared" si="27"/>
        <v>104.36698533333333</v>
      </c>
      <c r="Q99" s="169">
        <f t="shared" si="27"/>
        <v>105.24609333333335</v>
      </c>
      <c r="R99" s="169">
        <f t="shared" si="27"/>
        <v>105.24609333333335</v>
      </c>
      <c r="S99" s="169">
        <f t="shared" si="27"/>
        <v>105.24609333333335</v>
      </c>
      <c r="T99" s="169">
        <f t="shared" si="27"/>
        <v>105.24609333333335</v>
      </c>
      <c r="U99" s="169">
        <f t="shared" si="27"/>
        <v>105.57376800000002</v>
      </c>
      <c r="V99" s="170">
        <f t="shared" si="27"/>
        <v>103.35382200000001</v>
      </c>
      <c r="W99" s="170">
        <f t="shared" si="27"/>
        <v>105.32759533333335</v>
      </c>
      <c r="X99" s="170">
        <f t="shared" si="27"/>
        <v>105.32759533333335</v>
      </c>
      <c r="Y99" s="170">
        <f t="shared" si="27"/>
        <v>106.12860599999999</v>
      </c>
      <c r="Z99" s="170">
        <f t="shared" si="27"/>
        <v>106.17860933333333</v>
      </c>
      <c r="AA99" s="170">
        <f t="shared" si="27"/>
        <v>106.17860933333333</v>
      </c>
      <c r="AB99" s="170">
        <f t="shared" si="27"/>
        <v>107.25649200000001</v>
      </c>
      <c r="AC99" s="170">
        <f t="shared" si="27"/>
        <v>107.07399600000001</v>
      </c>
      <c r="AD99" s="170">
        <f t="shared" si="27"/>
        <v>107.07399600000001</v>
      </c>
      <c r="AE99" s="170">
        <f t="shared" si="27"/>
        <v>107.59824066666667</v>
      </c>
      <c r="AF99" s="170">
        <f t="shared" si="27"/>
        <v>107.59824066666667</v>
      </c>
      <c r="AG99" s="170">
        <f t="shared" si="27"/>
        <v>107.726884</v>
      </c>
      <c r="AH99" s="170">
        <f t="shared" si="27"/>
        <v>107.726884</v>
      </c>
      <c r="AI99" s="170">
        <f t="shared" si="27"/>
        <v>107.72688466666665</v>
      </c>
      <c r="AJ99" s="170">
        <f t="shared" si="27"/>
        <v>108.76817733333334</v>
      </c>
      <c r="AK99" s="170">
        <f t="shared" si="27"/>
        <v>108.76817733333334</v>
      </c>
      <c r="AL99" s="170">
        <f t="shared" si="27"/>
        <v>109.03516333333333</v>
      </c>
      <c r="AM99" s="170">
        <f t="shared" si="27"/>
        <v>109.03516333333333</v>
      </c>
      <c r="AN99" s="170">
        <f t="shared" si="27"/>
        <v>109.03516399999998</v>
      </c>
      <c r="AO99" s="170">
        <f t="shared" si="27"/>
        <v>109.35509599999999</v>
      </c>
      <c r="AP99" s="170">
        <f t="shared" si="27"/>
        <v>109.35509599999999</v>
      </c>
      <c r="AQ99" s="170">
        <f t="shared" si="27"/>
        <v>109.35509599999999</v>
      </c>
      <c r="AR99" s="170">
        <f t="shared" si="27"/>
        <v>109.61337999999999</v>
      </c>
      <c r="AS99" s="170">
        <f t="shared" si="27"/>
        <v>109.61337999999999</v>
      </c>
      <c r="AT99" s="170">
        <f t="shared" si="27"/>
        <v>109.61337999999999</v>
      </c>
      <c r="AU99" s="170">
        <f t="shared" si="27"/>
        <v>109.61337999999999</v>
      </c>
      <c r="AV99" s="170">
        <f t="shared" si="27"/>
        <v>109.61337999999999</v>
      </c>
      <c r="AW99" s="170">
        <f t="shared" si="27"/>
        <v>109.61337999999999</v>
      </c>
      <c r="AX99" s="170">
        <f t="shared" si="27"/>
        <v>109.61337999999999</v>
      </c>
      <c r="AY99" s="170">
        <f t="shared" si="27"/>
        <v>109.61337999999999</v>
      </c>
      <c r="AZ99" s="170">
        <f t="shared" si="27"/>
        <v>109.61337999999999</v>
      </c>
      <c r="BA99" s="170">
        <f t="shared" si="27"/>
        <v>109.61337999999999</v>
      </c>
      <c r="BB99" s="170">
        <f t="shared" si="27"/>
        <v>109.61337999999999</v>
      </c>
      <c r="BC99" s="170">
        <f t="shared" si="27"/>
        <v>109.61337999999999</v>
      </c>
      <c r="BD99" s="170">
        <f t="shared" si="27"/>
        <v>109.61337999999999</v>
      </c>
      <c r="BE99" s="170">
        <f t="shared" si="27"/>
        <v>109.61337999999999</v>
      </c>
      <c r="BF99" s="170">
        <f t="shared" si="27"/>
        <v>110.22569799999998</v>
      </c>
      <c r="BG99" s="170">
        <f t="shared" si="27"/>
        <v>110.22569799999998</v>
      </c>
      <c r="BH99" s="170">
        <f t="shared" si="27"/>
        <v>110.22569799999998</v>
      </c>
      <c r="BI99" s="170">
        <f t="shared" si="27"/>
        <v>110.22569799999998</v>
      </c>
      <c r="BJ99" s="170">
        <f t="shared" si="27"/>
        <v>110.22569799999998</v>
      </c>
      <c r="BK99" s="170">
        <f t="shared" si="27"/>
        <v>110.22569799999998</v>
      </c>
      <c r="BL99" s="170">
        <f t="shared" si="27"/>
        <v>110.22569799999998</v>
      </c>
      <c r="BM99" s="170">
        <f t="shared" si="27"/>
        <v>110.22569799999998</v>
      </c>
    </row>
    <row r="100" spans="1:65" x14ac:dyDescent="0.25">
      <c r="A100" s="173" t="s">
        <v>71</v>
      </c>
      <c r="B100" s="188"/>
      <c r="C100" s="186">
        <v>15</v>
      </c>
      <c r="D100" s="175">
        <f>(D101*5+D102*7+D103*3)/15</f>
        <v>102.51266666666666</v>
      </c>
      <c r="E100" s="175">
        <f t="shared" ref="E100:BM100" si="28">(E101*5+E102*7+E103*3)/15</f>
        <v>102.51021133333333</v>
      </c>
      <c r="F100" s="175">
        <f t="shared" si="28"/>
        <v>102.72230466666666</v>
      </c>
      <c r="G100" s="175">
        <f t="shared" si="28"/>
        <v>103.25310600000002</v>
      </c>
      <c r="H100" s="175">
        <f t="shared" si="28"/>
        <v>103.08103200000001</v>
      </c>
      <c r="I100" s="175">
        <f t="shared" si="28"/>
        <v>103.08103200000001</v>
      </c>
      <c r="J100" s="175">
        <f t="shared" si="28"/>
        <v>103.33828866666667</v>
      </c>
      <c r="K100" s="175">
        <f t="shared" si="28"/>
        <v>103.91725866666665</v>
      </c>
      <c r="L100" s="175">
        <f t="shared" si="28"/>
        <v>103.91725866666665</v>
      </c>
      <c r="M100" s="175">
        <f t="shared" si="28"/>
        <v>98.951437999999996</v>
      </c>
      <c r="N100" s="175">
        <f t="shared" si="28"/>
        <v>104.36698533333333</v>
      </c>
      <c r="O100" s="175">
        <f t="shared" si="28"/>
        <v>104.36698533333333</v>
      </c>
      <c r="P100" s="175">
        <f t="shared" si="28"/>
        <v>104.36698533333333</v>
      </c>
      <c r="Q100" s="175">
        <f t="shared" si="28"/>
        <v>105.24609333333335</v>
      </c>
      <c r="R100" s="175">
        <f t="shared" si="28"/>
        <v>105.24609333333335</v>
      </c>
      <c r="S100" s="175">
        <f t="shared" si="28"/>
        <v>105.24609333333335</v>
      </c>
      <c r="T100" s="175">
        <f t="shared" si="28"/>
        <v>105.24609333333335</v>
      </c>
      <c r="U100" s="175">
        <f t="shared" si="28"/>
        <v>105.57376800000002</v>
      </c>
      <c r="V100" s="176">
        <f t="shared" si="28"/>
        <v>103.35382200000001</v>
      </c>
      <c r="W100" s="176">
        <f t="shared" si="28"/>
        <v>105.32759533333335</v>
      </c>
      <c r="X100" s="176">
        <f t="shared" si="28"/>
        <v>105.32759533333335</v>
      </c>
      <c r="Y100" s="176">
        <f t="shared" si="28"/>
        <v>106.12860599999999</v>
      </c>
      <c r="Z100" s="176">
        <f t="shared" si="28"/>
        <v>106.17860933333333</v>
      </c>
      <c r="AA100" s="176">
        <f t="shared" si="28"/>
        <v>106.17860933333333</v>
      </c>
      <c r="AB100" s="176">
        <f t="shared" si="28"/>
        <v>107.25649200000001</v>
      </c>
      <c r="AC100" s="176">
        <f t="shared" si="28"/>
        <v>107.07399600000001</v>
      </c>
      <c r="AD100" s="176">
        <f t="shared" si="28"/>
        <v>107.07399600000001</v>
      </c>
      <c r="AE100" s="176">
        <f t="shared" si="28"/>
        <v>107.59824066666667</v>
      </c>
      <c r="AF100" s="176">
        <f t="shared" si="28"/>
        <v>107.59824066666667</v>
      </c>
      <c r="AG100" s="176">
        <f t="shared" si="28"/>
        <v>107.726884</v>
      </c>
      <c r="AH100" s="176">
        <f t="shared" si="28"/>
        <v>107.726884</v>
      </c>
      <c r="AI100" s="176">
        <f t="shared" si="28"/>
        <v>107.72688466666665</v>
      </c>
      <c r="AJ100" s="176">
        <f t="shared" si="28"/>
        <v>108.76817733333334</v>
      </c>
      <c r="AK100" s="176">
        <f t="shared" si="28"/>
        <v>108.76817733333334</v>
      </c>
      <c r="AL100" s="176">
        <f t="shared" si="28"/>
        <v>109.03516333333333</v>
      </c>
      <c r="AM100" s="176">
        <f t="shared" si="28"/>
        <v>109.03516333333333</v>
      </c>
      <c r="AN100" s="176">
        <f t="shared" si="28"/>
        <v>109.03516399999998</v>
      </c>
      <c r="AO100" s="176">
        <f t="shared" si="28"/>
        <v>109.35509599999999</v>
      </c>
      <c r="AP100" s="176">
        <f t="shared" si="28"/>
        <v>109.35509599999999</v>
      </c>
      <c r="AQ100" s="176">
        <f t="shared" si="28"/>
        <v>109.35509599999999</v>
      </c>
      <c r="AR100" s="176">
        <f t="shared" si="28"/>
        <v>109.61337999999999</v>
      </c>
      <c r="AS100" s="176">
        <f t="shared" si="28"/>
        <v>109.61337999999999</v>
      </c>
      <c r="AT100" s="176">
        <f t="shared" si="28"/>
        <v>109.61337999999999</v>
      </c>
      <c r="AU100" s="176">
        <f t="shared" si="28"/>
        <v>109.61337999999999</v>
      </c>
      <c r="AV100" s="176">
        <f t="shared" si="28"/>
        <v>109.61337999999999</v>
      </c>
      <c r="AW100" s="176">
        <f t="shared" si="28"/>
        <v>109.61337999999999</v>
      </c>
      <c r="AX100" s="176">
        <f t="shared" si="28"/>
        <v>109.61337999999999</v>
      </c>
      <c r="AY100" s="176">
        <f t="shared" si="28"/>
        <v>109.61337999999999</v>
      </c>
      <c r="AZ100" s="176">
        <f t="shared" si="28"/>
        <v>109.61337999999999</v>
      </c>
      <c r="BA100" s="176">
        <f t="shared" si="28"/>
        <v>109.61337999999999</v>
      </c>
      <c r="BB100" s="176">
        <f t="shared" si="28"/>
        <v>109.61337999999999</v>
      </c>
      <c r="BC100" s="176">
        <f t="shared" si="28"/>
        <v>109.61337999999999</v>
      </c>
      <c r="BD100" s="176">
        <f t="shared" si="28"/>
        <v>109.61337999999999</v>
      </c>
      <c r="BE100" s="176">
        <f t="shared" si="28"/>
        <v>109.61337999999999</v>
      </c>
      <c r="BF100" s="176">
        <f t="shared" si="28"/>
        <v>110.22569799999998</v>
      </c>
      <c r="BG100" s="176">
        <f t="shared" si="28"/>
        <v>110.22569799999998</v>
      </c>
      <c r="BH100" s="176">
        <f t="shared" si="28"/>
        <v>110.22569799999998</v>
      </c>
      <c r="BI100" s="176">
        <f t="shared" si="28"/>
        <v>110.22569799999998</v>
      </c>
      <c r="BJ100" s="176">
        <f t="shared" si="28"/>
        <v>110.22569799999998</v>
      </c>
      <c r="BK100" s="176">
        <f t="shared" si="28"/>
        <v>110.22569799999998</v>
      </c>
      <c r="BL100" s="176">
        <f t="shared" si="28"/>
        <v>110.22569799999998</v>
      </c>
      <c r="BM100" s="176">
        <f t="shared" si="28"/>
        <v>110.22569799999998</v>
      </c>
    </row>
    <row r="101" spans="1:65" x14ac:dyDescent="0.25">
      <c r="B101" s="148" t="s">
        <v>516</v>
      </c>
      <c r="C101" s="148">
        <v>5</v>
      </c>
      <c r="D101" s="178">
        <v>102.99</v>
      </c>
      <c r="E101" s="178">
        <v>102.98724</v>
      </c>
      <c r="F101" s="178">
        <v>103.62352</v>
      </c>
      <c r="G101" s="178">
        <v>104.06041</v>
      </c>
      <c r="H101" s="178">
        <v>104.06041</v>
      </c>
      <c r="I101" s="178">
        <v>104.06041</v>
      </c>
      <c r="J101" s="178">
        <v>104.83217999999999</v>
      </c>
      <c r="K101" s="178">
        <v>105.31162999999999</v>
      </c>
      <c r="L101" s="178">
        <v>105.31162999999999</v>
      </c>
      <c r="M101" s="178">
        <v>102.11521999999999</v>
      </c>
      <c r="N101" s="178">
        <v>106.66081</v>
      </c>
      <c r="O101" s="178">
        <v>106.66081</v>
      </c>
      <c r="P101" s="178">
        <v>106.66081</v>
      </c>
      <c r="Q101" s="178">
        <v>107.54925</v>
      </c>
      <c r="R101" s="178">
        <v>107.54925</v>
      </c>
      <c r="S101" s="178">
        <v>107.54925</v>
      </c>
      <c r="T101" s="178">
        <v>107.54925</v>
      </c>
      <c r="U101" s="178">
        <v>107.54925</v>
      </c>
      <c r="V101" s="179">
        <v>101.62793000000001</v>
      </c>
      <c r="W101" s="179">
        <v>107.54925</v>
      </c>
      <c r="X101" s="179">
        <v>107.54925</v>
      </c>
      <c r="Y101" s="179">
        <v>107.92449999999999</v>
      </c>
      <c r="Z101" s="179">
        <v>107.92449999999999</v>
      </c>
      <c r="AA101" s="179">
        <v>107.92449999999999</v>
      </c>
      <c r="AB101" s="179">
        <v>109.23985</v>
      </c>
      <c r="AC101" s="179">
        <v>108.20484</v>
      </c>
      <c r="AD101" s="179">
        <v>108.20484</v>
      </c>
      <c r="AE101" s="179">
        <v>109.00391999999999</v>
      </c>
      <c r="AF101" s="179">
        <v>109.00391999999999</v>
      </c>
      <c r="AG101" s="179">
        <v>109.38985</v>
      </c>
      <c r="AH101" s="179">
        <v>109.38985</v>
      </c>
      <c r="AI101" s="179">
        <v>109.38985399999999</v>
      </c>
      <c r="AJ101" s="179">
        <v>111.08257999999999</v>
      </c>
      <c r="AK101" s="179">
        <v>111.08257999999999</v>
      </c>
      <c r="AL101" s="179">
        <v>111.08257999999999</v>
      </c>
      <c r="AM101" s="179">
        <v>111.08257999999999</v>
      </c>
      <c r="AN101" s="179">
        <v>111.08257999999999</v>
      </c>
      <c r="AO101" s="180">
        <v>111.08257999999999</v>
      </c>
      <c r="AP101" s="179">
        <v>111.08257999999999</v>
      </c>
      <c r="AQ101" s="180">
        <v>111.08257999999999</v>
      </c>
      <c r="AR101" s="180">
        <v>111.08257999999999</v>
      </c>
      <c r="AS101" s="180">
        <v>111.08257999999999</v>
      </c>
      <c r="AT101" s="180">
        <v>111.08257999999999</v>
      </c>
      <c r="AU101" s="181">
        <v>111.08257999999999</v>
      </c>
      <c r="AV101" s="181">
        <v>111.08257999999999</v>
      </c>
      <c r="AW101" s="181">
        <v>111.08257999999999</v>
      </c>
      <c r="AX101" s="181">
        <v>111.08257999999999</v>
      </c>
      <c r="AY101" s="181">
        <v>111.08257999999999</v>
      </c>
      <c r="AZ101" s="181">
        <v>111.08257999999999</v>
      </c>
      <c r="BA101" s="181">
        <v>111.08257999999999</v>
      </c>
      <c r="BB101" s="181">
        <v>111.08257999999999</v>
      </c>
      <c r="BC101" s="181">
        <v>111.08257999999999</v>
      </c>
      <c r="BD101" s="182">
        <v>111.08257999999999</v>
      </c>
      <c r="BE101" s="182">
        <v>111.08257999999999</v>
      </c>
      <c r="BF101" s="183">
        <v>111.08257999999999</v>
      </c>
      <c r="BG101" s="183">
        <v>111.08257999999999</v>
      </c>
      <c r="BH101" s="183">
        <v>111.08257999999999</v>
      </c>
      <c r="BI101" s="183">
        <v>111.08257999999999</v>
      </c>
      <c r="BJ101" s="182">
        <v>111.08257999999999</v>
      </c>
      <c r="BK101" s="182">
        <v>111.08257999999999</v>
      </c>
      <c r="BL101" s="182">
        <v>111.08257999999999</v>
      </c>
      <c r="BM101" s="182">
        <v>111.08257999999999</v>
      </c>
    </row>
    <row r="102" spans="1:65" x14ac:dyDescent="0.25">
      <c r="B102" s="148" t="s">
        <v>517</v>
      </c>
      <c r="C102" s="148">
        <v>7</v>
      </c>
      <c r="D102" s="178">
        <v>102.61</v>
      </c>
      <c r="E102" s="178">
        <v>102.60746</v>
      </c>
      <c r="F102" s="178">
        <v>102.60746</v>
      </c>
      <c r="G102" s="178">
        <v>103.01344</v>
      </c>
      <c r="H102" s="178">
        <v>102.64471</v>
      </c>
      <c r="I102" s="178">
        <v>102.64471</v>
      </c>
      <c r="J102" s="178">
        <v>102.64471</v>
      </c>
      <c r="K102" s="178">
        <v>103.26984</v>
      </c>
      <c r="L102" s="178">
        <v>103.26984</v>
      </c>
      <c r="M102" s="178">
        <v>97.633039999999994</v>
      </c>
      <c r="N102" s="178">
        <v>103.26984</v>
      </c>
      <c r="O102" s="178">
        <v>103.26984</v>
      </c>
      <c r="P102" s="178">
        <v>103.26984</v>
      </c>
      <c r="Q102" s="178">
        <v>104.33978</v>
      </c>
      <c r="R102" s="178">
        <v>104.33978</v>
      </c>
      <c r="S102" s="178">
        <v>104.33978</v>
      </c>
      <c r="T102" s="178">
        <v>104.33978</v>
      </c>
      <c r="U102" s="178">
        <v>105.04194</v>
      </c>
      <c r="V102" s="179">
        <v>104.69369</v>
      </c>
      <c r="W102" s="179">
        <v>104.69369</v>
      </c>
      <c r="X102" s="179">
        <v>104.69369</v>
      </c>
      <c r="Y102" s="179">
        <v>105.26667999999999</v>
      </c>
      <c r="Z102" s="179">
        <v>105.37383</v>
      </c>
      <c r="AA102" s="179">
        <v>105.37383</v>
      </c>
      <c r="AB102" s="179">
        <v>106.32481</v>
      </c>
      <c r="AC102" s="179">
        <v>106.67304</v>
      </c>
      <c r="AD102" s="179">
        <v>106.67304</v>
      </c>
      <c r="AE102" s="179">
        <v>107.22565</v>
      </c>
      <c r="AF102" s="179">
        <v>107.22565</v>
      </c>
      <c r="AG102" s="179">
        <v>107.22565</v>
      </c>
      <c r="AH102" s="179">
        <v>107.22565</v>
      </c>
      <c r="AI102" s="179">
        <v>107.22564857142856</v>
      </c>
      <c r="AJ102" s="179">
        <v>108.2479</v>
      </c>
      <c r="AK102" s="179">
        <v>108.2479</v>
      </c>
      <c r="AL102" s="179">
        <v>108.41206</v>
      </c>
      <c r="AM102" s="179">
        <v>108.41206</v>
      </c>
      <c r="AN102" s="180">
        <v>108.41206142857142</v>
      </c>
      <c r="AO102" s="180">
        <v>109.09763</v>
      </c>
      <c r="AP102" s="179">
        <v>109.09763</v>
      </c>
      <c r="AQ102" s="180">
        <v>109.09763</v>
      </c>
      <c r="AR102" s="180">
        <v>109.09763</v>
      </c>
      <c r="AS102" s="180">
        <v>109.09763</v>
      </c>
      <c r="AT102" s="180">
        <v>109.09763</v>
      </c>
      <c r="AU102" s="181">
        <v>109.09763</v>
      </c>
      <c r="AV102" s="181">
        <v>109.09763</v>
      </c>
      <c r="AW102" s="181">
        <v>109.09763</v>
      </c>
      <c r="AX102" s="181">
        <v>109.09763</v>
      </c>
      <c r="AY102" s="181">
        <v>109.09763</v>
      </c>
      <c r="AZ102" s="181">
        <v>109.09763</v>
      </c>
      <c r="BA102" s="181">
        <v>109.09763</v>
      </c>
      <c r="BB102" s="181">
        <v>109.09763</v>
      </c>
      <c r="BC102" s="181">
        <v>109.09763</v>
      </c>
      <c r="BD102" s="182">
        <v>109.09763</v>
      </c>
      <c r="BE102" s="182">
        <v>109.09763</v>
      </c>
      <c r="BF102" s="183">
        <v>110.40974</v>
      </c>
      <c r="BG102" s="183">
        <v>110.40974</v>
      </c>
      <c r="BH102" s="183">
        <v>110.40974</v>
      </c>
      <c r="BI102" s="183">
        <v>110.40974</v>
      </c>
      <c r="BJ102" s="182">
        <v>110.40974</v>
      </c>
      <c r="BK102" s="182">
        <v>110.40974</v>
      </c>
      <c r="BL102" s="182">
        <v>110.40974</v>
      </c>
      <c r="BM102" s="182">
        <v>110.40974</v>
      </c>
    </row>
    <row r="103" spans="1:65" x14ac:dyDescent="0.25">
      <c r="B103" s="148" t="s">
        <v>518</v>
      </c>
      <c r="C103" s="148">
        <v>3</v>
      </c>
      <c r="D103" s="178">
        <v>101.49</v>
      </c>
      <c r="E103" s="178">
        <v>101.48824999999999</v>
      </c>
      <c r="F103" s="178">
        <v>101.48824999999999</v>
      </c>
      <c r="G103" s="178">
        <v>102.46682</v>
      </c>
      <c r="H103" s="178">
        <v>102.46682</v>
      </c>
      <c r="I103" s="178">
        <v>102.46682</v>
      </c>
      <c r="J103" s="178">
        <v>102.46682</v>
      </c>
      <c r="K103" s="178">
        <v>103.10395</v>
      </c>
      <c r="L103" s="178">
        <v>103.10395</v>
      </c>
      <c r="M103" s="178">
        <v>96.754729999999995</v>
      </c>
      <c r="N103" s="178">
        <v>103.10395</v>
      </c>
      <c r="O103" s="178">
        <v>103.10395</v>
      </c>
      <c r="P103" s="178">
        <v>103.10395</v>
      </c>
      <c r="Q103" s="178">
        <v>103.52222999999999</v>
      </c>
      <c r="R103" s="178">
        <v>103.52222999999999</v>
      </c>
      <c r="S103" s="178">
        <v>103.52222999999999</v>
      </c>
      <c r="T103" s="178">
        <v>103.52222999999999</v>
      </c>
      <c r="U103" s="178">
        <v>103.52222999999999</v>
      </c>
      <c r="V103" s="179">
        <v>103.10395</v>
      </c>
      <c r="W103" s="179">
        <v>103.10395</v>
      </c>
      <c r="X103" s="179">
        <v>103.10395</v>
      </c>
      <c r="Y103" s="179">
        <v>105.14661</v>
      </c>
      <c r="Z103" s="179">
        <v>105.14661</v>
      </c>
      <c r="AA103" s="179">
        <v>105.14661</v>
      </c>
      <c r="AB103" s="179">
        <v>106.12482</v>
      </c>
      <c r="AC103" s="179">
        <v>106.12482</v>
      </c>
      <c r="AD103" s="179">
        <v>106.12482</v>
      </c>
      <c r="AE103" s="179">
        <v>106.12482</v>
      </c>
      <c r="AF103" s="179">
        <v>106.12482</v>
      </c>
      <c r="AG103" s="179">
        <v>106.12482</v>
      </c>
      <c r="AH103" s="179">
        <v>106.12482</v>
      </c>
      <c r="AI103" s="179">
        <v>106.12482</v>
      </c>
      <c r="AJ103" s="179">
        <v>106.12482</v>
      </c>
      <c r="AK103" s="179">
        <v>106.12482</v>
      </c>
      <c r="AL103" s="179">
        <v>107.07671000000001</v>
      </c>
      <c r="AM103" s="179">
        <v>107.07671000000001</v>
      </c>
      <c r="AN103" s="180">
        <v>107.07670999999999</v>
      </c>
      <c r="AO103" s="180">
        <v>107.07671000000001</v>
      </c>
      <c r="AP103" s="179">
        <v>107.07671000000001</v>
      </c>
      <c r="AQ103" s="180">
        <v>107.07671000000001</v>
      </c>
      <c r="AR103" s="180">
        <v>108.36812999999999</v>
      </c>
      <c r="AS103" s="180">
        <v>108.36812999999999</v>
      </c>
      <c r="AT103" s="180">
        <v>108.36812999999999</v>
      </c>
      <c r="AU103" s="181">
        <v>108.36812999999999</v>
      </c>
      <c r="AV103" s="181">
        <v>108.36812999999999</v>
      </c>
      <c r="AW103" s="181">
        <v>108.36812999999999</v>
      </c>
      <c r="AX103" s="181">
        <v>108.36812999999999</v>
      </c>
      <c r="AY103" s="181">
        <v>108.36812999999999</v>
      </c>
      <c r="AZ103" s="181">
        <v>108.36812999999999</v>
      </c>
      <c r="BA103" s="181">
        <v>108.36812999999999</v>
      </c>
      <c r="BB103" s="181">
        <v>108.36812999999999</v>
      </c>
      <c r="BC103" s="181">
        <v>108.36812999999999</v>
      </c>
      <c r="BD103" s="182">
        <v>108.36812999999999</v>
      </c>
      <c r="BE103" s="182">
        <v>108.36812999999999</v>
      </c>
      <c r="BF103" s="183">
        <v>108.36812999999999</v>
      </c>
      <c r="BG103" s="183">
        <v>108.36812999999999</v>
      </c>
      <c r="BH103" s="183">
        <v>108.36812999999999</v>
      </c>
      <c r="BI103" s="183">
        <v>108.36812999999999</v>
      </c>
      <c r="BJ103" s="182">
        <v>108.36812999999999</v>
      </c>
      <c r="BK103" s="182">
        <v>108.36812999999999</v>
      </c>
      <c r="BL103" s="182">
        <v>108.36812999999999</v>
      </c>
      <c r="BM103" s="182">
        <v>108.36812999999999</v>
      </c>
    </row>
    <row r="104" spans="1:65" x14ac:dyDescent="0.25">
      <c r="B104" s="148" t="s">
        <v>519</v>
      </c>
      <c r="C104" s="149" t="s">
        <v>181</v>
      </c>
      <c r="D104" s="149" t="s">
        <v>181</v>
      </c>
      <c r="E104" s="149" t="s">
        <v>181</v>
      </c>
      <c r="F104" s="149" t="s">
        <v>181</v>
      </c>
      <c r="G104" s="149" t="s">
        <v>181</v>
      </c>
      <c r="H104" s="149" t="s">
        <v>181</v>
      </c>
      <c r="I104" s="149" t="s">
        <v>181</v>
      </c>
      <c r="J104" s="149" t="s">
        <v>181</v>
      </c>
      <c r="K104" s="149" t="s">
        <v>181</v>
      </c>
      <c r="L104" s="149" t="s">
        <v>181</v>
      </c>
      <c r="M104" s="149" t="s">
        <v>181</v>
      </c>
      <c r="N104" s="149" t="s">
        <v>181</v>
      </c>
      <c r="O104" s="149" t="s">
        <v>181</v>
      </c>
      <c r="P104" s="149" t="s">
        <v>181</v>
      </c>
      <c r="Q104" s="149" t="s">
        <v>181</v>
      </c>
      <c r="R104" s="149" t="s">
        <v>181</v>
      </c>
      <c r="S104" s="149" t="s">
        <v>181</v>
      </c>
      <c r="T104" s="149" t="s">
        <v>181</v>
      </c>
      <c r="U104" s="149" t="s">
        <v>181</v>
      </c>
      <c r="V104" s="149" t="s">
        <v>181</v>
      </c>
      <c r="W104" s="149" t="s">
        <v>181</v>
      </c>
      <c r="X104" s="149" t="s">
        <v>181</v>
      </c>
      <c r="Y104" s="149" t="s">
        <v>181</v>
      </c>
      <c r="Z104" s="149" t="s">
        <v>181</v>
      </c>
      <c r="AA104" s="149" t="s">
        <v>181</v>
      </c>
      <c r="AB104" s="149" t="s">
        <v>181</v>
      </c>
      <c r="AC104" s="149" t="s">
        <v>181</v>
      </c>
      <c r="AD104" s="149" t="s">
        <v>181</v>
      </c>
      <c r="AE104" s="149" t="s">
        <v>181</v>
      </c>
      <c r="AF104" s="149" t="s">
        <v>181</v>
      </c>
      <c r="AG104" s="149" t="s">
        <v>181</v>
      </c>
      <c r="AH104" s="149" t="s">
        <v>181</v>
      </c>
      <c r="AI104" s="149" t="s">
        <v>181</v>
      </c>
      <c r="AJ104" s="149" t="s">
        <v>181</v>
      </c>
      <c r="AK104" s="149" t="s">
        <v>181</v>
      </c>
      <c r="AL104" s="149" t="s">
        <v>181</v>
      </c>
      <c r="AM104" s="149" t="s">
        <v>181</v>
      </c>
      <c r="AN104" s="149" t="s">
        <v>181</v>
      </c>
      <c r="AO104" s="149" t="s">
        <v>181</v>
      </c>
      <c r="AP104" s="149" t="s">
        <v>181</v>
      </c>
      <c r="AQ104" s="149" t="s">
        <v>181</v>
      </c>
      <c r="AR104" s="149" t="s">
        <v>181</v>
      </c>
      <c r="AS104" s="149" t="s">
        <v>181</v>
      </c>
      <c r="AT104" s="149" t="s">
        <v>181</v>
      </c>
      <c r="AU104" s="149" t="s">
        <v>181</v>
      </c>
      <c r="AV104" s="149" t="s">
        <v>181</v>
      </c>
      <c r="AW104" s="149" t="s">
        <v>181</v>
      </c>
      <c r="AX104" s="149" t="s">
        <v>181</v>
      </c>
      <c r="AY104" s="149" t="s">
        <v>181</v>
      </c>
      <c r="AZ104" s="149" t="s">
        <v>181</v>
      </c>
      <c r="BA104" s="149" t="s">
        <v>181</v>
      </c>
      <c r="BB104" s="149" t="s">
        <v>181</v>
      </c>
      <c r="BC104" s="149" t="s">
        <v>181</v>
      </c>
      <c r="BD104" s="149" t="s">
        <v>181</v>
      </c>
      <c r="BE104" s="149" t="s">
        <v>181</v>
      </c>
      <c r="BF104" s="149" t="s">
        <v>181</v>
      </c>
      <c r="BG104" s="149" t="s">
        <v>181</v>
      </c>
      <c r="BH104" s="149" t="s">
        <v>181</v>
      </c>
      <c r="BI104" s="149" t="s">
        <v>181</v>
      </c>
      <c r="BJ104" s="149" t="s">
        <v>181</v>
      </c>
      <c r="BK104" s="149" t="s">
        <v>181</v>
      </c>
      <c r="BL104" s="149" t="s">
        <v>181</v>
      </c>
      <c r="BM104" s="149" t="s">
        <v>181</v>
      </c>
    </row>
    <row r="105" spans="1:65" x14ac:dyDescent="0.25">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c r="AA105" s="149"/>
      <c r="AB105" s="149"/>
      <c r="AC105" s="149"/>
      <c r="AD105" s="149"/>
      <c r="AE105" s="149"/>
      <c r="AF105" s="149"/>
      <c r="AG105" s="149"/>
      <c r="AH105" s="149"/>
      <c r="AI105" s="149"/>
      <c r="AJ105" s="149"/>
      <c r="AK105" s="149"/>
      <c r="AL105" s="149"/>
      <c r="AM105" s="149"/>
      <c r="AN105" s="149"/>
      <c r="AO105" s="149"/>
      <c r="AP105" s="149"/>
      <c r="AQ105" s="149"/>
      <c r="AR105" s="149"/>
      <c r="AS105" s="149"/>
      <c r="AU105" s="149"/>
      <c r="AV105" s="149"/>
      <c r="AW105" s="149"/>
      <c r="AX105" s="149"/>
      <c r="AY105" s="149"/>
      <c r="AZ105" s="149"/>
      <c r="BA105" s="149"/>
      <c r="BB105" s="149"/>
      <c r="BC105" s="149"/>
      <c r="BD105" s="149"/>
      <c r="BE105" s="149"/>
      <c r="BF105" s="149"/>
      <c r="BG105" s="149"/>
      <c r="BH105" s="149"/>
      <c r="BI105" s="149"/>
      <c r="BJ105" s="149"/>
      <c r="BK105" s="149"/>
      <c r="BL105" s="149"/>
      <c r="BM105" s="149"/>
    </row>
    <row r="106" spans="1:65" x14ac:dyDescent="0.25">
      <c r="A106" s="159" t="s">
        <v>520</v>
      </c>
      <c r="B106" s="202"/>
      <c r="C106" s="161">
        <v>96</v>
      </c>
      <c r="D106" s="162">
        <f t="shared" ref="D106:BM106" si="29">(D107*12+D113*21+D118*16+D125*47)/96</f>
        <v>101.76135416666666</v>
      </c>
      <c r="E106" s="203">
        <f t="shared" si="29"/>
        <v>103.6278771875</v>
      </c>
      <c r="F106" s="162">
        <f t="shared" si="29"/>
        <v>103.67125718749999</v>
      </c>
      <c r="G106" s="162">
        <f t="shared" si="29"/>
        <v>103.69172635416665</v>
      </c>
      <c r="H106" s="162">
        <f t="shared" si="29"/>
        <v>103.73982333333333</v>
      </c>
      <c r="I106" s="162">
        <f t="shared" si="29"/>
        <v>103.73982333333333</v>
      </c>
      <c r="J106" s="162">
        <f t="shared" si="29"/>
        <v>103.73472239583333</v>
      </c>
      <c r="K106" s="162">
        <f t="shared" si="29"/>
        <v>103.96579374999999</v>
      </c>
      <c r="L106" s="162">
        <f t="shared" si="29"/>
        <v>104.05234208333333</v>
      </c>
      <c r="M106" s="162">
        <f t="shared" si="29"/>
        <v>104.09798208333332</v>
      </c>
      <c r="N106" s="162">
        <f t="shared" si="29"/>
        <v>104.16129687499999</v>
      </c>
      <c r="O106" s="162">
        <f t="shared" si="29"/>
        <v>104.29996187500001</v>
      </c>
      <c r="P106" s="162">
        <f t="shared" si="29"/>
        <v>105.66704593750001</v>
      </c>
      <c r="Q106" s="162">
        <f t="shared" si="29"/>
        <v>105.8596990625</v>
      </c>
      <c r="R106" s="162">
        <f t="shared" si="29"/>
        <v>105.82971239583333</v>
      </c>
      <c r="S106" s="162">
        <f t="shared" si="29"/>
        <v>105.84352989583333</v>
      </c>
      <c r="T106" s="162">
        <f t="shared" si="29"/>
        <v>105.87843322916667</v>
      </c>
      <c r="U106" s="162">
        <f t="shared" si="29"/>
        <v>105.88132072916669</v>
      </c>
      <c r="V106" s="163">
        <f t="shared" si="29"/>
        <v>105.87009218749999</v>
      </c>
      <c r="W106" s="163">
        <f t="shared" si="29"/>
        <v>105.90962718749999</v>
      </c>
      <c r="X106" s="163">
        <f t="shared" si="29"/>
        <v>105.93657854166668</v>
      </c>
      <c r="Y106" s="163">
        <f t="shared" si="29"/>
        <v>105.95903604166666</v>
      </c>
      <c r="Z106" s="163">
        <f t="shared" si="29"/>
        <v>106.04518458333332</v>
      </c>
      <c r="AA106" s="163">
        <f t="shared" si="29"/>
        <v>106.2018215625</v>
      </c>
      <c r="AB106" s="163">
        <f t="shared" si="29"/>
        <v>106.56191020833334</v>
      </c>
      <c r="AC106" s="163">
        <f t="shared" si="29"/>
        <v>108.34863739583334</v>
      </c>
      <c r="AD106" s="163">
        <f t="shared" si="29"/>
        <v>108.35348302083332</v>
      </c>
      <c r="AE106" s="163">
        <f t="shared" si="29"/>
        <v>108.45338406250001</v>
      </c>
      <c r="AF106" s="163">
        <f t="shared" si="29"/>
        <v>108.52208083333335</v>
      </c>
      <c r="AG106" s="163">
        <f t="shared" si="29"/>
        <v>108.591318125</v>
      </c>
      <c r="AH106" s="163">
        <f t="shared" si="29"/>
        <v>108.67419906249999</v>
      </c>
      <c r="AI106" s="163">
        <f t="shared" si="29"/>
        <v>109.17669395833333</v>
      </c>
      <c r="AJ106" s="163">
        <f t="shared" si="29"/>
        <v>109.59978666666666</v>
      </c>
      <c r="AK106" s="163">
        <f t="shared" si="29"/>
        <v>109.93994625000001</v>
      </c>
      <c r="AL106" s="163">
        <f t="shared" si="29"/>
        <v>109.98404208333334</v>
      </c>
      <c r="AM106" s="163">
        <f t="shared" si="29"/>
        <v>110.02701270833332</v>
      </c>
      <c r="AN106" s="163">
        <f t="shared" si="29"/>
        <v>110.68123375</v>
      </c>
      <c r="AO106" s="163">
        <f t="shared" si="29"/>
        <v>111.04584385416668</v>
      </c>
      <c r="AP106" s="163">
        <f t="shared" si="29"/>
        <v>111.08829500000002</v>
      </c>
      <c r="AQ106" s="163">
        <f t="shared" si="29"/>
        <v>111.22442812499999</v>
      </c>
      <c r="AR106" s="163">
        <f t="shared" si="29"/>
        <v>112.79581885416667</v>
      </c>
      <c r="AS106" s="163">
        <f t="shared" si="29"/>
        <v>115.23301635416668</v>
      </c>
      <c r="AT106" s="163">
        <f t="shared" si="29"/>
        <v>119.34337406249999</v>
      </c>
      <c r="AU106" s="163">
        <f t="shared" si="29"/>
        <v>120.51915072916667</v>
      </c>
      <c r="AV106" s="163">
        <f t="shared" si="29"/>
        <v>120.94112770833334</v>
      </c>
      <c r="AW106" s="163">
        <f t="shared" si="29"/>
        <v>121.03858979166667</v>
      </c>
      <c r="AX106" s="163">
        <f t="shared" si="29"/>
        <v>121.12556895833335</v>
      </c>
      <c r="AY106" s="163">
        <f t="shared" si="29"/>
        <v>122.21579510416666</v>
      </c>
      <c r="AZ106" s="163">
        <f t="shared" si="29"/>
        <v>125.38558802083334</v>
      </c>
      <c r="BA106" s="163">
        <f t="shared" si="29"/>
        <v>125.40760541666668</v>
      </c>
      <c r="BB106" s="163">
        <f t="shared" si="29"/>
        <v>125.51868770833335</v>
      </c>
      <c r="BC106" s="163">
        <f t="shared" si="29"/>
        <v>126.99364447916668</v>
      </c>
      <c r="BD106" s="163">
        <f t="shared" si="29"/>
        <v>127.18766406250001</v>
      </c>
      <c r="BE106" s="163">
        <f t="shared" si="29"/>
        <v>127.23008875000001</v>
      </c>
      <c r="BF106" s="163">
        <f t="shared" si="29"/>
        <v>126.56664875000001</v>
      </c>
      <c r="BG106" s="163">
        <f t="shared" si="29"/>
        <v>127.24386</v>
      </c>
      <c r="BH106" s="163">
        <f t="shared" si="29"/>
        <v>127.43425156250002</v>
      </c>
      <c r="BI106" s="163">
        <f t="shared" si="29"/>
        <v>127.54949281250003</v>
      </c>
      <c r="BJ106" s="163">
        <f t="shared" si="29"/>
        <v>127.62079437500002</v>
      </c>
      <c r="BK106" s="163">
        <f t="shared" si="29"/>
        <v>127.67381458333334</v>
      </c>
      <c r="BL106" s="163">
        <f t="shared" si="29"/>
        <v>128.37420791666668</v>
      </c>
      <c r="BM106" s="163">
        <f t="shared" si="29"/>
        <v>128.422994375</v>
      </c>
    </row>
    <row r="107" spans="1:65" x14ac:dyDescent="0.25">
      <c r="A107" s="189" t="s">
        <v>72</v>
      </c>
      <c r="B107" s="188"/>
      <c r="C107" s="168">
        <v>12</v>
      </c>
      <c r="D107" s="169">
        <f>D108</f>
        <v>100</v>
      </c>
      <c r="E107" s="169">
        <f t="shared" ref="E107:V108" si="30">E108</f>
        <v>100</v>
      </c>
      <c r="F107" s="169">
        <f t="shared" si="30"/>
        <v>100.13</v>
      </c>
      <c r="G107" s="169">
        <f t="shared" si="30"/>
        <v>100.13</v>
      </c>
      <c r="H107" s="169">
        <f t="shared" si="30"/>
        <v>100.13</v>
      </c>
      <c r="I107" s="169">
        <f t="shared" si="30"/>
        <v>100.13</v>
      </c>
      <c r="J107" s="169">
        <f t="shared" si="30"/>
        <v>100.13</v>
      </c>
      <c r="K107" s="169">
        <f t="shared" si="30"/>
        <v>100.13</v>
      </c>
      <c r="L107" s="169">
        <f t="shared" si="30"/>
        <v>100.33</v>
      </c>
      <c r="M107" s="169">
        <f t="shared" si="30"/>
        <v>100.33</v>
      </c>
      <c r="N107" s="169">
        <f t="shared" si="30"/>
        <v>100.33</v>
      </c>
      <c r="O107" s="169">
        <f t="shared" si="30"/>
        <v>100.33</v>
      </c>
      <c r="P107" s="169">
        <f t="shared" si="30"/>
        <v>100.33</v>
      </c>
      <c r="Q107" s="169">
        <f t="shared" si="30"/>
        <v>100.33</v>
      </c>
      <c r="R107" s="169">
        <f t="shared" si="30"/>
        <v>100.33</v>
      </c>
      <c r="S107" s="169">
        <f t="shared" si="30"/>
        <v>100.33</v>
      </c>
      <c r="T107" s="169">
        <f t="shared" si="30"/>
        <v>100.33</v>
      </c>
      <c r="U107" s="169">
        <f t="shared" si="30"/>
        <v>100.33</v>
      </c>
      <c r="V107" s="170">
        <f t="shared" si="30"/>
        <v>100.33</v>
      </c>
      <c r="W107" s="170">
        <f t="shared" ref="W107:AN108" si="31">W108</f>
        <v>100.33</v>
      </c>
      <c r="X107" s="170">
        <f t="shared" si="31"/>
        <v>100.92</v>
      </c>
      <c r="Y107" s="170">
        <f t="shared" si="31"/>
        <v>100.92</v>
      </c>
      <c r="Z107" s="170">
        <f t="shared" si="31"/>
        <v>100.92</v>
      </c>
      <c r="AA107" s="170">
        <f t="shared" si="31"/>
        <v>100.92</v>
      </c>
      <c r="AB107" s="170">
        <f t="shared" si="31"/>
        <v>100.92</v>
      </c>
      <c r="AC107" s="170">
        <f t="shared" si="31"/>
        <v>100.92</v>
      </c>
      <c r="AD107" s="170">
        <f t="shared" si="31"/>
        <v>100.92</v>
      </c>
      <c r="AE107" s="170">
        <f t="shared" si="31"/>
        <v>100.92</v>
      </c>
      <c r="AF107" s="170">
        <f t="shared" si="31"/>
        <v>100.92</v>
      </c>
      <c r="AG107" s="170">
        <f t="shared" si="31"/>
        <v>100.92</v>
      </c>
      <c r="AH107" s="170">
        <f t="shared" si="31"/>
        <v>100.92</v>
      </c>
      <c r="AI107" s="170">
        <f t="shared" si="31"/>
        <v>100.92</v>
      </c>
      <c r="AJ107" s="170">
        <f t="shared" si="31"/>
        <v>101.67</v>
      </c>
      <c r="AK107" s="170">
        <f t="shared" si="31"/>
        <v>101.67</v>
      </c>
      <c r="AL107" s="170">
        <f t="shared" si="31"/>
        <v>101.67</v>
      </c>
      <c r="AM107" s="170">
        <f t="shared" si="31"/>
        <v>101.67</v>
      </c>
      <c r="AN107" s="170">
        <f t="shared" si="31"/>
        <v>101.7</v>
      </c>
      <c r="AO107" s="170">
        <f t="shared" ref="AO107:BM108" si="32">AO108</f>
        <v>101.67</v>
      </c>
      <c r="AP107" s="170">
        <f t="shared" si="32"/>
        <v>101.67</v>
      </c>
      <c r="AQ107" s="170">
        <f t="shared" si="32"/>
        <v>101.67</v>
      </c>
      <c r="AR107" s="170">
        <f t="shared" si="32"/>
        <v>101.67</v>
      </c>
      <c r="AS107" s="170">
        <f t="shared" si="32"/>
        <v>102.51</v>
      </c>
      <c r="AT107" s="170">
        <f t="shared" si="32"/>
        <v>102.51</v>
      </c>
      <c r="AU107" s="170">
        <f t="shared" si="32"/>
        <v>102.51</v>
      </c>
      <c r="AV107" s="170">
        <f t="shared" si="32"/>
        <v>104.43</v>
      </c>
      <c r="AW107" s="170">
        <f t="shared" si="32"/>
        <v>104.43</v>
      </c>
      <c r="AX107" s="170">
        <f t="shared" si="32"/>
        <v>104.4</v>
      </c>
      <c r="AY107" s="170">
        <f t="shared" si="32"/>
        <v>104.83</v>
      </c>
      <c r="AZ107" s="170">
        <f t="shared" si="32"/>
        <v>104.83</v>
      </c>
      <c r="BA107" s="170">
        <f t="shared" si="32"/>
        <v>104.83</v>
      </c>
      <c r="BB107" s="170">
        <f t="shared" si="32"/>
        <v>104.83</v>
      </c>
      <c r="BC107" s="170">
        <f t="shared" si="32"/>
        <v>104.83</v>
      </c>
      <c r="BD107" s="170">
        <f t="shared" si="32"/>
        <v>104.83</v>
      </c>
      <c r="BE107" s="170">
        <f t="shared" si="32"/>
        <v>104.83</v>
      </c>
      <c r="BF107" s="170">
        <f t="shared" si="32"/>
        <v>104.83</v>
      </c>
      <c r="BG107" s="170">
        <f t="shared" si="32"/>
        <v>104.83</v>
      </c>
      <c r="BH107" s="170">
        <f t="shared" si="32"/>
        <v>104.83</v>
      </c>
      <c r="BI107" s="170">
        <f t="shared" si="32"/>
        <v>104.83</v>
      </c>
      <c r="BJ107" s="170">
        <f t="shared" si="32"/>
        <v>104.83</v>
      </c>
      <c r="BK107" s="170">
        <f t="shared" si="32"/>
        <v>104.83</v>
      </c>
      <c r="BL107" s="170">
        <f t="shared" si="32"/>
        <v>104.83</v>
      </c>
      <c r="BM107" s="170">
        <f t="shared" si="32"/>
        <v>104.83</v>
      </c>
    </row>
    <row r="108" spans="1:65" x14ac:dyDescent="0.25">
      <c r="A108" s="173" t="s">
        <v>73</v>
      </c>
      <c r="B108" s="188"/>
      <c r="C108" s="186">
        <v>12</v>
      </c>
      <c r="D108" s="175">
        <f>D109</f>
        <v>100</v>
      </c>
      <c r="E108" s="175">
        <f t="shared" si="30"/>
        <v>100</v>
      </c>
      <c r="F108" s="175">
        <f t="shared" si="30"/>
        <v>100.13</v>
      </c>
      <c r="G108" s="175">
        <f t="shared" si="30"/>
        <v>100.13</v>
      </c>
      <c r="H108" s="175">
        <f t="shared" si="30"/>
        <v>100.13</v>
      </c>
      <c r="I108" s="175">
        <f t="shared" si="30"/>
        <v>100.13</v>
      </c>
      <c r="J108" s="175">
        <f t="shared" si="30"/>
        <v>100.13</v>
      </c>
      <c r="K108" s="175">
        <f t="shared" si="30"/>
        <v>100.13</v>
      </c>
      <c r="L108" s="175">
        <f t="shared" si="30"/>
        <v>100.33</v>
      </c>
      <c r="M108" s="175">
        <f t="shared" si="30"/>
        <v>100.33</v>
      </c>
      <c r="N108" s="175">
        <f t="shared" si="30"/>
        <v>100.33</v>
      </c>
      <c r="O108" s="175">
        <f t="shared" si="30"/>
        <v>100.33</v>
      </c>
      <c r="P108" s="175">
        <f t="shared" si="30"/>
        <v>100.33</v>
      </c>
      <c r="Q108" s="175">
        <f t="shared" si="30"/>
        <v>100.33</v>
      </c>
      <c r="R108" s="175">
        <f t="shared" si="30"/>
        <v>100.33</v>
      </c>
      <c r="S108" s="175">
        <f t="shared" si="30"/>
        <v>100.33</v>
      </c>
      <c r="T108" s="175">
        <f t="shared" si="30"/>
        <v>100.33</v>
      </c>
      <c r="U108" s="175">
        <f t="shared" si="30"/>
        <v>100.33</v>
      </c>
      <c r="V108" s="176">
        <f t="shared" si="30"/>
        <v>100.33</v>
      </c>
      <c r="W108" s="176">
        <f t="shared" si="31"/>
        <v>100.33</v>
      </c>
      <c r="X108" s="176">
        <f t="shared" si="31"/>
        <v>100.92</v>
      </c>
      <c r="Y108" s="176">
        <f t="shared" si="31"/>
        <v>100.92</v>
      </c>
      <c r="Z108" s="176">
        <f t="shared" si="31"/>
        <v>100.92</v>
      </c>
      <c r="AA108" s="176">
        <f t="shared" si="31"/>
        <v>100.92</v>
      </c>
      <c r="AB108" s="176">
        <f t="shared" si="31"/>
        <v>100.92</v>
      </c>
      <c r="AC108" s="176">
        <f t="shared" si="31"/>
        <v>100.92</v>
      </c>
      <c r="AD108" s="176">
        <f t="shared" si="31"/>
        <v>100.92</v>
      </c>
      <c r="AE108" s="176">
        <f t="shared" si="31"/>
        <v>100.92</v>
      </c>
      <c r="AF108" s="176">
        <f t="shared" si="31"/>
        <v>100.92</v>
      </c>
      <c r="AG108" s="176">
        <f t="shared" si="31"/>
        <v>100.92</v>
      </c>
      <c r="AH108" s="176">
        <f t="shared" si="31"/>
        <v>100.92</v>
      </c>
      <c r="AI108" s="176">
        <f t="shared" si="31"/>
        <v>100.92</v>
      </c>
      <c r="AJ108" s="176">
        <f t="shared" si="31"/>
        <v>101.67</v>
      </c>
      <c r="AK108" s="176">
        <f t="shared" si="31"/>
        <v>101.67</v>
      </c>
      <c r="AL108" s="176">
        <f t="shared" si="31"/>
        <v>101.67</v>
      </c>
      <c r="AM108" s="176">
        <f t="shared" si="31"/>
        <v>101.67</v>
      </c>
      <c r="AN108" s="176">
        <f t="shared" si="31"/>
        <v>101.7</v>
      </c>
      <c r="AO108" s="176">
        <f t="shared" si="32"/>
        <v>101.67</v>
      </c>
      <c r="AP108" s="176">
        <f t="shared" si="32"/>
        <v>101.67</v>
      </c>
      <c r="AQ108" s="176">
        <f t="shared" si="32"/>
        <v>101.67</v>
      </c>
      <c r="AR108" s="176">
        <f t="shared" si="32"/>
        <v>101.67</v>
      </c>
      <c r="AS108" s="176">
        <f t="shared" si="32"/>
        <v>102.51</v>
      </c>
      <c r="AT108" s="176">
        <f t="shared" si="32"/>
        <v>102.51</v>
      </c>
      <c r="AU108" s="176">
        <f t="shared" si="32"/>
        <v>102.51</v>
      </c>
      <c r="AV108" s="176">
        <f t="shared" si="32"/>
        <v>104.43</v>
      </c>
      <c r="AW108" s="176">
        <f t="shared" si="32"/>
        <v>104.43</v>
      </c>
      <c r="AX108" s="176">
        <f t="shared" si="32"/>
        <v>104.4</v>
      </c>
      <c r="AY108" s="176">
        <f t="shared" si="32"/>
        <v>104.83</v>
      </c>
      <c r="AZ108" s="176">
        <f t="shared" si="32"/>
        <v>104.83</v>
      </c>
      <c r="BA108" s="176">
        <f t="shared" si="32"/>
        <v>104.83</v>
      </c>
      <c r="BB108" s="176">
        <f t="shared" si="32"/>
        <v>104.83</v>
      </c>
      <c r="BC108" s="176">
        <f t="shared" si="32"/>
        <v>104.83</v>
      </c>
      <c r="BD108" s="176">
        <f t="shared" si="32"/>
        <v>104.83</v>
      </c>
      <c r="BE108" s="176">
        <f t="shared" si="32"/>
        <v>104.83</v>
      </c>
      <c r="BF108" s="176">
        <f t="shared" si="32"/>
        <v>104.83</v>
      </c>
      <c r="BG108" s="176">
        <f t="shared" si="32"/>
        <v>104.83</v>
      </c>
      <c r="BH108" s="176">
        <f t="shared" si="32"/>
        <v>104.83</v>
      </c>
      <c r="BI108" s="176">
        <f t="shared" si="32"/>
        <v>104.83</v>
      </c>
      <c r="BJ108" s="176">
        <f t="shared" si="32"/>
        <v>104.83</v>
      </c>
      <c r="BK108" s="176">
        <f t="shared" si="32"/>
        <v>104.83</v>
      </c>
      <c r="BL108" s="176">
        <f t="shared" si="32"/>
        <v>104.83</v>
      </c>
      <c r="BM108" s="176">
        <f t="shared" si="32"/>
        <v>104.83</v>
      </c>
    </row>
    <row r="109" spans="1:65" x14ac:dyDescent="0.25">
      <c r="B109" s="148" t="s">
        <v>521</v>
      </c>
      <c r="C109" s="148">
        <v>12</v>
      </c>
      <c r="D109" s="178">
        <v>100</v>
      </c>
      <c r="E109" s="178">
        <v>100</v>
      </c>
      <c r="F109" s="178">
        <v>100.13</v>
      </c>
      <c r="G109" s="178">
        <v>100.13</v>
      </c>
      <c r="H109" s="178">
        <v>100.13</v>
      </c>
      <c r="I109" s="178">
        <v>100.13</v>
      </c>
      <c r="J109" s="178">
        <v>100.13</v>
      </c>
      <c r="K109" s="178">
        <v>100.13</v>
      </c>
      <c r="L109" s="178">
        <v>100.33</v>
      </c>
      <c r="M109" s="178">
        <v>100.33</v>
      </c>
      <c r="N109" s="178">
        <v>100.33</v>
      </c>
      <c r="O109" s="178">
        <v>100.33</v>
      </c>
      <c r="P109" s="178">
        <v>100.33</v>
      </c>
      <c r="Q109" s="178">
        <v>100.33</v>
      </c>
      <c r="R109" s="178">
        <v>100.33</v>
      </c>
      <c r="S109" s="178">
        <v>100.33</v>
      </c>
      <c r="T109" s="178">
        <v>100.33</v>
      </c>
      <c r="U109" s="178">
        <v>100.33</v>
      </c>
      <c r="V109" s="179">
        <v>100.33</v>
      </c>
      <c r="W109" s="179">
        <v>100.33</v>
      </c>
      <c r="X109" s="179">
        <v>100.92</v>
      </c>
      <c r="Y109" s="179">
        <v>100.92</v>
      </c>
      <c r="Z109" s="179">
        <v>100.92</v>
      </c>
      <c r="AA109" s="179">
        <v>100.92</v>
      </c>
      <c r="AB109" s="179">
        <v>100.92</v>
      </c>
      <c r="AC109" s="179">
        <v>100.92</v>
      </c>
      <c r="AD109" s="179">
        <v>100.92</v>
      </c>
      <c r="AE109" s="179">
        <v>100.92</v>
      </c>
      <c r="AF109" s="179">
        <v>100.92</v>
      </c>
      <c r="AG109" s="179">
        <v>100.92</v>
      </c>
      <c r="AH109" s="179">
        <v>100.92</v>
      </c>
      <c r="AI109" s="179">
        <v>100.92</v>
      </c>
      <c r="AJ109" s="179">
        <v>101.67</v>
      </c>
      <c r="AK109" s="179">
        <v>101.67</v>
      </c>
      <c r="AL109" s="179">
        <v>101.67</v>
      </c>
      <c r="AM109" s="179">
        <v>101.67</v>
      </c>
      <c r="AN109" s="180">
        <v>101.7</v>
      </c>
      <c r="AO109" s="180">
        <v>101.67</v>
      </c>
      <c r="AP109" s="179">
        <v>101.67</v>
      </c>
      <c r="AQ109" s="180">
        <v>101.67</v>
      </c>
      <c r="AR109" s="180">
        <v>101.67</v>
      </c>
      <c r="AS109" s="180">
        <v>102.51</v>
      </c>
      <c r="AT109" s="180">
        <v>102.51</v>
      </c>
      <c r="AU109" s="180">
        <v>102.51</v>
      </c>
      <c r="AV109" s="181">
        <v>104.43</v>
      </c>
      <c r="AW109" s="181">
        <v>104.43</v>
      </c>
      <c r="AX109" s="181">
        <v>104.4</v>
      </c>
      <c r="AY109" s="181">
        <v>104.83</v>
      </c>
      <c r="AZ109" s="181">
        <v>104.83</v>
      </c>
      <c r="BA109" s="181">
        <v>104.83</v>
      </c>
      <c r="BB109" s="181">
        <v>104.83</v>
      </c>
      <c r="BC109" s="182">
        <v>104.83</v>
      </c>
      <c r="BD109" s="182">
        <v>104.83</v>
      </c>
      <c r="BE109" s="182">
        <v>104.83</v>
      </c>
      <c r="BF109" s="182">
        <v>104.83</v>
      </c>
      <c r="BG109" s="182">
        <v>104.83</v>
      </c>
      <c r="BH109" s="182">
        <v>104.83</v>
      </c>
      <c r="BI109" s="182">
        <v>104.83</v>
      </c>
      <c r="BJ109" s="182">
        <v>104.83</v>
      </c>
      <c r="BK109" s="182">
        <v>104.83</v>
      </c>
      <c r="BL109" s="182">
        <v>104.83</v>
      </c>
      <c r="BM109" s="182">
        <v>104.83</v>
      </c>
    </row>
    <row r="110" spans="1:65" x14ac:dyDescent="0.25">
      <c r="A110" s="189" t="s">
        <v>74</v>
      </c>
      <c r="C110" s="149" t="s">
        <v>181</v>
      </c>
      <c r="D110" s="149" t="s">
        <v>181</v>
      </c>
      <c r="E110" s="149" t="s">
        <v>181</v>
      </c>
      <c r="F110" s="149" t="s">
        <v>181</v>
      </c>
      <c r="G110" s="149" t="s">
        <v>181</v>
      </c>
      <c r="H110" s="149" t="s">
        <v>181</v>
      </c>
      <c r="I110" s="149" t="s">
        <v>181</v>
      </c>
      <c r="J110" s="149" t="s">
        <v>181</v>
      </c>
      <c r="K110" s="149" t="s">
        <v>181</v>
      </c>
      <c r="L110" s="149" t="s">
        <v>181</v>
      </c>
      <c r="M110" s="149" t="s">
        <v>181</v>
      </c>
      <c r="N110" s="149" t="s">
        <v>181</v>
      </c>
      <c r="O110" s="149" t="s">
        <v>181</v>
      </c>
      <c r="P110" s="149" t="s">
        <v>181</v>
      </c>
      <c r="Q110" s="149" t="s">
        <v>181</v>
      </c>
      <c r="R110" s="149" t="s">
        <v>181</v>
      </c>
      <c r="S110" s="149" t="s">
        <v>181</v>
      </c>
      <c r="T110" s="149" t="s">
        <v>181</v>
      </c>
      <c r="U110" s="149" t="s">
        <v>181</v>
      </c>
      <c r="V110" s="149" t="s">
        <v>181</v>
      </c>
      <c r="W110" s="149" t="s">
        <v>181</v>
      </c>
      <c r="X110" s="149" t="s">
        <v>181</v>
      </c>
      <c r="Y110" s="149" t="s">
        <v>181</v>
      </c>
      <c r="Z110" s="149" t="s">
        <v>181</v>
      </c>
      <c r="AA110" s="149" t="s">
        <v>181</v>
      </c>
      <c r="AB110" s="149" t="s">
        <v>181</v>
      </c>
      <c r="AC110" s="149" t="s">
        <v>181</v>
      </c>
      <c r="AD110" s="149" t="s">
        <v>181</v>
      </c>
      <c r="AE110" s="149" t="s">
        <v>181</v>
      </c>
      <c r="AF110" s="149" t="s">
        <v>181</v>
      </c>
      <c r="AG110" s="149" t="s">
        <v>181</v>
      </c>
      <c r="AH110" s="149" t="s">
        <v>181</v>
      </c>
      <c r="AI110" s="149" t="s">
        <v>181</v>
      </c>
      <c r="AJ110" s="149" t="s">
        <v>181</v>
      </c>
      <c r="AK110" s="149" t="s">
        <v>181</v>
      </c>
      <c r="AL110" s="149" t="s">
        <v>181</v>
      </c>
      <c r="AM110" s="149" t="s">
        <v>181</v>
      </c>
      <c r="AN110" s="149" t="s">
        <v>181</v>
      </c>
      <c r="AO110" s="149" t="s">
        <v>181</v>
      </c>
      <c r="AP110" s="149" t="s">
        <v>181</v>
      </c>
      <c r="AQ110" s="149" t="s">
        <v>181</v>
      </c>
      <c r="AR110" s="149" t="s">
        <v>181</v>
      </c>
      <c r="AS110" s="149" t="s">
        <v>181</v>
      </c>
      <c r="AT110" s="149" t="s">
        <v>181</v>
      </c>
      <c r="AU110" s="149" t="s">
        <v>181</v>
      </c>
      <c r="AV110" s="149" t="s">
        <v>181</v>
      </c>
      <c r="AW110" s="149" t="s">
        <v>181</v>
      </c>
      <c r="AX110" s="149" t="s">
        <v>181</v>
      </c>
      <c r="AY110" s="149" t="s">
        <v>181</v>
      </c>
      <c r="AZ110" s="149" t="s">
        <v>181</v>
      </c>
      <c r="BA110" s="149" t="s">
        <v>181</v>
      </c>
      <c r="BB110" s="149" t="s">
        <v>181</v>
      </c>
      <c r="BC110" s="149" t="s">
        <v>181</v>
      </c>
      <c r="BD110" s="149" t="s">
        <v>181</v>
      </c>
      <c r="BE110" s="149" t="s">
        <v>181</v>
      </c>
      <c r="BF110" s="149" t="s">
        <v>181</v>
      </c>
      <c r="BG110" s="149" t="s">
        <v>181</v>
      </c>
      <c r="BH110" s="149" t="s">
        <v>181</v>
      </c>
      <c r="BI110" s="149" t="s">
        <v>181</v>
      </c>
      <c r="BJ110" s="149" t="s">
        <v>181</v>
      </c>
      <c r="BK110" s="149" t="s">
        <v>181</v>
      </c>
      <c r="BL110" s="149" t="s">
        <v>181</v>
      </c>
      <c r="BM110" s="149" t="s">
        <v>181</v>
      </c>
    </row>
    <row r="111" spans="1:65" x14ac:dyDescent="0.25">
      <c r="A111" s="173" t="s">
        <v>75</v>
      </c>
      <c r="C111" s="149" t="s">
        <v>181</v>
      </c>
      <c r="D111" s="149" t="s">
        <v>181</v>
      </c>
      <c r="E111" s="149" t="s">
        <v>181</v>
      </c>
      <c r="F111" s="149" t="s">
        <v>181</v>
      </c>
      <c r="G111" s="149" t="s">
        <v>181</v>
      </c>
      <c r="H111" s="149" t="s">
        <v>181</v>
      </c>
      <c r="I111" s="149" t="s">
        <v>181</v>
      </c>
      <c r="J111" s="149" t="s">
        <v>181</v>
      </c>
      <c r="K111" s="149" t="s">
        <v>181</v>
      </c>
      <c r="L111" s="149" t="s">
        <v>181</v>
      </c>
      <c r="M111" s="149" t="s">
        <v>181</v>
      </c>
      <c r="N111" s="149" t="s">
        <v>181</v>
      </c>
      <c r="O111" s="149" t="s">
        <v>181</v>
      </c>
      <c r="P111" s="149" t="s">
        <v>181</v>
      </c>
      <c r="Q111" s="149" t="s">
        <v>181</v>
      </c>
      <c r="R111" s="149" t="s">
        <v>181</v>
      </c>
      <c r="S111" s="149" t="s">
        <v>181</v>
      </c>
      <c r="T111" s="149" t="s">
        <v>181</v>
      </c>
      <c r="U111" s="149" t="s">
        <v>181</v>
      </c>
      <c r="V111" s="149" t="s">
        <v>181</v>
      </c>
      <c r="W111" s="149" t="s">
        <v>181</v>
      </c>
      <c r="X111" s="149" t="s">
        <v>181</v>
      </c>
      <c r="Y111" s="149" t="s">
        <v>181</v>
      </c>
      <c r="Z111" s="149" t="s">
        <v>181</v>
      </c>
      <c r="AA111" s="149" t="s">
        <v>181</v>
      </c>
      <c r="AB111" s="149" t="s">
        <v>181</v>
      </c>
      <c r="AC111" s="149" t="s">
        <v>181</v>
      </c>
      <c r="AD111" s="149" t="s">
        <v>181</v>
      </c>
      <c r="AE111" s="149" t="s">
        <v>181</v>
      </c>
      <c r="AF111" s="149" t="s">
        <v>181</v>
      </c>
      <c r="AG111" s="149" t="s">
        <v>181</v>
      </c>
      <c r="AH111" s="149" t="s">
        <v>181</v>
      </c>
      <c r="AI111" s="149" t="s">
        <v>181</v>
      </c>
      <c r="AJ111" s="149" t="s">
        <v>181</v>
      </c>
      <c r="AK111" s="149" t="s">
        <v>181</v>
      </c>
      <c r="AL111" s="149" t="s">
        <v>181</v>
      </c>
      <c r="AM111" s="149" t="s">
        <v>181</v>
      </c>
      <c r="AN111" s="149" t="s">
        <v>181</v>
      </c>
      <c r="AO111" s="149" t="s">
        <v>181</v>
      </c>
      <c r="AP111" s="149" t="s">
        <v>181</v>
      </c>
      <c r="AQ111" s="149" t="s">
        <v>181</v>
      </c>
      <c r="AR111" s="149" t="s">
        <v>181</v>
      </c>
      <c r="AS111" s="149" t="s">
        <v>181</v>
      </c>
      <c r="AT111" s="149" t="s">
        <v>181</v>
      </c>
      <c r="AU111" s="149" t="s">
        <v>181</v>
      </c>
      <c r="AV111" s="149" t="s">
        <v>181</v>
      </c>
      <c r="AW111" s="149" t="s">
        <v>181</v>
      </c>
      <c r="AX111" s="149" t="s">
        <v>181</v>
      </c>
      <c r="AY111" s="149" t="s">
        <v>181</v>
      </c>
      <c r="AZ111" s="149" t="s">
        <v>181</v>
      </c>
      <c r="BA111" s="149" t="s">
        <v>181</v>
      </c>
      <c r="BB111" s="149" t="s">
        <v>181</v>
      </c>
      <c r="BC111" s="149" t="s">
        <v>181</v>
      </c>
      <c r="BD111" s="149" t="s">
        <v>181</v>
      </c>
      <c r="BE111" s="149" t="s">
        <v>181</v>
      </c>
      <c r="BF111" s="149" t="s">
        <v>181</v>
      </c>
      <c r="BG111" s="149" t="s">
        <v>181</v>
      </c>
      <c r="BH111" s="149" t="s">
        <v>181</v>
      </c>
      <c r="BI111" s="149" t="s">
        <v>181</v>
      </c>
      <c r="BJ111" s="149" t="s">
        <v>181</v>
      </c>
      <c r="BK111" s="149" t="s">
        <v>181</v>
      </c>
      <c r="BL111" s="149" t="s">
        <v>181</v>
      </c>
      <c r="BM111" s="149" t="s">
        <v>181</v>
      </c>
    </row>
    <row r="112" spans="1:65" x14ac:dyDescent="0.25">
      <c r="B112" s="148" t="s">
        <v>522</v>
      </c>
      <c r="C112" s="149" t="s">
        <v>181</v>
      </c>
      <c r="D112" s="149" t="s">
        <v>181</v>
      </c>
      <c r="E112" s="149" t="s">
        <v>181</v>
      </c>
      <c r="F112" s="149" t="s">
        <v>181</v>
      </c>
      <c r="G112" s="149" t="s">
        <v>181</v>
      </c>
      <c r="H112" s="149" t="s">
        <v>181</v>
      </c>
      <c r="I112" s="149" t="s">
        <v>181</v>
      </c>
      <c r="J112" s="149" t="s">
        <v>181</v>
      </c>
      <c r="K112" s="149" t="s">
        <v>181</v>
      </c>
      <c r="L112" s="149" t="s">
        <v>181</v>
      </c>
      <c r="M112" s="149" t="s">
        <v>181</v>
      </c>
      <c r="N112" s="149" t="s">
        <v>181</v>
      </c>
      <c r="O112" s="149" t="s">
        <v>181</v>
      </c>
      <c r="P112" s="149" t="s">
        <v>181</v>
      </c>
      <c r="Q112" s="149" t="s">
        <v>181</v>
      </c>
      <c r="R112" s="149" t="s">
        <v>181</v>
      </c>
      <c r="S112" s="149" t="s">
        <v>181</v>
      </c>
      <c r="T112" s="149" t="s">
        <v>181</v>
      </c>
      <c r="U112" s="149" t="s">
        <v>181</v>
      </c>
      <c r="V112" s="149" t="s">
        <v>181</v>
      </c>
      <c r="W112" s="149" t="s">
        <v>181</v>
      </c>
      <c r="X112" s="149" t="s">
        <v>181</v>
      </c>
      <c r="Y112" s="149" t="s">
        <v>181</v>
      </c>
      <c r="Z112" s="149" t="s">
        <v>181</v>
      </c>
      <c r="AA112" s="149" t="s">
        <v>181</v>
      </c>
      <c r="AB112" s="149" t="s">
        <v>181</v>
      </c>
      <c r="AC112" s="149" t="s">
        <v>181</v>
      </c>
      <c r="AD112" s="149" t="s">
        <v>181</v>
      </c>
      <c r="AE112" s="149" t="s">
        <v>181</v>
      </c>
      <c r="AF112" s="149" t="s">
        <v>181</v>
      </c>
      <c r="AG112" s="149" t="s">
        <v>181</v>
      </c>
      <c r="AH112" s="149" t="s">
        <v>181</v>
      </c>
      <c r="AI112" s="149" t="s">
        <v>181</v>
      </c>
      <c r="AJ112" s="149" t="s">
        <v>181</v>
      </c>
      <c r="AK112" s="149" t="s">
        <v>181</v>
      </c>
      <c r="AL112" s="149" t="s">
        <v>181</v>
      </c>
      <c r="AM112" s="149" t="s">
        <v>181</v>
      </c>
      <c r="AN112" s="149" t="s">
        <v>181</v>
      </c>
      <c r="AO112" s="149" t="s">
        <v>181</v>
      </c>
      <c r="AP112" s="149" t="s">
        <v>181</v>
      </c>
      <c r="AQ112" s="149" t="s">
        <v>181</v>
      </c>
      <c r="AR112" s="149" t="s">
        <v>181</v>
      </c>
      <c r="AS112" s="149" t="s">
        <v>181</v>
      </c>
      <c r="AT112" s="149" t="s">
        <v>181</v>
      </c>
      <c r="AU112" s="149" t="s">
        <v>181</v>
      </c>
      <c r="AV112" s="149" t="s">
        <v>181</v>
      </c>
      <c r="AW112" s="149" t="s">
        <v>181</v>
      </c>
      <c r="AX112" s="149" t="s">
        <v>181</v>
      </c>
      <c r="AY112" s="149" t="s">
        <v>181</v>
      </c>
      <c r="AZ112" s="149" t="s">
        <v>181</v>
      </c>
      <c r="BA112" s="149" t="s">
        <v>181</v>
      </c>
      <c r="BB112" s="149" t="s">
        <v>181</v>
      </c>
      <c r="BC112" s="149" t="s">
        <v>181</v>
      </c>
      <c r="BD112" s="149" t="s">
        <v>181</v>
      </c>
      <c r="BE112" s="149" t="s">
        <v>181</v>
      </c>
      <c r="BF112" s="149" t="s">
        <v>181</v>
      </c>
      <c r="BG112" s="149" t="s">
        <v>181</v>
      </c>
      <c r="BH112" s="149" t="s">
        <v>181</v>
      </c>
      <c r="BI112" s="149" t="s">
        <v>181</v>
      </c>
      <c r="BJ112" s="149" t="s">
        <v>181</v>
      </c>
      <c r="BK112" s="149" t="s">
        <v>181</v>
      </c>
      <c r="BL112" s="149" t="s">
        <v>181</v>
      </c>
      <c r="BM112" s="149" t="s">
        <v>181</v>
      </c>
    </row>
    <row r="113" spans="1:65" x14ac:dyDescent="0.25">
      <c r="A113" s="189" t="s">
        <v>76</v>
      </c>
      <c r="B113" s="188"/>
      <c r="C113" s="168">
        <v>21</v>
      </c>
      <c r="D113" s="169">
        <f>(D114*13+D116*8)/21</f>
        <v>103.79857142857142</v>
      </c>
      <c r="E113" s="169">
        <f t="shared" ref="E113:BK113" si="33">(E114*13+E116*8)/21</f>
        <v>104.18640666666667</v>
      </c>
      <c r="F113" s="169">
        <f t="shared" si="33"/>
        <v>104.31042952380953</v>
      </c>
      <c r="G113" s="169">
        <f t="shared" si="33"/>
        <v>104.40400285714284</v>
      </c>
      <c r="H113" s="169">
        <f t="shared" si="33"/>
        <v>104.62387476190476</v>
      </c>
      <c r="I113" s="169">
        <f t="shared" si="33"/>
        <v>104.62387476190476</v>
      </c>
      <c r="J113" s="169">
        <f t="shared" si="33"/>
        <v>104.60055619047618</v>
      </c>
      <c r="K113" s="169">
        <f t="shared" si="33"/>
        <v>105.65688238095238</v>
      </c>
      <c r="L113" s="169">
        <f t="shared" si="33"/>
        <v>105.93824619047618</v>
      </c>
      <c r="M113" s="169">
        <f t="shared" si="33"/>
        <v>106.14688619047618</v>
      </c>
      <c r="N113" s="169">
        <f t="shared" si="33"/>
        <v>106.43632523809522</v>
      </c>
      <c r="O113" s="169">
        <f t="shared" si="33"/>
        <v>107.07022238095239</v>
      </c>
      <c r="P113" s="169">
        <f t="shared" si="33"/>
        <v>113.31974952380952</v>
      </c>
      <c r="Q113" s="169">
        <f t="shared" si="33"/>
        <v>113.44222952380952</v>
      </c>
      <c r="R113" s="169">
        <f t="shared" si="33"/>
        <v>113.30514761904763</v>
      </c>
      <c r="S113" s="169">
        <f t="shared" si="33"/>
        <v>113.36831333333332</v>
      </c>
      <c r="T113" s="169">
        <f t="shared" si="33"/>
        <v>113.52787142857144</v>
      </c>
      <c r="U113" s="169">
        <f t="shared" si="33"/>
        <v>113.54107142857144</v>
      </c>
      <c r="V113" s="170">
        <f t="shared" si="33"/>
        <v>113.48974095238096</v>
      </c>
      <c r="W113" s="170">
        <f t="shared" si="33"/>
        <v>116.18281904761905</v>
      </c>
      <c r="X113" s="170">
        <f t="shared" si="33"/>
        <v>116.62269571428571</v>
      </c>
      <c r="Y113" s="170">
        <f t="shared" si="33"/>
        <v>116.72535857142856</v>
      </c>
      <c r="Z113" s="170">
        <f t="shared" si="33"/>
        <v>117.11918047619048</v>
      </c>
      <c r="AA113" s="170">
        <f t="shared" si="33"/>
        <v>117.83523523809524</v>
      </c>
      <c r="AB113" s="170">
        <f t="shared" si="33"/>
        <v>119.48135476190477</v>
      </c>
      <c r="AC113" s="170">
        <f t="shared" si="33"/>
        <v>119.9235361904762</v>
      </c>
      <c r="AD113" s="170">
        <f t="shared" si="33"/>
        <v>119.94568761904763</v>
      </c>
      <c r="AE113" s="170">
        <f t="shared" si="33"/>
        <v>120.40237809523809</v>
      </c>
      <c r="AF113" s="170">
        <f t="shared" si="33"/>
        <v>120.71642047619046</v>
      </c>
      <c r="AG113" s="170">
        <f t="shared" si="33"/>
        <v>121.0329338095238</v>
      </c>
      <c r="AH113" s="170">
        <f t="shared" si="33"/>
        <v>121.4118180952381</v>
      </c>
      <c r="AI113" s="170">
        <f t="shared" si="33"/>
        <v>123.70893523809524</v>
      </c>
      <c r="AJ113" s="170">
        <f t="shared" si="33"/>
        <v>125.21450428571428</v>
      </c>
      <c r="AK113" s="170">
        <f t="shared" si="33"/>
        <v>126.76951952380954</v>
      </c>
      <c r="AL113" s="170">
        <f t="shared" si="33"/>
        <v>126.97110047619047</v>
      </c>
      <c r="AM113" s="170">
        <f t="shared" si="33"/>
        <v>127.16753761904762</v>
      </c>
      <c r="AN113" s="170">
        <f t="shared" si="33"/>
        <v>130.1660038095238</v>
      </c>
      <c r="AO113" s="170">
        <f t="shared" si="33"/>
        <v>131.82505142857141</v>
      </c>
      <c r="AP113" s="170">
        <f t="shared" si="33"/>
        <v>132.01911380952382</v>
      </c>
      <c r="AQ113" s="170">
        <f t="shared" si="33"/>
        <v>132.64143666666664</v>
      </c>
      <c r="AR113" s="170">
        <f t="shared" si="33"/>
        <v>132.76226904761901</v>
      </c>
      <c r="AS113" s="170">
        <f t="shared" si="33"/>
        <v>132.82973476190477</v>
      </c>
      <c r="AT113" s="170">
        <f t="shared" si="33"/>
        <v>133.80045095238097</v>
      </c>
      <c r="AU113" s="170">
        <f t="shared" si="33"/>
        <v>134.06999666666667</v>
      </c>
      <c r="AV113" s="170">
        <f t="shared" si="33"/>
        <v>134.90189142857145</v>
      </c>
      <c r="AW113" s="170">
        <f t="shared" si="33"/>
        <v>135.3474323809524</v>
      </c>
      <c r="AX113" s="170">
        <f t="shared" si="33"/>
        <v>135.76219428571429</v>
      </c>
      <c r="AY113" s="170">
        <f t="shared" si="33"/>
        <v>135.73846619047617</v>
      </c>
      <c r="AZ113" s="170">
        <f t="shared" si="33"/>
        <v>138.74892238095237</v>
      </c>
      <c r="BA113" s="170">
        <f t="shared" si="33"/>
        <v>138.84957333333332</v>
      </c>
      <c r="BB113" s="170">
        <f t="shared" si="33"/>
        <v>139.35737809523809</v>
      </c>
      <c r="BC113" s="170">
        <f t="shared" si="33"/>
        <v>139.69093333333336</v>
      </c>
      <c r="BD113" s="170">
        <f t="shared" si="33"/>
        <v>140.57787999999999</v>
      </c>
      <c r="BE113" s="170">
        <f t="shared" si="33"/>
        <v>140.77182142857143</v>
      </c>
      <c r="BF113" s="170">
        <f t="shared" si="33"/>
        <v>142.1471161904762</v>
      </c>
      <c r="BG113" s="170">
        <f t="shared" si="33"/>
        <v>145.24293904761905</v>
      </c>
      <c r="BH113" s="170">
        <f t="shared" si="33"/>
        <v>146.11330047619046</v>
      </c>
      <c r="BI113" s="170">
        <f t="shared" si="33"/>
        <v>146.64011761904763</v>
      </c>
      <c r="BJ113" s="170">
        <f t="shared" si="33"/>
        <v>146.96606761904764</v>
      </c>
      <c r="BK113" s="170">
        <f t="shared" si="33"/>
        <v>147.20844571428572</v>
      </c>
      <c r="BL113" s="170">
        <f>(BL114*13+BL116*8)/21</f>
        <v>150.41024380952379</v>
      </c>
      <c r="BM113" s="170">
        <f>(BM114*13+BM116*8)/21</f>
        <v>150.63326761904759</v>
      </c>
    </row>
    <row r="114" spans="1:65" x14ac:dyDescent="0.25">
      <c r="A114" s="173" t="s">
        <v>77</v>
      </c>
      <c r="B114" s="188"/>
      <c r="C114" s="186">
        <v>13</v>
      </c>
      <c r="D114" s="175">
        <f>D115</f>
        <v>103.17615384615384</v>
      </c>
      <c r="E114" s="175">
        <f t="shared" ref="E114:BM114" si="34">E115</f>
        <v>103.80087846153847</v>
      </c>
      <c r="F114" s="175">
        <f t="shared" si="34"/>
        <v>104.00122307692308</v>
      </c>
      <c r="G114" s="175">
        <f t="shared" si="34"/>
        <v>104.15237999999999</v>
      </c>
      <c r="H114" s="175">
        <f t="shared" si="34"/>
        <v>104.5075576923077</v>
      </c>
      <c r="I114" s="175">
        <f t="shared" si="34"/>
        <v>104.5075576923077</v>
      </c>
      <c r="J114" s="175">
        <f t="shared" si="34"/>
        <v>104.46988923076924</v>
      </c>
      <c r="K114" s="175">
        <f t="shared" si="34"/>
        <v>106.17626230769231</v>
      </c>
      <c r="L114" s="175">
        <f t="shared" si="34"/>
        <v>106.63077307692308</v>
      </c>
      <c r="M114" s="175">
        <f t="shared" si="34"/>
        <v>106.96780692307692</v>
      </c>
      <c r="N114" s="175">
        <f t="shared" si="34"/>
        <v>107.4353623076923</v>
      </c>
      <c r="O114" s="175">
        <f t="shared" si="34"/>
        <v>108.45935</v>
      </c>
      <c r="P114" s="175">
        <f t="shared" si="34"/>
        <v>109.15958307692307</v>
      </c>
      <c r="Q114" s="175">
        <f t="shared" si="34"/>
        <v>109.35743538461537</v>
      </c>
      <c r="R114" s="175">
        <f t="shared" si="34"/>
        <v>109.13599538461538</v>
      </c>
      <c r="S114" s="175">
        <f t="shared" si="34"/>
        <v>109.23803230769229</v>
      </c>
      <c r="T114" s="175">
        <f t="shared" si="34"/>
        <v>109.49578</v>
      </c>
      <c r="U114" s="175">
        <f t="shared" si="34"/>
        <v>109.51710307692308</v>
      </c>
      <c r="V114" s="176">
        <f t="shared" si="34"/>
        <v>109.43418461538461</v>
      </c>
      <c r="W114" s="176">
        <f t="shared" si="34"/>
        <v>113.78454153846154</v>
      </c>
      <c r="X114" s="176">
        <f t="shared" si="34"/>
        <v>114.49511153846154</v>
      </c>
      <c r="Y114" s="176">
        <f t="shared" si="34"/>
        <v>114.66095153846153</v>
      </c>
      <c r="Z114" s="176">
        <f t="shared" si="34"/>
        <v>115.29712538461538</v>
      </c>
      <c r="AA114" s="176">
        <f t="shared" si="34"/>
        <v>116.45382923076923</v>
      </c>
      <c r="AB114" s="176">
        <f t="shared" si="34"/>
        <v>116.74526538461539</v>
      </c>
      <c r="AC114" s="176">
        <f t="shared" si="34"/>
        <v>117.45955846153846</v>
      </c>
      <c r="AD114" s="176">
        <f t="shared" si="34"/>
        <v>117.49534153846155</v>
      </c>
      <c r="AE114" s="176">
        <f t="shared" si="34"/>
        <v>118.2330723076923</v>
      </c>
      <c r="AF114" s="176">
        <f t="shared" si="34"/>
        <v>118.74037153846153</v>
      </c>
      <c r="AG114" s="176">
        <f t="shared" si="34"/>
        <v>119.25166230769231</v>
      </c>
      <c r="AH114" s="176">
        <f t="shared" si="34"/>
        <v>119.86370615384615</v>
      </c>
      <c r="AI114" s="176">
        <f t="shared" si="34"/>
        <v>123.57443384615384</v>
      </c>
      <c r="AJ114" s="176">
        <f t="shared" si="34"/>
        <v>126.00650692307691</v>
      </c>
      <c r="AK114" s="176">
        <f t="shared" si="34"/>
        <v>128.51845461538463</v>
      </c>
      <c r="AL114" s="176">
        <f t="shared" si="34"/>
        <v>128.84408538461537</v>
      </c>
      <c r="AM114" s="176">
        <f t="shared" si="34"/>
        <v>129.16140692307692</v>
      </c>
      <c r="AN114" s="176">
        <f t="shared" si="34"/>
        <v>130.56</v>
      </c>
      <c r="AO114" s="176">
        <f t="shared" si="34"/>
        <v>133.24</v>
      </c>
      <c r="AP114" s="176">
        <f t="shared" si="34"/>
        <v>133.55348538461539</v>
      </c>
      <c r="AQ114" s="176">
        <f t="shared" si="34"/>
        <v>134.55877615384614</v>
      </c>
      <c r="AR114" s="176">
        <f t="shared" si="34"/>
        <v>134.75396692307692</v>
      </c>
      <c r="AS114" s="176">
        <f t="shared" si="34"/>
        <v>134.86295000000001</v>
      </c>
      <c r="AT114" s="176">
        <f t="shared" si="34"/>
        <v>136.43102999999999</v>
      </c>
      <c r="AU114" s="176">
        <f t="shared" si="34"/>
        <v>136.86644999999999</v>
      </c>
      <c r="AV114" s="176">
        <f t="shared" si="34"/>
        <v>138.21028000000001</v>
      </c>
      <c r="AW114" s="176">
        <f t="shared" si="34"/>
        <v>138.93</v>
      </c>
      <c r="AX114" s="176">
        <f t="shared" si="34"/>
        <v>139.6</v>
      </c>
      <c r="AY114" s="176">
        <f t="shared" si="34"/>
        <v>139.56166999999999</v>
      </c>
      <c r="AZ114" s="176">
        <f t="shared" si="34"/>
        <v>142.80829</v>
      </c>
      <c r="BA114" s="176">
        <f t="shared" si="34"/>
        <v>142.97087999999999</v>
      </c>
      <c r="BB114" s="176">
        <f t="shared" si="34"/>
        <v>143.79118</v>
      </c>
      <c r="BC114" s="176">
        <f t="shared" si="34"/>
        <v>144.33000000000001</v>
      </c>
      <c r="BD114" s="176">
        <f t="shared" si="34"/>
        <v>145.76275999999999</v>
      </c>
      <c r="BE114" s="176">
        <f t="shared" si="34"/>
        <v>146.07605000000001</v>
      </c>
      <c r="BF114" s="176">
        <f t="shared" si="34"/>
        <v>148.29768000000001</v>
      </c>
      <c r="BG114" s="176">
        <f t="shared" si="34"/>
        <v>153.29862461538463</v>
      </c>
      <c r="BH114" s="176">
        <f t="shared" si="34"/>
        <v>154.70459307692306</v>
      </c>
      <c r="BI114" s="176">
        <f t="shared" si="34"/>
        <v>155.55560538461538</v>
      </c>
      <c r="BJ114" s="176">
        <f t="shared" si="34"/>
        <v>156.08214000000001</v>
      </c>
      <c r="BK114" s="176">
        <f t="shared" si="34"/>
        <v>156.47367384615384</v>
      </c>
      <c r="BL114" s="176">
        <f t="shared" si="34"/>
        <v>157.59472</v>
      </c>
      <c r="BM114" s="176">
        <f t="shared" si="34"/>
        <v>157.95498923076923</v>
      </c>
    </row>
    <row r="115" spans="1:65" x14ac:dyDescent="0.25">
      <c r="B115" s="148" t="s">
        <v>523</v>
      </c>
      <c r="C115" s="148">
        <v>13</v>
      </c>
      <c r="D115" s="178">
        <v>103.17615384615384</v>
      </c>
      <c r="E115" s="178">
        <v>103.80087846153847</v>
      </c>
      <c r="F115" s="178">
        <v>104.00122307692308</v>
      </c>
      <c r="G115" s="178">
        <v>104.15237999999999</v>
      </c>
      <c r="H115" s="178">
        <v>104.5075576923077</v>
      </c>
      <c r="I115" s="178">
        <v>104.5075576923077</v>
      </c>
      <c r="J115" s="178">
        <v>104.46988923076924</v>
      </c>
      <c r="K115" s="178">
        <v>106.17626230769231</v>
      </c>
      <c r="L115" s="178">
        <v>106.63077307692308</v>
      </c>
      <c r="M115" s="178">
        <v>106.96780692307692</v>
      </c>
      <c r="N115" s="178">
        <v>107.4353623076923</v>
      </c>
      <c r="O115" s="178">
        <v>108.45935</v>
      </c>
      <c r="P115" s="178">
        <v>109.15958307692307</v>
      </c>
      <c r="Q115" s="178">
        <v>109.35743538461537</v>
      </c>
      <c r="R115" s="178">
        <v>109.13599538461538</v>
      </c>
      <c r="S115" s="178">
        <v>109.23803230769229</v>
      </c>
      <c r="T115" s="178">
        <v>109.49578</v>
      </c>
      <c r="U115" s="178">
        <v>109.51710307692308</v>
      </c>
      <c r="V115" s="179">
        <v>109.43418461538461</v>
      </c>
      <c r="W115" s="179">
        <v>113.78454153846154</v>
      </c>
      <c r="X115" s="179">
        <v>114.49511153846154</v>
      </c>
      <c r="Y115" s="179">
        <v>114.66095153846153</v>
      </c>
      <c r="Z115" s="179">
        <v>115.29712538461538</v>
      </c>
      <c r="AA115" s="179">
        <v>116.45382923076923</v>
      </c>
      <c r="AB115" s="179">
        <v>116.74526538461539</v>
      </c>
      <c r="AC115" s="179">
        <v>117.45955846153846</v>
      </c>
      <c r="AD115" s="179">
        <v>117.49534153846155</v>
      </c>
      <c r="AE115" s="179">
        <v>118.2330723076923</v>
      </c>
      <c r="AF115" s="179">
        <v>118.74037153846153</v>
      </c>
      <c r="AG115" s="179">
        <v>119.25166230769231</v>
      </c>
      <c r="AH115" s="179">
        <v>119.86370615384615</v>
      </c>
      <c r="AI115" s="179">
        <v>123.57443384615384</v>
      </c>
      <c r="AJ115" s="179">
        <v>126.00650692307691</v>
      </c>
      <c r="AK115" s="179">
        <v>128.51845461538463</v>
      </c>
      <c r="AL115" s="179">
        <v>128.84408538461537</v>
      </c>
      <c r="AM115" s="179">
        <v>129.16140692307692</v>
      </c>
      <c r="AN115" s="180">
        <v>130.56</v>
      </c>
      <c r="AO115" s="179">
        <v>133.24</v>
      </c>
      <c r="AP115" s="179">
        <v>133.55348538461539</v>
      </c>
      <c r="AQ115" s="180">
        <v>134.55877615384614</v>
      </c>
      <c r="AR115" s="180">
        <v>134.75396692307692</v>
      </c>
      <c r="AS115" s="180">
        <v>134.86295000000001</v>
      </c>
      <c r="AT115" s="180">
        <v>136.43102999999999</v>
      </c>
      <c r="AU115" s="181">
        <v>136.86644999999999</v>
      </c>
      <c r="AV115" s="181">
        <v>138.21028000000001</v>
      </c>
      <c r="AW115" s="181">
        <v>138.93</v>
      </c>
      <c r="AX115" s="181">
        <v>139.6</v>
      </c>
      <c r="AY115" s="181">
        <v>139.56166999999999</v>
      </c>
      <c r="AZ115" s="181">
        <v>142.80829</v>
      </c>
      <c r="BA115" s="181">
        <v>142.97087999999999</v>
      </c>
      <c r="BB115" s="181">
        <v>143.79118</v>
      </c>
      <c r="BC115" s="181">
        <v>144.33000000000001</v>
      </c>
      <c r="BD115" s="182">
        <v>145.76275999999999</v>
      </c>
      <c r="BE115" s="182">
        <v>146.07605000000001</v>
      </c>
      <c r="BF115" s="183">
        <v>148.29768000000001</v>
      </c>
      <c r="BG115" s="182">
        <v>153.29862461538463</v>
      </c>
      <c r="BH115" s="181">
        <v>154.70459307692306</v>
      </c>
      <c r="BI115" s="181">
        <v>155.55560538461538</v>
      </c>
      <c r="BJ115" s="182">
        <v>156.08214000000001</v>
      </c>
      <c r="BK115" s="181">
        <v>156.47367384615384</v>
      </c>
      <c r="BL115" s="181">
        <v>157.59472</v>
      </c>
      <c r="BM115" s="181">
        <v>157.95498923076923</v>
      </c>
    </row>
    <row r="116" spans="1:65" x14ac:dyDescent="0.25">
      <c r="A116" s="173" t="s">
        <v>78</v>
      </c>
      <c r="B116" s="188"/>
      <c r="C116" s="186">
        <v>8</v>
      </c>
      <c r="D116" s="175">
        <f>D117</f>
        <v>104.81</v>
      </c>
      <c r="E116" s="175">
        <f t="shared" ref="E116:BM116" si="35">E117</f>
        <v>104.81289</v>
      </c>
      <c r="F116" s="175">
        <f t="shared" si="35"/>
        <v>104.81289</v>
      </c>
      <c r="G116" s="175">
        <f t="shared" si="35"/>
        <v>104.81289</v>
      </c>
      <c r="H116" s="175">
        <f t="shared" si="35"/>
        <v>104.81289</v>
      </c>
      <c r="I116" s="175">
        <f t="shared" si="35"/>
        <v>104.81289</v>
      </c>
      <c r="J116" s="175">
        <f t="shared" si="35"/>
        <v>104.81289</v>
      </c>
      <c r="K116" s="175">
        <f t="shared" si="35"/>
        <v>104.81289</v>
      </c>
      <c r="L116" s="175">
        <f t="shared" si="35"/>
        <v>104.81289</v>
      </c>
      <c r="M116" s="175">
        <f t="shared" si="35"/>
        <v>104.81289</v>
      </c>
      <c r="N116" s="175">
        <f t="shared" si="35"/>
        <v>104.81289</v>
      </c>
      <c r="O116" s="175">
        <f t="shared" si="35"/>
        <v>104.81289</v>
      </c>
      <c r="P116" s="175">
        <f t="shared" si="35"/>
        <v>120.08002</v>
      </c>
      <c r="Q116" s="175">
        <f t="shared" si="35"/>
        <v>120.08002</v>
      </c>
      <c r="R116" s="175">
        <f t="shared" si="35"/>
        <v>120.08002</v>
      </c>
      <c r="S116" s="175">
        <f t="shared" si="35"/>
        <v>120.08002</v>
      </c>
      <c r="T116" s="175">
        <f t="shared" si="35"/>
        <v>120.08002</v>
      </c>
      <c r="U116" s="175">
        <f t="shared" si="35"/>
        <v>120.08002</v>
      </c>
      <c r="V116" s="176">
        <f t="shared" si="35"/>
        <v>120.08002</v>
      </c>
      <c r="W116" s="176">
        <f t="shared" si="35"/>
        <v>120.08002</v>
      </c>
      <c r="X116" s="176">
        <f t="shared" si="35"/>
        <v>120.08002</v>
      </c>
      <c r="Y116" s="176">
        <f t="shared" si="35"/>
        <v>120.08002</v>
      </c>
      <c r="Z116" s="176">
        <f t="shared" si="35"/>
        <v>120.08002</v>
      </c>
      <c r="AA116" s="176">
        <f t="shared" si="35"/>
        <v>120.08002</v>
      </c>
      <c r="AB116" s="176">
        <f t="shared" si="35"/>
        <v>123.92749999999999</v>
      </c>
      <c r="AC116" s="176">
        <f t="shared" si="35"/>
        <v>123.92749999999999</v>
      </c>
      <c r="AD116" s="176">
        <f t="shared" si="35"/>
        <v>123.92749999999999</v>
      </c>
      <c r="AE116" s="176">
        <f t="shared" si="35"/>
        <v>123.92749999999999</v>
      </c>
      <c r="AF116" s="176">
        <f t="shared" si="35"/>
        <v>123.92749999999999</v>
      </c>
      <c r="AG116" s="176">
        <f t="shared" si="35"/>
        <v>123.92749999999999</v>
      </c>
      <c r="AH116" s="176">
        <f t="shared" si="35"/>
        <v>123.92749999999999</v>
      </c>
      <c r="AI116" s="176">
        <f t="shared" si="35"/>
        <v>123.92749999999999</v>
      </c>
      <c r="AJ116" s="176">
        <f t="shared" si="35"/>
        <v>123.92749999999999</v>
      </c>
      <c r="AK116" s="176">
        <f t="shared" si="35"/>
        <v>123.92749999999999</v>
      </c>
      <c r="AL116" s="176">
        <f t="shared" si="35"/>
        <v>123.92749999999999</v>
      </c>
      <c r="AM116" s="176">
        <f t="shared" si="35"/>
        <v>123.92749999999999</v>
      </c>
      <c r="AN116" s="176">
        <f t="shared" si="35"/>
        <v>129.52575999999999</v>
      </c>
      <c r="AO116" s="176">
        <f t="shared" si="35"/>
        <v>129.52575999999999</v>
      </c>
      <c r="AP116" s="176">
        <f t="shared" si="35"/>
        <v>129.52575999999999</v>
      </c>
      <c r="AQ116" s="176">
        <f t="shared" si="35"/>
        <v>129.52575999999999</v>
      </c>
      <c r="AR116" s="176">
        <f t="shared" si="35"/>
        <v>129.52575999999999</v>
      </c>
      <c r="AS116" s="176">
        <f t="shared" si="35"/>
        <v>129.52575999999999</v>
      </c>
      <c r="AT116" s="176">
        <f t="shared" si="35"/>
        <v>129.52575999999999</v>
      </c>
      <c r="AU116" s="176">
        <f t="shared" si="35"/>
        <v>129.52575999999999</v>
      </c>
      <c r="AV116" s="176">
        <f t="shared" si="35"/>
        <v>129.52575999999999</v>
      </c>
      <c r="AW116" s="176">
        <f t="shared" si="35"/>
        <v>129.52575999999999</v>
      </c>
      <c r="AX116" s="176">
        <f t="shared" si="35"/>
        <v>129.52575999999999</v>
      </c>
      <c r="AY116" s="176">
        <f t="shared" si="35"/>
        <v>129.52575999999999</v>
      </c>
      <c r="AZ116" s="176">
        <f t="shared" si="35"/>
        <v>132.15244999999999</v>
      </c>
      <c r="BA116" s="176">
        <f t="shared" si="35"/>
        <v>132.15244999999999</v>
      </c>
      <c r="BB116" s="176">
        <f t="shared" si="35"/>
        <v>132.15244999999999</v>
      </c>
      <c r="BC116" s="176">
        <f t="shared" si="35"/>
        <v>132.15244999999999</v>
      </c>
      <c r="BD116" s="176">
        <f t="shared" si="35"/>
        <v>132.15244999999999</v>
      </c>
      <c r="BE116" s="176">
        <f t="shared" si="35"/>
        <v>132.15244999999999</v>
      </c>
      <c r="BF116" s="176">
        <f t="shared" si="35"/>
        <v>132.15244999999999</v>
      </c>
      <c r="BG116" s="176">
        <f t="shared" si="35"/>
        <v>132.15244999999999</v>
      </c>
      <c r="BH116" s="176">
        <f t="shared" si="35"/>
        <v>132.15244999999999</v>
      </c>
      <c r="BI116" s="176">
        <f t="shared" si="35"/>
        <v>132.15244999999999</v>
      </c>
      <c r="BJ116" s="176">
        <f t="shared" si="35"/>
        <v>132.15244999999999</v>
      </c>
      <c r="BK116" s="176">
        <f t="shared" si="35"/>
        <v>132.15244999999999</v>
      </c>
      <c r="BL116" s="176">
        <f t="shared" si="35"/>
        <v>138.73546999999999</v>
      </c>
      <c r="BM116" s="176">
        <f t="shared" si="35"/>
        <v>138.73546999999999</v>
      </c>
    </row>
    <row r="117" spans="1:65" x14ac:dyDescent="0.25">
      <c r="B117" s="148" t="s">
        <v>524</v>
      </c>
      <c r="C117" s="148">
        <v>8</v>
      </c>
      <c r="D117" s="178">
        <v>104.81</v>
      </c>
      <c r="E117" s="178">
        <v>104.81289</v>
      </c>
      <c r="F117" s="178">
        <v>104.81289</v>
      </c>
      <c r="G117" s="178">
        <v>104.81289</v>
      </c>
      <c r="H117" s="178">
        <v>104.81289</v>
      </c>
      <c r="I117" s="178">
        <v>104.81289</v>
      </c>
      <c r="J117" s="178">
        <v>104.81289</v>
      </c>
      <c r="K117" s="178">
        <v>104.81289</v>
      </c>
      <c r="L117" s="178">
        <v>104.81289</v>
      </c>
      <c r="M117" s="178">
        <v>104.81289</v>
      </c>
      <c r="N117" s="178">
        <v>104.81289</v>
      </c>
      <c r="O117" s="178">
        <v>104.81289</v>
      </c>
      <c r="P117" s="178">
        <v>120.08002</v>
      </c>
      <c r="Q117" s="178">
        <v>120.08002</v>
      </c>
      <c r="R117" s="178">
        <v>120.08002</v>
      </c>
      <c r="S117" s="178">
        <v>120.08002</v>
      </c>
      <c r="T117" s="178">
        <v>120.08002</v>
      </c>
      <c r="U117" s="178">
        <v>120.08002</v>
      </c>
      <c r="V117" s="179">
        <v>120.08002</v>
      </c>
      <c r="W117" s="179">
        <v>120.08002</v>
      </c>
      <c r="X117" s="179">
        <v>120.08002</v>
      </c>
      <c r="Y117" s="179">
        <v>120.08002</v>
      </c>
      <c r="Z117" s="179">
        <v>120.08002</v>
      </c>
      <c r="AA117" s="179">
        <v>120.08002</v>
      </c>
      <c r="AB117" s="179">
        <v>123.92749999999999</v>
      </c>
      <c r="AC117" s="179">
        <v>123.92749999999999</v>
      </c>
      <c r="AD117" s="179">
        <v>123.92749999999999</v>
      </c>
      <c r="AE117" s="179">
        <v>123.92749999999999</v>
      </c>
      <c r="AF117" s="179">
        <v>123.92749999999999</v>
      </c>
      <c r="AG117" s="179">
        <v>123.92749999999999</v>
      </c>
      <c r="AH117" s="179">
        <v>123.92749999999999</v>
      </c>
      <c r="AI117" s="179">
        <v>123.92749999999999</v>
      </c>
      <c r="AJ117" s="179">
        <v>123.92749999999999</v>
      </c>
      <c r="AK117" s="179">
        <v>123.92749999999999</v>
      </c>
      <c r="AL117" s="179">
        <v>123.92749999999999</v>
      </c>
      <c r="AM117" s="179">
        <v>123.92749999999999</v>
      </c>
      <c r="AN117" s="180">
        <v>129.52575999999999</v>
      </c>
      <c r="AO117" s="180">
        <v>129.52575999999999</v>
      </c>
      <c r="AP117" s="179">
        <v>129.52575999999999</v>
      </c>
      <c r="AQ117" s="180">
        <v>129.52575999999999</v>
      </c>
      <c r="AR117" s="180">
        <v>129.52575999999999</v>
      </c>
      <c r="AS117" s="180">
        <v>129.52575999999999</v>
      </c>
      <c r="AT117" s="180">
        <v>129.52575999999999</v>
      </c>
      <c r="AU117" s="180">
        <v>129.52575999999999</v>
      </c>
      <c r="AV117" s="181">
        <v>129.52575999999999</v>
      </c>
      <c r="AW117" s="181">
        <v>129.52575999999999</v>
      </c>
      <c r="AX117" s="181">
        <v>129.52575999999999</v>
      </c>
      <c r="AY117" s="181">
        <v>129.52575999999999</v>
      </c>
      <c r="AZ117" s="181">
        <v>132.15244999999999</v>
      </c>
      <c r="BA117" s="181">
        <v>132.15244999999999</v>
      </c>
      <c r="BB117" s="181">
        <v>132.15244999999999</v>
      </c>
      <c r="BC117" s="181">
        <v>132.15244999999999</v>
      </c>
      <c r="BD117" s="181">
        <v>132.15244999999999</v>
      </c>
      <c r="BE117" s="181">
        <v>132.15244999999999</v>
      </c>
      <c r="BF117" s="181">
        <v>132.15244999999999</v>
      </c>
      <c r="BG117" s="181">
        <v>132.15244999999999</v>
      </c>
      <c r="BH117" s="181">
        <v>132.15244999999999</v>
      </c>
      <c r="BI117" s="181">
        <v>132.15244999999999</v>
      </c>
      <c r="BJ117" s="182">
        <v>132.15244999999999</v>
      </c>
      <c r="BK117" s="182">
        <v>132.15244999999999</v>
      </c>
      <c r="BL117" s="182">
        <v>138.73546999999999</v>
      </c>
      <c r="BM117" s="182">
        <v>138.73546999999999</v>
      </c>
    </row>
    <row r="118" spans="1:65" x14ac:dyDescent="0.25">
      <c r="A118" s="189" t="s">
        <v>79</v>
      </c>
      <c r="B118" s="188"/>
      <c r="C118" s="168">
        <v>16</v>
      </c>
      <c r="D118" s="169">
        <f>(D119*11+D121*1+D123*4)/16</f>
        <v>100</v>
      </c>
      <c r="E118" s="169">
        <f t="shared" ref="E118:BK118" si="36">(E119*11+E121*1+E123*4)/16</f>
        <v>110.68749687500001</v>
      </c>
      <c r="F118" s="169">
        <f t="shared" si="36"/>
        <v>110.68749687500001</v>
      </c>
      <c r="G118" s="169">
        <f t="shared" si="36"/>
        <v>110.68749687500001</v>
      </c>
      <c r="H118" s="169">
        <f t="shared" si="36"/>
        <v>110.68749687500001</v>
      </c>
      <c r="I118" s="169">
        <f t="shared" si="36"/>
        <v>110.68749687500001</v>
      </c>
      <c r="J118" s="169">
        <f t="shared" si="36"/>
        <v>110.68749687500001</v>
      </c>
      <c r="K118" s="169">
        <f t="shared" si="36"/>
        <v>110.68749687500001</v>
      </c>
      <c r="L118" s="169">
        <f t="shared" si="36"/>
        <v>110.68749687500001</v>
      </c>
      <c r="M118" s="169">
        <f t="shared" si="36"/>
        <v>110.68749687500001</v>
      </c>
      <c r="N118" s="169">
        <f t="shared" si="36"/>
        <v>110.68749687500001</v>
      </c>
      <c r="O118" s="169">
        <f t="shared" si="36"/>
        <v>110.68749687500001</v>
      </c>
      <c r="P118" s="169">
        <f t="shared" si="36"/>
        <v>110.68749687500001</v>
      </c>
      <c r="Q118" s="169">
        <f t="shared" si="36"/>
        <v>111.68266062500001</v>
      </c>
      <c r="R118" s="169">
        <f t="shared" si="36"/>
        <v>111.68266062500001</v>
      </c>
      <c r="S118" s="169">
        <f t="shared" si="36"/>
        <v>111.68266062500001</v>
      </c>
      <c r="T118" s="169">
        <f t="shared" si="36"/>
        <v>111.68266062500001</v>
      </c>
      <c r="U118" s="169">
        <f t="shared" si="36"/>
        <v>111.68266062500001</v>
      </c>
      <c r="V118" s="170">
        <f t="shared" si="36"/>
        <v>111.68266062500001</v>
      </c>
      <c r="W118" s="170">
        <f t="shared" si="36"/>
        <v>111.68266062500001</v>
      </c>
      <c r="X118" s="170">
        <f t="shared" si="36"/>
        <v>111.68266062500001</v>
      </c>
      <c r="Y118" s="170">
        <f t="shared" si="36"/>
        <v>111.68266062500001</v>
      </c>
      <c r="Z118" s="170">
        <f t="shared" si="36"/>
        <v>111.68266062500001</v>
      </c>
      <c r="AA118" s="170">
        <f t="shared" si="36"/>
        <v>111.68266062500001</v>
      </c>
      <c r="AB118" s="170">
        <f t="shared" si="36"/>
        <v>111.68266062500001</v>
      </c>
      <c r="AC118" s="170">
        <f t="shared" si="36"/>
        <v>111.68266062500001</v>
      </c>
      <c r="AD118" s="170">
        <f t="shared" si="36"/>
        <v>111.68266062500001</v>
      </c>
      <c r="AE118" s="170">
        <f t="shared" si="36"/>
        <v>111.68266062500001</v>
      </c>
      <c r="AF118" s="170">
        <f t="shared" si="36"/>
        <v>111.68266062500001</v>
      </c>
      <c r="AG118" s="170">
        <f t="shared" si="36"/>
        <v>111.68266062500001</v>
      </c>
      <c r="AH118" s="170">
        <f t="shared" si="36"/>
        <v>111.68266062500001</v>
      </c>
      <c r="AI118" s="170">
        <f t="shared" si="36"/>
        <v>111.68266375</v>
      </c>
      <c r="AJ118" s="170">
        <f t="shared" si="36"/>
        <v>111.68266062500001</v>
      </c>
      <c r="AK118" s="170">
        <f t="shared" si="36"/>
        <v>111.68266062500001</v>
      </c>
      <c r="AL118" s="170">
        <f t="shared" si="36"/>
        <v>111.68266062500001</v>
      </c>
      <c r="AM118" s="170">
        <f t="shared" si="36"/>
        <v>111.68266062500001</v>
      </c>
      <c r="AN118" s="170">
        <f t="shared" si="36"/>
        <v>111.65</v>
      </c>
      <c r="AO118" s="170">
        <f t="shared" si="36"/>
        <v>111.68266062500001</v>
      </c>
      <c r="AP118" s="170">
        <f t="shared" si="36"/>
        <v>111.68266062500001</v>
      </c>
      <c r="AQ118" s="170">
        <f t="shared" si="36"/>
        <v>111.68266062500001</v>
      </c>
      <c r="AR118" s="170">
        <f t="shared" si="36"/>
        <v>111.68266062500001</v>
      </c>
      <c r="AS118" s="170">
        <f t="shared" si="36"/>
        <v>111.68266062500001</v>
      </c>
      <c r="AT118" s="170">
        <f t="shared" si="36"/>
        <v>111.68266062500001</v>
      </c>
      <c r="AU118" s="170">
        <f t="shared" si="36"/>
        <v>111.68266062500001</v>
      </c>
      <c r="AV118" s="170">
        <f t="shared" si="36"/>
        <v>111.68266062500001</v>
      </c>
      <c r="AW118" s="170">
        <f t="shared" si="36"/>
        <v>111.68266062500001</v>
      </c>
      <c r="AX118" s="170">
        <f t="shared" si="36"/>
        <v>111.68266062500001</v>
      </c>
      <c r="AY118" s="170">
        <f t="shared" si="36"/>
        <v>111.68266062500001</v>
      </c>
      <c r="AZ118" s="170">
        <f t="shared" si="36"/>
        <v>111.68266062500001</v>
      </c>
      <c r="BA118" s="170">
        <f t="shared" si="36"/>
        <v>111.68266062500001</v>
      </c>
      <c r="BB118" s="170">
        <f t="shared" si="36"/>
        <v>111.68266062500001</v>
      </c>
      <c r="BC118" s="170">
        <f t="shared" si="36"/>
        <v>111.68266062500001</v>
      </c>
      <c r="BD118" s="170">
        <f t="shared" si="36"/>
        <v>111.68266062500001</v>
      </c>
      <c r="BE118" s="170">
        <f t="shared" si="36"/>
        <v>111.68266062500001</v>
      </c>
      <c r="BF118" s="170">
        <f t="shared" si="36"/>
        <v>111.68266062500001</v>
      </c>
      <c r="BG118" s="170">
        <f t="shared" si="36"/>
        <v>111.68266062500001</v>
      </c>
      <c r="BH118" s="170">
        <f t="shared" si="36"/>
        <v>111.68266062500001</v>
      </c>
      <c r="BI118" s="170">
        <f t="shared" si="36"/>
        <v>111.68266062500001</v>
      </c>
      <c r="BJ118" s="170">
        <f t="shared" si="36"/>
        <v>111.68266062500001</v>
      </c>
      <c r="BK118" s="170">
        <f t="shared" si="36"/>
        <v>111.68266062500001</v>
      </c>
      <c r="BL118" s="170">
        <f>(BL119*11+BL121*1+BL123*4)/16</f>
        <v>111.68266062500001</v>
      </c>
      <c r="BM118" s="170">
        <f>(BM119*11+BM121*1+BM123*4)/16</f>
        <v>111.68266062500001</v>
      </c>
    </row>
    <row r="119" spans="1:65" x14ac:dyDescent="0.25">
      <c r="A119" s="173" t="s">
        <v>80</v>
      </c>
      <c r="B119" s="188"/>
      <c r="C119" s="186">
        <v>11</v>
      </c>
      <c r="D119" s="175">
        <f>D120</f>
        <v>100</v>
      </c>
      <c r="E119" s="175">
        <f t="shared" ref="E119:BM119" si="37">E120</f>
        <v>115.54545</v>
      </c>
      <c r="F119" s="175">
        <f t="shared" si="37"/>
        <v>115.54545</v>
      </c>
      <c r="G119" s="175">
        <f t="shared" si="37"/>
        <v>115.54545</v>
      </c>
      <c r="H119" s="175">
        <f t="shared" si="37"/>
        <v>115.54545</v>
      </c>
      <c r="I119" s="175">
        <f t="shared" si="37"/>
        <v>115.54545</v>
      </c>
      <c r="J119" s="175">
        <f t="shared" si="37"/>
        <v>115.54545</v>
      </c>
      <c r="K119" s="175">
        <f t="shared" si="37"/>
        <v>115.54545</v>
      </c>
      <c r="L119" s="175">
        <f t="shared" si="37"/>
        <v>115.54545</v>
      </c>
      <c r="M119" s="175">
        <f t="shared" si="37"/>
        <v>115.54545</v>
      </c>
      <c r="N119" s="175">
        <f t="shared" si="37"/>
        <v>115.54545</v>
      </c>
      <c r="O119" s="175">
        <f t="shared" si="37"/>
        <v>115.54545</v>
      </c>
      <c r="P119" s="175">
        <f t="shared" si="37"/>
        <v>115.54545</v>
      </c>
      <c r="Q119" s="175">
        <f t="shared" si="37"/>
        <v>115.54545</v>
      </c>
      <c r="R119" s="175">
        <f t="shared" si="37"/>
        <v>115.54545</v>
      </c>
      <c r="S119" s="175">
        <f t="shared" si="37"/>
        <v>115.54545</v>
      </c>
      <c r="T119" s="175">
        <f t="shared" si="37"/>
        <v>115.54545</v>
      </c>
      <c r="U119" s="175">
        <f t="shared" si="37"/>
        <v>115.54545</v>
      </c>
      <c r="V119" s="176">
        <f t="shared" si="37"/>
        <v>115.54545</v>
      </c>
      <c r="W119" s="176">
        <f t="shared" si="37"/>
        <v>115.54545</v>
      </c>
      <c r="X119" s="176">
        <f t="shared" si="37"/>
        <v>115.54545</v>
      </c>
      <c r="Y119" s="176">
        <f t="shared" si="37"/>
        <v>115.54545</v>
      </c>
      <c r="Z119" s="176">
        <f t="shared" si="37"/>
        <v>115.54545</v>
      </c>
      <c r="AA119" s="176">
        <f t="shared" si="37"/>
        <v>115.54545</v>
      </c>
      <c r="AB119" s="176">
        <f t="shared" si="37"/>
        <v>115.54545</v>
      </c>
      <c r="AC119" s="176">
        <f t="shared" si="37"/>
        <v>115.54545</v>
      </c>
      <c r="AD119" s="176">
        <f t="shared" si="37"/>
        <v>115.54545</v>
      </c>
      <c r="AE119" s="176">
        <f t="shared" si="37"/>
        <v>115.54545</v>
      </c>
      <c r="AF119" s="176">
        <f t="shared" si="37"/>
        <v>115.54545</v>
      </c>
      <c r="AG119" s="176">
        <f t="shared" si="37"/>
        <v>115.54545</v>
      </c>
      <c r="AH119" s="176">
        <f t="shared" si="37"/>
        <v>115.54545</v>
      </c>
      <c r="AI119" s="176">
        <f t="shared" si="37"/>
        <v>115.54545454545455</v>
      </c>
      <c r="AJ119" s="176">
        <f t="shared" si="37"/>
        <v>115.54545</v>
      </c>
      <c r="AK119" s="176">
        <f t="shared" si="37"/>
        <v>115.54545</v>
      </c>
      <c r="AL119" s="176">
        <f t="shared" si="37"/>
        <v>115.54545</v>
      </c>
      <c r="AM119" s="176">
        <f t="shared" si="37"/>
        <v>115.54545</v>
      </c>
      <c r="AN119" s="176">
        <f t="shared" si="37"/>
        <v>115.5</v>
      </c>
      <c r="AO119" s="176">
        <f t="shared" si="37"/>
        <v>115.54545</v>
      </c>
      <c r="AP119" s="176">
        <f t="shared" si="37"/>
        <v>115.54545</v>
      </c>
      <c r="AQ119" s="176">
        <f t="shared" si="37"/>
        <v>115.54545</v>
      </c>
      <c r="AR119" s="176">
        <f t="shared" si="37"/>
        <v>115.54545</v>
      </c>
      <c r="AS119" s="176">
        <f t="shared" si="37"/>
        <v>115.54545</v>
      </c>
      <c r="AT119" s="176">
        <f t="shared" si="37"/>
        <v>115.54545</v>
      </c>
      <c r="AU119" s="176">
        <f t="shared" si="37"/>
        <v>115.54545</v>
      </c>
      <c r="AV119" s="176">
        <f t="shared" si="37"/>
        <v>115.54545</v>
      </c>
      <c r="AW119" s="176">
        <f t="shared" si="37"/>
        <v>115.54545</v>
      </c>
      <c r="AX119" s="176">
        <f t="shared" si="37"/>
        <v>115.54545</v>
      </c>
      <c r="AY119" s="176">
        <f t="shared" si="37"/>
        <v>115.54545</v>
      </c>
      <c r="AZ119" s="176">
        <f t="shared" si="37"/>
        <v>115.54545</v>
      </c>
      <c r="BA119" s="176">
        <f t="shared" si="37"/>
        <v>115.54545</v>
      </c>
      <c r="BB119" s="176">
        <f t="shared" si="37"/>
        <v>115.54545</v>
      </c>
      <c r="BC119" s="176">
        <f t="shared" si="37"/>
        <v>115.54545</v>
      </c>
      <c r="BD119" s="176">
        <f t="shared" si="37"/>
        <v>115.54545</v>
      </c>
      <c r="BE119" s="176">
        <f t="shared" si="37"/>
        <v>115.54545</v>
      </c>
      <c r="BF119" s="176">
        <f t="shared" si="37"/>
        <v>115.54545</v>
      </c>
      <c r="BG119" s="176">
        <f t="shared" si="37"/>
        <v>115.54545</v>
      </c>
      <c r="BH119" s="176">
        <f t="shared" si="37"/>
        <v>115.54545</v>
      </c>
      <c r="BI119" s="176">
        <f t="shared" si="37"/>
        <v>115.54545</v>
      </c>
      <c r="BJ119" s="176">
        <f t="shared" si="37"/>
        <v>115.54545</v>
      </c>
      <c r="BK119" s="176">
        <f t="shared" si="37"/>
        <v>115.54545</v>
      </c>
      <c r="BL119" s="176">
        <f t="shared" si="37"/>
        <v>115.54545</v>
      </c>
      <c r="BM119" s="176">
        <f t="shared" si="37"/>
        <v>115.54545</v>
      </c>
    </row>
    <row r="120" spans="1:65" x14ac:dyDescent="0.25">
      <c r="B120" s="148" t="s">
        <v>525</v>
      </c>
      <c r="C120" s="148">
        <v>11</v>
      </c>
      <c r="D120" s="178">
        <v>100</v>
      </c>
      <c r="E120" s="178">
        <v>115.54545</v>
      </c>
      <c r="F120" s="178">
        <v>115.54545</v>
      </c>
      <c r="G120" s="178">
        <v>115.54545</v>
      </c>
      <c r="H120" s="178">
        <v>115.54545</v>
      </c>
      <c r="I120" s="178">
        <v>115.54545</v>
      </c>
      <c r="J120" s="178">
        <v>115.54545</v>
      </c>
      <c r="K120" s="178">
        <v>115.54545</v>
      </c>
      <c r="L120" s="178">
        <v>115.54545</v>
      </c>
      <c r="M120" s="178">
        <v>115.54545</v>
      </c>
      <c r="N120" s="178">
        <v>115.54545</v>
      </c>
      <c r="O120" s="178">
        <v>115.54545</v>
      </c>
      <c r="P120" s="178">
        <v>115.54545</v>
      </c>
      <c r="Q120" s="178">
        <v>115.54545</v>
      </c>
      <c r="R120" s="178">
        <v>115.54545</v>
      </c>
      <c r="S120" s="178">
        <v>115.54545</v>
      </c>
      <c r="T120" s="178">
        <v>115.54545</v>
      </c>
      <c r="U120" s="178">
        <v>115.54545</v>
      </c>
      <c r="V120" s="179">
        <v>115.54545</v>
      </c>
      <c r="W120" s="179">
        <v>115.54545</v>
      </c>
      <c r="X120" s="179">
        <v>115.54545</v>
      </c>
      <c r="Y120" s="179">
        <v>115.54545</v>
      </c>
      <c r="Z120" s="179">
        <v>115.54545</v>
      </c>
      <c r="AA120" s="179">
        <v>115.54545</v>
      </c>
      <c r="AB120" s="179">
        <v>115.54545</v>
      </c>
      <c r="AC120" s="179">
        <v>115.54545</v>
      </c>
      <c r="AD120" s="179">
        <v>115.54545</v>
      </c>
      <c r="AE120" s="179">
        <v>115.54545</v>
      </c>
      <c r="AF120" s="179">
        <v>115.54545</v>
      </c>
      <c r="AG120" s="179">
        <v>115.54545</v>
      </c>
      <c r="AH120" s="179">
        <v>115.54545</v>
      </c>
      <c r="AI120" s="179">
        <v>115.54545454545455</v>
      </c>
      <c r="AJ120" s="179">
        <v>115.54545</v>
      </c>
      <c r="AK120" s="179">
        <v>115.54545</v>
      </c>
      <c r="AL120" s="179">
        <v>115.54545</v>
      </c>
      <c r="AM120" s="179">
        <v>115.54545</v>
      </c>
      <c r="AN120" s="180">
        <v>115.5</v>
      </c>
      <c r="AO120" s="180">
        <v>115.54545</v>
      </c>
      <c r="AP120" s="179">
        <v>115.54545</v>
      </c>
      <c r="AQ120" s="180">
        <v>115.54545</v>
      </c>
      <c r="AR120" s="180">
        <v>115.54545</v>
      </c>
      <c r="AS120" s="180">
        <v>115.54545</v>
      </c>
      <c r="AT120" s="180">
        <v>115.54545</v>
      </c>
      <c r="AU120" s="180">
        <v>115.54545</v>
      </c>
      <c r="AV120" s="181">
        <v>115.54545</v>
      </c>
      <c r="AW120" s="181">
        <v>115.54545</v>
      </c>
      <c r="AX120" s="181">
        <v>115.54545</v>
      </c>
      <c r="AY120" s="181">
        <v>115.54545</v>
      </c>
      <c r="AZ120" s="181">
        <v>115.54545</v>
      </c>
      <c r="BA120" s="181">
        <v>115.54545</v>
      </c>
      <c r="BB120" s="181">
        <v>115.54545</v>
      </c>
      <c r="BC120" s="181">
        <v>115.54545</v>
      </c>
      <c r="BD120" s="181">
        <v>115.54545</v>
      </c>
      <c r="BE120" s="181">
        <v>115.54545</v>
      </c>
      <c r="BF120" s="181">
        <v>115.54545</v>
      </c>
      <c r="BG120" s="181">
        <v>115.54545</v>
      </c>
      <c r="BH120" s="181">
        <v>115.54545</v>
      </c>
      <c r="BI120" s="181">
        <v>115.54545</v>
      </c>
      <c r="BJ120" s="182">
        <v>115.54545</v>
      </c>
      <c r="BK120" s="182">
        <v>115.54545</v>
      </c>
      <c r="BL120" s="182">
        <v>115.54545</v>
      </c>
      <c r="BM120" s="182">
        <v>115.54545</v>
      </c>
    </row>
    <row r="121" spans="1:65" x14ac:dyDescent="0.25">
      <c r="A121" s="173" t="s">
        <v>81</v>
      </c>
      <c r="B121" s="188"/>
      <c r="C121" s="186">
        <v>1</v>
      </c>
      <c r="D121" s="175">
        <f>D122</f>
        <v>100</v>
      </c>
      <c r="E121" s="175">
        <f t="shared" ref="E121:BM121" si="38">E122</f>
        <v>100</v>
      </c>
      <c r="F121" s="175">
        <f t="shared" si="38"/>
        <v>100</v>
      </c>
      <c r="G121" s="175">
        <f t="shared" si="38"/>
        <v>100</v>
      </c>
      <c r="H121" s="175">
        <f t="shared" si="38"/>
        <v>100</v>
      </c>
      <c r="I121" s="175">
        <f t="shared" si="38"/>
        <v>100</v>
      </c>
      <c r="J121" s="175">
        <f t="shared" si="38"/>
        <v>100</v>
      </c>
      <c r="K121" s="175">
        <f t="shared" si="38"/>
        <v>100</v>
      </c>
      <c r="L121" s="175">
        <f t="shared" si="38"/>
        <v>100</v>
      </c>
      <c r="M121" s="175">
        <f t="shared" si="38"/>
        <v>100</v>
      </c>
      <c r="N121" s="175">
        <f t="shared" si="38"/>
        <v>100</v>
      </c>
      <c r="O121" s="175">
        <f t="shared" si="38"/>
        <v>100</v>
      </c>
      <c r="P121" s="175">
        <f t="shared" si="38"/>
        <v>100</v>
      </c>
      <c r="Q121" s="175">
        <f t="shared" si="38"/>
        <v>115.92261999999999</v>
      </c>
      <c r="R121" s="175">
        <f t="shared" si="38"/>
        <v>115.92261999999999</v>
      </c>
      <c r="S121" s="175">
        <f t="shared" si="38"/>
        <v>115.92261999999999</v>
      </c>
      <c r="T121" s="175">
        <f t="shared" si="38"/>
        <v>115.92261999999999</v>
      </c>
      <c r="U121" s="175">
        <f t="shared" si="38"/>
        <v>115.92261999999999</v>
      </c>
      <c r="V121" s="176">
        <f t="shared" si="38"/>
        <v>115.92261999999999</v>
      </c>
      <c r="W121" s="176">
        <f t="shared" si="38"/>
        <v>115.92261999999999</v>
      </c>
      <c r="X121" s="176">
        <f t="shared" si="38"/>
        <v>115.92261999999999</v>
      </c>
      <c r="Y121" s="176">
        <f t="shared" si="38"/>
        <v>115.92261999999999</v>
      </c>
      <c r="Z121" s="176">
        <f t="shared" si="38"/>
        <v>115.92261999999999</v>
      </c>
      <c r="AA121" s="176">
        <f t="shared" si="38"/>
        <v>115.92261999999999</v>
      </c>
      <c r="AB121" s="176">
        <f t="shared" si="38"/>
        <v>115.92261999999999</v>
      </c>
      <c r="AC121" s="176">
        <f t="shared" si="38"/>
        <v>115.92261999999999</v>
      </c>
      <c r="AD121" s="176">
        <f t="shared" si="38"/>
        <v>115.92261999999999</v>
      </c>
      <c r="AE121" s="176">
        <f t="shared" si="38"/>
        <v>115.92261999999999</v>
      </c>
      <c r="AF121" s="176">
        <f t="shared" si="38"/>
        <v>115.92261999999999</v>
      </c>
      <c r="AG121" s="176">
        <f t="shared" si="38"/>
        <v>115.92261999999999</v>
      </c>
      <c r="AH121" s="176">
        <f t="shared" si="38"/>
        <v>115.92261999999999</v>
      </c>
      <c r="AI121" s="176">
        <f t="shared" si="38"/>
        <v>115.92261999999999</v>
      </c>
      <c r="AJ121" s="176">
        <f t="shared" si="38"/>
        <v>115.92261999999999</v>
      </c>
      <c r="AK121" s="176">
        <f t="shared" si="38"/>
        <v>115.92261999999999</v>
      </c>
      <c r="AL121" s="176">
        <f t="shared" si="38"/>
        <v>115.92261999999999</v>
      </c>
      <c r="AM121" s="176">
        <f t="shared" si="38"/>
        <v>115.92261999999999</v>
      </c>
      <c r="AN121" s="176">
        <f t="shared" si="38"/>
        <v>115.9</v>
      </c>
      <c r="AO121" s="176">
        <f t="shared" si="38"/>
        <v>115.92261999999999</v>
      </c>
      <c r="AP121" s="176">
        <f t="shared" si="38"/>
        <v>115.92261999999999</v>
      </c>
      <c r="AQ121" s="176">
        <f t="shared" si="38"/>
        <v>115.92261999999999</v>
      </c>
      <c r="AR121" s="176">
        <f t="shared" si="38"/>
        <v>115.92261999999999</v>
      </c>
      <c r="AS121" s="176">
        <f t="shared" si="38"/>
        <v>115.92261999999999</v>
      </c>
      <c r="AT121" s="176">
        <f t="shared" si="38"/>
        <v>115.92261999999999</v>
      </c>
      <c r="AU121" s="176">
        <f t="shared" si="38"/>
        <v>115.92261999999999</v>
      </c>
      <c r="AV121" s="176">
        <f t="shared" si="38"/>
        <v>115.92261999999999</v>
      </c>
      <c r="AW121" s="176">
        <f t="shared" si="38"/>
        <v>115.92261999999999</v>
      </c>
      <c r="AX121" s="176">
        <f t="shared" si="38"/>
        <v>115.92261999999999</v>
      </c>
      <c r="AY121" s="176">
        <f t="shared" si="38"/>
        <v>115.92261999999999</v>
      </c>
      <c r="AZ121" s="176">
        <f t="shared" si="38"/>
        <v>115.92261999999999</v>
      </c>
      <c r="BA121" s="176">
        <f t="shared" si="38"/>
        <v>115.92261999999999</v>
      </c>
      <c r="BB121" s="176">
        <f t="shared" si="38"/>
        <v>115.92261999999999</v>
      </c>
      <c r="BC121" s="176">
        <f t="shared" si="38"/>
        <v>115.92261999999999</v>
      </c>
      <c r="BD121" s="176">
        <f t="shared" si="38"/>
        <v>115.92261999999999</v>
      </c>
      <c r="BE121" s="176">
        <f t="shared" si="38"/>
        <v>115.92261999999999</v>
      </c>
      <c r="BF121" s="176">
        <f t="shared" si="38"/>
        <v>115.92261999999999</v>
      </c>
      <c r="BG121" s="176">
        <f t="shared" si="38"/>
        <v>115.92261999999999</v>
      </c>
      <c r="BH121" s="176">
        <f t="shared" si="38"/>
        <v>115.92261999999999</v>
      </c>
      <c r="BI121" s="176">
        <f t="shared" si="38"/>
        <v>115.92261999999999</v>
      </c>
      <c r="BJ121" s="176">
        <f t="shared" si="38"/>
        <v>115.92261999999999</v>
      </c>
      <c r="BK121" s="176">
        <f t="shared" si="38"/>
        <v>115.92261999999999</v>
      </c>
      <c r="BL121" s="176">
        <f t="shared" si="38"/>
        <v>115.92261999999999</v>
      </c>
      <c r="BM121" s="176">
        <f t="shared" si="38"/>
        <v>115.92261999999999</v>
      </c>
    </row>
    <row r="122" spans="1:65" x14ac:dyDescent="0.25">
      <c r="B122" s="148" t="s">
        <v>526</v>
      </c>
      <c r="C122" s="148">
        <v>1</v>
      </c>
      <c r="D122" s="178">
        <v>100</v>
      </c>
      <c r="E122" s="178">
        <v>100</v>
      </c>
      <c r="F122" s="178">
        <v>100</v>
      </c>
      <c r="G122" s="178">
        <v>100</v>
      </c>
      <c r="H122" s="178">
        <v>100</v>
      </c>
      <c r="I122" s="178">
        <v>100</v>
      </c>
      <c r="J122" s="178">
        <v>100</v>
      </c>
      <c r="K122" s="178">
        <v>100</v>
      </c>
      <c r="L122" s="178">
        <v>100</v>
      </c>
      <c r="M122" s="178">
        <v>100</v>
      </c>
      <c r="N122" s="178">
        <v>100</v>
      </c>
      <c r="O122" s="178">
        <v>100</v>
      </c>
      <c r="P122" s="178">
        <v>100</v>
      </c>
      <c r="Q122" s="178">
        <v>115.92261999999999</v>
      </c>
      <c r="R122" s="178">
        <v>115.92261999999999</v>
      </c>
      <c r="S122" s="178">
        <v>115.92261999999999</v>
      </c>
      <c r="T122" s="178">
        <v>115.92261999999999</v>
      </c>
      <c r="U122" s="178">
        <v>115.92261999999999</v>
      </c>
      <c r="V122" s="179">
        <v>115.92261999999999</v>
      </c>
      <c r="W122" s="179">
        <v>115.92261999999999</v>
      </c>
      <c r="X122" s="179">
        <v>115.92261999999999</v>
      </c>
      <c r="Y122" s="179">
        <v>115.92261999999999</v>
      </c>
      <c r="Z122" s="179">
        <v>115.92261999999999</v>
      </c>
      <c r="AA122" s="179">
        <v>115.92261999999999</v>
      </c>
      <c r="AB122" s="179">
        <v>115.92261999999999</v>
      </c>
      <c r="AC122" s="179">
        <v>115.92261999999999</v>
      </c>
      <c r="AD122" s="179">
        <v>115.92261999999999</v>
      </c>
      <c r="AE122" s="179">
        <v>115.92261999999999</v>
      </c>
      <c r="AF122" s="179">
        <v>115.92261999999999</v>
      </c>
      <c r="AG122" s="179">
        <v>115.92261999999999</v>
      </c>
      <c r="AH122" s="179">
        <v>115.92261999999999</v>
      </c>
      <c r="AI122" s="179">
        <v>115.92261999999999</v>
      </c>
      <c r="AJ122" s="179">
        <v>115.92261999999999</v>
      </c>
      <c r="AK122" s="179">
        <v>115.92261999999999</v>
      </c>
      <c r="AL122" s="179">
        <v>115.92261999999999</v>
      </c>
      <c r="AM122" s="179">
        <v>115.92261999999999</v>
      </c>
      <c r="AN122" s="180">
        <v>115.9</v>
      </c>
      <c r="AO122" s="180">
        <v>115.92261999999999</v>
      </c>
      <c r="AP122" s="179">
        <v>115.92261999999999</v>
      </c>
      <c r="AQ122" s="180">
        <v>115.92261999999999</v>
      </c>
      <c r="AR122" s="180">
        <v>115.92261999999999</v>
      </c>
      <c r="AS122" s="180">
        <v>115.92261999999999</v>
      </c>
      <c r="AT122" s="180">
        <v>115.92261999999999</v>
      </c>
      <c r="AU122" s="180">
        <v>115.92261999999999</v>
      </c>
      <c r="AV122" s="181">
        <v>115.92261999999999</v>
      </c>
      <c r="AW122" s="181">
        <v>115.92261999999999</v>
      </c>
      <c r="AX122" s="181">
        <v>115.92261999999999</v>
      </c>
      <c r="AY122" s="181">
        <v>115.92261999999999</v>
      </c>
      <c r="AZ122" s="181">
        <v>115.92261999999999</v>
      </c>
      <c r="BA122" s="181">
        <v>115.92261999999999</v>
      </c>
      <c r="BB122" s="181">
        <v>115.92261999999999</v>
      </c>
      <c r="BC122" s="181">
        <v>115.92261999999999</v>
      </c>
      <c r="BD122" s="181">
        <v>115.92261999999999</v>
      </c>
      <c r="BE122" s="181">
        <v>115.92261999999999</v>
      </c>
      <c r="BF122" s="181">
        <v>115.92261999999999</v>
      </c>
      <c r="BG122" s="181">
        <v>115.92261999999999</v>
      </c>
      <c r="BH122" s="181">
        <v>115.92261999999999</v>
      </c>
      <c r="BI122" s="181">
        <v>115.92261999999999</v>
      </c>
      <c r="BJ122" s="182">
        <v>115.92261999999999</v>
      </c>
      <c r="BK122" s="182">
        <v>115.92261999999999</v>
      </c>
      <c r="BL122" s="182">
        <v>115.92261999999999</v>
      </c>
      <c r="BM122" s="182">
        <v>115.92261999999999</v>
      </c>
    </row>
    <row r="123" spans="1:65" x14ac:dyDescent="0.25">
      <c r="A123" s="173" t="s">
        <v>82</v>
      </c>
      <c r="B123" s="188"/>
      <c r="C123" s="186">
        <v>4</v>
      </c>
      <c r="D123" s="175">
        <f>D124</f>
        <v>100</v>
      </c>
      <c r="E123" s="175">
        <f t="shared" ref="E123:BM123" si="39">E124</f>
        <v>100</v>
      </c>
      <c r="F123" s="175">
        <f t="shared" si="39"/>
        <v>100</v>
      </c>
      <c r="G123" s="175">
        <f t="shared" si="39"/>
        <v>100</v>
      </c>
      <c r="H123" s="175">
        <f t="shared" si="39"/>
        <v>100</v>
      </c>
      <c r="I123" s="175">
        <f t="shared" si="39"/>
        <v>100</v>
      </c>
      <c r="J123" s="175">
        <f t="shared" si="39"/>
        <v>100</v>
      </c>
      <c r="K123" s="175">
        <f t="shared" si="39"/>
        <v>100</v>
      </c>
      <c r="L123" s="175">
        <f t="shared" si="39"/>
        <v>100</v>
      </c>
      <c r="M123" s="175">
        <f t="shared" si="39"/>
        <v>100</v>
      </c>
      <c r="N123" s="175">
        <f t="shared" si="39"/>
        <v>100</v>
      </c>
      <c r="O123" s="175">
        <f t="shared" si="39"/>
        <v>100</v>
      </c>
      <c r="P123" s="175">
        <f t="shared" si="39"/>
        <v>100</v>
      </c>
      <c r="Q123" s="175">
        <f t="shared" si="39"/>
        <v>100</v>
      </c>
      <c r="R123" s="175">
        <f t="shared" si="39"/>
        <v>100</v>
      </c>
      <c r="S123" s="175">
        <f t="shared" si="39"/>
        <v>100</v>
      </c>
      <c r="T123" s="175">
        <f t="shared" si="39"/>
        <v>100</v>
      </c>
      <c r="U123" s="175">
        <f t="shared" si="39"/>
        <v>100</v>
      </c>
      <c r="V123" s="176">
        <f t="shared" si="39"/>
        <v>100</v>
      </c>
      <c r="W123" s="176">
        <f t="shared" si="39"/>
        <v>100</v>
      </c>
      <c r="X123" s="176">
        <f t="shared" si="39"/>
        <v>100</v>
      </c>
      <c r="Y123" s="176">
        <f t="shared" si="39"/>
        <v>100</v>
      </c>
      <c r="Z123" s="176">
        <f t="shared" si="39"/>
        <v>100</v>
      </c>
      <c r="AA123" s="176">
        <f t="shared" si="39"/>
        <v>100</v>
      </c>
      <c r="AB123" s="176">
        <f t="shared" si="39"/>
        <v>100</v>
      </c>
      <c r="AC123" s="176">
        <f t="shared" si="39"/>
        <v>100</v>
      </c>
      <c r="AD123" s="176">
        <f t="shared" si="39"/>
        <v>100</v>
      </c>
      <c r="AE123" s="176">
        <f t="shared" si="39"/>
        <v>100</v>
      </c>
      <c r="AF123" s="176">
        <f t="shared" si="39"/>
        <v>100</v>
      </c>
      <c r="AG123" s="176">
        <f t="shared" si="39"/>
        <v>100</v>
      </c>
      <c r="AH123" s="176">
        <f t="shared" si="39"/>
        <v>100</v>
      </c>
      <c r="AI123" s="176">
        <f t="shared" si="39"/>
        <v>100</v>
      </c>
      <c r="AJ123" s="176">
        <f t="shared" si="39"/>
        <v>100</v>
      </c>
      <c r="AK123" s="176">
        <f t="shared" si="39"/>
        <v>100</v>
      </c>
      <c r="AL123" s="176">
        <f t="shared" si="39"/>
        <v>100</v>
      </c>
      <c r="AM123" s="176">
        <f t="shared" si="39"/>
        <v>100</v>
      </c>
      <c r="AN123" s="176">
        <f t="shared" si="39"/>
        <v>100</v>
      </c>
      <c r="AO123" s="176">
        <f t="shared" si="39"/>
        <v>100</v>
      </c>
      <c r="AP123" s="176">
        <f t="shared" si="39"/>
        <v>100</v>
      </c>
      <c r="AQ123" s="176">
        <f t="shared" si="39"/>
        <v>100</v>
      </c>
      <c r="AR123" s="176">
        <f t="shared" si="39"/>
        <v>100</v>
      </c>
      <c r="AS123" s="176">
        <f t="shared" si="39"/>
        <v>100</v>
      </c>
      <c r="AT123" s="176">
        <f t="shared" si="39"/>
        <v>100</v>
      </c>
      <c r="AU123" s="176">
        <f t="shared" si="39"/>
        <v>100</v>
      </c>
      <c r="AV123" s="176">
        <f t="shared" si="39"/>
        <v>100</v>
      </c>
      <c r="AW123" s="176">
        <f t="shared" si="39"/>
        <v>100</v>
      </c>
      <c r="AX123" s="176">
        <f t="shared" si="39"/>
        <v>100</v>
      </c>
      <c r="AY123" s="176">
        <f t="shared" si="39"/>
        <v>100</v>
      </c>
      <c r="AZ123" s="176">
        <f t="shared" si="39"/>
        <v>100</v>
      </c>
      <c r="BA123" s="176">
        <f t="shared" si="39"/>
        <v>100</v>
      </c>
      <c r="BB123" s="176">
        <f t="shared" si="39"/>
        <v>100</v>
      </c>
      <c r="BC123" s="176">
        <f t="shared" si="39"/>
        <v>100</v>
      </c>
      <c r="BD123" s="176">
        <f t="shared" si="39"/>
        <v>100</v>
      </c>
      <c r="BE123" s="176">
        <f t="shared" si="39"/>
        <v>100</v>
      </c>
      <c r="BF123" s="176">
        <f t="shared" si="39"/>
        <v>100</v>
      </c>
      <c r="BG123" s="176">
        <f t="shared" si="39"/>
        <v>100</v>
      </c>
      <c r="BH123" s="176">
        <f t="shared" si="39"/>
        <v>100</v>
      </c>
      <c r="BI123" s="176">
        <f t="shared" si="39"/>
        <v>100</v>
      </c>
      <c r="BJ123" s="176">
        <f t="shared" si="39"/>
        <v>100</v>
      </c>
      <c r="BK123" s="176">
        <f t="shared" si="39"/>
        <v>100</v>
      </c>
      <c r="BL123" s="176">
        <f t="shared" si="39"/>
        <v>100</v>
      </c>
      <c r="BM123" s="176">
        <f t="shared" si="39"/>
        <v>100</v>
      </c>
    </row>
    <row r="124" spans="1:65" x14ac:dyDescent="0.25">
      <c r="B124" s="148" t="s">
        <v>527</v>
      </c>
      <c r="C124" s="148">
        <v>4</v>
      </c>
      <c r="D124" s="178">
        <v>100</v>
      </c>
      <c r="E124" s="178">
        <v>100</v>
      </c>
      <c r="F124" s="178">
        <v>100</v>
      </c>
      <c r="G124" s="178">
        <v>100</v>
      </c>
      <c r="H124" s="178">
        <v>100</v>
      </c>
      <c r="I124" s="178">
        <v>100</v>
      </c>
      <c r="J124" s="178">
        <v>100</v>
      </c>
      <c r="K124" s="178">
        <v>100</v>
      </c>
      <c r="L124" s="178">
        <v>100</v>
      </c>
      <c r="M124" s="178">
        <v>100</v>
      </c>
      <c r="N124" s="178">
        <v>100</v>
      </c>
      <c r="O124" s="178">
        <v>100</v>
      </c>
      <c r="P124" s="178">
        <v>100</v>
      </c>
      <c r="Q124" s="178">
        <v>100</v>
      </c>
      <c r="R124" s="178">
        <v>100</v>
      </c>
      <c r="S124" s="178">
        <v>100</v>
      </c>
      <c r="T124" s="178">
        <v>100</v>
      </c>
      <c r="U124" s="178">
        <v>100</v>
      </c>
      <c r="V124" s="179">
        <v>100</v>
      </c>
      <c r="W124" s="179">
        <v>100</v>
      </c>
      <c r="X124" s="179">
        <v>100</v>
      </c>
      <c r="Y124" s="179">
        <v>100</v>
      </c>
      <c r="Z124" s="179">
        <v>100</v>
      </c>
      <c r="AA124" s="179">
        <v>100</v>
      </c>
      <c r="AB124" s="179">
        <v>100</v>
      </c>
      <c r="AC124" s="179">
        <v>100</v>
      </c>
      <c r="AD124" s="179">
        <v>100</v>
      </c>
      <c r="AE124" s="179">
        <v>100</v>
      </c>
      <c r="AF124" s="179">
        <v>100</v>
      </c>
      <c r="AG124" s="179">
        <v>100</v>
      </c>
      <c r="AH124" s="179">
        <v>100</v>
      </c>
      <c r="AI124" s="179">
        <v>100</v>
      </c>
      <c r="AJ124" s="179">
        <v>100</v>
      </c>
      <c r="AK124" s="179">
        <v>100</v>
      </c>
      <c r="AL124" s="179">
        <v>100</v>
      </c>
      <c r="AM124" s="179">
        <v>100</v>
      </c>
      <c r="AN124" s="179">
        <v>100</v>
      </c>
      <c r="AO124" s="180">
        <v>100</v>
      </c>
      <c r="AP124" s="179">
        <v>100</v>
      </c>
      <c r="AQ124" s="180">
        <v>100</v>
      </c>
      <c r="AR124" s="180">
        <v>100</v>
      </c>
      <c r="AS124" s="180">
        <v>100</v>
      </c>
      <c r="AT124" s="180">
        <v>100</v>
      </c>
      <c r="AU124" s="180">
        <v>100</v>
      </c>
      <c r="AV124" s="181">
        <v>100</v>
      </c>
      <c r="AW124" s="181">
        <v>100</v>
      </c>
      <c r="AX124" s="181">
        <v>100</v>
      </c>
      <c r="AY124" s="181">
        <v>100</v>
      </c>
      <c r="AZ124" s="181">
        <v>100</v>
      </c>
      <c r="BA124" s="181">
        <v>100</v>
      </c>
      <c r="BB124" s="181">
        <v>100</v>
      </c>
      <c r="BC124" s="181">
        <v>100</v>
      </c>
      <c r="BD124" s="181">
        <v>100</v>
      </c>
      <c r="BE124" s="181">
        <v>100</v>
      </c>
      <c r="BF124" s="181">
        <v>100</v>
      </c>
      <c r="BG124" s="181">
        <v>100</v>
      </c>
      <c r="BH124" s="181">
        <v>100</v>
      </c>
      <c r="BI124" s="181">
        <v>100</v>
      </c>
      <c r="BJ124" s="181">
        <v>100</v>
      </c>
      <c r="BK124" s="181">
        <v>100</v>
      </c>
      <c r="BL124" s="181">
        <v>100</v>
      </c>
      <c r="BM124" s="181">
        <v>100</v>
      </c>
    </row>
    <row r="125" spans="1:65" x14ac:dyDescent="0.25">
      <c r="A125" s="189" t="s">
        <v>83</v>
      </c>
      <c r="B125" s="188"/>
      <c r="C125" s="168">
        <v>47</v>
      </c>
      <c r="D125" s="169">
        <f>(D126*32+D128*14+D130*1)/47</f>
        <v>101.90042553191489</v>
      </c>
      <c r="E125" s="169">
        <f t="shared" ref="E125:BK125" si="40">(E126*32+E128*14+E130*1)/47</f>
        <v>101.90131319148936</v>
      </c>
      <c r="F125" s="169">
        <f t="shared" si="40"/>
        <v>101.90131319148936</v>
      </c>
      <c r="G125" s="169">
        <f t="shared" si="40"/>
        <v>101.90131319148936</v>
      </c>
      <c r="H125" s="169">
        <f t="shared" si="40"/>
        <v>101.90131319148936</v>
      </c>
      <c r="I125" s="169">
        <f t="shared" si="40"/>
        <v>101.90131319148936</v>
      </c>
      <c r="J125" s="169">
        <f t="shared" si="40"/>
        <v>101.90131319148936</v>
      </c>
      <c r="K125" s="169">
        <f t="shared" si="40"/>
        <v>101.90131319148936</v>
      </c>
      <c r="L125" s="169">
        <f t="shared" si="40"/>
        <v>101.90131319148936</v>
      </c>
      <c r="M125" s="169">
        <f t="shared" si="40"/>
        <v>101.90131319148936</v>
      </c>
      <c r="N125" s="169">
        <f t="shared" si="40"/>
        <v>101.90131319148936</v>
      </c>
      <c r="O125" s="169">
        <f t="shared" si="40"/>
        <v>101.90131319148936</v>
      </c>
      <c r="P125" s="169">
        <f t="shared" si="40"/>
        <v>101.90131319148936</v>
      </c>
      <c r="Q125" s="169">
        <f t="shared" si="40"/>
        <v>101.90131319148936</v>
      </c>
      <c r="R125" s="169">
        <f t="shared" si="40"/>
        <v>101.90131319148936</v>
      </c>
      <c r="S125" s="169">
        <f t="shared" si="40"/>
        <v>101.90131319148936</v>
      </c>
      <c r="T125" s="169">
        <f t="shared" si="40"/>
        <v>101.90131319148936</v>
      </c>
      <c r="U125" s="169">
        <f t="shared" si="40"/>
        <v>101.90131319148936</v>
      </c>
      <c r="V125" s="170">
        <f t="shared" si="40"/>
        <v>101.90131319148936</v>
      </c>
      <c r="W125" s="170">
        <f t="shared" si="40"/>
        <v>100.77877531914893</v>
      </c>
      <c r="X125" s="170">
        <f t="shared" si="40"/>
        <v>100.48664595744681</v>
      </c>
      <c r="Y125" s="170">
        <f t="shared" si="40"/>
        <v>100.48664595744681</v>
      </c>
      <c r="Z125" s="170">
        <f t="shared" si="40"/>
        <v>100.48664595744681</v>
      </c>
      <c r="AA125" s="170">
        <f t="shared" si="40"/>
        <v>100.48664595744681</v>
      </c>
      <c r="AB125" s="170">
        <f t="shared" si="40"/>
        <v>100.48664595744681</v>
      </c>
      <c r="AC125" s="170">
        <f t="shared" si="40"/>
        <v>103.93856085106383</v>
      </c>
      <c r="AD125" s="170">
        <f t="shared" si="40"/>
        <v>103.93856085106383</v>
      </c>
      <c r="AE125" s="170">
        <f t="shared" si="40"/>
        <v>103.93856085106383</v>
      </c>
      <c r="AF125" s="170">
        <f t="shared" si="40"/>
        <v>103.93856085106383</v>
      </c>
      <c r="AG125" s="170">
        <f t="shared" si="40"/>
        <v>103.93856085106383</v>
      </c>
      <c r="AH125" s="170">
        <f t="shared" si="40"/>
        <v>103.93856085106383</v>
      </c>
      <c r="AI125" s="170">
        <f t="shared" si="40"/>
        <v>103.93856085106383</v>
      </c>
      <c r="AJ125" s="170">
        <f t="shared" si="40"/>
        <v>103.93856085106383</v>
      </c>
      <c r="AK125" s="170">
        <f t="shared" si="40"/>
        <v>103.93856085106383</v>
      </c>
      <c r="AL125" s="170">
        <f t="shared" si="40"/>
        <v>103.93856085106383</v>
      </c>
      <c r="AM125" s="170">
        <f t="shared" si="40"/>
        <v>103.93856085106383</v>
      </c>
      <c r="AN125" s="170">
        <f t="shared" si="40"/>
        <v>103.93856085106383</v>
      </c>
      <c r="AO125" s="170">
        <f t="shared" si="40"/>
        <v>103.93856085106383</v>
      </c>
      <c r="AP125" s="170">
        <f t="shared" si="40"/>
        <v>103.93856085106383</v>
      </c>
      <c r="AQ125" s="170">
        <f t="shared" si="40"/>
        <v>103.93856085106383</v>
      </c>
      <c r="AR125" s="170">
        <f t="shared" si="40"/>
        <v>107.09422106382979</v>
      </c>
      <c r="AS125" s="170">
        <f t="shared" si="40"/>
        <v>111.82771425531915</v>
      </c>
      <c r="AT125" s="170">
        <f t="shared" si="40"/>
        <v>119.78961425531914</v>
      </c>
      <c r="AU125" s="170">
        <f t="shared" si="40"/>
        <v>122.07076531914893</v>
      </c>
      <c r="AV125" s="170">
        <f t="shared" si="40"/>
        <v>122.07076531914893</v>
      </c>
      <c r="AW125" s="170">
        <f t="shared" si="40"/>
        <v>122.07076531914893</v>
      </c>
      <c r="AX125" s="170">
        <f t="shared" si="40"/>
        <v>122.07076531914893</v>
      </c>
      <c r="AY125" s="170">
        <f t="shared" si="40"/>
        <v>124.19842489361702</v>
      </c>
      <c r="AZ125" s="170">
        <f t="shared" si="40"/>
        <v>129.32779808510639</v>
      </c>
      <c r="BA125" s="170">
        <f t="shared" si="40"/>
        <v>129.32779808510639</v>
      </c>
      <c r="BB125" s="170">
        <f t="shared" si="40"/>
        <v>129.32779808510639</v>
      </c>
      <c r="BC125" s="170">
        <f t="shared" si="40"/>
        <v>132.19144042553191</v>
      </c>
      <c r="BD125" s="170">
        <f t="shared" si="40"/>
        <v>132.19144042553191</v>
      </c>
      <c r="BE125" s="170">
        <f t="shared" si="40"/>
        <v>132.19144042553191</v>
      </c>
      <c r="BF125" s="170">
        <f t="shared" si="40"/>
        <v>130.22183553191491</v>
      </c>
      <c r="BG125" s="170">
        <f t="shared" si="40"/>
        <v>130.22183553191491</v>
      </c>
      <c r="BH125" s="170">
        <f t="shared" si="40"/>
        <v>130.22183553191491</v>
      </c>
      <c r="BI125" s="170">
        <f t="shared" si="40"/>
        <v>130.22183553191491</v>
      </c>
      <c r="BJ125" s="170">
        <f t="shared" si="40"/>
        <v>130.22183553191491</v>
      </c>
      <c r="BK125" s="170">
        <f t="shared" si="40"/>
        <v>130.22183553191491</v>
      </c>
      <c r="BL125" s="170">
        <f>(BL126*32+BL128*14+BL130*1)/47</f>
        <v>130.22183553191491</v>
      </c>
      <c r="BM125" s="170">
        <f>(BM126*32+BM128*14+BM130*1)/47</f>
        <v>130.22183553191491</v>
      </c>
    </row>
    <row r="126" spans="1:65" x14ac:dyDescent="0.25">
      <c r="A126" s="173" t="s">
        <v>84</v>
      </c>
      <c r="B126" s="188"/>
      <c r="C126" s="186">
        <v>32</v>
      </c>
      <c r="D126" s="175">
        <f>D127</f>
        <v>100</v>
      </c>
      <c r="E126" s="175">
        <f t="shared" ref="E126:BM126" si="41">E127</f>
        <v>100</v>
      </c>
      <c r="F126" s="175">
        <f t="shared" si="41"/>
        <v>100</v>
      </c>
      <c r="G126" s="175">
        <f t="shared" si="41"/>
        <v>100</v>
      </c>
      <c r="H126" s="175">
        <f t="shared" si="41"/>
        <v>100</v>
      </c>
      <c r="I126" s="175">
        <f t="shared" si="41"/>
        <v>100</v>
      </c>
      <c r="J126" s="175">
        <f t="shared" si="41"/>
        <v>100</v>
      </c>
      <c r="K126" s="175">
        <f t="shared" si="41"/>
        <v>100</v>
      </c>
      <c r="L126" s="175">
        <f t="shared" si="41"/>
        <v>100</v>
      </c>
      <c r="M126" s="175">
        <f t="shared" si="41"/>
        <v>100</v>
      </c>
      <c r="N126" s="175">
        <f t="shared" si="41"/>
        <v>100</v>
      </c>
      <c r="O126" s="175">
        <f t="shared" si="41"/>
        <v>100</v>
      </c>
      <c r="P126" s="175">
        <f t="shared" si="41"/>
        <v>100</v>
      </c>
      <c r="Q126" s="175">
        <f t="shared" si="41"/>
        <v>100</v>
      </c>
      <c r="R126" s="175">
        <f t="shared" si="41"/>
        <v>100</v>
      </c>
      <c r="S126" s="175">
        <f t="shared" si="41"/>
        <v>100</v>
      </c>
      <c r="T126" s="175">
        <f t="shared" si="41"/>
        <v>100</v>
      </c>
      <c r="U126" s="175">
        <f t="shared" si="41"/>
        <v>100</v>
      </c>
      <c r="V126" s="176">
        <f t="shared" si="41"/>
        <v>100</v>
      </c>
      <c r="W126" s="176">
        <f t="shared" si="41"/>
        <v>100</v>
      </c>
      <c r="X126" s="176">
        <f t="shared" si="41"/>
        <v>100</v>
      </c>
      <c r="Y126" s="176">
        <f t="shared" si="41"/>
        <v>100</v>
      </c>
      <c r="Z126" s="176">
        <f t="shared" si="41"/>
        <v>100</v>
      </c>
      <c r="AA126" s="176">
        <f t="shared" si="41"/>
        <v>100</v>
      </c>
      <c r="AB126" s="176">
        <f t="shared" si="41"/>
        <v>100</v>
      </c>
      <c r="AC126" s="176">
        <f t="shared" si="41"/>
        <v>105.07</v>
      </c>
      <c r="AD126" s="176">
        <f t="shared" si="41"/>
        <v>105.07</v>
      </c>
      <c r="AE126" s="176">
        <f t="shared" si="41"/>
        <v>105.07</v>
      </c>
      <c r="AF126" s="176">
        <f t="shared" si="41"/>
        <v>105.07</v>
      </c>
      <c r="AG126" s="176">
        <f t="shared" si="41"/>
        <v>105.07</v>
      </c>
      <c r="AH126" s="176">
        <f t="shared" si="41"/>
        <v>105.07</v>
      </c>
      <c r="AI126" s="176">
        <f t="shared" si="41"/>
        <v>105.07</v>
      </c>
      <c r="AJ126" s="176">
        <f t="shared" si="41"/>
        <v>105.07</v>
      </c>
      <c r="AK126" s="176">
        <f t="shared" si="41"/>
        <v>105.07</v>
      </c>
      <c r="AL126" s="176">
        <f t="shared" si="41"/>
        <v>105.07</v>
      </c>
      <c r="AM126" s="176">
        <f t="shared" si="41"/>
        <v>105.07</v>
      </c>
      <c r="AN126" s="176">
        <f t="shared" si="41"/>
        <v>105.07</v>
      </c>
      <c r="AO126" s="176">
        <f t="shared" si="41"/>
        <v>105.07</v>
      </c>
      <c r="AP126" s="176">
        <f t="shared" si="41"/>
        <v>105.07</v>
      </c>
      <c r="AQ126" s="176">
        <f t="shared" si="41"/>
        <v>105.07</v>
      </c>
      <c r="AR126" s="176">
        <f t="shared" si="41"/>
        <v>105.07</v>
      </c>
      <c r="AS126" s="176">
        <f t="shared" si="41"/>
        <v>105.07</v>
      </c>
      <c r="AT126" s="176">
        <f t="shared" si="41"/>
        <v>114.92</v>
      </c>
      <c r="AU126" s="176">
        <f t="shared" si="41"/>
        <v>114.92</v>
      </c>
      <c r="AV126" s="176">
        <f t="shared" si="41"/>
        <v>114.92</v>
      </c>
      <c r="AW126" s="176">
        <f t="shared" si="41"/>
        <v>114.92</v>
      </c>
      <c r="AX126" s="176">
        <f t="shared" si="41"/>
        <v>114.92</v>
      </c>
      <c r="AY126" s="176">
        <f t="shared" si="41"/>
        <v>114.92</v>
      </c>
      <c r="AZ126" s="176">
        <f t="shared" si="41"/>
        <v>114.92</v>
      </c>
      <c r="BA126" s="176">
        <f t="shared" si="41"/>
        <v>114.92</v>
      </c>
      <c r="BB126" s="176">
        <f t="shared" si="41"/>
        <v>114.92</v>
      </c>
      <c r="BC126" s="176">
        <f t="shared" si="41"/>
        <v>114.92</v>
      </c>
      <c r="BD126" s="176">
        <f t="shared" si="41"/>
        <v>114.92</v>
      </c>
      <c r="BE126" s="176">
        <f t="shared" si="41"/>
        <v>114.92</v>
      </c>
      <c r="BF126" s="176">
        <f t="shared" si="41"/>
        <v>114.92</v>
      </c>
      <c r="BG126" s="176">
        <f t="shared" si="41"/>
        <v>114.92</v>
      </c>
      <c r="BH126" s="176">
        <f t="shared" si="41"/>
        <v>114.92</v>
      </c>
      <c r="BI126" s="176">
        <f t="shared" si="41"/>
        <v>114.92</v>
      </c>
      <c r="BJ126" s="176">
        <f t="shared" si="41"/>
        <v>114.92</v>
      </c>
      <c r="BK126" s="176">
        <f t="shared" si="41"/>
        <v>114.92</v>
      </c>
      <c r="BL126" s="176">
        <f t="shared" si="41"/>
        <v>114.92</v>
      </c>
      <c r="BM126" s="176">
        <f t="shared" si="41"/>
        <v>114.92</v>
      </c>
    </row>
    <row r="127" spans="1:65" x14ac:dyDescent="0.25">
      <c r="B127" s="148" t="s">
        <v>528</v>
      </c>
      <c r="C127" s="148">
        <v>32</v>
      </c>
      <c r="D127" s="178">
        <v>100</v>
      </c>
      <c r="E127" s="178">
        <v>100</v>
      </c>
      <c r="F127" s="178">
        <v>100</v>
      </c>
      <c r="G127" s="178">
        <v>100</v>
      </c>
      <c r="H127" s="178">
        <v>100</v>
      </c>
      <c r="I127" s="178">
        <v>100</v>
      </c>
      <c r="J127" s="178">
        <v>100</v>
      </c>
      <c r="K127" s="178">
        <v>100</v>
      </c>
      <c r="L127" s="178">
        <v>100</v>
      </c>
      <c r="M127" s="178">
        <v>100</v>
      </c>
      <c r="N127" s="178">
        <v>100</v>
      </c>
      <c r="O127" s="178">
        <v>100</v>
      </c>
      <c r="P127" s="178">
        <v>100</v>
      </c>
      <c r="Q127" s="178">
        <v>100</v>
      </c>
      <c r="R127" s="178">
        <v>100</v>
      </c>
      <c r="S127" s="178">
        <v>100</v>
      </c>
      <c r="T127" s="178">
        <v>100</v>
      </c>
      <c r="U127" s="178">
        <v>100</v>
      </c>
      <c r="V127" s="179">
        <v>100</v>
      </c>
      <c r="W127" s="179">
        <v>100</v>
      </c>
      <c r="X127" s="179">
        <v>100</v>
      </c>
      <c r="Y127" s="179">
        <v>100</v>
      </c>
      <c r="Z127" s="179">
        <v>100</v>
      </c>
      <c r="AA127" s="179">
        <v>100</v>
      </c>
      <c r="AB127" s="179">
        <v>100</v>
      </c>
      <c r="AC127" s="179">
        <v>105.07</v>
      </c>
      <c r="AD127" s="179">
        <v>105.07</v>
      </c>
      <c r="AE127" s="179">
        <v>105.07</v>
      </c>
      <c r="AF127" s="179">
        <v>105.07</v>
      </c>
      <c r="AG127" s="179">
        <v>105.07</v>
      </c>
      <c r="AH127" s="179">
        <v>105.07</v>
      </c>
      <c r="AI127" s="179">
        <v>105.07</v>
      </c>
      <c r="AJ127" s="179">
        <v>105.07</v>
      </c>
      <c r="AK127" s="179">
        <v>105.07</v>
      </c>
      <c r="AL127" s="179">
        <v>105.07</v>
      </c>
      <c r="AM127" s="179">
        <v>105.07</v>
      </c>
      <c r="AN127" s="179">
        <v>105.07</v>
      </c>
      <c r="AO127" s="180">
        <v>105.07</v>
      </c>
      <c r="AP127" s="179">
        <v>105.07</v>
      </c>
      <c r="AQ127" s="180">
        <v>105.07</v>
      </c>
      <c r="AR127" s="180">
        <v>105.07</v>
      </c>
      <c r="AS127" s="180">
        <v>105.07</v>
      </c>
      <c r="AT127" s="180">
        <v>114.92</v>
      </c>
      <c r="AU127" s="180">
        <v>114.92</v>
      </c>
      <c r="AV127" s="181">
        <v>114.92</v>
      </c>
      <c r="AW127" s="181">
        <v>114.92</v>
      </c>
      <c r="AX127" s="181">
        <v>114.92</v>
      </c>
      <c r="AY127" s="181">
        <v>114.92</v>
      </c>
      <c r="AZ127" s="181">
        <v>114.92</v>
      </c>
      <c r="BA127" s="181">
        <v>114.92</v>
      </c>
      <c r="BB127" s="181">
        <v>114.92</v>
      </c>
      <c r="BC127" s="181">
        <v>114.92</v>
      </c>
      <c r="BD127" s="181">
        <v>114.92</v>
      </c>
      <c r="BE127" s="181">
        <v>114.92</v>
      </c>
      <c r="BF127" s="181">
        <v>114.92</v>
      </c>
      <c r="BG127" s="181">
        <v>114.92</v>
      </c>
      <c r="BH127" s="181">
        <v>114.92</v>
      </c>
      <c r="BI127" s="181">
        <v>114.92</v>
      </c>
      <c r="BJ127" s="181">
        <v>114.92</v>
      </c>
      <c r="BK127" s="181">
        <v>114.92</v>
      </c>
      <c r="BL127" s="181">
        <v>114.92</v>
      </c>
      <c r="BM127" s="181">
        <v>114.92</v>
      </c>
    </row>
    <row r="128" spans="1:65" x14ac:dyDescent="0.25">
      <c r="A128" s="173" t="s">
        <v>85</v>
      </c>
      <c r="B128" s="188"/>
      <c r="C128" s="186">
        <v>14</v>
      </c>
      <c r="D128" s="175">
        <f>D129</f>
        <v>106.38</v>
      </c>
      <c r="E128" s="175">
        <f t="shared" ref="E128:BM128" si="42">E129</f>
        <v>106.38298</v>
      </c>
      <c r="F128" s="175">
        <f t="shared" si="42"/>
        <v>106.38298</v>
      </c>
      <c r="G128" s="175">
        <f t="shared" si="42"/>
        <v>106.38298</v>
      </c>
      <c r="H128" s="175">
        <f t="shared" si="42"/>
        <v>106.38298</v>
      </c>
      <c r="I128" s="175">
        <f t="shared" si="42"/>
        <v>106.38298</v>
      </c>
      <c r="J128" s="175">
        <f t="shared" si="42"/>
        <v>106.38298</v>
      </c>
      <c r="K128" s="175">
        <f t="shared" si="42"/>
        <v>106.38298</v>
      </c>
      <c r="L128" s="175">
        <f t="shared" si="42"/>
        <v>106.38298</v>
      </c>
      <c r="M128" s="175">
        <f t="shared" si="42"/>
        <v>106.38298</v>
      </c>
      <c r="N128" s="175">
        <f t="shared" si="42"/>
        <v>106.38298</v>
      </c>
      <c r="O128" s="175">
        <f t="shared" si="42"/>
        <v>106.38298</v>
      </c>
      <c r="P128" s="175">
        <f t="shared" si="42"/>
        <v>106.38298</v>
      </c>
      <c r="Q128" s="175">
        <f t="shared" si="42"/>
        <v>106.38298</v>
      </c>
      <c r="R128" s="175">
        <f t="shared" si="42"/>
        <v>106.38298</v>
      </c>
      <c r="S128" s="175">
        <f t="shared" si="42"/>
        <v>106.38298</v>
      </c>
      <c r="T128" s="175">
        <f t="shared" si="42"/>
        <v>106.38298</v>
      </c>
      <c r="U128" s="175">
        <f t="shared" si="42"/>
        <v>106.38298</v>
      </c>
      <c r="V128" s="176">
        <f t="shared" si="42"/>
        <v>106.38298</v>
      </c>
      <c r="W128" s="176">
        <f t="shared" si="42"/>
        <v>102.61445999999999</v>
      </c>
      <c r="X128" s="176">
        <f t="shared" si="42"/>
        <v>101.63374</v>
      </c>
      <c r="Y128" s="176">
        <f t="shared" si="42"/>
        <v>101.63374</v>
      </c>
      <c r="Z128" s="176">
        <f t="shared" si="42"/>
        <v>101.63374</v>
      </c>
      <c r="AA128" s="176">
        <f t="shared" si="42"/>
        <v>101.63374</v>
      </c>
      <c r="AB128" s="176">
        <f t="shared" si="42"/>
        <v>101.63374</v>
      </c>
      <c r="AC128" s="176">
        <f t="shared" si="42"/>
        <v>101.63374</v>
      </c>
      <c r="AD128" s="176">
        <f t="shared" si="42"/>
        <v>101.63374</v>
      </c>
      <c r="AE128" s="176">
        <f t="shared" si="42"/>
        <v>101.63374</v>
      </c>
      <c r="AF128" s="176">
        <f t="shared" si="42"/>
        <v>101.63374</v>
      </c>
      <c r="AG128" s="176">
        <f t="shared" si="42"/>
        <v>101.63374</v>
      </c>
      <c r="AH128" s="176">
        <f t="shared" si="42"/>
        <v>101.63374</v>
      </c>
      <c r="AI128" s="176">
        <f t="shared" si="42"/>
        <v>101.63374</v>
      </c>
      <c r="AJ128" s="176">
        <f t="shared" si="42"/>
        <v>101.63374</v>
      </c>
      <c r="AK128" s="176">
        <f t="shared" si="42"/>
        <v>101.63374</v>
      </c>
      <c r="AL128" s="176">
        <f t="shared" si="42"/>
        <v>101.63374</v>
      </c>
      <c r="AM128" s="176">
        <f t="shared" si="42"/>
        <v>101.63374</v>
      </c>
      <c r="AN128" s="176">
        <f t="shared" si="42"/>
        <v>101.63374</v>
      </c>
      <c r="AO128" s="176">
        <f t="shared" si="42"/>
        <v>101.63374</v>
      </c>
      <c r="AP128" s="176">
        <f t="shared" si="42"/>
        <v>101.63374</v>
      </c>
      <c r="AQ128" s="176">
        <f t="shared" si="42"/>
        <v>101.63374</v>
      </c>
      <c r="AR128" s="176">
        <f t="shared" si="42"/>
        <v>108.47264</v>
      </c>
      <c r="AS128" s="176">
        <f t="shared" si="42"/>
        <v>118.73099999999999</v>
      </c>
      <c r="AT128" s="176">
        <f t="shared" si="42"/>
        <v>122.94595</v>
      </c>
      <c r="AU128" s="176">
        <f t="shared" si="42"/>
        <v>130.60409999999999</v>
      </c>
      <c r="AV128" s="176">
        <f t="shared" si="42"/>
        <v>130.60409999999999</v>
      </c>
      <c r="AW128" s="176">
        <f t="shared" si="42"/>
        <v>130.60409999999999</v>
      </c>
      <c r="AX128" s="176">
        <f t="shared" si="42"/>
        <v>130.60409999999999</v>
      </c>
      <c r="AY128" s="176">
        <f t="shared" si="42"/>
        <v>130.60409999999999</v>
      </c>
      <c r="AZ128" s="176">
        <f t="shared" si="42"/>
        <v>142.47720000000001</v>
      </c>
      <c r="BA128" s="176">
        <f t="shared" si="42"/>
        <v>142.47720000000001</v>
      </c>
      <c r="BB128" s="176">
        <f t="shared" si="42"/>
        <v>142.47720000000001</v>
      </c>
      <c r="BC128" s="176">
        <f t="shared" si="42"/>
        <v>149.60105999999999</v>
      </c>
      <c r="BD128" s="176">
        <f t="shared" si="42"/>
        <v>149.60105999999999</v>
      </c>
      <c r="BE128" s="176">
        <f t="shared" si="42"/>
        <v>149.60105999999999</v>
      </c>
      <c r="BF128" s="176">
        <f t="shared" si="42"/>
        <v>149.60105999999999</v>
      </c>
      <c r="BG128" s="176">
        <f t="shared" si="42"/>
        <v>149.60105999999999</v>
      </c>
      <c r="BH128" s="176">
        <f t="shared" si="42"/>
        <v>149.60105999999999</v>
      </c>
      <c r="BI128" s="176">
        <f t="shared" si="42"/>
        <v>149.60105999999999</v>
      </c>
      <c r="BJ128" s="176">
        <f t="shared" si="42"/>
        <v>149.60105999999999</v>
      </c>
      <c r="BK128" s="176">
        <f t="shared" si="42"/>
        <v>149.60105999999999</v>
      </c>
      <c r="BL128" s="176">
        <f t="shared" si="42"/>
        <v>149.60105999999999</v>
      </c>
      <c r="BM128" s="176">
        <f t="shared" si="42"/>
        <v>149.60105999999999</v>
      </c>
    </row>
    <row r="129" spans="1:65" x14ac:dyDescent="0.25">
      <c r="B129" s="148" t="s">
        <v>529</v>
      </c>
      <c r="C129" s="148">
        <v>14</v>
      </c>
      <c r="D129" s="178">
        <v>106.38</v>
      </c>
      <c r="E129" s="178">
        <v>106.38298</v>
      </c>
      <c r="F129" s="178">
        <v>106.38298</v>
      </c>
      <c r="G129" s="178">
        <v>106.38298</v>
      </c>
      <c r="H129" s="178">
        <v>106.38298</v>
      </c>
      <c r="I129" s="178">
        <v>106.38298</v>
      </c>
      <c r="J129" s="178">
        <v>106.38298</v>
      </c>
      <c r="K129" s="178">
        <v>106.38298</v>
      </c>
      <c r="L129" s="178">
        <v>106.38298</v>
      </c>
      <c r="M129" s="178">
        <v>106.38298</v>
      </c>
      <c r="N129" s="178">
        <v>106.38298</v>
      </c>
      <c r="O129" s="178">
        <v>106.38298</v>
      </c>
      <c r="P129" s="178">
        <v>106.38298</v>
      </c>
      <c r="Q129" s="178">
        <v>106.38298</v>
      </c>
      <c r="R129" s="178">
        <v>106.38298</v>
      </c>
      <c r="S129" s="178">
        <v>106.38298</v>
      </c>
      <c r="T129" s="178">
        <v>106.38298</v>
      </c>
      <c r="U129" s="178">
        <v>106.38298</v>
      </c>
      <c r="V129" s="179">
        <v>106.38298</v>
      </c>
      <c r="W129" s="179">
        <v>102.61445999999999</v>
      </c>
      <c r="X129" s="179">
        <v>101.63374</v>
      </c>
      <c r="Y129" s="179">
        <v>101.63374</v>
      </c>
      <c r="Z129" s="179">
        <v>101.63374</v>
      </c>
      <c r="AA129" s="179">
        <v>101.63374</v>
      </c>
      <c r="AB129" s="179">
        <v>101.63374</v>
      </c>
      <c r="AC129" s="179">
        <v>101.63374</v>
      </c>
      <c r="AD129" s="179">
        <v>101.63374</v>
      </c>
      <c r="AE129" s="179">
        <v>101.63374</v>
      </c>
      <c r="AF129" s="179">
        <v>101.63374</v>
      </c>
      <c r="AG129" s="179">
        <v>101.63374</v>
      </c>
      <c r="AH129" s="179">
        <v>101.63374</v>
      </c>
      <c r="AI129" s="179">
        <v>101.63374</v>
      </c>
      <c r="AJ129" s="179">
        <v>101.63374</v>
      </c>
      <c r="AK129" s="179">
        <v>101.63374</v>
      </c>
      <c r="AL129" s="179">
        <v>101.63374</v>
      </c>
      <c r="AM129" s="179">
        <v>101.63374</v>
      </c>
      <c r="AN129" s="179">
        <v>101.63374</v>
      </c>
      <c r="AO129" s="180">
        <v>101.63374</v>
      </c>
      <c r="AP129" s="179">
        <v>101.63374</v>
      </c>
      <c r="AQ129" s="180">
        <v>101.63374</v>
      </c>
      <c r="AR129" s="180">
        <v>108.47264</v>
      </c>
      <c r="AS129" s="180">
        <v>118.73099999999999</v>
      </c>
      <c r="AT129" s="180">
        <v>122.94595</v>
      </c>
      <c r="AU129" s="181">
        <v>130.60409999999999</v>
      </c>
      <c r="AV129" s="181">
        <v>130.60409999999999</v>
      </c>
      <c r="AW129" s="181">
        <v>130.60409999999999</v>
      </c>
      <c r="AX129" s="181">
        <v>130.60409999999999</v>
      </c>
      <c r="AY129" s="181">
        <v>130.60409999999999</v>
      </c>
      <c r="AZ129" s="181">
        <v>142.47720000000001</v>
      </c>
      <c r="BA129" s="181">
        <v>142.47720000000001</v>
      </c>
      <c r="BB129" s="181">
        <v>142.47720000000001</v>
      </c>
      <c r="BC129" s="195">
        <v>149.60105999999999</v>
      </c>
      <c r="BD129" s="182">
        <v>149.60105999999999</v>
      </c>
      <c r="BE129" s="182">
        <v>149.60105999999999</v>
      </c>
      <c r="BF129" s="182">
        <v>149.60105999999999</v>
      </c>
      <c r="BG129" s="182">
        <v>149.60105999999999</v>
      </c>
      <c r="BH129" s="182">
        <v>149.60105999999999</v>
      </c>
      <c r="BI129" s="182">
        <v>149.60105999999999</v>
      </c>
      <c r="BJ129" s="182">
        <v>149.60105999999999</v>
      </c>
      <c r="BK129" s="182">
        <v>149.60105999999999</v>
      </c>
      <c r="BL129" s="182">
        <v>149.60105999999999</v>
      </c>
      <c r="BM129" s="182">
        <v>149.60105999999999</v>
      </c>
    </row>
    <row r="130" spans="1:65" x14ac:dyDescent="0.25">
      <c r="A130" s="173" t="s">
        <v>175</v>
      </c>
      <c r="B130" s="188"/>
      <c r="C130" s="186">
        <v>1</v>
      </c>
      <c r="D130" s="175">
        <f>D131</f>
        <v>100</v>
      </c>
      <c r="E130" s="175">
        <f t="shared" ref="E130:BM130" si="43">E131</f>
        <v>100</v>
      </c>
      <c r="F130" s="175">
        <f t="shared" si="43"/>
        <v>100</v>
      </c>
      <c r="G130" s="175">
        <f t="shared" si="43"/>
        <v>100</v>
      </c>
      <c r="H130" s="175">
        <f t="shared" si="43"/>
        <v>100</v>
      </c>
      <c r="I130" s="175">
        <f t="shared" si="43"/>
        <v>100</v>
      </c>
      <c r="J130" s="175">
        <f t="shared" si="43"/>
        <v>100</v>
      </c>
      <c r="K130" s="175">
        <f t="shared" si="43"/>
        <v>100</v>
      </c>
      <c r="L130" s="175">
        <f t="shared" si="43"/>
        <v>100</v>
      </c>
      <c r="M130" s="175">
        <f t="shared" si="43"/>
        <v>100</v>
      </c>
      <c r="N130" s="175">
        <f t="shared" si="43"/>
        <v>100</v>
      </c>
      <c r="O130" s="175">
        <f t="shared" si="43"/>
        <v>100</v>
      </c>
      <c r="P130" s="175">
        <f t="shared" si="43"/>
        <v>100</v>
      </c>
      <c r="Q130" s="175">
        <f t="shared" si="43"/>
        <v>100</v>
      </c>
      <c r="R130" s="175">
        <f t="shared" si="43"/>
        <v>100</v>
      </c>
      <c r="S130" s="175">
        <f t="shared" si="43"/>
        <v>100</v>
      </c>
      <c r="T130" s="175">
        <f t="shared" si="43"/>
        <v>100</v>
      </c>
      <c r="U130" s="175">
        <f t="shared" si="43"/>
        <v>100</v>
      </c>
      <c r="V130" s="176">
        <f t="shared" si="43"/>
        <v>100</v>
      </c>
      <c r="W130" s="176">
        <f t="shared" si="43"/>
        <v>100</v>
      </c>
      <c r="X130" s="176">
        <f t="shared" si="43"/>
        <v>100</v>
      </c>
      <c r="Y130" s="176">
        <f t="shared" si="43"/>
        <v>100</v>
      </c>
      <c r="Z130" s="176">
        <f t="shared" si="43"/>
        <v>100</v>
      </c>
      <c r="AA130" s="176">
        <f t="shared" si="43"/>
        <v>100</v>
      </c>
      <c r="AB130" s="176">
        <f t="shared" si="43"/>
        <v>100</v>
      </c>
      <c r="AC130" s="176">
        <f t="shared" si="43"/>
        <v>100</v>
      </c>
      <c r="AD130" s="176">
        <f t="shared" si="43"/>
        <v>100</v>
      </c>
      <c r="AE130" s="176">
        <f t="shared" si="43"/>
        <v>100</v>
      </c>
      <c r="AF130" s="176">
        <f t="shared" si="43"/>
        <v>100</v>
      </c>
      <c r="AG130" s="176">
        <f t="shared" si="43"/>
        <v>100</v>
      </c>
      <c r="AH130" s="176">
        <f t="shared" si="43"/>
        <v>100</v>
      </c>
      <c r="AI130" s="176">
        <f t="shared" si="43"/>
        <v>100</v>
      </c>
      <c r="AJ130" s="176">
        <f t="shared" si="43"/>
        <v>100</v>
      </c>
      <c r="AK130" s="176">
        <f t="shared" si="43"/>
        <v>100</v>
      </c>
      <c r="AL130" s="176">
        <f t="shared" si="43"/>
        <v>100</v>
      </c>
      <c r="AM130" s="176">
        <f t="shared" si="43"/>
        <v>100</v>
      </c>
      <c r="AN130" s="176">
        <f t="shared" si="43"/>
        <v>100</v>
      </c>
      <c r="AO130" s="176">
        <f t="shared" si="43"/>
        <v>100</v>
      </c>
      <c r="AP130" s="176">
        <f t="shared" si="43"/>
        <v>100</v>
      </c>
      <c r="AQ130" s="176">
        <f t="shared" si="43"/>
        <v>100</v>
      </c>
      <c r="AR130" s="176">
        <f t="shared" si="43"/>
        <v>152.57142999999999</v>
      </c>
      <c r="AS130" s="176">
        <f t="shared" si="43"/>
        <v>231.42857000000001</v>
      </c>
      <c r="AT130" s="176">
        <f t="shared" si="43"/>
        <v>231.42857000000001</v>
      </c>
      <c r="AU130" s="176">
        <f t="shared" si="43"/>
        <v>231.42857000000001</v>
      </c>
      <c r="AV130" s="176">
        <f t="shared" si="43"/>
        <v>231.42857000000001</v>
      </c>
      <c r="AW130" s="176">
        <f t="shared" si="43"/>
        <v>231.42857000000001</v>
      </c>
      <c r="AX130" s="176">
        <f t="shared" si="43"/>
        <v>231.42857000000001</v>
      </c>
      <c r="AY130" s="176">
        <f t="shared" si="43"/>
        <v>331.42856999999998</v>
      </c>
      <c r="AZ130" s="176">
        <f t="shared" si="43"/>
        <v>406.28570999999999</v>
      </c>
      <c r="BA130" s="176">
        <f t="shared" si="43"/>
        <v>406.28570999999999</v>
      </c>
      <c r="BB130" s="176">
        <f t="shared" si="43"/>
        <v>406.28570999999999</v>
      </c>
      <c r="BC130" s="176">
        <f t="shared" si="43"/>
        <v>441.14285999999998</v>
      </c>
      <c r="BD130" s="176">
        <f t="shared" si="43"/>
        <v>441.14285999999998</v>
      </c>
      <c r="BE130" s="176">
        <f t="shared" si="43"/>
        <v>441.14285999999998</v>
      </c>
      <c r="BF130" s="176">
        <f t="shared" si="43"/>
        <v>348.57143000000002</v>
      </c>
      <c r="BG130" s="176">
        <f t="shared" si="43"/>
        <v>348.57143000000002</v>
      </c>
      <c r="BH130" s="176">
        <f t="shared" si="43"/>
        <v>348.57143000000002</v>
      </c>
      <c r="BI130" s="176">
        <f t="shared" si="43"/>
        <v>348.57143000000002</v>
      </c>
      <c r="BJ130" s="176">
        <f t="shared" si="43"/>
        <v>348.57143000000002</v>
      </c>
      <c r="BK130" s="176">
        <f t="shared" si="43"/>
        <v>348.57143000000002</v>
      </c>
      <c r="BL130" s="176">
        <f t="shared" si="43"/>
        <v>348.57143000000002</v>
      </c>
      <c r="BM130" s="176">
        <f t="shared" si="43"/>
        <v>348.57143000000002</v>
      </c>
    </row>
    <row r="131" spans="1:65" x14ac:dyDescent="0.25">
      <c r="B131" s="148" t="s">
        <v>530</v>
      </c>
      <c r="C131" s="148">
        <v>1</v>
      </c>
      <c r="D131" s="178">
        <v>100</v>
      </c>
      <c r="E131" s="178">
        <v>100</v>
      </c>
      <c r="F131" s="178">
        <v>100</v>
      </c>
      <c r="G131" s="178">
        <v>100</v>
      </c>
      <c r="H131" s="178">
        <v>100</v>
      </c>
      <c r="I131" s="178">
        <v>100</v>
      </c>
      <c r="J131" s="178">
        <v>100</v>
      </c>
      <c r="K131" s="178">
        <v>100</v>
      </c>
      <c r="L131" s="178">
        <v>100</v>
      </c>
      <c r="M131" s="178">
        <v>100</v>
      </c>
      <c r="N131" s="178">
        <v>100</v>
      </c>
      <c r="O131" s="178">
        <v>100</v>
      </c>
      <c r="P131" s="178">
        <v>100</v>
      </c>
      <c r="Q131" s="178">
        <v>100</v>
      </c>
      <c r="R131" s="178">
        <v>100</v>
      </c>
      <c r="S131" s="178">
        <v>100</v>
      </c>
      <c r="T131" s="178">
        <v>100</v>
      </c>
      <c r="U131" s="178">
        <v>100</v>
      </c>
      <c r="V131" s="179">
        <v>100</v>
      </c>
      <c r="W131" s="179">
        <v>100</v>
      </c>
      <c r="X131" s="179">
        <v>100</v>
      </c>
      <c r="Y131" s="179">
        <v>100</v>
      </c>
      <c r="Z131" s="179">
        <v>100</v>
      </c>
      <c r="AA131" s="179">
        <v>100</v>
      </c>
      <c r="AB131" s="179">
        <v>100</v>
      </c>
      <c r="AC131" s="179">
        <v>100</v>
      </c>
      <c r="AD131" s="179">
        <v>100</v>
      </c>
      <c r="AE131" s="179">
        <v>100</v>
      </c>
      <c r="AF131" s="179">
        <v>100</v>
      </c>
      <c r="AG131" s="179">
        <v>100</v>
      </c>
      <c r="AH131" s="179">
        <v>100</v>
      </c>
      <c r="AI131" s="179">
        <v>100</v>
      </c>
      <c r="AJ131" s="179">
        <v>100</v>
      </c>
      <c r="AK131" s="179">
        <v>100</v>
      </c>
      <c r="AL131" s="179">
        <v>100</v>
      </c>
      <c r="AM131" s="179">
        <v>100</v>
      </c>
      <c r="AN131" s="179">
        <v>100</v>
      </c>
      <c r="AO131" s="180">
        <v>100</v>
      </c>
      <c r="AP131" s="179">
        <v>100</v>
      </c>
      <c r="AQ131" s="180">
        <v>100</v>
      </c>
      <c r="AR131" s="180">
        <v>152.57142999999999</v>
      </c>
      <c r="AS131" s="180">
        <v>231.42857000000001</v>
      </c>
      <c r="AT131" s="180">
        <v>231.42857000000001</v>
      </c>
      <c r="AU131" s="180">
        <v>231.42857000000001</v>
      </c>
      <c r="AV131" s="181">
        <v>231.42857000000001</v>
      </c>
      <c r="AW131" s="181">
        <v>231.42857000000001</v>
      </c>
      <c r="AX131" s="181">
        <v>231.42857000000001</v>
      </c>
      <c r="AY131" s="181">
        <v>331.42856999999998</v>
      </c>
      <c r="AZ131" s="181">
        <v>406.28570999999999</v>
      </c>
      <c r="BA131" s="181">
        <v>406.28570999999999</v>
      </c>
      <c r="BB131" s="181">
        <v>406.28570999999999</v>
      </c>
      <c r="BC131" s="195">
        <v>441.14285999999998</v>
      </c>
      <c r="BD131" s="182">
        <v>441.14285999999998</v>
      </c>
      <c r="BE131" s="182">
        <v>441.14285999999998</v>
      </c>
      <c r="BF131" s="183">
        <v>348.57143000000002</v>
      </c>
      <c r="BG131" s="183">
        <v>348.57143000000002</v>
      </c>
      <c r="BH131" s="183">
        <v>348.57143000000002</v>
      </c>
      <c r="BI131" s="183">
        <v>348.57143000000002</v>
      </c>
      <c r="BJ131" s="183">
        <v>348.57143000000002</v>
      </c>
      <c r="BK131" s="183">
        <v>348.57143000000002</v>
      </c>
      <c r="BL131" s="183">
        <v>348.57143000000002</v>
      </c>
      <c r="BM131" s="183">
        <v>348.57143000000002</v>
      </c>
    </row>
    <row r="132" spans="1:65" x14ac:dyDescent="0.25">
      <c r="D132" s="178"/>
      <c r="E132" s="178"/>
      <c r="F132" s="178"/>
      <c r="G132" s="178"/>
      <c r="H132" s="178"/>
      <c r="I132" s="178"/>
      <c r="J132" s="178"/>
      <c r="K132" s="178"/>
      <c r="L132" s="178"/>
      <c r="M132" s="178"/>
      <c r="N132" s="178"/>
      <c r="O132" s="178"/>
      <c r="P132" s="178"/>
      <c r="Q132" s="178"/>
      <c r="R132" s="178"/>
      <c r="S132" s="178"/>
      <c r="T132" s="178"/>
      <c r="U132" s="178"/>
      <c r="V132" s="179"/>
      <c r="W132" s="179"/>
      <c r="X132" s="179"/>
      <c r="Y132" s="179"/>
      <c r="Z132" s="179"/>
      <c r="AA132" s="179"/>
      <c r="AB132" s="179"/>
      <c r="AC132" s="179"/>
      <c r="AD132" s="179"/>
      <c r="AE132" s="179"/>
      <c r="AF132" s="179"/>
      <c r="AG132" s="179"/>
      <c r="AH132" s="179"/>
      <c r="AI132" s="179"/>
      <c r="AJ132" s="179"/>
      <c r="AK132" s="179"/>
      <c r="AL132" s="179"/>
      <c r="AM132" s="179"/>
      <c r="AN132" s="180"/>
      <c r="AO132" s="179"/>
      <c r="AP132" s="179"/>
      <c r="AQ132" s="180"/>
      <c r="AR132" s="180"/>
      <c r="AS132" s="180"/>
      <c r="AT132" s="180"/>
      <c r="AU132" s="181"/>
      <c r="AW132" s="181"/>
      <c r="AY132" s="181"/>
      <c r="AZ132" s="181"/>
      <c r="BA132" s="181"/>
      <c r="BD132" s="181"/>
      <c r="BF132" s="181"/>
      <c r="BG132" s="181"/>
    </row>
    <row r="133" spans="1:65" x14ac:dyDescent="0.25">
      <c r="A133" s="159" t="s">
        <v>531</v>
      </c>
      <c r="B133" s="202"/>
      <c r="C133" s="161">
        <v>80</v>
      </c>
      <c r="D133" s="162">
        <f t="shared" ref="D133:BM133" si="44">(D134*19+D139*9+D142*14+D152*5+D157*3+D162*30)/80</f>
        <v>103.651625</v>
      </c>
      <c r="E133" s="162">
        <f t="shared" si="44"/>
        <v>103.41180075</v>
      </c>
      <c r="F133" s="162">
        <f t="shared" si="44"/>
        <v>104.226322125</v>
      </c>
      <c r="G133" s="162">
        <f t="shared" si="44"/>
        <v>104.002633625</v>
      </c>
      <c r="H133" s="162">
        <f t="shared" si="44"/>
        <v>104.327588625</v>
      </c>
      <c r="I133" s="162">
        <f t="shared" si="44"/>
        <v>103.64248037500002</v>
      </c>
      <c r="J133" s="162">
        <f t="shared" si="44"/>
        <v>104.89370800000002</v>
      </c>
      <c r="K133" s="162">
        <f t="shared" si="44"/>
        <v>105.00348425</v>
      </c>
      <c r="L133" s="162">
        <f t="shared" si="44"/>
        <v>104.576942125</v>
      </c>
      <c r="M133" s="162">
        <f t="shared" si="44"/>
        <v>104.880824875</v>
      </c>
      <c r="N133" s="162">
        <f t="shared" si="44"/>
        <v>104.81188149999998</v>
      </c>
      <c r="O133" s="162">
        <f t="shared" si="44"/>
        <v>104.87510999999999</v>
      </c>
      <c r="P133" s="162">
        <f t="shared" si="44"/>
        <v>106.29282624999999</v>
      </c>
      <c r="Q133" s="162">
        <f t="shared" si="44"/>
        <v>105.97009125</v>
      </c>
      <c r="R133" s="162">
        <f t="shared" si="44"/>
        <v>106.295516625</v>
      </c>
      <c r="S133" s="162">
        <f t="shared" si="44"/>
        <v>106.05082687500001</v>
      </c>
      <c r="T133" s="162">
        <f t="shared" si="44"/>
        <v>106.37979412500002</v>
      </c>
      <c r="U133" s="162">
        <f t="shared" si="44"/>
        <v>105.79714562500001</v>
      </c>
      <c r="V133" s="163">
        <f t="shared" si="44"/>
        <v>106.47255874999999</v>
      </c>
      <c r="W133" s="163">
        <f t="shared" si="44"/>
        <v>106.283987375</v>
      </c>
      <c r="X133" s="163">
        <f t="shared" si="44"/>
        <v>106.64993000000001</v>
      </c>
      <c r="Y133" s="163">
        <f t="shared" si="44"/>
        <v>106.64441025000001</v>
      </c>
      <c r="Z133" s="163">
        <f t="shared" si="44"/>
        <v>106.8419165</v>
      </c>
      <c r="AA133" s="163">
        <f t="shared" si="44"/>
        <v>106.51740137500001</v>
      </c>
      <c r="AB133" s="163">
        <f t="shared" si="44"/>
        <v>108.09998475</v>
      </c>
      <c r="AC133" s="163">
        <f t="shared" si="44"/>
        <v>108.03300537499999</v>
      </c>
      <c r="AD133" s="163">
        <f t="shared" si="44"/>
        <v>108.37739012499999</v>
      </c>
      <c r="AE133" s="163">
        <f t="shared" si="44"/>
        <v>109.03960574999999</v>
      </c>
      <c r="AF133" s="163">
        <f t="shared" si="44"/>
        <v>109.12705424999999</v>
      </c>
      <c r="AG133" s="163">
        <f t="shared" si="44"/>
        <v>109.4276615</v>
      </c>
      <c r="AH133" s="163">
        <f t="shared" si="44"/>
        <v>111.44545074999999</v>
      </c>
      <c r="AI133" s="163">
        <f t="shared" si="44"/>
        <v>112.01800337499999</v>
      </c>
      <c r="AJ133" s="163">
        <f t="shared" si="44"/>
        <v>112.148779125</v>
      </c>
      <c r="AK133" s="163">
        <f t="shared" si="44"/>
        <v>111.520588</v>
      </c>
      <c r="AL133" s="163">
        <f t="shared" si="44"/>
        <v>111.21237599999999</v>
      </c>
      <c r="AM133" s="163">
        <f t="shared" si="44"/>
        <v>111.68659725000001</v>
      </c>
      <c r="AN133" s="163">
        <f t="shared" si="44"/>
        <v>112.96577324999998</v>
      </c>
      <c r="AO133" s="163">
        <f t="shared" si="44"/>
        <v>113.61575537499998</v>
      </c>
      <c r="AP133" s="163">
        <f t="shared" si="44"/>
        <v>113.49363475</v>
      </c>
      <c r="AQ133" s="163">
        <f t="shared" si="44"/>
        <v>114.04049525000001</v>
      </c>
      <c r="AR133" s="163">
        <f t="shared" si="44"/>
        <v>114.52269674999998</v>
      </c>
      <c r="AS133" s="163">
        <f t="shared" si="44"/>
        <v>115.379548125</v>
      </c>
      <c r="AT133" s="163">
        <f t="shared" si="44"/>
        <v>116.059297875</v>
      </c>
      <c r="AU133" s="163">
        <f t="shared" si="44"/>
        <v>116.802972</v>
      </c>
      <c r="AV133" s="163">
        <f t="shared" si="44"/>
        <v>117.24538750000002</v>
      </c>
      <c r="AW133" s="163">
        <f t="shared" si="44"/>
        <v>117.70610975</v>
      </c>
      <c r="AX133" s="163">
        <f t="shared" si="44"/>
        <v>119.10851949999999</v>
      </c>
      <c r="AY133" s="163">
        <f t="shared" si="44"/>
        <v>119.64843275000001</v>
      </c>
      <c r="AZ133" s="163">
        <f t="shared" si="44"/>
        <v>120.98943900000002</v>
      </c>
      <c r="BA133" s="163">
        <f t="shared" si="44"/>
        <v>121.32008499999998</v>
      </c>
      <c r="BB133" s="163">
        <f t="shared" si="44"/>
        <v>122.94126162500001</v>
      </c>
      <c r="BC133" s="163">
        <f t="shared" si="44"/>
        <v>123.255779</v>
      </c>
      <c r="BD133" s="163">
        <f t="shared" si="44"/>
        <v>123.97135437499999</v>
      </c>
      <c r="BE133" s="163">
        <f t="shared" si="44"/>
        <v>124.21526900000001</v>
      </c>
      <c r="BF133" s="163">
        <f t="shared" si="44"/>
        <v>125.181511</v>
      </c>
      <c r="BG133" s="163">
        <f t="shared" si="44"/>
        <v>125.63414262500001</v>
      </c>
      <c r="BH133" s="163">
        <f t="shared" si="44"/>
        <v>126.72559900000002</v>
      </c>
      <c r="BI133" s="163">
        <f t="shared" si="44"/>
        <v>127.56419824999998</v>
      </c>
      <c r="BJ133" s="163">
        <f t="shared" si="44"/>
        <v>127.69632200000001</v>
      </c>
      <c r="BK133" s="163">
        <f t="shared" si="44"/>
        <v>127.75336412499999</v>
      </c>
      <c r="BL133" s="163">
        <f t="shared" si="44"/>
        <v>128.97528037499998</v>
      </c>
      <c r="BM133" s="163">
        <f t="shared" si="44"/>
        <v>130.00287225</v>
      </c>
    </row>
    <row r="134" spans="1:65" ht="15" customHeight="1" x14ac:dyDescent="0.25">
      <c r="A134" s="189" t="s">
        <v>86</v>
      </c>
      <c r="B134" s="188"/>
      <c r="C134" s="168">
        <v>19</v>
      </c>
      <c r="D134" s="169">
        <f>(D135*17+D137*2)/19</f>
        <v>100.81684210526316</v>
      </c>
      <c r="E134" s="169">
        <f t="shared" ref="E134:BM134" si="45">(E135*17+E137*2)/19</f>
        <v>101.12018052631579</v>
      </c>
      <c r="F134" s="169">
        <f t="shared" si="45"/>
        <v>101.1489552631579</v>
      </c>
      <c r="G134" s="169">
        <f t="shared" si="45"/>
        <v>101.1489552631579</v>
      </c>
      <c r="H134" s="169">
        <f t="shared" si="45"/>
        <v>100.79863</v>
      </c>
      <c r="I134" s="169">
        <f t="shared" si="45"/>
        <v>100.66332789473685</v>
      </c>
      <c r="J134" s="169">
        <f t="shared" si="45"/>
        <v>100.66332789473685</v>
      </c>
      <c r="K134" s="169">
        <f t="shared" si="45"/>
        <v>101.22754736842104</v>
      </c>
      <c r="L134" s="169">
        <f t="shared" si="45"/>
        <v>101.22754736842104</v>
      </c>
      <c r="M134" s="169">
        <f t="shared" si="45"/>
        <v>101.22754736842104</v>
      </c>
      <c r="N134" s="169">
        <f t="shared" si="45"/>
        <v>101.22754736842104</v>
      </c>
      <c r="O134" s="169">
        <f t="shared" si="45"/>
        <v>101.22754736842104</v>
      </c>
      <c r="P134" s="169">
        <f t="shared" si="45"/>
        <v>101.53270631578947</v>
      </c>
      <c r="Q134" s="169">
        <f t="shared" si="45"/>
        <v>101.64638263157894</v>
      </c>
      <c r="R134" s="169">
        <f t="shared" si="45"/>
        <v>101.64638263157894</v>
      </c>
      <c r="S134" s="169">
        <f t="shared" si="45"/>
        <v>101.83593263157896</v>
      </c>
      <c r="T134" s="169">
        <f t="shared" si="45"/>
        <v>101.82983947368422</v>
      </c>
      <c r="U134" s="169">
        <f t="shared" si="45"/>
        <v>101.67841421052631</v>
      </c>
      <c r="V134" s="170">
        <f t="shared" si="45"/>
        <v>102.00107421052633</v>
      </c>
      <c r="W134" s="170">
        <f t="shared" si="45"/>
        <v>102.67446210526316</v>
      </c>
      <c r="X134" s="170">
        <f t="shared" si="45"/>
        <v>102.89915736842106</v>
      </c>
      <c r="Y134" s="170">
        <f t="shared" si="45"/>
        <v>102.9329605263158</v>
      </c>
      <c r="Z134" s="170">
        <f t="shared" si="45"/>
        <v>103.09071157894736</v>
      </c>
      <c r="AA134" s="170">
        <f t="shared" si="45"/>
        <v>103.22766894736843</v>
      </c>
      <c r="AB134" s="170">
        <f t="shared" si="45"/>
        <v>103.70592368421053</v>
      </c>
      <c r="AC134" s="170">
        <f t="shared" si="45"/>
        <v>103.89972368421054</v>
      </c>
      <c r="AD134" s="170">
        <f t="shared" si="45"/>
        <v>104.03460526315789</v>
      </c>
      <c r="AE134" s="170">
        <f t="shared" si="45"/>
        <v>104.03460526315789</v>
      </c>
      <c r="AF134" s="170">
        <f t="shared" si="45"/>
        <v>104.10946789473684</v>
      </c>
      <c r="AG134" s="170">
        <f t="shared" si="45"/>
        <v>105.32946842105264</v>
      </c>
      <c r="AH134" s="170">
        <f t="shared" si="45"/>
        <v>107.42084421052631</v>
      </c>
      <c r="AI134" s="170">
        <f t="shared" si="45"/>
        <v>107.99606157894736</v>
      </c>
      <c r="AJ134" s="170">
        <f t="shared" si="45"/>
        <v>108.14592631578947</v>
      </c>
      <c r="AK134" s="170">
        <f t="shared" si="45"/>
        <v>108.56096789473685</v>
      </c>
      <c r="AL134" s="170">
        <f t="shared" si="45"/>
        <v>108.56096789473685</v>
      </c>
      <c r="AM134" s="170">
        <f t="shared" si="45"/>
        <v>108.74410263157894</v>
      </c>
      <c r="AN134" s="170">
        <f t="shared" si="45"/>
        <v>109.01934105263157</v>
      </c>
      <c r="AO134" s="170">
        <f t="shared" si="45"/>
        <v>109.68833631578948</v>
      </c>
      <c r="AP134" s="170">
        <f t="shared" si="45"/>
        <v>109.81290157894738</v>
      </c>
      <c r="AQ134" s="170">
        <f t="shared" si="45"/>
        <v>110.59270947368422</v>
      </c>
      <c r="AR134" s="170">
        <f t="shared" si="45"/>
        <v>111.48773263157895</v>
      </c>
      <c r="AS134" s="170">
        <f t="shared" si="45"/>
        <v>111.41749999999999</v>
      </c>
      <c r="AT134" s="170">
        <f t="shared" si="45"/>
        <v>113.14846789473684</v>
      </c>
      <c r="AU134" s="170">
        <f t="shared" si="45"/>
        <v>113.48310842105263</v>
      </c>
      <c r="AV134" s="170">
        <f t="shared" si="45"/>
        <v>113.77371263157893</v>
      </c>
      <c r="AW134" s="170">
        <f t="shared" si="45"/>
        <v>114.40343736842107</v>
      </c>
      <c r="AX134" s="170">
        <f t="shared" si="45"/>
        <v>115.32729789473684</v>
      </c>
      <c r="AY134" s="170">
        <f t="shared" si="45"/>
        <v>116.6586752631579</v>
      </c>
      <c r="AZ134" s="170">
        <f t="shared" si="45"/>
        <v>118.89627789473683</v>
      </c>
      <c r="BA134" s="170">
        <f t="shared" si="45"/>
        <v>118.89627789473683</v>
      </c>
      <c r="BB134" s="170">
        <f t="shared" si="45"/>
        <v>119.62300578947368</v>
      </c>
      <c r="BC134" s="170">
        <f t="shared" si="45"/>
        <v>119.74088736842106</v>
      </c>
      <c r="BD134" s="170">
        <f t="shared" si="45"/>
        <v>119.85243421052631</v>
      </c>
      <c r="BE134" s="170">
        <f t="shared" si="45"/>
        <v>119.85243421052631</v>
      </c>
      <c r="BF134" s="170">
        <f t="shared" si="45"/>
        <v>120.82277631578945</v>
      </c>
      <c r="BG134" s="170">
        <f t="shared" si="45"/>
        <v>121.83458947368423</v>
      </c>
      <c r="BH134" s="170">
        <f t="shared" si="45"/>
        <v>122.21608736842106</v>
      </c>
      <c r="BI134" s="170">
        <f t="shared" si="45"/>
        <v>122.52811789473684</v>
      </c>
      <c r="BJ134" s="170">
        <f t="shared" si="45"/>
        <v>123.26726000000001</v>
      </c>
      <c r="BK134" s="170">
        <f t="shared" si="45"/>
        <v>123.74344421052631</v>
      </c>
      <c r="BL134" s="170">
        <f t="shared" si="45"/>
        <v>124.02678052631578</v>
      </c>
      <c r="BM134" s="170">
        <f t="shared" si="45"/>
        <v>125.27236157894735</v>
      </c>
    </row>
    <row r="135" spans="1:65" ht="12" customHeight="1" x14ac:dyDescent="0.25">
      <c r="A135" s="173" t="s">
        <v>87</v>
      </c>
      <c r="B135" s="188"/>
      <c r="C135" s="186">
        <v>17</v>
      </c>
      <c r="D135" s="175">
        <f>D136</f>
        <v>100.76</v>
      </c>
      <c r="E135" s="175">
        <f t="shared" ref="E135:BM135" si="46">E136</f>
        <v>101.09957</v>
      </c>
      <c r="F135" s="175">
        <f t="shared" si="46"/>
        <v>101.13173</v>
      </c>
      <c r="G135" s="175">
        <f t="shared" si="46"/>
        <v>101.13173</v>
      </c>
      <c r="H135" s="175">
        <f t="shared" si="46"/>
        <v>100.74019</v>
      </c>
      <c r="I135" s="175">
        <f t="shared" si="46"/>
        <v>100.58897</v>
      </c>
      <c r="J135" s="175">
        <f t="shared" si="46"/>
        <v>100.58897</v>
      </c>
      <c r="K135" s="175">
        <f t="shared" si="46"/>
        <v>100.72004</v>
      </c>
      <c r="L135" s="175">
        <f t="shared" si="46"/>
        <v>100.72004</v>
      </c>
      <c r="M135" s="175">
        <f t="shared" si="46"/>
        <v>100.72004</v>
      </c>
      <c r="N135" s="175">
        <f t="shared" si="46"/>
        <v>100.72004</v>
      </c>
      <c r="O135" s="175">
        <f t="shared" si="46"/>
        <v>100.72004</v>
      </c>
      <c r="P135" s="175">
        <f t="shared" si="46"/>
        <v>101.0611</v>
      </c>
      <c r="Q135" s="175">
        <f t="shared" si="46"/>
        <v>101.18814999999999</v>
      </c>
      <c r="R135" s="175">
        <f t="shared" si="46"/>
        <v>101.18814999999999</v>
      </c>
      <c r="S135" s="175">
        <f t="shared" si="46"/>
        <v>101.4</v>
      </c>
      <c r="T135" s="175">
        <f t="shared" si="46"/>
        <v>101.39319</v>
      </c>
      <c r="U135" s="175">
        <f t="shared" si="46"/>
        <v>101.22395</v>
      </c>
      <c r="V135" s="176">
        <f t="shared" si="46"/>
        <v>101.58457</v>
      </c>
      <c r="W135" s="176">
        <f t="shared" si="46"/>
        <v>102.33718</v>
      </c>
      <c r="X135" s="176">
        <f t="shared" si="46"/>
        <v>102.58831000000001</v>
      </c>
      <c r="Y135" s="176">
        <f t="shared" si="46"/>
        <v>102.62609</v>
      </c>
      <c r="Z135" s="176">
        <f t="shared" si="46"/>
        <v>102.80240000000001</v>
      </c>
      <c r="AA135" s="176">
        <f t="shared" si="46"/>
        <v>102.95547000000001</v>
      </c>
      <c r="AB135" s="176">
        <f t="shared" si="46"/>
        <v>103.48999000000001</v>
      </c>
      <c r="AC135" s="176">
        <f t="shared" si="46"/>
        <v>103.70659000000001</v>
      </c>
      <c r="AD135" s="176">
        <f t="shared" si="46"/>
        <v>103.85733999999999</v>
      </c>
      <c r="AE135" s="176">
        <f t="shared" si="46"/>
        <v>103.85733999999999</v>
      </c>
      <c r="AF135" s="176">
        <f t="shared" si="46"/>
        <v>103.94101000000001</v>
      </c>
      <c r="AG135" s="176">
        <f t="shared" si="46"/>
        <v>105.30454</v>
      </c>
      <c r="AH135" s="176">
        <f t="shared" si="46"/>
        <v>107.64196</v>
      </c>
      <c r="AI135" s="176">
        <f t="shared" si="46"/>
        <v>107.98888411764706</v>
      </c>
      <c r="AJ135" s="176">
        <f t="shared" si="46"/>
        <v>108.15638</v>
      </c>
      <c r="AK135" s="176">
        <f t="shared" si="46"/>
        <v>108.62025</v>
      </c>
      <c r="AL135" s="176">
        <f t="shared" si="46"/>
        <v>108.62025</v>
      </c>
      <c r="AM135" s="176">
        <f t="shared" si="46"/>
        <v>108.82492999999999</v>
      </c>
      <c r="AN135" s="176">
        <f t="shared" si="46"/>
        <v>109.1325494117647</v>
      </c>
      <c r="AO135" s="176">
        <f t="shared" si="46"/>
        <v>109.88025</v>
      </c>
      <c r="AP135" s="176">
        <f t="shared" si="46"/>
        <v>110.01947</v>
      </c>
      <c r="AQ135" s="176">
        <f t="shared" si="46"/>
        <v>110.89102</v>
      </c>
      <c r="AR135" s="176">
        <f t="shared" si="46"/>
        <v>111.89134</v>
      </c>
      <c r="AS135" s="176">
        <f t="shared" si="46"/>
        <v>112.16794</v>
      </c>
      <c r="AT135" s="176">
        <f t="shared" si="46"/>
        <v>113.91803</v>
      </c>
      <c r="AU135" s="176">
        <f t="shared" si="46"/>
        <v>114.29204</v>
      </c>
      <c r="AV135" s="176">
        <f t="shared" si="46"/>
        <v>114.29204</v>
      </c>
      <c r="AW135" s="176">
        <f t="shared" si="46"/>
        <v>114.99585</v>
      </c>
      <c r="AX135" s="176">
        <f t="shared" si="46"/>
        <v>116.0284</v>
      </c>
      <c r="AY135" s="176">
        <f t="shared" si="46"/>
        <v>117.51640999999999</v>
      </c>
      <c r="AZ135" s="176">
        <f t="shared" si="46"/>
        <v>120.01725999999999</v>
      </c>
      <c r="BA135" s="176">
        <f t="shared" si="46"/>
        <v>120.01725999999999</v>
      </c>
      <c r="BB135" s="176">
        <f t="shared" si="46"/>
        <v>119.25461</v>
      </c>
      <c r="BC135" s="176">
        <f t="shared" si="46"/>
        <v>119.38636</v>
      </c>
      <c r="BD135" s="176">
        <f t="shared" si="46"/>
        <v>119.51103000000001</v>
      </c>
      <c r="BE135" s="176">
        <f t="shared" si="46"/>
        <v>119.51103000000001</v>
      </c>
      <c r="BF135" s="176">
        <f t="shared" si="46"/>
        <v>120.59553</v>
      </c>
      <c r="BG135" s="176">
        <f t="shared" si="46"/>
        <v>121.72638000000001</v>
      </c>
      <c r="BH135" s="176">
        <f t="shared" si="46"/>
        <v>122.15276</v>
      </c>
      <c r="BI135" s="176">
        <f t="shared" si="46"/>
        <v>122.50149999999999</v>
      </c>
      <c r="BJ135" s="176">
        <f t="shared" si="46"/>
        <v>123.3276</v>
      </c>
      <c r="BK135" s="176">
        <f t="shared" si="46"/>
        <v>123.42529999999999</v>
      </c>
      <c r="BL135" s="176">
        <f t="shared" si="46"/>
        <v>123.74196999999999</v>
      </c>
      <c r="BM135" s="176">
        <f t="shared" si="46"/>
        <v>125.13409</v>
      </c>
    </row>
    <row r="136" spans="1:65" x14ac:dyDescent="0.25">
      <c r="B136" s="148" t="s">
        <v>532</v>
      </c>
      <c r="C136" s="148">
        <v>17</v>
      </c>
      <c r="D136" s="178">
        <v>100.76</v>
      </c>
      <c r="E136" s="178">
        <v>101.09957</v>
      </c>
      <c r="F136" s="178">
        <v>101.13173</v>
      </c>
      <c r="G136" s="178">
        <v>101.13173</v>
      </c>
      <c r="H136" s="178">
        <v>100.74019</v>
      </c>
      <c r="I136" s="178">
        <v>100.58897</v>
      </c>
      <c r="J136" s="178">
        <v>100.58897</v>
      </c>
      <c r="K136" s="178">
        <v>100.72004</v>
      </c>
      <c r="L136" s="178">
        <v>100.72004</v>
      </c>
      <c r="M136" s="178">
        <v>100.72004</v>
      </c>
      <c r="N136" s="178">
        <v>100.72004</v>
      </c>
      <c r="O136" s="178">
        <v>100.72004</v>
      </c>
      <c r="P136" s="178">
        <v>101.0611</v>
      </c>
      <c r="Q136" s="178">
        <v>101.18814999999999</v>
      </c>
      <c r="R136" s="178">
        <v>101.18814999999999</v>
      </c>
      <c r="S136" s="178">
        <v>101.4</v>
      </c>
      <c r="T136" s="178">
        <v>101.39319</v>
      </c>
      <c r="U136" s="178">
        <v>101.22395</v>
      </c>
      <c r="V136" s="179">
        <v>101.58457</v>
      </c>
      <c r="W136" s="179">
        <v>102.33718</v>
      </c>
      <c r="X136" s="179">
        <v>102.58831000000001</v>
      </c>
      <c r="Y136" s="179">
        <v>102.62609</v>
      </c>
      <c r="Z136" s="179">
        <v>102.80240000000001</v>
      </c>
      <c r="AA136" s="179">
        <v>102.95547000000001</v>
      </c>
      <c r="AB136" s="179">
        <v>103.48999000000001</v>
      </c>
      <c r="AC136" s="179">
        <v>103.70659000000001</v>
      </c>
      <c r="AD136" s="179">
        <v>103.85733999999999</v>
      </c>
      <c r="AE136" s="179">
        <v>103.85733999999999</v>
      </c>
      <c r="AF136" s="179">
        <v>103.94101000000001</v>
      </c>
      <c r="AG136" s="179">
        <v>105.30454</v>
      </c>
      <c r="AH136" s="179">
        <v>107.64196</v>
      </c>
      <c r="AI136" s="179">
        <v>107.98888411764706</v>
      </c>
      <c r="AJ136" s="179">
        <v>108.15638</v>
      </c>
      <c r="AK136" s="179">
        <v>108.62025</v>
      </c>
      <c r="AL136" s="179">
        <v>108.62025</v>
      </c>
      <c r="AM136" s="179">
        <v>108.82492999999999</v>
      </c>
      <c r="AN136" s="180">
        <v>109.1325494117647</v>
      </c>
      <c r="AO136" s="180">
        <v>109.88025</v>
      </c>
      <c r="AP136" s="179">
        <v>110.01947</v>
      </c>
      <c r="AQ136" s="180">
        <v>110.89102</v>
      </c>
      <c r="AR136" s="180">
        <v>111.89134</v>
      </c>
      <c r="AS136" s="180">
        <v>112.16794</v>
      </c>
      <c r="AT136" s="180">
        <v>113.91803</v>
      </c>
      <c r="AU136" s="181">
        <v>114.29204</v>
      </c>
      <c r="AV136" s="181">
        <v>114.29204</v>
      </c>
      <c r="AW136" s="181">
        <v>114.99585</v>
      </c>
      <c r="AX136" s="181">
        <v>116.0284</v>
      </c>
      <c r="AY136" s="181">
        <v>117.51640999999999</v>
      </c>
      <c r="AZ136" s="181">
        <v>120.01725999999999</v>
      </c>
      <c r="BA136" s="181">
        <v>120.01725999999999</v>
      </c>
      <c r="BB136" s="181">
        <v>119.25461</v>
      </c>
      <c r="BC136" s="182">
        <v>119.38636</v>
      </c>
      <c r="BD136" s="182">
        <v>119.51103000000001</v>
      </c>
      <c r="BE136" s="182">
        <v>119.51103000000001</v>
      </c>
      <c r="BF136" s="183">
        <v>120.59553</v>
      </c>
      <c r="BG136" s="182">
        <v>121.72638000000001</v>
      </c>
      <c r="BH136" s="182">
        <v>122.15276</v>
      </c>
      <c r="BI136" s="182">
        <v>122.50149999999999</v>
      </c>
      <c r="BJ136" s="182">
        <v>123.3276</v>
      </c>
      <c r="BK136" s="182">
        <v>123.42529999999999</v>
      </c>
      <c r="BL136" s="182">
        <v>123.74196999999999</v>
      </c>
      <c r="BM136" s="182">
        <v>125.13409</v>
      </c>
    </row>
    <row r="137" spans="1:65" x14ac:dyDescent="0.25">
      <c r="A137" s="173" t="s">
        <v>176</v>
      </c>
      <c r="C137" s="147">
        <v>2</v>
      </c>
      <c r="D137" s="207">
        <v>101.3</v>
      </c>
      <c r="E137" s="207">
        <v>101.29537000000001</v>
      </c>
      <c r="F137" s="207">
        <v>101.29537000000001</v>
      </c>
      <c r="G137" s="207">
        <v>101.29537000000001</v>
      </c>
      <c r="H137" s="207">
        <v>101.29537000000001</v>
      </c>
      <c r="I137" s="207">
        <v>101.29537000000001</v>
      </c>
      <c r="J137" s="207">
        <v>101.29537000000001</v>
      </c>
      <c r="K137" s="207">
        <v>105.54136</v>
      </c>
      <c r="L137" s="207">
        <v>105.54136</v>
      </c>
      <c r="M137" s="207">
        <v>105.54136</v>
      </c>
      <c r="N137" s="207">
        <v>105.54136</v>
      </c>
      <c r="O137" s="207">
        <v>105.54136</v>
      </c>
      <c r="P137" s="207">
        <v>105.54136</v>
      </c>
      <c r="Q137" s="207">
        <v>105.54136</v>
      </c>
      <c r="R137" s="207">
        <v>105.54136</v>
      </c>
      <c r="S137" s="207">
        <v>105.54136</v>
      </c>
      <c r="T137" s="207">
        <v>105.54136</v>
      </c>
      <c r="U137" s="207">
        <v>105.54136</v>
      </c>
      <c r="V137" s="176">
        <v>105.54136</v>
      </c>
      <c r="W137" s="176">
        <f t="shared" ref="W137:BM137" si="47">W138</f>
        <v>105.54136</v>
      </c>
      <c r="X137" s="176">
        <f t="shared" si="47"/>
        <v>105.54136</v>
      </c>
      <c r="Y137" s="176">
        <f t="shared" si="47"/>
        <v>105.54136</v>
      </c>
      <c r="Z137" s="176">
        <f t="shared" si="47"/>
        <v>105.54136</v>
      </c>
      <c r="AA137" s="176">
        <f t="shared" si="47"/>
        <v>105.54136</v>
      </c>
      <c r="AB137" s="176">
        <f t="shared" si="47"/>
        <v>105.54136</v>
      </c>
      <c r="AC137" s="176">
        <f t="shared" si="47"/>
        <v>105.54136</v>
      </c>
      <c r="AD137" s="176">
        <f t="shared" si="47"/>
        <v>105.54136</v>
      </c>
      <c r="AE137" s="176">
        <f t="shared" si="47"/>
        <v>105.54136</v>
      </c>
      <c r="AF137" s="176">
        <f t="shared" si="47"/>
        <v>105.54136</v>
      </c>
      <c r="AG137" s="176">
        <f t="shared" si="47"/>
        <v>105.54136</v>
      </c>
      <c r="AH137" s="176">
        <f t="shared" si="47"/>
        <v>105.54136</v>
      </c>
      <c r="AI137" s="176">
        <f t="shared" si="47"/>
        <v>108.05707</v>
      </c>
      <c r="AJ137" s="176">
        <f t="shared" si="47"/>
        <v>108.05707</v>
      </c>
      <c r="AK137" s="176">
        <f t="shared" si="47"/>
        <v>108.05707</v>
      </c>
      <c r="AL137" s="176">
        <f t="shared" si="47"/>
        <v>108.05707</v>
      </c>
      <c r="AM137" s="176">
        <f t="shared" si="47"/>
        <v>108.05707</v>
      </c>
      <c r="AN137" s="176">
        <f t="shared" si="47"/>
        <v>108.05707</v>
      </c>
      <c r="AO137" s="176">
        <f t="shared" si="47"/>
        <v>108.05707</v>
      </c>
      <c r="AP137" s="176">
        <f t="shared" si="47"/>
        <v>108.05707</v>
      </c>
      <c r="AQ137" s="176">
        <f t="shared" si="47"/>
        <v>108.05707</v>
      </c>
      <c r="AR137" s="176">
        <f t="shared" si="47"/>
        <v>108.05707</v>
      </c>
      <c r="AS137" s="176">
        <f t="shared" si="47"/>
        <v>105.03876</v>
      </c>
      <c r="AT137" s="176">
        <f t="shared" si="47"/>
        <v>106.60719</v>
      </c>
      <c r="AU137" s="176">
        <f t="shared" si="47"/>
        <v>106.60719</v>
      </c>
      <c r="AV137" s="176">
        <f t="shared" si="47"/>
        <v>109.36793</v>
      </c>
      <c r="AW137" s="176">
        <f t="shared" si="47"/>
        <v>109.36793</v>
      </c>
      <c r="AX137" s="176">
        <f t="shared" si="47"/>
        <v>109.36793</v>
      </c>
      <c r="AY137" s="176">
        <f t="shared" si="47"/>
        <v>109.36793</v>
      </c>
      <c r="AZ137" s="176">
        <f t="shared" si="47"/>
        <v>109.36793</v>
      </c>
      <c r="BA137" s="176">
        <f t="shared" si="47"/>
        <v>109.36793</v>
      </c>
      <c r="BB137" s="176">
        <f t="shared" si="47"/>
        <v>122.75436999999999</v>
      </c>
      <c r="BC137" s="176">
        <f t="shared" si="47"/>
        <v>122.75436999999999</v>
      </c>
      <c r="BD137" s="176">
        <f t="shared" si="47"/>
        <v>122.75436999999999</v>
      </c>
      <c r="BE137" s="176">
        <f t="shared" si="47"/>
        <v>122.75436999999999</v>
      </c>
      <c r="BF137" s="176">
        <f t="shared" si="47"/>
        <v>122.75436999999999</v>
      </c>
      <c r="BG137" s="176">
        <f t="shared" si="47"/>
        <v>122.75436999999999</v>
      </c>
      <c r="BH137" s="176">
        <f t="shared" si="47"/>
        <v>122.75436999999999</v>
      </c>
      <c r="BI137" s="176">
        <f t="shared" si="47"/>
        <v>122.75436999999999</v>
      </c>
      <c r="BJ137" s="176">
        <f t="shared" si="47"/>
        <v>122.75436999999999</v>
      </c>
      <c r="BK137" s="176">
        <f t="shared" si="47"/>
        <v>126.44767</v>
      </c>
      <c r="BL137" s="176">
        <f t="shared" si="47"/>
        <v>126.44767</v>
      </c>
      <c r="BM137" s="176">
        <f t="shared" si="47"/>
        <v>126.44767</v>
      </c>
    </row>
    <row r="138" spans="1:65" x14ac:dyDescent="0.25">
      <c r="B138" s="148" t="s">
        <v>533</v>
      </c>
      <c r="C138" s="148">
        <v>2</v>
      </c>
      <c r="D138" s="178">
        <v>101.3</v>
      </c>
      <c r="E138" s="178">
        <v>101.29537000000001</v>
      </c>
      <c r="F138" s="178">
        <v>101.29537000000001</v>
      </c>
      <c r="G138" s="178">
        <v>101.29537000000001</v>
      </c>
      <c r="H138" s="178">
        <v>101.29537000000001</v>
      </c>
      <c r="I138" s="178">
        <v>101.29537000000001</v>
      </c>
      <c r="J138" s="178">
        <v>101.29537000000001</v>
      </c>
      <c r="K138" s="178">
        <v>105.54136</v>
      </c>
      <c r="L138" s="178">
        <v>105.54136</v>
      </c>
      <c r="M138" s="178">
        <v>105.54136</v>
      </c>
      <c r="N138" s="178">
        <v>105.54136</v>
      </c>
      <c r="O138" s="178">
        <v>105.54136</v>
      </c>
      <c r="P138" s="178">
        <v>105.54136</v>
      </c>
      <c r="Q138" s="178">
        <v>105.54136</v>
      </c>
      <c r="R138" s="178">
        <v>105.54136</v>
      </c>
      <c r="S138" s="178">
        <v>105.54136</v>
      </c>
      <c r="T138" s="178">
        <v>105.54136</v>
      </c>
      <c r="U138" s="178">
        <v>105.54136</v>
      </c>
      <c r="V138" s="179">
        <v>105.54136</v>
      </c>
      <c r="W138" s="179">
        <v>105.54136</v>
      </c>
      <c r="X138" s="179">
        <v>105.54136</v>
      </c>
      <c r="Y138" s="179">
        <v>105.54136</v>
      </c>
      <c r="Z138" s="179">
        <v>105.54136</v>
      </c>
      <c r="AA138" s="179">
        <v>105.54136</v>
      </c>
      <c r="AB138" s="179">
        <v>105.54136</v>
      </c>
      <c r="AC138" s="179">
        <v>105.54136</v>
      </c>
      <c r="AD138" s="179">
        <v>105.54136</v>
      </c>
      <c r="AE138" s="179">
        <v>105.54136</v>
      </c>
      <c r="AF138" s="179">
        <v>105.54136</v>
      </c>
      <c r="AG138" s="179">
        <v>105.54136</v>
      </c>
      <c r="AH138" s="179">
        <v>105.54136</v>
      </c>
      <c r="AI138" s="179">
        <v>108.05707</v>
      </c>
      <c r="AJ138" s="179">
        <v>108.05707</v>
      </c>
      <c r="AK138" s="179">
        <v>108.05707</v>
      </c>
      <c r="AL138" s="179">
        <v>108.05707</v>
      </c>
      <c r="AM138" s="179">
        <v>108.05707</v>
      </c>
      <c r="AN138" s="179">
        <v>108.05707</v>
      </c>
      <c r="AO138" s="179">
        <v>108.05707</v>
      </c>
      <c r="AP138" s="179">
        <v>108.05707</v>
      </c>
      <c r="AQ138" s="180">
        <v>108.05707</v>
      </c>
      <c r="AR138" s="180">
        <v>108.05707</v>
      </c>
      <c r="AS138" s="180">
        <v>105.03876</v>
      </c>
      <c r="AT138" s="180">
        <v>106.60719</v>
      </c>
      <c r="AU138" s="181">
        <v>106.60719</v>
      </c>
      <c r="AV138" s="181">
        <v>109.36793</v>
      </c>
      <c r="AW138" s="181">
        <v>109.36793</v>
      </c>
      <c r="AX138" s="181">
        <v>109.36793</v>
      </c>
      <c r="AY138" s="181">
        <v>109.36793</v>
      </c>
      <c r="AZ138" s="181">
        <v>109.36793</v>
      </c>
      <c r="BA138" s="181">
        <v>109.36793</v>
      </c>
      <c r="BB138" s="181">
        <v>122.75436999999999</v>
      </c>
      <c r="BC138" s="182">
        <v>122.75436999999999</v>
      </c>
      <c r="BD138" s="182">
        <v>122.75436999999999</v>
      </c>
      <c r="BE138" s="182">
        <v>122.75436999999999</v>
      </c>
      <c r="BF138" s="183">
        <v>122.75436999999999</v>
      </c>
      <c r="BG138" s="182">
        <v>122.75436999999999</v>
      </c>
      <c r="BH138" s="182">
        <v>122.75436999999999</v>
      </c>
      <c r="BI138" s="182">
        <v>122.75436999999999</v>
      </c>
      <c r="BJ138" s="182">
        <v>122.75436999999999</v>
      </c>
      <c r="BK138" s="182">
        <v>126.44767</v>
      </c>
      <c r="BL138" s="182">
        <v>126.44767</v>
      </c>
      <c r="BM138" s="182">
        <v>126.44767</v>
      </c>
    </row>
    <row r="139" spans="1:65" x14ac:dyDescent="0.25">
      <c r="A139" s="189" t="s">
        <v>88</v>
      </c>
      <c r="B139" s="188"/>
      <c r="C139" s="168">
        <v>9</v>
      </c>
      <c r="D139" s="169">
        <f>D140</f>
        <v>100.46444444444444</v>
      </c>
      <c r="E139" s="169">
        <f t="shared" ref="E139:V140" si="48">E140</f>
        <v>100.46520777777779</v>
      </c>
      <c r="F139" s="169">
        <f t="shared" si="48"/>
        <v>100.46520777777779</v>
      </c>
      <c r="G139" s="169">
        <f t="shared" si="48"/>
        <v>100.55192777777778</v>
      </c>
      <c r="H139" s="169">
        <f t="shared" si="48"/>
        <v>100.55192777777778</v>
      </c>
      <c r="I139" s="169">
        <f t="shared" si="48"/>
        <v>100.55192777777778</v>
      </c>
      <c r="J139" s="169">
        <f t="shared" si="48"/>
        <v>101.16124777777777</v>
      </c>
      <c r="K139" s="169">
        <f t="shared" si="48"/>
        <v>101.30563777777779</v>
      </c>
      <c r="L139" s="169">
        <f t="shared" si="48"/>
        <v>101.30563777777779</v>
      </c>
      <c r="M139" s="169">
        <f t="shared" si="48"/>
        <v>101.30563777777779</v>
      </c>
      <c r="N139" s="169">
        <f t="shared" si="48"/>
        <v>101.64442000000001</v>
      </c>
      <c r="O139" s="169">
        <f t="shared" si="48"/>
        <v>101.64442000000001</v>
      </c>
      <c r="P139" s="169">
        <f t="shared" si="48"/>
        <v>101.64442000000001</v>
      </c>
      <c r="Q139" s="169">
        <f t="shared" si="48"/>
        <v>101.64442000000001</v>
      </c>
      <c r="R139" s="169">
        <f t="shared" si="48"/>
        <v>101.64442000000001</v>
      </c>
      <c r="S139" s="169">
        <f t="shared" si="48"/>
        <v>101.64442000000001</v>
      </c>
      <c r="T139" s="169">
        <f t="shared" si="48"/>
        <v>101.4967888888889</v>
      </c>
      <c r="U139" s="169">
        <f t="shared" si="48"/>
        <v>101.05218555555555</v>
      </c>
      <c r="V139" s="170">
        <f t="shared" si="48"/>
        <v>101.05218555555555</v>
      </c>
      <c r="W139" s="170">
        <f t="shared" ref="W139:AN140" si="49">W140</f>
        <v>101.05218555555555</v>
      </c>
      <c r="X139" s="170">
        <f t="shared" si="49"/>
        <v>100.98268777777778</v>
      </c>
      <c r="Y139" s="170">
        <f t="shared" si="49"/>
        <v>100.98268777777778</v>
      </c>
      <c r="Z139" s="170">
        <f t="shared" si="49"/>
        <v>101.55269666666666</v>
      </c>
      <c r="AA139" s="170">
        <f t="shared" si="49"/>
        <v>101.55269666666666</v>
      </c>
      <c r="AB139" s="170">
        <f t="shared" si="49"/>
        <v>101.55269666666666</v>
      </c>
      <c r="AC139" s="170">
        <f t="shared" si="49"/>
        <v>101.46339000000002</v>
      </c>
      <c r="AD139" s="170">
        <f t="shared" si="49"/>
        <v>101.46339000000002</v>
      </c>
      <c r="AE139" s="170">
        <f t="shared" si="49"/>
        <v>101.46339000000002</v>
      </c>
      <c r="AF139" s="170">
        <f t="shared" si="49"/>
        <v>101.46339000000002</v>
      </c>
      <c r="AG139" s="170">
        <f t="shared" si="49"/>
        <v>101.42392444444447</v>
      </c>
      <c r="AH139" s="170">
        <f t="shared" si="49"/>
        <v>102.0507688888889</v>
      </c>
      <c r="AI139" s="170">
        <f t="shared" si="49"/>
        <v>102.46274777777778</v>
      </c>
      <c r="AJ139" s="170">
        <f t="shared" si="49"/>
        <v>102.46274999999999</v>
      </c>
      <c r="AK139" s="170">
        <f t="shared" si="49"/>
        <v>102.46274999999999</v>
      </c>
      <c r="AL139" s="170">
        <f t="shared" si="49"/>
        <v>102.46274999999999</v>
      </c>
      <c r="AM139" s="170">
        <f t="shared" si="49"/>
        <v>102.46274999999999</v>
      </c>
      <c r="AN139" s="170">
        <f t="shared" si="49"/>
        <v>102.69</v>
      </c>
      <c r="AO139" s="170">
        <f t="shared" ref="AO139:BM140" si="50">AO140</f>
        <v>103.3</v>
      </c>
      <c r="AP139" s="170">
        <f t="shared" si="50"/>
        <v>103.59100777777778</v>
      </c>
      <c r="AQ139" s="170">
        <f t="shared" si="50"/>
        <v>103.90912777777777</v>
      </c>
      <c r="AR139" s="170">
        <f t="shared" si="50"/>
        <v>104.24478444444445</v>
      </c>
      <c r="AS139" s="170">
        <f t="shared" si="50"/>
        <v>105.88269</v>
      </c>
      <c r="AT139" s="170">
        <f t="shared" si="50"/>
        <v>106.54174</v>
      </c>
      <c r="AU139" s="170">
        <f t="shared" si="50"/>
        <v>106.33499999999999</v>
      </c>
      <c r="AV139" s="170">
        <f t="shared" si="50"/>
        <v>107.27442000000001</v>
      </c>
      <c r="AW139" s="170">
        <f t="shared" si="50"/>
        <v>108.06588000000001</v>
      </c>
      <c r="AX139" s="170">
        <f t="shared" si="50"/>
        <v>108.81708999999999</v>
      </c>
      <c r="AY139" s="170">
        <f t="shared" si="50"/>
        <v>109.38048999999999</v>
      </c>
      <c r="AZ139" s="170">
        <f t="shared" si="50"/>
        <v>110.19781</v>
      </c>
      <c r="BA139" s="170">
        <f t="shared" si="50"/>
        <v>110.53043</v>
      </c>
      <c r="BB139" s="170">
        <f t="shared" si="50"/>
        <v>110.99007</v>
      </c>
      <c r="BC139" s="170">
        <f t="shared" si="50"/>
        <v>112.42285</v>
      </c>
      <c r="BD139" s="170">
        <f t="shared" si="50"/>
        <v>112.71972</v>
      </c>
      <c r="BE139" s="170">
        <f t="shared" si="50"/>
        <v>113.91561</v>
      </c>
      <c r="BF139" s="170">
        <f t="shared" si="50"/>
        <v>114.79765999999999</v>
      </c>
      <c r="BG139" s="170">
        <f t="shared" si="50"/>
        <v>114.95312</v>
      </c>
      <c r="BH139" s="170">
        <f t="shared" si="50"/>
        <v>117.17815</v>
      </c>
      <c r="BI139" s="170">
        <f t="shared" si="50"/>
        <v>116.89971</v>
      </c>
      <c r="BJ139" s="170">
        <f t="shared" si="50"/>
        <v>116.6397</v>
      </c>
      <c r="BK139" s="170">
        <f t="shared" si="50"/>
        <v>116.83632</v>
      </c>
      <c r="BL139" s="170">
        <f t="shared" si="50"/>
        <v>116.83632222222224</v>
      </c>
      <c r="BM139" s="170">
        <f t="shared" si="50"/>
        <v>117.3659088888889</v>
      </c>
    </row>
    <row r="140" spans="1:65" x14ac:dyDescent="0.25">
      <c r="A140" s="173" t="s">
        <v>89</v>
      </c>
      <c r="B140" s="188"/>
      <c r="C140" s="186">
        <v>9</v>
      </c>
      <c r="D140" s="175">
        <f>D141</f>
        <v>100.46444444444444</v>
      </c>
      <c r="E140" s="175">
        <f t="shared" si="48"/>
        <v>100.46520777777779</v>
      </c>
      <c r="F140" s="175">
        <f t="shared" si="48"/>
        <v>100.46520777777779</v>
      </c>
      <c r="G140" s="175">
        <f t="shared" si="48"/>
        <v>100.55192777777778</v>
      </c>
      <c r="H140" s="175">
        <f t="shared" si="48"/>
        <v>100.55192777777778</v>
      </c>
      <c r="I140" s="175">
        <f t="shared" si="48"/>
        <v>100.55192777777778</v>
      </c>
      <c r="J140" s="175">
        <f t="shared" si="48"/>
        <v>101.16124777777777</v>
      </c>
      <c r="K140" s="175">
        <f t="shared" si="48"/>
        <v>101.30563777777779</v>
      </c>
      <c r="L140" s="175">
        <f t="shared" si="48"/>
        <v>101.30563777777779</v>
      </c>
      <c r="M140" s="175">
        <f t="shared" si="48"/>
        <v>101.30563777777779</v>
      </c>
      <c r="N140" s="175">
        <f t="shared" si="48"/>
        <v>101.64442000000001</v>
      </c>
      <c r="O140" s="175">
        <f t="shared" si="48"/>
        <v>101.64442000000001</v>
      </c>
      <c r="P140" s="175">
        <f t="shared" si="48"/>
        <v>101.64442000000001</v>
      </c>
      <c r="Q140" s="175">
        <f t="shared" si="48"/>
        <v>101.64442000000001</v>
      </c>
      <c r="R140" s="175">
        <f t="shared" si="48"/>
        <v>101.64442000000001</v>
      </c>
      <c r="S140" s="175">
        <f t="shared" si="48"/>
        <v>101.64442000000001</v>
      </c>
      <c r="T140" s="175">
        <f t="shared" si="48"/>
        <v>101.4967888888889</v>
      </c>
      <c r="U140" s="175">
        <f t="shared" si="48"/>
        <v>101.05218555555555</v>
      </c>
      <c r="V140" s="176">
        <f t="shared" si="48"/>
        <v>101.05218555555555</v>
      </c>
      <c r="W140" s="176">
        <f t="shared" si="49"/>
        <v>101.05218555555555</v>
      </c>
      <c r="X140" s="176">
        <f t="shared" si="49"/>
        <v>100.98268777777778</v>
      </c>
      <c r="Y140" s="176">
        <f t="shared" si="49"/>
        <v>100.98268777777778</v>
      </c>
      <c r="Z140" s="176">
        <f t="shared" si="49"/>
        <v>101.55269666666666</v>
      </c>
      <c r="AA140" s="176">
        <f t="shared" si="49"/>
        <v>101.55269666666666</v>
      </c>
      <c r="AB140" s="176">
        <f t="shared" si="49"/>
        <v>101.55269666666666</v>
      </c>
      <c r="AC140" s="176">
        <f t="shared" si="49"/>
        <v>101.46339000000002</v>
      </c>
      <c r="AD140" s="176">
        <f t="shared" si="49"/>
        <v>101.46339000000002</v>
      </c>
      <c r="AE140" s="176">
        <f t="shared" si="49"/>
        <v>101.46339000000002</v>
      </c>
      <c r="AF140" s="176">
        <f t="shared" si="49"/>
        <v>101.46339000000002</v>
      </c>
      <c r="AG140" s="176">
        <f t="shared" si="49"/>
        <v>101.42392444444447</v>
      </c>
      <c r="AH140" s="176">
        <f t="shared" si="49"/>
        <v>102.0507688888889</v>
      </c>
      <c r="AI140" s="176">
        <f t="shared" si="49"/>
        <v>102.46274777777778</v>
      </c>
      <c r="AJ140" s="176">
        <f t="shared" si="49"/>
        <v>102.46274999999999</v>
      </c>
      <c r="AK140" s="176">
        <f t="shared" si="49"/>
        <v>102.46274999999999</v>
      </c>
      <c r="AL140" s="176">
        <f t="shared" si="49"/>
        <v>102.46274999999999</v>
      </c>
      <c r="AM140" s="176">
        <f t="shared" si="49"/>
        <v>102.46274999999999</v>
      </c>
      <c r="AN140" s="176">
        <f t="shared" si="49"/>
        <v>102.69</v>
      </c>
      <c r="AO140" s="176">
        <f t="shared" si="50"/>
        <v>103.3</v>
      </c>
      <c r="AP140" s="176">
        <f t="shared" si="50"/>
        <v>103.59100777777778</v>
      </c>
      <c r="AQ140" s="176">
        <f t="shared" si="50"/>
        <v>103.90912777777777</v>
      </c>
      <c r="AR140" s="176">
        <f t="shared" si="50"/>
        <v>104.24478444444445</v>
      </c>
      <c r="AS140" s="176">
        <f t="shared" si="50"/>
        <v>105.88269</v>
      </c>
      <c r="AT140" s="176">
        <f t="shared" si="50"/>
        <v>106.54174</v>
      </c>
      <c r="AU140" s="176">
        <f t="shared" si="50"/>
        <v>106.33499999999999</v>
      </c>
      <c r="AV140" s="176">
        <f t="shared" si="50"/>
        <v>107.27442000000001</v>
      </c>
      <c r="AW140" s="176">
        <f t="shared" si="50"/>
        <v>108.06588000000001</v>
      </c>
      <c r="AX140" s="176">
        <f t="shared" si="50"/>
        <v>108.81708999999999</v>
      </c>
      <c r="AY140" s="176">
        <f t="shared" si="50"/>
        <v>109.38048999999999</v>
      </c>
      <c r="AZ140" s="176">
        <f t="shared" si="50"/>
        <v>110.19781</v>
      </c>
      <c r="BA140" s="176">
        <f t="shared" si="50"/>
        <v>110.53043</v>
      </c>
      <c r="BB140" s="176">
        <f t="shared" si="50"/>
        <v>110.99007</v>
      </c>
      <c r="BC140" s="176">
        <f t="shared" si="50"/>
        <v>112.42285</v>
      </c>
      <c r="BD140" s="176">
        <f t="shared" si="50"/>
        <v>112.71972</v>
      </c>
      <c r="BE140" s="176">
        <f t="shared" si="50"/>
        <v>113.91561</v>
      </c>
      <c r="BF140" s="176">
        <f t="shared" si="50"/>
        <v>114.79765999999999</v>
      </c>
      <c r="BG140" s="176">
        <f t="shared" si="50"/>
        <v>114.95312</v>
      </c>
      <c r="BH140" s="176">
        <f t="shared" si="50"/>
        <v>117.17815</v>
      </c>
      <c r="BI140" s="176">
        <f t="shared" si="50"/>
        <v>116.89971</v>
      </c>
      <c r="BJ140" s="176">
        <f t="shared" si="50"/>
        <v>116.6397</v>
      </c>
      <c r="BK140" s="176">
        <f t="shared" si="50"/>
        <v>116.83632</v>
      </c>
      <c r="BL140" s="176">
        <f t="shared" si="50"/>
        <v>116.83632222222224</v>
      </c>
      <c r="BM140" s="176">
        <f t="shared" si="50"/>
        <v>117.3659088888889</v>
      </c>
    </row>
    <row r="141" spans="1:65" x14ac:dyDescent="0.25">
      <c r="B141" s="148" t="s">
        <v>534</v>
      </c>
      <c r="C141" s="148">
        <v>9</v>
      </c>
      <c r="D141" s="178">
        <v>100.46444444444444</v>
      </c>
      <c r="E141" s="178">
        <v>100.46520777777779</v>
      </c>
      <c r="F141" s="178">
        <v>100.46520777777779</v>
      </c>
      <c r="G141" s="178">
        <v>100.55192777777778</v>
      </c>
      <c r="H141" s="178">
        <v>100.55192777777778</v>
      </c>
      <c r="I141" s="178">
        <v>100.55192777777778</v>
      </c>
      <c r="J141" s="178">
        <v>101.16124777777777</v>
      </c>
      <c r="K141" s="178">
        <v>101.30563777777779</v>
      </c>
      <c r="L141" s="178">
        <v>101.30563777777779</v>
      </c>
      <c r="M141" s="178">
        <v>101.30563777777779</v>
      </c>
      <c r="N141" s="178">
        <v>101.64442000000001</v>
      </c>
      <c r="O141" s="178">
        <v>101.64442000000001</v>
      </c>
      <c r="P141" s="178">
        <v>101.64442000000001</v>
      </c>
      <c r="Q141" s="178">
        <v>101.64442000000001</v>
      </c>
      <c r="R141" s="178">
        <v>101.64442000000001</v>
      </c>
      <c r="S141" s="178">
        <v>101.64442000000001</v>
      </c>
      <c r="T141" s="178">
        <v>101.4967888888889</v>
      </c>
      <c r="U141" s="178">
        <v>101.05218555555555</v>
      </c>
      <c r="V141" s="179">
        <v>101.05218555555555</v>
      </c>
      <c r="W141" s="179">
        <v>101.05218555555555</v>
      </c>
      <c r="X141" s="179">
        <v>100.98268777777778</v>
      </c>
      <c r="Y141" s="179">
        <v>100.98268777777778</v>
      </c>
      <c r="Z141" s="179">
        <v>101.55269666666666</v>
      </c>
      <c r="AA141" s="179">
        <v>101.55269666666666</v>
      </c>
      <c r="AB141" s="179">
        <v>101.55269666666666</v>
      </c>
      <c r="AC141" s="179">
        <v>101.46339000000002</v>
      </c>
      <c r="AD141" s="179">
        <v>101.46339000000002</v>
      </c>
      <c r="AE141" s="179">
        <v>101.46339000000002</v>
      </c>
      <c r="AF141" s="179">
        <v>101.46339000000002</v>
      </c>
      <c r="AG141" s="179">
        <v>101.42392444444447</v>
      </c>
      <c r="AH141" s="179">
        <v>102.0507688888889</v>
      </c>
      <c r="AI141" s="179">
        <v>102.46274777777778</v>
      </c>
      <c r="AJ141" s="179">
        <v>102.46274999999999</v>
      </c>
      <c r="AK141" s="179">
        <v>102.46274999999999</v>
      </c>
      <c r="AL141" s="179">
        <v>102.46274999999999</v>
      </c>
      <c r="AM141" s="179">
        <v>102.46274999999999</v>
      </c>
      <c r="AN141" s="180">
        <v>102.69</v>
      </c>
      <c r="AO141" s="180">
        <v>103.3</v>
      </c>
      <c r="AP141" s="179">
        <v>103.59100777777778</v>
      </c>
      <c r="AQ141" s="180">
        <v>103.90912777777777</v>
      </c>
      <c r="AR141" s="180">
        <v>104.24478444444445</v>
      </c>
      <c r="AS141" s="180">
        <v>105.88269</v>
      </c>
      <c r="AT141" s="180">
        <v>106.54174</v>
      </c>
      <c r="AU141" s="180">
        <v>106.33499999999999</v>
      </c>
      <c r="AV141" s="181">
        <v>107.27442000000001</v>
      </c>
      <c r="AW141" s="181">
        <v>108.06588000000001</v>
      </c>
      <c r="AX141" s="181">
        <v>108.81708999999999</v>
      </c>
      <c r="AY141" s="181">
        <v>109.38048999999999</v>
      </c>
      <c r="AZ141" s="181">
        <v>110.19781</v>
      </c>
      <c r="BA141" s="181">
        <v>110.53043</v>
      </c>
      <c r="BB141" s="181">
        <v>110.99007</v>
      </c>
      <c r="BC141" s="182">
        <v>112.42285</v>
      </c>
      <c r="BD141" s="182">
        <v>112.71972</v>
      </c>
      <c r="BE141" s="182">
        <v>113.91561</v>
      </c>
      <c r="BF141" s="183">
        <v>114.79765999999999</v>
      </c>
      <c r="BG141" s="182">
        <v>114.95312</v>
      </c>
      <c r="BH141" s="182">
        <v>117.17815</v>
      </c>
      <c r="BI141" s="182">
        <v>116.89971</v>
      </c>
      <c r="BJ141" s="182">
        <v>116.6397</v>
      </c>
      <c r="BK141" s="182">
        <v>116.83632</v>
      </c>
      <c r="BL141" s="181">
        <v>116.83632222222224</v>
      </c>
      <c r="BM141" s="181">
        <v>117.3659088888889</v>
      </c>
    </row>
    <row r="142" spans="1:65" x14ac:dyDescent="0.25">
      <c r="A142" s="189" t="s">
        <v>90</v>
      </c>
      <c r="B142" s="188"/>
      <c r="C142" s="168">
        <v>14</v>
      </c>
      <c r="D142" s="169">
        <f t="shared" ref="D142:BM142" si="51">(D143*12+D148*1+D150*1)/14</f>
        <v>103.26357142857144</v>
      </c>
      <c r="E142" s="169">
        <f t="shared" si="51"/>
        <v>103.03072714285715</v>
      </c>
      <c r="F142" s="169">
        <f t="shared" si="51"/>
        <v>103.05183285714286</v>
      </c>
      <c r="G142" s="169">
        <f t="shared" si="51"/>
        <v>103.05792214285714</v>
      </c>
      <c r="H142" s="169">
        <f t="shared" si="51"/>
        <v>103.02270999999998</v>
      </c>
      <c r="I142" s="169">
        <f t="shared" si="51"/>
        <v>101.81560785714285</v>
      </c>
      <c r="J142" s="169">
        <f t="shared" si="51"/>
        <v>103.03397642857142</v>
      </c>
      <c r="K142" s="169">
        <f t="shared" si="51"/>
        <v>102.41970357142858</v>
      </c>
      <c r="L142" s="169">
        <f t="shared" si="51"/>
        <v>100.94283357142857</v>
      </c>
      <c r="M142" s="169">
        <f t="shared" si="51"/>
        <v>100.87307857142855</v>
      </c>
      <c r="N142" s="169">
        <f t="shared" si="51"/>
        <v>98.507351428571397</v>
      </c>
      <c r="O142" s="169">
        <f t="shared" si="51"/>
        <v>98.496917142857114</v>
      </c>
      <c r="P142" s="169">
        <f t="shared" si="51"/>
        <v>99.730703571428563</v>
      </c>
      <c r="Q142" s="169">
        <f t="shared" si="51"/>
        <v>100.64933071428571</v>
      </c>
      <c r="R142" s="169">
        <f t="shared" si="51"/>
        <v>101.30189071428572</v>
      </c>
      <c r="S142" s="169">
        <f t="shared" si="51"/>
        <v>101.04347499999999</v>
      </c>
      <c r="T142" s="169">
        <f t="shared" si="51"/>
        <v>101.09183499999999</v>
      </c>
      <c r="U142" s="169">
        <f t="shared" si="51"/>
        <v>100.90287214285713</v>
      </c>
      <c r="V142" s="170">
        <f t="shared" si="51"/>
        <v>101.65449000000001</v>
      </c>
      <c r="W142" s="170">
        <f t="shared" si="51"/>
        <v>101.56885285714284</v>
      </c>
      <c r="X142" s="170">
        <f t="shared" si="51"/>
        <v>100.79144571428571</v>
      </c>
      <c r="Y142" s="170">
        <f t="shared" si="51"/>
        <v>101.83113214285713</v>
      </c>
      <c r="Z142" s="170">
        <f t="shared" si="51"/>
        <v>101.75774285714284</v>
      </c>
      <c r="AA142" s="170">
        <f t="shared" si="51"/>
        <v>99.923419999999993</v>
      </c>
      <c r="AB142" s="170">
        <f t="shared" si="51"/>
        <v>100.61998785714285</v>
      </c>
      <c r="AC142" s="170">
        <f t="shared" si="51"/>
        <v>101.11334857142856</v>
      </c>
      <c r="AD142" s="170">
        <f t="shared" si="51"/>
        <v>101.46677357142856</v>
      </c>
      <c r="AE142" s="170">
        <f t="shared" si="51"/>
        <v>101.46677357142856</v>
      </c>
      <c r="AF142" s="170">
        <f t="shared" si="51"/>
        <v>102.8663457142857</v>
      </c>
      <c r="AG142" s="170">
        <f t="shared" si="51"/>
        <v>102.47738999999999</v>
      </c>
      <c r="AH142" s="170">
        <f t="shared" si="51"/>
        <v>103.45382785714284</v>
      </c>
      <c r="AI142" s="170">
        <f t="shared" si="51"/>
        <v>104.46740928571428</v>
      </c>
      <c r="AJ142" s="170">
        <f t="shared" si="51"/>
        <v>103.46920785714285</v>
      </c>
      <c r="AK142" s="170">
        <f t="shared" si="51"/>
        <v>98.434035000000009</v>
      </c>
      <c r="AL142" s="170">
        <f t="shared" si="51"/>
        <v>98.274755714285718</v>
      </c>
      <c r="AM142" s="170">
        <f t="shared" si="51"/>
        <v>98.892063571428579</v>
      </c>
      <c r="AN142" s="170">
        <f t="shared" si="51"/>
        <v>98.506946428571425</v>
      </c>
      <c r="AO142" s="170">
        <f t="shared" si="51"/>
        <v>98.508460000000014</v>
      </c>
      <c r="AP142" s="170">
        <f t="shared" si="51"/>
        <v>98.756369285714285</v>
      </c>
      <c r="AQ142" s="170">
        <f t="shared" si="51"/>
        <v>98.911474285714306</v>
      </c>
      <c r="AR142" s="170">
        <f t="shared" si="51"/>
        <v>100.68112857142857</v>
      </c>
      <c r="AS142" s="170">
        <f t="shared" si="51"/>
        <v>102.67275285714287</v>
      </c>
      <c r="AT142" s="170">
        <f t="shared" si="51"/>
        <v>100.91269714285716</v>
      </c>
      <c r="AU142" s="170">
        <f t="shared" si="51"/>
        <v>101.96129785714285</v>
      </c>
      <c r="AV142" s="170">
        <f t="shared" si="51"/>
        <v>100.05852071428571</v>
      </c>
      <c r="AW142" s="170">
        <f t="shared" si="51"/>
        <v>102.95459428571428</v>
      </c>
      <c r="AX142" s="170">
        <f t="shared" si="51"/>
        <v>103.44587928571427</v>
      </c>
      <c r="AY142" s="170">
        <f t="shared" si="51"/>
        <v>103.49129714285714</v>
      </c>
      <c r="AZ142" s="170">
        <f t="shared" si="51"/>
        <v>103.87724</v>
      </c>
      <c r="BA142" s="170">
        <f t="shared" si="51"/>
        <v>103.08866714285713</v>
      </c>
      <c r="BB142" s="170">
        <f t="shared" si="51"/>
        <v>106.30316642857143</v>
      </c>
      <c r="BC142" s="170">
        <f t="shared" si="51"/>
        <v>106.57797785714286</v>
      </c>
      <c r="BD142" s="170">
        <f t="shared" si="51"/>
        <v>108.31547999999999</v>
      </c>
      <c r="BE142" s="170">
        <f t="shared" si="51"/>
        <v>109.22021357142854</v>
      </c>
      <c r="BF142" s="170">
        <f t="shared" si="51"/>
        <v>109.22136214285713</v>
      </c>
      <c r="BG142" s="170">
        <f t="shared" si="51"/>
        <v>107.50626357142856</v>
      </c>
      <c r="BH142" s="170">
        <f t="shared" si="51"/>
        <v>107.77149571428571</v>
      </c>
      <c r="BI142" s="170">
        <f t="shared" si="51"/>
        <v>108.10785499999999</v>
      </c>
      <c r="BJ142" s="170">
        <f t="shared" si="51"/>
        <v>108.34748999999999</v>
      </c>
      <c r="BK142" s="170">
        <f t="shared" si="51"/>
        <v>106.4734507142857</v>
      </c>
      <c r="BL142" s="170">
        <f t="shared" si="51"/>
        <v>103.80934642857143</v>
      </c>
      <c r="BM142" s="170">
        <f t="shared" si="51"/>
        <v>105.90169714285716</v>
      </c>
    </row>
    <row r="143" spans="1:65" x14ac:dyDescent="0.25">
      <c r="A143" s="173" t="s">
        <v>91</v>
      </c>
      <c r="B143" s="188"/>
      <c r="C143" s="186">
        <v>12</v>
      </c>
      <c r="D143" s="175">
        <f t="shared" ref="D143:BM143" si="52">(D144*3+D145*5+D146*3+D147*1)/12</f>
        <v>103.27249999999999</v>
      </c>
      <c r="E143" s="175">
        <f t="shared" si="52"/>
        <v>103.28831416666668</v>
      </c>
      <c r="F143" s="175">
        <f t="shared" si="52"/>
        <v>103.28831416666668</v>
      </c>
      <c r="G143" s="175">
        <f t="shared" si="52"/>
        <v>103.21241416666668</v>
      </c>
      <c r="H143" s="175">
        <f t="shared" si="52"/>
        <v>103.10889249999998</v>
      </c>
      <c r="I143" s="175">
        <f t="shared" si="52"/>
        <v>101.70060583333334</v>
      </c>
      <c r="J143" s="175">
        <f t="shared" si="52"/>
        <v>103.09692</v>
      </c>
      <c r="K143" s="175">
        <f t="shared" si="52"/>
        <v>102.43005916666668</v>
      </c>
      <c r="L143" s="175">
        <f t="shared" si="52"/>
        <v>100.70705083333333</v>
      </c>
      <c r="M143" s="175">
        <f t="shared" si="52"/>
        <v>100.62566999999997</v>
      </c>
      <c r="N143" s="175">
        <f t="shared" si="52"/>
        <v>97.847121666666638</v>
      </c>
      <c r="O143" s="175">
        <f t="shared" si="52"/>
        <v>97.847121666666638</v>
      </c>
      <c r="P143" s="175">
        <f t="shared" si="52"/>
        <v>99.255634166666667</v>
      </c>
      <c r="Q143" s="175">
        <f t="shared" si="52"/>
        <v>100.18204666666666</v>
      </c>
      <c r="R143" s="175">
        <f t="shared" si="52"/>
        <v>100.94336666666668</v>
      </c>
      <c r="S143" s="175">
        <f t="shared" si="52"/>
        <v>100.64188166666666</v>
      </c>
      <c r="T143" s="175">
        <f t="shared" si="52"/>
        <v>100.68894416666666</v>
      </c>
      <c r="U143" s="175">
        <f t="shared" si="52"/>
        <v>100.61979416666667</v>
      </c>
      <c r="V143" s="176">
        <f t="shared" si="52"/>
        <v>101.47142833333335</v>
      </c>
      <c r="W143" s="176">
        <f t="shared" si="52"/>
        <v>101.37151833333333</v>
      </c>
      <c r="X143" s="176">
        <f t="shared" si="52"/>
        <v>100.46454333333334</v>
      </c>
      <c r="Y143" s="176">
        <f t="shared" si="52"/>
        <v>101.79251583333333</v>
      </c>
      <c r="Z143" s="176">
        <f t="shared" si="52"/>
        <v>101.91206166666666</v>
      </c>
      <c r="AA143" s="176">
        <f t="shared" si="52"/>
        <v>99.726200000000006</v>
      </c>
      <c r="AB143" s="176">
        <f t="shared" si="52"/>
        <v>100.6634725</v>
      </c>
      <c r="AC143" s="176">
        <f t="shared" si="52"/>
        <v>101.26634249999999</v>
      </c>
      <c r="AD143" s="176">
        <f t="shared" si="52"/>
        <v>101.67867166666666</v>
      </c>
      <c r="AE143" s="176">
        <f t="shared" si="52"/>
        <v>101.67867166666666</v>
      </c>
      <c r="AF143" s="176">
        <f t="shared" si="52"/>
        <v>103.31150583333333</v>
      </c>
      <c r="AG143" s="176">
        <f t="shared" si="52"/>
        <v>102.81720083333333</v>
      </c>
      <c r="AH143" s="176">
        <f t="shared" si="52"/>
        <v>103.95637833333332</v>
      </c>
      <c r="AI143" s="176">
        <f t="shared" si="52"/>
        <v>104.99561333333332</v>
      </c>
      <c r="AJ143" s="176">
        <f t="shared" si="52"/>
        <v>103.79112250000001</v>
      </c>
      <c r="AK143" s="176">
        <f t="shared" si="52"/>
        <v>98.074343333333346</v>
      </c>
      <c r="AL143" s="176">
        <f t="shared" si="52"/>
        <v>97.888518333333352</v>
      </c>
      <c r="AM143" s="176">
        <f t="shared" si="52"/>
        <v>98.749343333333343</v>
      </c>
      <c r="AN143" s="176">
        <f t="shared" si="52"/>
        <v>98.301806666666678</v>
      </c>
      <c r="AO143" s="176">
        <f t="shared" si="52"/>
        <v>98.301805833333347</v>
      </c>
      <c r="AP143" s="176">
        <f t="shared" si="52"/>
        <v>98.713697500000009</v>
      </c>
      <c r="AQ143" s="176">
        <f t="shared" si="52"/>
        <v>98.868447500000016</v>
      </c>
      <c r="AR143" s="176">
        <f t="shared" si="52"/>
        <v>100.87460250000002</v>
      </c>
      <c r="AS143" s="176">
        <f t="shared" si="52"/>
        <v>103.20988750000002</v>
      </c>
      <c r="AT143" s="176">
        <f t="shared" si="52"/>
        <v>101.20353000000001</v>
      </c>
      <c r="AU143" s="176">
        <f t="shared" si="52"/>
        <v>102.32384166666667</v>
      </c>
      <c r="AV143" s="176">
        <f t="shared" si="52"/>
        <v>100.10393499999999</v>
      </c>
      <c r="AW143" s="176">
        <f t="shared" si="52"/>
        <v>103.36954916666667</v>
      </c>
      <c r="AX143" s="176">
        <f t="shared" si="52"/>
        <v>103.94271500000001</v>
      </c>
      <c r="AY143" s="176">
        <f t="shared" si="52"/>
        <v>103.96947666666667</v>
      </c>
      <c r="AZ143" s="176">
        <f t="shared" si="52"/>
        <v>104.41974333333333</v>
      </c>
      <c r="BA143" s="176">
        <f t="shared" si="52"/>
        <v>103.61237833333333</v>
      </c>
      <c r="BB143" s="176">
        <f t="shared" si="52"/>
        <v>107.18794583333334</v>
      </c>
      <c r="BC143" s="176">
        <f t="shared" si="52"/>
        <v>107.31793583333332</v>
      </c>
      <c r="BD143" s="176">
        <f t="shared" si="52"/>
        <v>109.11275416666666</v>
      </c>
      <c r="BE143" s="176">
        <f t="shared" si="52"/>
        <v>109.85796916666665</v>
      </c>
      <c r="BF143" s="176">
        <f t="shared" si="52"/>
        <v>109.90455666666666</v>
      </c>
      <c r="BG143" s="176">
        <f t="shared" si="52"/>
        <v>107.90360833333334</v>
      </c>
      <c r="BH143" s="176">
        <f t="shared" si="52"/>
        <v>108.21304583333334</v>
      </c>
      <c r="BI143" s="176">
        <f t="shared" si="52"/>
        <v>108.38110333333333</v>
      </c>
      <c r="BJ143" s="176">
        <f t="shared" si="52"/>
        <v>108.40701083333333</v>
      </c>
      <c r="BK143" s="176">
        <f t="shared" si="52"/>
        <v>106.22063166666665</v>
      </c>
      <c r="BL143" s="176">
        <f t="shared" si="52"/>
        <v>103.37083250000001</v>
      </c>
      <c r="BM143" s="176">
        <f t="shared" si="52"/>
        <v>104.01984750000001</v>
      </c>
    </row>
    <row r="144" spans="1:65" x14ac:dyDescent="0.25">
      <c r="B144" s="148" t="s">
        <v>535</v>
      </c>
      <c r="C144" s="148">
        <v>3</v>
      </c>
      <c r="D144" s="178">
        <v>100.14</v>
      </c>
      <c r="E144" s="178">
        <v>99.875900000000001</v>
      </c>
      <c r="F144" s="178">
        <v>99.875900000000001</v>
      </c>
      <c r="G144" s="178">
        <v>99.605800000000002</v>
      </c>
      <c r="H144" s="178">
        <v>99.605789999999999</v>
      </c>
      <c r="I144" s="178">
        <v>99.605810000000005</v>
      </c>
      <c r="J144" s="178">
        <v>99.557900000000004</v>
      </c>
      <c r="K144" s="178">
        <v>99.645439999999994</v>
      </c>
      <c r="L144" s="178">
        <v>99.645439999999994</v>
      </c>
      <c r="M144" s="178">
        <v>99.319900000000004</v>
      </c>
      <c r="N144" s="178">
        <v>92.732389999999995</v>
      </c>
      <c r="O144" s="178">
        <v>92.732389999999995</v>
      </c>
      <c r="P144" s="178">
        <v>92.732389999999995</v>
      </c>
      <c r="Q144" s="178">
        <v>94.986159999999998</v>
      </c>
      <c r="R144" s="178">
        <v>98.031440000000003</v>
      </c>
      <c r="S144" s="178">
        <v>96.825500000000005</v>
      </c>
      <c r="T144" s="178">
        <v>97.013750000000002</v>
      </c>
      <c r="U144" s="178">
        <v>96.73715</v>
      </c>
      <c r="V144" s="179">
        <v>96.73715</v>
      </c>
      <c r="W144" s="179">
        <v>96.337509999999995</v>
      </c>
      <c r="X144" s="179">
        <v>92.709609999999998</v>
      </c>
      <c r="Y144" s="179">
        <v>91.196259999999995</v>
      </c>
      <c r="Z144" s="179">
        <v>90.54701</v>
      </c>
      <c r="AA144" s="179">
        <v>89.717309999999998</v>
      </c>
      <c r="AB144" s="179">
        <v>86.81738</v>
      </c>
      <c r="AC144" s="179">
        <v>89.228859999999997</v>
      </c>
      <c r="AD144" s="179">
        <v>89.228859999999997</v>
      </c>
      <c r="AE144" s="179">
        <v>89.228859999999997</v>
      </c>
      <c r="AF144" s="179">
        <v>90.16113</v>
      </c>
      <c r="AG144" s="179">
        <v>88.183909999999997</v>
      </c>
      <c r="AH144" s="179">
        <v>88.183909999999997</v>
      </c>
      <c r="AI144" s="179">
        <v>90.32335333333333</v>
      </c>
      <c r="AJ144" s="179">
        <v>85.505390000000006</v>
      </c>
      <c r="AK144" s="179">
        <v>79.299109999999999</v>
      </c>
      <c r="AL144" s="179">
        <v>79.299109999999999</v>
      </c>
      <c r="AM144" s="179">
        <v>79.299109999999999</v>
      </c>
      <c r="AN144" s="180">
        <v>79.299113333333338</v>
      </c>
      <c r="AO144" s="180">
        <v>79.299109999999999</v>
      </c>
      <c r="AP144" s="179">
        <v>79.299109999999999</v>
      </c>
      <c r="AQ144" s="180">
        <v>79.299109999999999</v>
      </c>
      <c r="AR144" s="180">
        <v>85.692130000000006</v>
      </c>
      <c r="AS144" s="180">
        <v>85.692170000000004</v>
      </c>
      <c r="AT144" s="180">
        <v>81.263189999999994</v>
      </c>
      <c r="AU144" s="181">
        <v>86.535820000000001</v>
      </c>
      <c r="AV144" s="181">
        <v>75.99691</v>
      </c>
      <c r="AW144" s="181">
        <v>85.698480000000004</v>
      </c>
      <c r="AX144" s="181">
        <v>87.010360000000006</v>
      </c>
      <c r="AY144" s="181">
        <v>86.453090000000003</v>
      </c>
      <c r="AZ144" s="181">
        <v>86.453050000000005</v>
      </c>
      <c r="BA144" s="181">
        <v>83.223590000000002</v>
      </c>
      <c r="BB144" s="181">
        <v>86.650769999999994</v>
      </c>
      <c r="BC144" s="182">
        <v>87.357079999999996</v>
      </c>
      <c r="BD144" s="182">
        <v>93.478930000000005</v>
      </c>
      <c r="BE144" s="182">
        <v>95.817089999999993</v>
      </c>
      <c r="BF144" s="183">
        <v>95.817089999999993</v>
      </c>
      <c r="BG144" s="182">
        <v>94.148380000000003</v>
      </c>
      <c r="BH144" s="182">
        <v>94.148380000000003</v>
      </c>
      <c r="BI144" s="182">
        <v>94.924239999999998</v>
      </c>
      <c r="BJ144" s="182">
        <v>94.924239999999998</v>
      </c>
      <c r="BK144" s="182">
        <v>94.924239999999998</v>
      </c>
      <c r="BL144" s="182">
        <v>89.651650000000004</v>
      </c>
      <c r="BM144" s="182">
        <v>89.651650000000004</v>
      </c>
    </row>
    <row r="145" spans="1:65" x14ac:dyDescent="0.25">
      <c r="B145" s="148" t="s">
        <v>536</v>
      </c>
      <c r="C145" s="148">
        <v>5</v>
      </c>
      <c r="D145" s="178">
        <v>106.57</v>
      </c>
      <c r="E145" s="178">
        <v>106.56773</v>
      </c>
      <c r="F145" s="178">
        <v>106.56773</v>
      </c>
      <c r="G145" s="178">
        <v>106.56773</v>
      </c>
      <c r="H145" s="178">
        <v>106.56774</v>
      </c>
      <c r="I145" s="178">
        <v>103.18783999999999</v>
      </c>
      <c r="J145" s="178">
        <v>106.56774</v>
      </c>
      <c r="K145" s="178">
        <v>104.91475</v>
      </c>
      <c r="L145" s="178">
        <v>100.77952999999999</v>
      </c>
      <c r="M145" s="178">
        <v>100.77954</v>
      </c>
      <c r="N145" s="178">
        <v>98.06353</v>
      </c>
      <c r="O145" s="178">
        <v>98.06353</v>
      </c>
      <c r="P145" s="178">
        <v>101.44396</v>
      </c>
      <c r="Q145" s="178">
        <v>101.89772000000001</v>
      </c>
      <c r="R145" s="178">
        <v>101.89772000000001</v>
      </c>
      <c r="S145" s="178">
        <v>101.89772000000001</v>
      </c>
      <c r="T145" s="178">
        <v>101.89772000000001</v>
      </c>
      <c r="U145" s="178">
        <v>101.89772000000001</v>
      </c>
      <c r="V145" s="179">
        <v>100.88066999999999</v>
      </c>
      <c r="W145" s="179">
        <v>100.88066999999999</v>
      </c>
      <c r="X145" s="179">
        <v>100.88066999999999</v>
      </c>
      <c r="Y145" s="179">
        <v>104.97580000000001</v>
      </c>
      <c r="Z145" s="179">
        <v>105.65226</v>
      </c>
      <c r="AA145" s="179">
        <v>102.9057</v>
      </c>
      <c r="AB145" s="179">
        <v>102.9057</v>
      </c>
      <c r="AC145" s="179">
        <v>102.9057</v>
      </c>
      <c r="AD145" s="179">
        <v>103.89529</v>
      </c>
      <c r="AE145" s="179">
        <v>103.89529</v>
      </c>
      <c r="AF145" s="179">
        <v>107.25473</v>
      </c>
      <c r="AG145" s="179">
        <v>107.25473</v>
      </c>
      <c r="AH145" s="179">
        <v>107.25473</v>
      </c>
      <c r="AI145" s="179">
        <v>108.46521</v>
      </c>
      <c r="AJ145" s="179">
        <v>108.46521</v>
      </c>
      <c r="AK145" s="179">
        <v>102.17310999999999</v>
      </c>
      <c r="AL145" s="179">
        <v>102.17310999999999</v>
      </c>
      <c r="AM145" s="179">
        <v>104.23909</v>
      </c>
      <c r="AN145" s="180">
        <v>104.23909</v>
      </c>
      <c r="AO145" s="180">
        <v>104.23909</v>
      </c>
      <c r="AP145" s="179">
        <v>105.22763</v>
      </c>
      <c r="AQ145" s="180">
        <v>105.22763</v>
      </c>
      <c r="AR145" s="180">
        <v>106.20659000000001</v>
      </c>
      <c r="AS145" s="180">
        <v>111.81125</v>
      </c>
      <c r="AT145" s="180">
        <v>109.65338</v>
      </c>
      <c r="AU145" s="181">
        <v>109.17855</v>
      </c>
      <c r="AV145" s="181">
        <v>110.17412</v>
      </c>
      <c r="AW145" s="181">
        <v>112.83082</v>
      </c>
      <c r="AX145" s="181">
        <v>113.41929</v>
      </c>
      <c r="AY145" s="181">
        <v>113.81788</v>
      </c>
      <c r="AZ145" s="181">
        <v>114.0917</v>
      </c>
      <c r="BA145" s="181">
        <v>114.0917</v>
      </c>
      <c r="BB145" s="181">
        <v>119.58569</v>
      </c>
      <c r="BC145" s="182">
        <v>119.47387999999999</v>
      </c>
      <c r="BD145" s="182">
        <v>119.47387999999999</v>
      </c>
      <c r="BE145" s="182">
        <v>119.47387999999999</v>
      </c>
      <c r="BF145" s="183">
        <v>119.58569</v>
      </c>
      <c r="BG145" s="182">
        <v>115.97082</v>
      </c>
      <c r="BH145" s="182">
        <v>116.71347</v>
      </c>
      <c r="BI145" s="182">
        <v>116.71347</v>
      </c>
      <c r="BJ145" s="182">
        <v>116.71347</v>
      </c>
      <c r="BK145" s="182">
        <v>111.46616</v>
      </c>
      <c r="BL145" s="182">
        <v>111.11263</v>
      </c>
      <c r="BM145" s="182">
        <v>111.11263</v>
      </c>
    </row>
    <row r="146" spans="1:65" x14ac:dyDescent="0.25">
      <c r="B146" s="148" t="s">
        <v>537</v>
      </c>
      <c r="C146" s="148">
        <v>3</v>
      </c>
      <c r="D146" s="178">
        <v>101.94</v>
      </c>
      <c r="E146" s="178">
        <v>101.93772</v>
      </c>
      <c r="F146" s="178">
        <v>101.93772</v>
      </c>
      <c r="G146" s="178">
        <v>101.90422</v>
      </c>
      <c r="H146" s="178">
        <v>101.49012999999999</v>
      </c>
      <c r="I146" s="178">
        <v>101.49012999999999</v>
      </c>
      <c r="J146" s="178">
        <v>101.49012999999999</v>
      </c>
      <c r="K146" s="178">
        <v>101.49012999999999</v>
      </c>
      <c r="L146" s="178">
        <v>101.49012999999999</v>
      </c>
      <c r="M146" s="178">
        <v>101.49012999999999</v>
      </c>
      <c r="N146" s="178">
        <v>101.49012999999999</v>
      </c>
      <c r="O146" s="178">
        <v>101.49012999999999</v>
      </c>
      <c r="P146" s="178">
        <v>101.49012999999999</v>
      </c>
      <c r="Q146" s="178">
        <v>101.49012999999999</v>
      </c>
      <c r="R146" s="178">
        <v>101.49012999999999</v>
      </c>
      <c r="S146" s="178">
        <v>101.49012999999999</v>
      </c>
      <c r="T146" s="178">
        <v>101.49012999999999</v>
      </c>
      <c r="U146" s="178">
        <v>101.49012999999999</v>
      </c>
      <c r="V146" s="179">
        <v>105.57392</v>
      </c>
      <c r="W146" s="179">
        <v>105.57392</v>
      </c>
      <c r="X146" s="179">
        <v>105.57392</v>
      </c>
      <c r="Y146" s="179">
        <v>105.57392</v>
      </c>
      <c r="Z146" s="179">
        <v>105.57392</v>
      </c>
      <c r="AA146" s="179">
        <v>100.72983000000001</v>
      </c>
      <c r="AB146" s="179">
        <v>107.37885</v>
      </c>
      <c r="AC146" s="179">
        <v>107.37885</v>
      </c>
      <c r="AD146" s="179">
        <v>107.37885</v>
      </c>
      <c r="AE146" s="179">
        <v>107.37885</v>
      </c>
      <c r="AF146" s="179">
        <v>107.37885</v>
      </c>
      <c r="AG146" s="179">
        <v>107.37885</v>
      </c>
      <c r="AH146" s="179">
        <v>111.93556</v>
      </c>
      <c r="AI146" s="179">
        <v>111.93558999999999</v>
      </c>
      <c r="AJ146" s="179">
        <v>111.93559</v>
      </c>
      <c r="AK146" s="179">
        <v>108.44741999999999</v>
      </c>
      <c r="AL146" s="179">
        <v>107.70412</v>
      </c>
      <c r="AM146" s="179">
        <v>107.70412</v>
      </c>
      <c r="AN146" s="180">
        <v>105.91397000000001</v>
      </c>
      <c r="AO146" s="180">
        <v>105.91397000000001</v>
      </c>
      <c r="AP146" s="179">
        <v>105.91397000000001</v>
      </c>
      <c r="AQ146" s="180">
        <v>106.53297000000001</v>
      </c>
      <c r="AR146" s="180">
        <v>106.53297000000001</v>
      </c>
      <c r="AS146" s="180">
        <v>106.53297000000001</v>
      </c>
      <c r="AT146" s="180">
        <v>106.53297000000001</v>
      </c>
      <c r="AU146" s="181">
        <v>106.53297000000001</v>
      </c>
      <c r="AV146" s="181">
        <v>106.53297000000001</v>
      </c>
      <c r="AW146" s="181">
        <v>107.39361</v>
      </c>
      <c r="AX146" s="181">
        <v>107.39361</v>
      </c>
      <c r="AY146" s="181">
        <v>107.39361</v>
      </c>
      <c r="AZ146" s="181">
        <v>107.39361</v>
      </c>
      <c r="BA146" s="181">
        <v>107.39361</v>
      </c>
      <c r="BB146" s="181">
        <v>109.11205</v>
      </c>
      <c r="BC146" s="182">
        <v>109.11205</v>
      </c>
      <c r="BD146" s="182">
        <v>109.46422</v>
      </c>
      <c r="BE146" s="182">
        <v>110.10692</v>
      </c>
      <c r="BF146" s="183">
        <v>110.10692</v>
      </c>
      <c r="BG146" s="182">
        <v>109.79662</v>
      </c>
      <c r="BH146" s="182">
        <v>109.79662</v>
      </c>
      <c r="BI146" s="182">
        <v>109.69298999999999</v>
      </c>
      <c r="BJ146" s="182">
        <v>109.79662</v>
      </c>
      <c r="BK146" s="182">
        <v>109.79662</v>
      </c>
      <c r="BL146" s="182">
        <v>104.25923</v>
      </c>
      <c r="BM146" s="182">
        <v>106.85529</v>
      </c>
    </row>
    <row r="147" spans="1:65" x14ac:dyDescent="0.25">
      <c r="B147" s="148" t="s">
        <v>538</v>
      </c>
      <c r="C147" s="148">
        <v>1</v>
      </c>
      <c r="D147" s="178">
        <v>100.18</v>
      </c>
      <c r="E147" s="178">
        <v>101.18026</v>
      </c>
      <c r="F147" s="178">
        <v>101.18026</v>
      </c>
      <c r="G147" s="178">
        <v>101.18026</v>
      </c>
      <c r="H147" s="178">
        <v>101.18025</v>
      </c>
      <c r="I147" s="178">
        <v>101.18025</v>
      </c>
      <c r="J147" s="178">
        <v>101.18025</v>
      </c>
      <c r="K147" s="178">
        <v>101.18025</v>
      </c>
      <c r="L147" s="178">
        <v>101.18025</v>
      </c>
      <c r="M147" s="178">
        <v>101.18025</v>
      </c>
      <c r="N147" s="178">
        <v>101.18025</v>
      </c>
      <c r="O147" s="178">
        <v>101.18025</v>
      </c>
      <c r="P147" s="178">
        <v>101.18025</v>
      </c>
      <c r="Q147" s="178">
        <v>103.26709</v>
      </c>
      <c r="R147" s="178">
        <v>103.26709</v>
      </c>
      <c r="S147" s="178">
        <v>103.26709</v>
      </c>
      <c r="T147" s="178">
        <v>103.26709</v>
      </c>
      <c r="U147" s="178">
        <v>103.26709</v>
      </c>
      <c r="V147" s="179">
        <v>106.32058000000001</v>
      </c>
      <c r="W147" s="179">
        <v>106.32058000000001</v>
      </c>
      <c r="X147" s="179">
        <v>106.32058000000001</v>
      </c>
      <c r="Y147" s="179">
        <v>106.32065</v>
      </c>
      <c r="Z147" s="179">
        <v>106.32065</v>
      </c>
      <c r="AA147" s="179">
        <v>110.84448</v>
      </c>
      <c r="AB147" s="179">
        <v>110.84448</v>
      </c>
      <c r="AC147" s="179">
        <v>110.84448</v>
      </c>
      <c r="AD147" s="179">
        <v>110.84448</v>
      </c>
      <c r="AE147" s="179">
        <v>110.84448</v>
      </c>
      <c r="AF147" s="179">
        <v>110.84448</v>
      </c>
      <c r="AG147" s="179">
        <v>110.84448</v>
      </c>
      <c r="AH147" s="179">
        <v>110.84448</v>
      </c>
      <c r="AI147" s="179">
        <v>110.84448</v>
      </c>
      <c r="AJ147" s="179">
        <v>110.84448</v>
      </c>
      <c r="AK147" s="179">
        <v>102.78698</v>
      </c>
      <c r="AL147" s="179">
        <v>102.78698</v>
      </c>
      <c r="AM147" s="179">
        <v>102.78698</v>
      </c>
      <c r="AN147" s="180">
        <v>102.78698</v>
      </c>
      <c r="AO147" s="180">
        <v>102.78698</v>
      </c>
      <c r="AP147" s="179">
        <v>102.78698</v>
      </c>
      <c r="AQ147" s="180">
        <v>102.78698</v>
      </c>
      <c r="AR147" s="180">
        <v>102.78698</v>
      </c>
      <c r="AS147" s="180">
        <v>102.78698</v>
      </c>
      <c r="AT147" s="180">
        <v>102.78698</v>
      </c>
      <c r="AU147" s="181">
        <v>102.78698</v>
      </c>
      <c r="AV147" s="181">
        <v>102.78698</v>
      </c>
      <c r="AW147" s="181">
        <v>97.004220000000004</v>
      </c>
      <c r="AX147" s="181">
        <v>97.004220000000004</v>
      </c>
      <c r="AY147" s="181">
        <v>97.004220000000004</v>
      </c>
      <c r="AZ147" s="181">
        <v>101.03843999999999</v>
      </c>
      <c r="BA147" s="181">
        <v>101.03843999999999</v>
      </c>
      <c r="BB147" s="181">
        <v>101.03843999999999</v>
      </c>
      <c r="BC147" s="181">
        <v>101.03843999999999</v>
      </c>
      <c r="BD147" s="182">
        <v>103.1542</v>
      </c>
      <c r="BE147" s="182">
        <v>103.1542</v>
      </c>
      <c r="BF147" s="183">
        <v>103.1542</v>
      </c>
      <c r="BG147" s="182">
        <v>103.1542</v>
      </c>
      <c r="BH147" s="182">
        <v>103.1542</v>
      </c>
      <c r="BI147" s="182">
        <v>103.1542</v>
      </c>
      <c r="BJ147" s="182">
        <v>103.1542</v>
      </c>
      <c r="BK147" s="182">
        <v>103.1542</v>
      </c>
      <c r="BL147" s="182">
        <v>103.1542</v>
      </c>
      <c r="BM147" s="182">
        <v>103.1542</v>
      </c>
    </row>
    <row r="148" spans="1:65" x14ac:dyDescent="0.25">
      <c r="A148" s="173" t="s">
        <v>92</v>
      </c>
      <c r="B148" s="188"/>
      <c r="C148" s="186">
        <v>1</v>
      </c>
      <c r="D148" s="175">
        <f>D149</f>
        <v>105.68</v>
      </c>
      <c r="E148" s="175">
        <f t="shared" ref="E148:BM148" si="53">E149</f>
        <v>102.23271</v>
      </c>
      <c r="F148" s="175">
        <f t="shared" si="53"/>
        <v>102.52819</v>
      </c>
      <c r="G148" s="175">
        <f t="shared" si="53"/>
        <v>103.52424000000001</v>
      </c>
      <c r="H148" s="175">
        <f t="shared" si="53"/>
        <v>104.27352999999999</v>
      </c>
      <c r="I148" s="175">
        <f t="shared" si="53"/>
        <v>104.27354</v>
      </c>
      <c r="J148" s="175">
        <f t="shared" si="53"/>
        <v>104.57492999999999</v>
      </c>
      <c r="K148" s="175">
        <f t="shared" si="53"/>
        <v>103.97744</v>
      </c>
      <c r="L148" s="175">
        <f t="shared" si="53"/>
        <v>103.97736</v>
      </c>
      <c r="M148" s="175">
        <f t="shared" si="53"/>
        <v>103.97736</v>
      </c>
      <c r="N148" s="175">
        <f t="shared" si="53"/>
        <v>101.56189000000001</v>
      </c>
      <c r="O148" s="175">
        <f t="shared" si="53"/>
        <v>101.41580999999999</v>
      </c>
      <c r="P148" s="175">
        <f t="shared" si="53"/>
        <v>101.78667</v>
      </c>
      <c r="Q148" s="175">
        <f t="shared" si="53"/>
        <v>103.5305</v>
      </c>
      <c r="R148" s="175">
        <f t="shared" si="53"/>
        <v>103.5305</v>
      </c>
      <c r="S148" s="175">
        <f t="shared" si="53"/>
        <v>103.5305</v>
      </c>
      <c r="T148" s="175">
        <f t="shared" si="53"/>
        <v>103.64279000000001</v>
      </c>
      <c r="U148" s="175">
        <f t="shared" si="53"/>
        <v>101.82711</v>
      </c>
      <c r="V148" s="176">
        <f t="shared" si="53"/>
        <v>102.13015</v>
      </c>
      <c r="W148" s="176">
        <f t="shared" si="53"/>
        <v>102.13015</v>
      </c>
      <c r="X148" s="176">
        <f t="shared" si="53"/>
        <v>102.13015</v>
      </c>
      <c r="Y148" s="176">
        <f t="shared" si="53"/>
        <v>100.75009</v>
      </c>
      <c r="Z148" s="176">
        <f t="shared" si="53"/>
        <v>98.288089999999997</v>
      </c>
      <c r="AA148" s="176">
        <f t="shared" si="53"/>
        <v>98.837909999999994</v>
      </c>
      <c r="AB148" s="176">
        <f t="shared" si="53"/>
        <v>97.342590000000001</v>
      </c>
      <c r="AC148" s="176">
        <f t="shared" si="53"/>
        <v>97.015199999999993</v>
      </c>
      <c r="AD148" s="176">
        <f t="shared" si="53"/>
        <v>97.015199999999993</v>
      </c>
      <c r="AE148" s="176">
        <f t="shared" si="53"/>
        <v>97.015199999999993</v>
      </c>
      <c r="AF148" s="176">
        <f t="shared" si="53"/>
        <v>97.015199999999993</v>
      </c>
      <c r="AG148" s="176">
        <f t="shared" si="53"/>
        <v>97.501480000000001</v>
      </c>
      <c r="AH148" s="176">
        <f t="shared" si="53"/>
        <v>97.501480000000001</v>
      </c>
      <c r="AI148" s="176">
        <f t="shared" si="53"/>
        <v>99.220799999999997</v>
      </c>
      <c r="AJ148" s="176">
        <f t="shared" si="53"/>
        <v>99.699870000000004</v>
      </c>
      <c r="AK148" s="176">
        <f t="shared" si="53"/>
        <v>97.808800000000005</v>
      </c>
      <c r="AL148" s="176">
        <f t="shared" si="53"/>
        <v>97.808790000000002</v>
      </c>
      <c r="AM148" s="176">
        <f t="shared" si="53"/>
        <v>96.121200000000002</v>
      </c>
      <c r="AN148" s="176">
        <f t="shared" si="53"/>
        <v>96.1</v>
      </c>
      <c r="AO148" s="176">
        <f t="shared" si="53"/>
        <v>96.121200000000002</v>
      </c>
      <c r="AP148" s="176">
        <f t="shared" si="53"/>
        <v>94.649230000000003</v>
      </c>
      <c r="AQ148" s="176">
        <f t="shared" si="53"/>
        <v>94.963700000000003</v>
      </c>
      <c r="AR148" s="176">
        <f t="shared" si="53"/>
        <v>95.665000000000006</v>
      </c>
      <c r="AS148" s="176">
        <f t="shared" si="53"/>
        <v>95.524320000000003</v>
      </c>
      <c r="AT148" s="176">
        <f t="shared" si="53"/>
        <v>94.959829999999997</v>
      </c>
      <c r="AU148" s="176">
        <f t="shared" si="53"/>
        <v>96.1965</v>
      </c>
      <c r="AV148" s="176">
        <f t="shared" si="53"/>
        <v>96.1965</v>
      </c>
      <c r="AW148" s="176">
        <f t="shared" si="53"/>
        <v>97.554159999999996</v>
      </c>
      <c r="AX148" s="176">
        <f t="shared" si="53"/>
        <v>97.554159999999996</v>
      </c>
      <c r="AY148" s="176">
        <f t="shared" si="53"/>
        <v>97.868870000000001</v>
      </c>
      <c r="AZ148" s="176">
        <f t="shared" si="53"/>
        <v>97.868870000000001</v>
      </c>
      <c r="BA148" s="176">
        <f t="shared" si="53"/>
        <v>96.517229999999998</v>
      </c>
      <c r="BB148" s="176">
        <f t="shared" si="53"/>
        <v>98.613410000000002</v>
      </c>
      <c r="BC148" s="176">
        <f t="shared" si="53"/>
        <v>100.90089</v>
      </c>
      <c r="BD148" s="176">
        <f t="shared" si="53"/>
        <v>103.68810000000001</v>
      </c>
      <c r="BE148" s="176">
        <f t="shared" si="53"/>
        <v>107.41179</v>
      </c>
      <c r="BF148" s="176">
        <f t="shared" si="53"/>
        <v>106.86882</v>
      </c>
      <c r="BG148" s="176">
        <f t="shared" si="53"/>
        <v>106.86882</v>
      </c>
      <c r="BH148" s="176">
        <f t="shared" si="53"/>
        <v>106.86882</v>
      </c>
      <c r="BI148" s="176">
        <f t="shared" si="53"/>
        <v>109.56116</v>
      </c>
      <c r="BJ148" s="176">
        <f t="shared" si="53"/>
        <v>112.60516</v>
      </c>
      <c r="BK148" s="176">
        <f t="shared" si="53"/>
        <v>112.60516</v>
      </c>
      <c r="BL148" s="176">
        <f t="shared" si="53"/>
        <v>109.50529</v>
      </c>
      <c r="BM148" s="176">
        <f t="shared" si="53"/>
        <v>109.50529</v>
      </c>
    </row>
    <row r="149" spans="1:65" x14ac:dyDescent="0.25">
      <c r="B149" s="148" t="s">
        <v>539</v>
      </c>
      <c r="C149" s="148">
        <v>1</v>
      </c>
      <c r="D149" s="178">
        <v>105.68</v>
      </c>
      <c r="E149" s="178">
        <v>102.23271</v>
      </c>
      <c r="F149" s="178">
        <v>102.52819</v>
      </c>
      <c r="G149" s="178">
        <v>103.52424000000001</v>
      </c>
      <c r="H149" s="178">
        <v>104.27352999999999</v>
      </c>
      <c r="I149" s="178">
        <v>104.27354</v>
      </c>
      <c r="J149" s="178">
        <v>104.57492999999999</v>
      </c>
      <c r="K149" s="178">
        <v>103.97744</v>
      </c>
      <c r="L149" s="178">
        <v>103.97736</v>
      </c>
      <c r="M149" s="178">
        <v>103.97736</v>
      </c>
      <c r="N149" s="178">
        <v>101.56189000000001</v>
      </c>
      <c r="O149" s="178">
        <v>101.41580999999999</v>
      </c>
      <c r="P149" s="178">
        <v>101.78667</v>
      </c>
      <c r="Q149" s="178">
        <v>103.5305</v>
      </c>
      <c r="R149" s="178">
        <v>103.5305</v>
      </c>
      <c r="S149" s="178">
        <v>103.5305</v>
      </c>
      <c r="T149" s="178">
        <v>103.64279000000001</v>
      </c>
      <c r="U149" s="178">
        <v>101.82711</v>
      </c>
      <c r="V149" s="179">
        <v>102.13015</v>
      </c>
      <c r="W149" s="179">
        <v>102.13015</v>
      </c>
      <c r="X149" s="179">
        <v>102.13015</v>
      </c>
      <c r="Y149" s="179">
        <v>100.75009</v>
      </c>
      <c r="Z149" s="179">
        <v>98.288089999999997</v>
      </c>
      <c r="AA149" s="179">
        <v>98.837909999999994</v>
      </c>
      <c r="AB149" s="179">
        <v>97.342590000000001</v>
      </c>
      <c r="AC149" s="179">
        <v>97.015199999999993</v>
      </c>
      <c r="AD149" s="179">
        <v>97.015199999999993</v>
      </c>
      <c r="AE149" s="179">
        <v>97.015199999999993</v>
      </c>
      <c r="AF149" s="179">
        <v>97.015199999999993</v>
      </c>
      <c r="AG149" s="179">
        <v>97.501480000000001</v>
      </c>
      <c r="AH149" s="179">
        <v>97.501480000000001</v>
      </c>
      <c r="AI149" s="179">
        <v>99.220799999999997</v>
      </c>
      <c r="AJ149" s="179">
        <v>99.699870000000004</v>
      </c>
      <c r="AK149" s="179">
        <v>97.808800000000005</v>
      </c>
      <c r="AL149" s="179">
        <v>97.808790000000002</v>
      </c>
      <c r="AM149" s="179">
        <v>96.121200000000002</v>
      </c>
      <c r="AN149" s="180">
        <v>96.1</v>
      </c>
      <c r="AO149" s="180">
        <v>96.121200000000002</v>
      </c>
      <c r="AP149" s="179">
        <v>94.649230000000003</v>
      </c>
      <c r="AQ149" s="180">
        <v>94.963700000000003</v>
      </c>
      <c r="AR149" s="180">
        <v>95.665000000000006</v>
      </c>
      <c r="AS149" s="180">
        <v>95.524320000000003</v>
      </c>
      <c r="AT149" s="180">
        <v>94.959829999999997</v>
      </c>
      <c r="AU149" s="181">
        <v>96.1965</v>
      </c>
      <c r="AV149" s="181">
        <v>96.1965</v>
      </c>
      <c r="AW149" s="181">
        <v>97.554159999999996</v>
      </c>
      <c r="AX149" s="181">
        <v>97.554159999999996</v>
      </c>
      <c r="AY149" s="181">
        <v>97.868870000000001</v>
      </c>
      <c r="AZ149" s="181">
        <v>97.868870000000001</v>
      </c>
      <c r="BA149" s="181">
        <v>96.517229999999998</v>
      </c>
      <c r="BB149" s="181">
        <v>98.613410000000002</v>
      </c>
      <c r="BC149" s="182">
        <v>100.90089</v>
      </c>
      <c r="BD149" s="182">
        <v>103.68810000000001</v>
      </c>
      <c r="BE149" s="182">
        <v>107.41179</v>
      </c>
      <c r="BF149" s="183">
        <v>106.86882</v>
      </c>
      <c r="BG149" s="182">
        <v>106.86882</v>
      </c>
      <c r="BH149" s="182">
        <v>106.86882</v>
      </c>
      <c r="BI149" s="182">
        <v>109.56116</v>
      </c>
      <c r="BJ149" s="182">
        <v>112.60516</v>
      </c>
      <c r="BK149" s="182">
        <v>112.60516</v>
      </c>
      <c r="BL149" s="182">
        <v>109.50529</v>
      </c>
      <c r="BM149" s="182">
        <v>109.50529</v>
      </c>
    </row>
    <row r="150" spans="1:65" x14ac:dyDescent="0.25">
      <c r="A150" s="173" t="s">
        <v>93</v>
      </c>
      <c r="B150" s="188"/>
      <c r="C150" s="186">
        <v>1</v>
      </c>
      <c r="D150" s="175">
        <f>D151</f>
        <v>100.74</v>
      </c>
      <c r="E150" s="175">
        <f t="shared" ref="E150:BM150" si="54">E151</f>
        <v>100.7377</v>
      </c>
      <c r="F150" s="175">
        <f t="shared" si="54"/>
        <v>100.7377</v>
      </c>
      <c r="G150" s="175">
        <f t="shared" si="54"/>
        <v>100.7377</v>
      </c>
      <c r="H150" s="175">
        <f t="shared" si="54"/>
        <v>100.7377</v>
      </c>
      <c r="I150" s="175">
        <f t="shared" si="54"/>
        <v>100.7377</v>
      </c>
      <c r="J150" s="175">
        <f t="shared" si="54"/>
        <v>100.7377</v>
      </c>
      <c r="K150" s="175">
        <f t="shared" si="54"/>
        <v>100.7377</v>
      </c>
      <c r="L150" s="175">
        <f t="shared" si="54"/>
        <v>100.7377</v>
      </c>
      <c r="M150" s="175">
        <f t="shared" si="54"/>
        <v>100.7377</v>
      </c>
      <c r="N150" s="175">
        <f t="shared" si="54"/>
        <v>103.37557</v>
      </c>
      <c r="O150" s="175">
        <f t="shared" si="54"/>
        <v>103.37557</v>
      </c>
      <c r="P150" s="175">
        <f t="shared" si="54"/>
        <v>103.37557</v>
      </c>
      <c r="Q150" s="175">
        <f t="shared" si="54"/>
        <v>103.37557</v>
      </c>
      <c r="R150" s="175">
        <f t="shared" si="54"/>
        <v>103.37557</v>
      </c>
      <c r="S150" s="175">
        <f t="shared" si="54"/>
        <v>103.37557</v>
      </c>
      <c r="T150" s="175">
        <f t="shared" si="54"/>
        <v>103.37557</v>
      </c>
      <c r="U150" s="175">
        <f t="shared" si="54"/>
        <v>103.37557</v>
      </c>
      <c r="V150" s="176">
        <f t="shared" si="54"/>
        <v>103.37557</v>
      </c>
      <c r="W150" s="176">
        <f t="shared" si="54"/>
        <v>103.37557</v>
      </c>
      <c r="X150" s="176">
        <f t="shared" si="54"/>
        <v>103.37557</v>
      </c>
      <c r="Y150" s="176">
        <f t="shared" si="54"/>
        <v>103.37557</v>
      </c>
      <c r="Z150" s="176">
        <f t="shared" si="54"/>
        <v>103.37557</v>
      </c>
      <c r="AA150" s="176">
        <f t="shared" si="54"/>
        <v>103.37557</v>
      </c>
      <c r="AB150" s="176">
        <f t="shared" si="54"/>
        <v>103.37557</v>
      </c>
      <c r="AC150" s="176">
        <f t="shared" si="54"/>
        <v>103.37557</v>
      </c>
      <c r="AD150" s="176">
        <f t="shared" si="54"/>
        <v>103.37557</v>
      </c>
      <c r="AE150" s="176">
        <f t="shared" si="54"/>
        <v>103.37557</v>
      </c>
      <c r="AF150" s="176">
        <f t="shared" si="54"/>
        <v>103.37557</v>
      </c>
      <c r="AG150" s="176">
        <f t="shared" si="54"/>
        <v>103.37557</v>
      </c>
      <c r="AH150" s="176">
        <f t="shared" si="54"/>
        <v>103.37557</v>
      </c>
      <c r="AI150" s="176">
        <f t="shared" si="54"/>
        <v>103.37557</v>
      </c>
      <c r="AJ150" s="176">
        <f t="shared" si="54"/>
        <v>103.37557</v>
      </c>
      <c r="AK150" s="176">
        <f t="shared" si="54"/>
        <v>103.37557</v>
      </c>
      <c r="AL150" s="176">
        <f t="shared" si="54"/>
        <v>103.37557</v>
      </c>
      <c r="AM150" s="176">
        <f t="shared" si="54"/>
        <v>103.37557</v>
      </c>
      <c r="AN150" s="176">
        <f t="shared" si="54"/>
        <v>103.37557</v>
      </c>
      <c r="AO150" s="176">
        <f t="shared" si="54"/>
        <v>103.37557</v>
      </c>
      <c r="AP150" s="176">
        <f t="shared" si="54"/>
        <v>103.37557</v>
      </c>
      <c r="AQ150" s="176">
        <f t="shared" si="54"/>
        <v>103.37557</v>
      </c>
      <c r="AR150" s="176">
        <f t="shared" si="54"/>
        <v>103.37557</v>
      </c>
      <c r="AS150" s="176">
        <f t="shared" si="54"/>
        <v>103.37557</v>
      </c>
      <c r="AT150" s="176">
        <f t="shared" si="54"/>
        <v>103.37557</v>
      </c>
      <c r="AU150" s="176">
        <f t="shared" si="54"/>
        <v>103.37557</v>
      </c>
      <c r="AV150" s="176">
        <f t="shared" si="54"/>
        <v>103.37557</v>
      </c>
      <c r="AW150" s="176">
        <f t="shared" si="54"/>
        <v>103.37557</v>
      </c>
      <c r="AX150" s="176">
        <f t="shared" si="54"/>
        <v>103.37557</v>
      </c>
      <c r="AY150" s="176">
        <f t="shared" si="54"/>
        <v>103.37557</v>
      </c>
      <c r="AZ150" s="176">
        <f t="shared" si="54"/>
        <v>103.37557</v>
      </c>
      <c r="BA150" s="176">
        <f t="shared" si="54"/>
        <v>103.37557</v>
      </c>
      <c r="BB150" s="176">
        <f t="shared" si="54"/>
        <v>103.37557</v>
      </c>
      <c r="BC150" s="176">
        <f t="shared" si="54"/>
        <v>103.37557</v>
      </c>
      <c r="BD150" s="176">
        <f t="shared" si="54"/>
        <v>103.37557</v>
      </c>
      <c r="BE150" s="176">
        <f t="shared" si="54"/>
        <v>103.37557</v>
      </c>
      <c r="BF150" s="176">
        <f t="shared" si="54"/>
        <v>103.37557</v>
      </c>
      <c r="BG150" s="176">
        <f t="shared" si="54"/>
        <v>103.37557</v>
      </c>
      <c r="BH150" s="176">
        <f t="shared" si="54"/>
        <v>103.37557</v>
      </c>
      <c r="BI150" s="176">
        <f t="shared" si="54"/>
        <v>103.37557</v>
      </c>
      <c r="BJ150" s="176">
        <f t="shared" si="54"/>
        <v>103.37557</v>
      </c>
      <c r="BK150" s="176">
        <f t="shared" si="54"/>
        <v>103.37557</v>
      </c>
      <c r="BL150" s="176">
        <f t="shared" si="54"/>
        <v>103.37557</v>
      </c>
      <c r="BM150" s="176">
        <f t="shared" si="54"/>
        <v>124.88030000000001</v>
      </c>
    </row>
    <row r="151" spans="1:65" x14ac:dyDescent="0.25">
      <c r="B151" s="148" t="s">
        <v>540</v>
      </c>
      <c r="C151" s="148">
        <v>1</v>
      </c>
      <c r="D151" s="178">
        <v>100.74</v>
      </c>
      <c r="E151" s="178">
        <v>100.7377</v>
      </c>
      <c r="F151" s="178">
        <v>100.7377</v>
      </c>
      <c r="G151" s="178">
        <v>100.7377</v>
      </c>
      <c r="H151" s="178">
        <v>100.7377</v>
      </c>
      <c r="I151" s="178">
        <v>100.7377</v>
      </c>
      <c r="J151" s="178">
        <v>100.7377</v>
      </c>
      <c r="K151" s="178">
        <v>100.7377</v>
      </c>
      <c r="L151" s="178">
        <v>100.7377</v>
      </c>
      <c r="M151" s="178">
        <v>100.7377</v>
      </c>
      <c r="N151" s="178">
        <v>103.37557</v>
      </c>
      <c r="O151" s="178">
        <v>103.37557</v>
      </c>
      <c r="P151" s="178">
        <v>103.37557</v>
      </c>
      <c r="Q151" s="178">
        <v>103.37557</v>
      </c>
      <c r="R151" s="178">
        <v>103.37557</v>
      </c>
      <c r="S151" s="178">
        <v>103.37557</v>
      </c>
      <c r="T151" s="178">
        <v>103.37557</v>
      </c>
      <c r="U151" s="178">
        <v>103.37557</v>
      </c>
      <c r="V151" s="179">
        <v>103.37557</v>
      </c>
      <c r="W151" s="179">
        <v>103.37557</v>
      </c>
      <c r="X151" s="179">
        <v>103.37557</v>
      </c>
      <c r="Y151" s="179">
        <v>103.37557</v>
      </c>
      <c r="Z151" s="179">
        <v>103.37557</v>
      </c>
      <c r="AA151" s="179">
        <v>103.37557</v>
      </c>
      <c r="AB151" s="179">
        <v>103.37557</v>
      </c>
      <c r="AC151" s="179">
        <v>103.37557</v>
      </c>
      <c r="AD151" s="179">
        <v>103.37557</v>
      </c>
      <c r="AE151" s="179">
        <v>103.37557</v>
      </c>
      <c r="AF151" s="179">
        <v>103.37557</v>
      </c>
      <c r="AG151" s="179">
        <v>103.37557</v>
      </c>
      <c r="AH151" s="179">
        <v>103.37557</v>
      </c>
      <c r="AI151" s="179">
        <v>103.37557</v>
      </c>
      <c r="AJ151" s="179">
        <v>103.37557</v>
      </c>
      <c r="AK151" s="179">
        <v>103.37557</v>
      </c>
      <c r="AL151" s="179">
        <v>103.37557</v>
      </c>
      <c r="AM151" s="179">
        <v>103.37557</v>
      </c>
      <c r="AN151" s="179">
        <v>103.37557</v>
      </c>
      <c r="AO151" s="180">
        <v>103.37557</v>
      </c>
      <c r="AP151" s="179">
        <v>103.37557</v>
      </c>
      <c r="AQ151" s="180">
        <v>103.37557</v>
      </c>
      <c r="AR151" s="180">
        <v>103.37557</v>
      </c>
      <c r="AS151" s="180">
        <v>103.37557</v>
      </c>
      <c r="AT151" s="180">
        <v>103.37557</v>
      </c>
      <c r="AU151" s="181">
        <v>103.37557</v>
      </c>
      <c r="AV151" s="181">
        <v>103.37557</v>
      </c>
      <c r="AW151" s="181">
        <v>103.37557</v>
      </c>
      <c r="AX151" s="181">
        <v>103.37557</v>
      </c>
      <c r="AY151" s="181">
        <v>103.37557</v>
      </c>
      <c r="AZ151" s="181">
        <v>103.37557</v>
      </c>
      <c r="BA151" s="181">
        <v>103.37557</v>
      </c>
      <c r="BB151" s="181">
        <v>103.37557</v>
      </c>
      <c r="BC151" s="182">
        <v>103.37557</v>
      </c>
      <c r="BD151" s="182">
        <v>103.37557</v>
      </c>
      <c r="BE151" s="182">
        <v>103.37557</v>
      </c>
      <c r="BF151" s="182">
        <v>103.37557</v>
      </c>
      <c r="BG151" s="182">
        <v>103.37557</v>
      </c>
      <c r="BH151" s="182">
        <v>103.37557</v>
      </c>
      <c r="BI151" s="182">
        <v>103.37557</v>
      </c>
      <c r="BJ151" s="182">
        <v>103.37557</v>
      </c>
      <c r="BK151" s="182">
        <v>103.37557</v>
      </c>
      <c r="BL151" s="182">
        <v>103.37557</v>
      </c>
      <c r="BM151" s="182">
        <v>124.88030000000001</v>
      </c>
    </row>
    <row r="152" spans="1:65" x14ac:dyDescent="0.25">
      <c r="A152" s="189" t="s">
        <v>94</v>
      </c>
      <c r="B152" s="188"/>
      <c r="C152" s="168">
        <v>5</v>
      </c>
      <c r="D152" s="169">
        <f>D153</f>
        <v>104.032</v>
      </c>
      <c r="E152" s="169">
        <f t="shared" ref="E152:BM152" si="55">E153</f>
        <v>104.03085999999999</v>
      </c>
      <c r="F152" s="169">
        <f t="shared" si="55"/>
        <v>104.03085999999999</v>
      </c>
      <c r="G152" s="169">
        <f t="shared" si="55"/>
        <v>104.22276400000001</v>
      </c>
      <c r="H152" s="169">
        <f t="shared" si="55"/>
        <v>103.522728</v>
      </c>
      <c r="I152" s="169">
        <f t="shared" si="55"/>
        <v>103.522728</v>
      </c>
      <c r="J152" s="169">
        <f t="shared" si="55"/>
        <v>105.79092599999998</v>
      </c>
      <c r="K152" s="169">
        <f t="shared" si="55"/>
        <v>106.765338</v>
      </c>
      <c r="L152" s="169">
        <f t="shared" si="55"/>
        <v>106.765338</v>
      </c>
      <c r="M152" s="169">
        <f t="shared" si="55"/>
        <v>106.765338</v>
      </c>
      <c r="N152" s="169">
        <f t="shared" si="55"/>
        <v>107.39389000000001</v>
      </c>
      <c r="O152" s="169">
        <f t="shared" si="55"/>
        <v>107.55670600000001</v>
      </c>
      <c r="P152" s="169">
        <f t="shared" si="55"/>
        <v>110.11371000000001</v>
      </c>
      <c r="Q152" s="169">
        <f t="shared" si="55"/>
        <v>109.95916000000003</v>
      </c>
      <c r="R152" s="169">
        <f t="shared" si="55"/>
        <v>110.42544000000001</v>
      </c>
      <c r="S152" s="169">
        <f t="shared" si="55"/>
        <v>111.04163200000001</v>
      </c>
      <c r="T152" s="169">
        <f t="shared" si="55"/>
        <v>111.85951399999999</v>
      </c>
      <c r="U152" s="169">
        <f t="shared" si="55"/>
        <v>111.375162</v>
      </c>
      <c r="V152" s="170">
        <f t="shared" si="55"/>
        <v>111.99684999999999</v>
      </c>
      <c r="W152" s="170">
        <f t="shared" si="55"/>
        <v>111.99684999999999</v>
      </c>
      <c r="X152" s="170">
        <f t="shared" si="55"/>
        <v>111.80618200000001</v>
      </c>
      <c r="Y152" s="170">
        <f t="shared" si="55"/>
        <v>113.074462</v>
      </c>
      <c r="Z152" s="170">
        <f t="shared" si="55"/>
        <v>113.19493399999999</v>
      </c>
      <c r="AA152" s="170">
        <f t="shared" si="55"/>
        <v>113.30096599999999</v>
      </c>
      <c r="AB152" s="170">
        <f t="shared" si="55"/>
        <v>116.60987799999998</v>
      </c>
      <c r="AC152" s="170">
        <f t="shared" si="55"/>
        <v>118.29879799999999</v>
      </c>
      <c r="AD152" s="170">
        <f t="shared" si="55"/>
        <v>118.29879799999999</v>
      </c>
      <c r="AE152" s="170">
        <f t="shared" si="55"/>
        <v>118.25277799999999</v>
      </c>
      <c r="AF152" s="170">
        <f t="shared" si="55"/>
        <v>118.77831399999999</v>
      </c>
      <c r="AG152" s="170">
        <f t="shared" si="55"/>
        <v>120.64249600000001</v>
      </c>
      <c r="AH152" s="170">
        <f t="shared" si="55"/>
        <v>128.14221600000002</v>
      </c>
      <c r="AI152" s="170">
        <f t="shared" si="55"/>
        <v>128.53334799999999</v>
      </c>
      <c r="AJ152" s="170">
        <f t="shared" si="55"/>
        <v>129.38370600000002</v>
      </c>
      <c r="AK152" s="170">
        <f t="shared" si="55"/>
        <v>129.75909000000001</v>
      </c>
      <c r="AL152" s="170">
        <f t="shared" si="55"/>
        <v>130.938424</v>
      </c>
      <c r="AM152" s="170">
        <f t="shared" si="55"/>
        <v>133.29269800000003</v>
      </c>
      <c r="AN152" s="170">
        <f t="shared" si="55"/>
        <v>133.29269400000001</v>
      </c>
      <c r="AO152" s="170">
        <f t="shared" si="55"/>
        <v>133.43200400000001</v>
      </c>
      <c r="AP152" s="170">
        <f t="shared" si="55"/>
        <v>134.85084000000001</v>
      </c>
      <c r="AQ152" s="170">
        <f t="shared" si="55"/>
        <v>135.11015600000002</v>
      </c>
      <c r="AR152" s="170">
        <f t="shared" si="55"/>
        <v>135.63018400000001</v>
      </c>
      <c r="AS152" s="170">
        <f t="shared" si="55"/>
        <v>136.15363600000001</v>
      </c>
      <c r="AT152" s="170">
        <f t="shared" si="55"/>
        <v>141.838874</v>
      </c>
      <c r="AU152" s="170">
        <f t="shared" si="55"/>
        <v>142.02303000000001</v>
      </c>
      <c r="AV152" s="170">
        <f t="shared" si="55"/>
        <v>142.632982</v>
      </c>
      <c r="AW152" s="170">
        <f t="shared" si="55"/>
        <v>143.21311399999999</v>
      </c>
      <c r="AX152" s="170">
        <f t="shared" si="55"/>
        <v>143.78454200000002</v>
      </c>
      <c r="AY152" s="170">
        <f t="shared" si="55"/>
        <v>143.15950600000002</v>
      </c>
      <c r="AZ152" s="170">
        <f t="shared" si="55"/>
        <v>143.277838</v>
      </c>
      <c r="BA152" s="170">
        <f t="shared" si="55"/>
        <v>143.64134199999998</v>
      </c>
      <c r="BB152" s="170">
        <f t="shared" si="55"/>
        <v>152.45493400000001</v>
      </c>
      <c r="BC152" s="170">
        <f t="shared" si="55"/>
        <v>152.67019599999998</v>
      </c>
      <c r="BD152" s="170">
        <f t="shared" si="55"/>
        <v>154.0573</v>
      </c>
      <c r="BE152" s="170">
        <f t="shared" si="55"/>
        <v>154.36932400000001</v>
      </c>
      <c r="BF152" s="170">
        <f t="shared" si="55"/>
        <v>157.29720000000003</v>
      </c>
      <c r="BG152" s="170">
        <f t="shared" si="55"/>
        <v>157.15804400000002</v>
      </c>
      <c r="BH152" s="170">
        <f t="shared" si="55"/>
        <v>157.15804400000002</v>
      </c>
      <c r="BI152" s="170">
        <f t="shared" si="55"/>
        <v>158.68673799999999</v>
      </c>
      <c r="BJ152" s="170">
        <f t="shared" si="55"/>
        <v>159.32023799999999</v>
      </c>
      <c r="BK152" s="170">
        <f t="shared" si="55"/>
        <v>158.90106799999998</v>
      </c>
      <c r="BL152" s="170">
        <f t="shared" si="55"/>
        <v>158.90106799999998</v>
      </c>
      <c r="BM152" s="170">
        <f t="shared" si="55"/>
        <v>158.90106799999998</v>
      </c>
    </row>
    <row r="153" spans="1:65" x14ac:dyDescent="0.25">
      <c r="A153" s="173" t="s">
        <v>95</v>
      </c>
      <c r="B153" s="188"/>
      <c r="C153" s="186">
        <v>5</v>
      </c>
      <c r="D153" s="175">
        <f>(D154*2+D155*1+D156*2)/5</f>
        <v>104.032</v>
      </c>
      <c r="E153" s="175">
        <f t="shared" ref="E153:BK153" si="56">(E154*2+E155*1+E156*2)/5</f>
        <v>104.03085999999999</v>
      </c>
      <c r="F153" s="175">
        <f t="shared" si="56"/>
        <v>104.03085999999999</v>
      </c>
      <c r="G153" s="175">
        <f t="shared" si="56"/>
        <v>104.22276400000001</v>
      </c>
      <c r="H153" s="175">
        <f t="shared" si="56"/>
        <v>103.522728</v>
      </c>
      <c r="I153" s="175">
        <f t="shared" si="56"/>
        <v>103.522728</v>
      </c>
      <c r="J153" s="175">
        <f t="shared" si="56"/>
        <v>105.79092599999998</v>
      </c>
      <c r="K153" s="175">
        <f t="shared" si="56"/>
        <v>106.765338</v>
      </c>
      <c r="L153" s="175">
        <f t="shared" si="56"/>
        <v>106.765338</v>
      </c>
      <c r="M153" s="175">
        <f t="shared" si="56"/>
        <v>106.765338</v>
      </c>
      <c r="N153" s="175">
        <f t="shared" si="56"/>
        <v>107.39389000000001</v>
      </c>
      <c r="O153" s="175">
        <f t="shared" si="56"/>
        <v>107.55670600000001</v>
      </c>
      <c r="P153" s="175">
        <f t="shared" si="56"/>
        <v>110.11371000000001</v>
      </c>
      <c r="Q153" s="175">
        <f t="shared" si="56"/>
        <v>109.95916000000003</v>
      </c>
      <c r="R153" s="175">
        <f t="shared" si="56"/>
        <v>110.42544000000001</v>
      </c>
      <c r="S153" s="175">
        <f t="shared" si="56"/>
        <v>111.04163200000001</v>
      </c>
      <c r="T153" s="175">
        <f t="shared" si="56"/>
        <v>111.85951399999999</v>
      </c>
      <c r="U153" s="175">
        <f t="shared" si="56"/>
        <v>111.375162</v>
      </c>
      <c r="V153" s="176">
        <f t="shared" si="56"/>
        <v>111.99684999999999</v>
      </c>
      <c r="W153" s="176">
        <f t="shared" si="56"/>
        <v>111.99684999999999</v>
      </c>
      <c r="X153" s="176">
        <f t="shared" si="56"/>
        <v>111.80618200000001</v>
      </c>
      <c r="Y153" s="176">
        <f t="shared" si="56"/>
        <v>113.074462</v>
      </c>
      <c r="Z153" s="176">
        <f t="shared" si="56"/>
        <v>113.19493399999999</v>
      </c>
      <c r="AA153" s="176">
        <f t="shared" si="56"/>
        <v>113.30096599999999</v>
      </c>
      <c r="AB153" s="176">
        <f t="shared" si="56"/>
        <v>116.60987799999998</v>
      </c>
      <c r="AC153" s="176">
        <f t="shared" si="56"/>
        <v>118.29879799999999</v>
      </c>
      <c r="AD153" s="176">
        <f t="shared" si="56"/>
        <v>118.29879799999999</v>
      </c>
      <c r="AE153" s="176">
        <f t="shared" si="56"/>
        <v>118.25277799999999</v>
      </c>
      <c r="AF153" s="176">
        <f t="shared" si="56"/>
        <v>118.77831399999999</v>
      </c>
      <c r="AG153" s="176">
        <f t="shared" si="56"/>
        <v>120.64249600000001</v>
      </c>
      <c r="AH153" s="176">
        <f t="shared" si="56"/>
        <v>128.14221600000002</v>
      </c>
      <c r="AI153" s="176">
        <f t="shared" si="56"/>
        <v>128.53334799999999</v>
      </c>
      <c r="AJ153" s="176">
        <f t="shared" si="56"/>
        <v>129.38370600000002</v>
      </c>
      <c r="AK153" s="176">
        <f t="shared" si="56"/>
        <v>129.75909000000001</v>
      </c>
      <c r="AL153" s="176">
        <f t="shared" si="56"/>
        <v>130.938424</v>
      </c>
      <c r="AM153" s="176">
        <f t="shared" si="56"/>
        <v>133.29269800000003</v>
      </c>
      <c r="AN153" s="176">
        <f t="shared" si="56"/>
        <v>133.29269400000001</v>
      </c>
      <c r="AO153" s="176">
        <f t="shared" si="56"/>
        <v>133.43200400000001</v>
      </c>
      <c r="AP153" s="176">
        <f t="shared" si="56"/>
        <v>134.85084000000001</v>
      </c>
      <c r="AQ153" s="176">
        <f t="shared" si="56"/>
        <v>135.11015600000002</v>
      </c>
      <c r="AR153" s="176">
        <f t="shared" si="56"/>
        <v>135.63018400000001</v>
      </c>
      <c r="AS153" s="176">
        <f t="shared" si="56"/>
        <v>136.15363600000001</v>
      </c>
      <c r="AT153" s="176">
        <f t="shared" si="56"/>
        <v>141.838874</v>
      </c>
      <c r="AU153" s="176">
        <f t="shared" si="56"/>
        <v>142.02303000000001</v>
      </c>
      <c r="AV153" s="176">
        <f t="shared" si="56"/>
        <v>142.632982</v>
      </c>
      <c r="AW153" s="176">
        <f t="shared" si="56"/>
        <v>143.21311399999999</v>
      </c>
      <c r="AX153" s="176">
        <f t="shared" si="56"/>
        <v>143.78454200000002</v>
      </c>
      <c r="AY153" s="176">
        <f t="shared" si="56"/>
        <v>143.15950600000002</v>
      </c>
      <c r="AZ153" s="176">
        <f t="shared" si="56"/>
        <v>143.277838</v>
      </c>
      <c r="BA153" s="176">
        <f t="shared" si="56"/>
        <v>143.64134199999998</v>
      </c>
      <c r="BB153" s="176">
        <f t="shared" si="56"/>
        <v>152.45493400000001</v>
      </c>
      <c r="BC153" s="176">
        <f t="shared" si="56"/>
        <v>152.67019599999998</v>
      </c>
      <c r="BD153" s="176">
        <f t="shared" si="56"/>
        <v>154.0573</v>
      </c>
      <c r="BE153" s="176">
        <f t="shared" si="56"/>
        <v>154.36932400000001</v>
      </c>
      <c r="BF153" s="176">
        <f t="shared" si="56"/>
        <v>157.29720000000003</v>
      </c>
      <c r="BG153" s="176">
        <f t="shared" si="56"/>
        <v>157.15804400000002</v>
      </c>
      <c r="BH153" s="176">
        <f t="shared" si="56"/>
        <v>157.15804400000002</v>
      </c>
      <c r="BI153" s="176">
        <f t="shared" si="56"/>
        <v>158.68673799999999</v>
      </c>
      <c r="BJ153" s="176">
        <f t="shared" si="56"/>
        <v>159.32023799999999</v>
      </c>
      <c r="BK153" s="176">
        <f t="shared" si="56"/>
        <v>158.90106799999998</v>
      </c>
      <c r="BL153" s="176">
        <f>(BL154*2+BL155*1+BL156*2)/5</f>
        <v>158.90106799999998</v>
      </c>
      <c r="BM153" s="176">
        <f>(BM154*2+BM155*1+BM156*2)/5</f>
        <v>158.90106799999998</v>
      </c>
    </row>
    <row r="154" spans="1:65" x14ac:dyDescent="0.25">
      <c r="B154" s="148" t="s">
        <v>541</v>
      </c>
      <c r="C154" s="148">
        <v>2</v>
      </c>
      <c r="D154" s="178">
        <v>102.35</v>
      </c>
      <c r="E154" s="178">
        <v>102.34952</v>
      </c>
      <c r="F154" s="178">
        <v>102.34952</v>
      </c>
      <c r="G154" s="178">
        <v>102.70863</v>
      </c>
      <c r="H154" s="178">
        <v>102.70863</v>
      </c>
      <c r="I154" s="178">
        <v>102.70863</v>
      </c>
      <c r="J154" s="178">
        <v>104.82272</v>
      </c>
      <c r="K154" s="178">
        <v>106.37958</v>
      </c>
      <c r="L154" s="178">
        <v>106.37958</v>
      </c>
      <c r="M154" s="178">
        <v>106.37958</v>
      </c>
      <c r="N154" s="178">
        <v>106.37958</v>
      </c>
      <c r="O154" s="178">
        <v>106.46513</v>
      </c>
      <c r="P154" s="178">
        <v>109.15349000000001</v>
      </c>
      <c r="Q154" s="178">
        <v>109.15349000000001</v>
      </c>
      <c r="R154" s="178">
        <v>110.31919000000001</v>
      </c>
      <c r="S154" s="178">
        <v>110.31059</v>
      </c>
      <c r="T154" s="178">
        <v>110.97139</v>
      </c>
      <c r="U154" s="178">
        <v>110.97139</v>
      </c>
      <c r="V154" s="179">
        <v>112.42402</v>
      </c>
      <c r="W154" s="179">
        <v>112.42402</v>
      </c>
      <c r="X154" s="179">
        <v>112.42402</v>
      </c>
      <c r="Y154" s="179">
        <v>114.91146000000001</v>
      </c>
      <c r="Z154" s="179">
        <v>115.21263999999999</v>
      </c>
      <c r="AA154" s="179">
        <v>115.21263999999999</v>
      </c>
      <c r="AB154" s="179">
        <v>115.75452</v>
      </c>
      <c r="AC154" s="179">
        <v>116.30143</v>
      </c>
      <c r="AD154" s="179">
        <v>116.30143</v>
      </c>
      <c r="AE154" s="179">
        <v>116.30143</v>
      </c>
      <c r="AF154" s="179">
        <v>117.38466</v>
      </c>
      <c r="AG154" s="179">
        <v>119.27663</v>
      </c>
      <c r="AH154" s="179">
        <v>127.97845</v>
      </c>
      <c r="AI154" s="179">
        <v>127.97845</v>
      </c>
      <c r="AJ154" s="179">
        <v>130.10434000000001</v>
      </c>
      <c r="AK154" s="179">
        <v>130.10434000000001</v>
      </c>
      <c r="AL154" s="179">
        <v>133.46751</v>
      </c>
      <c r="AM154" s="179">
        <v>136.38296</v>
      </c>
      <c r="AN154" s="180">
        <v>136.38295500000001</v>
      </c>
      <c r="AO154" s="180">
        <v>137.30571</v>
      </c>
      <c r="AP154" s="179">
        <v>139.65774999999999</v>
      </c>
      <c r="AQ154" s="180">
        <v>139.65774999999999</v>
      </c>
      <c r="AR154" s="180">
        <v>140.95782</v>
      </c>
      <c r="AS154" s="180">
        <v>140.95782</v>
      </c>
      <c r="AT154" s="180">
        <v>144.63552000000001</v>
      </c>
      <c r="AU154" s="181">
        <v>145.17083</v>
      </c>
      <c r="AV154" s="181">
        <v>145.79625999999999</v>
      </c>
      <c r="AW154" s="181">
        <v>145.79625999999999</v>
      </c>
      <c r="AX154" s="181">
        <v>147.22483</v>
      </c>
      <c r="AY154" s="181">
        <v>147.22483</v>
      </c>
      <c r="AZ154" s="181">
        <v>147.52065999999999</v>
      </c>
      <c r="BA154" s="181">
        <v>148.42941999999999</v>
      </c>
      <c r="BB154" s="181">
        <v>148.92626999999999</v>
      </c>
      <c r="BC154" s="182">
        <v>148.92626999999999</v>
      </c>
      <c r="BD154" s="182">
        <v>148.92626999999999</v>
      </c>
      <c r="BE154" s="182">
        <v>149.70633000000001</v>
      </c>
      <c r="BF154" s="183">
        <v>149.70633000000001</v>
      </c>
      <c r="BG154" s="182">
        <v>149.70633000000001</v>
      </c>
      <c r="BH154" s="182">
        <v>149.70633000000001</v>
      </c>
      <c r="BI154" s="182">
        <v>151.93728999999999</v>
      </c>
      <c r="BJ154" s="182">
        <v>153.52104</v>
      </c>
      <c r="BK154" s="182">
        <v>152.00599</v>
      </c>
      <c r="BL154" s="182">
        <v>152.00599</v>
      </c>
      <c r="BM154" s="182">
        <v>152.00599</v>
      </c>
    </row>
    <row r="155" spans="1:65" x14ac:dyDescent="0.25">
      <c r="B155" s="148" t="s">
        <v>542</v>
      </c>
      <c r="C155" s="148">
        <v>1</v>
      </c>
      <c r="D155" s="178">
        <v>103.74</v>
      </c>
      <c r="E155" s="178">
        <v>103.74036</v>
      </c>
      <c r="F155" s="178">
        <v>103.74036</v>
      </c>
      <c r="G155" s="178">
        <v>103.98166000000001</v>
      </c>
      <c r="H155" s="178">
        <v>103.98166000000001</v>
      </c>
      <c r="I155" s="178">
        <v>103.98166000000001</v>
      </c>
      <c r="J155" s="178">
        <v>105.01488999999999</v>
      </c>
      <c r="K155" s="178">
        <v>106.77323</v>
      </c>
      <c r="L155" s="178">
        <v>106.77323</v>
      </c>
      <c r="M155" s="178">
        <v>106.77323</v>
      </c>
      <c r="N155" s="178">
        <v>106.77323</v>
      </c>
      <c r="O155" s="178">
        <v>107.41621000000001</v>
      </c>
      <c r="P155" s="178">
        <v>107.41621000000001</v>
      </c>
      <c r="Q155" s="178">
        <v>105.15752000000001</v>
      </c>
      <c r="R155" s="178">
        <v>105.15752000000001</v>
      </c>
      <c r="S155" s="178">
        <v>105.15752000000001</v>
      </c>
      <c r="T155" s="178">
        <v>105.50357</v>
      </c>
      <c r="U155" s="178">
        <v>105.50357</v>
      </c>
      <c r="V155" s="179">
        <v>105.50357</v>
      </c>
      <c r="W155" s="179">
        <v>105.50357</v>
      </c>
      <c r="X155" s="179">
        <v>104.55023</v>
      </c>
      <c r="Y155" s="179">
        <v>104.55023</v>
      </c>
      <c r="Z155" s="179">
        <v>104.55023</v>
      </c>
      <c r="AA155" s="179">
        <v>104.55023</v>
      </c>
      <c r="AB155" s="179">
        <v>104.55023</v>
      </c>
      <c r="AC155" s="179">
        <v>109.73139</v>
      </c>
      <c r="AD155" s="179">
        <v>109.73139</v>
      </c>
      <c r="AE155" s="179">
        <v>109.73139</v>
      </c>
      <c r="AF155" s="179">
        <v>109.73139</v>
      </c>
      <c r="AG155" s="179">
        <v>111.6534</v>
      </c>
      <c r="AH155" s="179">
        <v>111.6534</v>
      </c>
      <c r="AI155" s="179">
        <v>113.60907</v>
      </c>
      <c r="AJ155" s="179">
        <v>113.60907</v>
      </c>
      <c r="AK155" s="179">
        <v>113.60907</v>
      </c>
      <c r="AL155" s="179">
        <v>112.7794</v>
      </c>
      <c r="AM155" s="179">
        <v>118.71987</v>
      </c>
      <c r="AN155" s="180">
        <v>118.71987</v>
      </c>
      <c r="AO155" s="180">
        <v>119.961</v>
      </c>
      <c r="AP155" s="179">
        <v>119.961</v>
      </c>
      <c r="AQ155" s="180">
        <v>120.34894</v>
      </c>
      <c r="AR155" s="180">
        <v>120.34894</v>
      </c>
      <c r="AS155" s="180">
        <v>120.34894</v>
      </c>
      <c r="AT155" s="180">
        <v>121.63457</v>
      </c>
      <c r="AU155" s="181">
        <v>121.63457</v>
      </c>
      <c r="AV155" s="181">
        <v>123.43347</v>
      </c>
      <c r="AW155" s="181">
        <v>123.43347</v>
      </c>
      <c r="AX155" s="181">
        <v>123.43347</v>
      </c>
      <c r="AY155" s="181">
        <v>123.43347</v>
      </c>
      <c r="AZ155" s="181">
        <v>123.43347</v>
      </c>
      <c r="BA155" s="181">
        <v>123.43347</v>
      </c>
      <c r="BB155" s="181">
        <v>123.43347</v>
      </c>
      <c r="BC155" s="182">
        <v>124.50978000000001</v>
      </c>
      <c r="BD155" s="182">
        <v>124.50978000000001</v>
      </c>
      <c r="BE155" s="182">
        <v>124.50978000000001</v>
      </c>
      <c r="BF155" s="183">
        <v>124.50978000000001</v>
      </c>
      <c r="BG155" s="182">
        <v>123.81399999999999</v>
      </c>
      <c r="BH155" s="182">
        <v>123.81399999999999</v>
      </c>
      <c r="BI155" s="182">
        <v>126.99554999999999</v>
      </c>
      <c r="BJ155" s="182">
        <v>126.99554999999999</v>
      </c>
      <c r="BK155" s="182">
        <v>127.9298</v>
      </c>
      <c r="BL155" s="182">
        <v>127.9298</v>
      </c>
      <c r="BM155" s="182">
        <v>127.9298</v>
      </c>
    </row>
    <row r="156" spans="1:65" x14ac:dyDescent="0.25">
      <c r="B156" s="148" t="s">
        <v>543</v>
      </c>
      <c r="C156" s="148">
        <v>2</v>
      </c>
      <c r="D156" s="178">
        <v>105.86</v>
      </c>
      <c r="E156" s="178">
        <v>105.85745</v>
      </c>
      <c r="F156" s="178">
        <v>105.85745</v>
      </c>
      <c r="G156" s="178">
        <v>105.85745</v>
      </c>
      <c r="H156" s="178">
        <v>104.10736</v>
      </c>
      <c r="I156" s="178">
        <v>104.10736</v>
      </c>
      <c r="J156" s="178">
        <v>107.14715</v>
      </c>
      <c r="K156" s="178">
        <v>107.14715</v>
      </c>
      <c r="L156" s="178">
        <v>107.14715</v>
      </c>
      <c r="M156" s="178">
        <v>107.14715</v>
      </c>
      <c r="N156" s="178">
        <v>108.71853</v>
      </c>
      <c r="O156" s="178">
        <v>108.71853</v>
      </c>
      <c r="P156" s="178">
        <v>112.42268</v>
      </c>
      <c r="Q156" s="178">
        <v>113.16565</v>
      </c>
      <c r="R156" s="178">
        <v>113.16565</v>
      </c>
      <c r="S156" s="178">
        <v>114.71473</v>
      </c>
      <c r="T156" s="178">
        <v>115.92561000000001</v>
      </c>
      <c r="U156" s="178">
        <v>114.71473</v>
      </c>
      <c r="V156" s="179">
        <v>114.81632</v>
      </c>
      <c r="W156" s="179">
        <v>114.81632</v>
      </c>
      <c r="X156" s="179">
        <v>114.81632</v>
      </c>
      <c r="Y156" s="179">
        <v>115.49957999999999</v>
      </c>
      <c r="Z156" s="179">
        <v>115.49957999999999</v>
      </c>
      <c r="AA156" s="179">
        <v>115.76466000000001</v>
      </c>
      <c r="AB156" s="179">
        <v>123.49506</v>
      </c>
      <c r="AC156" s="179">
        <v>124.57987</v>
      </c>
      <c r="AD156" s="179">
        <v>124.57987</v>
      </c>
      <c r="AE156" s="179">
        <v>124.46482</v>
      </c>
      <c r="AF156" s="179">
        <v>124.69543</v>
      </c>
      <c r="AG156" s="179">
        <v>126.50291</v>
      </c>
      <c r="AH156" s="179">
        <v>136.55038999999999</v>
      </c>
      <c r="AI156" s="179">
        <v>136.55038500000001</v>
      </c>
      <c r="AJ156" s="179">
        <v>136.55038999999999</v>
      </c>
      <c r="AK156" s="179">
        <v>137.48885000000001</v>
      </c>
      <c r="AL156" s="179">
        <v>137.48885000000001</v>
      </c>
      <c r="AM156" s="179">
        <v>137.48885000000001</v>
      </c>
      <c r="AN156" s="180">
        <v>137.488845</v>
      </c>
      <c r="AO156" s="180">
        <v>136.2938</v>
      </c>
      <c r="AP156" s="179">
        <v>137.48885000000001</v>
      </c>
      <c r="AQ156" s="180">
        <v>137.94317000000001</v>
      </c>
      <c r="AR156" s="180">
        <v>137.94317000000001</v>
      </c>
      <c r="AS156" s="180">
        <v>139.2518</v>
      </c>
      <c r="AT156" s="180">
        <v>149.14438000000001</v>
      </c>
      <c r="AU156" s="181">
        <v>149.06945999999999</v>
      </c>
      <c r="AV156" s="181">
        <v>149.06945999999999</v>
      </c>
      <c r="AW156" s="181">
        <v>150.51979</v>
      </c>
      <c r="AX156" s="181">
        <v>150.51979</v>
      </c>
      <c r="AY156" s="181">
        <v>148.9572</v>
      </c>
      <c r="AZ156" s="181">
        <v>148.9572</v>
      </c>
      <c r="BA156" s="181">
        <v>148.9572</v>
      </c>
      <c r="BB156" s="181">
        <v>170.49432999999999</v>
      </c>
      <c r="BC156" s="182">
        <v>170.49432999999999</v>
      </c>
      <c r="BD156" s="182">
        <v>173.96208999999999</v>
      </c>
      <c r="BE156" s="182">
        <v>173.96208999999999</v>
      </c>
      <c r="BF156" s="183">
        <v>181.28178</v>
      </c>
      <c r="BG156" s="182">
        <v>181.28178</v>
      </c>
      <c r="BH156" s="182">
        <v>181.28178</v>
      </c>
      <c r="BI156" s="182">
        <v>181.28178</v>
      </c>
      <c r="BJ156" s="182">
        <v>181.28178</v>
      </c>
      <c r="BK156" s="182">
        <v>181.28178</v>
      </c>
      <c r="BL156" s="182">
        <v>181.28178</v>
      </c>
      <c r="BM156" s="182">
        <v>181.28178</v>
      </c>
    </row>
    <row r="157" spans="1:65" x14ac:dyDescent="0.25">
      <c r="A157" s="189" t="s">
        <v>96</v>
      </c>
      <c r="B157" s="188"/>
      <c r="C157" s="168">
        <v>3</v>
      </c>
      <c r="D157" s="169">
        <f>(D158*1+D160*2)/3</f>
        <v>101.78666666666668</v>
      </c>
      <c r="E157" s="169">
        <f t="shared" ref="E157:BK157" si="57">(E158*1+E160*2)/3</f>
        <v>102.10147666666666</v>
      </c>
      <c r="F157" s="169">
        <f t="shared" si="57"/>
        <v>102.55598999999999</v>
      </c>
      <c r="G157" s="169">
        <f t="shared" si="57"/>
        <v>102.56547666666667</v>
      </c>
      <c r="H157" s="169">
        <f t="shared" si="57"/>
        <v>106.16881666666666</v>
      </c>
      <c r="I157" s="169">
        <f t="shared" si="57"/>
        <v>106.91945</v>
      </c>
      <c r="J157" s="169">
        <f t="shared" si="57"/>
        <v>106.91945</v>
      </c>
      <c r="K157" s="169">
        <f t="shared" si="57"/>
        <v>107.40282333333333</v>
      </c>
      <c r="L157" s="169">
        <f t="shared" si="57"/>
        <v>107.45762333333333</v>
      </c>
      <c r="M157" s="169">
        <f t="shared" si="57"/>
        <v>107.44352333333332</v>
      </c>
      <c r="N157" s="169">
        <f t="shared" si="57"/>
        <v>107.44352333333332</v>
      </c>
      <c r="O157" s="169">
        <f t="shared" si="57"/>
        <v>107.34452333333333</v>
      </c>
      <c r="P157" s="169">
        <f t="shared" si="57"/>
        <v>108.03953</v>
      </c>
      <c r="Q157" s="169">
        <f t="shared" si="57"/>
        <v>99.825243333333333</v>
      </c>
      <c r="R157" s="169">
        <f t="shared" si="57"/>
        <v>98.139283333333324</v>
      </c>
      <c r="S157" s="169">
        <f t="shared" si="57"/>
        <v>98.155369999999991</v>
      </c>
      <c r="T157" s="169">
        <f t="shared" si="57"/>
        <v>96.319749999999999</v>
      </c>
      <c r="U157" s="169">
        <f t="shared" si="57"/>
        <v>96.568583333333322</v>
      </c>
      <c r="V157" s="170">
        <f t="shared" si="57"/>
        <v>96.130656666666667</v>
      </c>
      <c r="W157" s="170">
        <f t="shared" si="57"/>
        <v>96.175643333333326</v>
      </c>
      <c r="X157" s="170">
        <f t="shared" si="57"/>
        <v>96.476563333333331</v>
      </c>
      <c r="Y157" s="170">
        <f t="shared" si="57"/>
        <v>96.476716666666675</v>
      </c>
      <c r="Z157" s="170">
        <f t="shared" si="57"/>
        <v>95.870596666666657</v>
      </c>
      <c r="AA157" s="170">
        <f t="shared" si="57"/>
        <v>95.941970000000012</v>
      </c>
      <c r="AB157" s="170">
        <f t="shared" si="57"/>
        <v>96.942610000000002</v>
      </c>
      <c r="AC157" s="170">
        <f t="shared" si="57"/>
        <v>96.924616666666665</v>
      </c>
      <c r="AD157" s="170">
        <f t="shared" si="57"/>
        <v>97.636016666666663</v>
      </c>
      <c r="AE157" s="170">
        <f t="shared" si="57"/>
        <v>97.705723333333324</v>
      </c>
      <c r="AF157" s="170">
        <f t="shared" si="57"/>
        <v>97.813123333333337</v>
      </c>
      <c r="AG157" s="170">
        <f t="shared" si="57"/>
        <v>98.387929999999997</v>
      </c>
      <c r="AH157" s="170">
        <f t="shared" si="57"/>
        <v>98.836096666666663</v>
      </c>
      <c r="AI157" s="170">
        <f t="shared" si="57"/>
        <v>99.822490000000002</v>
      </c>
      <c r="AJ157" s="170">
        <f t="shared" si="57"/>
        <v>99.951489999999993</v>
      </c>
      <c r="AK157" s="170">
        <f t="shared" si="57"/>
        <v>100.01695666666667</v>
      </c>
      <c r="AL157" s="170">
        <f t="shared" si="57"/>
        <v>98.460570000000004</v>
      </c>
      <c r="AM157" s="170">
        <f t="shared" si="57"/>
        <v>98.510676666666654</v>
      </c>
      <c r="AN157" s="170">
        <f t="shared" si="57"/>
        <v>98.669073333333316</v>
      </c>
      <c r="AO157" s="170">
        <f t="shared" si="57"/>
        <v>98.617443333333327</v>
      </c>
      <c r="AP157" s="170">
        <f t="shared" si="57"/>
        <v>99.061876666666663</v>
      </c>
      <c r="AQ157" s="170">
        <f t="shared" si="57"/>
        <v>99.061876666666663</v>
      </c>
      <c r="AR157" s="170">
        <f t="shared" si="57"/>
        <v>99.128496666666663</v>
      </c>
      <c r="AS157" s="170">
        <f t="shared" si="57"/>
        <v>99.128496666666663</v>
      </c>
      <c r="AT157" s="170">
        <f t="shared" si="57"/>
        <v>97.608923333333337</v>
      </c>
      <c r="AU157" s="170">
        <f t="shared" si="57"/>
        <v>102.78541333333334</v>
      </c>
      <c r="AV157" s="170">
        <f t="shared" si="57"/>
        <v>101.04287333333333</v>
      </c>
      <c r="AW157" s="170">
        <f t="shared" si="57"/>
        <v>103.18254</v>
      </c>
      <c r="AX157" s="170">
        <f t="shared" si="57"/>
        <v>102.93486666666666</v>
      </c>
      <c r="AY157" s="170">
        <f t="shared" si="57"/>
        <v>102.67655333333335</v>
      </c>
      <c r="AZ157" s="170">
        <f t="shared" si="57"/>
        <v>103.10388666666665</v>
      </c>
      <c r="BA157" s="170">
        <f t="shared" si="57"/>
        <v>102.92695333333332</v>
      </c>
      <c r="BB157" s="170">
        <f t="shared" si="57"/>
        <v>105.26909999999999</v>
      </c>
      <c r="BC157" s="170">
        <f t="shared" si="57"/>
        <v>107.2013</v>
      </c>
      <c r="BD157" s="170">
        <f t="shared" si="57"/>
        <v>107.52296666666666</v>
      </c>
      <c r="BE157" s="170">
        <f t="shared" si="57"/>
        <v>105.61459000000001</v>
      </c>
      <c r="BF157" s="170">
        <f t="shared" si="57"/>
        <v>106.11950999999999</v>
      </c>
      <c r="BG157" s="170">
        <f t="shared" si="57"/>
        <v>108.64242</v>
      </c>
      <c r="BH157" s="170">
        <f t="shared" si="57"/>
        <v>108.64242</v>
      </c>
      <c r="BI157" s="170">
        <f t="shared" si="57"/>
        <v>109.20326</v>
      </c>
      <c r="BJ157" s="170">
        <f t="shared" si="57"/>
        <v>109.10392</v>
      </c>
      <c r="BK157" s="170">
        <f t="shared" si="57"/>
        <v>109.41236333333332</v>
      </c>
      <c r="BL157" s="170">
        <f>(BL158*1+BL160*2)/3</f>
        <v>111.57611000000001</v>
      </c>
      <c r="BM157" s="170">
        <f>(BM158*1+BM160*2)/3</f>
        <v>110.46291666666667</v>
      </c>
    </row>
    <row r="158" spans="1:65" x14ac:dyDescent="0.25">
      <c r="A158" s="173" t="s">
        <v>97</v>
      </c>
      <c r="B158" s="188"/>
      <c r="C158" s="186">
        <v>1</v>
      </c>
      <c r="D158" s="175">
        <f>D159</f>
        <v>102.68</v>
      </c>
      <c r="E158" s="175">
        <f t="shared" ref="E158:BM158" si="58">E159</f>
        <v>102.67856999999999</v>
      </c>
      <c r="F158" s="175">
        <f t="shared" si="58"/>
        <v>102.67856999999999</v>
      </c>
      <c r="G158" s="175">
        <f t="shared" si="58"/>
        <v>102.67856999999999</v>
      </c>
      <c r="H158" s="175">
        <f t="shared" si="58"/>
        <v>102.67856999999999</v>
      </c>
      <c r="I158" s="175">
        <f t="shared" si="58"/>
        <v>102.67856999999999</v>
      </c>
      <c r="J158" s="175">
        <f t="shared" si="58"/>
        <v>102.67856999999999</v>
      </c>
      <c r="K158" s="175">
        <f t="shared" si="58"/>
        <v>102.67856999999999</v>
      </c>
      <c r="L158" s="175">
        <f t="shared" si="58"/>
        <v>102.67856999999999</v>
      </c>
      <c r="M158" s="175">
        <f t="shared" si="58"/>
        <v>102.67856999999999</v>
      </c>
      <c r="N158" s="175">
        <f t="shared" si="58"/>
        <v>102.67856999999999</v>
      </c>
      <c r="O158" s="175">
        <f t="shared" si="58"/>
        <v>102.67856999999999</v>
      </c>
      <c r="P158" s="175">
        <f t="shared" si="58"/>
        <v>102.67856999999999</v>
      </c>
      <c r="Q158" s="175">
        <f t="shared" si="58"/>
        <v>78.035709999999995</v>
      </c>
      <c r="R158" s="175">
        <f t="shared" si="58"/>
        <v>78.035709999999995</v>
      </c>
      <c r="S158" s="175">
        <f t="shared" si="58"/>
        <v>78.035709999999995</v>
      </c>
      <c r="T158" s="175">
        <f t="shared" si="58"/>
        <v>78.035709999999995</v>
      </c>
      <c r="U158" s="175">
        <f t="shared" si="58"/>
        <v>78.035709999999995</v>
      </c>
      <c r="V158" s="176">
        <f t="shared" si="58"/>
        <v>78.035709999999995</v>
      </c>
      <c r="W158" s="176">
        <f t="shared" si="58"/>
        <v>78.035709999999995</v>
      </c>
      <c r="X158" s="176">
        <f t="shared" si="58"/>
        <v>78.035709999999995</v>
      </c>
      <c r="Y158" s="176">
        <f t="shared" si="58"/>
        <v>78.035709999999995</v>
      </c>
      <c r="Z158" s="176">
        <f t="shared" si="58"/>
        <v>78.035709999999995</v>
      </c>
      <c r="AA158" s="176">
        <f t="shared" si="58"/>
        <v>78.035709999999995</v>
      </c>
      <c r="AB158" s="176">
        <f t="shared" si="58"/>
        <v>78.035709999999995</v>
      </c>
      <c r="AC158" s="176">
        <f t="shared" si="58"/>
        <v>78.035709999999995</v>
      </c>
      <c r="AD158" s="176">
        <f t="shared" si="58"/>
        <v>78.035709999999995</v>
      </c>
      <c r="AE158" s="176">
        <f t="shared" si="58"/>
        <v>78.035709999999995</v>
      </c>
      <c r="AF158" s="176">
        <f t="shared" si="58"/>
        <v>78.035709999999995</v>
      </c>
      <c r="AG158" s="176">
        <f t="shared" si="58"/>
        <v>78.035709999999995</v>
      </c>
      <c r="AH158" s="176">
        <f t="shared" si="58"/>
        <v>78.035709999999995</v>
      </c>
      <c r="AI158" s="176">
        <f t="shared" si="58"/>
        <v>78.035709999999995</v>
      </c>
      <c r="AJ158" s="176">
        <f t="shared" si="58"/>
        <v>78.035709999999995</v>
      </c>
      <c r="AK158" s="176">
        <f t="shared" si="58"/>
        <v>78.035709999999995</v>
      </c>
      <c r="AL158" s="176">
        <f t="shared" si="58"/>
        <v>78.035709999999995</v>
      </c>
      <c r="AM158" s="176">
        <f t="shared" si="58"/>
        <v>78.035709999999995</v>
      </c>
      <c r="AN158" s="176">
        <f t="shared" si="58"/>
        <v>78.035709999999995</v>
      </c>
      <c r="AO158" s="176">
        <f t="shared" si="58"/>
        <v>78.035709999999995</v>
      </c>
      <c r="AP158" s="176">
        <f t="shared" si="58"/>
        <v>78.035709999999995</v>
      </c>
      <c r="AQ158" s="176">
        <f t="shared" si="58"/>
        <v>78.035709999999995</v>
      </c>
      <c r="AR158" s="176">
        <f t="shared" si="58"/>
        <v>78.035709999999995</v>
      </c>
      <c r="AS158" s="176">
        <f t="shared" si="58"/>
        <v>78.035709999999995</v>
      </c>
      <c r="AT158" s="176">
        <f t="shared" si="58"/>
        <v>72.214290000000005</v>
      </c>
      <c r="AU158" s="176">
        <f t="shared" si="58"/>
        <v>86.25</v>
      </c>
      <c r="AV158" s="176">
        <f t="shared" si="58"/>
        <v>86.25</v>
      </c>
      <c r="AW158" s="176">
        <f t="shared" si="58"/>
        <v>86.25</v>
      </c>
      <c r="AX158" s="176">
        <f t="shared" si="58"/>
        <v>86.25</v>
      </c>
      <c r="AY158" s="176">
        <f t="shared" si="58"/>
        <v>86.25</v>
      </c>
      <c r="AZ158" s="176">
        <f t="shared" si="58"/>
        <v>86.25</v>
      </c>
      <c r="BA158" s="176">
        <f t="shared" si="58"/>
        <v>86.25</v>
      </c>
      <c r="BB158" s="176">
        <f t="shared" si="58"/>
        <v>86.25</v>
      </c>
      <c r="BC158" s="176">
        <f t="shared" si="58"/>
        <v>86.25</v>
      </c>
      <c r="BD158" s="176">
        <f t="shared" si="58"/>
        <v>86.25</v>
      </c>
      <c r="BE158" s="176">
        <f t="shared" si="58"/>
        <v>80.035709999999995</v>
      </c>
      <c r="BF158" s="176">
        <f t="shared" si="58"/>
        <v>80.035709999999995</v>
      </c>
      <c r="BG158" s="176">
        <f t="shared" si="58"/>
        <v>86.25</v>
      </c>
      <c r="BH158" s="176">
        <f t="shared" si="58"/>
        <v>86.25</v>
      </c>
      <c r="BI158" s="176">
        <f t="shared" si="58"/>
        <v>86.25</v>
      </c>
      <c r="BJ158" s="176">
        <f t="shared" si="58"/>
        <v>86.25</v>
      </c>
      <c r="BK158" s="176">
        <f t="shared" si="58"/>
        <v>94.464290000000005</v>
      </c>
      <c r="BL158" s="176">
        <f t="shared" si="58"/>
        <v>94.464290000000005</v>
      </c>
      <c r="BM158" s="176">
        <f t="shared" si="58"/>
        <v>94.464290000000005</v>
      </c>
    </row>
    <row r="159" spans="1:65" x14ac:dyDescent="0.25">
      <c r="B159" s="148" t="s">
        <v>544</v>
      </c>
      <c r="C159" s="148">
        <v>1</v>
      </c>
      <c r="D159" s="178">
        <v>102.68</v>
      </c>
      <c r="E159" s="178">
        <v>102.67856999999999</v>
      </c>
      <c r="F159" s="178">
        <v>102.67856999999999</v>
      </c>
      <c r="G159" s="178">
        <v>102.67856999999999</v>
      </c>
      <c r="H159" s="178">
        <v>102.67856999999999</v>
      </c>
      <c r="I159" s="178">
        <v>102.67856999999999</v>
      </c>
      <c r="J159" s="178">
        <v>102.67856999999999</v>
      </c>
      <c r="K159" s="178">
        <v>102.67856999999999</v>
      </c>
      <c r="L159" s="178">
        <v>102.67856999999999</v>
      </c>
      <c r="M159" s="178">
        <v>102.67856999999999</v>
      </c>
      <c r="N159" s="178">
        <v>102.67856999999999</v>
      </c>
      <c r="O159" s="178">
        <v>102.67856999999999</v>
      </c>
      <c r="P159" s="178">
        <v>102.67856999999999</v>
      </c>
      <c r="Q159" s="178">
        <v>78.035709999999995</v>
      </c>
      <c r="R159" s="178">
        <v>78.035709999999995</v>
      </c>
      <c r="S159" s="178">
        <v>78.035709999999995</v>
      </c>
      <c r="T159" s="178">
        <v>78.035709999999995</v>
      </c>
      <c r="U159" s="178">
        <v>78.035709999999995</v>
      </c>
      <c r="V159" s="179">
        <v>78.035709999999995</v>
      </c>
      <c r="W159" s="179">
        <v>78.035709999999995</v>
      </c>
      <c r="X159" s="179">
        <v>78.035709999999995</v>
      </c>
      <c r="Y159" s="179">
        <v>78.035709999999995</v>
      </c>
      <c r="Z159" s="179">
        <v>78.035709999999995</v>
      </c>
      <c r="AA159" s="179">
        <v>78.035709999999995</v>
      </c>
      <c r="AB159" s="179">
        <v>78.035709999999995</v>
      </c>
      <c r="AC159" s="179">
        <v>78.035709999999995</v>
      </c>
      <c r="AD159" s="179">
        <v>78.035709999999995</v>
      </c>
      <c r="AE159" s="179">
        <v>78.035709999999995</v>
      </c>
      <c r="AF159" s="179">
        <v>78.035709999999995</v>
      </c>
      <c r="AG159" s="179">
        <v>78.035709999999995</v>
      </c>
      <c r="AH159" s="179">
        <v>78.035709999999995</v>
      </c>
      <c r="AI159" s="179">
        <v>78.035709999999995</v>
      </c>
      <c r="AJ159" s="179">
        <v>78.035709999999995</v>
      </c>
      <c r="AK159" s="179">
        <v>78.035709999999995</v>
      </c>
      <c r="AL159" s="179">
        <v>78.035709999999995</v>
      </c>
      <c r="AM159" s="179">
        <v>78.035709999999995</v>
      </c>
      <c r="AN159" s="179">
        <v>78.035709999999995</v>
      </c>
      <c r="AO159" s="180">
        <v>78.035709999999995</v>
      </c>
      <c r="AP159" s="179">
        <v>78.035709999999995</v>
      </c>
      <c r="AQ159" s="180">
        <v>78.035709999999995</v>
      </c>
      <c r="AR159" s="180">
        <v>78.035709999999995</v>
      </c>
      <c r="AS159" s="180">
        <v>78.035709999999995</v>
      </c>
      <c r="AT159" s="180">
        <v>72.214290000000005</v>
      </c>
      <c r="AU159" s="181">
        <v>86.25</v>
      </c>
      <c r="AV159" s="181">
        <v>86.25</v>
      </c>
      <c r="AW159" s="181">
        <v>86.25</v>
      </c>
      <c r="AX159" s="181">
        <v>86.25</v>
      </c>
      <c r="AY159" s="181">
        <v>86.25</v>
      </c>
      <c r="AZ159" s="181">
        <v>86.25</v>
      </c>
      <c r="BA159" s="181">
        <v>86.25</v>
      </c>
      <c r="BB159" s="181">
        <v>86.25</v>
      </c>
      <c r="BC159" s="182">
        <v>86.25</v>
      </c>
      <c r="BD159" s="182">
        <v>86.25</v>
      </c>
      <c r="BE159" s="182">
        <v>80.035709999999995</v>
      </c>
      <c r="BF159" s="183">
        <v>80.035709999999995</v>
      </c>
      <c r="BG159" s="182">
        <v>86.25</v>
      </c>
      <c r="BH159" s="182">
        <v>86.25</v>
      </c>
      <c r="BI159" s="182">
        <v>86.25</v>
      </c>
      <c r="BJ159" s="182">
        <v>86.25</v>
      </c>
      <c r="BK159" s="182">
        <v>94.464290000000005</v>
      </c>
      <c r="BL159" s="182">
        <v>94.464290000000005</v>
      </c>
      <c r="BM159" s="182">
        <v>94.464290000000005</v>
      </c>
    </row>
    <row r="160" spans="1:65" x14ac:dyDescent="0.25">
      <c r="A160" s="173" t="s">
        <v>98</v>
      </c>
      <c r="B160" s="188"/>
      <c r="C160" s="186">
        <v>2</v>
      </c>
      <c r="D160" s="175">
        <f>D161</f>
        <v>101.34</v>
      </c>
      <c r="E160" s="175">
        <f t="shared" ref="E160:BM160" si="59">E161</f>
        <v>101.81292999999999</v>
      </c>
      <c r="F160" s="175">
        <f t="shared" si="59"/>
        <v>102.49469999999999</v>
      </c>
      <c r="G160" s="175">
        <f t="shared" si="59"/>
        <v>102.50893000000001</v>
      </c>
      <c r="H160" s="175">
        <f t="shared" si="59"/>
        <v>107.91394</v>
      </c>
      <c r="I160" s="175">
        <f t="shared" si="59"/>
        <v>109.03989</v>
      </c>
      <c r="J160" s="175">
        <f t="shared" si="59"/>
        <v>109.03989</v>
      </c>
      <c r="K160" s="175">
        <f t="shared" si="59"/>
        <v>109.76495</v>
      </c>
      <c r="L160" s="175">
        <f t="shared" si="59"/>
        <v>109.84715</v>
      </c>
      <c r="M160" s="175">
        <f t="shared" si="59"/>
        <v>109.82599999999999</v>
      </c>
      <c r="N160" s="175">
        <f t="shared" si="59"/>
        <v>109.82599999999999</v>
      </c>
      <c r="O160" s="175">
        <f t="shared" si="59"/>
        <v>109.67749999999999</v>
      </c>
      <c r="P160" s="175">
        <f t="shared" si="59"/>
        <v>110.72001</v>
      </c>
      <c r="Q160" s="175">
        <f t="shared" si="59"/>
        <v>110.72001</v>
      </c>
      <c r="R160" s="175">
        <f t="shared" si="59"/>
        <v>108.19107</v>
      </c>
      <c r="S160" s="175">
        <f t="shared" si="59"/>
        <v>108.2152</v>
      </c>
      <c r="T160" s="175">
        <f t="shared" si="59"/>
        <v>105.46177</v>
      </c>
      <c r="U160" s="175">
        <f t="shared" si="59"/>
        <v>105.83502</v>
      </c>
      <c r="V160" s="176">
        <f t="shared" si="59"/>
        <v>105.17813</v>
      </c>
      <c r="W160" s="176">
        <f t="shared" si="59"/>
        <v>105.24561</v>
      </c>
      <c r="X160" s="176">
        <f t="shared" si="59"/>
        <v>105.69699</v>
      </c>
      <c r="Y160" s="176">
        <f t="shared" si="59"/>
        <v>105.69722</v>
      </c>
      <c r="Z160" s="176">
        <f t="shared" si="59"/>
        <v>104.78804</v>
      </c>
      <c r="AA160" s="176">
        <f t="shared" si="59"/>
        <v>104.8951</v>
      </c>
      <c r="AB160" s="176">
        <f t="shared" si="59"/>
        <v>106.39606000000001</v>
      </c>
      <c r="AC160" s="176">
        <f t="shared" si="59"/>
        <v>106.36906999999999</v>
      </c>
      <c r="AD160" s="176">
        <f t="shared" si="59"/>
        <v>107.43617</v>
      </c>
      <c r="AE160" s="176">
        <f t="shared" si="59"/>
        <v>107.54073</v>
      </c>
      <c r="AF160" s="176">
        <f t="shared" si="59"/>
        <v>107.70183</v>
      </c>
      <c r="AG160" s="176">
        <f t="shared" si="59"/>
        <v>108.56404000000001</v>
      </c>
      <c r="AH160" s="176">
        <f t="shared" si="59"/>
        <v>109.23629</v>
      </c>
      <c r="AI160" s="176">
        <f t="shared" si="59"/>
        <v>110.71588</v>
      </c>
      <c r="AJ160" s="176">
        <f t="shared" si="59"/>
        <v>110.90938</v>
      </c>
      <c r="AK160" s="176">
        <f t="shared" si="59"/>
        <v>111.00758</v>
      </c>
      <c r="AL160" s="176">
        <f t="shared" si="59"/>
        <v>108.673</v>
      </c>
      <c r="AM160" s="176">
        <f t="shared" si="59"/>
        <v>108.74816</v>
      </c>
      <c r="AN160" s="176">
        <f t="shared" si="59"/>
        <v>108.985755</v>
      </c>
      <c r="AO160" s="176">
        <f t="shared" si="59"/>
        <v>108.90831</v>
      </c>
      <c r="AP160" s="176">
        <f t="shared" si="59"/>
        <v>109.57496</v>
      </c>
      <c r="AQ160" s="176">
        <f t="shared" si="59"/>
        <v>109.57496</v>
      </c>
      <c r="AR160" s="176">
        <f t="shared" si="59"/>
        <v>109.67489</v>
      </c>
      <c r="AS160" s="176">
        <f t="shared" si="59"/>
        <v>109.67489</v>
      </c>
      <c r="AT160" s="176">
        <f t="shared" si="59"/>
        <v>110.30624</v>
      </c>
      <c r="AU160" s="176">
        <f t="shared" si="59"/>
        <v>111.05312000000001</v>
      </c>
      <c r="AV160" s="176">
        <f t="shared" si="59"/>
        <v>108.43931000000001</v>
      </c>
      <c r="AW160" s="176">
        <f t="shared" si="59"/>
        <v>111.64881</v>
      </c>
      <c r="AX160" s="176">
        <f t="shared" si="59"/>
        <v>111.2773</v>
      </c>
      <c r="AY160" s="176">
        <f t="shared" si="59"/>
        <v>110.88983</v>
      </c>
      <c r="AZ160" s="176">
        <f t="shared" si="59"/>
        <v>111.53082999999999</v>
      </c>
      <c r="BA160" s="176">
        <f t="shared" si="59"/>
        <v>111.26542999999999</v>
      </c>
      <c r="BB160" s="176">
        <f t="shared" si="59"/>
        <v>114.77865</v>
      </c>
      <c r="BC160" s="176">
        <f t="shared" si="59"/>
        <v>117.67695000000001</v>
      </c>
      <c r="BD160" s="176">
        <f t="shared" si="59"/>
        <v>118.15945000000001</v>
      </c>
      <c r="BE160" s="176">
        <f t="shared" si="59"/>
        <v>118.40403000000001</v>
      </c>
      <c r="BF160" s="176">
        <f t="shared" si="59"/>
        <v>119.16141</v>
      </c>
      <c r="BG160" s="176">
        <f t="shared" si="59"/>
        <v>119.83862999999999</v>
      </c>
      <c r="BH160" s="176">
        <f t="shared" si="59"/>
        <v>119.83862999999999</v>
      </c>
      <c r="BI160" s="176">
        <f t="shared" si="59"/>
        <v>120.67989</v>
      </c>
      <c r="BJ160" s="176">
        <f t="shared" si="59"/>
        <v>120.53088</v>
      </c>
      <c r="BK160" s="176">
        <f t="shared" si="59"/>
        <v>116.88639999999999</v>
      </c>
      <c r="BL160" s="176">
        <f t="shared" si="59"/>
        <v>120.13202</v>
      </c>
      <c r="BM160" s="176">
        <f t="shared" si="59"/>
        <v>118.46223000000001</v>
      </c>
    </row>
    <row r="161" spans="1:65" x14ac:dyDescent="0.25">
      <c r="B161" s="148" t="s">
        <v>545</v>
      </c>
      <c r="C161" s="148">
        <v>2</v>
      </c>
      <c r="D161" s="178">
        <v>101.34</v>
      </c>
      <c r="E161" s="178">
        <v>101.81292999999999</v>
      </c>
      <c r="F161" s="178">
        <v>102.49469999999999</v>
      </c>
      <c r="G161" s="178">
        <v>102.50893000000001</v>
      </c>
      <c r="H161" s="178">
        <v>107.91394</v>
      </c>
      <c r="I161" s="178">
        <v>109.03989</v>
      </c>
      <c r="J161" s="178">
        <v>109.03989</v>
      </c>
      <c r="K161" s="178">
        <v>109.76495</v>
      </c>
      <c r="L161" s="178">
        <v>109.84715</v>
      </c>
      <c r="M161" s="178">
        <v>109.82599999999999</v>
      </c>
      <c r="N161" s="178">
        <v>109.82599999999999</v>
      </c>
      <c r="O161" s="178">
        <v>109.67749999999999</v>
      </c>
      <c r="P161" s="178">
        <v>110.72001</v>
      </c>
      <c r="Q161" s="178">
        <v>110.72001</v>
      </c>
      <c r="R161" s="178">
        <v>108.19107</v>
      </c>
      <c r="S161" s="178">
        <v>108.2152</v>
      </c>
      <c r="T161" s="178">
        <v>105.46177</v>
      </c>
      <c r="U161" s="178">
        <v>105.83502</v>
      </c>
      <c r="V161" s="179">
        <v>105.17813</v>
      </c>
      <c r="W161" s="179">
        <v>105.24561</v>
      </c>
      <c r="X161" s="179">
        <v>105.69699</v>
      </c>
      <c r="Y161" s="179">
        <v>105.69722</v>
      </c>
      <c r="Z161" s="179">
        <v>104.78804</v>
      </c>
      <c r="AA161" s="179">
        <v>104.8951</v>
      </c>
      <c r="AB161" s="179">
        <v>106.39606000000001</v>
      </c>
      <c r="AC161" s="179">
        <v>106.36906999999999</v>
      </c>
      <c r="AD161" s="179">
        <v>107.43617</v>
      </c>
      <c r="AE161" s="179">
        <v>107.54073</v>
      </c>
      <c r="AF161" s="179">
        <v>107.70183</v>
      </c>
      <c r="AG161" s="179">
        <v>108.56404000000001</v>
      </c>
      <c r="AH161" s="179">
        <v>109.23629</v>
      </c>
      <c r="AI161" s="179">
        <v>110.71588</v>
      </c>
      <c r="AJ161" s="179">
        <v>110.90938</v>
      </c>
      <c r="AK161" s="179">
        <v>111.00758</v>
      </c>
      <c r="AL161" s="179">
        <v>108.673</v>
      </c>
      <c r="AM161" s="179">
        <v>108.74816</v>
      </c>
      <c r="AN161" s="180">
        <v>108.985755</v>
      </c>
      <c r="AO161" s="180">
        <v>108.90831</v>
      </c>
      <c r="AP161" s="179">
        <v>109.57496</v>
      </c>
      <c r="AQ161" s="180">
        <v>109.57496</v>
      </c>
      <c r="AR161" s="180">
        <v>109.67489</v>
      </c>
      <c r="AS161" s="180">
        <v>109.67489</v>
      </c>
      <c r="AT161" s="180">
        <v>110.30624</v>
      </c>
      <c r="AU161" s="181">
        <v>111.05312000000001</v>
      </c>
      <c r="AV161" s="181">
        <v>108.43931000000001</v>
      </c>
      <c r="AW161" s="181">
        <v>111.64881</v>
      </c>
      <c r="AX161" s="181">
        <v>111.2773</v>
      </c>
      <c r="AY161" s="181">
        <v>110.88983</v>
      </c>
      <c r="AZ161" s="181">
        <v>111.53082999999999</v>
      </c>
      <c r="BA161" s="181">
        <v>111.26542999999999</v>
      </c>
      <c r="BB161" s="181">
        <v>114.77865</v>
      </c>
      <c r="BC161" s="182">
        <v>117.67695000000001</v>
      </c>
      <c r="BD161" s="182">
        <v>118.15945000000001</v>
      </c>
      <c r="BE161" s="182">
        <v>118.40403000000001</v>
      </c>
      <c r="BF161" s="183">
        <v>119.16141</v>
      </c>
      <c r="BG161" s="182">
        <v>119.83862999999999</v>
      </c>
      <c r="BH161" s="182">
        <v>119.83862999999999</v>
      </c>
      <c r="BI161" s="182">
        <v>120.67989</v>
      </c>
      <c r="BJ161" s="182">
        <v>120.53088</v>
      </c>
      <c r="BK161" s="182">
        <v>116.88639999999999</v>
      </c>
      <c r="BL161" s="182">
        <v>120.13202</v>
      </c>
      <c r="BM161" s="182">
        <v>118.46223000000001</v>
      </c>
    </row>
    <row r="162" spans="1:65" x14ac:dyDescent="0.25">
      <c r="A162" s="189" t="s">
        <v>99</v>
      </c>
      <c r="B162" s="188"/>
      <c r="C162" s="168">
        <v>30</v>
      </c>
      <c r="D162" s="169">
        <f>(D163*20+D169*10)/30</f>
        <v>106.70733333333334</v>
      </c>
      <c r="E162" s="169">
        <f t="shared" ref="E162:BK162" si="60">(E163*20+E169*10)/30</f>
        <v>105.95282833333331</v>
      </c>
      <c r="F162" s="169">
        <f t="shared" si="60"/>
        <v>108.05136066666667</v>
      </c>
      <c r="G162" s="169">
        <f t="shared" si="60"/>
        <v>107.39306766666668</v>
      </c>
      <c r="H162" s="169">
        <f t="shared" si="60"/>
        <v>108.25425799999999</v>
      </c>
      <c r="I162" s="169">
        <f t="shared" si="60"/>
        <v>107.00124499999998</v>
      </c>
      <c r="J162" s="169">
        <f t="shared" si="60"/>
        <v>109.208451</v>
      </c>
      <c r="K162" s="169">
        <f t="shared" si="60"/>
        <v>109.17645300000001</v>
      </c>
      <c r="L162" s="169">
        <f t="shared" si="60"/>
        <v>108.72273333333332</v>
      </c>
      <c r="M162" s="169">
        <f t="shared" si="60"/>
        <v>109.56704966666666</v>
      </c>
      <c r="N162" s="169">
        <f t="shared" si="60"/>
        <v>110.28081333333333</v>
      </c>
      <c r="O162" s="169">
        <f t="shared" si="60"/>
        <v>110.437056</v>
      </c>
      <c r="P162" s="169">
        <f t="shared" si="60"/>
        <v>112.95293033333333</v>
      </c>
      <c r="Q162" s="169">
        <f t="shared" si="60"/>
        <v>112.43880300000001</v>
      </c>
      <c r="R162" s="169">
        <f t="shared" si="60"/>
        <v>113.09295866666666</v>
      </c>
      <c r="S162" s="169">
        <f t="shared" si="60"/>
        <v>112.336691</v>
      </c>
      <c r="T162" s="169">
        <f t="shared" si="60"/>
        <v>113.28676566666668</v>
      </c>
      <c r="U162" s="169">
        <f t="shared" si="60"/>
        <v>112.10634466666667</v>
      </c>
      <c r="V162" s="170">
        <f t="shared" si="60"/>
        <v>113.292518</v>
      </c>
      <c r="W162" s="170">
        <f t="shared" si="60"/>
        <v>112.39864733333333</v>
      </c>
      <c r="X162" s="170">
        <f t="shared" si="60"/>
        <v>113.61751266666668</v>
      </c>
      <c r="Y162" s="170">
        <f t="shared" si="60"/>
        <v>112.88480233333333</v>
      </c>
      <c r="Z162" s="170">
        <f t="shared" si="60"/>
        <v>113.21535566666667</v>
      </c>
      <c r="AA162" s="170">
        <f t="shared" si="60"/>
        <v>113.09445033333333</v>
      </c>
      <c r="AB162" s="170">
        <f t="shared" si="60"/>
        <v>116.03516366666666</v>
      </c>
      <c r="AC162" s="170">
        <f t="shared" si="60"/>
        <v>115.25068166666667</v>
      </c>
      <c r="AD162" s="170">
        <f t="shared" si="60"/>
        <v>115.84754433333333</v>
      </c>
      <c r="AE162" s="170">
        <f t="shared" si="60"/>
        <v>117.614152</v>
      </c>
      <c r="AF162" s="170">
        <f t="shared" si="60"/>
        <v>117.04847199999999</v>
      </c>
      <c r="AG162" s="170">
        <f t="shared" si="60"/>
        <v>116.902599</v>
      </c>
      <c r="AH162" s="170">
        <f t="shared" si="60"/>
        <v>119.020338</v>
      </c>
      <c r="AI162" s="170">
        <f t="shared" si="60"/>
        <v>119.42241433333332</v>
      </c>
      <c r="AJ162" s="170">
        <f t="shared" si="60"/>
        <v>119.98743566666666</v>
      </c>
      <c r="AK162" s="170">
        <f t="shared" si="60"/>
        <v>120.33003633333333</v>
      </c>
      <c r="AL162" s="170">
        <f t="shared" si="60"/>
        <v>119.541551</v>
      </c>
      <c r="AM162" s="170">
        <f t="shared" si="60"/>
        <v>120.004689</v>
      </c>
      <c r="AN162" s="170">
        <f t="shared" si="60"/>
        <v>123.33721466666665</v>
      </c>
      <c r="AO162" s="170">
        <f t="shared" si="60"/>
        <v>124.44504166666665</v>
      </c>
      <c r="AP162" s="170">
        <f t="shared" si="60"/>
        <v>123.556586</v>
      </c>
      <c r="AQ162" s="170">
        <f t="shared" si="60"/>
        <v>124.30996466666666</v>
      </c>
      <c r="AR162" s="170">
        <f t="shared" si="60"/>
        <v>124.00911833333333</v>
      </c>
      <c r="AS162" s="170">
        <f t="shared" si="60"/>
        <v>124.83049766666666</v>
      </c>
      <c r="AT162" s="170">
        <f t="shared" si="60"/>
        <v>125.37494599999999</v>
      </c>
      <c r="AU162" s="170">
        <f t="shared" si="60"/>
        <v>126.17047133333332</v>
      </c>
      <c r="AV162" s="170">
        <f t="shared" si="60"/>
        <v>127.84492866666666</v>
      </c>
      <c r="AW162" s="170">
        <f t="shared" si="60"/>
        <v>126.77510133333335</v>
      </c>
      <c r="AX162" s="170">
        <f t="shared" si="60"/>
        <v>129.40464899999998</v>
      </c>
      <c r="AY162" s="170">
        <f t="shared" si="60"/>
        <v>129.941001</v>
      </c>
      <c r="AZ162" s="170">
        <f t="shared" si="60"/>
        <v>131.61211133333336</v>
      </c>
      <c r="BA162" s="170">
        <f t="shared" si="60"/>
        <v>132.71915799999999</v>
      </c>
      <c r="BB162" s="170">
        <f t="shared" si="60"/>
        <v>133.24089633333332</v>
      </c>
      <c r="BC162" s="170">
        <f t="shared" si="60"/>
        <v>133.21777466666666</v>
      </c>
      <c r="BD162" s="170">
        <f t="shared" si="60"/>
        <v>133.89208333333332</v>
      </c>
      <c r="BE162" s="170">
        <f t="shared" si="60"/>
        <v>133.90038000000001</v>
      </c>
      <c r="BF162" s="170">
        <f t="shared" si="60"/>
        <v>135.058853</v>
      </c>
      <c r="BG162" s="170">
        <f t="shared" si="60"/>
        <v>136.14969866666664</v>
      </c>
      <c r="BH162" s="170">
        <f t="shared" si="60"/>
        <v>138.02734966666668</v>
      </c>
      <c r="BI162" s="170">
        <f t="shared" si="60"/>
        <v>139.681693</v>
      </c>
      <c r="BJ162" s="170">
        <f t="shared" si="60"/>
        <v>139.43642366666666</v>
      </c>
      <c r="BK162" s="170">
        <f t="shared" si="60"/>
        <v>140.14153566666667</v>
      </c>
      <c r="BL162" s="170">
        <f>(BL163*20+BL169*10)/30</f>
        <v>144.24740599999998</v>
      </c>
      <c r="BM162" s="170">
        <f>(BM163*20+BM169*10)/30</f>
        <v>145.17479599999999</v>
      </c>
    </row>
    <row r="163" spans="1:65" x14ac:dyDescent="0.25">
      <c r="A163" s="173" t="s">
        <v>100</v>
      </c>
      <c r="B163" s="188"/>
      <c r="C163" s="186">
        <v>20</v>
      </c>
      <c r="D163" s="175">
        <f>(D164*4+D165*8+D166*1+D167*3+D168*4)/20</f>
        <v>106.556</v>
      </c>
      <c r="E163" s="175">
        <f t="shared" ref="E163:BK163" si="61">(E164*4+E165*8+E166*1+E167*3+E168*4)/20</f>
        <v>105.42320249999997</v>
      </c>
      <c r="F163" s="175">
        <f t="shared" si="61"/>
        <v>108.571001</v>
      </c>
      <c r="G163" s="175">
        <f t="shared" si="61"/>
        <v>107.58356150000002</v>
      </c>
      <c r="H163" s="175">
        <f t="shared" si="61"/>
        <v>108.875347</v>
      </c>
      <c r="I163" s="175">
        <f t="shared" si="61"/>
        <v>106.99582749999999</v>
      </c>
      <c r="J163" s="175">
        <f t="shared" si="61"/>
        <v>110.3066365</v>
      </c>
      <c r="K163" s="175">
        <f t="shared" si="61"/>
        <v>110.2586395</v>
      </c>
      <c r="L163" s="175">
        <f t="shared" si="61"/>
        <v>109.57806000000001</v>
      </c>
      <c r="M163" s="175">
        <f t="shared" si="61"/>
        <v>110.84453449999998</v>
      </c>
      <c r="N163" s="175">
        <f t="shared" si="61"/>
        <v>111.91518000000001</v>
      </c>
      <c r="O163" s="175">
        <f t="shared" si="61"/>
        <v>112.14954400000002</v>
      </c>
      <c r="P163" s="175">
        <f t="shared" si="61"/>
        <v>112.74620049999999</v>
      </c>
      <c r="Q163" s="175">
        <f t="shared" si="61"/>
        <v>111.97500950000001</v>
      </c>
      <c r="R163" s="175">
        <f t="shared" si="61"/>
        <v>112.956243</v>
      </c>
      <c r="S163" s="175">
        <f t="shared" si="61"/>
        <v>111.8218415</v>
      </c>
      <c r="T163" s="175">
        <f t="shared" si="61"/>
        <v>113.24695350000002</v>
      </c>
      <c r="U163" s="175">
        <f t="shared" si="61"/>
        <v>111.47632200000001</v>
      </c>
      <c r="V163" s="176">
        <f t="shared" si="61"/>
        <v>113.255582</v>
      </c>
      <c r="W163" s="176">
        <f t="shared" si="61"/>
        <v>111.91477599999999</v>
      </c>
      <c r="X163" s="176">
        <f t="shared" si="61"/>
        <v>113.74307400000002</v>
      </c>
      <c r="Y163" s="176">
        <f t="shared" si="61"/>
        <v>112.6440085</v>
      </c>
      <c r="Z163" s="176">
        <f t="shared" si="61"/>
        <v>113.1398385</v>
      </c>
      <c r="AA163" s="176">
        <f t="shared" si="61"/>
        <v>112.95848049999999</v>
      </c>
      <c r="AB163" s="176">
        <f t="shared" si="61"/>
        <v>114.3400005</v>
      </c>
      <c r="AC163" s="176">
        <f t="shared" si="61"/>
        <v>113.16327750000001</v>
      </c>
      <c r="AD163" s="176">
        <f t="shared" si="61"/>
        <v>114.0585715</v>
      </c>
      <c r="AE163" s="176">
        <f t="shared" si="61"/>
        <v>116.708483</v>
      </c>
      <c r="AF163" s="176">
        <f t="shared" si="61"/>
        <v>115.85996299999999</v>
      </c>
      <c r="AG163" s="176">
        <f t="shared" si="61"/>
        <v>115.6411535</v>
      </c>
      <c r="AH163" s="176">
        <f t="shared" si="61"/>
        <v>118.81776199999999</v>
      </c>
      <c r="AI163" s="176">
        <f t="shared" si="61"/>
        <v>119.4208745</v>
      </c>
      <c r="AJ163" s="176">
        <f t="shared" si="61"/>
        <v>120.26840849999999</v>
      </c>
      <c r="AK163" s="176">
        <f t="shared" si="61"/>
        <v>120.7823095</v>
      </c>
      <c r="AL163" s="176">
        <f t="shared" si="61"/>
        <v>119.5995815</v>
      </c>
      <c r="AM163" s="176">
        <f t="shared" si="61"/>
        <v>120.29428849999999</v>
      </c>
      <c r="AN163" s="176">
        <f t="shared" si="61"/>
        <v>120.83784</v>
      </c>
      <c r="AO163" s="176">
        <f t="shared" si="61"/>
        <v>122.4995825</v>
      </c>
      <c r="AP163" s="176">
        <f t="shared" si="61"/>
        <v>121.16689900000002</v>
      </c>
      <c r="AQ163" s="176">
        <f t="shared" si="61"/>
        <v>122.296967</v>
      </c>
      <c r="AR163" s="176">
        <f t="shared" si="61"/>
        <v>121.8456975</v>
      </c>
      <c r="AS163" s="176">
        <f t="shared" si="61"/>
        <v>123.07776650000001</v>
      </c>
      <c r="AT163" s="176">
        <f t="shared" si="61"/>
        <v>123.89443900000001</v>
      </c>
      <c r="AU163" s="176">
        <f t="shared" si="61"/>
        <v>125.087727</v>
      </c>
      <c r="AV163" s="176">
        <f t="shared" si="61"/>
        <v>127.599413</v>
      </c>
      <c r="AW163" s="176">
        <f t="shared" si="61"/>
        <v>125.99467200000001</v>
      </c>
      <c r="AX163" s="176">
        <f t="shared" si="61"/>
        <v>129.93899349999998</v>
      </c>
      <c r="AY163" s="176">
        <f t="shared" si="61"/>
        <v>130.74352149999999</v>
      </c>
      <c r="AZ163" s="176">
        <f t="shared" si="61"/>
        <v>130.15726700000002</v>
      </c>
      <c r="BA163" s="176">
        <f t="shared" si="61"/>
        <v>131.817837</v>
      </c>
      <c r="BB163" s="176">
        <f t="shared" si="61"/>
        <v>132.60044450000001</v>
      </c>
      <c r="BC163" s="176">
        <f t="shared" si="61"/>
        <v>132.56576200000001</v>
      </c>
      <c r="BD163" s="176">
        <f t="shared" si="61"/>
        <v>133.577225</v>
      </c>
      <c r="BE163" s="176">
        <f t="shared" si="61"/>
        <v>133.58967000000001</v>
      </c>
      <c r="BF163" s="176">
        <f t="shared" si="61"/>
        <v>135.32737950000001</v>
      </c>
      <c r="BG163" s="176">
        <f t="shared" si="61"/>
        <v>136.96364799999998</v>
      </c>
      <c r="BH163" s="176">
        <f t="shared" si="61"/>
        <v>139.7801245</v>
      </c>
      <c r="BI163" s="176">
        <f t="shared" si="61"/>
        <v>142.2616395</v>
      </c>
      <c r="BJ163" s="176">
        <f t="shared" si="61"/>
        <v>141.89373549999999</v>
      </c>
      <c r="BK163" s="176">
        <f t="shared" si="61"/>
        <v>142.95140350000003</v>
      </c>
      <c r="BL163" s="176">
        <f>(BL164*4+BL165*8+BL166*1+BL167*3+BL168*4)/20</f>
        <v>143.25958900000001</v>
      </c>
      <c r="BM163" s="176">
        <f>(BM164*4+BM165*8+BM166*1+BM167*3+BM168*4)/20</f>
        <v>144.65067400000001</v>
      </c>
    </row>
    <row r="164" spans="1:65" x14ac:dyDescent="0.25">
      <c r="B164" s="148" t="s">
        <v>546</v>
      </c>
      <c r="C164" s="148">
        <v>4</v>
      </c>
      <c r="D164" s="178">
        <v>110.63</v>
      </c>
      <c r="E164" s="178">
        <v>104.98145</v>
      </c>
      <c r="F164" s="178">
        <v>110.66441</v>
      </c>
      <c r="G164" s="178">
        <v>108.43022000000001</v>
      </c>
      <c r="H164" s="178">
        <v>112.88799</v>
      </c>
      <c r="I164" s="178">
        <v>108.10209999999999</v>
      </c>
      <c r="J164" s="178">
        <v>114.9971</v>
      </c>
      <c r="K164" s="178">
        <v>114.9971</v>
      </c>
      <c r="L164" s="178">
        <v>113.58015</v>
      </c>
      <c r="M164" s="178">
        <v>114.83985</v>
      </c>
      <c r="N164" s="178">
        <v>121.32598</v>
      </c>
      <c r="O164" s="178">
        <v>121.39781000000001</v>
      </c>
      <c r="P164" s="178">
        <v>121.69387999999999</v>
      </c>
      <c r="Q164" s="178">
        <v>116.56628000000001</v>
      </c>
      <c r="R164" s="178">
        <v>120.61375</v>
      </c>
      <c r="S164" s="178">
        <v>116.92695000000001</v>
      </c>
      <c r="T164" s="178">
        <v>119.72592</v>
      </c>
      <c r="U164" s="178">
        <v>113.61382999999999</v>
      </c>
      <c r="V164" s="179">
        <v>121.13712</v>
      </c>
      <c r="W164" s="179">
        <v>115.18129</v>
      </c>
      <c r="X164" s="179">
        <v>117.70016</v>
      </c>
      <c r="Y164" s="179">
        <v>116.77821</v>
      </c>
      <c r="Z164" s="179">
        <v>118.95352</v>
      </c>
      <c r="AA164" s="179">
        <v>115.66535</v>
      </c>
      <c r="AB164" s="179">
        <v>118.66252</v>
      </c>
      <c r="AC164" s="179">
        <v>116.48979</v>
      </c>
      <c r="AD164" s="179">
        <v>117.79306</v>
      </c>
      <c r="AE164" s="179">
        <v>124.77907</v>
      </c>
      <c r="AF164" s="179">
        <v>120.36608</v>
      </c>
      <c r="AG164" s="179">
        <v>117.25779</v>
      </c>
      <c r="AH164" s="179">
        <v>124.86333999999999</v>
      </c>
      <c r="AI164" s="179">
        <v>126.019205</v>
      </c>
      <c r="AJ164" s="179">
        <v>124.04933</v>
      </c>
      <c r="AK164" s="179">
        <v>127.6738</v>
      </c>
      <c r="AL164" s="179">
        <v>124.6412</v>
      </c>
      <c r="AM164" s="179">
        <v>128.44351</v>
      </c>
      <c r="AN164" s="180">
        <v>124.7086075</v>
      </c>
      <c r="AO164" s="180">
        <v>125.34528</v>
      </c>
      <c r="AP164" s="179">
        <v>124.41764999999999</v>
      </c>
      <c r="AQ164" s="180">
        <v>124.49002</v>
      </c>
      <c r="AR164" s="180">
        <v>125.58526000000001</v>
      </c>
      <c r="AS164" s="180">
        <v>125.59423</v>
      </c>
      <c r="AT164" s="180">
        <v>126.19553999999999</v>
      </c>
      <c r="AU164" s="181">
        <v>132.26191</v>
      </c>
      <c r="AV164" s="181">
        <v>127.60299999999999</v>
      </c>
      <c r="AW164" s="181">
        <v>126.37244</v>
      </c>
      <c r="AX164" s="181">
        <v>131.89126999999999</v>
      </c>
      <c r="AY164" s="181">
        <v>132.18141</v>
      </c>
      <c r="AZ164" s="181">
        <v>131.94943000000001</v>
      </c>
      <c r="BA164" s="181">
        <v>133.18065000000001</v>
      </c>
      <c r="BB164" s="181">
        <v>131.81952000000001</v>
      </c>
      <c r="BC164" s="182">
        <v>131.88709</v>
      </c>
      <c r="BD164" s="182">
        <v>133.31377000000001</v>
      </c>
      <c r="BE164" s="182">
        <v>129.30262999999999</v>
      </c>
      <c r="BF164" s="183">
        <v>132.89642000000001</v>
      </c>
      <c r="BG164" s="182">
        <v>133.78106</v>
      </c>
      <c r="BH164" s="182">
        <v>136.74222</v>
      </c>
      <c r="BI164" s="182">
        <v>144.01764</v>
      </c>
      <c r="BJ164" s="182">
        <v>141.95186000000001</v>
      </c>
      <c r="BK164" s="182">
        <v>142.60567</v>
      </c>
      <c r="BL164" s="182">
        <v>142.34931</v>
      </c>
      <c r="BM164" s="182">
        <v>141.92499000000001</v>
      </c>
    </row>
    <row r="165" spans="1:65" x14ac:dyDescent="0.25">
      <c r="B165" s="148" t="s">
        <v>547</v>
      </c>
      <c r="C165" s="148">
        <v>8</v>
      </c>
      <c r="D165" s="178">
        <v>106.3</v>
      </c>
      <c r="E165" s="178">
        <v>107.12629</v>
      </c>
      <c r="F165" s="178">
        <v>111.40743000000001</v>
      </c>
      <c r="G165" s="178">
        <v>110.89113</v>
      </c>
      <c r="H165" s="178">
        <v>111.8125</v>
      </c>
      <c r="I165" s="178">
        <v>109.8159</v>
      </c>
      <c r="J165" s="178">
        <v>112.96536</v>
      </c>
      <c r="K165" s="178">
        <v>113.09777</v>
      </c>
      <c r="L165" s="178">
        <v>111.70028000000001</v>
      </c>
      <c r="M165" s="178">
        <v>114.09549</v>
      </c>
      <c r="N165" s="178">
        <v>113.31019000000001</v>
      </c>
      <c r="O165" s="178">
        <v>113.9452</v>
      </c>
      <c r="P165" s="178">
        <v>114.45141</v>
      </c>
      <c r="Q165" s="178">
        <v>114.90367000000001</v>
      </c>
      <c r="R165" s="178">
        <v>115.51242000000001</v>
      </c>
      <c r="S165" s="178">
        <v>113.95543000000001</v>
      </c>
      <c r="T165" s="178">
        <v>116.01584</v>
      </c>
      <c r="U165" s="178">
        <v>115.5853</v>
      </c>
      <c r="V165" s="179">
        <v>115.95793</v>
      </c>
      <c r="W165" s="179">
        <v>115.47393</v>
      </c>
      <c r="X165" s="179">
        <v>116.47409</v>
      </c>
      <c r="Y165" s="179">
        <v>114.17368</v>
      </c>
      <c r="Z165" s="179">
        <v>114.54897</v>
      </c>
      <c r="AA165" s="179">
        <v>115.30895</v>
      </c>
      <c r="AB165" s="179">
        <v>115.36862000000001</v>
      </c>
      <c r="AC165" s="179">
        <v>114.15851000000001</v>
      </c>
      <c r="AD165" s="179">
        <v>115.55929999999999</v>
      </c>
      <c r="AE165" s="179">
        <v>118.49079999999999</v>
      </c>
      <c r="AF165" s="179">
        <v>117.1026</v>
      </c>
      <c r="AG165" s="179">
        <v>115.65170999999999</v>
      </c>
      <c r="AH165" s="179">
        <v>119.42882</v>
      </c>
      <c r="AI165" s="179">
        <v>120.05583</v>
      </c>
      <c r="AJ165" s="179">
        <v>122.25042999999999</v>
      </c>
      <c r="AK165" s="179">
        <v>120.85932</v>
      </c>
      <c r="AL165" s="179">
        <v>119.51424</v>
      </c>
      <c r="AM165" s="179">
        <v>119.27301</v>
      </c>
      <c r="AN165" s="180">
        <v>119.95957875000001</v>
      </c>
      <c r="AO165" s="180">
        <v>121.70771999999999</v>
      </c>
      <c r="AP165" s="179">
        <v>119.41481</v>
      </c>
      <c r="AQ165" s="180">
        <v>121.48448</v>
      </c>
      <c r="AR165" s="180">
        <v>119.64894</v>
      </c>
      <c r="AS165" s="180">
        <v>121.92609</v>
      </c>
      <c r="AT165" s="180">
        <v>123.37345000000001</v>
      </c>
      <c r="AU165" s="181">
        <v>121.83487</v>
      </c>
      <c r="AV165" s="181">
        <v>127.86323</v>
      </c>
      <c r="AW165" s="181">
        <v>124.34592000000001</v>
      </c>
      <c r="AX165" s="181">
        <v>130.59908999999999</v>
      </c>
      <c r="AY165" s="181">
        <v>130.71890999999999</v>
      </c>
      <c r="AZ165" s="181">
        <v>129.96501000000001</v>
      </c>
      <c r="BA165" s="181">
        <v>131.61078000000001</v>
      </c>
      <c r="BB165" s="181">
        <v>133.43790000000001</v>
      </c>
      <c r="BC165" s="182">
        <v>133.26684</v>
      </c>
      <c r="BD165" s="182">
        <v>134.84299999999999</v>
      </c>
      <c r="BE165" s="182">
        <v>137.41578000000001</v>
      </c>
      <c r="BF165" s="183">
        <v>138.42214000000001</v>
      </c>
      <c r="BG165" s="182">
        <v>140.62881999999999</v>
      </c>
      <c r="BH165" s="182">
        <v>144.30577</v>
      </c>
      <c r="BI165" s="182">
        <v>145.42963</v>
      </c>
      <c r="BJ165" s="182">
        <v>142.13417999999999</v>
      </c>
      <c r="BK165" s="182">
        <v>143.97778</v>
      </c>
      <c r="BL165" s="182">
        <v>144.60186999999999</v>
      </c>
      <c r="BM165" s="182">
        <v>146.12984</v>
      </c>
    </row>
    <row r="166" spans="1:65" x14ac:dyDescent="0.25">
      <c r="B166" s="148" t="s">
        <v>548</v>
      </c>
      <c r="C166" s="148">
        <v>1</v>
      </c>
      <c r="D166" s="178">
        <v>103.94</v>
      </c>
      <c r="E166" s="178">
        <v>104.95028000000001</v>
      </c>
      <c r="F166" s="178">
        <v>104.74666999999999</v>
      </c>
      <c r="G166" s="178">
        <v>104.55824</v>
      </c>
      <c r="H166" s="178">
        <v>104.76148999999999</v>
      </c>
      <c r="I166" s="178">
        <v>104.65851000000001</v>
      </c>
      <c r="J166" s="178">
        <v>105.61736000000001</v>
      </c>
      <c r="K166" s="178">
        <v>106.00583</v>
      </c>
      <c r="L166" s="178">
        <v>108.08081</v>
      </c>
      <c r="M166" s="178">
        <v>107.47974000000001</v>
      </c>
      <c r="N166" s="178">
        <v>106.7081</v>
      </c>
      <c r="O166" s="178">
        <v>106.7081</v>
      </c>
      <c r="P166" s="178">
        <v>110.03307</v>
      </c>
      <c r="Q166" s="178">
        <v>110.28664999999999</v>
      </c>
      <c r="R166" s="178">
        <v>111.20377999999999</v>
      </c>
      <c r="S166" s="178">
        <v>111.31286</v>
      </c>
      <c r="T166" s="178">
        <v>110.41533</v>
      </c>
      <c r="U166" s="178">
        <v>110.41533</v>
      </c>
      <c r="V166" s="179">
        <v>110.41533</v>
      </c>
      <c r="W166" s="179">
        <v>110.03307</v>
      </c>
      <c r="X166" s="179">
        <v>113.4752</v>
      </c>
      <c r="Y166" s="179">
        <v>113.45953</v>
      </c>
      <c r="Z166" s="179">
        <v>113.45862</v>
      </c>
      <c r="AA166" s="179">
        <v>114.20310000000001</v>
      </c>
      <c r="AB166" s="179">
        <v>114.86194</v>
      </c>
      <c r="AC166" s="179">
        <v>114.23824999999999</v>
      </c>
      <c r="AD166" s="179">
        <v>114.23824999999999</v>
      </c>
      <c r="AE166" s="179">
        <v>115.63893</v>
      </c>
      <c r="AF166" s="179">
        <v>117.6567</v>
      </c>
      <c r="AG166" s="179">
        <v>122.16853</v>
      </c>
      <c r="AH166" s="179">
        <v>122.68807</v>
      </c>
      <c r="AI166" s="179">
        <v>122.67480999999999</v>
      </c>
      <c r="AJ166" s="179">
        <v>123.75612</v>
      </c>
      <c r="AK166" s="179">
        <v>124.24442000000001</v>
      </c>
      <c r="AL166" s="179">
        <v>124.24442000000001</v>
      </c>
      <c r="AM166" s="179">
        <v>124.22805</v>
      </c>
      <c r="AN166" s="180">
        <v>131.35130000000001</v>
      </c>
      <c r="AO166" s="180">
        <v>134.17695000000001</v>
      </c>
      <c r="AP166" s="179">
        <v>134.90848</v>
      </c>
      <c r="AQ166" s="180">
        <v>135.23876000000001</v>
      </c>
      <c r="AR166" s="180">
        <v>135.67028999999999</v>
      </c>
      <c r="AS166" s="180">
        <v>138.20749000000001</v>
      </c>
      <c r="AT166" s="180">
        <v>138.20749000000001</v>
      </c>
      <c r="AU166" s="181">
        <v>138.20749000000001</v>
      </c>
      <c r="AV166" s="181">
        <v>142.64928</v>
      </c>
      <c r="AW166" s="181">
        <v>141.59836999999999</v>
      </c>
      <c r="AX166" s="181">
        <v>142.10708</v>
      </c>
      <c r="AY166" s="181">
        <v>140.36363</v>
      </c>
      <c r="AZ166" s="181">
        <v>140.36363</v>
      </c>
      <c r="BA166" s="181">
        <v>142.05294000000001</v>
      </c>
      <c r="BB166" s="181">
        <v>141.51931999999999</v>
      </c>
      <c r="BC166" s="182">
        <v>141.80056999999999</v>
      </c>
      <c r="BD166" s="182">
        <v>141.80056999999999</v>
      </c>
      <c r="BE166" s="182">
        <v>142.70981</v>
      </c>
      <c r="BF166" s="183">
        <v>145.63994</v>
      </c>
      <c r="BG166" s="182">
        <v>147.05575999999999</v>
      </c>
      <c r="BH166" s="182">
        <v>151.16229000000001</v>
      </c>
      <c r="BI166" s="182">
        <v>154.28063</v>
      </c>
      <c r="BJ166" s="182">
        <v>158.22212999999999</v>
      </c>
      <c r="BK166" s="182">
        <v>158.22212999999999</v>
      </c>
      <c r="BL166" s="182">
        <v>158.22212999999999</v>
      </c>
      <c r="BM166" s="182">
        <v>158.22212999999999</v>
      </c>
    </row>
    <row r="167" spans="1:65" x14ac:dyDescent="0.25">
      <c r="B167" s="148" t="s">
        <v>549</v>
      </c>
      <c r="C167" s="148">
        <v>3</v>
      </c>
      <c r="D167" s="178">
        <v>107.29</v>
      </c>
      <c r="E167" s="178">
        <v>105.19435</v>
      </c>
      <c r="F167" s="178">
        <v>106.97230999999999</v>
      </c>
      <c r="G167" s="178">
        <v>105.64113</v>
      </c>
      <c r="H167" s="178">
        <v>106.70093</v>
      </c>
      <c r="I167" s="178">
        <v>105.80421</v>
      </c>
      <c r="J167" s="178">
        <v>109.09090999999999</v>
      </c>
      <c r="K167" s="178">
        <v>108.71755</v>
      </c>
      <c r="L167" s="178">
        <v>109.19423</v>
      </c>
      <c r="M167" s="178">
        <v>109.11903</v>
      </c>
      <c r="N167" s="178">
        <v>109.68067000000001</v>
      </c>
      <c r="O167" s="178">
        <v>109.61353</v>
      </c>
      <c r="P167" s="178">
        <v>111.82838</v>
      </c>
      <c r="Q167" s="178">
        <v>111.97202</v>
      </c>
      <c r="R167" s="178">
        <v>111.14422999999999</v>
      </c>
      <c r="S167" s="178">
        <v>111.76702</v>
      </c>
      <c r="T167" s="178">
        <v>112.25932</v>
      </c>
      <c r="U167" s="178">
        <v>109.92318</v>
      </c>
      <c r="V167" s="179">
        <v>111.92236</v>
      </c>
      <c r="W167" s="179">
        <v>110.59917</v>
      </c>
      <c r="X167" s="179">
        <v>115.55636</v>
      </c>
      <c r="Y167" s="179">
        <v>116.94159999999999</v>
      </c>
      <c r="Z167" s="179">
        <v>114.9552</v>
      </c>
      <c r="AA167" s="179">
        <v>117.06619999999999</v>
      </c>
      <c r="AB167" s="179">
        <v>118.3734</v>
      </c>
      <c r="AC167" s="179">
        <v>117.52076</v>
      </c>
      <c r="AD167" s="179">
        <v>117.53935</v>
      </c>
      <c r="AE167" s="179">
        <v>116.89787</v>
      </c>
      <c r="AF167" s="179">
        <v>119.64545</v>
      </c>
      <c r="AG167" s="179">
        <v>124.72624999999999</v>
      </c>
      <c r="AH167" s="179">
        <v>124.30974000000001</v>
      </c>
      <c r="AI167" s="179">
        <v>124.25031</v>
      </c>
      <c r="AJ167" s="179">
        <v>127.27321000000001</v>
      </c>
      <c r="AK167" s="179">
        <v>125.70652</v>
      </c>
      <c r="AL167" s="179">
        <v>125.64628</v>
      </c>
      <c r="AM167" s="179">
        <v>125.70652</v>
      </c>
      <c r="AN167" s="180">
        <v>129.89814666666666</v>
      </c>
      <c r="AO167" s="180">
        <v>134.56394</v>
      </c>
      <c r="AP167" s="179">
        <v>132.73997</v>
      </c>
      <c r="AQ167" s="180">
        <v>135.08939000000001</v>
      </c>
      <c r="AR167" s="180">
        <v>134.54506000000001</v>
      </c>
      <c r="AS167" s="180">
        <v>135.96287000000001</v>
      </c>
      <c r="AT167" s="180">
        <v>137.37051</v>
      </c>
      <c r="AU167" s="181">
        <v>138.74015</v>
      </c>
      <c r="AV167" s="181">
        <v>142.86037999999999</v>
      </c>
      <c r="AW167" s="181">
        <v>143.41265000000001</v>
      </c>
      <c r="AX167" s="181">
        <v>143.12563</v>
      </c>
      <c r="AY167" s="181">
        <v>145.48708999999999</v>
      </c>
      <c r="AZ167" s="181">
        <v>141.78797</v>
      </c>
      <c r="BA167" s="181">
        <v>145.16848999999999</v>
      </c>
      <c r="BB167" s="181">
        <v>147.56943000000001</v>
      </c>
      <c r="BC167" s="182">
        <v>146.61053000000001</v>
      </c>
      <c r="BD167" s="182">
        <v>147.11494999999999</v>
      </c>
      <c r="BE167" s="182">
        <v>146.31560999999999</v>
      </c>
      <c r="BF167" s="183">
        <v>147.11494999999999</v>
      </c>
      <c r="BG167" s="182">
        <v>148.18127000000001</v>
      </c>
      <c r="BH167" s="182">
        <v>151.88579999999999</v>
      </c>
      <c r="BI167" s="182">
        <v>152.45014</v>
      </c>
      <c r="BJ167" s="182">
        <v>156.10212000000001</v>
      </c>
      <c r="BK167" s="182">
        <v>157.56877</v>
      </c>
      <c r="BL167" s="182">
        <v>157.85312999999999</v>
      </c>
      <c r="BM167" s="182">
        <v>159.03211999999999</v>
      </c>
    </row>
    <row r="168" spans="1:65" x14ac:dyDescent="0.25">
      <c r="B168" s="148" t="s">
        <v>550</v>
      </c>
      <c r="C168" s="148">
        <v>4</v>
      </c>
      <c r="D168" s="178">
        <v>103.0975</v>
      </c>
      <c r="E168" s="178">
        <v>102.74865</v>
      </c>
      <c r="F168" s="178">
        <v>102.959835</v>
      </c>
      <c r="G168" s="178">
        <v>102.33492</v>
      </c>
      <c r="H168" s="178">
        <v>101.64767499999999</v>
      </c>
      <c r="I168" s="178">
        <v>101.7274525</v>
      </c>
      <c r="J168" s="178">
        <v>102.38283999999999</v>
      </c>
      <c r="K168" s="178">
        <v>102.06093749999999</v>
      </c>
      <c r="L168" s="178">
        <v>101.99371500000001</v>
      </c>
      <c r="M168" s="178">
        <v>102.482635</v>
      </c>
      <c r="N168" s="178">
        <v>102.6920125</v>
      </c>
      <c r="O168" s="178">
        <v>102.5723375</v>
      </c>
      <c r="P168" s="178">
        <v>101.75475</v>
      </c>
      <c r="Q168" s="178">
        <v>101.95075</v>
      </c>
      <c r="R168" s="178">
        <v>101.98350749999999</v>
      </c>
      <c r="S168" s="178">
        <v>102.6179175</v>
      </c>
      <c r="T168" s="178">
        <v>102.67884500000001</v>
      </c>
      <c r="U168" s="178">
        <v>102.5509625</v>
      </c>
      <c r="V168" s="179">
        <v>101.6793275</v>
      </c>
      <c r="W168" s="179">
        <v>102.98708500000001</v>
      </c>
      <c r="X168" s="179">
        <v>103.03095999999999</v>
      </c>
      <c r="Y168" s="179">
        <v>102.02338999999999</v>
      </c>
      <c r="Z168" s="179">
        <v>103.0666775</v>
      </c>
      <c r="AA168" s="179">
        <v>102.1587275</v>
      </c>
      <c r="AB168" s="179">
        <v>104.80470750000001</v>
      </c>
      <c r="AC168" s="179">
        <v>104.30944500000001</v>
      </c>
      <c r="AD168" s="179">
        <v>104.6671225</v>
      </c>
      <c r="AE168" s="179">
        <v>105.19861</v>
      </c>
      <c r="AF168" s="179">
        <v>105.58027250000001</v>
      </c>
      <c r="AG168" s="179">
        <v>105.5577375</v>
      </c>
      <c r="AH168" s="179">
        <v>106.46350750000001</v>
      </c>
      <c r="AI168" s="179">
        <v>107.11707250000001</v>
      </c>
      <c r="AJ168" s="179">
        <v>106.39791500000001</v>
      </c>
      <c r="AK168" s="179">
        <v>109.17811250000001</v>
      </c>
      <c r="AL168" s="179">
        <v>109.03241249999999</v>
      </c>
      <c r="AM168" s="179">
        <v>109.14501</v>
      </c>
      <c r="AN168" s="180">
        <v>109.3</v>
      </c>
      <c r="AO168" s="179">
        <v>109.27</v>
      </c>
      <c r="AP168" s="179">
        <v>109.3051275</v>
      </c>
      <c r="AQ168" s="180">
        <v>108.8991225</v>
      </c>
      <c r="AR168" s="180">
        <v>109.51898</v>
      </c>
      <c r="AS168" s="180">
        <v>109.4183975</v>
      </c>
      <c r="AT168" s="180">
        <v>108.95</v>
      </c>
      <c r="AU168" s="180">
        <v>110.9</v>
      </c>
      <c r="AV168" s="181">
        <v>111.86</v>
      </c>
      <c r="AW168" s="181">
        <v>111.95</v>
      </c>
      <c r="AX168" s="181">
        <v>113.734525</v>
      </c>
      <c r="AY168" s="181">
        <v>115.89215250000001</v>
      </c>
      <c r="AZ168" s="181">
        <v>117.47499999999999</v>
      </c>
      <c r="BA168" s="181">
        <v>118.29737250000001</v>
      </c>
      <c r="BB168" s="181">
        <v>118.25</v>
      </c>
      <c r="BC168" s="181">
        <v>119</v>
      </c>
      <c r="BD168" s="182">
        <v>119.1</v>
      </c>
      <c r="BE168" s="182">
        <v>118.4</v>
      </c>
      <c r="BF168" s="181">
        <v>120.15</v>
      </c>
      <c r="BG168" s="181">
        <v>121.87964749999999</v>
      </c>
      <c r="BH168" s="181">
        <v>121.84193999999999</v>
      </c>
      <c r="BI168" s="181">
        <v>123.52353500000001</v>
      </c>
      <c r="BJ168" s="182">
        <v>126.61633499999999</v>
      </c>
      <c r="BK168" s="181">
        <v>126.4636775</v>
      </c>
      <c r="BL168" s="181">
        <v>126.79951500000001</v>
      </c>
      <c r="BM168" s="181">
        <v>130.23907750000001</v>
      </c>
    </row>
    <row r="169" spans="1:65" x14ac:dyDescent="0.25">
      <c r="A169" s="173" t="s">
        <v>101</v>
      </c>
      <c r="B169" s="188"/>
      <c r="C169" s="186">
        <v>10</v>
      </c>
      <c r="D169" s="175">
        <f>D170</f>
        <v>107.01</v>
      </c>
      <c r="E169" s="175">
        <f t="shared" ref="E169:BM169" si="62">E170</f>
        <v>107.01208</v>
      </c>
      <c r="F169" s="175">
        <f t="shared" si="62"/>
        <v>107.01208</v>
      </c>
      <c r="G169" s="175">
        <f t="shared" si="62"/>
        <v>107.01208</v>
      </c>
      <c r="H169" s="175">
        <f t="shared" si="62"/>
        <v>107.01208</v>
      </c>
      <c r="I169" s="175">
        <f t="shared" si="62"/>
        <v>107.01208</v>
      </c>
      <c r="J169" s="175">
        <f t="shared" si="62"/>
        <v>107.01208</v>
      </c>
      <c r="K169" s="175">
        <f t="shared" si="62"/>
        <v>107.01208</v>
      </c>
      <c r="L169" s="175">
        <f t="shared" si="62"/>
        <v>107.01208</v>
      </c>
      <c r="M169" s="175">
        <f t="shared" si="62"/>
        <v>107.01208</v>
      </c>
      <c r="N169" s="175">
        <f t="shared" si="62"/>
        <v>107.01208</v>
      </c>
      <c r="O169" s="175">
        <f t="shared" si="62"/>
        <v>107.01208</v>
      </c>
      <c r="P169" s="175">
        <f t="shared" si="62"/>
        <v>113.36639</v>
      </c>
      <c r="Q169" s="175">
        <f t="shared" si="62"/>
        <v>113.36639</v>
      </c>
      <c r="R169" s="175">
        <f t="shared" si="62"/>
        <v>113.36639</v>
      </c>
      <c r="S169" s="175">
        <f t="shared" si="62"/>
        <v>113.36639</v>
      </c>
      <c r="T169" s="175">
        <f t="shared" si="62"/>
        <v>113.36639</v>
      </c>
      <c r="U169" s="175">
        <f t="shared" si="62"/>
        <v>113.36639</v>
      </c>
      <c r="V169" s="176">
        <f t="shared" si="62"/>
        <v>113.36639</v>
      </c>
      <c r="W169" s="176">
        <f t="shared" si="62"/>
        <v>113.36639</v>
      </c>
      <c r="X169" s="176">
        <f t="shared" si="62"/>
        <v>113.36639</v>
      </c>
      <c r="Y169" s="176">
        <f t="shared" si="62"/>
        <v>113.36639</v>
      </c>
      <c r="Z169" s="176">
        <f t="shared" si="62"/>
        <v>113.36639</v>
      </c>
      <c r="AA169" s="176">
        <f t="shared" si="62"/>
        <v>113.36639</v>
      </c>
      <c r="AB169" s="176">
        <f t="shared" si="62"/>
        <v>119.42549</v>
      </c>
      <c r="AC169" s="176">
        <f t="shared" si="62"/>
        <v>119.42549</v>
      </c>
      <c r="AD169" s="176">
        <f t="shared" si="62"/>
        <v>119.42549</v>
      </c>
      <c r="AE169" s="176">
        <f t="shared" si="62"/>
        <v>119.42549</v>
      </c>
      <c r="AF169" s="176">
        <f t="shared" si="62"/>
        <v>119.42549</v>
      </c>
      <c r="AG169" s="176">
        <f t="shared" si="62"/>
        <v>119.42549</v>
      </c>
      <c r="AH169" s="176">
        <f t="shared" si="62"/>
        <v>119.42549</v>
      </c>
      <c r="AI169" s="176">
        <f t="shared" si="62"/>
        <v>119.425494</v>
      </c>
      <c r="AJ169" s="176">
        <f t="shared" si="62"/>
        <v>119.42549</v>
      </c>
      <c r="AK169" s="176">
        <f t="shared" si="62"/>
        <v>119.42549</v>
      </c>
      <c r="AL169" s="176">
        <f t="shared" si="62"/>
        <v>119.42549</v>
      </c>
      <c r="AM169" s="176">
        <f t="shared" si="62"/>
        <v>119.42549</v>
      </c>
      <c r="AN169" s="176">
        <f t="shared" si="62"/>
        <v>128.33596399999999</v>
      </c>
      <c r="AO169" s="176">
        <f t="shared" si="62"/>
        <v>128.33596</v>
      </c>
      <c r="AP169" s="176">
        <f t="shared" si="62"/>
        <v>128.33596</v>
      </c>
      <c r="AQ169" s="176">
        <f t="shared" si="62"/>
        <v>128.33596</v>
      </c>
      <c r="AR169" s="176">
        <f t="shared" si="62"/>
        <v>128.33596</v>
      </c>
      <c r="AS169" s="176">
        <f t="shared" si="62"/>
        <v>128.33596</v>
      </c>
      <c r="AT169" s="176">
        <f t="shared" si="62"/>
        <v>128.33596</v>
      </c>
      <c r="AU169" s="176">
        <f t="shared" si="62"/>
        <v>128.33596</v>
      </c>
      <c r="AV169" s="176">
        <f t="shared" si="62"/>
        <v>128.33596</v>
      </c>
      <c r="AW169" s="176">
        <f t="shared" si="62"/>
        <v>128.33596</v>
      </c>
      <c r="AX169" s="176">
        <f t="shared" si="62"/>
        <v>128.33596</v>
      </c>
      <c r="AY169" s="176">
        <f t="shared" si="62"/>
        <v>128.33596</v>
      </c>
      <c r="AZ169" s="176">
        <f t="shared" si="62"/>
        <v>134.52180000000001</v>
      </c>
      <c r="BA169" s="176">
        <f t="shared" si="62"/>
        <v>134.52180000000001</v>
      </c>
      <c r="BB169" s="176">
        <f t="shared" si="62"/>
        <v>134.52180000000001</v>
      </c>
      <c r="BC169" s="176">
        <f t="shared" si="62"/>
        <v>134.52180000000001</v>
      </c>
      <c r="BD169" s="176">
        <f t="shared" si="62"/>
        <v>134.52180000000001</v>
      </c>
      <c r="BE169" s="176">
        <f t="shared" si="62"/>
        <v>134.52180000000001</v>
      </c>
      <c r="BF169" s="176">
        <f t="shared" si="62"/>
        <v>134.52180000000001</v>
      </c>
      <c r="BG169" s="176">
        <f t="shared" si="62"/>
        <v>134.52180000000001</v>
      </c>
      <c r="BH169" s="176">
        <f t="shared" si="62"/>
        <v>134.52180000000001</v>
      </c>
      <c r="BI169" s="176">
        <f t="shared" si="62"/>
        <v>134.52180000000001</v>
      </c>
      <c r="BJ169" s="176">
        <f t="shared" si="62"/>
        <v>134.52180000000001</v>
      </c>
      <c r="BK169" s="176">
        <f t="shared" si="62"/>
        <v>134.52180000000001</v>
      </c>
      <c r="BL169" s="176">
        <f t="shared" si="62"/>
        <v>146.22304</v>
      </c>
      <c r="BM169" s="176">
        <f t="shared" si="62"/>
        <v>146.22304</v>
      </c>
    </row>
    <row r="170" spans="1:65" x14ac:dyDescent="0.25">
      <c r="B170" s="148" t="s">
        <v>551</v>
      </c>
      <c r="C170" s="148">
        <v>10</v>
      </c>
      <c r="D170" s="178">
        <v>107.01</v>
      </c>
      <c r="E170" s="178">
        <v>107.01208</v>
      </c>
      <c r="F170" s="178">
        <v>107.01208</v>
      </c>
      <c r="G170" s="178">
        <v>107.01208</v>
      </c>
      <c r="H170" s="178">
        <v>107.01208</v>
      </c>
      <c r="I170" s="178">
        <v>107.01208</v>
      </c>
      <c r="J170" s="178">
        <v>107.01208</v>
      </c>
      <c r="K170" s="178">
        <v>107.01208</v>
      </c>
      <c r="L170" s="178">
        <v>107.01208</v>
      </c>
      <c r="M170" s="178">
        <v>107.01208</v>
      </c>
      <c r="N170" s="178">
        <v>107.01208</v>
      </c>
      <c r="O170" s="178">
        <v>107.01208</v>
      </c>
      <c r="P170" s="178">
        <v>113.36639</v>
      </c>
      <c r="Q170" s="178">
        <v>113.36639</v>
      </c>
      <c r="R170" s="178">
        <v>113.36639</v>
      </c>
      <c r="S170" s="178">
        <v>113.36639</v>
      </c>
      <c r="T170" s="178">
        <v>113.36639</v>
      </c>
      <c r="U170" s="178">
        <v>113.36639</v>
      </c>
      <c r="V170" s="179">
        <v>113.36639</v>
      </c>
      <c r="W170" s="179">
        <v>113.36639</v>
      </c>
      <c r="X170" s="179">
        <v>113.36639</v>
      </c>
      <c r="Y170" s="179">
        <v>113.36639</v>
      </c>
      <c r="Z170" s="179">
        <v>113.36639</v>
      </c>
      <c r="AA170" s="179">
        <v>113.36639</v>
      </c>
      <c r="AB170" s="179">
        <v>119.42549</v>
      </c>
      <c r="AC170" s="179">
        <v>119.42549</v>
      </c>
      <c r="AD170" s="179">
        <v>119.42549</v>
      </c>
      <c r="AE170" s="179">
        <v>119.42549</v>
      </c>
      <c r="AF170" s="179">
        <v>119.42549</v>
      </c>
      <c r="AG170" s="179">
        <v>119.42549</v>
      </c>
      <c r="AH170" s="179">
        <v>119.42549</v>
      </c>
      <c r="AI170" s="179">
        <v>119.425494</v>
      </c>
      <c r="AJ170" s="179">
        <v>119.42549</v>
      </c>
      <c r="AK170" s="179">
        <v>119.42549</v>
      </c>
      <c r="AL170" s="179">
        <v>119.42549</v>
      </c>
      <c r="AM170" s="179">
        <v>119.42549</v>
      </c>
      <c r="AN170" s="180">
        <v>128.33596399999999</v>
      </c>
      <c r="AO170" s="180">
        <v>128.33596</v>
      </c>
      <c r="AP170" s="179">
        <v>128.33596</v>
      </c>
      <c r="AQ170" s="180">
        <v>128.33596</v>
      </c>
      <c r="AR170" s="180">
        <v>128.33596</v>
      </c>
      <c r="AS170" s="180">
        <v>128.33596</v>
      </c>
      <c r="AT170" s="180">
        <v>128.33596</v>
      </c>
      <c r="AU170" s="180">
        <v>128.33596</v>
      </c>
      <c r="AV170" s="181">
        <v>128.33596</v>
      </c>
      <c r="AW170" s="181">
        <v>128.33596</v>
      </c>
      <c r="AX170" s="181">
        <v>128.33596</v>
      </c>
      <c r="AY170" s="181">
        <v>128.33596</v>
      </c>
      <c r="AZ170" s="181">
        <v>134.52180000000001</v>
      </c>
      <c r="BA170" s="181">
        <v>134.52180000000001</v>
      </c>
      <c r="BB170" s="181">
        <v>134.52180000000001</v>
      </c>
      <c r="BC170" s="181">
        <v>134.52180000000001</v>
      </c>
      <c r="BD170" s="182">
        <v>134.52180000000001</v>
      </c>
      <c r="BE170" s="182">
        <v>134.52180000000001</v>
      </c>
      <c r="BF170" s="182">
        <v>134.52180000000001</v>
      </c>
      <c r="BG170" s="182">
        <v>134.52180000000001</v>
      </c>
      <c r="BH170" s="182">
        <v>134.52180000000001</v>
      </c>
      <c r="BI170" s="182">
        <v>134.52180000000001</v>
      </c>
      <c r="BJ170" s="182">
        <v>134.52180000000001</v>
      </c>
      <c r="BK170" s="182">
        <v>134.52180000000001</v>
      </c>
      <c r="BL170" s="182">
        <v>146.22304</v>
      </c>
      <c r="BM170" s="182">
        <v>146.22304</v>
      </c>
    </row>
    <row r="171" spans="1:65" x14ac:dyDescent="0.25">
      <c r="D171" s="178"/>
      <c r="E171" s="178"/>
      <c r="F171" s="178"/>
      <c r="G171" s="178"/>
      <c r="H171" s="178"/>
      <c r="I171" s="178"/>
      <c r="J171" s="178"/>
      <c r="K171" s="178"/>
      <c r="L171" s="178"/>
      <c r="M171" s="178"/>
      <c r="N171" s="178"/>
      <c r="O171" s="178"/>
      <c r="P171" s="178"/>
      <c r="Q171" s="178"/>
      <c r="R171" s="178"/>
      <c r="S171" s="178"/>
      <c r="T171" s="178"/>
      <c r="U171" s="178"/>
      <c r="V171" s="179"/>
      <c r="W171" s="179"/>
      <c r="X171" s="179"/>
      <c r="Y171" s="179"/>
      <c r="Z171" s="179"/>
      <c r="AA171" s="179"/>
      <c r="AB171" s="179"/>
      <c r="AC171" s="179"/>
      <c r="AD171" s="179"/>
      <c r="AE171" s="179"/>
      <c r="AF171" s="179"/>
      <c r="AG171" s="179"/>
      <c r="AH171" s="179"/>
      <c r="AI171" s="179"/>
      <c r="AJ171" s="179"/>
      <c r="AK171" s="179"/>
      <c r="AL171" s="179"/>
      <c r="AM171" s="179"/>
      <c r="AN171" s="180"/>
      <c r="AO171" s="179"/>
      <c r="AP171" s="179"/>
      <c r="AQ171" s="180"/>
      <c r="AR171" s="180"/>
      <c r="AS171" s="180"/>
      <c r="AT171" s="180"/>
      <c r="AU171" s="181"/>
      <c r="AW171" s="181"/>
      <c r="AY171" s="181"/>
      <c r="AZ171" s="181"/>
      <c r="BA171" s="181"/>
      <c r="BD171" s="181"/>
      <c r="BF171" s="181"/>
      <c r="BG171" s="181"/>
    </row>
    <row r="172" spans="1:65" x14ac:dyDescent="0.25">
      <c r="A172" s="159" t="s">
        <v>102</v>
      </c>
      <c r="B172" s="192"/>
      <c r="C172" s="161">
        <v>28</v>
      </c>
      <c r="D172" s="162">
        <f>(D173*14+D187*9+D194*5)/28</f>
        <v>103.79321428571428</v>
      </c>
      <c r="E172" s="162">
        <f t="shared" ref="E172:BK172" si="63">(E173*14+E187*9+E194*5)/28</f>
        <v>105.46227642857143</v>
      </c>
      <c r="F172" s="162">
        <f t="shared" si="63"/>
        <v>105.87083821428571</v>
      </c>
      <c r="G172" s="162">
        <f t="shared" si="63"/>
        <v>106.80496107142858</v>
      </c>
      <c r="H172" s="162">
        <f t="shared" si="63"/>
        <v>107.15417107142856</v>
      </c>
      <c r="I172" s="162">
        <f t="shared" si="63"/>
        <v>107.66392857142857</v>
      </c>
      <c r="J172" s="162">
        <f t="shared" si="63"/>
        <v>107.85459071428571</v>
      </c>
      <c r="K172" s="162">
        <f t="shared" si="63"/>
        <v>108.19804928571428</v>
      </c>
      <c r="L172" s="162">
        <f t="shared" si="63"/>
        <v>108.34369642857142</v>
      </c>
      <c r="M172" s="162">
        <f t="shared" si="63"/>
        <v>108.56778928571427</v>
      </c>
      <c r="N172" s="162">
        <f t="shared" si="63"/>
        <v>108.58404285714286</v>
      </c>
      <c r="O172" s="162">
        <f t="shared" si="63"/>
        <v>109.0762932142857</v>
      </c>
      <c r="P172" s="162">
        <f t="shared" si="63"/>
        <v>109.96464821428572</v>
      </c>
      <c r="Q172" s="162">
        <f t="shared" si="63"/>
        <v>109.89374035714286</v>
      </c>
      <c r="R172" s="162">
        <f t="shared" si="63"/>
        <v>110.93207285714286</v>
      </c>
      <c r="S172" s="162">
        <f t="shared" si="63"/>
        <v>112.55389642857143</v>
      </c>
      <c r="T172" s="162">
        <f t="shared" si="63"/>
        <v>113.08207285714286</v>
      </c>
      <c r="U172" s="162">
        <f t="shared" si="63"/>
        <v>113.50594428571428</v>
      </c>
      <c r="V172" s="163">
        <f t="shared" si="63"/>
        <v>114.05457607142857</v>
      </c>
      <c r="W172" s="163">
        <f t="shared" si="63"/>
        <v>114.38164250000001</v>
      </c>
      <c r="X172" s="163">
        <f t="shared" si="63"/>
        <v>114.33985678571426</v>
      </c>
      <c r="Y172" s="163">
        <f t="shared" si="63"/>
        <v>115.23591250000001</v>
      </c>
      <c r="Z172" s="163">
        <f t="shared" si="63"/>
        <v>117.29615857142856</v>
      </c>
      <c r="AA172" s="163">
        <f t="shared" si="63"/>
        <v>117.59311678571429</v>
      </c>
      <c r="AB172" s="163">
        <f t="shared" si="63"/>
        <v>117.72385785714286</v>
      </c>
      <c r="AC172" s="163">
        <f t="shared" si="63"/>
        <v>119.08295285714284</v>
      </c>
      <c r="AD172" s="163">
        <f t="shared" si="63"/>
        <v>119.13980678571428</v>
      </c>
      <c r="AE172" s="163">
        <f t="shared" si="63"/>
        <v>119.24171535714287</v>
      </c>
      <c r="AF172" s="163">
        <f t="shared" si="63"/>
        <v>118.77458607142857</v>
      </c>
      <c r="AG172" s="163">
        <f t="shared" si="63"/>
        <v>118.22251607142857</v>
      </c>
      <c r="AH172" s="163">
        <f t="shared" si="63"/>
        <v>119.16936964285715</v>
      </c>
      <c r="AI172" s="163">
        <f t="shared" si="63"/>
        <v>120.12155499999999</v>
      </c>
      <c r="AJ172" s="163">
        <f t="shared" si="63"/>
        <v>120.77080607142855</v>
      </c>
      <c r="AK172" s="163">
        <f t="shared" si="63"/>
        <v>120.98284035714285</v>
      </c>
      <c r="AL172" s="163">
        <f t="shared" si="63"/>
        <v>120.95124392857143</v>
      </c>
      <c r="AM172" s="163">
        <f t="shared" si="63"/>
        <v>120.87329750000001</v>
      </c>
      <c r="AN172" s="163">
        <f t="shared" si="63"/>
        <v>120.9939407142857</v>
      </c>
      <c r="AO172" s="163">
        <f t="shared" si="63"/>
        <v>125.19213750000002</v>
      </c>
      <c r="AP172" s="163">
        <f t="shared" si="63"/>
        <v>125.04789321428572</v>
      </c>
      <c r="AQ172" s="163">
        <f t="shared" si="63"/>
        <v>125.30395571428572</v>
      </c>
      <c r="AR172" s="163">
        <f t="shared" si="63"/>
        <v>124.99958285714287</v>
      </c>
      <c r="AS172" s="163">
        <f t="shared" si="63"/>
        <v>124.77802785714286</v>
      </c>
      <c r="AT172" s="163">
        <f t="shared" si="63"/>
        <v>129.70503964285714</v>
      </c>
      <c r="AU172" s="163">
        <f t="shared" si="63"/>
        <v>130.07360678571428</v>
      </c>
      <c r="AV172" s="163">
        <f t="shared" si="63"/>
        <v>130.02114857142857</v>
      </c>
      <c r="AW172" s="163">
        <f t="shared" si="63"/>
        <v>129.94210928571428</v>
      </c>
      <c r="AX172" s="163">
        <f t="shared" si="63"/>
        <v>131.00752214285714</v>
      </c>
      <c r="AY172" s="163">
        <f t="shared" si="63"/>
        <v>131.59112928571429</v>
      </c>
      <c r="AZ172" s="163">
        <f t="shared" si="63"/>
        <v>131.87674214285715</v>
      </c>
      <c r="BA172" s="163">
        <f t="shared" si="63"/>
        <v>133.04296714285712</v>
      </c>
      <c r="BB172" s="163">
        <f t="shared" si="63"/>
        <v>133.40312214285714</v>
      </c>
      <c r="BC172" s="163">
        <f t="shared" si="63"/>
        <v>133.5235882142857</v>
      </c>
      <c r="BD172" s="163">
        <f t="shared" si="63"/>
        <v>133.97923892857145</v>
      </c>
      <c r="BE172" s="163">
        <f t="shared" si="63"/>
        <v>133.90630535714286</v>
      </c>
      <c r="BF172" s="163">
        <f t="shared" si="63"/>
        <v>134.22735249999999</v>
      </c>
      <c r="BG172" s="163">
        <f t="shared" si="63"/>
        <v>135.20114678571426</v>
      </c>
      <c r="BH172" s="163">
        <f t="shared" si="63"/>
        <v>135.62906214285712</v>
      </c>
      <c r="BI172" s="163">
        <f t="shared" si="63"/>
        <v>135.90321821428572</v>
      </c>
      <c r="BJ172" s="163">
        <f t="shared" si="63"/>
        <v>136.10415142857144</v>
      </c>
      <c r="BK172" s="163">
        <f t="shared" si="63"/>
        <v>136.88746142857144</v>
      </c>
      <c r="BL172" s="163">
        <f>(BL173*14+BL187*9+BL194*5)/28</f>
        <v>137.01462428571429</v>
      </c>
      <c r="BM172" s="163">
        <f>(BM173*14+BM187*9+BM194*5)/28</f>
        <v>141.50120357142856</v>
      </c>
    </row>
    <row r="173" spans="1:65" x14ac:dyDescent="0.25">
      <c r="A173" s="189" t="s">
        <v>103</v>
      </c>
      <c r="B173" s="188"/>
      <c r="C173" s="168">
        <v>14</v>
      </c>
      <c r="D173" s="169">
        <f>(D174*13+D184*1)/14</f>
        <v>103.10785714285714</v>
      </c>
      <c r="E173" s="169">
        <f t="shared" ref="E173:BK173" si="64">(E174*13+E184*1)/14</f>
        <v>104.37761714285715</v>
      </c>
      <c r="F173" s="169">
        <f t="shared" si="64"/>
        <v>105.1947407142857</v>
      </c>
      <c r="G173" s="169">
        <f t="shared" si="64"/>
        <v>105.89333285714285</v>
      </c>
      <c r="H173" s="169">
        <f t="shared" si="64"/>
        <v>106.32385571428571</v>
      </c>
      <c r="I173" s="169">
        <f t="shared" si="64"/>
        <v>107.30642857142857</v>
      </c>
      <c r="J173" s="169">
        <f t="shared" si="64"/>
        <v>107.724695</v>
      </c>
      <c r="K173" s="169">
        <f t="shared" si="64"/>
        <v>108.41161214285714</v>
      </c>
      <c r="L173" s="169">
        <f t="shared" si="64"/>
        <v>108.70290642857142</v>
      </c>
      <c r="M173" s="169">
        <f t="shared" si="64"/>
        <v>109.15109214285712</v>
      </c>
      <c r="N173" s="169">
        <f t="shared" si="64"/>
        <v>108.98030785714286</v>
      </c>
      <c r="O173" s="169">
        <f t="shared" si="64"/>
        <v>109.96480857142856</v>
      </c>
      <c r="P173" s="169">
        <f t="shared" si="64"/>
        <v>110.72020071428572</v>
      </c>
      <c r="Q173" s="169">
        <f t="shared" si="64"/>
        <v>110.57838500000001</v>
      </c>
      <c r="R173" s="169">
        <f t="shared" si="64"/>
        <v>112.65505</v>
      </c>
      <c r="S173" s="169">
        <f t="shared" si="64"/>
        <v>114.51269142857143</v>
      </c>
      <c r="T173" s="169">
        <f t="shared" si="64"/>
        <v>115.00658357142858</v>
      </c>
      <c r="U173" s="169">
        <f t="shared" si="64"/>
        <v>115.85432642857143</v>
      </c>
      <c r="V173" s="170">
        <f t="shared" si="64"/>
        <v>116.95159</v>
      </c>
      <c r="W173" s="170">
        <f t="shared" si="64"/>
        <v>117.60572285714287</v>
      </c>
      <c r="X173" s="170">
        <f t="shared" si="64"/>
        <v>117.52215142857141</v>
      </c>
      <c r="Y173" s="170">
        <f t="shared" si="64"/>
        <v>118.2990742857143</v>
      </c>
      <c r="Z173" s="170">
        <f t="shared" si="64"/>
        <v>118.74832928571428</v>
      </c>
      <c r="AA173" s="170">
        <f t="shared" si="64"/>
        <v>118.96788571428571</v>
      </c>
      <c r="AB173" s="170">
        <f t="shared" si="64"/>
        <v>119.08689857142858</v>
      </c>
      <c r="AC173" s="170">
        <f t="shared" si="64"/>
        <v>119.28547071428571</v>
      </c>
      <c r="AD173" s="170">
        <f t="shared" si="64"/>
        <v>119.39917857142858</v>
      </c>
      <c r="AE173" s="170">
        <f t="shared" si="64"/>
        <v>118.69001285714286</v>
      </c>
      <c r="AF173" s="170">
        <f t="shared" si="64"/>
        <v>117.7557542857143</v>
      </c>
      <c r="AG173" s="170">
        <f t="shared" si="64"/>
        <v>116.6516142857143</v>
      </c>
      <c r="AH173" s="170">
        <f t="shared" si="64"/>
        <v>116.41337857142858</v>
      </c>
      <c r="AI173" s="170">
        <f t="shared" si="64"/>
        <v>116.71157142857143</v>
      </c>
      <c r="AJ173" s="170">
        <f t="shared" si="64"/>
        <v>118.01007428571428</v>
      </c>
      <c r="AK173" s="170">
        <f t="shared" si="64"/>
        <v>118.43414285714286</v>
      </c>
      <c r="AL173" s="170">
        <f t="shared" si="64"/>
        <v>118.37094999999999</v>
      </c>
      <c r="AM173" s="170">
        <f t="shared" si="64"/>
        <v>118.21505714285715</v>
      </c>
      <c r="AN173" s="170">
        <f t="shared" si="64"/>
        <v>118.45634357142856</v>
      </c>
      <c r="AO173" s="170">
        <f t="shared" si="64"/>
        <v>119.66666785714285</v>
      </c>
      <c r="AP173" s="170">
        <f t="shared" si="64"/>
        <v>119.37817928571427</v>
      </c>
      <c r="AQ173" s="170">
        <f t="shared" si="64"/>
        <v>119.76875857142859</v>
      </c>
      <c r="AR173" s="170">
        <f t="shared" si="64"/>
        <v>119.16001285714286</v>
      </c>
      <c r="AS173" s="170">
        <f t="shared" si="64"/>
        <v>118.71690285714286</v>
      </c>
      <c r="AT173" s="170">
        <f t="shared" si="64"/>
        <v>118.75577142857142</v>
      </c>
      <c r="AU173" s="170">
        <f t="shared" si="64"/>
        <v>119.49290571428571</v>
      </c>
      <c r="AV173" s="170">
        <f t="shared" si="64"/>
        <v>119.3879892857143</v>
      </c>
      <c r="AW173" s="170">
        <f t="shared" si="64"/>
        <v>119.22991071428571</v>
      </c>
      <c r="AX173" s="170">
        <f t="shared" si="64"/>
        <v>117.99592285714286</v>
      </c>
      <c r="AY173" s="170">
        <f t="shared" si="64"/>
        <v>118.66905714285714</v>
      </c>
      <c r="AZ173" s="170">
        <f t="shared" si="64"/>
        <v>119.24028285714287</v>
      </c>
      <c r="BA173" s="170">
        <f t="shared" si="64"/>
        <v>119.55349714285714</v>
      </c>
      <c r="BB173" s="170">
        <f t="shared" si="64"/>
        <v>120.27380714285714</v>
      </c>
      <c r="BC173" s="170">
        <f t="shared" si="64"/>
        <v>120.51473928571428</v>
      </c>
      <c r="BD173" s="170">
        <f t="shared" si="64"/>
        <v>120.9833492857143</v>
      </c>
      <c r="BE173" s="170">
        <f t="shared" si="64"/>
        <v>120.83748214285716</v>
      </c>
      <c r="BF173" s="170">
        <f t="shared" si="64"/>
        <v>121.47957642857141</v>
      </c>
      <c r="BG173" s="170">
        <f t="shared" si="64"/>
        <v>122.85673642857141</v>
      </c>
      <c r="BH173" s="170">
        <f t="shared" si="64"/>
        <v>123.71256714285713</v>
      </c>
      <c r="BI173" s="170">
        <f t="shared" si="64"/>
        <v>124.2608792857143</v>
      </c>
      <c r="BJ173" s="170">
        <f t="shared" si="64"/>
        <v>124.66274571428572</v>
      </c>
      <c r="BK173" s="170">
        <f t="shared" si="64"/>
        <v>126.22936571428572</v>
      </c>
      <c r="BL173" s="170">
        <f>(BL174*13+BL184*1)/14</f>
        <v>126.48369142857142</v>
      </c>
      <c r="BM173" s="170">
        <f>(BM174*13+BM184*1)/14</f>
        <v>127.25292142857143</v>
      </c>
    </row>
    <row r="174" spans="1:65" x14ac:dyDescent="0.25">
      <c r="A174" s="173" t="s">
        <v>104</v>
      </c>
      <c r="B174" s="188"/>
      <c r="C174" s="186">
        <v>13</v>
      </c>
      <c r="D174" s="175">
        <f>(D175*2+D176*3+D177*1+D178*1+D179*2+D181*3+D182*1)/13</f>
        <v>103.34692307692308</v>
      </c>
      <c r="E174" s="175">
        <f t="shared" ref="E174:BK174" si="65">(E175*2+E176*3+E177*1+E178*1+E179*2+E181*3+E182*1)/13</f>
        <v>104.71435692307692</v>
      </c>
      <c r="F174" s="175">
        <f t="shared" si="65"/>
        <v>105.59433615384614</v>
      </c>
      <c r="G174" s="175">
        <f t="shared" si="65"/>
        <v>106.34666615384616</v>
      </c>
      <c r="H174" s="175">
        <f t="shared" si="65"/>
        <v>106.81030615384614</v>
      </c>
      <c r="I174" s="175">
        <f t="shared" si="65"/>
        <v>107.86846153846153</v>
      </c>
      <c r="J174" s="175">
        <f t="shared" si="65"/>
        <v>108.3189023076923</v>
      </c>
      <c r="K174" s="175">
        <f t="shared" si="65"/>
        <v>109.05865923076922</v>
      </c>
      <c r="L174" s="175">
        <f t="shared" si="65"/>
        <v>109.37236076923077</v>
      </c>
      <c r="M174" s="175">
        <f t="shared" si="65"/>
        <v>109.85502230769228</v>
      </c>
      <c r="N174" s="175">
        <f t="shared" si="65"/>
        <v>109.67110076923078</v>
      </c>
      <c r="O174" s="175">
        <f t="shared" si="65"/>
        <v>110.7313323076923</v>
      </c>
      <c r="P174" s="175">
        <f t="shared" si="65"/>
        <v>111.54483153846155</v>
      </c>
      <c r="Q174" s="175">
        <f t="shared" si="65"/>
        <v>111.39210692307694</v>
      </c>
      <c r="R174" s="175">
        <f t="shared" si="65"/>
        <v>113.6285153846154</v>
      </c>
      <c r="S174" s="175">
        <f t="shared" si="65"/>
        <v>115.62905230769231</v>
      </c>
      <c r="T174" s="175">
        <f t="shared" si="65"/>
        <v>116.16093615384617</v>
      </c>
      <c r="U174" s="175">
        <f t="shared" si="65"/>
        <v>117.07388999999999</v>
      </c>
      <c r="V174" s="176">
        <f t="shared" si="65"/>
        <v>118.25555846153846</v>
      </c>
      <c r="W174" s="176">
        <f t="shared" si="65"/>
        <v>118.96000923076924</v>
      </c>
      <c r="X174" s="176">
        <f t="shared" si="65"/>
        <v>118.8700092307692</v>
      </c>
      <c r="Y174" s="176">
        <f t="shared" si="65"/>
        <v>119.7066953846154</v>
      </c>
      <c r="Z174" s="176">
        <f t="shared" si="65"/>
        <v>120.19050846153846</v>
      </c>
      <c r="AA174" s="176">
        <f t="shared" si="65"/>
        <v>120.42695384615385</v>
      </c>
      <c r="AB174" s="176">
        <f t="shared" si="65"/>
        <v>120.55512153846153</v>
      </c>
      <c r="AC174" s="176">
        <f t="shared" si="65"/>
        <v>120.76896846153846</v>
      </c>
      <c r="AD174" s="176">
        <f t="shared" si="65"/>
        <v>120.89142307692308</v>
      </c>
      <c r="AE174" s="176">
        <f t="shared" si="65"/>
        <v>120.12770615384616</v>
      </c>
      <c r="AF174" s="176">
        <f t="shared" si="65"/>
        <v>119.12158153846157</v>
      </c>
      <c r="AG174" s="176">
        <f t="shared" si="65"/>
        <v>117.93250769230771</v>
      </c>
      <c r="AH174" s="176">
        <f t="shared" si="65"/>
        <v>117.67594615384617</v>
      </c>
      <c r="AI174" s="176">
        <f t="shared" si="65"/>
        <v>117.99707692307692</v>
      </c>
      <c r="AJ174" s="176">
        <f t="shared" si="65"/>
        <v>119.39546461538461</v>
      </c>
      <c r="AK174" s="176">
        <f t="shared" si="65"/>
        <v>119.85215384615384</v>
      </c>
      <c r="AL174" s="176">
        <f t="shared" si="65"/>
        <v>119.7841</v>
      </c>
      <c r="AM174" s="176">
        <f t="shared" si="65"/>
        <v>119.61621538461539</v>
      </c>
      <c r="AN174" s="176">
        <f t="shared" si="65"/>
        <v>119.87606230769231</v>
      </c>
      <c r="AO174" s="176">
        <f t="shared" si="65"/>
        <v>121.17948846153845</v>
      </c>
      <c r="AP174" s="176">
        <f t="shared" si="65"/>
        <v>120.86880846153844</v>
      </c>
      <c r="AQ174" s="176">
        <f t="shared" si="65"/>
        <v>121.28943230769232</v>
      </c>
      <c r="AR174" s="176">
        <f t="shared" si="65"/>
        <v>120.63386</v>
      </c>
      <c r="AS174" s="176">
        <f t="shared" si="65"/>
        <v>120.15666461538461</v>
      </c>
      <c r="AT174" s="176">
        <f t="shared" si="65"/>
        <v>120.19852307692307</v>
      </c>
      <c r="AU174" s="176">
        <f t="shared" si="65"/>
        <v>120.99235999999999</v>
      </c>
      <c r="AV174" s="176">
        <f t="shared" si="65"/>
        <v>120.87937307692309</v>
      </c>
      <c r="AW174" s="176">
        <f t="shared" si="65"/>
        <v>120.70913461538461</v>
      </c>
      <c r="AX174" s="176">
        <f t="shared" si="65"/>
        <v>119.38022461538461</v>
      </c>
      <c r="AY174" s="176">
        <f t="shared" si="65"/>
        <v>120.10513846153846</v>
      </c>
      <c r="AZ174" s="176">
        <f t="shared" si="65"/>
        <v>120.72030461538462</v>
      </c>
      <c r="BA174" s="176">
        <f t="shared" si="65"/>
        <v>121.0576123076923</v>
      </c>
      <c r="BB174" s="176">
        <f t="shared" si="65"/>
        <v>121.83333076923077</v>
      </c>
      <c r="BC174" s="176">
        <f t="shared" si="65"/>
        <v>122.09279615384615</v>
      </c>
      <c r="BD174" s="176">
        <f t="shared" si="65"/>
        <v>122.59745307692309</v>
      </c>
      <c r="BE174" s="176">
        <f t="shared" si="65"/>
        <v>122.44036538461539</v>
      </c>
      <c r="BF174" s="176">
        <f t="shared" si="65"/>
        <v>123.13185153846152</v>
      </c>
      <c r="BG174" s="176">
        <f t="shared" si="65"/>
        <v>124.61494692307691</v>
      </c>
      <c r="BH174" s="176">
        <f t="shared" si="65"/>
        <v>125.53661076923075</v>
      </c>
      <c r="BI174" s="176">
        <f t="shared" si="65"/>
        <v>126.12710076923078</v>
      </c>
      <c r="BJ174" s="176">
        <f t="shared" si="65"/>
        <v>126.55988000000001</v>
      </c>
      <c r="BK174" s="176">
        <f t="shared" si="65"/>
        <v>128.24700923076924</v>
      </c>
      <c r="BL174" s="176">
        <f>(BL175*2+BL176*3+BL177*1+BL178*1+BL179*2+BL181*3+BL182*1)/13</f>
        <v>128.52089846153845</v>
      </c>
      <c r="BM174" s="176">
        <f>(BM175*2+BM176*3+BM177*1+BM178*1+BM179*2+BM181*3+BM182*1)/13</f>
        <v>129.3493</v>
      </c>
    </row>
    <row r="175" spans="1:65" x14ac:dyDescent="0.25">
      <c r="B175" s="148" t="s">
        <v>552</v>
      </c>
      <c r="C175" s="148">
        <v>2</v>
      </c>
      <c r="D175" s="178">
        <v>102.52</v>
      </c>
      <c r="E175" s="178">
        <v>103.66775</v>
      </c>
      <c r="F175" s="178">
        <v>104.77307999999999</v>
      </c>
      <c r="G175" s="178">
        <v>106.00117</v>
      </c>
      <c r="H175" s="178">
        <v>107.1</v>
      </c>
      <c r="I175" s="178">
        <v>109.2</v>
      </c>
      <c r="J175" s="178">
        <v>107.69345</v>
      </c>
      <c r="K175" s="178">
        <v>108.06374</v>
      </c>
      <c r="L175" s="178">
        <v>108.50315999999999</v>
      </c>
      <c r="M175" s="178">
        <v>108.86327</v>
      </c>
      <c r="N175" s="178">
        <v>108.59704000000001</v>
      </c>
      <c r="O175" s="178">
        <v>110.29680999999999</v>
      </c>
      <c r="P175" s="178">
        <v>110.93374</v>
      </c>
      <c r="Q175" s="178">
        <v>112.02249</v>
      </c>
      <c r="R175" s="178">
        <v>114.13399</v>
      </c>
      <c r="S175" s="178">
        <v>119.06607</v>
      </c>
      <c r="T175" s="178">
        <v>120.1126</v>
      </c>
      <c r="U175" s="178">
        <v>121.29852</v>
      </c>
      <c r="V175" s="179">
        <v>119.45147</v>
      </c>
      <c r="W175" s="179">
        <v>121.17927</v>
      </c>
      <c r="X175" s="179">
        <v>121.19998</v>
      </c>
      <c r="Y175" s="179">
        <v>121.15195</v>
      </c>
      <c r="Z175" s="179">
        <v>120.88399</v>
      </c>
      <c r="AA175" s="179">
        <v>121.22461</v>
      </c>
      <c r="AB175" s="179">
        <v>121.12531</v>
      </c>
      <c r="AC175" s="179">
        <v>120.43447</v>
      </c>
      <c r="AD175" s="179">
        <v>120.74466</v>
      </c>
      <c r="AE175" s="179">
        <v>120.02491999999999</v>
      </c>
      <c r="AF175" s="179">
        <v>114.25530000000001</v>
      </c>
      <c r="AG175" s="179">
        <v>112.18526</v>
      </c>
      <c r="AH175" s="179">
        <v>111.07465999999999</v>
      </c>
      <c r="AI175" s="179">
        <v>110.72762</v>
      </c>
      <c r="AJ175" s="179">
        <v>111.6879</v>
      </c>
      <c r="AK175" s="179">
        <v>112.23835</v>
      </c>
      <c r="AL175" s="179">
        <v>112.01690000000001</v>
      </c>
      <c r="AM175" s="179">
        <v>113.33359</v>
      </c>
      <c r="AN175" s="180">
        <v>113.45578</v>
      </c>
      <c r="AO175" s="180">
        <v>118.40131</v>
      </c>
      <c r="AP175" s="179">
        <v>119.50033999999999</v>
      </c>
      <c r="AQ175" s="180">
        <v>120.38965</v>
      </c>
      <c r="AR175" s="180">
        <v>120.53879000000001</v>
      </c>
      <c r="AS175" s="180">
        <v>121.1708</v>
      </c>
      <c r="AT175" s="180">
        <v>122.54557</v>
      </c>
      <c r="AU175" s="181">
        <v>123.07876</v>
      </c>
      <c r="AV175" s="181">
        <v>122.88251</v>
      </c>
      <c r="AW175" s="181">
        <v>123.82414</v>
      </c>
      <c r="AX175" s="181">
        <v>124.73617</v>
      </c>
      <c r="AY175" s="181">
        <v>127.03581</v>
      </c>
      <c r="AZ175" s="181">
        <v>128.04265000000001</v>
      </c>
      <c r="BA175" s="181">
        <v>128.57818</v>
      </c>
      <c r="BB175" s="181">
        <v>130.42522</v>
      </c>
      <c r="BC175" s="195">
        <v>130.61329000000001</v>
      </c>
      <c r="BD175" s="182">
        <v>130.59540999999999</v>
      </c>
      <c r="BE175" s="182">
        <v>130.10213999999999</v>
      </c>
      <c r="BF175" s="183">
        <v>130.65672000000001</v>
      </c>
      <c r="BG175" s="182">
        <v>130.20364000000001</v>
      </c>
      <c r="BH175" s="182">
        <v>130.88034999999999</v>
      </c>
      <c r="BI175" s="182">
        <v>131.39573999999999</v>
      </c>
      <c r="BJ175" s="182">
        <v>132.00979000000001</v>
      </c>
      <c r="BK175" s="182">
        <v>133.95247000000001</v>
      </c>
      <c r="BL175" s="182">
        <v>133.12057999999999</v>
      </c>
      <c r="BM175" s="182">
        <v>132.96182999999999</v>
      </c>
    </row>
    <row r="176" spans="1:65" x14ac:dyDescent="0.25">
      <c r="B176" s="148" t="s">
        <v>553</v>
      </c>
      <c r="C176" s="148">
        <v>3</v>
      </c>
      <c r="D176" s="178">
        <v>102.6</v>
      </c>
      <c r="E176" s="178">
        <v>104.37891</v>
      </c>
      <c r="F176" s="178">
        <v>105.0752</v>
      </c>
      <c r="G176" s="178">
        <v>106.25239999999999</v>
      </c>
      <c r="H176" s="178">
        <v>106.8</v>
      </c>
      <c r="I176" s="178">
        <v>108.6</v>
      </c>
      <c r="J176" s="178">
        <v>108.78274999999999</v>
      </c>
      <c r="K176" s="178">
        <v>110.42701</v>
      </c>
      <c r="L176" s="178">
        <v>111.18491</v>
      </c>
      <c r="M176" s="178">
        <v>111.26362</v>
      </c>
      <c r="N176" s="178">
        <v>109.67189</v>
      </c>
      <c r="O176" s="178">
        <v>112.41995</v>
      </c>
      <c r="P176" s="178">
        <v>112.29243</v>
      </c>
      <c r="Q176" s="178">
        <v>109.91314</v>
      </c>
      <c r="R176" s="178">
        <v>113.21861</v>
      </c>
      <c r="S176" s="178">
        <v>114.10505999999999</v>
      </c>
      <c r="T176" s="178">
        <v>113.89572</v>
      </c>
      <c r="U176" s="178">
        <v>115.12775999999999</v>
      </c>
      <c r="V176" s="179">
        <v>115.90898</v>
      </c>
      <c r="W176" s="179">
        <v>116.10238</v>
      </c>
      <c r="X176" s="179">
        <v>116.58062</v>
      </c>
      <c r="Y176" s="179">
        <v>117.67267</v>
      </c>
      <c r="Z176" s="179">
        <v>119.46444</v>
      </c>
      <c r="AA176" s="179">
        <v>119.65394999999999</v>
      </c>
      <c r="AB176" s="179">
        <v>120.93747</v>
      </c>
      <c r="AC176" s="179">
        <v>121.46142999999999</v>
      </c>
      <c r="AD176" s="179">
        <v>121.10339</v>
      </c>
      <c r="AE176" s="179">
        <v>120.45668999999999</v>
      </c>
      <c r="AF176" s="179">
        <v>121.53761</v>
      </c>
      <c r="AG176" s="179">
        <v>119.62586</v>
      </c>
      <c r="AH176" s="179">
        <v>119.40174</v>
      </c>
      <c r="AI176" s="179">
        <v>120.72389</v>
      </c>
      <c r="AJ176" s="179">
        <v>123.08889000000001</v>
      </c>
      <c r="AK176" s="179">
        <v>124.78082000000001</v>
      </c>
      <c r="AL176" s="179">
        <v>124.41585000000001</v>
      </c>
      <c r="AM176" s="179">
        <v>124.30676</v>
      </c>
      <c r="AN176" s="180">
        <v>123.92005</v>
      </c>
      <c r="AO176" s="180">
        <v>123.401</v>
      </c>
      <c r="AP176" s="179">
        <v>122.81498000000001</v>
      </c>
      <c r="AQ176" s="180">
        <v>122.63290000000001</v>
      </c>
      <c r="AR176" s="180">
        <v>122.03572</v>
      </c>
      <c r="AS176" s="180">
        <v>120.52963</v>
      </c>
      <c r="AT176" s="180">
        <v>120.12702</v>
      </c>
      <c r="AU176" s="181">
        <v>123.11382999999999</v>
      </c>
      <c r="AV176" s="181">
        <v>122.95529999999999</v>
      </c>
      <c r="AW176" s="181">
        <v>122.42771999999999</v>
      </c>
      <c r="AX176" s="181">
        <v>122.65289</v>
      </c>
      <c r="AY176" s="181">
        <v>122.58369</v>
      </c>
      <c r="AZ176" s="181">
        <v>123.81121</v>
      </c>
      <c r="BA176" s="181">
        <v>123.9072</v>
      </c>
      <c r="BB176" s="181">
        <v>124.77930000000001</v>
      </c>
      <c r="BC176" s="195">
        <v>124.65900999999999</v>
      </c>
      <c r="BD176" s="182">
        <v>126.94568</v>
      </c>
      <c r="BE176" s="182">
        <v>127.76101</v>
      </c>
      <c r="BF176" s="183">
        <v>128.33091999999999</v>
      </c>
      <c r="BG176" s="182">
        <v>131.22103999999999</v>
      </c>
      <c r="BH176" s="182">
        <v>132.25569999999999</v>
      </c>
      <c r="BI176" s="182">
        <v>132.71305000000001</v>
      </c>
      <c r="BJ176" s="182">
        <v>132.83963</v>
      </c>
      <c r="BK176" s="182">
        <v>137.86671999999999</v>
      </c>
      <c r="BL176" s="182">
        <v>137.70765</v>
      </c>
      <c r="BM176" s="182">
        <v>141.68370999999999</v>
      </c>
    </row>
    <row r="177" spans="1:65" x14ac:dyDescent="0.25">
      <c r="B177" s="148" t="s">
        <v>554</v>
      </c>
      <c r="C177" s="148">
        <v>1</v>
      </c>
      <c r="D177" s="178">
        <v>105.21</v>
      </c>
      <c r="E177" s="178">
        <v>105.02207</v>
      </c>
      <c r="F177" s="178">
        <v>105.02207</v>
      </c>
      <c r="G177" s="178">
        <v>105.66922</v>
      </c>
      <c r="H177" s="178">
        <v>106.11923</v>
      </c>
      <c r="I177" s="178">
        <v>106.4</v>
      </c>
      <c r="J177" s="178">
        <v>109.68563</v>
      </c>
      <c r="K177" s="178">
        <v>109.34547999999999</v>
      </c>
      <c r="L177" s="178">
        <v>109.0098</v>
      </c>
      <c r="M177" s="178">
        <v>110.85302</v>
      </c>
      <c r="N177" s="178">
        <v>112.5381</v>
      </c>
      <c r="O177" s="178">
        <v>110.76776</v>
      </c>
      <c r="P177" s="178">
        <v>115.27134</v>
      </c>
      <c r="Q177" s="178">
        <v>115.24961999999999</v>
      </c>
      <c r="R177" s="178">
        <v>117.81509</v>
      </c>
      <c r="S177" s="178">
        <v>121.1581</v>
      </c>
      <c r="T177" s="178">
        <v>122.67139</v>
      </c>
      <c r="U177" s="178">
        <v>126.67746</v>
      </c>
      <c r="V177" s="179">
        <v>126.15278000000001</v>
      </c>
      <c r="W177" s="179">
        <v>126.15278000000001</v>
      </c>
      <c r="X177" s="179">
        <v>125.62017</v>
      </c>
      <c r="Y177" s="179">
        <v>125.1652</v>
      </c>
      <c r="Z177" s="179">
        <v>124.93002</v>
      </c>
      <c r="AA177" s="179">
        <v>125.58662</v>
      </c>
      <c r="AB177" s="179">
        <v>125.68801999999999</v>
      </c>
      <c r="AC177" s="179">
        <v>126.41464000000001</v>
      </c>
      <c r="AD177" s="179">
        <v>126.87984</v>
      </c>
      <c r="AE177" s="179">
        <v>126.65998999999999</v>
      </c>
      <c r="AF177" s="179">
        <v>127.22968</v>
      </c>
      <c r="AG177" s="179">
        <v>125.00071</v>
      </c>
      <c r="AH177" s="179">
        <v>126.33609</v>
      </c>
      <c r="AI177" s="179">
        <v>126.79432</v>
      </c>
      <c r="AJ177" s="179">
        <v>128.80745999999999</v>
      </c>
      <c r="AK177" s="179">
        <v>126.29837000000001</v>
      </c>
      <c r="AL177" s="179">
        <v>125.89230999999999</v>
      </c>
      <c r="AM177" s="179">
        <v>125.27669</v>
      </c>
      <c r="AN177" s="180">
        <v>124.90145</v>
      </c>
      <c r="AO177" s="180">
        <v>129.80137999999999</v>
      </c>
      <c r="AP177" s="179">
        <v>129.88695000000001</v>
      </c>
      <c r="AQ177" s="180">
        <v>132.01423</v>
      </c>
      <c r="AR177" s="180">
        <v>131.98580999999999</v>
      </c>
      <c r="AS177" s="180">
        <v>130.40664000000001</v>
      </c>
      <c r="AT177" s="180">
        <v>131.41426999999999</v>
      </c>
      <c r="AU177" s="181">
        <v>131.69779</v>
      </c>
      <c r="AV177" s="181">
        <v>131.41426999999999</v>
      </c>
      <c r="AW177" s="181">
        <v>133.03664000000001</v>
      </c>
      <c r="AX177" s="181">
        <v>132.66505000000001</v>
      </c>
      <c r="AY177" s="181">
        <v>131.61010999999999</v>
      </c>
      <c r="AZ177" s="181">
        <v>131.61010999999999</v>
      </c>
      <c r="BA177" s="181">
        <v>131.61608000000001</v>
      </c>
      <c r="BB177" s="181">
        <v>131.61608000000001</v>
      </c>
      <c r="BC177" s="195">
        <v>131.61608000000001</v>
      </c>
      <c r="BD177" s="182">
        <v>131.98846</v>
      </c>
      <c r="BE177" s="182">
        <v>131.63890000000001</v>
      </c>
      <c r="BF177" s="183">
        <v>133.76884999999999</v>
      </c>
      <c r="BG177" s="182">
        <v>137.07666</v>
      </c>
      <c r="BH177" s="182">
        <v>137.07666</v>
      </c>
      <c r="BI177" s="182">
        <v>140.97081</v>
      </c>
      <c r="BJ177" s="182">
        <v>141.38815</v>
      </c>
      <c r="BK177" s="182">
        <v>142.80771999999999</v>
      </c>
      <c r="BL177" s="182">
        <v>144.00425999999999</v>
      </c>
      <c r="BM177" s="182">
        <v>146.26940999999999</v>
      </c>
    </row>
    <row r="178" spans="1:65" x14ac:dyDescent="0.25">
      <c r="B178" s="148" t="s">
        <v>555</v>
      </c>
      <c r="C178" s="148">
        <v>1</v>
      </c>
      <c r="D178" s="178">
        <v>102.16</v>
      </c>
      <c r="E178" s="178">
        <v>101.69368</v>
      </c>
      <c r="F178" s="178">
        <v>102.04937</v>
      </c>
      <c r="G178" s="178">
        <v>102.5321</v>
      </c>
      <c r="H178" s="178">
        <v>103.26678</v>
      </c>
      <c r="I178" s="178">
        <v>104</v>
      </c>
      <c r="J178" s="178">
        <v>105.71436</v>
      </c>
      <c r="K178" s="178">
        <v>106.55069</v>
      </c>
      <c r="L178" s="178">
        <v>107.40418</v>
      </c>
      <c r="M178" s="178">
        <v>108.27509999999999</v>
      </c>
      <c r="N178" s="178">
        <v>108.15963000000001</v>
      </c>
      <c r="O178" s="178">
        <v>108.50322</v>
      </c>
      <c r="P178" s="178">
        <v>112.04042</v>
      </c>
      <c r="Q178" s="178">
        <v>110.95976</v>
      </c>
      <c r="R178" s="178">
        <v>113.23768</v>
      </c>
      <c r="S178" s="178">
        <v>114.65733</v>
      </c>
      <c r="T178" s="178">
        <v>115.00154000000001</v>
      </c>
      <c r="U178" s="178">
        <v>114.65846999999999</v>
      </c>
      <c r="V178" s="179">
        <v>115.04038</v>
      </c>
      <c r="W178" s="179">
        <v>116.81088</v>
      </c>
      <c r="X178" s="179">
        <v>117.18743000000001</v>
      </c>
      <c r="Y178" s="179">
        <v>117.41007999999999</v>
      </c>
      <c r="Z178" s="179">
        <v>114.94955</v>
      </c>
      <c r="AA178" s="179">
        <v>115.27101</v>
      </c>
      <c r="AB178" s="179">
        <v>112.96962000000001</v>
      </c>
      <c r="AC178" s="179">
        <v>114.01458</v>
      </c>
      <c r="AD178" s="179">
        <v>113.90715</v>
      </c>
      <c r="AE178" s="179">
        <v>112.92179</v>
      </c>
      <c r="AF178" s="179">
        <v>110.68505999999999</v>
      </c>
      <c r="AG178" s="179">
        <v>110.66473999999999</v>
      </c>
      <c r="AH178" s="179">
        <v>110.63308000000001</v>
      </c>
      <c r="AI178" s="179">
        <v>109.13392</v>
      </c>
      <c r="AJ178" s="179">
        <v>109.06367</v>
      </c>
      <c r="AK178" s="179">
        <v>109.19204999999999</v>
      </c>
      <c r="AL178" s="179">
        <v>108.75073</v>
      </c>
      <c r="AM178" s="179">
        <v>108.68362</v>
      </c>
      <c r="AN178" s="180">
        <v>108.58255</v>
      </c>
      <c r="AO178" s="180">
        <v>108.93598</v>
      </c>
      <c r="AP178" s="179">
        <v>108.58577</v>
      </c>
      <c r="AQ178" s="180">
        <v>104.37106</v>
      </c>
      <c r="AR178" s="180">
        <v>99.35248</v>
      </c>
      <c r="AS178" s="180">
        <v>96.605469999999997</v>
      </c>
      <c r="AT178" s="180">
        <v>96.875839999999997</v>
      </c>
      <c r="AU178" s="181">
        <v>97.674289999999999</v>
      </c>
      <c r="AV178" s="181">
        <v>97.406980000000004</v>
      </c>
      <c r="AW178" s="181">
        <v>96.045649999999995</v>
      </c>
      <c r="AX178" s="181">
        <v>93.465699999999998</v>
      </c>
      <c r="AY178" s="181">
        <v>95.4696</v>
      </c>
      <c r="AZ178" s="181">
        <v>94.248850000000004</v>
      </c>
      <c r="BA178" s="181">
        <v>95.618170000000006</v>
      </c>
      <c r="BB178" s="181">
        <v>95.734669999999994</v>
      </c>
      <c r="BC178" s="195">
        <v>95.800709999999995</v>
      </c>
      <c r="BD178" s="182">
        <v>97.217709999999997</v>
      </c>
      <c r="BE178" s="182">
        <v>98.534570000000002</v>
      </c>
      <c r="BF178" s="183">
        <v>100.01296000000001</v>
      </c>
      <c r="BG178" s="182">
        <v>104.33136</v>
      </c>
      <c r="BH178" s="182">
        <v>103.38343999999999</v>
      </c>
      <c r="BI178" s="182">
        <v>105.02479</v>
      </c>
      <c r="BJ178" s="182">
        <v>105.27345</v>
      </c>
      <c r="BK178" s="182">
        <v>105.02003999999999</v>
      </c>
      <c r="BL178" s="182">
        <v>105.19609</v>
      </c>
      <c r="BM178" s="182">
        <v>107.95229999999999</v>
      </c>
    </row>
    <row r="179" spans="1:65" x14ac:dyDescent="0.25">
      <c r="B179" s="148" t="s">
        <v>556</v>
      </c>
      <c r="C179" s="148">
        <v>2</v>
      </c>
      <c r="D179" s="178">
        <v>104.73</v>
      </c>
      <c r="E179" s="178">
        <v>105.87765</v>
      </c>
      <c r="F179" s="178">
        <v>107.83553000000001</v>
      </c>
      <c r="G179" s="178">
        <v>108.64588000000001</v>
      </c>
      <c r="H179" s="178">
        <v>107.75521999999999</v>
      </c>
      <c r="I179" s="178">
        <v>110.52</v>
      </c>
      <c r="J179" s="178">
        <v>111.24189</v>
      </c>
      <c r="K179" s="178">
        <v>111.37965</v>
      </c>
      <c r="L179" s="178">
        <v>111.51491</v>
      </c>
      <c r="M179" s="178">
        <v>111.87129</v>
      </c>
      <c r="N179" s="178">
        <v>111.94287</v>
      </c>
      <c r="O179" s="178">
        <v>113.00613</v>
      </c>
      <c r="P179" s="178">
        <v>113.38864</v>
      </c>
      <c r="Q179" s="178">
        <v>113.38864</v>
      </c>
      <c r="R179" s="178">
        <v>115.03607</v>
      </c>
      <c r="S179" s="178">
        <v>115.08994</v>
      </c>
      <c r="T179" s="178">
        <v>115.27076</v>
      </c>
      <c r="U179" s="178">
        <v>115.35098000000001</v>
      </c>
      <c r="V179" s="179">
        <v>115.43468</v>
      </c>
      <c r="W179" s="179">
        <v>117.06858</v>
      </c>
      <c r="X179" s="179">
        <v>117.19589999999999</v>
      </c>
      <c r="Y179" s="179">
        <v>118.79334</v>
      </c>
      <c r="Z179" s="179">
        <v>120.46845</v>
      </c>
      <c r="AA179" s="179">
        <v>120.24064</v>
      </c>
      <c r="AB179" s="179">
        <v>120.46153</v>
      </c>
      <c r="AC179" s="179">
        <v>120.68283</v>
      </c>
      <c r="AD179" s="179">
        <v>121.48777</v>
      </c>
      <c r="AE179" s="179">
        <v>121.43955</v>
      </c>
      <c r="AF179" s="179">
        <v>120.98457000000001</v>
      </c>
      <c r="AG179" s="179">
        <v>120.62725</v>
      </c>
      <c r="AH179" s="179">
        <v>120.05932</v>
      </c>
      <c r="AI179" s="179">
        <v>122.05744</v>
      </c>
      <c r="AJ179" s="179">
        <v>122.61429</v>
      </c>
      <c r="AK179" s="179">
        <v>122.69685</v>
      </c>
      <c r="AL179" s="179">
        <v>122.40602</v>
      </c>
      <c r="AM179" s="179">
        <v>122.60818</v>
      </c>
      <c r="AN179" s="180">
        <v>123.10512</v>
      </c>
      <c r="AO179" s="180">
        <v>123.4932</v>
      </c>
      <c r="AP179" s="179">
        <v>124.14597999999999</v>
      </c>
      <c r="AQ179" s="180">
        <v>124.83757</v>
      </c>
      <c r="AR179" s="180">
        <v>124.54889</v>
      </c>
      <c r="AS179" s="180">
        <v>124.71061</v>
      </c>
      <c r="AT179" s="180">
        <v>124.2072</v>
      </c>
      <c r="AU179" s="181">
        <v>124.2072</v>
      </c>
      <c r="AV179" s="181">
        <v>123.90251000000001</v>
      </c>
      <c r="AW179" s="181">
        <v>123.25497</v>
      </c>
      <c r="AX179" s="181">
        <v>125.45247000000001</v>
      </c>
      <c r="AY179" s="181">
        <v>126.14554</v>
      </c>
      <c r="AZ179" s="181">
        <v>127.57109</v>
      </c>
      <c r="BA179" s="181">
        <v>126.82589</v>
      </c>
      <c r="BB179" s="181">
        <v>127.39322</v>
      </c>
      <c r="BC179" s="195">
        <v>127.99393999999999</v>
      </c>
      <c r="BD179" s="182">
        <v>129.08440999999999</v>
      </c>
      <c r="BE179" s="182">
        <v>129.99360999999999</v>
      </c>
      <c r="BF179" s="183">
        <v>129.99360999999999</v>
      </c>
      <c r="BG179" s="182">
        <v>130.00810000000001</v>
      </c>
      <c r="BH179" s="182">
        <v>133.11201</v>
      </c>
      <c r="BI179" s="182">
        <v>133.11201</v>
      </c>
      <c r="BJ179" s="182">
        <v>134.20491999999999</v>
      </c>
      <c r="BK179" s="182">
        <v>134.52959999999999</v>
      </c>
      <c r="BL179" s="182">
        <v>136.36377999999999</v>
      </c>
      <c r="BM179" s="182">
        <v>135.01982000000001</v>
      </c>
    </row>
    <row r="180" spans="1:65" x14ac:dyDescent="0.25">
      <c r="B180" s="148" t="s">
        <v>557</v>
      </c>
      <c r="D180" s="178"/>
      <c r="E180" s="178"/>
      <c r="F180" s="178"/>
      <c r="G180" s="178"/>
      <c r="H180" s="178"/>
      <c r="I180" s="178"/>
      <c r="J180" s="178"/>
      <c r="K180" s="178"/>
      <c r="L180" s="178"/>
      <c r="M180" s="178"/>
      <c r="N180" s="178"/>
      <c r="O180" s="178"/>
      <c r="P180" s="178"/>
      <c r="Q180" s="178"/>
      <c r="R180" s="178"/>
      <c r="S180" s="178"/>
      <c r="T180" s="178"/>
      <c r="U180" s="178"/>
      <c r="V180" s="179"/>
      <c r="W180" s="179"/>
      <c r="X180" s="179"/>
      <c r="Y180" s="179"/>
      <c r="Z180" s="179"/>
      <c r="AA180" s="179"/>
      <c r="AB180" s="179"/>
      <c r="AC180" s="179"/>
      <c r="AD180" s="179"/>
      <c r="AE180" s="179"/>
      <c r="AF180" s="179"/>
      <c r="AG180" s="179"/>
      <c r="AH180" s="179"/>
      <c r="AI180" s="179"/>
      <c r="AJ180" s="179"/>
      <c r="AK180" s="179"/>
      <c r="AL180" s="179"/>
      <c r="AM180" s="179"/>
      <c r="AN180" s="180"/>
      <c r="AO180" s="180"/>
      <c r="AP180" s="179"/>
      <c r="AQ180" s="180"/>
      <c r="AR180" s="180"/>
      <c r="AS180" s="180"/>
      <c r="AT180" s="180"/>
      <c r="AU180" s="181"/>
      <c r="AV180" s="181"/>
      <c r="AW180" s="181"/>
      <c r="AX180" s="181"/>
      <c r="AY180" s="181"/>
      <c r="AZ180" s="181"/>
      <c r="BA180" s="181"/>
      <c r="BB180" s="181"/>
      <c r="BC180" s="195"/>
      <c r="BD180" s="182"/>
      <c r="BE180" s="182"/>
      <c r="BF180" s="183"/>
      <c r="BG180" s="182"/>
      <c r="BH180" s="182"/>
      <c r="BI180" s="182"/>
      <c r="BJ180" s="182"/>
      <c r="BK180" s="182"/>
      <c r="BL180" s="182"/>
      <c r="BM180" s="182"/>
    </row>
    <row r="181" spans="1:65" x14ac:dyDescent="0.25">
      <c r="B181" s="148" t="s">
        <v>558</v>
      </c>
      <c r="C181" s="148">
        <v>3</v>
      </c>
      <c r="D181" s="178">
        <v>103.05</v>
      </c>
      <c r="E181" s="178">
        <v>103.31327</v>
      </c>
      <c r="F181" s="178">
        <v>104.26952</v>
      </c>
      <c r="G181" s="178">
        <v>104.61682999999999</v>
      </c>
      <c r="H181" s="178">
        <v>105.54465999999999</v>
      </c>
      <c r="I181" s="178">
        <v>104.75</v>
      </c>
      <c r="J181" s="178">
        <v>105.37442</v>
      </c>
      <c r="K181" s="178">
        <v>106.43168</v>
      </c>
      <c r="L181" s="178">
        <v>106.47743</v>
      </c>
      <c r="M181" s="178">
        <v>107.10787999999999</v>
      </c>
      <c r="N181" s="178">
        <v>107.50918</v>
      </c>
      <c r="O181" s="178">
        <v>107.98902</v>
      </c>
      <c r="P181" s="178">
        <v>108.31990999999999</v>
      </c>
      <c r="Q181" s="178">
        <v>109.67901999999999</v>
      </c>
      <c r="R181" s="178">
        <v>109.94616000000001</v>
      </c>
      <c r="S181" s="178">
        <v>111.16848</v>
      </c>
      <c r="T181" s="178">
        <v>112.24525</v>
      </c>
      <c r="U181" s="178">
        <v>112.90425</v>
      </c>
      <c r="V181" s="179">
        <v>115.44918</v>
      </c>
      <c r="W181" s="179">
        <v>115.47709999999999</v>
      </c>
      <c r="X181" s="179">
        <v>115.42178</v>
      </c>
      <c r="Y181" s="179">
        <v>115.65470000000001</v>
      </c>
      <c r="Z181" s="179">
        <v>115.72792</v>
      </c>
      <c r="AA181" s="179">
        <v>115.96895000000001</v>
      </c>
      <c r="AB181" s="179">
        <v>115.28369000000001</v>
      </c>
      <c r="AC181" s="179">
        <v>115.4089</v>
      </c>
      <c r="AD181" s="179">
        <v>115.4349</v>
      </c>
      <c r="AE181" s="179">
        <v>113.68586999999999</v>
      </c>
      <c r="AF181" s="179">
        <v>112.95049</v>
      </c>
      <c r="AG181" s="179">
        <v>112.07759</v>
      </c>
      <c r="AH181" s="179">
        <v>111.87439000000001</v>
      </c>
      <c r="AI181" s="179">
        <v>110.86955</v>
      </c>
      <c r="AJ181" s="179">
        <v>111.42421</v>
      </c>
      <c r="AK181" s="179">
        <v>112.08283</v>
      </c>
      <c r="AL181" s="179">
        <v>112.77052</v>
      </c>
      <c r="AM181" s="179">
        <v>111.36712</v>
      </c>
      <c r="AN181" s="180">
        <v>112.62585</v>
      </c>
      <c r="AO181" s="180">
        <v>113.48622</v>
      </c>
      <c r="AP181" s="179">
        <v>111.6463</v>
      </c>
      <c r="AQ181" s="180">
        <v>112.28644</v>
      </c>
      <c r="AR181" s="180">
        <v>112.27471</v>
      </c>
      <c r="AS181" s="180">
        <v>112.62586</v>
      </c>
      <c r="AT181" s="180">
        <v>112.20295</v>
      </c>
      <c r="AU181" s="181">
        <v>112.25415</v>
      </c>
      <c r="AV181" s="181">
        <v>112.56594</v>
      </c>
      <c r="AW181" s="181">
        <v>112.48922</v>
      </c>
      <c r="AX181" s="181">
        <v>105.26209</v>
      </c>
      <c r="AY181" s="181">
        <v>105.94989</v>
      </c>
      <c r="AZ181" s="181">
        <v>106.06552000000001</v>
      </c>
      <c r="BA181" s="181">
        <v>106.19548</v>
      </c>
      <c r="BB181" s="181">
        <v>106.42157</v>
      </c>
      <c r="BC181" s="195">
        <v>106.82792000000001</v>
      </c>
      <c r="BD181" s="182">
        <v>106.99930000000001</v>
      </c>
      <c r="BE181" s="182">
        <v>105.84996</v>
      </c>
      <c r="BF181" s="183">
        <v>106.70399</v>
      </c>
      <c r="BG181" s="182">
        <v>107.99093999999999</v>
      </c>
      <c r="BH181" s="182">
        <v>108.52240999999999</v>
      </c>
      <c r="BI181" s="182">
        <v>108.43509</v>
      </c>
      <c r="BJ181" s="182">
        <v>109.47081</v>
      </c>
      <c r="BK181" s="182">
        <v>109.85432</v>
      </c>
      <c r="BL181" s="182">
        <v>110.07452000000001</v>
      </c>
      <c r="BM181" s="182">
        <v>109.01622</v>
      </c>
    </row>
    <row r="182" spans="1:65" x14ac:dyDescent="0.25">
      <c r="B182" s="148" t="s">
        <v>559</v>
      </c>
      <c r="C182" s="148">
        <v>1</v>
      </c>
      <c r="D182" s="178">
        <v>104.69</v>
      </c>
      <c r="E182" s="178">
        <v>112.40355</v>
      </c>
      <c r="F182" s="178">
        <v>112.40355</v>
      </c>
      <c r="G182" s="178">
        <v>112.40355</v>
      </c>
      <c r="H182" s="178">
        <v>112.40355</v>
      </c>
      <c r="I182" s="178">
        <v>112.4</v>
      </c>
      <c r="J182" s="178">
        <v>112.40355</v>
      </c>
      <c r="K182" s="178">
        <v>112.40355</v>
      </c>
      <c r="L182" s="178">
        <v>112.40355</v>
      </c>
      <c r="M182" s="178">
        <v>112.40355</v>
      </c>
      <c r="N182" s="178">
        <v>112.40355</v>
      </c>
      <c r="O182" s="178">
        <v>112.40355</v>
      </c>
      <c r="P182" s="178">
        <v>112.28927</v>
      </c>
      <c r="Q182" s="178">
        <v>112.28927</v>
      </c>
      <c r="R182" s="178">
        <v>118.2835</v>
      </c>
      <c r="S182" s="178">
        <v>123.22960999999999</v>
      </c>
      <c r="T182" s="178">
        <v>123.22960999999999</v>
      </c>
      <c r="U182" s="178">
        <v>123.22960999999999</v>
      </c>
      <c r="V182" s="179">
        <v>132.28232</v>
      </c>
      <c r="W182" s="179">
        <v>132.28232</v>
      </c>
      <c r="X182" s="179">
        <v>129.70356000000001</v>
      </c>
      <c r="Y182" s="179">
        <v>133.73907</v>
      </c>
      <c r="Z182" s="179">
        <v>134.31507999999999</v>
      </c>
      <c r="AA182" s="179">
        <v>134.89357000000001</v>
      </c>
      <c r="AB182" s="179">
        <v>136.72178</v>
      </c>
      <c r="AC182" s="179">
        <v>136.72178</v>
      </c>
      <c r="AD182" s="179">
        <v>136.72178</v>
      </c>
      <c r="AE182" s="179">
        <v>136.72178</v>
      </c>
      <c r="AF182" s="179">
        <v>136.72178</v>
      </c>
      <c r="AG182" s="179">
        <v>136.72178</v>
      </c>
      <c r="AH182" s="179">
        <v>136.72178</v>
      </c>
      <c r="AI182" s="179">
        <v>137.68332000000001</v>
      </c>
      <c r="AJ182" s="179">
        <v>142.12622999999999</v>
      </c>
      <c r="AK182" s="179">
        <v>142.12622999999999</v>
      </c>
      <c r="AL182" s="179">
        <v>142.14530999999999</v>
      </c>
      <c r="AM182" s="179">
        <v>142.14530999999999</v>
      </c>
      <c r="AN182" s="180">
        <v>142.14530999999999</v>
      </c>
      <c r="AO182" s="180">
        <v>142.14530999999999</v>
      </c>
      <c r="AP182" s="179">
        <v>142.14530999999999</v>
      </c>
      <c r="AQ182" s="180">
        <v>145.16487000000001</v>
      </c>
      <c r="AR182" s="180">
        <v>143.79524000000001</v>
      </c>
      <c r="AS182" s="180">
        <v>143.79524000000001</v>
      </c>
      <c r="AT182" s="180">
        <v>143.79524000000001</v>
      </c>
      <c r="AU182" s="181">
        <v>142.85274000000001</v>
      </c>
      <c r="AV182" s="181">
        <v>142.47684000000001</v>
      </c>
      <c r="AW182" s="181">
        <v>141.22742</v>
      </c>
      <c r="AX182" s="181">
        <v>141.68995000000001</v>
      </c>
      <c r="AY182" s="181">
        <v>142.32364999999999</v>
      </c>
      <c r="AZ182" s="181">
        <v>142.64733000000001</v>
      </c>
      <c r="BA182" s="181">
        <v>145.39852999999999</v>
      </c>
      <c r="BB182" s="181">
        <v>147.24306000000001</v>
      </c>
      <c r="BC182" s="195">
        <v>148.11430999999999</v>
      </c>
      <c r="BD182" s="182">
        <v>143.36614</v>
      </c>
      <c r="BE182" s="182">
        <v>140.52687</v>
      </c>
      <c r="BF182" s="183">
        <v>140.52687</v>
      </c>
      <c r="BG182" s="182">
        <v>140.52687</v>
      </c>
      <c r="BH182" s="182">
        <v>141.19678999999999</v>
      </c>
      <c r="BI182" s="182">
        <v>141.19678999999999</v>
      </c>
      <c r="BJ182" s="182">
        <v>139.2561</v>
      </c>
      <c r="BK182" s="182">
        <v>139.2561</v>
      </c>
      <c r="BL182" s="182">
        <v>139.2561</v>
      </c>
      <c r="BM182" s="182">
        <v>139.2561</v>
      </c>
    </row>
    <row r="183" spans="1:65" x14ac:dyDescent="0.25">
      <c r="B183" s="148" t="s">
        <v>560</v>
      </c>
      <c r="D183" s="148">
        <v>0.5</v>
      </c>
      <c r="E183" s="178"/>
      <c r="F183" s="178"/>
      <c r="G183" s="178"/>
      <c r="H183" s="178"/>
      <c r="I183" s="178"/>
      <c r="J183" s="178"/>
      <c r="K183" s="178"/>
      <c r="L183" s="178"/>
      <c r="M183" s="178"/>
      <c r="N183" s="178"/>
      <c r="O183" s="178"/>
      <c r="P183" s="178"/>
      <c r="Q183" s="178"/>
      <c r="R183" s="178"/>
      <c r="S183" s="178"/>
      <c r="T183" s="178"/>
      <c r="U183" s="178"/>
      <c r="V183" s="179"/>
      <c r="W183" s="179"/>
      <c r="X183" s="179"/>
      <c r="Y183" s="179"/>
      <c r="Z183" s="179"/>
      <c r="AA183" s="179"/>
      <c r="AB183" s="179"/>
      <c r="AC183" s="179"/>
      <c r="AD183" s="179"/>
      <c r="AE183" s="179"/>
      <c r="AF183" s="179"/>
      <c r="AG183" s="179"/>
      <c r="AH183" s="179"/>
      <c r="AI183" s="179"/>
      <c r="AJ183" s="179"/>
      <c r="AK183" s="179"/>
      <c r="AL183" s="179"/>
      <c r="AM183" s="179"/>
      <c r="AN183" s="180"/>
      <c r="AO183" s="180"/>
      <c r="AP183" s="179"/>
      <c r="AQ183" s="180"/>
      <c r="AR183" s="180"/>
      <c r="AS183" s="180"/>
      <c r="AT183" s="180"/>
      <c r="AU183" s="181"/>
      <c r="AV183" s="181"/>
      <c r="AW183" s="181"/>
      <c r="AX183" s="181"/>
      <c r="AY183" s="181"/>
      <c r="AZ183" s="181"/>
      <c r="BA183" s="181"/>
      <c r="BB183" s="181"/>
      <c r="BC183" s="195"/>
      <c r="BD183" s="182"/>
      <c r="BE183" s="182"/>
      <c r="BF183" s="183"/>
      <c r="BG183" s="182"/>
      <c r="BH183" s="182"/>
      <c r="BI183" s="182"/>
      <c r="BJ183" s="182"/>
      <c r="BK183" s="182"/>
      <c r="BL183" s="182"/>
      <c r="BM183" s="182"/>
    </row>
    <row r="184" spans="1:65" x14ac:dyDescent="0.25">
      <c r="A184" s="173" t="s">
        <v>105</v>
      </c>
      <c r="B184" s="208"/>
      <c r="C184" s="198">
        <v>1</v>
      </c>
      <c r="D184" s="199">
        <f>D185</f>
        <v>100</v>
      </c>
      <c r="E184" s="199">
        <f t="shared" ref="E184:BM184" si="66">E185</f>
        <v>100</v>
      </c>
      <c r="F184" s="199">
        <f t="shared" si="66"/>
        <v>100</v>
      </c>
      <c r="G184" s="199">
        <f t="shared" si="66"/>
        <v>100</v>
      </c>
      <c r="H184" s="199">
        <f t="shared" si="66"/>
        <v>100</v>
      </c>
      <c r="I184" s="199">
        <f t="shared" si="66"/>
        <v>100</v>
      </c>
      <c r="J184" s="199">
        <f t="shared" si="66"/>
        <v>100</v>
      </c>
      <c r="K184" s="199">
        <f t="shared" si="66"/>
        <v>100</v>
      </c>
      <c r="L184" s="199">
        <f t="shared" si="66"/>
        <v>100</v>
      </c>
      <c r="M184" s="199">
        <f t="shared" si="66"/>
        <v>100</v>
      </c>
      <c r="N184" s="199">
        <f t="shared" si="66"/>
        <v>100</v>
      </c>
      <c r="O184" s="199">
        <f t="shared" si="66"/>
        <v>100</v>
      </c>
      <c r="P184" s="199">
        <f t="shared" si="66"/>
        <v>100</v>
      </c>
      <c r="Q184" s="199">
        <f t="shared" si="66"/>
        <v>100</v>
      </c>
      <c r="R184" s="199">
        <f t="shared" si="66"/>
        <v>100</v>
      </c>
      <c r="S184" s="199">
        <f t="shared" si="66"/>
        <v>100</v>
      </c>
      <c r="T184" s="199">
        <f t="shared" si="66"/>
        <v>100</v>
      </c>
      <c r="U184" s="199">
        <f t="shared" si="66"/>
        <v>100</v>
      </c>
      <c r="V184" s="177">
        <f t="shared" si="66"/>
        <v>100</v>
      </c>
      <c r="W184" s="177">
        <f t="shared" si="66"/>
        <v>100</v>
      </c>
      <c r="X184" s="177">
        <f t="shared" si="66"/>
        <v>100</v>
      </c>
      <c r="Y184" s="177">
        <f t="shared" si="66"/>
        <v>100</v>
      </c>
      <c r="Z184" s="177">
        <f t="shared" si="66"/>
        <v>100</v>
      </c>
      <c r="AA184" s="177">
        <f t="shared" si="66"/>
        <v>100</v>
      </c>
      <c r="AB184" s="177">
        <f t="shared" si="66"/>
        <v>100</v>
      </c>
      <c r="AC184" s="177">
        <f t="shared" si="66"/>
        <v>100</v>
      </c>
      <c r="AD184" s="177">
        <f t="shared" si="66"/>
        <v>100</v>
      </c>
      <c r="AE184" s="177">
        <f t="shared" si="66"/>
        <v>100</v>
      </c>
      <c r="AF184" s="177">
        <f t="shared" si="66"/>
        <v>100</v>
      </c>
      <c r="AG184" s="177">
        <f t="shared" si="66"/>
        <v>100</v>
      </c>
      <c r="AH184" s="177">
        <f t="shared" si="66"/>
        <v>100</v>
      </c>
      <c r="AI184" s="177">
        <f t="shared" si="66"/>
        <v>100</v>
      </c>
      <c r="AJ184" s="177">
        <f t="shared" si="66"/>
        <v>100</v>
      </c>
      <c r="AK184" s="177">
        <f t="shared" si="66"/>
        <v>100</v>
      </c>
      <c r="AL184" s="177">
        <f t="shared" si="66"/>
        <v>100</v>
      </c>
      <c r="AM184" s="177">
        <f t="shared" si="66"/>
        <v>100</v>
      </c>
      <c r="AN184" s="177">
        <f t="shared" si="66"/>
        <v>100</v>
      </c>
      <c r="AO184" s="177">
        <f t="shared" si="66"/>
        <v>100</v>
      </c>
      <c r="AP184" s="177">
        <f t="shared" si="66"/>
        <v>100</v>
      </c>
      <c r="AQ184" s="177">
        <f t="shared" si="66"/>
        <v>100</v>
      </c>
      <c r="AR184" s="177">
        <f t="shared" si="66"/>
        <v>100</v>
      </c>
      <c r="AS184" s="177">
        <f t="shared" si="66"/>
        <v>100</v>
      </c>
      <c r="AT184" s="177">
        <f t="shared" si="66"/>
        <v>100</v>
      </c>
      <c r="AU184" s="177">
        <f t="shared" si="66"/>
        <v>100</v>
      </c>
      <c r="AV184" s="177">
        <f t="shared" si="66"/>
        <v>100</v>
      </c>
      <c r="AW184" s="177">
        <f t="shared" si="66"/>
        <v>100</v>
      </c>
      <c r="AX184" s="177">
        <f t="shared" si="66"/>
        <v>100</v>
      </c>
      <c r="AY184" s="177">
        <f t="shared" si="66"/>
        <v>100</v>
      </c>
      <c r="AZ184" s="177">
        <f t="shared" si="66"/>
        <v>100</v>
      </c>
      <c r="BA184" s="177">
        <f t="shared" si="66"/>
        <v>100</v>
      </c>
      <c r="BB184" s="177">
        <f t="shared" si="66"/>
        <v>100</v>
      </c>
      <c r="BC184" s="177">
        <f t="shared" si="66"/>
        <v>100</v>
      </c>
      <c r="BD184" s="177">
        <f t="shared" si="66"/>
        <v>100</v>
      </c>
      <c r="BE184" s="177">
        <f t="shared" si="66"/>
        <v>100</v>
      </c>
      <c r="BF184" s="177">
        <f t="shared" si="66"/>
        <v>100</v>
      </c>
      <c r="BG184" s="177">
        <f t="shared" si="66"/>
        <v>100</v>
      </c>
      <c r="BH184" s="177">
        <f t="shared" si="66"/>
        <v>100</v>
      </c>
      <c r="BI184" s="177">
        <f t="shared" si="66"/>
        <v>100</v>
      </c>
      <c r="BJ184" s="177">
        <f t="shared" si="66"/>
        <v>100</v>
      </c>
      <c r="BK184" s="177">
        <f t="shared" si="66"/>
        <v>100</v>
      </c>
      <c r="BL184" s="177">
        <f t="shared" si="66"/>
        <v>100</v>
      </c>
      <c r="BM184" s="177">
        <f t="shared" si="66"/>
        <v>100</v>
      </c>
    </row>
    <row r="185" spans="1:65" x14ac:dyDescent="0.25">
      <c r="B185" s="148" t="s">
        <v>561</v>
      </c>
      <c r="C185" s="148">
        <v>1</v>
      </c>
      <c r="D185" s="209">
        <v>100</v>
      </c>
      <c r="E185" s="209">
        <v>100</v>
      </c>
      <c r="F185" s="209">
        <v>100</v>
      </c>
      <c r="G185" s="209">
        <v>100</v>
      </c>
      <c r="H185" s="209">
        <v>100</v>
      </c>
      <c r="I185" s="209">
        <v>100</v>
      </c>
      <c r="J185" s="209">
        <v>100</v>
      </c>
      <c r="K185" s="209">
        <v>100</v>
      </c>
      <c r="L185" s="209">
        <v>100</v>
      </c>
      <c r="M185" s="209">
        <v>100</v>
      </c>
      <c r="N185" s="209">
        <v>100</v>
      </c>
      <c r="O185" s="209">
        <v>100</v>
      </c>
      <c r="P185" s="209">
        <v>100</v>
      </c>
      <c r="Q185" s="209">
        <v>100</v>
      </c>
      <c r="R185" s="209">
        <v>100</v>
      </c>
      <c r="S185" s="209">
        <v>100</v>
      </c>
      <c r="T185" s="209">
        <v>100</v>
      </c>
      <c r="U185" s="209">
        <v>100</v>
      </c>
      <c r="V185" s="210">
        <v>100</v>
      </c>
      <c r="W185" s="210">
        <v>100</v>
      </c>
      <c r="X185" s="210">
        <v>100</v>
      </c>
      <c r="Y185" s="210">
        <v>100</v>
      </c>
      <c r="Z185" s="210">
        <v>100</v>
      </c>
      <c r="AA185" s="210">
        <v>100</v>
      </c>
      <c r="AB185" s="210">
        <v>100</v>
      </c>
      <c r="AC185" s="210">
        <v>100</v>
      </c>
      <c r="AD185" s="210">
        <v>100</v>
      </c>
      <c r="AE185" s="210">
        <v>100</v>
      </c>
      <c r="AF185" s="210">
        <v>100</v>
      </c>
      <c r="AG185" s="210">
        <v>100</v>
      </c>
      <c r="AH185" s="210">
        <v>100</v>
      </c>
      <c r="AI185" s="210">
        <v>100</v>
      </c>
      <c r="AJ185" s="210">
        <v>100</v>
      </c>
      <c r="AK185" s="210">
        <v>100</v>
      </c>
      <c r="AL185" s="210">
        <v>100</v>
      </c>
      <c r="AM185" s="210">
        <v>100</v>
      </c>
      <c r="AN185" s="180">
        <v>100</v>
      </c>
      <c r="AO185" s="210">
        <v>100</v>
      </c>
      <c r="AP185" s="210">
        <v>100</v>
      </c>
      <c r="AQ185" s="180">
        <v>100</v>
      </c>
      <c r="AR185" s="180">
        <v>100</v>
      </c>
      <c r="AS185" s="180">
        <v>100</v>
      </c>
      <c r="AT185" s="180">
        <v>100</v>
      </c>
      <c r="AU185" s="180">
        <v>100</v>
      </c>
      <c r="AV185" s="181">
        <v>100</v>
      </c>
      <c r="AW185" s="181">
        <v>100</v>
      </c>
      <c r="AX185" s="181">
        <v>100</v>
      </c>
      <c r="AY185" s="181">
        <v>100</v>
      </c>
      <c r="AZ185" s="181">
        <v>100</v>
      </c>
      <c r="BA185" s="181">
        <v>100</v>
      </c>
      <c r="BB185" s="181">
        <v>100</v>
      </c>
      <c r="BC185" s="181">
        <v>100</v>
      </c>
      <c r="BD185" s="181">
        <v>100</v>
      </c>
      <c r="BE185" s="181">
        <v>100</v>
      </c>
      <c r="BF185" s="181">
        <v>100</v>
      </c>
      <c r="BG185" s="181">
        <v>100</v>
      </c>
      <c r="BH185" s="181">
        <v>100</v>
      </c>
      <c r="BI185" s="181">
        <v>100</v>
      </c>
      <c r="BJ185" s="181">
        <v>100</v>
      </c>
      <c r="BK185" s="181">
        <v>100</v>
      </c>
      <c r="BL185" s="181">
        <v>100</v>
      </c>
      <c r="BM185" s="181">
        <v>100</v>
      </c>
    </row>
    <row r="186" spans="1:65" x14ac:dyDescent="0.25">
      <c r="B186" s="148" t="s">
        <v>562</v>
      </c>
      <c r="D186" s="209"/>
      <c r="E186" s="209"/>
      <c r="F186" s="209"/>
      <c r="G186" s="209"/>
      <c r="H186" s="209"/>
      <c r="I186" s="209"/>
      <c r="J186" s="209"/>
      <c r="K186" s="209"/>
      <c r="L186" s="209"/>
      <c r="M186" s="209"/>
      <c r="N186" s="209"/>
      <c r="O186" s="209"/>
      <c r="P186" s="209"/>
      <c r="Q186" s="209"/>
      <c r="R186" s="209"/>
      <c r="S186" s="209"/>
      <c r="T186" s="209"/>
      <c r="U186" s="209"/>
      <c r="V186" s="210"/>
      <c r="W186" s="210"/>
      <c r="X186" s="210"/>
      <c r="Y186" s="210"/>
      <c r="Z186" s="210"/>
      <c r="AA186" s="210"/>
      <c r="AB186" s="210"/>
      <c r="AC186" s="210"/>
      <c r="AD186" s="210"/>
      <c r="AE186" s="210"/>
      <c r="AF186" s="210"/>
      <c r="AG186" s="210"/>
      <c r="AH186" s="210"/>
      <c r="AI186" s="210"/>
      <c r="AJ186" s="210"/>
      <c r="AK186" s="210"/>
      <c r="AL186" s="210"/>
      <c r="AM186" s="210"/>
      <c r="AN186" s="180"/>
      <c r="AO186" s="210"/>
      <c r="AP186" s="210"/>
      <c r="AQ186" s="180"/>
      <c r="AR186" s="180"/>
      <c r="AS186" s="180"/>
      <c r="AT186" s="180"/>
      <c r="AU186" s="180"/>
      <c r="AV186" s="181"/>
      <c r="AW186" s="181"/>
      <c r="AX186" s="181"/>
      <c r="AY186" s="181"/>
      <c r="AZ186" s="181"/>
      <c r="BA186" s="181"/>
      <c r="BB186" s="181"/>
      <c r="BC186" s="181"/>
      <c r="BD186" s="181"/>
      <c r="BE186" s="181"/>
      <c r="BF186" s="181"/>
      <c r="BG186" s="181"/>
      <c r="BH186" s="181"/>
      <c r="BI186" s="181"/>
      <c r="BJ186" s="181"/>
      <c r="BK186" s="181"/>
      <c r="BL186" s="181"/>
      <c r="BM186" s="181"/>
    </row>
    <row r="187" spans="1:65" x14ac:dyDescent="0.25">
      <c r="A187" s="189" t="s">
        <v>106</v>
      </c>
      <c r="C187" s="168">
        <v>9</v>
      </c>
      <c r="D187" s="169">
        <f>(D188*8+D190*1)/9</f>
        <v>102.80000000000001</v>
      </c>
      <c r="E187" s="169">
        <f t="shared" ref="E187:BK187" si="67">(E188*8+E190*1)/9</f>
        <v>104.85457777777778</v>
      </c>
      <c r="F187" s="169">
        <f t="shared" si="67"/>
        <v>104.85457777777778</v>
      </c>
      <c r="G187" s="169">
        <f t="shared" si="67"/>
        <v>104.85457777777778</v>
      </c>
      <c r="H187" s="169">
        <f t="shared" si="67"/>
        <v>105.27130666666666</v>
      </c>
      <c r="I187" s="169">
        <f t="shared" si="67"/>
        <v>105.3111111111111</v>
      </c>
      <c r="J187" s="169">
        <f t="shared" si="67"/>
        <v>105.27130666666666</v>
      </c>
      <c r="K187" s="169">
        <f t="shared" si="67"/>
        <v>105.27130666666666</v>
      </c>
      <c r="L187" s="169">
        <f t="shared" si="67"/>
        <v>105.27130666666666</v>
      </c>
      <c r="M187" s="169">
        <f t="shared" si="67"/>
        <v>105.27130666666666</v>
      </c>
      <c r="N187" s="169">
        <f t="shared" si="67"/>
        <v>105.58753777777777</v>
      </c>
      <c r="O187" s="169">
        <f t="shared" si="67"/>
        <v>105.58753777777777</v>
      </c>
      <c r="P187" s="169">
        <f t="shared" si="67"/>
        <v>105.58753777777777</v>
      </c>
      <c r="Q187" s="169">
        <f t="shared" si="67"/>
        <v>105.58753777777777</v>
      </c>
      <c r="R187" s="169">
        <f t="shared" si="67"/>
        <v>105.58753777777777</v>
      </c>
      <c r="S187" s="169">
        <f t="shared" si="67"/>
        <v>107.74354666666666</v>
      </c>
      <c r="T187" s="169">
        <f t="shared" si="67"/>
        <v>107.74354666666666</v>
      </c>
      <c r="U187" s="169">
        <f t="shared" si="67"/>
        <v>107.74354666666666</v>
      </c>
      <c r="V187" s="170">
        <f t="shared" si="67"/>
        <v>107.74354666666666</v>
      </c>
      <c r="W187" s="170">
        <f t="shared" si="67"/>
        <v>107.74354666666666</v>
      </c>
      <c r="X187" s="170">
        <f t="shared" si="67"/>
        <v>107.74354666666666</v>
      </c>
      <c r="Y187" s="170">
        <f t="shared" si="67"/>
        <v>109.32272888888889</v>
      </c>
      <c r="Z187" s="170">
        <f t="shared" si="67"/>
        <v>115.03354222222222</v>
      </c>
      <c r="AA187" s="170">
        <f t="shared" si="67"/>
        <v>115.61588</v>
      </c>
      <c r="AB187" s="170">
        <f t="shared" si="67"/>
        <v>115.83749888888889</v>
      </c>
      <c r="AC187" s="170">
        <f t="shared" si="67"/>
        <v>115.83749888888889</v>
      </c>
      <c r="AD187" s="170">
        <f t="shared" si="67"/>
        <v>115.83749888888889</v>
      </c>
      <c r="AE187" s="170">
        <f t="shared" si="67"/>
        <v>117.25769444444444</v>
      </c>
      <c r="AF187" s="170">
        <f t="shared" si="67"/>
        <v>117.25769444444444</v>
      </c>
      <c r="AG187" s="170">
        <f t="shared" si="67"/>
        <v>117.25769444444444</v>
      </c>
      <c r="AH187" s="170">
        <f t="shared" si="67"/>
        <v>120.57405</v>
      </c>
      <c r="AI187" s="170">
        <f t="shared" si="67"/>
        <v>123.07254888888889</v>
      </c>
      <c r="AJ187" s="170">
        <f t="shared" si="67"/>
        <v>123.07254777777777</v>
      </c>
      <c r="AK187" s="170">
        <f t="shared" si="67"/>
        <v>123.07254777777777</v>
      </c>
      <c r="AL187" s="170">
        <f t="shared" si="67"/>
        <v>123.07254777777777</v>
      </c>
      <c r="AM187" s="170">
        <f t="shared" si="67"/>
        <v>123.07254777777777</v>
      </c>
      <c r="AN187" s="170">
        <f t="shared" si="67"/>
        <v>123.07254777777777</v>
      </c>
      <c r="AO187" s="170">
        <f t="shared" si="67"/>
        <v>123.39337222222223</v>
      </c>
      <c r="AP187" s="170">
        <f t="shared" si="67"/>
        <v>123.39337222222223</v>
      </c>
      <c r="AQ187" s="170">
        <f t="shared" si="67"/>
        <v>123.58244333333333</v>
      </c>
      <c r="AR187" s="170">
        <f t="shared" si="67"/>
        <v>123.58244333333333</v>
      </c>
      <c r="AS187" s="170">
        <f t="shared" si="67"/>
        <v>123.58244333333333</v>
      </c>
      <c r="AT187" s="170">
        <f t="shared" si="67"/>
        <v>138.85046222222223</v>
      </c>
      <c r="AU187" s="170">
        <f t="shared" si="67"/>
        <v>138.85046222222223</v>
      </c>
      <c r="AV187" s="170">
        <f t="shared" si="67"/>
        <v>138.85046222222223</v>
      </c>
      <c r="AW187" s="170">
        <f t="shared" si="67"/>
        <v>138.85046222222223</v>
      </c>
      <c r="AX187" s="170">
        <f t="shared" si="67"/>
        <v>144.08461666666668</v>
      </c>
      <c r="AY187" s="170">
        <f t="shared" si="67"/>
        <v>144.85318555555554</v>
      </c>
      <c r="AZ187" s="170">
        <f t="shared" si="67"/>
        <v>144.85318555555554</v>
      </c>
      <c r="BA187" s="170">
        <f t="shared" si="67"/>
        <v>144.85318555555554</v>
      </c>
      <c r="BB187" s="170">
        <f t="shared" si="67"/>
        <v>144.85318555555554</v>
      </c>
      <c r="BC187" s="170">
        <f t="shared" si="67"/>
        <v>144.85318555555554</v>
      </c>
      <c r="BD187" s="170">
        <f t="shared" si="67"/>
        <v>145.54181666666668</v>
      </c>
      <c r="BE187" s="170">
        <f t="shared" si="67"/>
        <v>145.54181666666668</v>
      </c>
      <c r="BF187" s="170">
        <f t="shared" si="67"/>
        <v>145.54181666666668</v>
      </c>
      <c r="BG187" s="170">
        <f t="shared" si="67"/>
        <v>146.42914999999999</v>
      </c>
      <c r="BH187" s="170">
        <f t="shared" si="67"/>
        <v>146.42914999999999</v>
      </c>
      <c r="BI187" s="170">
        <f t="shared" si="67"/>
        <v>146.42914999999999</v>
      </c>
      <c r="BJ187" s="170">
        <f t="shared" si="67"/>
        <v>146.42914999999999</v>
      </c>
      <c r="BK187" s="170">
        <f t="shared" si="67"/>
        <v>146.42914999999999</v>
      </c>
      <c r="BL187" s="170">
        <f>(BL188*8+BL190*1)/9</f>
        <v>146.42914999999999</v>
      </c>
      <c r="BM187" s="170">
        <f>(BM188*8+BM190*1)/9</f>
        <v>146.42914999999999</v>
      </c>
    </row>
    <row r="188" spans="1:65" x14ac:dyDescent="0.25">
      <c r="A188" s="173" t="s">
        <v>107</v>
      </c>
      <c r="B188" s="188"/>
      <c r="C188" s="186">
        <v>8</v>
      </c>
      <c r="D188" s="175">
        <f>D189</f>
        <v>103.15</v>
      </c>
      <c r="E188" s="175">
        <f t="shared" ref="E188:BM188" si="68">E189</f>
        <v>105.4614</v>
      </c>
      <c r="F188" s="175">
        <f t="shared" si="68"/>
        <v>105.4614</v>
      </c>
      <c r="G188" s="175">
        <f t="shared" si="68"/>
        <v>105.4614</v>
      </c>
      <c r="H188" s="175">
        <f t="shared" si="68"/>
        <v>105.4614</v>
      </c>
      <c r="I188" s="175">
        <f t="shared" si="68"/>
        <v>105.5</v>
      </c>
      <c r="J188" s="175">
        <f t="shared" si="68"/>
        <v>105.4614</v>
      </c>
      <c r="K188" s="175">
        <f t="shared" si="68"/>
        <v>105.4614</v>
      </c>
      <c r="L188" s="175">
        <f t="shared" si="68"/>
        <v>105.4614</v>
      </c>
      <c r="M188" s="175">
        <f t="shared" si="68"/>
        <v>105.4614</v>
      </c>
      <c r="N188" s="175">
        <f t="shared" si="68"/>
        <v>105.81716</v>
      </c>
      <c r="O188" s="175">
        <f t="shared" si="68"/>
        <v>105.81716</v>
      </c>
      <c r="P188" s="175">
        <f t="shared" si="68"/>
        <v>105.81716</v>
      </c>
      <c r="Q188" s="175">
        <f t="shared" si="68"/>
        <v>105.81716</v>
      </c>
      <c r="R188" s="175">
        <f t="shared" si="68"/>
        <v>105.81716</v>
      </c>
      <c r="S188" s="175">
        <f t="shared" si="68"/>
        <v>108.24267</v>
      </c>
      <c r="T188" s="175">
        <f t="shared" si="68"/>
        <v>108.24267</v>
      </c>
      <c r="U188" s="175">
        <f t="shared" si="68"/>
        <v>108.24267</v>
      </c>
      <c r="V188" s="176">
        <f t="shared" si="68"/>
        <v>108.24267</v>
      </c>
      <c r="W188" s="176">
        <f t="shared" si="68"/>
        <v>108.24267</v>
      </c>
      <c r="X188" s="176">
        <f t="shared" si="68"/>
        <v>108.24267</v>
      </c>
      <c r="Y188" s="176">
        <f t="shared" si="68"/>
        <v>110.01925</v>
      </c>
      <c r="Z188" s="176">
        <f t="shared" si="68"/>
        <v>116.12925</v>
      </c>
      <c r="AA188" s="176">
        <f t="shared" si="68"/>
        <v>116.78438</v>
      </c>
      <c r="AB188" s="176">
        <f t="shared" si="68"/>
        <v>116.78438</v>
      </c>
      <c r="AC188" s="176">
        <f t="shared" si="68"/>
        <v>116.78438</v>
      </c>
      <c r="AD188" s="176">
        <f t="shared" si="68"/>
        <v>116.78438</v>
      </c>
      <c r="AE188" s="176">
        <f t="shared" si="68"/>
        <v>118.38209999999999</v>
      </c>
      <c r="AF188" s="176">
        <f t="shared" si="68"/>
        <v>118.38209999999999</v>
      </c>
      <c r="AG188" s="176">
        <f t="shared" si="68"/>
        <v>118.38209999999999</v>
      </c>
      <c r="AH188" s="176">
        <f t="shared" si="68"/>
        <v>122.113</v>
      </c>
      <c r="AI188" s="176">
        <f t="shared" si="68"/>
        <v>124.92381125</v>
      </c>
      <c r="AJ188" s="176">
        <f t="shared" si="68"/>
        <v>124.92381</v>
      </c>
      <c r="AK188" s="176">
        <f t="shared" si="68"/>
        <v>124.92381</v>
      </c>
      <c r="AL188" s="176">
        <f t="shared" si="68"/>
        <v>124.92381</v>
      </c>
      <c r="AM188" s="176">
        <f t="shared" si="68"/>
        <v>124.92381</v>
      </c>
      <c r="AN188" s="176">
        <f t="shared" si="68"/>
        <v>124.92381</v>
      </c>
      <c r="AO188" s="176">
        <f t="shared" si="68"/>
        <v>124.92381</v>
      </c>
      <c r="AP188" s="176">
        <f t="shared" si="68"/>
        <v>124.92381</v>
      </c>
      <c r="AQ188" s="176">
        <f t="shared" si="68"/>
        <v>124.92381</v>
      </c>
      <c r="AR188" s="176">
        <f t="shared" si="68"/>
        <v>124.92381</v>
      </c>
      <c r="AS188" s="176">
        <f t="shared" si="68"/>
        <v>124.92381</v>
      </c>
      <c r="AT188" s="176">
        <f t="shared" si="68"/>
        <v>140.69523000000001</v>
      </c>
      <c r="AU188" s="176">
        <f t="shared" si="68"/>
        <v>140.69523000000001</v>
      </c>
      <c r="AV188" s="176">
        <f t="shared" si="68"/>
        <v>140.69523000000001</v>
      </c>
      <c r="AW188" s="176">
        <f t="shared" si="68"/>
        <v>140.69523000000001</v>
      </c>
      <c r="AX188" s="176">
        <f t="shared" si="68"/>
        <v>145.66129000000001</v>
      </c>
      <c r="AY188" s="176">
        <f t="shared" si="68"/>
        <v>146.52592999999999</v>
      </c>
      <c r="AZ188" s="176">
        <f t="shared" si="68"/>
        <v>146.52592999999999</v>
      </c>
      <c r="BA188" s="176">
        <f t="shared" si="68"/>
        <v>146.52592999999999</v>
      </c>
      <c r="BB188" s="176">
        <f t="shared" si="68"/>
        <v>146.52592999999999</v>
      </c>
      <c r="BC188" s="176">
        <f t="shared" si="68"/>
        <v>146.52592999999999</v>
      </c>
      <c r="BD188" s="176">
        <f t="shared" si="68"/>
        <v>147.30063999999999</v>
      </c>
      <c r="BE188" s="176">
        <f t="shared" si="68"/>
        <v>147.30063999999999</v>
      </c>
      <c r="BF188" s="176">
        <f t="shared" si="68"/>
        <v>147.30063999999999</v>
      </c>
      <c r="BG188" s="176">
        <f t="shared" si="68"/>
        <v>148.29889</v>
      </c>
      <c r="BH188" s="176">
        <f t="shared" si="68"/>
        <v>148.29889</v>
      </c>
      <c r="BI188" s="176">
        <f t="shared" si="68"/>
        <v>148.29889</v>
      </c>
      <c r="BJ188" s="176">
        <f t="shared" si="68"/>
        <v>148.29889</v>
      </c>
      <c r="BK188" s="176">
        <f t="shared" si="68"/>
        <v>148.29889</v>
      </c>
      <c r="BL188" s="176">
        <f t="shared" si="68"/>
        <v>148.29889</v>
      </c>
      <c r="BM188" s="176">
        <f t="shared" si="68"/>
        <v>148.29889</v>
      </c>
    </row>
    <row r="189" spans="1:65" x14ac:dyDescent="0.25">
      <c r="B189" s="148" t="s">
        <v>563</v>
      </c>
      <c r="C189" s="148">
        <v>8</v>
      </c>
      <c r="D189" s="178">
        <v>103.15</v>
      </c>
      <c r="E189" s="178">
        <v>105.4614</v>
      </c>
      <c r="F189" s="178">
        <v>105.4614</v>
      </c>
      <c r="G189" s="178">
        <v>105.4614</v>
      </c>
      <c r="H189" s="178">
        <v>105.4614</v>
      </c>
      <c r="I189" s="178">
        <v>105.5</v>
      </c>
      <c r="J189" s="178">
        <v>105.4614</v>
      </c>
      <c r="K189" s="178">
        <v>105.4614</v>
      </c>
      <c r="L189" s="178">
        <v>105.4614</v>
      </c>
      <c r="M189" s="178">
        <v>105.4614</v>
      </c>
      <c r="N189" s="178">
        <v>105.81716</v>
      </c>
      <c r="O189" s="178">
        <v>105.81716</v>
      </c>
      <c r="P189" s="178">
        <v>105.81716</v>
      </c>
      <c r="Q189" s="178">
        <v>105.81716</v>
      </c>
      <c r="R189" s="178">
        <v>105.81716</v>
      </c>
      <c r="S189" s="178">
        <v>108.24267</v>
      </c>
      <c r="T189" s="178">
        <v>108.24267</v>
      </c>
      <c r="U189" s="178">
        <v>108.24267</v>
      </c>
      <c r="V189" s="179">
        <v>108.24267</v>
      </c>
      <c r="W189" s="179">
        <v>108.24267</v>
      </c>
      <c r="X189" s="179">
        <v>108.24267</v>
      </c>
      <c r="Y189" s="179">
        <v>110.01925</v>
      </c>
      <c r="Z189" s="179">
        <v>116.12925</v>
      </c>
      <c r="AA189" s="179">
        <v>116.78438</v>
      </c>
      <c r="AB189" s="179">
        <v>116.78438</v>
      </c>
      <c r="AC189" s="179">
        <v>116.78438</v>
      </c>
      <c r="AD189" s="179">
        <v>116.78438</v>
      </c>
      <c r="AE189" s="179">
        <v>118.38209999999999</v>
      </c>
      <c r="AF189" s="179">
        <v>118.38209999999999</v>
      </c>
      <c r="AG189" s="179">
        <v>118.38209999999999</v>
      </c>
      <c r="AH189" s="179">
        <v>122.113</v>
      </c>
      <c r="AI189" s="179">
        <v>124.92381125</v>
      </c>
      <c r="AJ189" s="179">
        <v>124.92381</v>
      </c>
      <c r="AK189" s="179">
        <v>124.92381</v>
      </c>
      <c r="AL189" s="179">
        <v>124.92381</v>
      </c>
      <c r="AM189" s="179">
        <v>124.92381</v>
      </c>
      <c r="AN189" s="179">
        <v>124.92381</v>
      </c>
      <c r="AO189" s="180">
        <v>124.92381</v>
      </c>
      <c r="AP189" s="179">
        <v>124.92381</v>
      </c>
      <c r="AQ189" s="180">
        <v>124.92381</v>
      </c>
      <c r="AR189" s="180">
        <v>124.92381</v>
      </c>
      <c r="AS189" s="180">
        <v>124.92381</v>
      </c>
      <c r="AT189" s="180">
        <v>140.69523000000001</v>
      </c>
      <c r="AU189" s="180">
        <v>140.69523000000001</v>
      </c>
      <c r="AV189" s="181">
        <v>140.69523000000001</v>
      </c>
      <c r="AW189" s="181">
        <v>140.69523000000001</v>
      </c>
      <c r="AX189" s="181">
        <v>145.66129000000001</v>
      </c>
      <c r="AY189" s="181">
        <v>146.52592999999999</v>
      </c>
      <c r="AZ189" s="181">
        <v>146.52592999999999</v>
      </c>
      <c r="BA189" s="181">
        <v>146.52592999999999</v>
      </c>
      <c r="BB189" s="181">
        <v>146.52592999999999</v>
      </c>
      <c r="BC189" s="181">
        <v>146.52592999999999</v>
      </c>
      <c r="BD189" s="182">
        <v>147.30063999999999</v>
      </c>
      <c r="BE189" s="182">
        <v>147.30063999999999</v>
      </c>
      <c r="BF189" s="182">
        <v>147.30063999999999</v>
      </c>
      <c r="BG189" s="182">
        <v>148.29889</v>
      </c>
      <c r="BH189" s="182">
        <v>148.29889</v>
      </c>
      <c r="BI189" s="182">
        <v>148.29889</v>
      </c>
      <c r="BJ189" s="182">
        <v>148.29889</v>
      </c>
      <c r="BK189" s="182">
        <v>148.29889</v>
      </c>
      <c r="BL189" s="182">
        <v>148.29889</v>
      </c>
      <c r="BM189" s="182">
        <v>148.29889</v>
      </c>
    </row>
    <row r="190" spans="1:65" x14ac:dyDescent="0.25">
      <c r="A190" s="173" t="s">
        <v>108</v>
      </c>
      <c r="B190" s="188"/>
      <c r="C190" s="186">
        <v>1</v>
      </c>
      <c r="D190" s="175">
        <f>D191</f>
        <v>100</v>
      </c>
      <c r="E190" s="175">
        <f t="shared" ref="E190:BM190" si="69">E191</f>
        <v>100</v>
      </c>
      <c r="F190" s="175">
        <f t="shared" si="69"/>
        <v>100</v>
      </c>
      <c r="G190" s="175">
        <f t="shared" si="69"/>
        <v>100</v>
      </c>
      <c r="H190" s="175">
        <f t="shared" si="69"/>
        <v>103.75055999999999</v>
      </c>
      <c r="I190" s="175">
        <f t="shared" si="69"/>
        <v>103.8</v>
      </c>
      <c r="J190" s="175">
        <f t="shared" si="69"/>
        <v>103.75055999999999</v>
      </c>
      <c r="K190" s="175">
        <f t="shared" si="69"/>
        <v>103.75055999999999</v>
      </c>
      <c r="L190" s="175">
        <f t="shared" si="69"/>
        <v>103.75055999999999</v>
      </c>
      <c r="M190" s="175">
        <f t="shared" si="69"/>
        <v>103.75055999999999</v>
      </c>
      <c r="N190" s="175">
        <f t="shared" si="69"/>
        <v>103.75055999999999</v>
      </c>
      <c r="O190" s="175">
        <f t="shared" si="69"/>
        <v>103.75055999999999</v>
      </c>
      <c r="P190" s="175">
        <f t="shared" si="69"/>
        <v>103.75055999999999</v>
      </c>
      <c r="Q190" s="175">
        <f t="shared" si="69"/>
        <v>103.75055999999999</v>
      </c>
      <c r="R190" s="175">
        <f t="shared" si="69"/>
        <v>103.75055999999999</v>
      </c>
      <c r="S190" s="175">
        <f t="shared" si="69"/>
        <v>103.75055999999999</v>
      </c>
      <c r="T190" s="175">
        <f t="shared" si="69"/>
        <v>103.75055999999999</v>
      </c>
      <c r="U190" s="175">
        <f t="shared" si="69"/>
        <v>103.75055999999999</v>
      </c>
      <c r="V190" s="176">
        <f t="shared" si="69"/>
        <v>103.75055999999999</v>
      </c>
      <c r="W190" s="176">
        <f t="shared" si="69"/>
        <v>103.75055999999999</v>
      </c>
      <c r="X190" s="176">
        <f t="shared" si="69"/>
        <v>103.75055999999999</v>
      </c>
      <c r="Y190" s="176">
        <f t="shared" si="69"/>
        <v>103.75055999999999</v>
      </c>
      <c r="Z190" s="176">
        <f t="shared" si="69"/>
        <v>106.26788000000001</v>
      </c>
      <c r="AA190" s="176">
        <f t="shared" si="69"/>
        <v>106.26788000000001</v>
      </c>
      <c r="AB190" s="176">
        <f t="shared" si="69"/>
        <v>108.26245</v>
      </c>
      <c r="AC190" s="176">
        <f t="shared" si="69"/>
        <v>108.26245</v>
      </c>
      <c r="AD190" s="176">
        <f t="shared" si="69"/>
        <v>108.26245</v>
      </c>
      <c r="AE190" s="176">
        <f t="shared" si="69"/>
        <v>108.26245</v>
      </c>
      <c r="AF190" s="176">
        <f t="shared" si="69"/>
        <v>108.26245</v>
      </c>
      <c r="AG190" s="176">
        <f t="shared" si="69"/>
        <v>108.26245</v>
      </c>
      <c r="AH190" s="176">
        <f t="shared" si="69"/>
        <v>108.26245</v>
      </c>
      <c r="AI190" s="176">
        <f t="shared" si="69"/>
        <v>108.26245</v>
      </c>
      <c r="AJ190" s="176">
        <f t="shared" si="69"/>
        <v>108.26245</v>
      </c>
      <c r="AK190" s="176">
        <f t="shared" si="69"/>
        <v>108.26245</v>
      </c>
      <c r="AL190" s="176">
        <f t="shared" si="69"/>
        <v>108.26245</v>
      </c>
      <c r="AM190" s="176">
        <f t="shared" si="69"/>
        <v>108.26245</v>
      </c>
      <c r="AN190" s="176">
        <f t="shared" si="69"/>
        <v>108.26245</v>
      </c>
      <c r="AO190" s="176">
        <f t="shared" si="69"/>
        <v>111.14987000000001</v>
      </c>
      <c r="AP190" s="176">
        <f t="shared" si="69"/>
        <v>111.14987000000001</v>
      </c>
      <c r="AQ190" s="176">
        <f t="shared" si="69"/>
        <v>112.85151</v>
      </c>
      <c r="AR190" s="176">
        <f t="shared" si="69"/>
        <v>112.85151</v>
      </c>
      <c r="AS190" s="176">
        <f t="shared" si="69"/>
        <v>112.85151</v>
      </c>
      <c r="AT190" s="176">
        <f t="shared" si="69"/>
        <v>124.09232</v>
      </c>
      <c r="AU190" s="176">
        <f t="shared" si="69"/>
        <v>124.09232</v>
      </c>
      <c r="AV190" s="176">
        <f t="shared" si="69"/>
        <v>124.09232</v>
      </c>
      <c r="AW190" s="176">
        <f t="shared" si="69"/>
        <v>124.09232</v>
      </c>
      <c r="AX190" s="176">
        <f t="shared" si="69"/>
        <v>131.47122999999999</v>
      </c>
      <c r="AY190" s="176">
        <f t="shared" si="69"/>
        <v>131.47122999999999</v>
      </c>
      <c r="AZ190" s="176">
        <f t="shared" si="69"/>
        <v>131.47122999999999</v>
      </c>
      <c r="BA190" s="176">
        <f t="shared" si="69"/>
        <v>131.47122999999999</v>
      </c>
      <c r="BB190" s="176">
        <f t="shared" si="69"/>
        <v>131.47122999999999</v>
      </c>
      <c r="BC190" s="176">
        <f t="shared" si="69"/>
        <v>131.47122999999999</v>
      </c>
      <c r="BD190" s="176">
        <f t="shared" si="69"/>
        <v>131.47122999999999</v>
      </c>
      <c r="BE190" s="176">
        <f t="shared" si="69"/>
        <v>131.47122999999999</v>
      </c>
      <c r="BF190" s="176">
        <f t="shared" si="69"/>
        <v>131.47122999999999</v>
      </c>
      <c r="BG190" s="176">
        <f t="shared" si="69"/>
        <v>131.47122999999999</v>
      </c>
      <c r="BH190" s="176">
        <f t="shared" si="69"/>
        <v>131.47122999999999</v>
      </c>
      <c r="BI190" s="176">
        <f t="shared" si="69"/>
        <v>131.47122999999999</v>
      </c>
      <c r="BJ190" s="176">
        <f t="shared" si="69"/>
        <v>131.47122999999999</v>
      </c>
      <c r="BK190" s="176">
        <f t="shared" si="69"/>
        <v>131.47122999999999</v>
      </c>
      <c r="BL190" s="176">
        <f t="shared" si="69"/>
        <v>131.47122999999999</v>
      </c>
      <c r="BM190" s="176">
        <f t="shared" si="69"/>
        <v>131.47122999999999</v>
      </c>
    </row>
    <row r="191" spans="1:65" x14ac:dyDescent="0.25">
      <c r="B191" s="148" t="s">
        <v>564</v>
      </c>
      <c r="C191" s="148">
        <v>1</v>
      </c>
      <c r="D191" s="178">
        <v>100</v>
      </c>
      <c r="E191" s="178">
        <v>100</v>
      </c>
      <c r="F191" s="178">
        <v>100</v>
      </c>
      <c r="G191" s="178">
        <v>100</v>
      </c>
      <c r="H191" s="178">
        <v>103.75055999999999</v>
      </c>
      <c r="I191" s="178">
        <v>103.8</v>
      </c>
      <c r="J191" s="178">
        <v>103.75055999999999</v>
      </c>
      <c r="K191" s="178">
        <v>103.75055999999999</v>
      </c>
      <c r="L191" s="178">
        <v>103.75055999999999</v>
      </c>
      <c r="M191" s="178">
        <v>103.75055999999999</v>
      </c>
      <c r="N191" s="178">
        <v>103.75055999999999</v>
      </c>
      <c r="O191" s="178">
        <v>103.75055999999999</v>
      </c>
      <c r="P191" s="178">
        <v>103.75055999999999</v>
      </c>
      <c r="Q191" s="178">
        <v>103.75055999999999</v>
      </c>
      <c r="R191" s="178">
        <v>103.75055999999999</v>
      </c>
      <c r="S191" s="178">
        <v>103.75055999999999</v>
      </c>
      <c r="T191" s="178">
        <v>103.75055999999999</v>
      </c>
      <c r="U191" s="178">
        <v>103.75055999999999</v>
      </c>
      <c r="V191" s="179">
        <v>103.75055999999999</v>
      </c>
      <c r="W191" s="179">
        <v>103.75055999999999</v>
      </c>
      <c r="X191" s="179">
        <v>103.75055999999999</v>
      </c>
      <c r="Y191" s="179">
        <v>103.75055999999999</v>
      </c>
      <c r="Z191" s="179">
        <v>106.26788000000001</v>
      </c>
      <c r="AA191" s="179">
        <v>106.26788000000001</v>
      </c>
      <c r="AB191" s="179">
        <v>108.26245</v>
      </c>
      <c r="AC191" s="179">
        <v>108.26245</v>
      </c>
      <c r="AD191" s="179">
        <v>108.26245</v>
      </c>
      <c r="AE191" s="179">
        <v>108.26245</v>
      </c>
      <c r="AF191" s="179">
        <v>108.26245</v>
      </c>
      <c r="AG191" s="179">
        <v>108.26245</v>
      </c>
      <c r="AH191" s="179">
        <v>108.26245</v>
      </c>
      <c r="AI191" s="179">
        <v>108.26245</v>
      </c>
      <c r="AJ191" s="179">
        <v>108.26245</v>
      </c>
      <c r="AK191" s="179">
        <v>108.26245</v>
      </c>
      <c r="AL191" s="179">
        <v>108.26245</v>
      </c>
      <c r="AM191" s="179">
        <v>108.26245</v>
      </c>
      <c r="AN191" s="180">
        <v>108.26245</v>
      </c>
      <c r="AO191" s="180">
        <v>111.14987000000001</v>
      </c>
      <c r="AP191" s="179">
        <v>111.14987000000001</v>
      </c>
      <c r="AQ191" s="180">
        <v>112.85151</v>
      </c>
      <c r="AR191" s="180">
        <v>112.85151</v>
      </c>
      <c r="AS191" s="180">
        <v>112.85151</v>
      </c>
      <c r="AT191" s="180">
        <v>124.09232</v>
      </c>
      <c r="AU191" s="180">
        <v>124.09232</v>
      </c>
      <c r="AV191" s="181">
        <v>124.09232</v>
      </c>
      <c r="AW191" s="181">
        <v>124.09232</v>
      </c>
      <c r="AX191" s="181">
        <v>131.47122999999999</v>
      </c>
      <c r="AY191" s="181">
        <v>131.47122999999999</v>
      </c>
      <c r="AZ191" s="181">
        <v>131.47122999999999</v>
      </c>
      <c r="BA191" s="181">
        <v>131.47122999999999</v>
      </c>
      <c r="BB191" s="181">
        <v>131.47122999999999</v>
      </c>
      <c r="BC191" s="181">
        <v>131.47122999999999</v>
      </c>
      <c r="BD191" s="182">
        <v>131.47122999999999</v>
      </c>
      <c r="BE191" s="182">
        <v>131.47122999999999</v>
      </c>
      <c r="BF191" s="182">
        <v>131.47122999999999</v>
      </c>
      <c r="BG191" s="182">
        <v>131.47122999999999</v>
      </c>
      <c r="BH191" s="182">
        <v>131.47122999999999</v>
      </c>
      <c r="BI191" s="182">
        <v>131.47122999999999</v>
      </c>
      <c r="BJ191" s="182">
        <v>131.47122999999999</v>
      </c>
      <c r="BK191" s="182">
        <v>131.47122999999999</v>
      </c>
      <c r="BL191" s="182">
        <v>131.47122999999999</v>
      </c>
      <c r="BM191" s="182">
        <v>131.47122999999999</v>
      </c>
    </row>
    <row r="192" spans="1:65" x14ac:dyDescent="0.25">
      <c r="A192" s="173" t="s">
        <v>109</v>
      </c>
      <c r="B192" s="188"/>
      <c r="D192" s="209"/>
      <c r="E192" s="209"/>
      <c r="F192" s="209"/>
      <c r="G192" s="209"/>
      <c r="H192" s="209"/>
      <c r="I192" s="209"/>
      <c r="J192" s="209"/>
      <c r="K192" s="209"/>
      <c r="L192" s="209"/>
      <c r="M192" s="209"/>
      <c r="N192" s="209"/>
      <c r="O192" s="209"/>
      <c r="P192" s="209"/>
      <c r="Q192" s="209"/>
      <c r="R192" s="209"/>
      <c r="S192" s="209"/>
      <c r="T192" s="209"/>
      <c r="U192" s="209"/>
      <c r="V192" s="210"/>
      <c r="W192" s="210"/>
      <c r="X192" s="210"/>
      <c r="Y192" s="210"/>
      <c r="Z192" s="210"/>
      <c r="AA192" s="210"/>
      <c r="AB192" s="210"/>
      <c r="AC192" s="210"/>
      <c r="AD192" s="210"/>
      <c r="AE192" s="210"/>
      <c r="AF192" s="210"/>
      <c r="AG192" s="210"/>
      <c r="AH192" s="210"/>
      <c r="AI192" s="210"/>
      <c r="AJ192" s="210"/>
      <c r="AK192" s="210"/>
      <c r="AL192" s="210"/>
      <c r="AM192" s="210"/>
      <c r="AN192" s="180"/>
      <c r="AO192" s="180"/>
      <c r="AP192" s="210"/>
      <c r="AQ192" s="180"/>
      <c r="AR192" s="180"/>
      <c r="AS192" s="180"/>
      <c r="AT192" s="180"/>
      <c r="AU192" s="180"/>
      <c r="AV192" s="181"/>
      <c r="AW192" s="181"/>
      <c r="AX192" s="181"/>
      <c r="AY192" s="181"/>
      <c r="AZ192" s="181"/>
      <c r="BA192" s="181"/>
      <c r="BB192" s="181"/>
      <c r="BC192" s="181"/>
      <c r="BD192" s="182"/>
      <c r="BE192" s="182"/>
      <c r="BF192" s="182"/>
      <c r="BG192" s="182"/>
      <c r="BH192" s="182"/>
      <c r="BI192" s="182"/>
      <c r="BJ192" s="182"/>
      <c r="BK192" s="182"/>
      <c r="BL192" s="182"/>
      <c r="BM192" s="182"/>
    </row>
    <row r="193" spans="1:65" x14ac:dyDescent="0.25">
      <c r="B193" s="148" t="s">
        <v>565</v>
      </c>
      <c r="D193" s="209"/>
      <c r="E193" s="209"/>
      <c r="F193" s="209"/>
      <c r="G193" s="209"/>
      <c r="H193" s="209"/>
      <c r="I193" s="209"/>
      <c r="J193" s="209"/>
      <c r="K193" s="209"/>
      <c r="L193" s="209"/>
      <c r="M193" s="209"/>
      <c r="N193" s="209"/>
      <c r="O193" s="209"/>
      <c r="P193" s="209"/>
      <c r="Q193" s="209"/>
      <c r="R193" s="209"/>
      <c r="S193" s="209"/>
      <c r="T193" s="209"/>
      <c r="U193" s="209"/>
      <c r="V193" s="210"/>
      <c r="W193" s="210"/>
      <c r="X193" s="210"/>
      <c r="Y193" s="210"/>
      <c r="Z193" s="210"/>
      <c r="AA193" s="210"/>
      <c r="AB193" s="210"/>
      <c r="AC193" s="210"/>
      <c r="AD193" s="210"/>
      <c r="AE193" s="210"/>
      <c r="AF193" s="210"/>
      <c r="AG193" s="210"/>
      <c r="AH193" s="210"/>
      <c r="AI193" s="210"/>
      <c r="AJ193" s="210"/>
      <c r="AK193" s="210"/>
      <c r="AL193" s="210"/>
      <c r="AM193" s="210"/>
      <c r="AN193" s="180"/>
      <c r="AO193" s="180"/>
      <c r="AP193" s="210"/>
      <c r="AQ193" s="180"/>
      <c r="AR193" s="180"/>
      <c r="AS193" s="180"/>
      <c r="AT193" s="180"/>
      <c r="AU193" s="180"/>
      <c r="AV193" s="181"/>
      <c r="AW193" s="181"/>
      <c r="AX193" s="181"/>
      <c r="AY193" s="181"/>
      <c r="AZ193" s="181"/>
      <c r="BA193" s="181"/>
      <c r="BB193" s="181"/>
      <c r="BC193" s="181"/>
      <c r="BD193" s="182"/>
      <c r="BE193" s="182"/>
      <c r="BF193" s="182"/>
      <c r="BG193" s="182"/>
      <c r="BH193" s="182"/>
      <c r="BI193" s="182"/>
      <c r="BJ193" s="182"/>
      <c r="BK193" s="182"/>
      <c r="BL193" s="182"/>
      <c r="BM193" s="182"/>
    </row>
    <row r="194" spans="1:65" x14ac:dyDescent="0.25">
      <c r="A194" s="189" t="s">
        <v>110</v>
      </c>
      <c r="B194" s="188"/>
      <c r="C194" s="168">
        <v>5</v>
      </c>
      <c r="D194" s="169">
        <f>D195</f>
        <v>107.5</v>
      </c>
      <c r="E194" s="169">
        <f t="shared" ref="E194:V195" si="70">E195</f>
        <v>109.59318</v>
      </c>
      <c r="F194" s="169">
        <f t="shared" si="70"/>
        <v>109.59318</v>
      </c>
      <c r="G194" s="169">
        <f t="shared" si="70"/>
        <v>112.86821</v>
      </c>
      <c r="H194" s="169">
        <f t="shared" si="70"/>
        <v>112.86821</v>
      </c>
      <c r="I194" s="169">
        <f t="shared" si="70"/>
        <v>112.9</v>
      </c>
      <c r="J194" s="169">
        <f t="shared" si="70"/>
        <v>112.86821</v>
      </c>
      <c r="K194" s="169">
        <f t="shared" si="70"/>
        <v>112.86821</v>
      </c>
      <c r="L194" s="169">
        <f t="shared" si="70"/>
        <v>112.86821</v>
      </c>
      <c r="M194" s="169">
        <f t="shared" si="70"/>
        <v>112.86821</v>
      </c>
      <c r="N194" s="169">
        <f t="shared" si="70"/>
        <v>112.86821</v>
      </c>
      <c r="O194" s="169">
        <f t="shared" si="70"/>
        <v>112.86821</v>
      </c>
      <c r="P194" s="169">
        <f t="shared" si="70"/>
        <v>115.72790000000001</v>
      </c>
      <c r="Q194" s="169">
        <f t="shared" si="70"/>
        <v>115.72790000000001</v>
      </c>
      <c r="R194" s="169">
        <f t="shared" si="70"/>
        <v>115.72790000000001</v>
      </c>
      <c r="S194" s="169">
        <f t="shared" si="70"/>
        <v>115.72790000000001</v>
      </c>
      <c r="T194" s="169">
        <f t="shared" si="70"/>
        <v>117.30279</v>
      </c>
      <c r="U194" s="169">
        <f t="shared" si="70"/>
        <v>117.30279</v>
      </c>
      <c r="V194" s="170">
        <f t="shared" si="70"/>
        <v>117.30279</v>
      </c>
      <c r="W194" s="170">
        <f t="shared" ref="W194:AN195" si="71">W195</f>
        <v>117.30279</v>
      </c>
      <c r="X194" s="170">
        <f t="shared" si="71"/>
        <v>117.30279</v>
      </c>
      <c r="Y194" s="170">
        <f t="shared" si="71"/>
        <v>117.30279</v>
      </c>
      <c r="Z194" s="170">
        <f t="shared" si="71"/>
        <v>117.30279</v>
      </c>
      <c r="AA194" s="170">
        <f t="shared" si="71"/>
        <v>117.30279</v>
      </c>
      <c r="AB194" s="170">
        <f t="shared" si="71"/>
        <v>117.30279</v>
      </c>
      <c r="AC194" s="170">
        <f t="shared" si="71"/>
        <v>124.35772</v>
      </c>
      <c r="AD194" s="170">
        <f t="shared" si="71"/>
        <v>124.35772</v>
      </c>
      <c r="AE194" s="170">
        <f t="shared" si="71"/>
        <v>124.35772</v>
      </c>
      <c r="AF194" s="170">
        <f t="shared" si="71"/>
        <v>124.35772</v>
      </c>
      <c r="AG194" s="170">
        <f t="shared" si="71"/>
        <v>124.35772</v>
      </c>
      <c r="AH194" s="170">
        <f t="shared" si="71"/>
        <v>124.35772</v>
      </c>
      <c r="AI194" s="170">
        <f t="shared" si="71"/>
        <v>124.35772</v>
      </c>
      <c r="AJ194" s="170">
        <f t="shared" si="71"/>
        <v>124.35772</v>
      </c>
      <c r="AK194" s="170">
        <f t="shared" si="71"/>
        <v>124.35772</v>
      </c>
      <c r="AL194" s="170">
        <f t="shared" si="71"/>
        <v>124.35772</v>
      </c>
      <c r="AM194" s="170">
        <f t="shared" si="71"/>
        <v>124.35772</v>
      </c>
      <c r="AN194" s="170">
        <f t="shared" si="71"/>
        <v>124.35772</v>
      </c>
      <c r="AO194" s="170">
        <f t="shared" ref="AO194:BM195" si="72">AO195</f>
        <v>143.90123</v>
      </c>
      <c r="AP194" s="170">
        <f t="shared" si="72"/>
        <v>143.90123</v>
      </c>
      <c r="AQ194" s="170">
        <f t="shared" si="72"/>
        <v>143.90123</v>
      </c>
      <c r="AR194" s="170">
        <f t="shared" si="72"/>
        <v>143.90123</v>
      </c>
      <c r="AS194" s="170">
        <f t="shared" si="72"/>
        <v>143.90123</v>
      </c>
      <c r="AT194" s="170">
        <f t="shared" si="72"/>
        <v>143.90123</v>
      </c>
      <c r="AU194" s="170">
        <f t="shared" si="72"/>
        <v>143.90123</v>
      </c>
      <c r="AV194" s="170">
        <f t="shared" si="72"/>
        <v>143.90123</v>
      </c>
      <c r="AW194" s="170">
        <f t="shared" si="72"/>
        <v>143.90123</v>
      </c>
      <c r="AX194" s="170">
        <f t="shared" si="72"/>
        <v>143.90123</v>
      </c>
      <c r="AY194" s="170">
        <f t="shared" si="72"/>
        <v>143.90123</v>
      </c>
      <c r="AZ194" s="170">
        <f t="shared" si="72"/>
        <v>143.90123</v>
      </c>
      <c r="BA194" s="170">
        <f t="shared" si="72"/>
        <v>149.55509000000001</v>
      </c>
      <c r="BB194" s="170">
        <f t="shared" si="72"/>
        <v>149.55509000000001</v>
      </c>
      <c r="BC194" s="170">
        <f t="shared" si="72"/>
        <v>149.55509000000001</v>
      </c>
      <c r="BD194" s="170">
        <f t="shared" si="72"/>
        <v>149.55509000000001</v>
      </c>
      <c r="BE194" s="170">
        <f t="shared" si="72"/>
        <v>149.55509000000001</v>
      </c>
      <c r="BF194" s="170">
        <f t="shared" si="72"/>
        <v>149.55509000000001</v>
      </c>
      <c r="BG194" s="170">
        <f t="shared" si="72"/>
        <v>149.55509000000001</v>
      </c>
      <c r="BH194" s="170">
        <f t="shared" si="72"/>
        <v>149.55509000000001</v>
      </c>
      <c r="BI194" s="170">
        <f t="shared" si="72"/>
        <v>149.55509000000001</v>
      </c>
      <c r="BJ194" s="170">
        <f t="shared" si="72"/>
        <v>149.55509000000001</v>
      </c>
      <c r="BK194" s="170">
        <f t="shared" si="72"/>
        <v>149.55509000000001</v>
      </c>
      <c r="BL194" s="170">
        <f t="shared" si="72"/>
        <v>149.55509000000001</v>
      </c>
      <c r="BM194" s="170">
        <f t="shared" si="72"/>
        <v>172.52609000000001</v>
      </c>
    </row>
    <row r="195" spans="1:65" x14ac:dyDescent="0.25">
      <c r="A195" s="173" t="s">
        <v>111</v>
      </c>
      <c r="B195" s="188"/>
      <c r="C195" s="186">
        <v>5</v>
      </c>
      <c r="D195" s="175">
        <f>D196</f>
        <v>107.5</v>
      </c>
      <c r="E195" s="175">
        <f t="shared" si="70"/>
        <v>109.59318</v>
      </c>
      <c r="F195" s="175">
        <f t="shared" si="70"/>
        <v>109.59318</v>
      </c>
      <c r="G195" s="175">
        <f t="shared" si="70"/>
        <v>112.86821</v>
      </c>
      <c r="H195" s="175">
        <f t="shared" si="70"/>
        <v>112.86821</v>
      </c>
      <c r="I195" s="175">
        <f t="shared" si="70"/>
        <v>112.9</v>
      </c>
      <c r="J195" s="175">
        <f t="shared" si="70"/>
        <v>112.86821</v>
      </c>
      <c r="K195" s="175">
        <f t="shared" si="70"/>
        <v>112.86821</v>
      </c>
      <c r="L195" s="175">
        <f t="shared" si="70"/>
        <v>112.86821</v>
      </c>
      <c r="M195" s="175">
        <f t="shared" si="70"/>
        <v>112.86821</v>
      </c>
      <c r="N195" s="175">
        <f t="shared" si="70"/>
        <v>112.86821</v>
      </c>
      <c r="O195" s="175">
        <f t="shared" si="70"/>
        <v>112.86821</v>
      </c>
      <c r="P195" s="175">
        <f t="shared" si="70"/>
        <v>115.72790000000001</v>
      </c>
      <c r="Q195" s="175">
        <f t="shared" si="70"/>
        <v>115.72790000000001</v>
      </c>
      <c r="R195" s="175">
        <f t="shared" si="70"/>
        <v>115.72790000000001</v>
      </c>
      <c r="S195" s="175">
        <f t="shared" si="70"/>
        <v>115.72790000000001</v>
      </c>
      <c r="T195" s="175">
        <f t="shared" si="70"/>
        <v>117.30279</v>
      </c>
      <c r="U195" s="175">
        <f t="shared" si="70"/>
        <v>117.30279</v>
      </c>
      <c r="V195" s="176">
        <f t="shared" si="70"/>
        <v>117.30279</v>
      </c>
      <c r="W195" s="176">
        <f t="shared" si="71"/>
        <v>117.30279</v>
      </c>
      <c r="X195" s="176">
        <f t="shared" si="71"/>
        <v>117.30279</v>
      </c>
      <c r="Y195" s="176">
        <f t="shared" si="71"/>
        <v>117.30279</v>
      </c>
      <c r="Z195" s="176">
        <f t="shared" si="71"/>
        <v>117.30279</v>
      </c>
      <c r="AA195" s="176">
        <f t="shared" si="71"/>
        <v>117.30279</v>
      </c>
      <c r="AB195" s="176">
        <f t="shared" si="71"/>
        <v>117.30279</v>
      </c>
      <c r="AC195" s="176">
        <f t="shared" si="71"/>
        <v>124.35772</v>
      </c>
      <c r="AD195" s="176">
        <f t="shared" si="71"/>
        <v>124.35772</v>
      </c>
      <c r="AE195" s="176">
        <f t="shared" si="71"/>
        <v>124.35772</v>
      </c>
      <c r="AF195" s="176">
        <f t="shared" si="71"/>
        <v>124.35772</v>
      </c>
      <c r="AG195" s="176">
        <f t="shared" si="71"/>
        <v>124.35772</v>
      </c>
      <c r="AH195" s="176">
        <f t="shared" si="71"/>
        <v>124.35772</v>
      </c>
      <c r="AI195" s="176">
        <f t="shared" si="71"/>
        <v>124.35772</v>
      </c>
      <c r="AJ195" s="176">
        <f t="shared" si="71"/>
        <v>124.35772</v>
      </c>
      <c r="AK195" s="176">
        <f t="shared" si="71"/>
        <v>124.35772</v>
      </c>
      <c r="AL195" s="176">
        <f t="shared" si="71"/>
        <v>124.35772</v>
      </c>
      <c r="AM195" s="176">
        <f t="shared" si="71"/>
        <v>124.35772</v>
      </c>
      <c r="AN195" s="176">
        <f t="shared" si="71"/>
        <v>124.35772</v>
      </c>
      <c r="AO195" s="176">
        <f t="shared" si="72"/>
        <v>143.90123</v>
      </c>
      <c r="AP195" s="176">
        <f t="shared" si="72"/>
        <v>143.90123</v>
      </c>
      <c r="AQ195" s="176">
        <f t="shared" si="72"/>
        <v>143.90123</v>
      </c>
      <c r="AR195" s="176">
        <f t="shared" si="72"/>
        <v>143.90123</v>
      </c>
      <c r="AS195" s="176">
        <f t="shared" si="72"/>
        <v>143.90123</v>
      </c>
      <c r="AT195" s="176">
        <f t="shared" si="72"/>
        <v>143.90123</v>
      </c>
      <c r="AU195" s="176">
        <f t="shared" si="72"/>
        <v>143.90123</v>
      </c>
      <c r="AV195" s="176">
        <f t="shared" si="72"/>
        <v>143.90123</v>
      </c>
      <c r="AW195" s="176">
        <f t="shared" si="72"/>
        <v>143.90123</v>
      </c>
      <c r="AX195" s="176">
        <f t="shared" si="72"/>
        <v>143.90123</v>
      </c>
      <c r="AY195" s="176">
        <f t="shared" si="72"/>
        <v>143.90123</v>
      </c>
      <c r="AZ195" s="176">
        <f t="shared" si="72"/>
        <v>143.90123</v>
      </c>
      <c r="BA195" s="176">
        <f t="shared" si="72"/>
        <v>149.55509000000001</v>
      </c>
      <c r="BB195" s="176">
        <f t="shared" si="72"/>
        <v>149.55509000000001</v>
      </c>
      <c r="BC195" s="176">
        <f t="shared" si="72"/>
        <v>149.55509000000001</v>
      </c>
      <c r="BD195" s="176">
        <f t="shared" si="72"/>
        <v>149.55509000000001</v>
      </c>
      <c r="BE195" s="176">
        <f t="shared" si="72"/>
        <v>149.55509000000001</v>
      </c>
      <c r="BF195" s="176">
        <f t="shared" si="72"/>
        <v>149.55509000000001</v>
      </c>
      <c r="BG195" s="176">
        <f t="shared" si="72"/>
        <v>149.55509000000001</v>
      </c>
      <c r="BH195" s="176">
        <f t="shared" si="72"/>
        <v>149.55509000000001</v>
      </c>
      <c r="BI195" s="176">
        <f t="shared" si="72"/>
        <v>149.55509000000001</v>
      </c>
      <c r="BJ195" s="176">
        <f t="shared" si="72"/>
        <v>149.55509000000001</v>
      </c>
      <c r="BK195" s="176">
        <f t="shared" si="72"/>
        <v>149.55509000000001</v>
      </c>
      <c r="BL195" s="176">
        <f t="shared" si="72"/>
        <v>149.55509000000001</v>
      </c>
      <c r="BM195" s="176">
        <f t="shared" si="72"/>
        <v>172.52609000000001</v>
      </c>
    </row>
    <row r="196" spans="1:65" x14ac:dyDescent="0.25">
      <c r="B196" s="148" t="s">
        <v>566</v>
      </c>
      <c r="C196" s="148">
        <v>5</v>
      </c>
      <c r="D196" s="178">
        <v>107.5</v>
      </c>
      <c r="E196" s="178">
        <v>109.59318</v>
      </c>
      <c r="F196" s="178">
        <v>109.59318</v>
      </c>
      <c r="G196" s="178">
        <v>112.86821</v>
      </c>
      <c r="H196" s="178">
        <v>112.86821</v>
      </c>
      <c r="I196" s="178">
        <v>112.9</v>
      </c>
      <c r="J196" s="178">
        <v>112.86821</v>
      </c>
      <c r="K196" s="178">
        <v>112.86821</v>
      </c>
      <c r="L196" s="178">
        <v>112.86821</v>
      </c>
      <c r="M196" s="178">
        <v>112.86821</v>
      </c>
      <c r="N196" s="178">
        <v>112.86821</v>
      </c>
      <c r="O196" s="178">
        <v>112.86821</v>
      </c>
      <c r="P196" s="178">
        <v>115.72790000000001</v>
      </c>
      <c r="Q196" s="178">
        <v>115.72790000000001</v>
      </c>
      <c r="R196" s="178">
        <v>115.72790000000001</v>
      </c>
      <c r="S196" s="178">
        <v>115.72790000000001</v>
      </c>
      <c r="T196" s="178">
        <v>117.30279</v>
      </c>
      <c r="U196" s="178">
        <v>117.30279</v>
      </c>
      <c r="V196" s="179">
        <v>117.30279</v>
      </c>
      <c r="W196" s="179">
        <v>117.30279</v>
      </c>
      <c r="X196" s="179">
        <v>117.30279</v>
      </c>
      <c r="Y196" s="179">
        <v>117.30279</v>
      </c>
      <c r="Z196" s="179">
        <v>117.30279</v>
      </c>
      <c r="AA196" s="179">
        <v>117.30279</v>
      </c>
      <c r="AB196" s="179">
        <v>117.30279</v>
      </c>
      <c r="AC196" s="179">
        <v>124.35772</v>
      </c>
      <c r="AD196" s="179">
        <v>124.35772</v>
      </c>
      <c r="AE196" s="179">
        <v>124.35772</v>
      </c>
      <c r="AF196" s="179">
        <v>124.35772</v>
      </c>
      <c r="AG196" s="179">
        <v>124.35772</v>
      </c>
      <c r="AH196" s="179">
        <v>124.35772</v>
      </c>
      <c r="AI196" s="179">
        <v>124.35772</v>
      </c>
      <c r="AJ196" s="179">
        <v>124.35772</v>
      </c>
      <c r="AK196" s="179">
        <v>124.35772</v>
      </c>
      <c r="AL196" s="179">
        <v>124.35772</v>
      </c>
      <c r="AM196" s="179">
        <v>124.35772</v>
      </c>
      <c r="AN196" s="179">
        <v>124.35772</v>
      </c>
      <c r="AO196" s="180">
        <v>143.90123</v>
      </c>
      <c r="AP196" s="179">
        <v>143.90123</v>
      </c>
      <c r="AQ196" s="180">
        <v>143.90123</v>
      </c>
      <c r="AR196" s="180">
        <v>143.90123</v>
      </c>
      <c r="AS196" s="180">
        <v>143.90123</v>
      </c>
      <c r="AT196" s="180">
        <v>143.90123</v>
      </c>
      <c r="AU196" s="180">
        <v>143.90123</v>
      </c>
      <c r="AV196" s="181">
        <v>143.90123</v>
      </c>
      <c r="AW196" s="181">
        <v>143.90123</v>
      </c>
      <c r="AX196" s="181">
        <v>143.90123</v>
      </c>
      <c r="AY196" s="181">
        <v>143.90123</v>
      </c>
      <c r="AZ196" s="181">
        <v>143.90123</v>
      </c>
      <c r="BA196" s="181">
        <v>149.55509000000001</v>
      </c>
      <c r="BB196" s="181">
        <v>149.55509000000001</v>
      </c>
      <c r="BC196" s="181">
        <v>149.55509000000001</v>
      </c>
      <c r="BD196" s="181">
        <v>149.55509000000001</v>
      </c>
      <c r="BE196" s="181">
        <v>149.55509000000001</v>
      </c>
      <c r="BF196" s="181">
        <v>149.55509000000001</v>
      </c>
      <c r="BG196" s="181">
        <v>149.55509000000001</v>
      </c>
      <c r="BH196" s="181">
        <v>149.55509000000001</v>
      </c>
      <c r="BI196" s="181">
        <v>149.55509000000001</v>
      </c>
      <c r="BJ196" s="181">
        <v>149.55509000000001</v>
      </c>
      <c r="BK196" s="181">
        <v>149.55509000000001</v>
      </c>
      <c r="BL196" s="181">
        <v>149.55509000000001</v>
      </c>
      <c r="BM196" s="211">
        <v>172.52609000000001</v>
      </c>
    </row>
    <row r="197" spans="1:65" x14ac:dyDescent="0.25">
      <c r="D197" s="178"/>
      <c r="E197" s="178"/>
      <c r="F197" s="178"/>
      <c r="G197" s="178"/>
      <c r="H197" s="178"/>
      <c r="I197" s="178"/>
      <c r="J197" s="178"/>
      <c r="K197" s="178"/>
      <c r="L197" s="178"/>
      <c r="M197" s="178"/>
      <c r="N197" s="178"/>
      <c r="O197" s="178"/>
      <c r="P197" s="178"/>
      <c r="Q197" s="178"/>
      <c r="R197" s="178"/>
      <c r="S197" s="178"/>
      <c r="T197" s="178"/>
      <c r="U197" s="178"/>
      <c r="V197" s="179"/>
      <c r="W197" s="179"/>
      <c r="X197" s="179"/>
      <c r="Y197" s="179"/>
      <c r="Z197" s="179"/>
      <c r="AA197" s="179"/>
      <c r="AB197" s="179"/>
      <c r="AC197" s="179"/>
      <c r="AD197" s="179"/>
      <c r="AE197" s="179"/>
      <c r="AF197" s="179"/>
      <c r="AG197" s="179"/>
      <c r="AH197" s="179"/>
      <c r="AI197" s="179"/>
      <c r="AJ197" s="179"/>
      <c r="AK197" s="179"/>
      <c r="AL197" s="179"/>
      <c r="AM197" s="179"/>
      <c r="AN197" s="180"/>
      <c r="AO197" s="179"/>
      <c r="AP197" s="179"/>
      <c r="AQ197" s="180"/>
      <c r="AR197" s="180"/>
      <c r="AS197" s="180"/>
      <c r="AT197" s="180"/>
      <c r="AU197" s="181"/>
      <c r="AW197" s="181"/>
      <c r="AY197" s="181"/>
      <c r="AZ197" s="181"/>
      <c r="BA197" s="181"/>
      <c r="BD197" s="181"/>
      <c r="BF197" s="181"/>
      <c r="BG197" s="181"/>
    </row>
    <row r="198" spans="1:65" x14ac:dyDescent="0.25">
      <c r="A198" s="159" t="s">
        <v>112</v>
      </c>
      <c r="B198" s="192"/>
      <c r="C198" s="161">
        <v>139</v>
      </c>
      <c r="D198" s="162">
        <f>(D199*42+D201*47+D214*50)/139</f>
        <v>103.37769784172662</v>
      </c>
      <c r="E198" s="162">
        <f t="shared" ref="E198:BK198" si="73">(E199*42+E201*47+E214*50)/139</f>
        <v>105.83778237410073</v>
      </c>
      <c r="F198" s="162">
        <f t="shared" si="73"/>
        <v>105.93933791366906</v>
      </c>
      <c r="G198" s="162">
        <f t="shared" si="73"/>
        <v>106.31365007194245</v>
      </c>
      <c r="H198" s="162">
        <f t="shared" si="73"/>
        <v>105.44996834532374</v>
      </c>
      <c r="I198" s="162">
        <f t="shared" si="73"/>
        <v>105.41295050359713</v>
      </c>
      <c r="J198" s="162">
        <f t="shared" si="73"/>
        <v>106.02897568345323</v>
      </c>
      <c r="K198" s="162">
        <f t="shared" si="73"/>
        <v>105.95733043165468</v>
      </c>
      <c r="L198" s="162">
        <f t="shared" si="73"/>
        <v>105.56336136690649</v>
      </c>
      <c r="M198" s="162">
        <f t="shared" si="73"/>
        <v>106.20989071942446</v>
      </c>
      <c r="N198" s="162">
        <f t="shared" si="73"/>
        <v>106.2992192086331</v>
      </c>
      <c r="O198" s="162">
        <f t="shared" si="73"/>
        <v>106.61558755395684</v>
      </c>
      <c r="P198" s="162">
        <f t="shared" si="73"/>
        <v>107.18404446043165</v>
      </c>
      <c r="Q198" s="162">
        <f t="shared" si="73"/>
        <v>105.81940942446043</v>
      </c>
      <c r="R198" s="162">
        <f t="shared" si="73"/>
        <v>105.3950198561151</v>
      </c>
      <c r="S198" s="162">
        <f t="shared" si="73"/>
        <v>105.99481741007193</v>
      </c>
      <c r="T198" s="162">
        <f t="shared" si="73"/>
        <v>106.23303323741007</v>
      </c>
      <c r="U198" s="162">
        <f t="shared" si="73"/>
        <v>106.71899258992805</v>
      </c>
      <c r="V198" s="163">
        <f t="shared" si="73"/>
        <v>106.35686086330935</v>
      </c>
      <c r="W198" s="163">
        <f t="shared" si="73"/>
        <v>105.58392057553958</v>
      </c>
      <c r="X198" s="163">
        <f t="shared" si="73"/>
        <v>105.55360956834532</v>
      </c>
      <c r="Y198" s="163">
        <f t="shared" si="73"/>
        <v>107.39355136690648</v>
      </c>
      <c r="Z198" s="163">
        <f t="shared" si="73"/>
        <v>107.44574323741008</v>
      </c>
      <c r="AA198" s="163">
        <f t="shared" si="73"/>
        <v>107.85198294964029</v>
      </c>
      <c r="AB198" s="163">
        <f t="shared" si="73"/>
        <v>112.48511928057552</v>
      </c>
      <c r="AC198" s="163">
        <f t="shared" si="73"/>
        <v>112.22837050359712</v>
      </c>
      <c r="AD198" s="163">
        <f t="shared" si="73"/>
        <v>112.21732086330937</v>
      </c>
      <c r="AE198" s="163">
        <f t="shared" si="73"/>
        <v>118.0626504316547</v>
      </c>
      <c r="AF198" s="163">
        <f t="shared" si="73"/>
        <v>118.6283179856115</v>
      </c>
      <c r="AG198" s="163">
        <f t="shared" si="73"/>
        <v>120.79636496402877</v>
      </c>
      <c r="AH198" s="163">
        <f t="shared" si="73"/>
        <v>119.67593805755398</v>
      </c>
      <c r="AI198" s="163">
        <f t="shared" si="73"/>
        <v>119.70310251798558</v>
      </c>
      <c r="AJ198" s="163">
        <f t="shared" si="73"/>
        <v>119.98113050359713</v>
      </c>
      <c r="AK198" s="163">
        <f t="shared" si="73"/>
        <v>119.81618424460432</v>
      </c>
      <c r="AL198" s="163">
        <f t="shared" si="73"/>
        <v>119.66691726618704</v>
      </c>
      <c r="AM198" s="163">
        <f t="shared" si="73"/>
        <v>119.33249187050359</v>
      </c>
      <c r="AN198" s="163">
        <f t="shared" si="73"/>
        <v>119.84738021582734</v>
      </c>
      <c r="AO198" s="163">
        <f t="shared" si="73"/>
        <v>118.69424705035971</v>
      </c>
      <c r="AP198" s="163">
        <f t="shared" si="73"/>
        <v>111.86604992805756</v>
      </c>
      <c r="AQ198" s="163">
        <f t="shared" si="73"/>
        <v>116.02989956834534</v>
      </c>
      <c r="AR198" s="163">
        <f t="shared" si="73"/>
        <v>116.68975330935253</v>
      </c>
      <c r="AS198" s="163">
        <f t="shared" si="73"/>
        <v>117.23108273381294</v>
      </c>
      <c r="AT198" s="163">
        <f t="shared" si="73"/>
        <v>125.24211323741008</v>
      </c>
      <c r="AU198" s="163">
        <f t="shared" si="73"/>
        <v>125.16152647482015</v>
      </c>
      <c r="AV198" s="163">
        <f t="shared" si="73"/>
        <v>125.24034366906473</v>
      </c>
      <c r="AW198" s="163">
        <f t="shared" si="73"/>
        <v>123.07903942446043</v>
      </c>
      <c r="AX198" s="163">
        <f t="shared" si="73"/>
        <v>123.65368676258993</v>
      </c>
      <c r="AY198" s="163">
        <f t="shared" si="73"/>
        <v>121.5441689208633</v>
      </c>
      <c r="AZ198" s="163">
        <f t="shared" si="73"/>
        <v>129.27662956834533</v>
      </c>
      <c r="BA198" s="163">
        <f t="shared" si="73"/>
        <v>131.63850043165465</v>
      </c>
      <c r="BB198" s="163">
        <f t="shared" si="73"/>
        <v>131.30765956834531</v>
      </c>
      <c r="BC198" s="163">
        <f t="shared" si="73"/>
        <v>133.67105014388488</v>
      </c>
      <c r="BD198" s="163">
        <f t="shared" si="73"/>
        <v>134.8289392086331</v>
      </c>
      <c r="BE198" s="163">
        <f t="shared" si="73"/>
        <v>135.21448287769783</v>
      </c>
      <c r="BF198" s="163">
        <f t="shared" si="73"/>
        <v>125.6956871942446</v>
      </c>
      <c r="BG198" s="163">
        <f t="shared" si="73"/>
        <v>126.32167316546764</v>
      </c>
      <c r="BH198" s="163">
        <f t="shared" si="73"/>
        <v>125.99564424460432</v>
      </c>
      <c r="BI198" s="163">
        <f t="shared" si="73"/>
        <v>126.69987647482012</v>
      </c>
      <c r="BJ198" s="163">
        <f t="shared" si="73"/>
        <v>126.46796028776977</v>
      </c>
      <c r="BK198" s="163">
        <f t="shared" si="73"/>
        <v>126.56246611510791</v>
      </c>
      <c r="BL198" s="163">
        <f>(BL199*42+BL201*47+BL214*50)/139</f>
        <v>133.70023899280574</v>
      </c>
      <c r="BM198" s="163">
        <f>(BM199*42+BM201*47+BM214*50)/139</f>
        <v>132.7045043884892</v>
      </c>
    </row>
    <row r="199" spans="1:65" x14ac:dyDescent="0.25">
      <c r="A199" s="189" t="s">
        <v>113</v>
      </c>
      <c r="B199" s="188"/>
      <c r="C199" s="168">
        <v>42</v>
      </c>
      <c r="D199" s="169">
        <f>D200</f>
        <v>98.490238095238098</v>
      </c>
      <c r="E199" s="169">
        <f t="shared" ref="E199:BM199" si="74">E200</f>
        <v>98.211027380952387</v>
      </c>
      <c r="F199" s="169">
        <f t="shared" si="74"/>
        <v>99.652239285714302</v>
      </c>
      <c r="G199" s="169">
        <f t="shared" si="74"/>
        <v>100.54907238095237</v>
      </c>
      <c r="H199" s="169">
        <f t="shared" si="74"/>
        <v>97.61</v>
      </c>
      <c r="I199" s="169">
        <f t="shared" si="74"/>
        <v>95.866456666666679</v>
      </c>
      <c r="J199" s="169">
        <f t="shared" si="74"/>
        <v>98.986370714285712</v>
      </c>
      <c r="K199" s="169">
        <f t="shared" si="74"/>
        <v>99.100743095238087</v>
      </c>
      <c r="L199" s="169">
        <f t="shared" si="74"/>
        <v>98.533512142857148</v>
      </c>
      <c r="M199" s="169">
        <f t="shared" si="74"/>
        <v>99.117200238095236</v>
      </c>
      <c r="N199" s="169">
        <f t="shared" si="74"/>
        <v>99.755759761904756</v>
      </c>
      <c r="O199" s="169">
        <f t="shared" si="74"/>
        <v>100.57449357142858</v>
      </c>
      <c r="P199" s="169">
        <f t="shared" si="74"/>
        <v>100.57449357142858</v>
      </c>
      <c r="Q199" s="169">
        <f t="shared" si="74"/>
        <v>96.593959285714305</v>
      </c>
      <c r="R199" s="169">
        <f t="shared" si="74"/>
        <v>95.69317261904763</v>
      </c>
      <c r="S199" s="169">
        <f t="shared" si="74"/>
        <v>97.247047142857141</v>
      </c>
      <c r="T199" s="169">
        <f t="shared" si="74"/>
        <v>97.054425714285728</v>
      </c>
      <c r="U199" s="169">
        <f t="shared" si="74"/>
        <v>97.284304761904764</v>
      </c>
      <c r="V199" s="170">
        <f t="shared" si="74"/>
        <v>95.079423095238113</v>
      </c>
      <c r="W199" s="170">
        <f t="shared" si="74"/>
        <v>94.591979761904781</v>
      </c>
      <c r="X199" s="170">
        <f t="shared" si="74"/>
        <v>94.454724523809517</v>
      </c>
      <c r="Y199" s="170">
        <f t="shared" si="74"/>
        <v>94.581019047619037</v>
      </c>
      <c r="Z199" s="170">
        <f t="shared" si="74"/>
        <v>94.859064285714297</v>
      </c>
      <c r="AA199" s="170">
        <f t="shared" si="74"/>
        <v>94.993057142857154</v>
      </c>
      <c r="AB199" s="170">
        <f t="shared" si="74"/>
        <v>95.310819047619049</v>
      </c>
      <c r="AC199" s="170">
        <f t="shared" si="74"/>
        <v>94.754715000000004</v>
      </c>
      <c r="AD199" s="170">
        <f t="shared" si="74"/>
        <v>94.733668333333341</v>
      </c>
      <c r="AE199" s="170">
        <f t="shared" si="74"/>
        <v>94.74311357142858</v>
      </c>
      <c r="AF199" s="170">
        <f t="shared" si="74"/>
        <v>95.31524785714285</v>
      </c>
      <c r="AG199" s="170">
        <f t="shared" si="74"/>
        <v>100.61432261904763</v>
      </c>
      <c r="AH199" s="170">
        <f t="shared" si="74"/>
        <v>100.66781309523809</v>
      </c>
      <c r="AI199" s="170">
        <f t="shared" si="74"/>
        <v>100.91189642857142</v>
      </c>
      <c r="AJ199" s="170">
        <f t="shared" si="74"/>
        <v>101.79517452380952</v>
      </c>
      <c r="AK199" s="170">
        <f t="shared" si="74"/>
        <v>101.27437904761906</v>
      </c>
      <c r="AL199" s="170">
        <f t="shared" si="74"/>
        <v>101.25609095238096</v>
      </c>
      <c r="AM199" s="170">
        <f t="shared" si="74"/>
        <v>100.23818761904762</v>
      </c>
      <c r="AN199" s="170">
        <f t="shared" si="74"/>
        <v>101.19</v>
      </c>
      <c r="AO199" s="170">
        <f t="shared" si="74"/>
        <v>101.3</v>
      </c>
      <c r="AP199" s="170">
        <f t="shared" si="74"/>
        <v>101.43523642857141</v>
      </c>
      <c r="AQ199" s="170">
        <f t="shared" si="74"/>
        <v>101.148</v>
      </c>
      <c r="AR199" s="170">
        <f t="shared" si="74"/>
        <v>101.32606642857144</v>
      </c>
      <c r="AS199" s="170">
        <f t="shared" si="74"/>
        <v>101.6</v>
      </c>
      <c r="AT199" s="170">
        <f t="shared" si="74"/>
        <v>100.8446961904762</v>
      </c>
      <c r="AU199" s="170">
        <f t="shared" si="74"/>
        <v>100.8</v>
      </c>
      <c r="AV199" s="170">
        <f t="shared" si="74"/>
        <v>100.88</v>
      </c>
      <c r="AW199" s="170">
        <f t="shared" si="74"/>
        <v>101.17</v>
      </c>
      <c r="AX199" s="170">
        <f t="shared" si="74"/>
        <v>101.61038000000001</v>
      </c>
      <c r="AY199" s="170">
        <f t="shared" si="74"/>
        <v>95.562666666666672</v>
      </c>
      <c r="AZ199" s="170">
        <f t="shared" si="74"/>
        <v>95.77</v>
      </c>
      <c r="BA199" s="170">
        <f t="shared" si="74"/>
        <v>96.568798095238094</v>
      </c>
      <c r="BB199" s="170">
        <f t="shared" si="74"/>
        <v>96.568798095238094</v>
      </c>
      <c r="BC199" s="170">
        <f t="shared" si="74"/>
        <v>96.65</v>
      </c>
      <c r="BD199" s="170">
        <f t="shared" si="74"/>
        <v>97.7</v>
      </c>
      <c r="BE199" s="170">
        <f t="shared" si="74"/>
        <v>98.3</v>
      </c>
      <c r="BF199" s="170">
        <f t="shared" si="74"/>
        <v>96.933030000000002</v>
      </c>
      <c r="BG199" s="170">
        <f t="shared" si="74"/>
        <v>96.806269999999998</v>
      </c>
      <c r="BH199" s="170">
        <f t="shared" si="74"/>
        <v>97.085126904761907</v>
      </c>
      <c r="BI199" s="170">
        <f t="shared" si="74"/>
        <v>97.191022142857136</v>
      </c>
      <c r="BJ199" s="170">
        <f t="shared" si="74"/>
        <v>96.724728571428571</v>
      </c>
      <c r="BK199" s="170">
        <f t="shared" si="74"/>
        <v>96.96636595238094</v>
      </c>
      <c r="BL199" s="170">
        <f t="shared" si="74"/>
        <v>95.679810000000003</v>
      </c>
      <c r="BM199" s="170">
        <f t="shared" si="74"/>
        <v>93.085534761904768</v>
      </c>
    </row>
    <row r="200" spans="1:65" x14ac:dyDescent="0.25">
      <c r="B200" s="148" t="s">
        <v>567</v>
      </c>
      <c r="C200" s="148">
        <v>42</v>
      </c>
      <c r="D200" s="178">
        <v>98.490238095238098</v>
      </c>
      <c r="E200" s="178">
        <v>98.211027380952387</v>
      </c>
      <c r="F200" s="178">
        <v>99.652239285714302</v>
      </c>
      <c r="G200" s="178">
        <v>100.54907238095237</v>
      </c>
      <c r="H200" s="178">
        <v>97.61</v>
      </c>
      <c r="I200" s="178">
        <v>95.866456666666679</v>
      </c>
      <c r="J200" s="178">
        <v>98.986370714285712</v>
      </c>
      <c r="K200" s="178">
        <v>99.100743095238087</v>
      </c>
      <c r="L200" s="178">
        <v>98.533512142857148</v>
      </c>
      <c r="M200" s="178">
        <v>99.117200238095236</v>
      </c>
      <c r="N200" s="178">
        <v>99.755759761904756</v>
      </c>
      <c r="O200" s="178">
        <v>100.57449357142858</v>
      </c>
      <c r="P200" s="178">
        <v>100.57449357142858</v>
      </c>
      <c r="Q200" s="178">
        <v>96.593959285714305</v>
      </c>
      <c r="R200" s="178">
        <v>95.69317261904763</v>
      </c>
      <c r="S200" s="178">
        <v>97.247047142857141</v>
      </c>
      <c r="T200" s="178">
        <v>97.054425714285728</v>
      </c>
      <c r="U200" s="178">
        <v>97.284304761904764</v>
      </c>
      <c r="V200" s="179">
        <v>95.079423095238113</v>
      </c>
      <c r="W200" s="179">
        <v>94.591979761904781</v>
      </c>
      <c r="X200" s="179">
        <v>94.454724523809517</v>
      </c>
      <c r="Y200" s="179">
        <v>94.581019047619037</v>
      </c>
      <c r="Z200" s="179">
        <v>94.859064285714297</v>
      </c>
      <c r="AA200" s="179">
        <v>94.993057142857154</v>
      </c>
      <c r="AB200" s="179">
        <v>95.310819047619049</v>
      </c>
      <c r="AC200" s="179">
        <v>94.754715000000004</v>
      </c>
      <c r="AD200" s="179">
        <v>94.733668333333341</v>
      </c>
      <c r="AE200" s="179">
        <v>94.74311357142858</v>
      </c>
      <c r="AF200" s="179">
        <v>95.31524785714285</v>
      </c>
      <c r="AG200" s="179">
        <v>100.61432261904763</v>
      </c>
      <c r="AH200" s="179">
        <v>100.66781309523809</v>
      </c>
      <c r="AI200" s="179">
        <v>100.91189642857142</v>
      </c>
      <c r="AJ200" s="179">
        <v>101.79517452380952</v>
      </c>
      <c r="AK200" s="179">
        <v>101.27437904761906</v>
      </c>
      <c r="AL200" s="179">
        <v>101.25609095238096</v>
      </c>
      <c r="AM200" s="179">
        <v>100.23818761904762</v>
      </c>
      <c r="AN200" s="180">
        <v>101.19</v>
      </c>
      <c r="AO200" s="179">
        <v>101.3</v>
      </c>
      <c r="AP200" s="179">
        <v>101.43523642857141</v>
      </c>
      <c r="AQ200" s="180">
        <v>101.148</v>
      </c>
      <c r="AR200" s="180">
        <v>101.32606642857144</v>
      </c>
      <c r="AS200" s="180">
        <v>101.6</v>
      </c>
      <c r="AT200" s="180">
        <v>100.8446961904762</v>
      </c>
      <c r="AU200" s="181">
        <v>100.8</v>
      </c>
      <c r="AV200" s="180">
        <v>100.88</v>
      </c>
      <c r="AW200" s="181">
        <v>101.17</v>
      </c>
      <c r="AX200" s="181">
        <v>101.61038000000001</v>
      </c>
      <c r="AY200" s="181">
        <v>95.562666666666672</v>
      </c>
      <c r="AZ200" s="181">
        <v>95.77</v>
      </c>
      <c r="BA200" s="181">
        <v>96.568798095238094</v>
      </c>
      <c r="BB200" s="181">
        <v>96.568798095238094</v>
      </c>
      <c r="BC200" s="181">
        <v>96.65</v>
      </c>
      <c r="BD200" s="182">
        <v>97.7</v>
      </c>
      <c r="BE200" s="182">
        <v>98.3</v>
      </c>
      <c r="BF200" s="183">
        <v>96.933030000000002</v>
      </c>
      <c r="BG200" s="182">
        <v>96.806269999999998</v>
      </c>
      <c r="BH200" s="182">
        <v>97.085126904761907</v>
      </c>
      <c r="BI200" s="181">
        <v>97.191022142857136</v>
      </c>
      <c r="BJ200" s="182">
        <v>96.724728571428571</v>
      </c>
      <c r="BK200" s="181">
        <v>96.96636595238094</v>
      </c>
      <c r="BL200" s="181">
        <v>95.679810000000003</v>
      </c>
      <c r="BM200" s="181">
        <v>93.085534761904768</v>
      </c>
    </row>
    <row r="201" spans="1:65" x14ac:dyDescent="0.25">
      <c r="A201" s="189" t="s">
        <v>114</v>
      </c>
      <c r="B201" s="188"/>
      <c r="C201" s="168">
        <v>47</v>
      </c>
      <c r="D201" s="169">
        <f>(D202*4+D204*32+D209*6+D211*5)/47</f>
        <v>107.06468085106383</v>
      </c>
      <c r="E201" s="169">
        <f t="shared" ref="E201:BM201" si="75">(E202*4+E204*32+E209*6+E211*5)/47</f>
        <v>107.06466</v>
      </c>
      <c r="F201" s="169">
        <f t="shared" si="75"/>
        <v>107.06466</v>
      </c>
      <c r="G201" s="169">
        <f t="shared" si="75"/>
        <v>107.06466</v>
      </c>
      <c r="H201" s="169">
        <f t="shared" si="75"/>
        <v>107.10650212765958</v>
      </c>
      <c r="I201" s="169">
        <f t="shared" si="75"/>
        <v>107.11617978723406</v>
      </c>
      <c r="J201" s="169">
        <f t="shared" si="75"/>
        <v>107.14576404255317</v>
      </c>
      <c r="K201" s="169">
        <f t="shared" si="75"/>
        <v>107.15961212765959</v>
      </c>
      <c r="L201" s="169">
        <f t="shared" si="75"/>
        <v>107.05153617021278</v>
      </c>
      <c r="M201" s="169">
        <f t="shared" si="75"/>
        <v>106.81314914893618</v>
      </c>
      <c r="N201" s="169">
        <f t="shared" si="75"/>
        <v>107.42570617021278</v>
      </c>
      <c r="O201" s="169">
        <f t="shared" si="75"/>
        <v>107.39760893617023</v>
      </c>
      <c r="P201" s="169">
        <f t="shared" si="75"/>
        <v>107.55226361702127</v>
      </c>
      <c r="Q201" s="169">
        <f t="shared" si="75"/>
        <v>107.55226361702127</v>
      </c>
      <c r="R201" s="169">
        <f t="shared" si="75"/>
        <v>107.55226361702127</v>
      </c>
      <c r="S201" s="169">
        <f t="shared" si="75"/>
        <v>107.59823936170211</v>
      </c>
      <c r="T201" s="169">
        <f t="shared" si="75"/>
        <v>107.87843425531916</v>
      </c>
      <c r="U201" s="169">
        <f t="shared" si="75"/>
        <v>107.90122042553192</v>
      </c>
      <c r="V201" s="170">
        <f t="shared" si="75"/>
        <v>107.90122042553192</v>
      </c>
      <c r="W201" s="170">
        <f t="shared" si="75"/>
        <v>107.94987404255319</v>
      </c>
      <c r="X201" s="170">
        <f t="shared" si="75"/>
        <v>108.0017344680851</v>
      </c>
      <c r="Y201" s="170">
        <f t="shared" si="75"/>
        <v>112.12162404255318</v>
      </c>
      <c r="Z201" s="170">
        <f t="shared" si="75"/>
        <v>112.33193127659577</v>
      </c>
      <c r="AA201" s="170">
        <f t="shared" si="75"/>
        <v>112.33193127659577</v>
      </c>
      <c r="AB201" s="170">
        <f t="shared" si="75"/>
        <v>123.04995489361701</v>
      </c>
      <c r="AC201" s="170">
        <f t="shared" si="75"/>
        <v>123.2106285106383</v>
      </c>
      <c r="AD201" s="170">
        <f t="shared" si="75"/>
        <v>123.22171191489365</v>
      </c>
      <c r="AE201" s="170">
        <f t="shared" si="75"/>
        <v>129.35825723404258</v>
      </c>
      <c r="AF201" s="170">
        <f t="shared" si="75"/>
        <v>129.35664680851062</v>
      </c>
      <c r="AG201" s="170">
        <f t="shared" si="75"/>
        <v>129.46866468085105</v>
      </c>
      <c r="AH201" s="170">
        <f t="shared" si="75"/>
        <v>127.92581787234045</v>
      </c>
      <c r="AI201" s="170">
        <f t="shared" si="75"/>
        <v>128.04886085106381</v>
      </c>
      <c r="AJ201" s="170">
        <f t="shared" si="75"/>
        <v>128.0488606382979</v>
      </c>
      <c r="AK201" s="170">
        <f t="shared" si="75"/>
        <v>127.61219170212767</v>
      </c>
      <c r="AL201" s="170">
        <f t="shared" si="75"/>
        <v>127.75141510638299</v>
      </c>
      <c r="AM201" s="170">
        <f t="shared" si="75"/>
        <v>127.77209936170213</v>
      </c>
      <c r="AN201" s="170">
        <f t="shared" si="75"/>
        <v>127.75612978723403</v>
      </c>
      <c r="AO201" s="170">
        <f t="shared" si="75"/>
        <v>127.86534085106382</v>
      </c>
      <c r="AP201" s="170">
        <f t="shared" si="75"/>
        <v>128.01286170212768</v>
      </c>
      <c r="AQ201" s="170">
        <f t="shared" si="75"/>
        <v>140.7823280851064</v>
      </c>
      <c r="AR201" s="170">
        <f t="shared" si="75"/>
        <v>141.04497446808512</v>
      </c>
      <c r="AS201" s="170">
        <f t="shared" si="75"/>
        <v>141.10200425531914</v>
      </c>
      <c r="AT201" s="170">
        <f t="shared" si="75"/>
        <v>161.78375659574468</v>
      </c>
      <c r="AU201" s="170">
        <f t="shared" si="75"/>
        <v>161.99367191489361</v>
      </c>
      <c r="AV201" s="170">
        <f t="shared" si="75"/>
        <v>162.00431702127659</v>
      </c>
      <c r="AW201" s="170">
        <f t="shared" si="75"/>
        <v>155.35985574468083</v>
      </c>
      <c r="AX201" s="170">
        <f t="shared" si="75"/>
        <v>155.4343070212766</v>
      </c>
      <c r="AY201" s="170">
        <f t="shared" si="75"/>
        <v>155.29642191489361</v>
      </c>
      <c r="AZ201" s="170">
        <f t="shared" si="75"/>
        <v>176.3598855319149</v>
      </c>
      <c r="BA201" s="170">
        <f t="shared" si="75"/>
        <v>176.45113957446807</v>
      </c>
      <c r="BB201" s="170">
        <f t="shared" si="75"/>
        <v>176.51179914893618</v>
      </c>
      <c r="BC201" s="170">
        <f t="shared" si="75"/>
        <v>183.88447106382978</v>
      </c>
      <c r="BD201" s="170">
        <f t="shared" si="75"/>
        <v>185.16819574468087</v>
      </c>
      <c r="BE201" s="170">
        <f t="shared" si="75"/>
        <v>185.16819574468087</v>
      </c>
      <c r="BF201" s="170">
        <f t="shared" si="75"/>
        <v>159.46528787234041</v>
      </c>
      <c r="BG201" s="170">
        <f t="shared" si="75"/>
        <v>159.51664531914895</v>
      </c>
      <c r="BH201" s="170">
        <f t="shared" si="75"/>
        <v>159.48116042553193</v>
      </c>
      <c r="BI201" s="170">
        <f t="shared" si="75"/>
        <v>160.94014617021273</v>
      </c>
      <c r="BJ201" s="170">
        <f t="shared" si="75"/>
        <v>161.01264957446807</v>
      </c>
      <c r="BK201" s="170">
        <f t="shared" si="75"/>
        <v>161.01264978723401</v>
      </c>
      <c r="BL201" s="170">
        <f t="shared" si="75"/>
        <v>181.2709008510638</v>
      </c>
      <c r="BM201" s="170">
        <f t="shared" si="75"/>
        <v>181.32651425531913</v>
      </c>
    </row>
    <row r="202" spans="1:65" x14ac:dyDescent="0.25">
      <c r="A202" s="173" t="s">
        <v>115</v>
      </c>
      <c r="B202" s="188"/>
      <c r="C202" s="186">
        <v>4</v>
      </c>
      <c r="D202" s="175">
        <f>D203</f>
        <v>102.2825</v>
      </c>
      <c r="E202" s="175">
        <f t="shared" ref="E202:BM202" si="76">E203</f>
        <v>102.28294500000001</v>
      </c>
      <c r="F202" s="175">
        <f t="shared" si="76"/>
        <v>102.28294500000001</v>
      </c>
      <c r="G202" s="175">
        <f t="shared" si="76"/>
        <v>102.28294500000001</v>
      </c>
      <c r="H202" s="175">
        <f t="shared" si="76"/>
        <v>102.21058000000001</v>
      </c>
      <c r="I202" s="175">
        <f t="shared" si="76"/>
        <v>102.35410250000001</v>
      </c>
      <c r="J202" s="175">
        <f t="shared" si="76"/>
        <v>102.7017175</v>
      </c>
      <c r="K202" s="175">
        <f t="shared" si="76"/>
        <v>102.44703250000001</v>
      </c>
      <c r="L202" s="175">
        <f t="shared" si="76"/>
        <v>101.17713999999999</v>
      </c>
      <c r="M202" s="175">
        <f t="shared" si="76"/>
        <v>98.376092499999999</v>
      </c>
      <c r="N202" s="175">
        <f t="shared" si="76"/>
        <v>98.376092499999999</v>
      </c>
      <c r="O202" s="175">
        <f t="shared" si="76"/>
        <v>97.318807500000005</v>
      </c>
      <c r="P202" s="175">
        <f t="shared" si="76"/>
        <v>97.318807500000005</v>
      </c>
      <c r="Q202" s="175">
        <f t="shared" si="76"/>
        <v>97.318807500000005</v>
      </c>
      <c r="R202" s="175">
        <f t="shared" si="76"/>
        <v>97.318807500000005</v>
      </c>
      <c r="S202" s="175">
        <f t="shared" si="76"/>
        <v>97.859022500000009</v>
      </c>
      <c r="T202" s="175">
        <f t="shared" si="76"/>
        <v>101.15131249999999</v>
      </c>
      <c r="U202" s="175">
        <f t="shared" si="76"/>
        <v>101.41905</v>
      </c>
      <c r="V202" s="176">
        <f t="shared" si="76"/>
        <v>101.41905</v>
      </c>
      <c r="W202" s="176">
        <f t="shared" si="76"/>
        <v>101.99073000000001</v>
      </c>
      <c r="X202" s="176">
        <f t="shared" si="76"/>
        <v>101.99073000000001</v>
      </c>
      <c r="Y202" s="176">
        <f t="shared" si="76"/>
        <v>102.61542</v>
      </c>
      <c r="Z202" s="176">
        <f t="shared" si="76"/>
        <v>102.61542</v>
      </c>
      <c r="AA202" s="176">
        <f t="shared" si="76"/>
        <v>102.61542</v>
      </c>
      <c r="AB202" s="176">
        <f t="shared" si="76"/>
        <v>102.69168500000001</v>
      </c>
      <c r="AC202" s="176">
        <f t="shared" si="76"/>
        <v>102.69168500000001</v>
      </c>
      <c r="AD202" s="176">
        <f t="shared" si="76"/>
        <v>102.79801750000001</v>
      </c>
      <c r="AE202" s="176">
        <f t="shared" si="76"/>
        <v>102.79801750000001</v>
      </c>
      <c r="AF202" s="176">
        <f t="shared" si="76"/>
        <v>103.08257</v>
      </c>
      <c r="AG202" s="176">
        <f t="shared" si="76"/>
        <v>103.29817000000001</v>
      </c>
      <c r="AH202" s="176">
        <f t="shared" si="76"/>
        <v>103.29817000000001</v>
      </c>
      <c r="AI202" s="176">
        <f t="shared" si="76"/>
        <v>102.9284375</v>
      </c>
      <c r="AJ202" s="176">
        <f t="shared" si="76"/>
        <v>102.92843500000001</v>
      </c>
      <c r="AK202" s="176">
        <f t="shared" si="76"/>
        <v>106.4919675</v>
      </c>
      <c r="AL202" s="176">
        <f t="shared" si="76"/>
        <v>106.4919675</v>
      </c>
      <c r="AM202" s="176">
        <f t="shared" si="76"/>
        <v>106.4919675</v>
      </c>
      <c r="AN202" s="176">
        <f t="shared" si="76"/>
        <v>106.3</v>
      </c>
      <c r="AO202" s="176">
        <f t="shared" si="76"/>
        <v>106.6</v>
      </c>
      <c r="AP202" s="176">
        <f t="shared" si="76"/>
        <v>106.5759975</v>
      </c>
      <c r="AQ202" s="176">
        <f t="shared" si="76"/>
        <v>107.11556</v>
      </c>
      <c r="AR202" s="176">
        <f t="shared" si="76"/>
        <v>106.9676175</v>
      </c>
      <c r="AS202" s="176">
        <f t="shared" si="76"/>
        <v>107.63772</v>
      </c>
      <c r="AT202" s="176">
        <f t="shared" si="76"/>
        <v>107</v>
      </c>
      <c r="AU202" s="176">
        <f t="shared" si="76"/>
        <v>107.63772</v>
      </c>
      <c r="AV202" s="176">
        <f t="shared" si="76"/>
        <v>107.70308</v>
      </c>
      <c r="AW202" s="176">
        <f t="shared" si="76"/>
        <v>107.7</v>
      </c>
      <c r="AX202" s="176">
        <f t="shared" si="76"/>
        <v>107.70308</v>
      </c>
      <c r="AY202" s="176">
        <f t="shared" si="76"/>
        <v>106.08293</v>
      </c>
      <c r="AZ202" s="176">
        <f t="shared" si="76"/>
        <v>104.15297</v>
      </c>
      <c r="BA202" s="176">
        <f t="shared" si="76"/>
        <v>104.65129</v>
      </c>
      <c r="BB202" s="176">
        <f t="shared" si="76"/>
        <v>104.65129</v>
      </c>
      <c r="BC202" s="176">
        <f t="shared" si="76"/>
        <v>104.65129</v>
      </c>
      <c r="BD202" s="176">
        <f t="shared" si="76"/>
        <v>114.31536</v>
      </c>
      <c r="BE202" s="176">
        <f t="shared" si="76"/>
        <v>114.31536</v>
      </c>
      <c r="BF202" s="176">
        <f t="shared" si="76"/>
        <v>116.21446</v>
      </c>
      <c r="BG202" s="176">
        <f t="shared" si="76"/>
        <v>116.81791</v>
      </c>
      <c r="BH202" s="176">
        <f t="shared" si="76"/>
        <v>116.40096250000001</v>
      </c>
      <c r="BI202" s="176">
        <f t="shared" si="76"/>
        <v>116.606165</v>
      </c>
      <c r="BJ202" s="176">
        <f t="shared" si="76"/>
        <v>117.45808</v>
      </c>
      <c r="BK202" s="176">
        <f t="shared" si="76"/>
        <v>117.4580825</v>
      </c>
      <c r="BL202" s="176">
        <f t="shared" si="76"/>
        <v>119.23484500000001</v>
      </c>
      <c r="BM202" s="176">
        <f t="shared" si="76"/>
        <v>119.31411249999999</v>
      </c>
    </row>
    <row r="203" spans="1:65" x14ac:dyDescent="0.25">
      <c r="B203" s="148" t="s">
        <v>568</v>
      </c>
      <c r="C203" s="148">
        <v>4</v>
      </c>
      <c r="D203" s="178">
        <v>102.2825</v>
      </c>
      <c r="E203" s="178">
        <v>102.28294500000001</v>
      </c>
      <c r="F203" s="178">
        <v>102.28294500000001</v>
      </c>
      <c r="G203" s="178">
        <v>102.28294500000001</v>
      </c>
      <c r="H203" s="178">
        <v>102.21058000000001</v>
      </c>
      <c r="I203" s="178">
        <v>102.35410250000001</v>
      </c>
      <c r="J203" s="178">
        <v>102.7017175</v>
      </c>
      <c r="K203" s="178">
        <v>102.44703250000001</v>
      </c>
      <c r="L203" s="178">
        <v>101.17713999999999</v>
      </c>
      <c r="M203" s="178">
        <v>98.376092499999999</v>
      </c>
      <c r="N203" s="178">
        <v>98.376092499999999</v>
      </c>
      <c r="O203" s="178">
        <v>97.318807500000005</v>
      </c>
      <c r="P203" s="178">
        <v>97.318807500000005</v>
      </c>
      <c r="Q203" s="178">
        <v>97.318807500000005</v>
      </c>
      <c r="R203" s="178">
        <v>97.318807500000005</v>
      </c>
      <c r="S203" s="178">
        <v>97.859022500000009</v>
      </c>
      <c r="T203" s="178">
        <v>101.15131249999999</v>
      </c>
      <c r="U203" s="178">
        <v>101.41905</v>
      </c>
      <c r="V203" s="179">
        <v>101.41905</v>
      </c>
      <c r="W203" s="179">
        <v>101.99073000000001</v>
      </c>
      <c r="X203" s="179">
        <v>101.99073000000001</v>
      </c>
      <c r="Y203" s="179">
        <v>102.61542</v>
      </c>
      <c r="Z203" s="179">
        <v>102.61542</v>
      </c>
      <c r="AA203" s="179">
        <v>102.61542</v>
      </c>
      <c r="AB203" s="179">
        <v>102.69168500000001</v>
      </c>
      <c r="AC203" s="179">
        <v>102.69168500000001</v>
      </c>
      <c r="AD203" s="179">
        <v>102.79801750000001</v>
      </c>
      <c r="AE203" s="179">
        <v>102.79801750000001</v>
      </c>
      <c r="AF203" s="179">
        <v>103.08257</v>
      </c>
      <c r="AG203" s="179">
        <v>103.29817000000001</v>
      </c>
      <c r="AH203" s="179">
        <v>103.29817000000001</v>
      </c>
      <c r="AI203" s="179">
        <v>102.9284375</v>
      </c>
      <c r="AJ203" s="179">
        <v>102.92843500000001</v>
      </c>
      <c r="AK203" s="179">
        <v>106.4919675</v>
      </c>
      <c r="AL203" s="179">
        <v>106.4919675</v>
      </c>
      <c r="AM203" s="179">
        <v>106.4919675</v>
      </c>
      <c r="AN203" s="180">
        <v>106.3</v>
      </c>
      <c r="AO203" s="179">
        <v>106.6</v>
      </c>
      <c r="AP203" s="179">
        <v>106.5759975</v>
      </c>
      <c r="AQ203" s="180">
        <v>107.11556</v>
      </c>
      <c r="AR203" s="180">
        <v>106.9676175</v>
      </c>
      <c r="AS203" s="180">
        <v>107.63772</v>
      </c>
      <c r="AT203" s="180">
        <v>107</v>
      </c>
      <c r="AU203" s="181">
        <v>107.63772</v>
      </c>
      <c r="AV203" s="181">
        <v>107.70308</v>
      </c>
      <c r="AW203" s="181">
        <v>107.7</v>
      </c>
      <c r="AX203" s="181">
        <v>107.70308</v>
      </c>
      <c r="AY203" s="181">
        <v>106.08293</v>
      </c>
      <c r="AZ203" s="181">
        <v>104.15297</v>
      </c>
      <c r="BA203" s="181">
        <v>104.65129</v>
      </c>
      <c r="BB203" s="181">
        <v>104.65129</v>
      </c>
      <c r="BC203" s="182">
        <v>104.65129</v>
      </c>
      <c r="BD203" s="182">
        <v>114.31536</v>
      </c>
      <c r="BE203" s="182">
        <v>114.31536</v>
      </c>
      <c r="BF203" s="183">
        <v>116.21446</v>
      </c>
      <c r="BG203" s="182">
        <v>116.81791</v>
      </c>
      <c r="BH203" s="181">
        <v>116.40096250000001</v>
      </c>
      <c r="BI203" s="181">
        <v>116.606165</v>
      </c>
      <c r="BJ203" s="182">
        <v>117.45808</v>
      </c>
      <c r="BK203" s="181">
        <v>117.4580825</v>
      </c>
      <c r="BL203" s="182">
        <v>119.23484500000001</v>
      </c>
      <c r="BM203" s="181">
        <v>119.31411249999999</v>
      </c>
    </row>
    <row r="204" spans="1:65" x14ac:dyDescent="0.25">
      <c r="A204" s="173" t="s">
        <v>116</v>
      </c>
      <c r="B204" s="188"/>
      <c r="C204" s="186">
        <v>32</v>
      </c>
      <c r="D204" s="175">
        <f>(D205*27+D206*4+D207*1)/32</f>
        <v>102.706875</v>
      </c>
      <c r="E204" s="175">
        <f t="shared" ref="E204:BM204" si="77">(E205*27+E206*4+E207*1)/32</f>
        <v>102.70697749999999</v>
      </c>
      <c r="F204" s="175">
        <f t="shared" si="77"/>
        <v>102.70697749999999</v>
      </c>
      <c r="G204" s="175">
        <f t="shared" si="77"/>
        <v>102.70697749999999</v>
      </c>
      <c r="H204" s="175">
        <f t="shared" si="77"/>
        <v>102.70697749999999</v>
      </c>
      <c r="I204" s="175">
        <f t="shared" si="77"/>
        <v>102.70697749999999</v>
      </c>
      <c r="J204" s="175">
        <f t="shared" si="77"/>
        <v>102.70697749999999</v>
      </c>
      <c r="K204" s="175">
        <f t="shared" si="77"/>
        <v>102.7591525</v>
      </c>
      <c r="L204" s="175">
        <f t="shared" si="77"/>
        <v>102.7591525</v>
      </c>
      <c r="M204" s="175">
        <f t="shared" si="77"/>
        <v>102.7591525</v>
      </c>
      <c r="N204" s="175">
        <f t="shared" si="77"/>
        <v>103.22323937499999</v>
      </c>
      <c r="O204" s="175">
        <f t="shared" si="77"/>
        <v>103.22323937499999</v>
      </c>
      <c r="P204" s="175">
        <f t="shared" si="77"/>
        <v>103.22419906249999</v>
      </c>
      <c r="Q204" s="175">
        <f t="shared" si="77"/>
        <v>103.22419906249999</v>
      </c>
      <c r="R204" s="175">
        <f t="shared" si="77"/>
        <v>103.22419906249999</v>
      </c>
      <c r="S204" s="175">
        <f t="shared" si="77"/>
        <v>103.22419906249999</v>
      </c>
      <c r="T204" s="175">
        <f t="shared" si="77"/>
        <v>103.22419906249999</v>
      </c>
      <c r="U204" s="175">
        <f t="shared" si="77"/>
        <v>103.22419906249999</v>
      </c>
      <c r="V204" s="176">
        <f t="shared" si="77"/>
        <v>103.22419906249999</v>
      </c>
      <c r="W204" s="176">
        <f t="shared" si="77"/>
        <v>103.22419906249999</v>
      </c>
      <c r="X204" s="176">
        <f t="shared" si="77"/>
        <v>103.22419906249999</v>
      </c>
      <c r="Y204" s="176">
        <f t="shared" si="77"/>
        <v>108.50152593750001</v>
      </c>
      <c r="Z204" s="176">
        <f t="shared" si="77"/>
        <v>108.71969187500001</v>
      </c>
      <c r="AA204" s="176">
        <f t="shared" si="77"/>
        <v>108.71969187500001</v>
      </c>
      <c r="AB204" s="176">
        <f t="shared" si="77"/>
        <v>124.4522559375</v>
      </c>
      <c r="AC204" s="176">
        <f t="shared" si="77"/>
        <v>124.4522559375</v>
      </c>
      <c r="AD204" s="176">
        <f t="shared" si="77"/>
        <v>124.455243125</v>
      </c>
      <c r="AE204" s="176">
        <f t="shared" si="77"/>
        <v>133.46829406250001</v>
      </c>
      <c r="AF204" s="176">
        <f t="shared" si="77"/>
        <v>133.46829406250001</v>
      </c>
      <c r="AG204" s="176">
        <f t="shared" si="77"/>
        <v>133.52753593750001</v>
      </c>
      <c r="AH204" s="176">
        <f t="shared" si="77"/>
        <v>131.26147968750001</v>
      </c>
      <c r="AI204" s="176">
        <f t="shared" si="77"/>
        <v>131.26147968749999</v>
      </c>
      <c r="AJ204" s="176">
        <f t="shared" si="77"/>
        <v>131.26147968750001</v>
      </c>
      <c r="AK204" s="176">
        <f t="shared" si="77"/>
        <v>130.17468062500001</v>
      </c>
      <c r="AL204" s="176">
        <f t="shared" si="77"/>
        <v>130.17468062500001</v>
      </c>
      <c r="AM204" s="176">
        <f t="shared" si="77"/>
        <v>130.17468062500001</v>
      </c>
      <c r="AN204" s="176">
        <f t="shared" si="77"/>
        <v>130.17468062500001</v>
      </c>
      <c r="AO204" s="176">
        <f t="shared" si="77"/>
        <v>130.17468062500001</v>
      </c>
      <c r="AP204" s="176">
        <f t="shared" si="77"/>
        <v>130.17468062500001</v>
      </c>
      <c r="AQ204" s="176">
        <f t="shared" si="77"/>
        <v>148.86238906250003</v>
      </c>
      <c r="AR204" s="176">
        <f t="shared" si="77"/>
        <v>149.26664375000001</v>
      </c>
      <c r="AS204" s="176">
        <f t="shared" si="77"/>
        <v>149.26664375000001</v>
      </c>
      <c r="AT204" s="176">
        <f t="shared" si="77"/>
        <v>178.17675812499999</v>
      </c>
      <c r="AU204" s="176">
        <f t="shared" si="77"/>
        <v>178.17675812499999</v>
      </c>
      <c r="AV204" s="176">
        <f t="shared" si="77"/>
        <v>178.41281749999999</v>
      </c>
      <c r="AW204" s="176">
        <f t="shared" si="77"/>
        <v>168.65414999999999</v>
      </c>
      <c r="AX204" s="176">
        <f t="shared" si="77"/>
        <v>168.81939156249999</v>
      </c>
      <c r="AY204" s="176">
        <f t="shared" si="77"/>
        <v>168.81939156249999</v>
      </c>
      <c r="AZ204" s="176">
        <f t="shared" si="77"/>
        <v>199.96557187499999</v>
      </c>
      <c r="BA204" s="176">
        <f t="shared" si="77"/>
        <v>199.96557187499999</v>
      </c>
      <c r="BB204" s="176">
        <f t="shared" si="77"/>
        <v>200.05466562500001</v>
      </c>
      <c r="BC204" s="176">
        <f t="shared" si="77"/>
        <v>210.27124187500002</v>
      </c>
      <c r="BD204" s="176">
        <f t="shared" si="77"/>
        <v>210.27124187500002</v>
      </c>
      <c r="BE204" s="176">
        <f t="shared" si="77"/>
        <v>210.27124187500002</v>
      </c>
      <c r="BF204" s="176">
        <f t="shared" si="77"/>
        <v>172.23709343749999</v>
      </c>
      <c r="BG204" s="176">
        <f t="shared" si="77"/>
        <v>172.23709343749999</v>
      </c>
      <c r="BH204" s="176">
        <f t="shared" si="77"/>
        <v>172.23709343749999</v>
      </c>
      <c r="BI204" s="176">
        <f t="shared" si="77"/>
        <v>174.23062718749998</v>
      </c>
      <c r="BJ204" s="176">
        <f t="shared" si="77"/>
        <v>174.23062718749998</v>
      </c>
      <c r="BK204" s="176">
        <f t="shared" si="77"/>
        <v>174.23062718749998</v>
      </c>
      <c r="BL204" s="176">
        <f t="shared" si="77"/>
        <v>203.31445999999997</v>
      </c>
      <c r="BM204" s="176">
        <f t="shared" si="77"/>
        <v>203.31445999999997</v>
      </c>
    </row>
    <row r="205" spans="1:65" x14ac:dyDescent="0.25">
      <c r="B205" s="148" t="s">
        <v>569</v>
      </c>
      <c r="C205" s="148">
        <v>27</v>
      </c>
      <c r="D205" s="178">
        <v>102.77</v>
      </c>
      <c r="E205" s="178">
        <v>102.77078</v>
      </c>
      <c r="F205" s="178">
        <v>102.77078</v>
      </c>
      <c r="G205" s="178">
        <v>102.77078</v>
      </c>
      <c r="H205" s="178">
        <v>102.77078</v>
      </c>
      <c r="I205" s="178">
        <v>102.77078</v>
      </c>
      <c r="J205" s="178">
        <v>102.77078</v>
      </c>
      <c r="K205" s="178">
        <v>102.77078</v>
      </c>
      <c r="L205" s="178">
        <v>102.77078</v>
      </c>
      <c r="M205" s="178">
        <v>102.77078</v>
      </c>
      <c r="N205" s="178">
        <v>102.77078</v>
      </c>
      <c r="O205" s="178">
        <v>102.77078</v>
      </c>
      <c r="P205" s="178">
        <v>102.77078</v>
      </c>
      <c r="Q205" s="178">
        <v>102.77078</v>
      </c>
      <c r="R205" s="178">
        <v>102.77078</v>
      </c>
      <c r="S205" s="178">
        <v>102.77078</v>
      </c>
      <c r="T205" s="178">
        <v>102.77078</v>
      </c>
      <c r="U205" s="178">
        <v>102.77078</v>
      </c>
      <c r="V205" s="179">
        <v>102.77078</v>
      </c>
      <c r="W205" s="179">
        <v>102.77078</v>
      </c>
      <c r="X205" s="179">
        <v>102.77078</v>
      </c>
      <c r="Y205" s="179">
        <v>107.55668</v>
      </c>
      <c r="Z205" s="179">
        <v>107.55668</v>
      </c>
      <c r="AA205" s="179">
        <v>107.55668</v>
      </c>
      <c r="AB205" s="179">
        <v>123.67758000000001</v>
      </c>
      <c r="AC205" s="179">
        <v>123.67758000000001</v>
      </c>
      <c r="AD205" s="179">
        <v>123.67758000000001</v>
      </c>
      <c r="AE205" s="179">
        <v>131.48615000000001</v>
      </c>
      <c r="AF205" s="179">
        <v>131.48615000000001</v>
      </c>
      <c r="AG205" s="179">
        <v>131.48615000000001</v>
      </c>
      <c r="AH205" s="179">
        <v>127.20403</v>
      </c>
      <c r="AI205" s="179">
        <v>127.20402999999999</v>
      </c>
      <c r="AJ205" s="179">
        <v>127.20403</v>
      </c>
      <c r="AK205" s="179">
        <v>127.20403</v>
      </c>
      <c r="AL205" s="179">
        <v>127.20403</v>
      </c>
      <c r="AM205" s="179">
        <v>127.20403</v>
      </c>
      <c r="AN205" s="179">
        <v>127.20403</v>
      </c>
      <c r="AO205" s="180">
        <v>127.20403</v>
      </c>
      <c r="AP205" s="179">
        <v>127.20403</v>
      </c>
      <c r="AQ205" s="180">
        <v>146.09572</v>
      </c>
      <c r="AR205" s="180">
        <v>146.09572</v>
      </c>
      <c r="AS205" s="180">
        <v>146.09572</v>
      </c>
      <c r="AT205" s="180">
        <v>175.31486000000001</v>
      </c>
      <c r="AU205" s="180">
        <v>175.31486000000001</v>
      </c>
      <c r="AV205" s="181">
        <v>175.31486000000001</v>
      </c>
      <c r="AW205" s="181">
        <v>157.68261999999999</v>
      </c>
      <c r="AX205" s="181">
        <v>157.68261999999999</v>
      </c>
      <c r="AY205" s="181">
        <v>157.68261999999999</v>
      </c>
      <c r="AZ205" s="181">
        <v>189.16876999999999</v>
      </c>
      <c r="BA205" s="181">
        <v>189.16876999999999</v>
      </c>
      <c r="BB205" s="181">
        <v>189.16876999999999</v>
      </c>
      <c r="BC205" s="182">
        <v>204.53400999999999</v>
      </c>
      <c r="BD205" s="182">
        <v>204.53400999999999</v>
      </c>
      <c r="BE205" s="182">
        <v>204.53400999999999</v>
      </c>
      <c r="BF205" s="183">
        <v>163.72796</v>
      </c>
      <c r="BG205" s="182">
        <v>163.72796</v>
      </c>
      <c r="BH205" s="182">
        <v>163.72796</v>
      </c>
      <c r="BI205" s="182">
        <v>163.72796</v>
      </c>
      <c r="BJ205" s="182">
        <v>163.72796</v>
      </c>
      <c r="BK205" s="182">
        <v>163.72796</v>
      </c>
      <c r="BL205" s="182">
        <v>196.47354999999999</v>
      </c>
      <c r="BM205" s="182">
        <v>196.47354999999999</v>
      </c>
    </row>
    <row r="206" spans="1:65" x14ac:dyDescent="0.25">
      <c r="B206" s="148" t="s">
        <v>570</v>
      </c>
      <c r="C206" s="148">
        <v>4</v>
      </c>
      <c r="D206" s="178">
        <v>102.59</v>
      </c>
      <c r="E206" s="178">
        <v>102.58620999999999</v>
      </c>
      <c r="F206" s="178">
        <v>102.58620999999999</v>
      </c>
      <c r="G206" s="178">
        <v>102.58620999999999</v>
      </c>
      <c r="H206" s="178">
        <v>102.58620999999999</v>
      </c>
      <c r="I206" s="178">
        <v>102.58620999999999</v>
      </c>
      <c r="J206" s="178">
        <v>102.58620999999999</v>
      </c>
      <c r="K206" s="178">
        <v>102.58620999999999</v>
      </c>
      <c r="L206" s="178">
        <v>102.58620999999999</v>
      </c>
      <c r="M206" s="178">
        <v>102.58620999999999</v>
      </c>
      <c r="N206" s="178">
        <v>102.58620999999999</v>
      </c>
      <c r="O206" s="178">
        <v>102.58620999999999</v>
      </c>
      <c r="P206" s="178">
        <v>102.58620999999999</v>
      </c>
      <c r="Q206" s="178">
        <v>102.58620999999999</v>
      </c>
      <c r="R206" s="178">
        <v>102.58620999999999</v>
      </c>
      <c r="S206" s="178">
        <v>102.58620999999999</v>
      </c>
      <c r="T206" s="178">
        <v>102.58620999999999</v>
      </c>
      <c r="U206" s="178">
        <v>102.58620999999999</v>
      </c>
      <c r="V206" s="179">
        <v>102.58620999999999</v>
      </c>
      <c r="W206" s="179">
        <v>102.58620999999999</v>
      </c>
      <c r="X206" s="179">
        <v>102.58620999999999</v>
      </c>
      <c r="Y206" s="179">
        <v>112.5</v>
      </c>
      <c r="Z206" s="179">
        <v>112.5</v>
      </c>
      <c r="AA206" s="179">
        <v>112.5</v>
      </c>
      <c r="AB206" s="179">
        <v>129.31034</v>
      </c>
      <c r="AC206" s="179">
        <v>129.31034</v>
      </c>
      <c r="AD206" s="179">
        <v>129.31034</v>
      </c>
      <c r="AE206" s="179">
        <v>148.70689999999999</v>
      </c>
      <c r="AF206" s="179">
        <v>148.70689999999999</v>
      </c>
      <c r="AG206" s="179">
        <v>148.70689999999999</v>
      </c>
      <c r="AH206" s="179">
        <v>159.48276000000001</v>
      </c>
      <c r="AI206" s="179">
        <v>159.48276000000001</v>
      </c>
      <c r="AJ206" s="179">
        <v>159.48276000000001</v>
      </c>
      <c r="AK206" s="179">
        <v>148.70689999999999</v>
      </c>
      <c r="AL206" s="179">
        <v>148.70689999999999</v>
      </c>
      <c r="AM206" s="179">
        <v>148.70689999999999</v>
      </c>
      <c r="AN206" s="179">
        <v>148.70689999999999</v>
      </c>
      <c r="AO206" s="180">
        <v>148.70689999999999</v>
      </c>
      <c r="AP206" s="179">
        <v>148.70689999999999</v>
      </c>
      <c r="AQ206" s="180">
        <v>170.68966</v>
      </c>
      <c r="AR206" s="180">
        <v>170.68966</v>
      </c>
      <c r="AS206" s="180">
        <v>170.68966</v>
      </c>
      <c r="AT206" s="180">
        <v>204.74137999999999</v>
      </c>
      <c r="AU206" s="180">
        <v>204.74137999999999</v>
      </c>
      <c r="AV206" s="181">
        <v>204.74137999999999</v>
      </c>
      <c r="AW206" s="181">
        <v>245.68966</v>
      </c>
      <c r="AX206" s="181">
        <v>245.68966</v>
      </c>
      <c r="AY206" s="181">
        <v>245.68966</v>
      </c>
      <c r="AZ206" s="181">
        <v>282.32758999999999</v>
      </c>
      <c r="BA206" s="181">
        <v>282.32758999999999</v>
      </c>
      <c r="BB206" s="181">
        <v>282.32758999999999</v>
      </c>
      <c r="BC206" s="182">
        <v>260.34483</v>
      </c>
      <c r="BD206" s="182">
        <v>260.34483</v>
      </c>
      <c r="BE206" s="182">
        <v>260.34483</v>
      </c>
      <c r="BF206" s="183">
        <v>228.44828000000001</v>
      </c>
      <c r="BG206" s="182">
        <v>228.44828000000001</v>
      </c>
      <c r="BH206" s="182">
        <v>228.44828000000001</v>
      </c>
      <c r="BI206" s="182">
        <v>244.39654999999999</v>
      </c>
      <c r="BJ206" s="182">
        <v>244.39654999999999</v>
      </c>
      <c r="BK206" s="182">
        <v>244.39654999999999</v>
      </c>
      <c r="BL206" s="182">
        <v>256.03447999999997</v>
      </c>
      <c r="BM206" s="182">
        <v>256.03447999999997</v>
      </c>
    </row>
    <row r="207" spans="1:65" x14ac:dyDescent="0.25">
      <c r="B207" s="148" t="s">
        <v>571</v>
      </c>
      <c r="C207" s="148">
        <v>1</v>
      </c>
      <c r="D207" s="178">
        <v>101.47</v>
      </c>
      <c r="E207" s="178">
        <v>101.46738000000001</v>
      </c>
      <c r="F207" s="178">
        <v>101.46738000000001</v>
      </c>
      <c r="G207" s="178">
        <v>101.46738000000001</v>
      </c>
      <c r="H207" s="178">
        <v>101.46738000000001</v>
      </c>
      <c r="I207" s="178">
        <v>101.46738000000001</v>
      </c>
      <c r="J207" s="178">
        <v>101.46738000000001</v>
      </c>
      <c r="K207" s="178">
        <v>103.13697999999999</v>
      </c>
      <c r="L207" s="178">
        <v>103.13697999999999</v>
      </c>
      <c r="M207" s="178">
        <v>103.13697999999999</v>
      </c>
      <c r="N207" s="178">
        <v>117.98775999999999</v>
      </c>
      <c r="O207" s="178">
        <v>117.98775999999999</v>
      </c>
      <c r="P207" s="178">
        <v>118.01846999999999</v>
      </c>
      <c r="Q207" s="178">
        <v>118.01846999999999</v>
      </c>
      <c r="R207" s="178">
        <v>118.01846999999999</v>
      </c>
      <c r="S207" s="178">
        <v>118.01846999999999</v>
      </c>
      <c r="T207" s="178">
        <v>118.01846999999999</v>
      </c>
      <c r="U207" s="178">
        <v>118.01846999999999</v>
      </c>
      <c r="V207" s="179">
        <v>118.01846999999999</v>
      </c>
      <c r="W207" s="179">
        <v>118.01846999999999</v>
      </c>
      <c r="X207" s="179">
        <v>118.01846999999999</v>
      </c>
      <c r="Y207" s="179">
        <v>118.01846999999999</v>
      </c>
      <c r="Z207" s="179">
        <v>124.99978</v>
      </c>
      <c r="AA207" s="179">
        <v>124.99978</v>
      </c>
      <c r="AB207" s="179">
        <v>125.93617</v>
      </c>
      <c r="AC207" s="179">
        <v>125.93617</v>
      </c>
      <c r="AD207" s="179">
        <v>126.03176000000001</v>
      </c>
      <c r="AE207" s="179">
        <v>126.03176000000001</v>
      </c>
      <c r="AF207" s="179">
        <v>126.03176000000001</v>
      </c>
      <c r="AG207" s="179">
        <v>127.92749999999999</v>
      </c>
      <c r="AH207" s="179">
        <v>127.92749999999999</v>
      </c>
      <c r="AI207" s="179">
        <v>127.92749999999999</v>
      </c>
      <c r="AJ207" s="179">
        <v>127.92749999999999</v>
      </c>
      <c r="AK207" s="179">
        <v>136.25336999999999</v>
      </c>
      <c r="AL207" s="179">
        <v>136.25336999999999</v>
      </c>
      <c r="AM207" s="179">
        <v>136.25336999999999</v>
      </c>
      <c r="AN207" s="179">
        <v>136.25336999999999</v>
      </c>
      <c r="AO207" s="180">
        <v>136.25336999999999</v>
      </c>
      <c r="AP207" s="179">
        <v>136.25336999999999</v>
      </c>
      <c r="AQ207" s="180">
        <v>136.25336999999999</v>
      </c>
      <c r="AR207" s="180">
        <v>149.18951999999999</v>
      </c>
      <c r="AS207" s="180">
        <v>149.18951999999999</v>
      </c>
      <c r="AT207" s="180">
        <v>149.18951999999999</v>
      </c>
      <c r="AU207" s="180">
        <v>149.18951999999999</v>
      </c>
      <c r="AV207" s="181">
        <v>156.74341999999999</v>
      </c>
      <c r="AW207" s="181">
        <v>156.74341999999999</v>
      </c>
      <c r="AX207" s="181">
        <v>162.03115</v>
      </c>
      <c r="AY207" s="181">
        <v>162.03115</v>
      </c>
      <c r="AZ207" s="181">
        <v>162.03115</v>
      </c>
      <c r="BA207" s="181">
        <v>162.03115</v>
      </c>
      <c r="BB207" s="181">
        <v>164.88215</v>
      </c>
      <c r="BC207" s="182">
        <v>164.88215</v>
      </c>
      <c r="BD207" s="182">
        <v>164.88215</v>
      </c>
      <c r="BE207" s="182">
        <v>164.88215</v>
      </c>
      <c r="BF207" s="183">
        <v>177.13894999999999</v>
      </c>
      <c r="BG207" s="182">
        <v>177.13894999999999</v>
      </c>
      <c r="BH207" s="182">
        <v>177.13894999999999</v>
      </c>
      <c r="BI207" s="182">
        <v>177.13894999999999</v>
      </c>
      <c r="BJ207" s="182">
        <v>177.13894999999999</v>
      </c>
      <c r="BK207" s="182">
        <v>177.13894999999999</v>
      </c>
      <c r="BL207" s="182">
        <v>177.13894999999999</v>
      </c>
      <c r="BM207" s="182">
        <v>177.13894999999999</v>
      </c>
    </row>
    <row r="208" spans="1:65" x14ac:dyDescent="0.25">
      <c r="B208" s="148" t="s">
        <v>572</v>
      </c>
      <c r="C208" s="182" t="s">
        <v>181</v>
      </c>
      <c r="D208" s="178"/>
      <c r="E208" s="178"/>
      <c r="F208" s="178"/>
      <c r="G208" s="178"/>
      <c r="H208" s="178"/>
      <c r="I208" s="178"/>
      <c r="J208" s="178"/>
      <c r="K208" s="178"/>
      <c r="L208" s="178"/>
      <c r="M208" s="178"/>
      <c r="N208" s="178"/>
      <c r="O208" s="178"/>
      <c r="P208" s="178"/>
      <c r="Q208" s="178"/>
      <c r="R208" s="178"/>
      <c r="S208" s="178"/>
      <c r="T208" s="178"/>
      <c r="U208" s="178"/>
      <c r="V208" s="179"/>
      <c r="W208" s="179"/>
      <c r="X208" s="179"/>
      <c r="Y208" s="179"/>
      <c r="Z208" s="179"/>
      <c r="AA208" s="179"/>
      <c r="AB208" s="179"/>
      <c r="AC208" s="179"/>
      <c r="AD208" s="179"/>
      <c r="AE208" s="179"/>
      <c r="AF208" s="179"/>
      <c r="AG208" s="179"/>
      <c r="AH208" s="179"/>
      <c r="AI208" s="179"/>
      <c r="AJ208" s="179"/>
      <c r="AK208" s="179"/>
      <c r="AL208" s="179"/>
      <c r="AM208" s="179"/>
      <c r="AN208" s="179"/>
      <c r="AO208" s="180"/>
      <c r="AP208" s="179"/>
      <c r="AQ208" s="180"/>
      <c r="AR208" s="180"/>
      <c r="AS208" s="180"/>
      <c r="AT208" s="180"/>
      <c r="AU208" s="180"/>
      <c r="AV208" s="181"/>
      <c r="AW208" s="181"/>
      <c r="AX208" s="181"/>
      <c r="AY208" s="181"/>
      <c r="AZ208" s="181"/>
      <c r="BA208" s="181"/>
      <c r="BB208" s="181"/>
      <c r="BC208" s="182"/>
      <c r="BD208" s="182"/>
      <c r="BE208" s="182"/>
      <c r="BF208" s="183"/>
      <c r="BG208" s="182"/>
      <c r="BH208" s="182"/>
      <c r="BI208" s="182"/>
      <c r="BJ208" s="182"/>
      <c r="BK208" s="182"/>
      <c r="BL208" s="182" t="s">
        <v>181</v>
      </c>
      <c r="BM208" s="182" t="s">
        <v>181</v>
      </c>
    </row>
    <row r="209" spans="1:65" x14ac:dyDescent="0.25">
      <c r="A209" s="173" t="s">
        <v>117</v>
      </c>
      <c r="B209" s="188"/>
      <c r="C209" s="186">
        <v>6</v>
      </c>
      <c r="D209" s="175">
        <f>D210</f>
        <v>103.98166666666667</v>
      </c>
      <c r="E209" s="175">
        <f t="shared" ref="E209:BM209" si="78">E210</f>
        <v>103.97927333333335</v>
      </c>
      <c r="F209" s="175">
        <f t="shared" si="78"/>
        <v>103.97927333333335</v>
      </c>
      <c r="G209" s="175">
        <f t="shared" si="78"/>
        <v>103.97927333333335</v>
      </c>
      <c r="H209" s="175">
        <f t="shared" si="78"/>
        <v>104.34</v>
      </c>
      <c r="I209" s="175">
        <f t="shared" si="78"/>
        <v>104.33540666666669</v>
      </c>
      <c r="J209" s="175">
        <f t="shared" si="78"/>
        <v>104.33540666666669</v>
      </c>
      <c r="K209" s="175">
        <f t="shared" si="78"/>
        <v>104.33540666666669</v>
      </c>
      <c r="L209" s="175">
        <f t="shared" si="78"/>
        <v>104.33540666666669</v>
      </c>
      <c r="M209" s="175">
        <f t="shared" si="78"/>
        <v>104.33540666666669</v>
      </c>
      <c r="N209" s="175">
        <f t="shared" si="78"/>
        <v>106.65864000000001</v>
      </c>
      <c r="O209" s="175">
        <f t="shared" si="78"/>
        <v>107.14340166666666</v>
      </c>
      <c r="P209" s="175">
        <f t="shared" si="78"/>
        <v>108.349745</v>
      </c>
      <c r="Q209" s="175">
        <f t="shared" si="78"/>
        <v>108.349745</v>
      </c>
      <c r="R209" s="175">
        <f t="shared" si="78"/>
        <v>108.349745</v>
      </c>
      <c r="S209" s="175">
        <f t="shared" si="78"/>
        <v>108.349745</v>
      </c>
      <c r="T209" s="175">
        <f t="shared" si="78"/>
        <v>108.349745</v>
      </c>
      <c r="U209" s="175">
        <f t="shared" si="78"/>
        <v>108.349745</v>
      </c>
      <c r="V209" s="176">
        <f t="shared" si="78"/>
        <v>108.349745</v>
      </c>
      <c r="W209" s="176">
        <f t="shared" si="78"/>
        <v>108.349745</v>
      </c>
      <c r="X209" s="176">
        <f t="shared" si="78"/>
        <v>108.75598500000001</v>
      </c>
      <c r="Y209" s="176">
        <f t="shared" si="78"/>
        <v>112.46625</v>
      </c>
      <c r="Z209" s="176">
        <f t="shared" si="78"/>
        <v>112.95010500000001</v>
      </c>
      <c r="AA209" s="176">
        <f t="shared" si="78"/>
        <v>112.95010500000001</v>
      </c>
      <c r="AB209" s="176">
        <f t="shared" si="78"/>
        <v>112.95010500000001</v>
      </c>
      <c r="AC209" s="176">
        <f t="shared" si="78"/>
        <v>114.20871499999998</v>
      </c>
      <c r="AD209" s="176">
        <f t="shared" si="78"/>
        <v>114.20871499999998</v>
      </c>
      <c r="AE209" s="176">
        <f t="shared" si="78"/>
        <v>114.20871499999998</v>
      </c>
      <c r="AF209" s="176">
        <f t="shared" si="78"/>
        <v>114.00639833333332</v>
      </c>
      <c r="AG209" s="176">
        <f t="shared" si="78"/>
        <v>114.42418166666666</v>
      </c>
      <c r="AH209" s="176">
        <f t="shared" si="78"/>
        <v>114.42418166666666</v>
      </c>
      <c r="AI209" s="176">
        <f t="shared" si="78"/>
        <v>115.6345066666667</v>
      </c>
      <c r="AJ209" s="176">
        <f t="shared" si="78"/>
        <v>115.6345066666667</v>
      </c>
      <c r="AK209" s="176">
        <f t="shared" si="78"/>
        <v>115.6345066666667</v>
      </c>
      <c r="AL209" s="176">
        <f t="shared" si="78"/>
        <v>116.72509000000001</v>
      </c>
      <c r="AM209" s="176">
        <f t="shared" si="78"/>
        <v>116.88711666666666</v>
      </c>
      <c r="AN209" s="176">
        <f t="shared" si="78"/>
        <v>116.89</v>
      </c>
      <c r="AO209" s="176">
        <f t="shared" si="78"/>
        <v>117.54549</v>
      </c>
      <c r="AP209" s="176">
        <f t="shared" si="78"/>
        <v>118.71706833333333</v>
      </c>
      <c r="AQ209" s="176">
        <f t="shared" si="78"/>
        <v>118.71706833333333</v>
      </c>
      <c r="AR209" s="176">
        <f t="shared" si="78"/>
        <v>118.71706833333333</v>
      </c>
      <c r="AS209" s="176">
        <f t="shared" si="78"/>
        <v>118.71707000000001</v>
      </c>
      <c r="AT209" s="176">
        <f t="shared" si="78"/>
        <v>126.962</v>
      </c>
      <c r="AU209" s="176">
        <f t="shared" si="78"/>
        <v>128.18118999999999</v>
      </c>
      <c r="AV209" s="176">
        <f t="shared" si="78"/>
        <v>126.96202</v>
      </c>
      <c r="AW209" s="176">
        <f t="shared" si="78"/>
        <v>126.96202</v>
      </c>
      <c r="AX209" s="176">
        <f t="shared" si="78"/>
        <v>126.66188</v>
      </c>
      <c r="AY209" s="176">
        <f t="shared" si="78"/>
        <v>126.66188</v>
      </c>
      <c r="AZ209" s="176">
        <f t="shared" si="78"/>
        <v>126.83269</v>
      </c>
      <c r="BA209" s="176">
        <f t="shared" si="78"/>
        <v>127.2153</v>
      </c>
      <c r="BB209" s="176">
        <f t="shared" si="78"/>
        <v>127.2153</v>
      </c>
      <c r="BC209" s="176">
        <f t="shared" si="78"/>
        <v>130.47949</v>
      </c>
      <c r="BD209" s="176">
        <f t="shared" si="78"/>
        <v>134.09262000000001</v>
      </c>
      <c r="BE209" s="176">
        <f t="shared" si="78"/>
        <v>134.09262000000001</v>
      </c>
      <c r="BF209" s="176">
        <f t="shared" si="78"/>
        <v>134.33590000000001</v>
      </c>
      <c r="BG209" s="176">
        <f t="shared" si="78"/>
        <v>134.33590000000001</v>
      </c>
      <c r="BH209" s="176">
        <f t="shared" si="78"/>
        <v>134.33590000000001</v>
      </c>
      <c r="BI209" s="176">
        <f t="shared" si="78"/>
        <v>134.99564000000001</v>
      </c>
      <c r="BJ209" s="176">
        <f t="shared" si="78"/>
        <v>134.99564000000001</v>
      </c>
      <c r="BK209" s="176">
        <f t="shared" si="78"/>
        <v>134.99564000000001</v>
      </c>
      <c r="BL209" s="176">
        <f t="shared" si="78"/>
        <v>137.38699</v>
      </c>
      <c r="BM209" s="176">
        <f t="shared" si="78"/>
        <v>137.76978333333332</v>
      </c>
    </row>
    <row r="210" spans="1:65" x14ac:dyDescent="0.25">
      <c r="B210" s="148" t="s">
        <v>573</v>
      </c>
      <c r="C210" s="148">
        <v>6</v>
      </c>
      <c r="D210" s="178">
        <v>103.98166666666667</v>
      </c>
      <c r="E210" s="178">
        <v>103.97927333333335</v>
      </c>
      <c r="F210" s="178">
        <v>103.97927333333335</v>
      </c>
      <c r="G210" s="178">
        <v>103.97927333333335</v>
      </c>
      <c r="H210" s="178">
        <v>104.34</v>
      </c>
      <c r="I210" s="178">
        <v>104.33540666666669</v>
      </c>
      <c r="J210" s="178">
        <v>104.33540666666669</v>
      </c>
      <c r="K210" s="178">
        <v>104.33540666666669</v>
      </c>
      <c r="L210" s="178">
        <v>104.33540666666669</v>
      </c>
      <c r="M210" s="178">
        <v>104.33540666666669</v>
      </c>
      <c r="N210" s="178">
        <v>106.65864000000001</v>
      </c>
      <c r="O210" s="178">
        <v>107.14340166666666</v>
      </c>
      <c r="P210" s="178">
        <v>108.349745</v>
      </c>
      <c r="Q210" s="178">
        <v>108.349745</v>
      </c>
      <c r="R210" s="178">
        <v>108.349745</v>
      </c>
      <c r="S210" s="178">
        <v>108.349745</v>
      </c>
      <c r="T210" s="178">
        <v>108.349745</v>
      </c>
      <c r="U210" s="178">
        <v>108.349745</v>
      </c>
      <c r="V210" s="179">
        <v>108.349745</v>
      </c>
      <c r="W210" s="179">
        <v>108.349745</v>
      </c>
      <c r="X210" s="179">
        <v>108.75598500000001</v>
      </c>
      <c r="Y210" s="179">
        <v>112.46625</v>
      </c>
      <c r="Z210" s="179">
        <v>112.95010500000001</v>
      </c>
      <c r="AA210" s="179">
        <v>112.95010500000001</v>
      </c>
      <c r="AB210" s="179">
        <v>112.95010500000001</v>
      </c>
      <c r="AC210" s="179">
        <v>114.20871499999998</v>
      </c>
      <c r="AD210" s="179">
        <v>114.20871499999998</v>
      </c>
      <c r="AE210" s="179">
        <v>114.20871499999998</v>
      </c>
      <c r="AF210" s="179">
        <v>114.00639833333332</v>
      </c>
      <c r="AG210" s="179">
        <v>114.42418166666666</v>
      </c>
      <c r="AH210" s="179">
        <v>114.42418166666666</v>
      </c>
      <c r="AI210" s="179">
        <v>115.6345066666667</v>
      </c>
      <c r="AJ210" s="179">
        <v>115.6345066666667</v>
      </c>
      <c r="AK210" s="179">
        <v>115.6345066666667</v>
      </c>
      <c r="AL210" s="179">
        <v>116.72509000000001</v>
      </c>
      <c r="AM210" s="179">
        <v>116.88711666666666</v>
      </c>
      <c r="AN210" s="180">
        <v>116.89</v>
      </c>
      <c r="AO210" s="180">
        <v>117.54549</v>
      </c>
      <c r="AP210" s="179">
        <v>118.71706833333333</v>
      </c>
      <c r="AQ210" s="180">
        <v>118.71706833333333</v>
      </c>
      <c r="AR210" s="180">
        <v>118.71706833333333</v>
      </c>
      <c r="AS210" s="180">
        <v>118.71707000000001</v>
      </c>
      <c r="AT210" s="180">
        <v>126.962</v>
      </c>
      <c r="AU210" s="181">
        <v>128.18118999999999</v>
      </c>
      <c r="AV210" s="181">
        <v>126.96202</v>
      </c>
      <c r="AW210" s="181">
        <v>126.96202</v>
      </c>
      <c r="AX210" s="181">
        <v>126.66188</v>
      </c>
      <c r="AY210" s="181">
        <v>126.66188</v>
      </c>
      <c r="AZ210" s="181">
        <v>126.83269</v>
      </c>
      <c r="BA210" s="181">
        <v>127.2153</v>
      </c>
      <c r="BB210" s="181">
        <v>127.2153</v>
      </c>
      <c r="BC210" s="182">
        <v>130.47949</v>
      </c>
      <c r="BD210" s="182">
        <v>134.09262000000001</v>
      </c>
      <c r="BE210" s="182">
        <v>134.09262000000001</v>
      </c>
      <c r="BF210" s="183">
        <v>134.33590000000001</v>
      </c>
      <c r="BG210" s="182">
        <v>134.33590000000001</v>
      </c>
      <c r="BH210" s="182">
        <v>134.33590000000001</v>
      </c>
      <c r="BI210" s="182">
        <v>134.99564000000001</v>
      </c>
      <c r="BJ210" s="182">
        <v>134.99564000000001</v>
      </c>
      <c r="BK210" s="182">
        <v>134.99564000000001</v>
      </c>
      <c r="BL210" s="206">
        <v>137.38699</v>
      </c>
      <c r="BM210" s="181">
        <v>137.76978333333332</v>
      </c>
    </row>
    <row r="211" spans="1:65" x14ac:dyDescent="0.25">
      <c r="A211" s="173" t="s">
        <v>118</v>
      </c>
      <c r="B211" s="188"/>
      <c r="C211" s="186">
        <v>5</v>
      </c>
      <c r="D211" s="175">
        <f>D212</f>
        <v>142.47999999999999</v>
      </c>
      <c r="E211" s="175">
        <f t="shared" ref="E211:BM211" si="79">E212</f>
        <v>142.48166399999999</v>
      </c>
      <c r="F211" s="175">
        <f t="shared" si="79"/>
        <v>142.48166399999999</v>
      </c>
      <c r="G211" s="175">
        <f t="shared" si="79"/>
        <v>142.48166399999999</v>
      </c>
      <c r="H211" s="175">
        <f t="shared" si="79"/>
        <v>142.5</v>
      </c>
      <c r="I211" s="175">
        <f t="shared" si="79"/>
        <v>142.48166399999999</v>
      </c>
      <c r="J211" s="175">
        <f t="shared" si="79"/>
        <v>142.48166399999999</v>
      </c>
      <c r="K211" s="175">
        <f t="shared" si="79"/>
        <v>142.48166399999999</v>
      </c>
      <c r="L211" s="175">
        <f t="shared" si="79"/>
        <v>142.48166399999999</v>
      </c>
      <c r="M211" s="175">
        <f t="shared" si="79"/>
        <v>142.48166399999999</v>
      </c>
      <c r="N211" s="175">
        <f t="shared" si="79"/>
        <v>142.48166399999999</v>
      </c>
      <c r="O211" s="175">
        <f t="shared" si="79"/>
        <v>142.48166399999999</v>
      </c>
      <c r="P211" s="175">
        <f t="shared" si="79"/>
        <v>142.48166399999999</v>
      </c>
      <c r="Q211" s="175">
        <f t="shared" si="79"/>
        <v>142.48166399999999</v>
      </c>
      <c r="R211" s="175">
        <f t="shared" si="79"/>
        <v>142.48166399999999</v>
      </c>
      <c r="S211" s="175">
        <f t="shared" si="79"/>
        <v>142.48166399999999</v>
      </c>
      <c r="T211" s="175">
        <f t="shared" si="79"/>
        <v>142.48166399999999</v>
      </c>
      <c r="U211" s="175">
        <f t="shared" si="79"/>
        <v>142.48166399999999</v>
      </c>
      <c r="V211" s="176">
        <f t="shared" si="79"/>
        <v>142.48166399999999</v>
      </c>
      <c r="W211" s="176">
        <f t="shared" si="79"/>
        <v>142.48166399999999</v>
      </c>
      <c r="X211" s="176">
        <f t="shared" si="79"/>
        <v>142.48166399999999</v>
      </c>
      <c r="Y211" s="176">
        <f t="shared" si="79"/>
        <v>142.48166399999999</v>
      </c>
      <c r="Z211" s="176">
        <f t="shared" si="79"/>
        <v>142.48166399999999</v>
      </c>
      <c r="AA211" s="176">
        <f t="shared" si="79"/>
        <v>142.48166399999999</v>
      </c>
      <c r="AB211" s="176">
        <f t="shared" si="79"/>
        <v>142.48166399999999</v>
      </c>
      <c r="AC211" s="176">
        <f t="shared" si="79"/>
        <v>142.48166399999999</v>
      </c>
      <c r="AD211" s="176">
        <f t="shared" si="79"/>
        <v>142.48166399999999</v>
      </c>
      <c r="AE211" s="176">
        <f t="shared" si="79"/>
        <v>142.48166399999999</v>
      </c>
      <c r="AF211" s="176">
        <f t="shared" si="79"/>
        <v>142.48166399999999</v>
      </c>
      <c r="AG211" s="176">
        <f t="shared" si="79"/>
        <v>142.48166399999999</v>
      </c>
      <c r="AH211" s="176">
        <f t="shared" si="79"/>
        <v>142.48166399999999</v>
      </c>
      <c r="AI211" s="176">
        <f t="shared" si="79"/>
        <v>142.48166399999999</v>
      </c>
      <c r="AJ211" s="176">
        <f t="shared" si="79"/>
        <v>142.48166399999999</v>
      </c>
      <c r="AK211" s="176">
        <f t="shared" si="79"/>
        <v>142.48166399999999</v>
      </c>
      <c r="AL211" s="176">
        <f t="shared" si="79"/>
        <v>142.48166399999999</v>
      </c>
      <c r="AM211" s="176">
        <f t="shared" si="79"/>
        <v>142.48166399999999</v>
      </c>
      <c r="AN211" s="176">
        <f t="shared" si="79"/>
        <v>142.48166399999999</v>
      </c>
      <c r="AO211" s="176">
        <f t="shared" si="79"/>
        <v>142.48166000000001</v>
      </c>
      <c r="AP211" s="176">
        <f t="shared" si="79"/>
        <v>142.48166399999999</v>
      </c>
      <c r="AQ211" s="176">
        <f t="shared" si="79"/>
        <v>142.48166399999999</v>
      </c>
      <c r="AR211" s="176">
        <f t="shared" si="79"/>
        <v>142.48166399999999</v>
      </c>
      <c r="AS211" s="176">
        <f t="shared" si="79"/>
        <v>142.48166000000001</v>
      </c>
      <c r="AT211" s="176">
        <f t="shared" si="79"/>
        <v>142.48166000000001</v>
      </c>
      <c r="AU211" s="176">
        <f t="shared" si="79"/>
        <v>142.48166000000001</v>
      </c>
      <c r="AV211" s="176">
        <f t="shared" si="79"/>
        <v>142.48166000000001</v>
      </c>
      <c r="AW211" s="176">
        <f t="shared" si="79"/>
        <v>142.48166000000001</v>
      </c>
      <c r="AX211" s="176">
        <f t="shared" si="79"/>
        <v>142.48166000000001</v>
      </c>
      <c r="AY211" s="176">
        <f t="shared" si="79"/>
        <v>142.48166000000001</v>
      </c>
      <c r="AZ211" s="176">
        <f t="shared" si="79"/>
        <v>142.48166000000001</v>
      </c>
      <c r="BA211" s="176">
        <f t="shared" si="79"/>
        <v>142.48166000000001</v>
      </c>
      <c r="BB211" s="176">
        <f t="shared" si="79"/>
        <v>142.48166000000001</v>
      </c>
      <c r="BC211" s="176">
        <f t="shared" si="79"/>
        <v>142.48166000000001</v>
      </c>
      <c r="BD211" s="176">
        <f t="shared" si="79"/>
        <v>142.48166000000001</v>
      </c>
      <c r="BE211" s="176">
        <f t="shared" si="79"/>
        <v>142.48166000000001</v>
      </c>
      <c r="BF211" s="176">
        <f t="shared" si="79"/>
        <v>142.48166000000001</v>
      </c>
      <c r="BG211" s="176">
        <f t="shared" si="79"/>
        <v>142.48166000000001</v>
      </c>
      <c r="BH211" s="176">
        <f t="shared" si="79"/>
        <v>142.48166000000001</v>
      </c>
      <c r="BI211" s="176">
        <f t="shared" si="79"/>
        <v>142.48166000000001</v>
      </c>
      <c r="BJ211" s="176">
        <f t="shared" si="79"/>
        <v>142.48166000000001</v>
      </c>
      <c r="BK211" s="176">
        <f t="shared" si="79"/>
        <v>142.48166000000001</v>
      </c>
      <c r="BL211" s="176">
        <f t="shared" si="79"/>
        <v>142.48166000000001</v>
      </c>
      <c r="BM211" s="176">
        <f t="shared" si="79"/>
        <v>142.48166000000001</v>
      </c>
    </row>
    <row r="212" spans="1:65" x14ac:dyDescent="0.25">
      <c r="B212" s="148" t="s">
        <v>574</v>
      </c>
      <c r="C212" s="148">
        <v>5</v>
      </c>
      <c r="D212" s="178">
        <v>142.47999999999999</v>
      </c>
      <c r="E212" s="178">
        <v>142.48166399999999</v>
      </c>
      <c r="F212" s="178">
        <v>142.48166399999999</v>
      </c>
      <c r="G212" s="178">
        <v>142.48166399999999</v>
      </c>
      <c r="H212" s="178">
        <v>142.5</v>
      </c>
      <c r="I212" s="178">
        <v>142.48166399999999</v>
      </c>
      <c r="J212" s="178">
        <v>142.48166399999999</v>
      </c>
      <c r="K212" s="178">
        <v>142.48166399999999</v>
      </c>
      <c r="L212" s="178">
        <v>142.48166399999999</v>
      </c>
      <c r="M212" s="178">
        <v>142.48166399999999</v>
      </c>
      <c r="N212" s="178">
        <v>142.48166399999999</v>
      </c>
      <c r="O212" s="178">
        <v>142.48166399999999</v>
      </c>
      <c r="P212" s="178">
        <v>142.48166399999999</v>
      </c>
      <c r="Q212" s="178">
        <v>142.48166399999999</v>
      </c>
      <c r="R212" s="178">
        <v>142.48166399999999</v>
      </c>
      <c r="S212" s="178">
        <v>142.48166399999999</v>
      </c>
      <c r="T212" s="178">
        <v>142.48166399999999</v>
      </c>
      <c r="U212" s="178">
        <v>142.48166399999999</v>
      </c>
      <c r="V212" s="179">
        <v>142.48166399999999</v>
      </c>
      <c r="W212" s="179">
        <v>142.48166399999999</v>
      </c>
      <c r="X212" s="179">
        <v>142.48166399999999</v>
      </c>
      <c r="Y212" s="179">
        <v>142.48166399999999</v>
      </c>
      <c r="Z212" s="179">
        <v>142.48166399999999</v>
      </c>
      <c r="AA212" s="179">
        <v>142.48166399999999</v>
      </c>
      <c r="AB212" s="179">
        <v>142.48166399999999</v>
      </c>
      <c r="AC212" s="179">
        <v>142.48166399999999</v>
      </c>
      <c r="AD212" s="179">
        <v>142.48166399999999</v>
      </c>
      <c r="AE212" s="179">
        <v>142.48166399999999</v>
      </c>
      <c r="AF212" s="179">
        <v>142.48166399999999</v>
      </c>
      <c r="AG212" s="179">
        <v>142.48166399999999</v>
      </c>
      <c r="AH212" s="179">
        <v>142.48166399999999</v>
      </c>
      <c r="AI212" s="179">
        <v>142.48166399999999</v>
      </c>
      <c r="AJ212" s="179">
        <v>142.48166399999999</v>
      </c>
      <c r="AK212" s="179">
        <v>142.48166399999999</v>
      </c>
      <c r="AL212" s="179">
        <v>142.48166399999999</v>
      </c>
      <c r="AM212" s="179">
        <v>142.48166399999999</v>
      </c>
      <c r="AN212" s="179">
        <v>142.48166399999999</v>
      </c>
      <c r="AO212" s="180">
        <v>142.48166000000001</v>
      </c>
      <c r="AP212" s="179">
        <v>142.48166399999999</v>
      </c>
      <c r="AQ212" s="180">
        <v>142.48166399999999</v>
      </c>
      <c r="AR212" s="180">
        <v>142.48166399999999</v>
      </c>
      <c r="AS212" s="180">
        <v>142.48166000000001</v>
      </c>
      <c r="AT212" s="180">
        <v>142.48166000000001</v>
      </c>
      <c r="AU212" s="180">
        <v>142.48166000000001</v>
      </c>
      <c r="AV212" s="181">
        <v>142.48166000000001</v>
      </c>
      <c r="AW212" s="181">
        <v>142.48166000000001</v>
      </c>
      <c r="AX212" s="181">
        <v>142.48166000000001</v>
      </c>
      <c r="AY212" s="181">
        <v>142.48166000000001</v>
      </c>
      <c r="AZ212" s="181">
        <v>142.48166000000001</v>
      </c>
      <c r="BA212" s="181">
        <v>142.48166000000001</v>
      </c>
      <c r="BB212" s="181">
        <v>142.48166000000001</v>
      </c>
      <c r="BC212" s="181">
        <v>142.48166000000001</v>
      </c>
      <c r="BD212" s="181">
        <v>142.48166000000001</v>
      </c>
      <c r="BE212" s="181">
        <v>142.48166000000001</v>
      </c>
      <c r="BF212" s="181">
        <v>142.48166000000001</v>
      </c>
      <c r="BG212" s="181">
        <v>142.48166000000001</v>
      </c>
      <c r="BH212" s="181">
        <v>142.48166000000001</v>
      </c>
      <c r="BI212" s="181">
        <v>142.48166000000001</v>
      </c>
      <c r="BJ212" s="181">
        <v>142.48166000000001</v>
      </c>
      <c r="BK212" s="181">
        <v>142.48166000000001</v>
      </c>
      <c r="BL212" s="181">
        <v>142.48166000000001</v>
      </c>
      <c r="BM212" s="181">
        <v>142.48166000000001</v>
      </c>
    </row>
    <row r="213" spans="1:65" x14ac:dyDescent="0.25">
      <c r="B213" s="148" t="s">
        <v>575</v>
      </c>
      <c r="D213" s="178"/>
      <c r="E213" s="178"/>
      <c r="F213" s="178"/>
      <c r="G213" s="178"/>
      <c r="H213" s="178"/>
      <c r="I213" s="178"/>
      <c r="J213" s="178"/>
      <c r="K213" s="178"/>
      <c r="L213" s="178"/>
      <c r="M213" s="178"/>
      <c r="N213" s="178"/>
      <c r="O213" s="178"/>
      <c r="P213" s="178"/>
      <c r="Q213" s="178"/>
      <c r="R213" s="178"/>
      <c r="S213" s="178"/>
      <c r="T213" s="178"/>
      <c r="U213" s="178"/>
      <c r="V213" s="179"/>
      <c r="W213" s="179"/>
      <c r="X213" s="179"/>
      <c r="Y213" s="179"/>
      <c r="Z213" s="179"/>
      <c r="AA213" s="179"/>
      <c r="AB213" s="179"/>
      <c r="AC213" s="179"/>
      <c r="AD213" s="179"/>
      <c r="AE213" s="179"/>
      <c r="AF213" s="179"/>
      <c r="AG213" s="179"/>
      <c r="AH213" s="179"/>
      <c r="AI213" s="179"/>
      <c r="AJ213" s="179"/>
      <c r="AK213" s="179"/>
      <c r="AL213" s="179"/>
      <c r="AM213" s="179"/>
      <c r="AN213" s="179"/>
      <c r="AO213" s="180"/>
      <c r="AP213" s="179"/>
      <c r="AQ213" s="180"/>
      <c r="AR213" s="180"/>
      <c r="AS213" s="180"/>
      <c r="AT213" s="180"/>
      <c r="AU213" s="180"/>
      <c r="AV213" s="181"/>
      <c r="AW213" s="181"/>
      <c r="AX213" s="181"/>
      <c r="AY213" s="181"/>
      <c r="AZ213" s="181"/>
      <c r="BA213" s="181"/>
      <c r="BB213" s="181"/>
      <c r="BC213" s="181"/>
      <c r="BD213" s="181"/>
      <c r="BE213" s="181"/>
      <c r="BF213" s="181"/>
      <c r="BG213" s="181"/>
      <c r="BH213" s="181"/>
      <c r="BI213" s="181"/>
      <c r="BJ213" s="181"/>
      <c r="BK213" s="181"/>
      <c r="BL213" s="181"/>
      <c r="BM213" s="181"/>
    </row>
    <row r="214" spans="1:65" x14ac:dyDescent="0.25">
      <c r="A214" s="189" t="s">
        <v>119</v>
      </c>
      <c r="B214" s="188"/>
      <c r="C214" s="168">
        <v>50</v>
      </c>
      <c r="D214" s="169">
        <f>(D215*36+D218*13+D220*1)/50</f>
        <v>104.01739999999999</v>
      </c>
      <c r="E214" s="169">
        <f t="shared" ref="E214:BK214" si="80">(E215*36+E218*13+E220*1)/50</f>
        <v>111.0909916</v>
      </c>
      <c r="F214" s="169">
        <f t="shared" si="80"/>
        <v>110.16269800000001</v>
      </c>
      <c r="G214" s="169">
        <f t="shared" si="80"/>
        <v>110.449946</v>
      </c>
      <c r="H214" s="169">
        <f t="shared" si="80"/>
        <v>110.47840000000001</v>
      </c>
      <c r="I214" s="169">
        <f t="shared" si="80"/>
        <v>111.83096979999999</v>
      </c>
      <c r="J214" s="169">
        <f t="shared" si="80"/>
        <v>110.89498279999999</v>
      </c>
      <c r="K214" s="169">
        <f t="shared" si="80"/>
        <v>110.58671899999999</v>
      </c>
      <c r="L214" s="169">
        <f t="shared" si="80"/>
        <v>110.06955039999998</v>
      </c>
      <c r="M214" s="169">
        <f t="shared" si="80"/>
        <v>111.6006878</v>
      </c>
      <c r="N214" s="169">
        <f t="shared" si="80"/>
        <v>110.7368274</v>
      </c>
      <c r="O214" s="169">
        <f t="shared" si="80"/>
        <v>110.95500639999999</v>
      </c>
      <c r="P214" s="169">
        <f t="shared" si="80"/>
        <v>112.3899412</v>
      </c>
      <c r="Q214" s="169">
        <f t="shared" si="80"/>
        <v>111.93990459999999</v>
      </c>
      <c r="R214" s="169">
        <f t="shared" si="80"/>
        <v>111.51676239999999</v>
      </c>
      <c r="S214" s="169">
        <f t="shared" si="80"/>
        <v>111.83572779999999</v>
      </c>
      <c r="T214" s="169">
        <f t="shared" si="80"/>
        <v>112.3963866</v>
      </c>
      <c r="U214" s="169">
        <f t="shared" si="80"/>
        <v>113.53283619999998</v>
      </c>
      <c r="V214" s="170">
        <f t="shared" si="80"/>
        <v>114.37821059999999</v>
      </c>
      <c r="W214" s="170">
        <f t="shared" si="80"/>
        <v>112.59315459999999</v>
      </c>
      <c r="X214" s="170">
        <f t="shared" si="80"/>
        <v>112.57543559999998</v>
      </c>
      <c r="Y214" s="170">
        <f t="shared" si="80"/>
        <v>113.71169019999999</v>
      </c>
      <c r="Z214" s="170">
        <f t="shared" si="80"/>
        <v>113.42553679999999</v>
      </c>
      <c r="AA214" s="170">
        <f t="shared" si="80"/>
        <v>114.44232919999999</v>
      </c>
      <c r="AB214" s="170">
        <f t="shared" si="80"/>
        <v>116.98058599999999</v>
      </c>
      <c r="AC214" s="170">
        <f t="shared" si="80"/>
        <v>116.58291859999997</v>
      </c>
      <c r="AD214" s="170">
        <f t="shared" si="80"/>
        <v>116.55946139999998</v>
      </c>
      <c r="AE214" s="170">
        <f t="shared" si="80"/>
        <v>127.03319099999999</v>
      </c>
      <c r="AF214" s="170">
        <f t="shared" si="80"/>
        <v>128.12666780000001</v>
      </c>
      <c r="AG214" s="170">
        <f t="shared" si="80"/>
        <v>129.59731879999998</v>
      </c>
      <c r="AH214" s="170">
        <f t="shared" si="80"/>
        <v>127.88787599999999</v>
      </c>
      <c r="AI214" s="170">
        <f t="shared" si="80"/>
        <v>127.64270280000001</v>
      </c>
      <c r="AJ214" s="170">
        <f t="shared" si="80"/>
        <v>127.67366719999998</v>
      </c>
      <c r="AK214" s="170">
        <f t="shared" si="80"/>
        <v>128.06305359999999</v>
      </c>
      <c r="AL214" s="170">
        <f t="shared" si="80"/>
        <v>127.53258339999998</v>
      </c>
      <c r="AM214" s="170">
        <f t="shared" si="80"/>
        <v>127.43847639999998</v>
      </c>
      <c r="AN214" s="170">
        <f t="shared" si="80"/>
        <v>128.08535499999999</v>
      </c>
      <c r="AO214" s="170">
        <f t="shared" si="80"/>
        <v>124.68458639999999</v>
      </c>
      <c r="AP214" s="170">
        <f t="shared" si="80"/>
        <v>105.44993019999998</v>
      </c>
      <c r="AQ214" s="170">
        <f t="shared" si="80"/>
        <v>105.26341239999999</v>
      </c>
      <c r="AR214" s="170">
        <f t="shared" si="80"/>
        <v>106.70134239999999</v>
      </c>
      <c r="AS214" s="170">
        <f t="shared" si="80"/>
        <v>107.922526</v>
      </c>
      <c r="AT214" s="170">
        <f t="shared" si="80"/>
        <v>111.38679879999999</v>
      </c>
      <c r="AU214" s="170">
        <f t="shared" si="80"/>
        <v>111.00299199999999</v>
      </c>
      <c r="AV214" s="170">
        <f t="shared" si="80"/>
        <v>111.1448974</v>
      </c>
      <c r="AW214" s="170">
        <f t="shared" si="80"/>
        <v>111.13866519999999</v>
      </c>
      <c r="AX214" s="170">
        <f t="shared" si="80"/>
        <v>112.29628140000001</v>
      </c>
      <c r="AY214" s="170">
        <f t="shared" si="80"/>
        <v>111.64151299999999</v>
      </c>
      <c r="AZ214" s="170">
        <f t="shared" si="80"/>
        <v>113.1639378</v>
      </c>
      <c r="BA214" s="170">
        <f t="shared" si="80"/>
        <v>118.97316960000001</v>
      </c>
      <c r="BB214" s="170">
        <f t="shared" si="80"/>
        <v>117.99641199999998</v>
      </c>
      <c r="BC214" s="170">
        <f t="shared" si="80"/>
        <v>117.5681166</v>
      </c>
      <c r="BD214" s="170">
        <f t="shared" si="80"/>
        <v>118.698347</v>
      </c>
      <c r="BE214" s="170">
        <f t="shared" si="80"/>
        <v>119.26615839999998</v>
      </c>
      <c r="BF214" s="170">
        <f t="shared" si="80"/>
        <v>118.1128946</v>
      </c>
      <c r="BG214" s="170">
        <f t="shared" si="80"/>
        <v>119.911338</v>
      </c>
      <c r="BH214" s="170">
        <f t="shared" si="80"/>
        <v>118.8040936</v>
      </c>
      <c r="BI214" s="170">
        <f t="shared" si="80"/>
        <v>119.30146059999998</v>
      </c>
      <c r="BJ214" s="170">
        <f t="shared" si="80"/>
        <v>118.98026699999998</v>
      </c>
      <c r="BK214" s="170">
        <f t="shared" si="80"/>
        <v>119.0400176</v>
      </c>
      <c r="BL214" s="170">
        <f>(BL215*36+BL218*13+BL220*1)/50</f>
        <v>120.9209772</v>
      </c>
      <c r="BM214" s="170">
        <f>(BM215*36+BM218*13+BM220*1)/50</f>
        <v>120.2797496</v>
      </c>
    </row>
    <row r="215" spans="1:65" x14ac:dyDescent="0.25">
      <c r="A215" s="173" t="s">
        <v>120</v>
      </c>
      <c r="B215" s="188"/>
      <c r="C215" s="186">
        <v>36</v>
      </c>
      <c r="D215" s="175">
        <f>(D216*26+D217*10)/36</f>
        <v>102.69444444444444</v>
      </c>
      <c r="E215" s="175">
        <f t="shared" ref="E215:BM215" si="81">(E216*26+E217*10)/36</f>
        <v>113.18085888888888</v>
      </c>
      <c r="F215" s="175">
        <f t="shared" si="81"/>
        <v>113.18085888888888</v>
      </c>
      <c r="G215" s="175">
        <f t="shared" si="81"/>
        <v>113.18085888888888</v>
      </c>
      <c r="H215" s="175">
        <f t="shared" si="81"/>
        <v>113.18111111111111</v>
      </c>
      <c r="I215" s="175">
        <f t="shared" si="81"/>
        <v>113.18085888888888</v>
      </c>
      <c r="J215" s="175">
        <f t="shared" si="81"/>
        <v>113.18085888888888</v>
      </c>
      <c r="K215" s="175">
        <f t="shared" si="81"/>
        <v>113.18085888888888</v>
      </c>
      <c r="L215" s="175">
        <f t="shared" si="81"/>
        <v>113.18085888888888</v>
      </c>
      <c r="M215" s="175">
        <f t="shared" si="81"/>
        <v>113.18085888888888</v>
      </c>
      <c r="N215" s="175">
        <f t="shared" si="81"/>
        <v>113.18085888888888</v>
      </c>
      <c r="O215" s="175">
        <f t="shared" si="81"/>
        <v>113.18085888888888</v>
      </c>
      <c r="P215" s="175">
        <f t="shared" si="81"/>
        <v>113.18085888888888</v>
      </c>
      <c r="Q215" s="175">
        <f t="shared" si="81"/>
        <v>113.18085888888888</v>
      </c>
      <c r="R215" s="175">
        <f t="shared" si="81"/>
        <v>113.18085888888888</v>
      </c>
      <c r="S215" s="175">
        <f t="shared" si="81"/>
        <v>113.18085888888888</v>
      </c>
      <c r="T215" s="175">
        <f t="shared" si="81"/>
        <v>113.18085888888888</v>
      </c>
      <c r="U215" s="175">
        <f t="shared" si="81"/>
        <v>113.18085888888888</v>
      </c>
      <c r="V215" s="176">
        <f t="shared" si="81"/>
        <v>113.18085888888888</v>
      </c>
      <c r="W215" s="176">
        <f t="shared" si="81"/>
        <v>113.18085888888888</v>
      </c>
      <c r="X215" s="176">
        <f t="shared" si="81"/>
        <v>113.18085888888888</v>
      </c>
      <c r="Y215" s="176">
        <f t="shared" si="81"/>
        <v>113.18085888888888</v>
      </c>
      <c r="Z215" s="176">
        <f t="shared" si="81"/>
        <v>113.18085888888888</v>
      </c>
      <c r="AA215" s="176">
        <f t="shared" si="81"/>
        <v>113.18085888888888</v>
      </c>
      <c r="AB215" s="176">
        <f t="shared" si="81"/>
        <v>114.75308111111109</v>
      </c>
      <c r="AC215" s="176">
        <f t="shared" si="81"/>
        <v>114.75308111111109</v>
      </c>
      <c r="AD215" s="176">
        <f t="shared" si="81"/>
        <v>114.75308111111109</v>
      </c>
      <c r="AE215" s="176">
        <f t="shared" si="81"/>
        <v>128.83089499999997</v>
      </c>
      <c r="AF215" s="176">
        <f t="shared" si="81"/>
        <v>128.83089499999997</v>
      </c>
      <c r="AG215" s="176">
        <f t="shared" si="81"/>
        <v>128.83089499999997</v>
      </c>
      <c r="AH215" s="176">
        <f t="shared" si="81"/>
        <v>128.83089499999997</v>
      </c>
      <c r="AI215" s="176">
        <f t="shared" si="81"/>
        <v>128.83089722222223</v>
      </c>
      <c r="AJ215" s="176">
        <f t="shared" si="81"/>
        <v>128.83089499999997</v>
      </c>
      <c r="AK215" s="176">
        <f t="shared" si="81"/>
        <v>128.83089499999997</v>
      </c>
      <c r="AL215" s="176">
        <f t="shared" si="81"/>
        <v>128.83089499999997</v>
      </c>
      <c r="AM215" s="176">
        <f t="shared" si="81"/>
        <v>128.83089499999997</v>
      </c>
      <c r="AN215" s="176">
        <f t="shared" si="81"/>
        <v>128.83089499999997</v>
      </c>
      <c r="AO215" s="176">
        <f t="shared" si="81"/>
        <v>122.75833333333331</v>
      </c>
      <c r="AP215" s="176">
        <f t="shared" si="81"/>
        <v>96.458890277777769</v>
      </c>
      <c r="AQ215" s="176">
        <f t="shared" si="81"/>
        <v>96.458891666666659</v>
      </c>
      <c r="AR215" s="176">
        <f t="shared" si="81"/>
        <v>96.458891666666659</v>
      </c>
      <c r="AS215" s="176">
        <f t="shared" si="81"/>
        <v>96.458891666666659</v>
      </c>
      <c r="AT215" s="176">
        <f t="shared" si="81"/>
        <v>103.41166944444444</v>
      </c>
      <c r="AU215" s="176">
        <f t="shared" si="81"/>
        <v>103.41166944444444</v>
      </c>
      <c r="AV215" s="176">
        <f t="shared" si="81"/>
        <v>103.41166944444444</v>
      </c>
      <c r="AW215" s="176">
        <f t="shared" si="81"/>
        <v>103.41166944444444</v>
      </c>
      <c r="AX215" s="176">
        <f t="shared" si="81"/>
        <v>103.41166944444444</v>
      </c>
      <c r="AY215" s="176">
        <f t="shared" si="81"/>
        <v>103.41166944444444</v>
      </c>
      <c r="AZ215" s="176">
        <f t="shared" si="81"/>
        <v>103.41166944444444</v>
      </c>
      <c r="BA215" s="176">
        <f t="shared" si="81"/>
        <v>109.92278055555555</v>
      </c>
      <c r="BB215" s="176">
        <f t="shared" si="81"/>
        <v>109.92278055555555</v>
      </c>
      <c r="BC215" s="176">
        <f t="shared" si="81"/>
        <v>109.92278055555555</v>
      </c>
      <c r="BD215" s="176">
        <f t="shared" si="81"/>
        <v>109.92278055555555</v>
      </c>
      <c r="BE215" s="176">
        <f t="shared" si="81"/>
        <v>109.92278055555555</v>
      </c>
      <c r="BF215" s="176">
        <f t="shared" si="81"/>
        <v>109.92278055555555</v>
      </c>
      <c r="BG215" s="176">
        <f t="shared" si="81"/>
        <v>109.92278055555555</v>
      </c>
      <c r="BH215" s="176">
        <f t="shared" si="81"/>
        <v>109.92278055555555</v>
      </c>
      <c r="BI215" s="176">
        <f t="shared" si="81"/>
        <v>109.92278055555555</v>
      </c>
      <c r="BJ215" s="176">
        <f t="shared" si="81"/>
        <v>109.92278055555555</v>
      </c>
      <c r="BK215" s="176">
        <f t="shared" si="81"/>
        <v>109.92278055555555</v>
      </c>
      <c r="BL215" s="176">
        <f t="shared" si="81"/>
        <v>109.92278055555555</v>
      </c>
      <c r="BM215" s="176">
        <f t="shared" si="81"/>
        <v>109.92278055555555</v>
      </c>
    </row>
    <row r="216" spans="1:65" x14ac:dyDescent="0.25">
      <c r="B216" s="148" t="s">
        <v>576</v>
      </c>
      <c r="C216" s="148">
        <v>26</v>
      </c>
      <c r="D216" s="178">
        <v>100</v>
      </c>
      <c r="E216" s="178">
        <v>114.51965076923076</v>
      </c>
      <c r="F216" s="178">
        <v>114.51965076923076</v>
      </c>
      <c r="G216" s="178">
        <v>114.51965076923076</v>
      </c>
      <c r="H216" s="178">
        <v>114.52</v>
      </c>
      <c r="I216" s="178">
        <v>114.51965076923076</v>
      </c>
      <c r="J216" s="178">
        <v>114.51965076923076</v>
      </c>
      <c r="K216" s="178">
        <v>114.51965076923076</v>
      </c>
      <c r="L216" s="178">
        <v>114.51965076923076</v>
      </c>
      <c r="M216" s="178">
        <v>114.51965076923076</v>
      </c>
      <c r="N216" s="178">
        <v>114.51965076923076</v>
      </c>
      <c r="O216" s="178">
        <v>114.51965076923076</v>
      </c>
      <c r="P216" s="178">
        <v>114.51965076923076</v>
      </c>
      <c r="Q216" s="178">
        <v>114.51965076923076</v>
      </c>
      <c r="R216" s="178">
        <v>114.51965076923076</v>
      </c>
      <c r="S216" s="178">
        <v>114.51965076923076</v>
      </c>
      <c r="T216" s="178">
        <v>114.51965076923076</v>
      </c>
      <c r="U216" s="178">
        <v>114.51965076923076</v>
      </c>
      <c r="V216" s="179">
        <v>114.51965076923076</v>
      </c>
      <c r="W216" s="179">
        <v>114.51965076923076</v>
      </c>
      <c r="X216" s="179">
        <v>114.51965076923076</v>
      </c>
      <c r="Y216" s="179">
        <v>114.51965076923076</v>
      </c>
      <c r="Z216" s="179">
        <v>114.51965076923076</v>
      </c>
      <c r="AA216" s="179">
        <v>114.51965076923076</v>
      </c>
      <c r="AB216" s="179">
        <v>114.51965076923076</v>
      </c>
      <c r="AC216" s="179">
        <v>114.51965076923076</v>
      </c>
      <c r="AD216" s="179">
        <v>114.51965076923076</v>
      </c>
      <c r="AE216" s="179">
        <v>129.70816230769228</v>
      </c>
      <c r="AF216" s="179">
        <v>129.70816230769228</v>
      </c>
      <c r="AG216" s="179">
        <v>129.70816230769228</v>
      </c>
      <c r="AH216" s="179">
        <v>129.70816230769228</v>
      </c>
      <c r="AI216" s="179">
        <v>129.70816538461537</v>
      </c>
      <c r="AJ216" s="179">
        <v>129.70816230769228</v>
      </c>
      <c r="AK216" s="179">
        <v>129.70816230769228</v>
      </c>
      <c r="AL216" s="179">
        <v>129.70816230769228</v>
      </c>
      <c r="AM216" s="179">
        <v>129.70816230769228</v>
      </c>
      <c r="AN216" s="179">
        <v>129.70816230769228</v>
      </c>
      <c r="AO216" s="179">
        <v>121.3</v>
      </c>
      <c r="AP216" s="179">
        <v>84.885386538461518</v>
      </c>
      <c r="AQ216" s="180">
        <v>84.885388461538454</v>
      </c>
      <c r="AR216" s="180">
        <v>84.885388461538454</v>
      </c>
      <c r="AS216" s="180">
        <v>84.885388461538454</v>
      </c>
      <c r="AT216" s="180">
        <v>84.885388461538454</v>
      </c>
      <c r="AU216" s="180">
        <v>84.885388461538454</v>
      </c>
      <c r="AV216" s="180">
        <v>84.885388461538454</v>
      </c>
      <c r="AW216" s="180">
        <v>84.885388461538454</v>
      </c>
      <c r="AX216" s="180">
        <v>84.885388461538454</v>
      </c>
      <c r="AY216" s="180">
        <v>84.885388461538454</v>
      </c>
      <c r="AZ216" s="180">
        <v>84.885388461538454</v>
      </c>
      <c r="BA216" s="180">
        <v>84.885388461538454</v>
      </c>
      <c r="BB216" s="180">
        <v>84.885388461538454</v>
      </c>
      <c r="BC216" s="180">
        <v>84.885388461538454</v>
      </c>
      <c r="BD216" s="180">
        <v>84.885388461538454</v>
      </c>
      <c r="BE216" s="180">
        <v>84.885388461538454</v>
      </c>
      <c r="BF216" s="180">
        <v>84.885388461538454</v>
      </c>
      <c r="BG216" s="180">
        <v>84.885388461538454</v>
      </c>
      <c r="BH216" s="180">
        <v>84.885388461538454</v>
      </c>
      <c r="BI216" s="180">
        <v>84.885388461538454</v>
      </c>
      <c r="BJ216" s="180">
        <v>84.885388461538454</v>
      </c>
      <c r="BK216" s="180">
        <v>84.885388461538454</v>
      </c>
      <c r="BL216" s="180">
        <v>84.885388461538454</v>
      </c>
      <c r="BM216" s="180">
        <v>84.885388461538454</v>
      </c>
    </row>
    <row r="217" spans="1:65" x14ac:dyDescent="0.25">
      <c r="B217" s="148" t="s">
        <v>577</v>
      </c>
      <c r="C217" s="148">
        <v>10</v>
      </c>
      <c r="D217" s="178">
        <v>109.7</v>
      </c>
      <c r="E217" s="178">
        <v>109.7</v>
      </c>
      <c r="F217" s="178">
        <v>109.7</v>
      </c>
      <c r="G217" s="178">
        <v>109.7</v>
      </c>
      <c r="H217" s="178">
        <v>109.7</v>
      </c>
      <c r="I217" s="178">
        <v>109.7</v>
      </c>
      <c r="J217" s="178">
        <v>109.7</v>
      </c>
      <c r="K217" s="178">
        <v>109.7</v>
      </c>
      <c r="L217" s="178">
        <v>109.7</v>
      </c>
      <c r="M217" s="178">
        <v>109.7</v>
      </c>
      <c r="N217" s="178">
        <v>109.7</v>
      </c>
      <c r="O217" s="178">
        <v>109.7</v>
      </c>
      <c r="P217" s="178">
        <v>109.7</v>
      </c>
      <c r="Q217" s="178">
        <v>109.7</v>
      </c>
      <c r="R217" s="178">
        <v>109.7</v>
      </c>
      <c r="S217" s="178">
        <v>109.7</v>
      </c>
      <c r="T217" s="178">
        <v>109.7</v>
      </c>
      <c r="U217" s="178">
        <v>109.7</v>
      </c>
      <c r="V217" s="179">
        <v>109.7</v>
      </c>
      <c r="W217" s="179">
        <v>109.7</v>
      </c>
      <c r="X217" s="179">
        <v>109.7</v>
      </c>
      <c r="Y217" s="179">
        <v>109.7</v>
      </c>
      <c r="Z217" s="179">
        <v>109.7</v>
      </c>
      <c r="AA217" s="179">
        <v>109.7</v>
      </c>
      <c r="AB217" s="179">
        <v>115.36</v>
      </c>
      <c r="AC217" s="179">
        <v>115.36</v>
      </c>
      <c r="AD217" s="179">
        <v>115.36</v>
      </c>
      <c r="AE217" s="179">
        <v>126.55</v>
      </c>
      <c r="AF217" s="179">
        <v>126.55</v>
      </c>
      <c r="AG217" s="179">
        <v>126.55</v>
      </c>
      <c r="AH217" s="179">
        <v>126.55</v>
      </c>
      <c r="AI217" s="179">
        <v>126.55</v>
      </c>
      <c r="AJ217" s="179">
        <v>126.55</v>
      </c>
      <c r="AK217" s="179">
        <v>126.55</v>
      </c>
      <c r="AL217" s="179">
        <v>126.55</v>
      </c>
      <c r="AM217" s="179">
        <v>126.55</v>
      </c>
      <c r="AN217" s="179">
        <v>126.55</v>
      </c>
      <c r="AO217" s="179">
        <v>126.55</v>
      </c>
      <c r="AP217" s="179">
        <v>126.55</v>
      </c>
      <c r="AQ217" s="180">
        <v>126.55</v>
      </c>
      <c r="AR217" s="180">
        <v>126.55</v>
      </c>
      <c r="AS217" s="180">
        <v>126.55</v>
      </c>
      <c r="AT217" s="180">
        <v>151.58000000000001</v>
      </c>
      <c r="AU217" s="180">
        <v>151.58000000000001</v>
      </c>
      <c r="AV217" s="180">
        <v>151.58000000000001</v>
      </c>
      <c r="AW217" s="180">
        <v>151.58000000000001</v>
      </c>
      <c r="AX217" s="180">
        <v>151.58000000000001</v>
      </c>
      <c r="AY217" s="181">
        <v>151.58000000000001</v>
      </c>
      <c r="AZ217" s="181">
        <v>151.58000000000001</v>
      </c>
      <c r="BA217" s="181">
        <v>175.02</v>
      </c>
      <c r="BB217" s="181">
        <v>175.02</v>
      </c>
      <c r="BC217" s="181">
        <v>175.02</v>
      </c>
      <c r="BD217" s="181">
        <v>175.02</v>
      </c>
      <c r="BE217" s="181">
        <v>175.02</v>
      </c>
      <c r="BF217" s="181">
        <v>175.02</v>
      </c>
      <c r="BG217" s="181">
        <v>175.02</v>
      </c>
      <c r="BH217" s="181">
        <v>175.02</v>
      </c>
      <c r="BI217" s="181">
        <v>175.02</v>
      </c>
      <c r="BJ217" s="181">
        <v>175.02</v>
      </c>
      <c r="BK217" s="181">
        <v>175.02</v>
      </c>
      <c r="BL217" s="181">
        <v>175.02</v>
      </c>
      <c r="BM217" s="181">
        <v>175.02</v>
      </c>
    </row>
    <row r="218" spans="1:65" x14ac:dyDescent="0.25">
      <c r="A218" s="173" t="s">
        <v>121</v>
      </c>
      <c r="B218" s="188"/>
      <c r="C218" s="186">
        <v>13</v>
      </c>
      <c r="D218" s="175">
        <f>D219</f>
        <v>107.99</v>
      </c>
      <c r="E218" s="175">
        <f t="shared" ref="E218:BM218" si="82">E219</f>
        <v>106.15682</v>
      </c>
      <c r="F218" s="175">
        <f t="shared" si="82"/>
        <v>102.58646</v>
      </c>
      <c r="G218" s="175">
        <f t="shared" si="82"/>
        <v>103.69126</v>
      </c>
      <c r="H218" s="175">
        <f t="shared" si="82"/>
        <v>103.8</v>
      </c>
      <c r="I218" s="175">
        <f t="shared" si="82"/>
        <v>109.00288999999999</v>
      </c>
      <c r="J218" s="175">
        <f t="shared" si="82"/>
        <v>105.40294</v>
      </c>
      <c r="K218" s="175">
        <f t="shared" si="82"/>
        <v>104.21731</v>
      </c>
      <c r="L218" s="175">
        <f t="shared" si="82"/>
        <v>102.2282</v>
      </c>
      <c r="M218" s="175">
        <f t="shared" si="82"/>
        <v>108.11718999999999</v>
      </c>
      <c r="N218" s="175">
        <f t="shared" si="82"/>
        <v>104.79465</v>
      </c>
      <c r="O218" s="175">
        <f t="shared" si="82"/>
        <v>105.63379999999999</v>
      </c>
      <c r="P218" s="175">
        <f t="shared" si="82"/>
        <v>111.15278000000001</v>
      </c>
      <c r="Q218" s="175">
        <f t="shared" si="82"/>
        <v>109.42187</v>
      </c>
      <c r="R218" s="175">
        <f t="shared" si="82"/>
        <v>107.7944</v>
      </c>
      <c r="S218" s="175">
        <f t="shared" si="82"/>
        <v>109.02119</v>
      </c>
      <c r="T218" s="175">
        <f t="shared" si="82"/>
        <v>111.17757</v>
      </c>
      <c r="U218" s="175">
        <f t="shared" si="82"/>
        <v>115.54853</v>
      </c>
      <c r="V218" s="176">
        <f t="shared" si="82"/>
        <v>118.79997</v>
      </c>
      <c r="W218" s="176">
        <f t="shared" si="82"/>
        <v>111.93437</v>
      </c>
      <c r="X218" s="176">
        <f t="shared" si="82"/>
        <v>111.86622</v>
      </c>
      <c r="Y218" s="176">
        <f t="shared" si="82"/>
        <v>116.23643</v>
      </c>
      <c r="Z218" s="176">
        <f t="shared" si="82"/>
        <v>115.13584</v>
      </c>
      <c r="AA218" s="176">
        <f t="shared" si="82"/>
        <v>119.04658000000001</v>
      </c>
      <c r="AB218" s="176">
        <f t="shared" si="82"/>
        <v>124.45526</v>
      </c>
      <c r="AC218" s="176">
        <f t="shared" si="82"/>
        <v>122.92577</v>
      </c>
      <c r="AD218" s="176">
        <f t="shared" si="82"/>
        <v>122.83555</v>
      </c>
      <c r="AE218" s="176">
        <f t="shared" si="82"/>
        <v>124.13441</v>
      </c>
      <c r="AF218" s="176">
        <f t="shared" si="82"/>
        <v>128.34009</v>
      </c>
      <c r="AG218" s="176">
        <f t="shared" si="82"/>
        <v>133.99644000000001</v>
      </c>
      <c r="AH218" s="176">
        <f t="shared" si="82"/>
        <v>127.42166</v>
      </c>
      <c r="AI218" s="176">
        <f t="shared" si="82"/>
        <v>126.47868</v>
      </c>
      <c r="AJ218" s="176">
        <f t="shared" si="82"/>
        <v>126.59778</v>
      </c>
      <c r="AK218" s="176">
        <f t="shared" si="82"/>
        <v>128.09541999999999</v>
      </c>
      <c r="AL218" s="176">
        <f t="shared" si="82"/>
        <v>126.05515</v>
      </c>
      <c r="AM218" s="176">
        <f t="shared" si="82"/>
        <v>125.6932</v>
      </c>
      <c r="AN218" s="176">
        <f t="shared" si="82"/>
        <v>128.18119461538461</v>
      </c>
      <c r="AO218" s="176">
        <f t="shared" si="82"/>
        <v>131.91764000000001</v>
      </c>
      <c r="AP218" s="176">
        <f t="shared" si="82"/>
        <v>130.76741999999999</v>
      </c>
      <c r="AQ218" s="176">
        <f t="shared" si="82"/>
        <v>130.05004</v>
      </c>
      <c r="AR218" s="176">
        <f t="shared" si="82"/>
        <v>135.58054000000001</v>
      </c>
      <c r="AS218" s="176">
        <f t="shared" si="82"/>
        <v>140.2774</v>
      </c>
      <c r="AT218" s="176">
        <f t="shared" si="82"/>
        <v>134.34768</v>
      </c>
      <c r="AU218" s="176">
        <f t="shared" si="82"/>
        <v>132.8715</v>
      </c>
      <c r="AV218" s="176">
        <f t="shared" si="82"/>
        <v>133.41729000000001</v>
      </c>
      <c r="AW218" s="176">
        <f t="shared" si="82"/>
        <v>133.39331999999999</v>
      </c>
      <c r="AX218" s="176">
        <f t="shared" si="82"/>
        <v>137.84568999999999</v>
      </c>
      <c r="AY218" s="176">
        <f t="shared" si="82"/>
        <v>135.32735</v>
      </c>
      <c r="AZ218" s="176">
        <f t="shared" si="82"/>
        <v>141.18283</v>
      </c>
      <c r="BA218" s="176">
        <f t="shared" si="82"/>
        <v>145.49526</v>
      </c>
      <c r="BB218" s="176">
        <f t="shared" si="82"/>
        <v>141.73849999999999</v>
      </c>
      <c r="BC218" s="176">
        <f t="shared" si="82"/>
        <v>140.09120999999999</v>
      </c>
      <c r="BD218" s="176">
        <f t="shared" si="82"/>
        <v>144.43825000000001</v>
      </c>
      <c r="BE218" s="176">
        <f t="shared" si="82"/>
        <v>146.62214</v>
      </c>
      <c r="BF218" s="176">
        <f t="shared" si="82"/>
        <v>142.18651</v>
      </c>
      <c r="BG218" s="176">
        <f t="shared" si="82"/>
        <v>149.1036</v>
      </c>
      <c r="BH218" s="176">
        <f t="shared" si="82"/>
        <v>143.15266</v>
      </c>
      <c r="BI218" s="176">
        <f t="shared" si="82"/>
        <v>145.06560999999999</v>
      </c>
      <c r="BJ218" s="176">
        <f t="shared" si="82"/>
        <v>143.83025000000001</v>
      </c>
      <c r="BK218" s="176">
        <f t="shared" si="82"/>
        <v>144.06005999999999</v>
      </c>
      <c r="BL218" s="176">
        <f t="shared" si="82"/>
        <v>151.29452000000001</v>
      </c>
      <c r="BM218" s="176">
        <f t="shared" si="82"/>
        <v>148.82826</v>
      </c>
    </row>
    <row r="219" spans="1:65" x14ac:dyDescent="0.25">
      <c r="B219" s="148" t="s">
        <v>578</v>
      </c>
      <c r="C219" s="148">
        <v>13</v>
      </c>
      <c r="D219" s="178">
        <v>107.99</v>
      </c>
      <c r="E219" s="178">
        <v>106.15682</v>
      </c>
      <c r="F219" s="178">
        <v>102.58646</v>
      </c>
      <c r="G219" s="178">
        <v>103.69126</v>
      </c>
      <c r="H219" s="178">
        <v>103.8</v>
      </c>
      <c r="I219" s="178">
        <v>109.00288999999999</v>
      </c>
      <c r="J219" s="178">
        <v>105.40294</v>
      </c>
      <c r="K219" s="178">
        <v>104.21731</v>
      </c>
      <c r="L219" s="178">
        <v>102.2282</v>
      </c>
      <c r="M219" s="178">
        <v>108.11718999999999</v>
      </c>
      <c r="N219" s="178">
        <v>104.79465</v>
      </c>
      <c r="O219" s="178">
        <v>105.63379999999999</v>
      </c>
      <c r="P219" s="178">
        <v>111.15278000000001</v>
      </c>
      <c r="Q219" s="178">
        <v>109.42187</v>
      </c>
      <c r="R219" s="178">
        <v>107.7944</v>
      </c>
      <c r="S219" s="178">
        <v>109.02119</v>
      </c>
      <c r="T219" s="178">
        <v>111.17757</v>
      </c>
      <c r="U219" s="178">
        <v>115.54853</v>
      </c>
      <c r="V219" s="179">
        <v>118.79997</v>
      </c>
      <c r="W219" s="179">
        <v>111.93437</v>
      </c>
      <c r="X219" s="179">
        <v>111.86622</v>
      </c>
      <c r="Y219" s="179">
        <v>116.23643</v>
      </c>
      <c r="Z219" s="179">
        <v>115.13584</v>
      </c>
      <c r="AA219" s="179">
        <v>119.04658000000001</v>
      </c>
      <c r="AB219" s="179">
        <v>124.45526</v>
      </c>
      <c r="AC219" s="179">
        <v>122.92577</v>
      </c>
      <c r="AD219" s="179">
        <v>122.83555</v>
      </c>
      <c r="AE219" s="179">
        <v>124.13441</v>
      </c>
      <c r="AF219" s="179">
        <v>128.34009</v>
      </c>
      <c r="AG219" s="179">
        <v>133.99644000000001</v>
      </c>
      <c r="AH219" s="179">
        <v>127.42166</v>
      </c>
      <c r="AI219" s="179">
        <v>126.47868</v>
      </c>
      <c r="AJ219" s="179">
        <v>126.59778</v>
      </c>
      <c r="AK219" s="179">
        <v>128.09541999999999</v>
      </c>
      <c r="AL219" s="179">
        <v>126.05515</v>
      </c>
      <c r="AM219" s="179">
        <v>125.6932</v>
      </c>
      <c r="AN219" s="180">
        <v>128.18119461538461</v>
      </c>
      <c r="AO219" s="180">
        <v>131.91764000000001</v>
      </c>
      <c r="AP219" s="179">
        <v>130.76741999999999</v>
      </c>
      <c r="AQ219" s="180">
        <v>130.05004</v>
      </c>
      <c r="AR219" s="180">
        <v>135.58054000000001</v>
      </c>
      <c r="AS219" s="180">
        <v>140.2774</v>
      </c>
      <c r="AT219" s="180">
        <v>134.34768</v>
      </c>
      <c r="AU219" s="181">
        <v>132.8715</v>
      </c>
      <c r="AV219" s="181">
        <v>133.41729000000001</v>
      </c>
      <c r="AW219" s="181">
        <v>133.39331999999999</v>
      </c>
      <c r="AX219" s="181">
        <v>137.84568999999999</v>
      </c>
      <c r="AY219" s="181">
        <v>135.32735</v>
      </c>
      <c r="AZ219" s="181">
        <v>141.18283</v>
      </c>
      <c r="BA219" s="181">
        <v>145.49526</v>
      </c>
      <c r="BB219" s="181">
        <v>141.73849999999999</v>
      </c>
      <c r="BC219" s="182">
        <v>140.09120999999999</v>
      </c>
      <c r="BD219" s="182">
        <v>144.43825000000001</v>
      </c>
      <c r="BE219" s="182">
        <v>146.62214</v>
      </c>
      <c r="BF219" s="183">
        <v>142.18651</v>
      </c>
      <c r="BG219" s="182">
        <v>149.1036</v>
      </c>
      <c r="BH219" s="182">
        <v>143.15266</v>
      </c>
      <c r="BI219" s="182">
        <v>145.06560999999999</v>
      </c>
      <c r="BJ219" s="182">
        <v>143.83025000000001</v>
      </c>
      <c r="BK219" s="182">
        <v>144.06005999999999</v>
      </c>
      <c r="BL219" s="182">
        <v>151.29452000000001</v>
      </c>
      <c r="BM219" s="182">
        <v>148.82826</v>
      </c>
    </row>
    <row r="220" spans="1:65" x14ac:dyDescent="0.25">
      <c r="A220" s="173" t="s">
        <v>177</v>
      </c>
      <c r="B220" s="188"/>
      <c r="C220" s="186">
        <v>1</v>
      </c>
      <c r="D220" s="175">
        <f>D221</f>
        <v>100</v>
      </c>
      <c r="E220" s="175">
        <f t="shared" ref="E220:BM220" si="83">E221</f>
        <v>100</v>
      </c>
      <c r="F220" s="175">
        <f t="shared" si="83"/>
        <v>100</v>
      </c>
      <c r="G220" s="175">
        <f t="shared" si="83"/>
        <v>100</v>
      </c>
      <c r="H220" s="175">
        <f t="shared" si="83"/>
        <v>100</v>
      </c>
      <c r="I220" s="175">
        <f t="shared" si="83"/>
        <v>100</v>
      </c>
      <c r="J220" s="175">
        <f t="shared" si="83"/>
        <v>100</v>
      </c>
      <c r="K220" s="175">
        <f t="shared" si="83"/>
        <v>100</v>
      </c>
      <c r="L220" s="175">
        <f t="shared" si="83"/>
        <v>100</v>
      </c>
      <c r="M220" s="175">
        <f t="shared" si="83"/>
        <v>100</v>
      </c>
      <c r="N220" s="175">
        <f t="shared" si="83"/>
        <v>100</v>
      </c>
      <c r="O220" s="175">
        <f t="shared" si="83"/>
        <v>100</v>
      </c>
      <c r="P220" s="175">
        <f t="shared" si="83"/>
        <v>100</v>
      </c>
      <c r="Q220" s="175">
        <f t="shared" si="83"/>
        <v>100</v>
      </c>
      <c r="R220" s="175">
        <f t="shared" si="83"/>
        <v>100</v>
      </c>
      <c r="S220" s="175">
        <f t="shared" si="83"/>
        <v>100</v>
      </c>
      <c r="T220" s="175">
        <f t="shared" si="83"/>
        <v>100</v>
      </c>
      <c r="U220" s="175">
        <f t="shared" si="83"/>
        <v>100</v>
      </c>
      <c r="V220" s="176">
        <f t="shared" si="83"/>
        <v>100</v>
      </c>
      <c r="W220" s="176">
        <f t="shared" si="83"/>
        <v>100</v>
      </c>
      <c r="X220" s="176">
        <f t="shared" si="83"/>
        <v>100</v>
      </c>
      <c r="Y220" s="176">
        <f t="shared" si="83"/>
        <v>100</v>
      </c>
      <c r="Z220" s="176">
        <f t="shared" si="83"/>
        <v>100</v>
      </c>
      <c r="AA220" s="176">
        <f t="shared" si="83"/>
        <v>100</v>
      </c>
      <c r="AB220" s="176">
        <f t="shared" si="83"/>
        <v>100</v>
      </c>
      <c r="AC220" s="176">
        <f t="shared" si="83"/>
        <v>100</v>
      </c>
      <c r="AD220" s="176">
        <f t="shared" si="83"/>
        <v>100</v>
      </c>
      <c r="AE220" s="176">
        <f t="shared" si="83"/>
        <v>100</v>
      </c>
      <c r="AF220" s="176">
        <f t="shared" si="83"/>
        <v>100</v>
      </c>
      <c r="AG220" s="176">
        <f t="shared" si="83"/>
        <v>100</v>
      </c>
      <c r="AH220" s="176">
        <f t="shared" si="83"/>
        <v>100</v>
      </c>
      <c r="AI220" s="176">
        <f t="shared" si="83"/>
        <v>100</v>
      </c>
      <c r="AJ220" s="176">
        <f t="shared" si="83"/>
        <v>100</v>
      </c>
      <c r="AK220" s="176">
        <f t="shared" si="83"/>
        <v>100</v>
      </c>
      <c r="AL220" s="176">
        <f t="shared" si="83"/>
        <v>100</v>
      </c>
      <c r="AM220" s="176">
        <f t="shared" si="83"/>
        <v>100</v>
      </c>
      <c r="AN220" s="176">
        <f t="shared" si="83"/>
        <v>100</v>
      </c>
      <c r="AO220" s="176">
        <f t="shared" si="83"/>
        <v>100</v>
      </c>
      <c r="AP220" s="176">
        <f t="shared" si="83"/>
        <v>100</v>
      </c>
      <c r="AQ220" s="176">
        <f t="shared" si="83"/>
        <v>100</v>
      </c>
      <c r="AR220" s="176">
        <f t="shared" si="83"/>
        <v>100</v>
      </c>
      <c r="AS220" s="176">
        <f t="shared" si="83"/>
        <v>100</v>
      </c>
      <c r="AT220" s="176">
        <f t="shared" si="83"/>
        <v>100</v>
      </c>
      <c r="AU220" s="176">
        <f t="shared" si="83"/>
        <v>100</v>
      </c>
      <c r="AV220" s="176">
        <f t="shared" si="83"/>
        <v>100</v>
      </c>
      <c r="AW220" s="176">
        <f t="shared" si="83"/>
        <v>100</v>
      </c>
      <c r="AX220" s="176">
        <f t="shared" si="83"/>
        <v>100</v>
      </c>
      <c r="AY220" s="176">
        <f t="shared" si="83"/>
        <v>100</v>
      </c>
      <c r="AZ220" s="176">
        <f t="shared" si="83"/>
        <v>100</v>
      </c>
      <c r="BA220" s="176">
        <f t="shared" si="83"/>
        <v>100</v>
      </c>
      <c r="BB220" s="176">
        <f t="shared" si="83"/>
        <v>100</v>
      </c>
      <c r="BC220" s="176">
        <f t="shared" si="83"/>
        <v>100</v>
      </c>
      <c r="BD220" s="176">
        <f t="shared" si="83"/>
        <v>100</v>
      </c>
      <c r="BE220" s="176">
        <f t="shared" si="83"/>
        <v>100</v>
      </c>
      <c r="BF220" s="176">
        <f t="shared" si="83"/>
        <v>100</v>
      </c>
      <c r="BG220" s="176">
        <f t="shared" si="83"/>
        <v>100</v>
      </c>
      <c r="BH220" s="176">
        <f t="shared" si="83"/>
        <v>122</v>
      </c>
      <c r="BI220" s="176">
        <f t="shared" si="83"/>
        <v>122</v>
      </c>
      <c r="BJ220" s="176">
        <f t="shared" si="83"/>
        <v>122</v>
      </c>
      <c r="BK220" s="176">
        <f t="shared" si="83"/>
        <v>122</v>
      </c>
      <c r="BL220" s="176">
        <f t="shared" si="83"/>
        <v>122</v>
      </c>
      <c r="BM220" s="176">
        <f t="shared" si="83"/>
        <v>122</v>
      </c>
    </row>
    <row r="221" spans="1:65" x14ac:dyDescent="0.25">
      <c r="B221" s="148" t="s">
        <v>579</v>
      </c>
      <c r="C221" s="148">
        <v>1</v>
      </c>
      <c r="D221" s="178">
        <v>100</v>
      </c>
      <c r="E221" s="178">
        <v>100</v>
      </c>
      <c r="F221" s="178">
        <v>100</v>
      </c>
      <c r="G221" s="178">
        <v>100</v>
      </c>
      <c r="H221" s="178">
        <v>100</v>
      </c>
      <c r="I221" s="178">
        <v>100</v>
      </c>
      <c r="J221" s="178">
        <v>100</v>
      </c>
      <c r="K221" s="178">
        <v>100</v>
      </c>
      <c r="L221" s="178">
        <v>100</v>
      </c>
      <c r="M221" s="178">
        <v>100</v>
      </c>
      <c r="N221" s="178">
        <v>100</v>
      </c>
      <c r="O221" s="178">
        <v>100</v>
      </c>
      <c r="P221" s="178">
        <v>100</v>
      </c>
      <c r="Q221" s="178">
        <v>100</v>
      </c>
      <c r="R221" s="178">
        <v>100</v>
      </c>
      <c r="S221" s="178">
        <v>100</v>
      </c>
      <c r="T221" s="178">
        <v>100</v>
      </c>
      <c r="U221" s="178">
        <v>100</v>
      </c>
      <c r="V221" s="179">
        <v>100</v>
      </c>
      <c r="W221" s="179">
        <v>100</v>
      </c>
      <c r="X221" s="179">
        <v>100</v>
      </c>
      <c r="Y221" s="179">
        <v>100</v>
      </c>
      <c r="Z221" s="179">
        <v>100</v>
      </c>
      <c r="AA221" s="179">
        <v>100</v>
      </c>
      <c r="AB221" s="179">
        <v>100</v>
      </c>
      <c r="AC221" s="179">
        <v>100</v>
      </c>
      <c r="AD221" s="179">
        <v>100</v>
      </c>
      <c r="AE221" s="179">
        <v>100</v>
      </c>
      <c r="AF221" s="179">
        <v>100</v>
      </c>
      <c r="AG221" s="179">
        <v>100</v>
      </c>
      <c r="AH221" s="179">
        <v>100</v>
      </c>
      <c r="AI221" s="179">
        <v>100</v>
      </c>
      <c r="AJ221" s="179">
        <v>100</v>
      </c>
      <c r="AK221" s="179">
        <v>100</v>
      </c>
      <c r="AL221" s="179">
        <v>100</v>
      </c>
      <c r="AM221" s="179">
        <v>100</v>
      </c>
      <c r="AN221" s="179">
        <v>100</v>
      </c>
      <c r="AO221" s="179">
        <v>100</v>
      </c>
      <c r="AP221" s="179">
        <v>100</v>
      </c>
      <c r="AQ221" s="180">
        <v>100</v>
      </c>
      <c r="AR221" s="180">
        <v>100</v>
      </c>
      <c r="AS221" s="180">
        <v>100</v>
      </c>
      <c r="AT221" s="180">
        <v>100</v>
      </c>
      <c r="AU221" s="180">
        <v>100</v>
      </c>
      <c r="AV221" s="180">
        <v>100</v>
      </c>
      <c r="AW221" s="180">
        <v>100</v>
      </c>
      <c r="AX221" s="180">
        <v>100</v>
      </c>
      <c r="AY221" s="181">
        <v>100</v>
      </c>
      <c r="AZ221" s="181">
        <v>100</v>
      </c>
      <c r="BA221" s="181">
        <v>100</v>
      </c>
      <c r="BB221" s="181">
        <v>100</v>
      </c>
      <c r="BC221" s="181">
        <v>100</v>
      </c>
      <c r="BD221" s="181">
        <v>100</v>
      </c>
      <c r="BE221" s="181">
        <v>100</v>
      </c>
      <c r="BF221" s="181">
        <v>100</v>
      </c>
      <c r="BG221" s="181">
        <v>100</v>
      </c>
      <c r="BH221" s="181">
        <v>122</v>
      </c>
      <c r="BI221" s="181">
        <v>122</v>
      </c>
      <c r="BJ221" s="182">
        <v>122</v>
      </c>
      <c r="BK221" s="182">
        <v>122</v>
      </c>
      <c r="BL221" s="182">
        <v>122</v>
      </c>
      <c r="BM221" s="182">
        <v>122</v>
      </c>
    </row>
    <row r="222" spans="1:65" x14ac:dyDescent="0.25">
      <c r="D222" s="178"/>
      <c r="E222" s="178"/>
      <c r="F222" s="178"/>
      <c r="G222" s="178"/>
      <c r="H222" s="178"/>
      <c r="I222" s="178"/>
      <c r="J222" s="178"/>
      <c r="K222" s="178"/>
      <c r="L222" s="178"/>
      <c r="M222" s="178"/>
      <c r="N222" s="178"/>
      <c r="O222" s="178"/>
      <c r="P222" s="178"/>
      <c r="Q222" s="178"/>
      <c r="R222" s="178"/>
      <c r="S222" s="178"/>
      <c r="T222" s="178"/>
      <c r="U222" s="178"/>
      <c r="V222" s="179"/>
      <c r="W222" s="179"/>
      <c r="X222" s="179"/>
      <c r="Y222" s="179"/>
      <c r="Z222" s="179"/>
      <c r="AA222" s="179"/>
      <c r="AB222" s="179"/>
      <c r="AC222" s="179"/>
      <c r="AD222" s="179"/>
      <c r="AE222" s="179"/>
      <c r="AF222" s="179"/>
      <c r="AG222" s="179"/>
      <c r="AH222" s="179"/>
      <c r="AI222" s="179"/>
      <c r="AJ222" s="179"/>
      <c r="AK222" s="179"/>
      <c r="AL222" s="179"/>
      <c r="AM222" s="179"/>
      <c r="AN222" s="180"/>
      <c r="AO222" s="179"/>
      <c r="AP222" s="179"/>
      <c r="AQ222" s="180"/>
      <c r="AR222" s="180"/>
      <c r="AS222" s="180"/>
      <c r="AT222" s="180"/>
      <c r="AU222" s="181"/>
      <c r="AW222" s="181"/>
      <c r="AY222" s="181"/>
      <c r="AZ222" s="181"/>
      <c r="BA222" s="181"/>
      <c r="BD222" s="181"/>
      <c r="BF222" s="181"/>
      <c r="BG222" s="181"/>
    </row>
    <row r="223" spans="1:65" x14ac:dyDescent="0.25">
      <c r="A223" s="159" t="s">
        <v>122</v>
      </c>
      <c r="B223" s="192"/>
      <c r="C223" s="161">
        <v>31</v>
      </c>
      <c r="D223" s="162">
        <f>(D224*1+D227*2+D230*28)/31</f>
        <v>101.18838709677419</v>
      </c>
      <c r="E223" s="162">
        <f t="shared" ref="E223:BK223" si="84">(E224*1+E227*2+E230*28)/31</f>
        <v>101.19042129032259</v>
      </c>
      <c r="F223" s="162">
        <f t="shared" si="84"/>
        <v>101.11428451612903</v>
      </c>
      <c r="G223" s="162">
        <f t="shared" si="84"/>
        <v>122.59621612903226</v>
      </c>
      <c r="H223" s="162">
        <f t="shared" si="84"/>
        <v>122.59621612903226</v>
      </c>
      <c r="I223" s="162">
        <f t="shared" si="84"/>
        <v>121.1975064516129</v>
      </c>
      <c r="J223" s="162">
        <f t="shared" si="84"/>
        <v>121.97341612903226</v>
      </c>
      <c r="K223" s="162">
        <f t="shared" si="84"/>
        <v>122.43922258064515</v>
      </c>
      <c r="L223" s="162">
        <f t="shared" si="84"/>
        <v>123.29819677419354</v>
      </c>
      <c r="M223" s="162">
        <f t="shared" si="84"/>
        <v>122.4973464516129</v>
      </c>
      <c r="N223" s="162">
        <f t="shared" si="84"/>
        <v>122.51346451612901</v>
      </c>
      <c r="O223" s="162">
        <f t="shared" si="84"/>
        <v>121.27475483870967</v>
      </c>
      <c r="P223" s="162">
        <f t="shared" si="84"/>
        <v>121.68914129032257</v>
      </c>
      <c r="Q223" s="162">
        <f t="shared" si="84"/>
        <v>121.68914129032257</v>
      </c>
      <c r="R223" s="162">
        <f t="shared" si="84"/>
        <v>128.74505806451614</v>
      </c>
      <c r="S223" s="162">
        <f t="shared" si="84"/>
        <v>133.9050870967742</v>
      </c>
      <c r="T223" s="162">
        <f t="shared" si="84"/>
        <v>133.86867225806452</v>
      </c>
      <c r="U223" s="162">
        <f t="shared" si="84"/>
        <v>133.30486709677422</v>
      </c>
      <c r="V223" s="163">
        <f t="shared" si="84"/>
        <v>133.30486774193551</v>
      </c>
      <c r="W223" s="163">
        <f t="shared" si="84"/>
        <v>133.86867225806452</v>
      </c>
      <c r="X223" s="163">
        <f t="shared" si="84"/>
        <v>133.86867225806452</v>
      </c>
      <c r="Y223" s="163">
        <f t="shared" si="84"/>
        <v>133.86867225806452</v>
      </c>
      <c r="Z223" s="163">
        <f t="shared" si="84"/>
        <v>133.86867225806452</v>
      </c>
      <c r="AA223" s="163">
        <f t="shared" si="84"/>
        <v>133.86867225806452</v>
      </c>
      <c r="AB223" s="163">
        <f t="shared" si="84"/>
        <v>133.86867225806452</v>
      </c>
      <c r="AC223" s="163">
        <f t="shared" si="84"/>
        <v>133.52731870967744</v>
      </c>
      <c r="AD223" s="163">
        <f t="shared" si="84"/>
        <v>133.52731870967744</v>
      </c>
      <c r="AE223" s="163">
        <f t="shared" si="84"/>
        <v>136.64409225806452</v>
      </c>
      <c r="AF223" s="163">
        <f t="shared" si="84"/>
        <v>136.64409225806452</v>
      </c>
      <c r="AG223" s="163">
        <f t="shared" si="84"/>
        <v>135.50193096774194</v>
      </c>
      <c r="AH223" s="163">
        <f t="shared" si="84"/>
        <v>135.35951032258066</v>
      </c>
      <c r="AI223" s="163">
        <f t="shared" si="84"/>
        <v>135.35951290322578</v>
      </c>
      <c r="AJ223" s="163">
        <f t="shared" si="84"/>
        <v>135.50193096774194</v>
      </c>
      <c r="AK223" s="163">
        <f t="shared" si="84"/>
        <v>135.05964516129032</v>
      </c>
      <c r="AL223" s="163">
        <f t="shared" si="84"/>
        <v>134.8353219354839</v>
      </c>
      <c r="AM223" s="163">
        <f t="shared" si="84"/>
        <v>134.8353219354839</v>
      </c>
      <c r="AN223" s="163">
        <f t="shared" si="84"/>
        <v>134.8353219354839</v>
      </c>
      <c r="AO223" s="163">
        <f t="shared" si="84"/>
        <v>134.83870967741936</v>
      </c>
      <c r="AP223" s="163">
        <f t="shared" si="84"/>
        <v>134.8353219354839</v>
      </c>
      <c r="AQ223" s="163">
        <f t="shared" si="84"/>
        <v>134.78887032258066</v>
      </c>
      <c r="AR223" s="163">
        <f t="shared" si="84"/>
        <v>134.83532451612902</v>
      </c>
      <c r="AS223" s="163">
        <f t="shared" si="84"/>
        <v>134.41831290322577</v>
      </c>
      <c r="AT223" s="163">
        <f t="shared" si="84"/>
        <v>133.57572967741936</v>
      </c>
      <c r="AU223" s="163">
        <f t="shared" si="84"/>
        <v>132.96799419354838</v>
      </c>
      <c r="AV223" s="163">
        <f t="shared" si="84"/>
        <v>132.96799419354838</v>
      </c>
      <c r="AW223" s="163">
        <f t="shared" si="84"/>
        <v>132.56474322580647</v>
      </c>
      <c r="AX223" s="163">
        <f t="shared" si="84"/>
        <v>128.2608722580645</v>
      </c>
      <c r="AY223" s="163">
        <f t="shared" si="84"/>
        <v>128.54179677419353</v>
      </c>
      <c r="AZ223" s="163">
        <f t="shared" si="84"/>
        <v>128.54179677419353</v>
      </c>
      <c r="BA223" s="163">
        <f t="shared" si="84"/>
        <v>128.66412322580643</v>
      </c>
      <c r="BB223" s="163">
        <f t="shared" si="84"/>
        <v>128.66412322580643</v>
      </c>
      <c r="BC223" s="163">
        <f t="shared" si="84"/>
        <v>130.9751487096774</v>
      </c>
      <c r="BD223" s="163">
        <f t="shared" si="84"/>
        <v>130.9751487096774</v>
      </c>
      <c r="BE223" s="163">
        <f t="shared" si="84"/>
        <v>130.97127387096774</v>
      </c>
      <c r="BF223" s="163">
        <f t="shared" si="84"/>
        <v>130.97127387096774</v>
      </c>
      <c r="BG223" s="163">
        <f t="shared" si="84"/>
        <v>130.97127387096774</v>
      </c>
      <c r="BH223" s="163">
        <f t="shared" si="84"/>
        <v>130.97127387096774</v>
      </c>
      <c r="BI223" s="163">
        <f t="shared" si="84"/>
        <v>130.97127387096774</v>
      </c>
      <c r="BJ223" s="163">
        <f t="shared" si="84"/>
        <v>130.97127387096774</v>
      </c>
      <c r="BK223" s="163">
        <f t="shared" si="84"/>
        <v>130.97127387096774</v>
      </c>
      <c r="BL223" s="163">
        <f>(BL224*1+BL227*2+BL230*28)/31</f>
        <v>130.97127387096774</v>
      </c>
      <c r="BM223" s="163">
        <f>(BM224*1+BM227*2+BM230*28)/31</f>
        <v>130.97127387096774</v>
      </c>
    </row>
    <row r="224" spans="1:65" x14ac:dyDescent="0.25">
      <c r="A224" s="189" t="s">
        <v>178</v>
      </c>
      <c r="B224" s="188"/>
      <c r="C224" s="168">
        <v>1</v>
      </c>
      <c r="D224" s="169">
        <f>D225</f>
        <v>100</v>
      </c>
      <c r="E224" s="169">
        <f t="shared" ref="E224:V225" si="85">E225</f>
        <v>100</v>
      </c>
      <c r="F224" s="169">
        <f t="shared" si="85"/>
        <v>100</v>
      </c>
      <c r="G224" s="169">
        <f t="shared" si="85"/>
        <v>100</v>
      </c>
      <c r="H224" s="169">
        <f t="shared" si="85"/>
        <v>100</v>
      </c>
      <c r="I224" s="169">
        <f t="shared" si="85"/>
        <v>100</v>
      </c>
      <c r="J224" s="169">
        <f t="shared" si="85"/>
        <v>100</v>
      </c>
      <c r="K224" s="169">
        <f t="shared" si="85"/>
        <v>100</v>
      </c>
      <c r="L224" s="169">
        <f t="shared" si="85"/>
        <v>100</v>
      </c>
      <c r="M224" s="169">
        <f t="shared" si="85"/>
        <v>100</v>
      </c>
      <c r="N224" s="169">
        <f t="shared" si="85"/>
        <v>100</v>
      </c>
      <c r="O224" s="169">
        <f t="shared" si="85"/>
        <v>100</v>
      </c>
      <c r="P224" s="169">
        <f t="shared" si="85"/>
        <v>100</v>
      </c>
      <c r="Q224" s="169">
        <f t="shared" si="85"/>
        <v>100</v>
      </c>
      <c r="R224" s="169">
        <f t="shared" si="85"/>
        <v>100</v>
      </c>
      <c r="S224" s="169">
        <f t="shared" si="85"/>
        <v>100</v>
      </c>
      <c r="T224" s="169">
        <f t="shared" si="85"/>
        <v>165.67164</v>
      </c>
      <c r="U224" s="169">
        <f t="shared" si="85"/>
        <v>165.67164</v>
      </c>
      <c r="V224" s="170">
        <f t="shared" si="85"/>
        <v>165.67164</v>
      </c>
      <c r="W224" s="170">
        <f t="shared" ref="W224:AN225" si="86">W225</f>
        <v>165.67164</v>
      </c>
      <c r="X224" s="170">
        <f t="shared" si="86"/>
        <v>165.67164</v>
      </c>
      <c r="Y224" s="170">
        <f t="shared" si="86"/>
        <v>165.67164</v>
      </c>
      <c r="Z224" s="170">
        <f t="shared" si="86"/>
        <v>165.67164</v>
      </c>
      <c r="AA224" s="170">
        <f t="shared" si="86"/>
        <v>165.67164</v>
      </c>
      <c r="AB224" s="170">
        <f t="shared" si="86"/>
        <v>165.67164</v>
      </c>
      <c r="AC224" s="170">
        <f t="shared" si="86"/>
        <v>165.67164</v>
      </c>
      <c r="AD224" s="170">
        <f t="shared" si="86"/>
        <v>165.67164</v>
      </c>
      <c r="AE224" s="170">
        <f t="shared" si="86"/>
        <v>165.67164</v>
      </c>
      <c r="AF224" s="170">
        <f t="shared" si="86"/>
        <v>165.67164</v>
      </c>
      <c r="AG224" s="170">
        <f t="shared" si="86"/>
        <v>165.67164</v>
      </c>
      <c r="AH224" s="170">
        <f t="shared" si="86"/>
        <v>165.67164</v>
      </c>
      <c r="AI224" s="170">
        <f t="shared" si="86"/>
        <v>165.67164</v>
      </c>
      <c r="AJ224" s="170">
        <f t="shared" si="86"/>
        <v>165.67164</v>
      </c>
      <c r="AK224" s="170">
        <f t="shared" si="86"/>
        <v>165.67164</v>
      </c>
      <c r="AL224" s="170">
        <f t="shared" si="86"/>
        <v>165.67164</v>
      </c>
      <c r="AM224" s="170">
        <f t="shared" si="86"/>
        <v>165.67164</v>
      </c>
      <c r="AN224" s="170">
        <f t="shared" si="86"/>
        <v>165.67164</v>
      </c>
      <c r="AO224" s="170">
        <f t="shared" ref="AO224:BM225" si="87">AO225</f>
        <v>165.7</v>
      </c>
      <c r="AP224" s="170">
        <f t="shared" si="87"/>
        <v>165.67164</v>
      </c>
      <c r="AQ224" s="170">
        <f t="shared" si="87"/>
        <v>165.67164</v>
      </c>
      <c r="AR224" s="170">
        <f t="shared" si="87"/>
        <v>165.67164</v>
      </c>
      <c r="AS224" s="170">
        <f t="shared" si="87"/>
        <v>165.67164</v>
      </c>
      <c r="AT224" s="170">
        <f t="shared" si="87"/>
        <v>165.67164</v>
      </c>
      <c r="AU224" s="170">
        <f t="shared" si="87"/>
        <v>165.67164</v>
      </c>
      <c r="AV224" s="170">
        <f t="shared" si="87"/>
        <v>165.67164</v>
      </c>
      <c r="AW224" s="170">
        <f t="shared" si="87"/>
        <v>165.67164</v>
      </c>
      <c r="AX224" s="170">
        <f t="shared" si="87"/>
        <v>165.67164</v>
      </c>
      <c r="AY224" s="170">
        <f t="shared" si="87"/>
        <v>165.67164</v>
      </c>
      <c r="AZ224" s="170">
        <f t="shared" si="87"/>
        <v>165.67164</v>
      </c>
      <c r="BA224" s="170">
        <f t="shared" si="87"/>
        <v>165.67164</v>
      </c>
      <c r="BB224" s="170">
        <f t="shared" si="87"/>
        <v>165.67164</v>
      </c>
      <c r="BC224" s="170">
        <f t="shared" si="87"/>
        <v>237.31343000000001</v>
      </c>
      <c r="BD224" s="170">
        <f t="shared" si="87"/>
        <v>237.31343000000001</v>
      </c>
      <c r="BE224" s="170">
        <f t="shared" si="87"/>
        <v>237.31343000000001</v>
      </c>
      <c r="BF224" s="170">
        <f t="shared" si="87"/>
        <v>237.31343000000001</v>
      </c>
      <c r="BG224" s="170">
        <f t="shared" si="87"/>
        <v>237.31343000000001</v>
      </c>
      <c r="BH224" s="170">
        <f t="shared" si="87"/>
        <v>237.31343000000001</v>
      </c>
      <c r="BI224" s="170">
        <f t="shared" si="87"/>
        <v>237.31343000000001</v>
      </c>
      <c r="BJ224" s="170">
        <f t="shared" si="87"/>
        <v>237.31343000000001</v>
      </c>
      <c r="BK224" s="170">
        <f t="shared" si="87"/>
        <v>237.31343000000001</v>
      </c>
      <c r="BL224" s="170">
        <f t="shared" si="87"/>
        <v>237.31343000000001</v>
      </c>
      <c r="BM224" s="170">
        <f t="shared" si="87"/>
        <v>237.31343000000001</v>
      </c>
    </row>
    <row r="225" spans="1:65" x14ac:dyDescent="0.25">
      <c r="A225" s="173" t="s">
        <v>179</v>
      </c>
      <c r="B225" s="188"/>
      <c r="C225" s="186">
        <v>1</v>
      </c>
      <c r="D225" s="175">
        <f>D226</f>
        <v>100</v>
      </c>
      <c r="E225" s="175">
        <f t="shared" si="85"/>
        <v>100</v>
      </c>
      <c r="F225" s="175">
        <f t="shared" si="85"/>
        <v>100</v>
      </c>
      <c r="G225" s="175">
        <f t="shared" si="85"/>
        <v>100</v>
      </c>
      <c r="H225" s="175">
        <f t="shared" si="85"/>
        <v>100</v>
      </c>
      <c r="I225" s="175">
        <f t="shared" si="85"/>
        <v>100</v>
      </c>
      <c r="J225" s="175">
        <f t="shared" si="85"/>
        <v>100</v>
      </c>
      <c r="K225" s="175">
        <f t="shared" si="85"/>
        <v>100</v>
      </c>
      <c r="L225" s="175">
        <f t="shared" si="85"/>
        <v>100</v>
      </c>
      <c r="M225" s="175">
        <f t="shared" si="85"/>
        <v>100</v>
      </c>
      <c r="N225" s="175">
        <f t="shared" si="85"/>
        <v>100</v>
      </c>
      <c r="O225" s="175">
        <f t="shared" si="85"/>
        <v>100</v>
      </c>
      <c r="P225" s="175">
        <f t="shared" si="85"/>
        <v>100</v>
      </c>
      <c r="Q225" s="175">
        <f t="shared" si="85"/>
        <v>100</v>
      </c>
      <c r="R225" s="175">
        <f t="shared" si="85"/>
        <v>100</v>
      </c>
      <c r="S225" s="175">
        <f t="shared" si="85"/>
        <v>100</v>
      </c>
      <c r="T225" s="175">
        <f t="shared" si="85"/>
        <v>165.67164</v>
      </c>
      <c r="U225" s="175">
        <f t="shared" si="85"/>
        <v>165.67164</v>
      </c>
      <c r="V225" s="176">
        <f t="shared" si="85"/>
        <v>165.67164</v>
      </c>
      <c r="W225" s="176">
        <f t="shared" si="86"/>
        <v>165.67164</v>
      </c>
      <c r="X225" s="176">
        <f t="shared" si="86"/>
        <v>165.67164</v>
      </c>
      <c r="Y225" s="176">
        <f t="shared" si="86"/>
        <v>165.67164</v>
      </c>
      <c r="Z225" s="176">
        <f t="shared" si="86"/>
        <v>165.67164</v>
      </c>
      <c r="AA225" s="176">
        <f t="shared" si="86"/>
        <v>165.67164</v>
      </c>
      <c r="AB225" s="176">
        <f t="shared" si="86"/>
        <v>165.67164</v>
      </c>
      <c r="AC225" s="176">
        <f t="shared" si="86"/>
        <v>165.67164</v>
      </c>
      <c r="AD225" s="176">
        <f t="shared" si="86"/>
        <v>165.67164</v>
      </c>
      <c r="AE225" s="176">
        <f t="shared" si="86"/>
        <v>165.67164</v>
      </c>
      <c r="AF225" s="176">
        <f t="shared" si="86"/>
        <v>165.67164</v>
      </c>
      <c r="AG225" s="176">
        <f t="shared" si="86"/>
        <v>165.67164</v>
      </c>
      <c r="AH225" s="176">
        <f t="shared" si="86"/>
        <v>165.67164</v>
      </c>
      <c r="AI225" s="176">
        <f t="shared" si="86"/>
        <v>165.67164</v>
      </c>
      <c r="AJ225" s="176">
        <f t="shared" si="86"/>
        <v>165.67164</v>
      </c>
      <c r="AK225" s="176">
        <f t="shared" si="86"/>
        <v>165.67164</v>
      </c>
      <c r="AL225" s="176">
        <f t="shared" si="86"/>
        <v>165.67164</v>
      </c>
      <c r="AM225" s="176">
        <f t="shared" si="86"/>
        <v>165.67164</v>
      </c>
      <c r="AN225" s="176">
        <f t="shared" si="86"/>
        <v>165.67164</v>
      </c>
      <c r="AO225" s="176">
        <f t="shared" si="87"/>
        <v>165.7</v>
      </c>
      <c r="AP225" s="176">
        <f t="shared" si="87"/>
        <v>165.67164</v>
      </c>
      <c r="AQ225" s="176">
        <f t="shared" si="87"/>
        <v>165.67164</v>
      </c>
      <c r="AR225" s="176">
        <f t="shared" si="87"/>
        <v>165.67164</v>
      </c>
      <c r="AS225" s="176">
        <f t="shared" si="87"/>
        <v>165.67164</v>
      </c>
      <c r="AT225" s="176">
        <f t="shared" si="87"/>
        <v>165.67164</v>
      </c>
      <c r="AU225" s="176">
        <f t="shared" si="87"/>
        <v>165.67164</v>
      </c>
      <c r="AV225" s="176">
        <f t="shared" si="87"/>
        <v>165.67164</v>
      </c>
      <c r="AW225" s="176">
        <f t="shared" si="87"/>
        <v>165.67164</v>
      </c>
      <c r="AX225" s="176">
        <f t="shared" si="87"/>
        <v>165.67164</v>
      </c>
      <c r="AY225" s="176">
        <f t="shared" si="87"/>
        <v>165.67164</v>
      </c>
      <c r="AZ225" s="176">
        <f t="shared" si="87"/>
        <v>165.67164</v>
      </c>
      <c r="BA225" s="176">
        <f t="shared" si="87"/>
        <v>165.67164</v>
      </c>
      <c r="BB225" s="176">
        <f t="shared" si="87"/>
        <v>165.67164</v>
      </c>
      <c r="BC225" s="176">
        <f t="shared" si="87"/>
        <v>237.31343000000001</v>
      </c>
      <c r="BD225" s="176">
        <f t="shared" si="87"/>
        <v>237.31343000000001</v>
      </c>
      <c r="BE225" s="176">
        <f t="shared" si="87"/>
        <v>237.31343000000001</v>
      </c>
      <c r="BF225" s="176">
        <f t="shared" si="87"/>
        <v>237.31343000000001</v>
      </c>
      <c r="BG225" s="176">
        <f t="shared" si="87"/>
        <v>237.31343000000001</v>
      </c>
      <c r="BH225" s="176">
        <f t="shared" si="87"/>
        <v>237.31343000000001</v>
      </c>
      <c r="BI225" s="176">
        <f t="shared" si="87"/>
        <v>237.31343000000001</v>
      </c>
      <c r="BJ225" s="176">
        <f t="shared" si="87"/>
        <v>237.31343000000001</v>
      </c>
      <c r="BK225" s="176">
        <f t="shared" si="87"/>
        <v>237.31343000000001</v>
      </c>
      <c r="BL225" s="176">
        <f t="shared" si="87"/>
        <v>237.31343000000001</v>
      </c>
      <c r="BM225" s="176">
        <f t="shared" si="87"/>
        <v>237.31343000000001</v>
      </c>
    </row>
    <row r="226" spans="1:65" x14ac:dyDescent="0.25">
      <c r="B226" s="148" t="s">
        <v>580</v>
      </c>
      <c r="C226" s="148">
        <v>1</v>
      </c>
      <c r="D226" s="178">
        <v>100</v>
      </c>
      <c r="E226" s="178">
        <v>100</v>
      </c>
      <c r="F226" s="178">
        <v>100</v>
      </c>
      <c r="G226" s="178">
        <v>100</v>
      </c>
      <c r="H226" s="178">
        <v>100</v>
      </c>
      <c r="I226" s="178">
        <v>100</v>
      </c>
      <c r="J226" s="178">
        <v>100</v>
      </c>
      <c r="K226" s="178">
        <v>100</v>
      </c>
      <c r="L226" s="178">
        <v>100</v>
      </c>
      <c r="M226" s="178">
        <v>100</v>
      </c>
      <c r="N226" s="178">
        <v>100</v>
      </c>
      <c r="O226" s="178">
        <v>100</v>
      </c>
      <c r="P226" s="178">
        <v>100</v>
      </c>
      <c r="Q226" s="178">
        <v>100</v>
      </c>
      <c r="R226" s="178">
        <v>100</v>
      </c>
      <c r="S226" s="178">
        <v>100</v>
      </c>
      <c r="T226" s="178">
        <v>165.67164</v>
      </c>
      <c r="U226" s="178">
        <v>165.67164</v>
      </c>
      <c r="V226" s="179">
        <v>165.67164</v>
      </c>
      <c r="W226" s="179">
        <v>165.67164</v>
      </c>
      <c r="X226" s="179">
        <v>165.67164</v>
      </c>
      <c r="Y226" s="179">
        <v>165.67164</v>
      </c>
      <c r="Z226" s="179">
        <v>165.67164</v>
      </c>
      <c r="AA226" s="179">
        <v>165.67164</v>
      </c>
      <c r="AB226" s="179">
        <v>165.67164</v>
      </c>
      <c r="AC226" s="179">
        <v>165.67164</v>
      </c>
      <c r="AD226" s="179">
        <v>165.67164</v>
      </c>
      <c r="AE226" s="179">
        <v>165.67164</v>
      </c>
      <c r="AF226" s="179">
        <v>165.67164</v>
      </c>
      <c r="AG226" s="179">
        <v>165.67164</v>
      </c>
      <c r="AH226" s="179">
        <v>165.67164</v>
      </c>
      <c r="AI226" s="179">
        <v>165.67164</v>
      </c>
      <c r="AJ226" s="179">
        <v>165.67164</v>
      </c>
      <c r="AK226" s="179">
        <v>165.67164</v>
      </c>
      <c r="AL226" s="179">
        <v>165.67164</v>
      </c>
      <c r="AM226" s="179">
        <v>165.67164</v>
      </c>
      <c r="AN226" s="179">
        <v>165.67164</v>
      </c>
      <c r="AO226" s="179">
        <v>165.7</v>
      </c>
      <c r="AP226" s="179">
        <v>165.67164</v>
      </c>
      <c r="AQ226" s="180">
        <v>165.67164</v>
      </c>
      <c r="AR226" s="180">
        <v>165.67164</v>
      </c>
      <c r="AS226" s="180">
        <v>165.67164</v>
      </c>
      <c r="AT226" s="180">
        <v>165.67164</v>
      </c>
      <c r="AU226" s="180">
        <v>165.67164</v>
      </c>
      <c r="AV226" s="180">
        <v>165.67164</v>
      </c>
      <c r="AW226" s="181">
        <v>165.67164</v>
      </c>
      <c r="AX226" s="181">
        <v>165.67164</v>
      </c>
      <c r="AY226" s="181">
        <v>165.67164</v>
      </c>
      <c r="AZ226" s="181">
        <v>165.67164</v>
      </c>
      <c r="BA226" s="181">
        <v>165.67164</v>
      </c>
      <c r="BB226" s="181">
        <v>165.67164</v>
      </c>
      <c r="BC226" s="182">
        <v>237.31343000000001</v>
      </c>
      <c r="BD226" s="182">
        <v>237.31343000000001</v>
      </c>
      <c r="BE226" s="182">
        <v>237.31343000000001</v>
      </c>
      <c r="BF226" s="182">
        <v>237.31343000000001</v>
      </c>
      <c r="BG226" s="182">
        <v>237.31343000000001</v>
      </c>
      <c r="BH226" s="182">
        <v>237.31343000000001</v>
      </c>
      <c r="BI226" s="182">
        <v>237.31343000000001</v>
      </c>
      <c r="BJ226" s="182">
        <v>237.31343000000001</v>
      </c>
      <c r="BK226" s="182">
        <v>237.31343000000001</v>
      </c>
      <c r="BL226" s="182">
        <v>237.31343000000001</v>
      </c>
      <c r="BM226" s="182">
        <v>237.31343000000001</v>
      </c>
    </row>
    <row r="227" spans="1:65" x14ac:dyDescent="0.25">
      <c r="A227" s="189" t="s">
        <v>123</v>
      </c>
      <c r="B227" s="188"/>
      <c r="C227" s="168">
        <v>2</v>
      </c>
      <c r="D227" s="169">
        <f>D228</f>
        <v>89.74</v>
      </c>
      <c r="E227" s="169">
        <f t="shared" ref="E227:V228" si="88">E228</f>
        <v>89.739019999999996</v>
      </c>
      <c r="F227" s="169">
        <f t="shared" si="88"/>
        <v>88.558899999999994</v>
      </c>
      <c r="G227" s="169">
        <f t="shared" si="88"/>
        <v>88.558899999999994</v>
      </c>
      <c r="H227" s="169">
        <f t="shared" si="88"/>
        <v>88.558899999999994</v>
      </c>
      <c r="I227" s="169">
        <f t="shared" si="88"/>
        <v>88.558899999999994</v>
      </c>
      <c r="J227" s="169">
        <f t="shared" si="88"/>
        <v>86.125500000000002</v>
      </c>
      <c r="K227" s="169">
        <f t="shared" si="88"/>
        <v>86.125500000000002</v>
      </c>
      <c r="L227" s="169">
        <f t="shared" si="88"/>
        <v>99.439599999999999</v>
      </c>
      <c r="M227" s="169">
        <f t="shared" si="88"/>
        <v>87.026420000000002</v>
      </c>
      <c r="N227" s="169">
        <f t="shared" si="88"/>
        <v>93.026169999999993</v>
      </c>
      <c r="O227" s="169">
        <f t="shared" si="88"/>
        <v>93.026169999999993</v>
      </c>
      <c r="P227" s="169">
        <f t="shared" si="88"/>
        <v>99.449160000000006</v>
      </c>
      <c r="Q227" s="169">
        <f t="shared" si="88"/>
        <v>99.449160000000006</v>
      </c>
      <c r="R227" s="169">
        <f t="shared" si="88"/>
        <v>99.449160000000006</v>
      </c>
      <c r="S227" s="169">
        <f t="shared" si="88"/>
        <v>99.449160000000006</v>
      </c>
      <c r="T227" s="169">
        <f t="shared" si="88"/>
        <v>92.51361</v>
      </c>
      <c r="U227" s="169">
        <f t="shared" si="88"/>
        <v>83.774630000000002</v>
      </c>
      <c r="V227" s="170">
        <f t="shared" si="88"/>
        <v>83.774640000000005</v>
      </c>
      <c r="W227" s="170">
        <f t="shared" ref="W227:AN228" si="89">W228</f>
        <v>92.51361</v>
      </c>
      <c r="X227" s="170">
        <f t="shared" si="89"/>
        <v>92.51361</v>
      </c>
      <c r="Y227" s="170">
        <f t="shared" si="89"/>
        <v>92.51361</v>
      </c>
      <c r="Z227" s="170">
        <f t="shared" si="89"/>
        <v>92.51361</v>
      </c>
      <c r="AA227" s="170">
        <f t="shared" si="89"/>
        <v>92.51361</v>
      </c>
      <c r="AB227" s="170">
        <f t="shared" si="89"/>
        <v>92.51361</v>
      </c>
      <c r="AC227" s="170">
        <f t="shared" si="89"/>
        <v>87.222629999999995</v>
      </c>
      <c r="AD227" s="170">
        <f t="shared" si="89"/>
        <v>87.222629999999995</v>
      </c>
      <c r="AE227" s="170">
        <f t="shared" si="89"/>
        <v>87.222629999999995</v>
      </c>
      <c r="AF227" s="170">
        <f t="shared" si="89"/>
        <v>87.222629999999995</v>
      </c>
      <c r="AG227" s="170">
        <f t="shared" si="89"/>
        <v>69.519130000000004</v>
      </c>
      <c r="AH227" s="170">
        <f t="shared" si="89"/>
        <v>67.311610000000002</v>
      </c>
      <c r="AI227" s="170">
        <f t="shared" si="89"/>
        <v>67.311610000000002</v>
      </c>
      <c r="AJ227" s="170">
        <f t="shared" si="89"/>
        <v>69.519130000000004</v>
      </c>
      <c r="AK227" s="170">
        <f t="shared" si="89"/>
        <v>62.663699999999999</v>
      </c>
      <c r="AL227" s="170">
        <f t="shared" si="89"/>
        <v>59.186689999999999</v>
      </c>
      <c r="AM227" s="170">
        <f t="shared" si="89"/>
        <v>59.186689999999999</v>
      </c>
      <c r="AN227" s="170">
        <f t="shared" si="89"/>
        <v>59.186689999999999</v>
      </c>
      <c r="AO227" s="170">
        <f t="shared" ref="AO227:BM228" si="90">AO228</f>
        <v>59.19</v>
      </c>
      <c r="AP227" s="170">
        <f t="shared" si="90"/>
        <v>59.186689999999999</v>
      </c>
      <c r="AQ227" s="170">
        <f t="shared" si="90"/>
        <v>59.186689999999999</v>
      </c>
      <c r="AR227" s="170">
        <f t="shared" si="90"/>
        <v>59.186689999999999</v>
      </c>
      <c r="AS227" s="170">
        <f t="shared" si="90"/>
        <v>52.723030000000001</v>
      </c>
      <c r="AT227" s="170">
        <f t="shared" si="90"/>
        <v>52.723030000000001</v>
      </c>
      <c r="AU227" s="170">
        <f t="shared" si="90"/>
        <v>52.723030000000001</v>
      </c>
      <c r="AV227" s="170">
        <f t="shared" si="90"/>
        <v>52.723030000000001</v>
      </c>
      <c r="AW227" s="170">
        <f t="shared" si="90"/>
        <v>46.472639999999998</v>
      </c>
      <c r="AX227" s="170">
        <f t="shared" si="90"/>
        <v>46.472639999999998</v>
      </c>
      <c r="AY227" s="170">
        <f t="shared" si="90"/>
        <v>50.826970000000003</v>
      </c>
      <c r="AZ227" s="170">
        <f t="shared" si="90"/>
        <v>50.826970000000003</v>
      </c>
      <c r="BA227" s="170">
        <f t="shared" si="90"/>
        <v>52.723030000000001</v>
      </c>
      <c r="BB227" s="170">
        <f t="shared" si="90"/>
        <v>52.723030000000001</v>
      </c>
      <c r="BC227" s="170">
        <f t="shared" si="90"/>
        <v>52.723030000000001</v>
      </c>
      <c r="BD227" s="170">
        <f t="shared" si="90"/>
        <v>52.723030000000001</v>
      </c>
      <c r="BE227" s="170">
        <f t="shared" si="90"/>
        <v>52.723030000000001</v>
      </c>
      <c r="BF227" s="170">
        <f t="shared" si="90"/>
        <v>52.723030000000001</v>
      </c>
      <c r="BG227" s="170">
        <f t="shared" si="90"/>
        <v>52.723030000000001</v>
      </c>
      <c r="BH227" s="170">
        <f t="shared" si="90"/>
        <v>52.723030000000001</v>
      </c>
      <c r="BI227" s="170">
        <f t="shared" si="90"/>
        <v>52.723030000000001</v>
      </c>
      <c r="BJ227" s="170">
        <f t="shared" si="90"/>
        <v>52.723030000000001</v>
      </c>
      <c r="BK227" s="170">
        <f t="shared" si="90"/>
        <v>52.723030000000001</v>
      </c>
      <c r="BL227" s="170">
        <f t="shared" si="90"/>
        <v>52.723030000000001</v>
      </c>
      <c r="BM227" s="170">
        <f t="shared" si="90"/>
        <v>52.723030000000001</v>
      </c>
    </row>
    <row r="228" spans="1:65" x14ac:dyDescent="0.25">
      <c r="A228" s="173" t="s">
        <v>124</v>
      </c>
      <c r="B228" s="188"/>
      <c r="C228" s="186">
        <v>2</v>
      </c>
      <c r="D228" s="175">
        <f>D229</f>
        <v>89.74</v>
      </c>
      <c r="E228" s="175">
        <f t="shared" si="88"/>
        <v>89.739019999999996</v>
      </c>
      <c r="F228" s="175">
        <f t="shared" si="88"/>
        <v>88.558899999999994</v>
      </c>
      <c r="G228" s="175">
        <f t="shared" si="88"/>
        <v>88.558899999999994</v>
      </c>
      <c r="H228" s="175">
        <f t="shared" si="88"/>
        <v>88.558899999999994</v>
      </c>
      <c r="I228" s="175">
        <f t="shared" si="88"/>
        <v>88.558899999999994</v>
      </c>
      <c r="J228" s="175">
        <f t="shared" si="88"/>
        <v>86.125500000000002</v>
      </c>
      <c r="K228" s="175">
        <f t="shared" si="88"/>
        <v>86.125500000000002</v>
      </c>
      <c r="L228" s="175">
        <f t="shared" si="88"/>
        <v>99.439599999999999</v>
      </c>
      <c r="M228" s="175">
        <f t="shared" si="88"/>
        <v>87.026420000000002</v>
      </c>
      <c r="N228" s="175">
        <f t="shared" si="88"/>
        <v>93.026169999999993</v>
      </c>
      <c r="O228" s="175">
        <f t="shared" si="88"/>
        <v>93.026169999999993</v>
      </c>
      <c r="P228" s="175">
        <f t="shared" si="88"/>
        <v>99.449160000000006</v>
      </c>
      <c r="Q228" s="175">
        <f t="shared" si="88"/>
        <v>99.449160000000006</v>
      </c>
      <c r="R228" s="175">
        <f t="shared" si="88"/>
        <v>99.449160000000006</v>
      </c>
      <c r="S228" s="175">
        <f t="shared" si="88"/>
        <v>99.449160000000006</v>
      </c>
      <c r="T228" s="175">
        <f t="shared" si="88"/>
        <v>92.51361</v>
      </c>
      <c r="U228" s="175">
        <f t="shared" si="88"/>
        <v>83.774630000000002</v>
      </c>
      <c r="V228" s="176">
        <f t="shared" si="88"/>
        <v>83.774640000000005</v>
      </c>
      <c r="W228" s="176">
        <f t="shared" si="89"/>
        <v>92.51361</v>
      </c>
      <c r="X228" s="176">
        <f t="shared" si="89"/>
        <v>92.51361</v>
      </c>
      <c r="Y228" s="176">
        <f t="shared" si="89"/>
        <v>92.51361</v>
      </c>
      <c r="Z228" s="176">
        <f t="shared" si="89"/>
        <v>92.51361</v>
      </c>
      <c r="AA228" s="176">
        <f t="shared" si="89"/>
        <v>92.51361</v>
      </c>
      <c r="AB228" s="176">
        <f t="shared" si="89"/>
        <v>92.51361</v>
      </c>
      <c r="AC228" s="176">
        <f t="shared" si="89"/>
        <v>87.222629999999995</v>
      </c>
      <c r="AD228" s="176">
        <f t="shared" si="89"/>
        <v>87.222629999999995</v>
      </c>
      <c r="AE228" s="176">
        <f t="shared" si="89"/>
        <v>87.222629999999995</v>
      </c>
      <c r="AF228" s="176">
        <f t="shared" si="89"/>
        <v>87.222629999999995</v>
      </c>
      <c r="AG228" s="176">
        <f t="shared" si="89"/>
        <v>69.519130000000004</v>
      </c>
      <c r="AH228" s="176">
        <f t="shared" si="89"/>
        <v>67.311610000000002</v>
      </c>
      <c r="AI228" s="176">
        <f t="shared" si="89"/>
        <v>67.311610000000002</v>
      </c>
      <c r="AJ228" s="176">
        <f t="shared" si="89"/>
        <v>69.519130000000004</v>
      </c>
      <c r="AK228" s="176">
        <f t="shared" si="89"/>
        <v>62.663699999999999</v>
      </c>
      <c r="AL228" s="176">
        <f t="shared" si="89"/>
        <v>59.186689999999999</v>
      </c>
      <c r="AM228" s="176">
        <f t="shared" si="89"/>
        <v>59.186689999999999</v>
      </c>
      <c r="AN228" s="176">
        <f t="shared" si="89"/>
        <v>59.186689999999999</v>
      </c>
      <c r="AO228" s="176">
        <f t="shared" si="90"/>
        <v>59.19</v>
      </c>
      <c r="AP228" s="176">
        <f t="shared" si="90"/>
        <v>59.186689999999999</v>
      </c>
      <c r="AQ228" s="176">
        <f t="shared" si="90"/>
        <v>59.186689999999999</v>
      </c>
      <c r="AR228" s="176">
        <f t="shared" si="90"/>
        <v>59.186689999999999</v>
      </c>
      <c r="AS228" s="176">
        <f t="shared" si="90"/>
        <v>52.723030000000001</v>
      </c>
      <c r="AT228" s="176">
        <f t="shared" si="90"/>
        <v>52.723030000000001</v>
      </c>
      <c r="AU228" s="176">
        <f t="shared" si="90"/>
        <v>52.723030000000001</v>
      </c>
      <c r="AV228" s="176">
        <f t="shared" si="90"/>
        <v>52.723030000000001</v>
      </c>
      <c r="AW228" s="176">
        <f t="shared" si="90"/>
        <v>46.472639999999998</v>
      </c>
      <c r="AX228" s="176">
        <f t="shared" si="90"/>
        <v>46.472639999999998</v>
      </c>
      <c r="AY228" s="176">
        <f t="shared" si="90"/>
        <v>50.826970000000003</v>
      </c>
      <c r="AZ228" s="176">
        <f t="shared" si="90"/>
        <v>50.826970000000003</v>
      </c>
      <c r="BA228" s="176">
        <f t="shared" si="90"/>
        <v>52.723030000000001</v>
      </c>
      <c r="BB228" s="176">
        <f t="shared" si="90"/>
        <v>52.723030000000001</v>
      </c>
      <c r="BC228" s="176">
        <f t="shared" si="90"/>
        <v>52.723030000000001</v>
      </c>
      <c r="BD228" s="176">
        <f t="shared" si="90"/>
        <v>52.723030000000001</v>
      </c>
      <c r="BE228" s="176">
        <f t="shared" si="90"/>
        <v>52.723030000000001</v>
      </c>
      <c r="BF228" s="176">
        <f t="shared" si="90"/>
        <v>52.723030000000001</v>
      </c>
      <c r="BG228" s="176">
        <f t="shared" si="90"/>
        <v>52.723030000000001</v>
      </c>
      <c r="BH228" s="176">
        <f t="shared" si="90"/>
        <v>52.723030000000001</v>
      </c>
      <c r="BI228" s="176">
        <f t="shared" si="90"/>
        <v>52.723030000000001</v>
      </c>
      <c r="BJ228" s="176">
        <f t="shared" si="90"/>
        <v>52.723030000000001</v>
      </c>
      <c r="BK228" s="176">
        <f t="shared" si="90"/>
        <v>52.723030000000001</v>
      </c>
      <c r="BL228" s="176">
        <f t="shared" si="90"/>
        <v>52.723030000000001</v>
      </c>
      <c r="BM228" s="176">
        <f t="shared" si="90"/>
        <v>52.723030000000001</v>
      </c>
    </row>
    <row r="229" spans="1:65" x14ac:dyDescent="0.25">
      <c r="B229" s="148" t="s">
        <v>581</v>
      </c>
      <c r="C229" s="148">
        <v>2</v>
      </c>
      <c r="D229" s="178">
        <v>89.74</v>
      </c>
      <c r="E229" s="178">
        <v>89.739019999999996</v>
      </c>
      <c r="F229" s="178">
        <v>88.558899999999994</v>
      </c>
      <c r="G229" s="178">
        <v>88.558899999999994</v>
      </c>
      <c r="H229" s="178">
        <v>88.558899999999994</v>
      </c>
      <c r="I229" s="178">
        <v>88.558899999999994</v>
      </c>
      <c r="J229" s="178">
        <v>86.125500000000002</v>
      </c>
      <c r="K229" s="178">
        <v>86.125500000000002</v>
      </c>
      <c r="L229" s="178">
        <v>99.439599999999999</v>
      </c>
      <c r="M229" s="178">
        <v>87.026420000000002</v>
      </c>
      <c r="N229" s="178">
        <v>93.026169999999993</v>
      </c>
      <c r="O229" s="178">
        <v>93.026169999999993</v>
      </c>
      <c r="P229" s="178">
        <v>99.449160000000006</v>
      </c>
      <c r="Q229" s="178">
        <v>99.449160000000006</v>
      </c>
      <c r="R229" s="178">
        <v>99.449160000000006</v>
      </c>
      <c r="S229" s="178">
        <v>99.449160000000006</v>
      </c>
      <c r="T229" s="178">
        <v>92.51361</v>
      </c>
      <c r="U229" s="178">
        <v>83.774630000000002</v>
      </c>
      <c r="V229" s="179">
        <v>83.774640000000005</v>
      </c>
      <c r="W229" s="179">
        <v>92.51361</v>
      </c>
      <c r="X229" s="179">
        <v>92.51361</v>
      </c>
      <c r="Y229" s="179">
        <v>92.51361</v>
      </c>
      <c r="Z229" s="179">
        <v>92.51361</v>
      </c>
      <c r="AA229" s="179">
        <v>92.51361</v>
      </c>
      <c r="AB229" s="179">
        <v>92.51361</v>
      </c>
      <c r="AC229" s="179">
        <v>87.222629999999995</v>
      </c>
      <c r="AD229" s="179">
        <v>87.222629999999995</v>
      </c>
      <c r="AE229" s="179">
        <v>87.222629999999995</v>
      </c>
      <c r="AF229" s="179">
        <v>87.222629999999995</v>
      </c>
      <c r="AG229" s="179">
        <v>69.519130000000004</v>
      </c>
      <c r="AH229" s="179">
        <v>67.311610000000002</v>
      </c>
      <c r="AI229" s="179">
        <v>67.311610000000002</v>
      </c>
      <c r="AJ229" s="179">
        <v>69.519130000000004</v>
      </c>
      <c r="AK229" s="179">
        <v>62.663699999999999</v>
      </c>
      <c r="AL229" s="179">
        <v>59.186689999999999</v>
      </c>
      <c r="AM229" s="179">
        <v>59.186689999999999</v>
      </c>
      <c r="AN229" s="179">
        <v>59.186689999999999</v>
      </c>
      <c r="AO229" s="179">
        <v>59.19</v>
      </c>
      <c r="AP229" s="179">
        <v>59.186689999999999</v>
      </c>
      <c r="AQ229" s="180">
        <v>59.186689999999999</v>
      </c>
      <c r="AR229" s="180">
        <v>59.186689999999999</v>
      </c>
      <c r="AS229" s="180">
        <v>52.723030000000001</v>
      </c>
      <c r="AT229" s="180">
        <v>52.723030000000001</v>
      </c>
      <c r="AU229" s="180">
        <v>52.723030000000001</v>
      </c>
      <c r="AV229" s="180">
        <v>52.723030000000001</v>
      </c>
      <c r="AW229" s="181">
        <v>46.472639999999998</v>
      </c>
      <c r="AX229" s="181">
        <v>46.472639999999998</v>
      </c>
      <c r="AY229" s="181">
        <v>50.826970000000003</v>
      </c>
      <c r="AZ229" s="181">
        <v>50.826970000000003</v>
      </c>
      <c r="BA229" s="181">
        <v>52.723030000000001</v>
      </c>
      <c r="BB229" s="181">
        <v>52.723030000000001</v>
      </c>
      <c r="BC229" s="181">
        <v>52.723030000000001</v>
      </c>
      <c r="BD229" s="181">
        <v>52.723030000000001</v>
      </c>
      <c r="BE229" s="181">
        <v>52.723030000000001</v>
      </c>
      <c r="BF229" s="181">
        <v>52.723030000000001</v>
      </c>
      <c r="BG229" s="182">
        <v>52.723030000000001</v>
      </c>
      <c r="BH229" s="182">
        <v>52.723030000000001</v>
      </c>
      <c r="BI229" s="182">
        <v>52.723030000000001</v>
      </c>
      <c r="BJ229" s="182">
        <v>52.723030000000001</v>
      </c>
      <c r="BK229" s="182">
        <v>52.723030000000001</v>
      </c>
      <c r="BL229" s="182">
        <v>52.723030000000001</v>
      </c>
      <c r="BM229" s="182">
        <v>52.723030000000001</v>
      </c>
    </row>
    <row r="230" spans="1:65" x14ac:dyDescent="0.25">
      <c r="A230" s="189" t="s">
        <v>125</v>
      </c>
      <c r="B230" s="188"/>
      <c r="C230" s="168">
        <v>28</v>
      </c>
      <c r="D230" s="169">
        <f>D231</f>
        <v>102.04857142857144</v>
      </c>
      <c r="E230" s="169">
        <f t="shared" ref="E230:V231" si="91">E231</f>
        <v>102.05089357142857</v>
      </c>
      <c r="F230" s="169">
        <f t="shared" si="91"/>
        <v>102.05089357142857</v>
      </c>
      <c r="G230" s="169">
        <f t="shared" si="91"/>
        <v>125.83446071428571</v>
      </c>
      <c r="H230" s="169">
        <f t="shared" si="91"/>
        <v>125.83446071428571</v>
      </c>
      <c r="I230" s="169">
        <f t="shared" si="91"/>
        <v>124.28588928571428</v>
      </c>
      <c r="J230" s="169">
        <f t="shared" si="91"/>
        <v>125.31874642857143</v>
      </c>
      <c r="K230" s="169">
        <f t="shared" si="91"/>
        <v>125.83446071428571</v>
      </c>
      <c r="L230" s="169">
        <f t="shared" si="91"/>
        <v>125.83446071428571</v>
      </c>
      <c r="M230" s="169">
        <f t="shared" si="91"/>
        <v>125.83446071428571</v>
      </c>
      <c r="N230" s="169">
        <f t="shared" si="91"/>
        <v>125.42375214285713</v>
      </c>
      <c r="O230" s="169">
        <f t="shared" si="91"/>
        <v>124.05232357142857</v>
      </c>
      <c r="P230" s="169">
        <f t="shared" si="91"/>
        <v>124.05232357142857</v>
      </c>
      <c r="Q230" s="169">
        <f t="shared" si="91"/>
        <v>124.05232357142857</v>
      </c>
      <c r="R230" s="169">
        <f t="shared" si="91"/>
        <v>131.86423142857143</v>
      </c>
      <c r="S230" s="169">
        <f t="shared" si="91"/>
        <v>137.57712071428571</v>
      </c>
      <c r="T230" s="169">
        <f t="shared" si="91"/>
        <v>135.68678500000001</v>
      </c>
      <c r="U230" s="169">
        <f t="shared" si="91"/>
        <v>135.68678500000001</v>
      </c>
      <c r="V230" s="170">
        <f t="shared" si="91"/>
        <v>135.68678500000001</v>
      </c>
      <c r="W230" s="170">
        <f t="shared" ref="W230:AN231" si="92">W231</f>
        <v>135.68678500000001</v>
      </c>
      <c r="X230" s="170">
        <f t="shared" si="92"/>
        <v>135.68678500000001</v>
      </c>
      <c r="Y230" s="170">
        <f t="shared" si="92"/>
        <v>135.68678500000001</v>
      </c>
      <c r="Z230" s="170">
        <f t="shared" si="92"/>
        <v>135.68678500000001</v>
      </c>
      <c r="AA230" s="170">
        <f t="shared" si="92"/>
        <v>135.68678500000001</v>
      </c>
      <c r="AB230" s="170">
        <f t="shared" si="92"/>
        <v>135.68678500000001</v>
      </c>
      <c r="AC230" s="170">
        <f t="shared" si="92"/>
        <v>135.68678500000001</v>
      </c>
      <c r="AD230" s="170">
        <f t="shared" si="92"/>
        <v>135.68678500000001</v>
      </c>
      <c r="AE230" s="170">
        <f t="shared" si="92"/>
        <v>139.13749857142858</v>
      </c>
      <c r="AF230" s="170">
        <f t="shared" si="92"/>
        <v>139.13749857142858</v>
      </c>
      <c r="AG230" s="170">
        <f t="shared" si="92"/>
        <v>139.13749857142858</v>
      </c>
      <c r="AH230" s="170">
        <f t="shared" si="92"/>
        <v>139.13749857142858</v>
      </c>
      <c r="AI230" s="170">
        <f t="shared" si="92"/>
        <v>139.13750142857143</v>
      </c>
      <c r="AJ230" s="170">
        <f t="shared" si="92"/>
        <v>139.13749857142858</v>
      </c>
      <c r="AK230" s="170">
        <f t="shared" si="92"/>
        <v>139.13749857142858</v>
      </c>
      <c r="AL230" s="170">
        <f t="shared" si="92"/>
        <v>139.13749857142858</v>
      </c>
      <c r="AM230" s="170">
        <f t="shared" si="92"/>
        <v>139.13749857142858</v>
      </c>
      <c r="AN230" s="170">
        <f t="shared" si="92"/>
        <v>139.13749857142858</v>
      </c>
      <c r="AO230" s="170">
        <f t="shared" ref="AO230:BM231" si="93">AO231</f>
        <v>139.13999999999999</v>
      </c>
      <c r="AP230" s="170">
        <f t="shared" si="93"/>
        <v>139.13749857142858</v>
      </c>
      <c r="AQ230" s="170">
        <f t="shared" si="93"/>
        <v>139.08607000000001</v>
      </c>
      <c r="AR230" s="170">
        <f t="shared" si="93"/>
        <v>139.13750142857143</v>
      </c>
      <c r="AS230" s="170">
        <f t="shared" si="93"/>
        <v>139.13749999999999</v>
      </c>
      <c r="AT230" s="170">
        <f t="shared" si="93"/>
        <v>138.20464000000001</v>
      </c>
      <c r="AU230" s="170">
        <f t="shared" si="93"/>
        <v>137.53179</v>
      </c>
      <c r="AV230" s="170">
        <f t="shared" si="93"/>
        <v>137.53179</v>
      </c>
      <c r="AW230" s="170">
        <f t="shared" si="93"/>
        <v>137.53179</v>
      </c>
      <c r="AX230" s="170">
        <f t="shared" si="93"/>
        <v>132.76678999999999</v>
      </c>
      <c r="AY230" s="170">
        <f t="shared" si="93"/>
        <v>132.76678999999999</v>
      </c>
      <c r="AZ230" s="170">
        <f t="shared" si="93"/>
        <v>132.76678999999999</v>
      </c>
      <c r="BA230" s="170">
        <f t="shared" si="93"/>
        <v>132.76678999999999</v>
      </c>
      <c r="BB230" s="170">
        <f t="shared" si="93"/>
        <v>132.76678999999999</v>
      </c>
      <c r="BC230" s="170">
        <f t="shared" si="93"/>
        <v>132.76678999999999</v>
      </c>
      <c r="BD230" s="170">
        <f t="shared" si="93"/>
        <v>132.76678999999999</v>
      </c>
      <c r="BE230" s="170">
        <f t="shared" si="93"/>
        <v>132.76249999999999</v>
      </c>
      <c r="BF230" s="170">
        <f t="shared" si="93"/>
        <v>132.76249999999999</v>
      </c>
      <c r="BG230" s="170">
        <f t="shared" si="93"/>
        <v>132.76249999999999</v>
      </c>
      <c r="BH230" s="170">
        <f t="shared" si="93"/>
        <v>132.76249999999999</v>
      </c>
      <c r="BI230" s="170">
        <f t="shared" si="93"/>
        <v>132.76249999999999</v>
      </c>
      <c r="BJ230" s="170">
        <f t="shared" si="93"/>
        <v>132.76249999999999</v>
      </c>
      <c r="BK230" s="170">
        <f t="shared" si="93"/>
        <v>132.76249999999999</v>
      </c>
      <c r="BL230" s="170">
        <f t="shared" si="93"/>
        <v>132.76249999999999</v>
      </c>
      <c r="BM230" s="170">
        <f t="shared" si="93"/>
        <v>132.76249999999999</v>
      </c>
    </row>
    <row r="231" spans="1:65" x14ac:dyDescent="0.25">
      <c r="A231" s="173" t="s">
        <v>126</v>
      </c>
      <c r="B231" s="188"/>
      <c r="C231" s="186">
        <v>28</v>
      </c>
      <c r="D231" s="175">
        <f>D232</f>
        <v>102.04857142857144</v>
      </c>
      <c r="E231" s="175">
        <f t="shared" si="91"/>
        <v>102.05089357142857</v>
      </c>
      <c r="F231" s="175">
        <f t="shared" si="91"/>
        <v>102.05089357142857</v>
      </c>
      <c r="G231" s="175">
        <f t="shared" si="91"/>
        <v>125.83446071428571</v>
      </c>
      <c r="H231" s="175">
        <f t="shared" si="91"/>
        <v>125.83446071428571</v>
      </c>
      <c r="I231" s="175">
        <f t="shared" si="91"/>
        <v>124.28588928571428</v>
      </c>
      <c r="J231" s="175">
        <f t="shared" si="91"/>
        <v>125.31874642857143</v>
      </c>
      <c r="K231" s="175">
        <f t="shared" si="91"/>
        <v>125.83446071428571</v>
      </c>
      <c r="L231" s="175">
        <f t="shared" si="91"/>
        <v>125.83446071428571</v>
      </c>
      <c r="M231" s="175">
        <f t="shared" si="91"/>
        <v>125.83446071428571</v>
      </c>
      <c r="N231" s="175">
        <f t="shared" si="91"/>
        <v>125.42375214285713</v>
      </c>
      <c r="O231" s="175">
        <f t="shared" si="91"/>
        <v>124.05232357142857</v>
      </c>
      <c r="P231" s="175">
        <f t="shared" si="91"/>
        <v>124.05232357142857</v>
      </c>
      <c r="Q231" s="175">
        <f t="shared" si="91"/>
        <v>124.05232357142857</v>
      </c>
      <c r="R231" s="175">
        <f t="shared" si="91"/>
        <v>131.86423142857143</v>
      </c>
      <c r="S231" s="175">
        <f t="shared" si="91"/>
        <v>137.57712071428571</v>
      </c>
      <c r="T231" s="175">
        <f t="shared" si="91"/>
        <v>135.68678500000001</v>
      </c>
      <c r="U231" s="175">
        <f t="shared" si="91"/>
        <v>135.68678500000001</v>
      </c>
      <c r="V231" s="176">
        <f t="shared" si="91"/>
        <v>135.68678500000001</v>
      </c>
      <c r="W231" s="176">
        <f t="shared" si="92"/>
        <v>135.68678500000001</v>
      </c>
      <c r="X231" s="176">
        <f t="shared" si="92"/>
        <v>135.68678500000001</v>
      </c>
      <c r="Y231" s="176">
        <f t="shared" si="92"/>
        <v>135.68678500000001</v>
      </c>
      <c r="Z231" s="176">
        <f t="shared" si="92"/>
        <v>135.68678500000001</v>
      </c>
      <c r="AA231" s="176">
        <f t="shared" si="92"/>
        <v>135.68678500000001</v>
      </c>
      <c r="AB231" s="176">
        <f t="shared" si="92"/>
        <v>135.68678500000001</v>
      </c>
      <c r="AC231" s="176">
        <f t="shared" si="92"/>
        <v>135.68678500000001</v>
      </c>
      <c r="AD231" s="176">
        <f t="shared" si="92"/>
        <v>135.68678500000001</v>
      </c>
      <c r="AE231" s="176">
        <f t="shared" si="92"/>
        <v>139.13749857142858</v>
      </c>
      <c r="AF231" s="176">
        <f t="shared" si="92"/>
        <v>139.13749857142858</v>
      </c>
      <c r="AG231" s="176">
        <f t="shared" si="92"/>
        <v>139.13749857142858</v>
      </c>
      <c r="AH231" s="176">
        <f t="shared" si="92"/>
        <v>139.13749857142858</v>
      </c>
      <c r="AI231" s="176">
        <f t="shared" si="92"/>
        <v>139.13750142857143</v>
      </c>
      <c r="AJ231" s="176">
        <f t="shared" si="92"/>
        <v>139.13749857142858</v>
      </c>
      <c r="AK231" s="176">
        <f t="shared" si="92"/>
        <v>139.13749857142858</v>
      </c>
      <c r="AL231" s="176">
        <f t="shared" si="92"/>
        <v>139.13749857142858</v>
      </c>
      <c r="AM231" s="176">
        <f t="shared" si="92"/>
        <v>139.13749857142858</v>
      </c>
      <c r="AN231" s="176">
        <f t="shared" si="92"/>
        <v>139.13749857142858</v>
      </c>
      <c r="AO231" s="176">
        <f t="shared" si="93"/>
        <v>139.13999999999999</v>
      </c>
      <c r="AP231" s="176">
        <f t="shared" si="93"/>
        <v>139.13749857142858</v>
      </c>
      <c r="AQ231" s="176">
        <f t="shared" si="93"/>
        <v>139.08607000000001</v>
      </c>
      <c r="AR231" s="176">
        <f t="shared" si="93"/>
        <v>139.13750142857143</v>
      </c>
      <c r="AS231" s="176">
        <f t="shared" si="93"/>
        <v>139.13749999999999</v>
      </c>
      <c r="AT231" s="176">
        <f t="shared" si="93"/>
        <v>138.20464000000001</v>
      </c>
      <c r="AU231" s="176">
        <f t="shared" si="93"/>
        <v>137.53179</v>
      </c>
      <c r="AV231" s="176">
        <f t="shared" si="93"/>
        <v>137.53179</v>
      </c>
      <c r="AW231" s="176">
        <f t="shared" si="93"/>
        <v>137.53179</v>
      </c>
      <c r="AX231" s="176">
        <f t="shared" si="93"/>
        <v>132.76678999999999</v>
      </c>
      <c r="AY231" s="176">
        <f t="shared" si="93"/>
        <v>132.76678999999999</v>
      </c>
      <c r="AZ231" s="176">
        <f t="shared" si="93"/>
        <v>132.76678999999999</v>
      </c>
      <c r="BA231" s="176">
        <f t="shared" si="93"/>
        <v>132.76678999999999</v>
      </c>
      <c r="BB231" s="176">
        <f t="shared" si="93"/>
        <v>132.76678999999999</v>
      </c>
      <c r="BC231" s="176">
        <f t="shared" si="93"/>
        <v>132.76678999999999</v>
      </c>
      <c r="BD231" s="176">
        <f t="shared" si="93"/>
        <v>132.76678999999999</v>
      </c>
      <c r="BE231" s="176">
        <f t="shared" si="93"/>
        <v>132.76249999999999</v>
      </c>
      <c r="BF231" s="176">
        <f t="shared" si="93"/>
        <v>132.76249999999999</v>
      </c>
      <c r="BG231" s="176">
        <f t="shared" si="93"/>
        <v>132.76249999999999</v>
      </c>
      <c r="BH231" s="176">
        <f t="shared" si="93"/>
        <v>132.76249999999999</v>
      </c>
      <c r="BI231" s="176">
        <f t="shared" si="93"/>
        <v>132.76249999999999</v>
      </c>
      <c r="BJ231" s="176">
        <f t="shared" si="93"/>
        <v>132.76249999999999</v>
      </c>
      <c r="BK231" s="176">
        <f t="shared" si="93"/>
        <v>132.76249999999999</v>
      </c>
      <c r="BL231" s="176">
        <f t="shared" si="93"/>
        <v>132.76249999999999</v>
      </c>
      <c r="BM231" s="176">
        <f t="shared" si="93"/>
        <v>132.76249999999999</v>
      </c>
    </row>
    <row r="232" spans="1:65" x14ac:dyDescent="0.25">
      <c r="B232" s="148" t="s">
        <v>582</v>
      </c>
      <c r="C232" s="148">
        <v>28</v>
      </c>
      <c r="D232" s="178">
        <v>102.04857142857144</v>
      </c>
      <c r="E232" s="178">
        <v>102.05089357142857</v>
      </c>
      <c r="F232" s="178">
        <v>102.05089357142857</v>
      </c>
      <c r="G232" s="178">
        <v>125.83446071428571</v>
      </c>
      <c r="H232" s="178">
        <v>125.83446071428571</v>
      </c>
      <c r="I232" s="178">
        <v>124.28588928571428</v>
      </c>
      <c r="J232" s="178">
        <v>125.31874642857143</v>
      </c>
      <c r="K232" s="178">
        <v>125.83446071428571</v>
      </c>
      <c r="L232" s="178">
        <v>125.83446071428571</v>
      </c>
      <c r="M232" s="178">
        <v>125.83446071428571</v>
      </c>
      <c r="N232" s="178">
        <v>125.42375214285713</v>
      </c>
      <c r="O232" s="178">
        <v>124.05232357142857</v>
      </c>
      <c r="P232" s="178">
        <v>124.05232357142857</v>
      </c>
      <c r="Q232" s="178">
        <v>124.05232357142857</v>
      </c>
      <c r="R232" s="178">
        <v>131.86423142857143</v>
      </c>
      <c r="S232" s="178">
        <v>137.57712071428571</v>
      </c>
      <c r="T232" s="178">
        <v>135.68678500000001</v>
      </c>
      <c r="U232" s="178">
        <v>135.68678500000001</v>
      </c>
      <c r="V232" s="179">
        <v>135.68678500000001</v>
      </c>
      <c r="W232" s="179">
        <v>135.68678500000001</v>
      </c>
      <c r="X232" s="179">
        <v>135.68678500000001</v>
      </c>
      <c r="Y232" s="179">
        <v>135.68678500000001</v>
      </c>
      <c r="Z232" s="179">
        <v>135.68678500000001</v>
      </c>
      <c r="AA232" s="179">
        <v>135.68678500000001</v>
      </c>
      <c r="AB232" s="179">
        <v>135.68678500000001</v>
      </c>
      <c r="AC232" s="179">
        <v>135.68678500000001</v>
      </c>
      <c r="AD232" s="179">
        <v>135.68678500000001</v>
      </c>
      <c r="AE232" s="179">
        <v>139.13749857142858</v>
      </c>
      <c r="AF232" s="179">
        <v>139.13749857142858</v>
      </c>
      <c r="AG232" s="179">
        <v>139.13749857142858</v>
      </c>
      <c r="AH232" s="179">
        <v>139.13749857142858</v>
      </c>
      <c r="AI232" s="179">
        <v>139.13750142857143</v>
      </c>
      <c r="AJ232" s="179">
        <v>139.13749857142858</v>
      </c>
      <c r="AK232" s="179">
        <v>139.13749857142858</v>
      </c>
      <c r="AL232" s="179">
        <v>139.13749857142858</v>
      </c>
      <c r="AM232" s="179">
        <v>139.13749857142858</v>
      </c>
      <c r="AN232" s="179">
        <v>139.13749857142858</v>
      </c>
      <c r="AO232" s="179">
        <v>139.13999999999999</v>
      </c>
      <c r="AP232" s="179">
        <v>139.13749857142858</v>
      </c>
      <c r="AQ232" s="180">
        <v>139.08607000000001</v>
      </c>
      <c r="AR232" s="180">
        <v>139.13750142857143</v>
      </c>
      <c r="AS232" s="180">
        <v>139.13749999999999</v>
      </c>
      <c r="AT232" s="180">
        <v>138.20464000000001</v>
      </c>
      <c r="AU232" s="181">
        <v>137.53179</v>
      </c>
      <c r="AV232" s="181">
        <v>137.53179</v>
      </c>
      <c r="AW232" s="181">
        <v>137.53179</v>
      </c>
      <c r="AX232" s="181">
        <v>132.76678999999999</v>
      </c>
      <c r="AY232" s="181">
        <v>132.76678999999999</v>
      </c>
      <c r="AZ232" s="181">
        <v>132.76678999999999</v>
      </c>
      <c r="BA232" s="181">
        <v>132.76678999999999</v>
      </c>
      <c r="BB232" s="181">
        <v>132.76678999999999</v>
      </c>
      <c r="BC232" s="181">
        <v>132.76678999999999</v>
      </c>
      <c r="BD232" s="181">
        <v>132.76678999999999</v>
      </c>
      <c r="BE232" s="182">
        <v>132.76249999999999</v>
      </c>
      <c r="BF232" s="182">
        <v>132.76249999999999</v>
      </c>
      <c r="BG232" s="182">
        <v>132.76249999999999</v>
      </c>
      <c r="BH232" s="182">
        <v>132.76249999999999</v>
      </c>
      <c r="BI232" s="182">
        <v>132.76249999999999</v>
      </c>
      <c r="BJ232" s="182">
        <v>132.76249999999999</v>
      </c>
      <c r="BK232" s="182">
        <v>132.76249999999999</v>
      </c>
      <c r="BL232" s="182">
        <v>132.76249999999999</v>
      </c>
      <c r="BM232" s="182">
        <v>132.76249999999999</v>
      </c>
    </row>
    <row r="233" spans="1:65" x14ac:dyDescent="0.25">
      <c r="D233" s="178"/>
      <c r="E233" s="178"/>
      <c r="F233" s="178"/>
      <c r="G233" s="178"/>
      <c r="H233" s="178"/>
      <c r="I233" s="178"/>
      <c r="J233" s="178"/>
      <c r="K233" s="178"/>
      <c r="L233" s="178"/>
      <c r="M233" s="178"/>
      <c r="N233" s="178"/>
      <c r="O233" s="178"/>
      <c r="P233" s="178"/>
      <c r="Q233" s="178"/>
      <c r="R233" s="178"/>
      <c r="S233" s="178"/>
      <c r="T233" s="178"/>
      <c r="U233" s="178"/>
      <c r="V233" s="179"/>
      <c r="W233" s="179"/>
      <c r="X233" s="179"/>
      <c r="Y233" s="179"/>
      <c r="Z233" s="179"/>
      <c r="AA233" s="179"/>
      <c r="AB233" s="179"/>
      <c r="AC233" s="179"/>
      <c r="AD233" s="179"/>
      <c r="AE233" s="179"/>
      <c r="AF233" s="179"/>
      <c r="AG233" s="179"/>
      <c r="AH233" s="179"/>
      <c r="AI233" s="179"/>
      <c r="AJ233" s="179"/>
      <c r="AK233" s="179"/>
      <c r="AL233" s="179"/>
      <c r="AM233" s="179"/>
      <c r="AN233" s="180"/>
      <c r="AO233" s="179"/>
      <c r="AP233" s="179"/>
      <c r="AQ233" s="180"/>
      <c r="AR233" s="180"/>
      <c r="AS233" s="180"/>
      <c r="AT233" s="180"/>
      <c r="AU233" s="181"/>
      <c r="AW233" s="181"/>
      <c r="AY233" s="181"/>
      <c r="AZ233" s="181"/>
      <c r="BA233" s="181"/>
      <c r="BD233" s="181"/>
      <c r="BF233" s="181"/>
      <c r="BG233" s="181"/>
    </row>
    <row r="234" spans="1:65" x14ac:dyDescent="0.25">
      <c r="A234" s="159" t="s">
        <v>127</v>
      </c>
      <c r="B234" s="192"/>
      <c r="C234" s="161">
        <v>53</v>
      </c>
      <c r="D234" s="162">
        <f>(D235*15+D245*6+D254*12+D263*20)/53</f>
        <v>102.50377358490567</v>
      </c>
      <c r="E234" s="162">
        <f t="shared" ref="E234:BK234" si="94">(E235*15+E245*6+E254*12+E263*20)/53</f>
        <v>102.48306283018867</v>
      </c>
      <c r="F234" s="162">
        <f t="shared" si="94"/>
        <v>102.51450509433961</v>
      </c>
      <c r="G234" s="162">
        <f t="shared" si="94"/>
        <v>103.57924849056604</v>
      </c>
      <c r="H234" s="162">
        <f t="shared" si="94"/>
        <v>103.01449584905659</v>
      </c>
      <c r="I234" s="162">
        <f t="shared" si="94"/>
        <v>103.56701301886791</v>
      </c>
      <c r="J234" s="162">
        <f t="shared" si="94"/>
        <v>103.90569264150945</v>
      </c>
      <c r="K234" s="162">
        <f t="shared" si="94"/>
        <v>104.0728366037736</v>
      </c>
      <c r="L234" s="162">
        <f t="shared" si="94"/>
        <v>103.92747924528301</v>
      </c>
      <c r="M234" s="162">
        <f t="shared" si="94"/>
        <v>104.30946867924528</v>
      </c>
      <c r="N234" s="162">
        <f t="shared" si="94"/>
        <v>104.5362037735849</v>
      </c>
      <c r="O234" s="162">
        <f t="shared" si="94"/>
        <v>104.49215283018869</v>
      </c>
      <c r="P234" s="162">
        <f t="shared" si="94"/>
        <v>105.13230773584905</v>
      </c>
      <c r="Q234" s="162">
        <f t="shared" si="94"/>
        <v>105.08804962264151</v>
      </c>
      <c r="R234" s="162">
        <f t="shared" si="94"/>
        <v>105.22543924528301</v>
      </c>
      <c r="S234" s="162">
        <f t="shared" si="94"/>
        <v>104.81635641509433</v>
      </c>
      <c r="T234" s="162">
        <f t="shared" si="94"/>
        <v>104.54071056603775</v>
      </c>
      <c r="U234" s="162">
        <f t="shared" si="94"/>
        <v>104.70949754716983</v>
      </c>
      <c r="V234" s="163">
        <f t="shared" si="94"/>
        <v>104.3124133962264</v>
      </c>
      <c r="W234" s="163">
        <f t="shared" si="94"/>
        <v>104.07643773584905</v>
      </c>
      <c r="X234" s="163">
        <f t="shared" si="94"/>
        <v>104.13357207547169</v>
      </c>
      <c r="Y234" s="163">
        <f t="shared" si="94"/>
        <v>104.02502245283019</v>
      </c>
      <c r="Z234" s="163">
        <f t="shared" si="94"/>
        <v>104.24681113207548</v>
      </c>
      <c r="AA234" s="163">
        <f t="shared" si="94"/>
        <v>103.22639188679246</v>
      </c>
      <c r="AB234" s="163">
        <f t="shared" si="94"/>
        <v>103.47014471698112</v>
      </c>
      <c r="AC234" s="163">
        <f t="shared" si="94"/>
        <v>103.2126320754717</v>
      </c>
      <c r="AD234" s="163">
        <f t="shared" si="94"/>
        <v>103.25246528301886</v>
      </c>
      <c r="AE234" s="163">
        <f t="shared" si="94"/>
        <v>103.43488188679245</v>
      </c>
      <c r="AF234" s="163">
        <f t="shared" si="94"/>
        <v>103.61742490566037</v>
      </c>
      <c r="AG234" s="163">
        <f t="shared" si="94"/>
        <v>102.83764490566037</v>
      </c>
      <c r="AH234" s="163">
        <f t="shared" si="94"/>
        <v>104.97460962264151</v>
      </c>
      <c r="AI234" s="163">
        <f t="shared" si="94"/>
        <v>104.87609849056604</v>
      </c>
      <c r="AJ234" s="163">
        <f t="shared" si="94"/>
        <v>105.15722528301887</v>
      </c>
      <c r="AK234" s="163">
        <f t="shared" si="94"/>
        <v>105.47436698113208</v>
      </c>
      <c r="AL234" s="163">
        <f t="shared" si="94"/>
        <v>105.31895641509433</v>
      </c>
      <c r="AM234" s="163">
        <f t="shared" si="94"/>
        <v>105.03424150943397</v>
      </c>
      <c r="AN234" s="163">
        <f t="shared" si="94"/>
        <v>105.4202166037736</v>
      </c>
      <c r="AO234" s="163">
        <f t="shared" si="94"/>
        <v>105.46014566037735</v>
      </c>
      <c r="AP234" s="163">
        <f t="shared" si="94"/>
        <v>105.45971867924528</v>
      </c>
      <c r="AQ234" s="163">
        <f t="shared" si="94"/>
        <v>105.58993056603774</v>
      </c>
      <c r="AR234" s="163">
        <f t="shared" si="94"/>
        <v>105.89304528301886</v>
      </c>
      <c r="AS234" s="163">
        <f t="shared" si="94"/>
        <v>106.32335226415094</v>
      </c>
      <c r="AT234" s="163">
        <f t="shared" si="94"/>
        <v>107.4590083018868</v>
      </c>
      <c r="AU234" s="163">
        <f t="shared" si="94"/>
        <v>107.63814641509434</v>
      </c>
      <c r="AV234" s="163">
        <f t="shared" si="94"/>
        <v>109.29299358490566</v>
      </c>
      <c r="AW234" s="163">
        <f t="shared" si="94"/>
        <v>110.10759301886792</v>
      </c>
      <c r="AX234" s="163">
        <f t="shared" si="94"/>
        <v>112.47717132075471</v>
      </c>
      <c r="AY234" s="163">
        <f t="shared" si="94"/>
        <v>112.45748566037733</v>
      </c>
      <c r="AZ234" s="163">
        <f t="shared" si="94"/>
        <v>112.55745471698113</v>
      </c>
      <c r="BA234" s="163">
        <f t="shared" si="94"/>
        <v>113.28503113207546</v>
      </c>
      <c r="BB234" s="163">
        <f t="shared" si="94"/>
        <v>113.1583720754717</v>
      </c>
      <c r="BC234" s="163">
        <f t="shared" si="94"/>
        <v>113.43070283018868</v>
      </c>
      <c r="BD234" s="163">
        <f t="shared" si="94"/>
        <v>113.38926433962263</v>
      </c>
      <c r="BE234" s="163">
        <f t="shared" si="94"/>
        <v>113.43372056603774</v>
      </c>
      <c r="BF234" s="163">
        <f t="shared" si="94"/>
        <v>115.40307584905658</v>
      </c>
      <c r="BG234" s="163">
        <f t="shared" si="94"/>
        <v>115.12517018867923</v>
      </c>
      <c r="BH234" s="163">
        <f t="shared" si="94"/>
        <v>114.7764558490566</v>
      </c>
      <c r="BI234" s="163">
        <f t="shared" si="94"/>
        <v>117.74467754716981</v>
      </c>
      <c r="BJ234" s="163">
        <f t="shared" si="94"/>
        <v>117.76502433962264</v>
      </c>
      <c r="BK234" s="163">
        <f t="shared" si="94"/>
        <v>117.3822517015047</v>
      </c>
      <c r="BL234" s="163">
        <f>(BL235*15+BL245*6+BL254*12+BL263*20)/53</f>
        <v>116.7337320788632</v>
      </c>
      <c r="BM234" s="163">
        <f>(BM235*15+BM245*6+BM254*12+BM263*20)/53</f>
        <v>116.85014868263677</v>
      </c>
    </row>
    <row r="235" spans="1:65" s="147" customFormat="1" x14ac:dyDescent="0.25">
      <c r="A235" s="189" t="s">
        <v>128</v>
      </c>
      <c r="B235" s="215"/>
      <c r="C235" s="168">
        <v>15</v>
      </c>
      <c r="D235" s="169">
        <f>(D236*9+D239*4+D241*1+D243*1)/15</f>
        <v>101.12333333333332</v>
      </c>
      <c r="E235" s="169">
        <f t="shared" ref="E235:W235" si="95">(E236*9+E239*4+E241*1+E243*1)/15</f>
        <v>101.124408</v>
      </c>
      <c r="F235" s="169">
        <f t="shared" si="95"/>
        <v>101.23550400000001</v>
      </c>
      <c r="G235" s="169">
        <f t="shared" si="95"/>
        <v>101.06497466666669</v>
      </c>
      <c r="H235" s="169">
        <f t="shared" si="95"/>
        <v>99.805363999999983</v>
      </c>
      <c r="I235" s="169">
        <f t="shared" si="95"/>
        <v>100.13207199999998</v>
      </c>
      <c r="J235" s="169">
        <f t="shared" si="95"/>
        <v>99.417570666666677</v>
      </c>
      <c r="K235" s="169">
        <f t="shared" si="95"/>
        <v>99.447199333333344</v>
      </c>
      <c r="L235" s="169">
        <f t="shared" si="95"/>
        <v>98.697223333333341</v>
      </c>
      <c r="M235" s="169">
        <f t="shared" si="95"/>
        <v>99.642615333333353</v>
      </c>
      <c r="N235" s="169">
        <f t="shared" si="95"/>
        <v>99.417790000000011</v>
      </c>
      <c r="O235" s="169">
        <f t="shared" si="95"/>
        <v>99.182971333333342</v>
      </c>
      <c r="P235" s="169">
        <f t="shared" si="95"/>
        <v>98.304732666666681</v>
      </c>
      <c r="Q235" s="169">
        <f t="shared" si="95"/>
        <v>97.911472666666668</v>
      </c>
      <c r="R235" s="169">
        <f t="shared" si="95"/>
        <v>98.39691599999999</v>
      </c>
      <c r="S235" s="169">
        <f t="shared" si="95"/>
        <v>96.583118666666664</v>
      </c>
      <c r="T235" s="169">
        <f t="shared" si="95"/>
        <v>95.609170000000006</v>
      </c>
      <c r="U235" s="169">
        <f t="shared" si="95"/>
        <v>95.643143333333327</v>
      </c>
      <c r="V235" s="170">
        <f t="shared" si="95"/>
        <v>93.634602000000001</v>
      </c>
      <c r="W235" s="170">
        <f t="shared" si="95"/>
        <v>92.675885333333326</v>
      </c>
      <c r="X235" s="170">
        <v>92.248748666666671</v>
      </c>
      <c r="Y235" s="170">
        <v>92.236214666666655</v>
      </c>
      <c r="Z235" s="170">
        <v>92.232272000000009</v>
      </c>
      <c r="AA235" s="170">
        <v>88.528913333333335</v>
      </c>
      <c r="AB235" s="170">
        <v>88.816451999999998</v>
      </c>
      <c r="AC235" s="170">
        <v>87.906574000000006</v>
      </c>
      <c r="AD235" s="170">
        <v>88.047309999999996</v>
      </c>
      <c r="AE235" s="170">
        <v>88.610968666666665</v>
      </c>
      <c r="AF235" s="170">
        <v>88.984640666666664</v>
      </c>
      <c r="AG235" s="170">
        <v>85.786974000000001</v>
      </c>
      <c r="AH235" s="170">
        <v>86.276555333333349</v>
      </c>
      <c r="AI235" s="170">
        <v>84.932190000000006</v>
      </c>
      <c r="AJ235" s="170">
        <v>84.594361333333339</v>
      </c>
      <c r="AK235" s="170">
        <v>85.12381133333335</v>
      </c>
      <c r="AL235" s="170">
        <v>84.519452000000001</v>
      </c>
      <c r="AM235" s="170">
        <f t="shared" ref="AM235:BM235" si="96">(AM236*9+AM239*4+AM241*1+AM243*1)/15</f>
        <v>84.929020000000008</v>
      </c>
      <c r="AN235" s="170">
        <f t="shared" si="96"/>
        <v>85.96277266666668</v>
      </c>
      <c r="AO235" s="170">
        <f t="shared" si="96"/>
        <v>85.965848000000008</v>
      </c>
      <c r="AP235" s="170">
        <f t="shared" si="96"/>
        <v>85.534344000000004</v>
      </c>
      <c r="AQ235" s="170">
        <f t="shared" si="96"/>
        <v>85.625592666666677</v>
      </c>
      <c r="AR235" s="170">
        <f t="shared" si="96"/>
        <v>86.686410666666674</v>
      </c>
      <c r="AS235" s="170">
        <f t="shared" si="96"/>
        <v>83.90227400000002</v>
      </c>
      <c r="AT235" s="170">
        <f t="shared" si="96"/>
        <v>82.619790000000009</v>
      </c>
      <c r="AU235" s="170">
        <f t="shared" si="96"/>
        <v>83.252744666666658</v>
      </c>
      <c r="AV235" s="170">
        <f t="shared" si="96"/>
        <v>83.256078000000016</v>
      </c>
      <c r="AW235" s="170">
        <f t="shared" si="96"/>
        <v>84.105107333333336</v>
      </c>
      <c r="AX235" s="170">
        <f t="shared" si="96"/>
        <v>84.10186933333334</v>
      </c>
      <c r="AY235" s="170">
        <f t="shared" si="96"/>
        <v>83.46617333333333</v>
      </c>
      <c r="AZ235" s="170">
        <f t="shared" si="96"/>
        <v>82.930841333333333</v>
      </c>
      <c r="BA235" s="170">
        <f t="shared" si="96"/>
        <v>84.499974000000009</v>
      </c>
      <c r="BB235" s="170">
        <f t="shared" si="96"/>
        <v>83.687546666666677</v>
      </c>
      <c r="BC235" s="170">
        <f t="shared" si="96"/>
        <v>83.478605333333334</v>
      </c>
      <c r="BD235" s="170">
        <f t="shared" si="96"/>
        <v>83.332189333333346</v>
      </c>
      <c r="BE235" s="170">
        <f t="shared" si="96"/>
        <v>83.48926800000001</v>
      </c>
      <c r="BF235" s="170">
        <f t="shared" si="96"/>
        <v>84.206782666666669</v>
      </c>
      <c r="BG235" s="170">
        <f t="shared" si="96"/>
        <v>82.777002666666661</v>
      </c>
      <c r="BH235" s="170">
        <f t="shared" si="96"/>
        <v>80.573736666666676</v>
      </c>
      <c r="BI235" s="170">
        <f t="shared" si="96"/>
        <v>81.291626666666673</v>
      </c>
      <c r="BJ235" s="170">
        <f t="shared" si="96"/>
        <v>80.886763333333334</v>
      </c>
      <c r="BK235" s="170">
        <f t="shared" si="96"/>
        <v>78.765541333333346</v>
      </c>
      <c r="BL235" s="170">
        <f t="shared" si="96"/>
        <v>77.975904</v>
      </c>
      <c r="BM235" s="170">
        <f t="shared" si="96"/>
        <v>77.876441333333332</v>
      </c>
    </row>
    <row r="236" spans="1:65" x14ac:dyDescent="0.25">
      <c r="A236" s="173" t="s">
        <v>583</v>
      </c>
      <c r="B236" s="216"/>
      <c r="C236" s="186">
        <v>9</v>
      </c>
      <c r="D236" s="175">
        <f>(D237*4+D238*5)/9</f>
        <v>102.47888888888889</v>
      </c>
      <c r="E236" s="175">
        <f t="shared" ref="E236:BJ236" si="97">(E237*4+E238*5)/9</f>
        <v>102.47937555555556</v>
      </c>
      <c r="F236" s="175">
        <f t="shared" si="97"/>
        <v>102.66453555555556</v>
      </c>
      <c r="G236" s="175">
        <f t="shared" si="97"/>
        <v>102.66453555555556</v>
      </c>
      <c r="H236" s="175">
        <f t="shared" si="97"/>
        <v>101.17363555555555</v>
      </c>
      <c r="I236" s="175">
        <f t="shared" si="97"/>
        <v>101.66188888888888</v>
      </c>
      <c r="J236" s="175">
        <f t="shared" si="97"/>
        <v>100.47105333333333</v>
      </c>
      <c r="K236" s="175">
        <f t="shared" si="97"/>
        <v>100.47105333333333</v>
      </c>
      <c r="L236" s="175">
        <f t="shared" si="97"/>
        <v>99.221093333333329</v>
      </c>
      <c r="M236" s="175">
        <f t="shared" si="97"/>
        <v>100.79675555555556</v>
      </c>
      <c r="N236" s="175">
        <f t="shared" si="97"/>
        <v>99.862271111111113</v>
      </c>
      <c r="O236" s="175">
        <f t="shared" si="97"/>
        <v>99.862271111111113</v>
      </c>
      <c r="P236" s="175">
        <f t="shared" si="97"/>
        <v>99.862271111111113</v>
      </c>
      <c r="Q236" s="175">
        <f t="shared" si="97"/>
        <v>99.862271111111113</v>
      </c>
      <c r="R236" s="175">
        <f t="shared" si="97"/>
        <v>100.76140888888888</v>
      </c>
      <c r="S236" s="175">
        <f t="shared" si="97"/>
        <v>97.709564444444439</v>
      </c>
      <c r="T236" s="175">
        <f t="shared" si="97"/>
        <v>96.016871111111115</v>
      </c>
      <c r="U236" s="175">
        <f t="shared" si="97"/>
        <v>96.016871111111115</v>
      </c>
      <c r="V236" s="176">
        <f t="shared" si="97"/>
        <v>92.669302222222228</v>
      </c>
      <c r="W236" s="176">
        <f t="shared" si="97"/>
        <v>91.071444444444452</v>
      </c>
      <c r="X236" s="176">
        <f t="shared" si="97"/>
        <v>90.669346666666669</v>
      </c>
      <c r="Y236" s="176">
        <f t="shared" si="97"/>
        <v>90.648456666666661</v>
      </c>
      <c r="Z236" s="176">
        <f t="shared" si="97"/>
        <v>90.669346666666669</v>
      </c>
      <c r="AA236" s="176">
        <f t="shared" si="97"/>
        <v>84.680422222222234</v>
      </c>
      <c r="AB236" s="176">
        <f t="shared" si="97"/>
        <v>84.557496666666665</v>
      </c>
      <c r="AC236" s="176">
        <f t="shared" si="97"/>
        <v>83.041033333333345</v>
      </c>
      <c r="AD236" s="176">
        <f t="shared" si="97"/>
        <v>83.275593333333347</v>
      </c>
      <c r="AE236" s="176">
        <f t="shared" si="97"/>
        <v>84.215024444444452</v>
      </c>
      <c r="AF236" s="176">
        <f t="shared" si="97"/>
        <v>84.761442222222229</v>
      </c>
      <c r="AG236" s="176">
        <f t="shared" si="97"/>
        <v>79.431997777777781</v>
      </c>
      <c r="AH236" s="176">
        <f t="shared" si="97"/>
        <v>78.874748888888888</v>
      </c>
      <c r="AI236" s="176">
        <f t="shared" si="97"/>
        <v>76.634140000000002</v>
      </c>
      <c r="AJ236" s="176">
        <f t="shared" si="97"/>
        <v>78.279018888888885</v>
      </c>
      <c r="AK236" s="176">
        <f t="shared" si="97"/>
        <v>78.470870000000005</v>
      </c>
      <c r="AL236" s="176">
        <f t="shared" si="97"/>
        <v>77.530243333333331</v>
      </c>
      <c r="AM236" s="176">
        <f t="shared" si="97"/>
        <v>78.212856666666667</v>
      </c>
      <c r="AN236" s="176">
        <f t="shared" si="97"/>
        <v>79.935777777777787</v>
      </c>
      <c r="AO236" s="176">
        <f t="shared" si="97"/>
        <v>79.935777777777787</v>
      </c>
      <c r="AP236" s="176">
        <f t="shared" si="97"/>
        <v>79.221730000000008</v>
      </c>
      <c r="AQ236" s="176">
        <f t="shared" si="97"/>
        <v>79.37777777777778</v>
      </c>
      <c r="AR236" s="176">
        <f t="shared" si="97"/>
        <v>81.141838888888898</v>
      </c>
      <c r="AS236" s="176">
        <f t="shared" si="97"/>
        <v>76.505395555555552</v>
      </c>
      <c r="AT236" s="176">
        <f t="shared" si="97"/>
        <v>74.421440000000004</v>
      </c>
      <c r="AU236" s="176">
        <f t="shared" si="97"/>
        <v>75.823031111111106</v>
      </c>
      <c r="AV236" s="176">
        <f t="shared" si="97"/>
        <v>75.828586666666681</v>
      </c>
      <c r="AW236" s="176">
        <f t="shared" si="97"/>
        <v>76.888080000000002</v>
      </c>
      <c r="AX236" s="176">
        <f t="shared" si="97"/>
        <v>77.28008777777778</v>
      </c>
      <c r="AY236" s="176">
        <f t="shared" si="97"/>
        <v>76.22059444444443</v>
      </c>
      <c r="AZ236" s="176">
        <f t="shared" si="97"/>
        <v>76.843071111111101</v>
      </c>
      <c r="BA236" s="176">
        <f t="shared" si="97"/>
        <v>77.071338888888874</v>
      </c>
      <c r="BB236" s="176">
        <f t="shared" si="97"/>
        <v>75.726355555555557</v>
      </c>
      <c r="BC236" s="176">
        <f t="shared" si="97"/>
        <v>75.37812000000001</v>
      </c>
      <c r="BD236" s="176">
        <f t="shared" si="97"/>
        <v>75.13409333333334</v>
      </c>
      <c r="BE236" s="176">
        <f t="shared" si="97"/>
        <v>75.386828888888886</v>
      </c>
      <c r="BF236" s="176">
        <f t="shared" si="97"/>
        <v>76.582686666666675</v>
      </c>
      <c r="BG236" s="176">
        <f t="shared" si="97"/>
        <v>74.701108888888882</v>
      </c>
      <c r="BH236" s="176">
        <f t="shared" si="97"/>
        <v>71.028997777777775</v>
      </c>
      <c r="BI236" s="176">
        <f t="shared" si="97"/>
        <v>73.084722222222226</v>
      </c>
      <c r="BJ236" s="176">
        <f t="shared" si="97"/>
        <v>72.474406666666653</v>
      </c>
      <c r="BK236" s="176">
        <f>(BK237*4+BK238*5)/9</f>
        <v>68.93903777777777</v>
      </c>
      <c r="BL236" s="176">
        <f>(BL237*4+BL238*5)/9</f>
        <v>67.622975555555556</v>
      </c>
      <c r="BM236" s="176">
        <f>(BM237*4+BM238*5)/9</f>
        <v>67.414797777777778</v>
      </c>
    </row>
    <row r="237" spans="1:65" x14ac:dyDescent="0.25">
      <c r="B237" s="148" t="s">
        <v>584</v>
      </c>
      <c r="C237" s="148">
        <v>4</v>
      </c>
      <c r="D237" s="178">
        <v>100.58</v>
      </c>
      <c r="E237" s="178">
        <v>100.57908999999999</v>
      </c>
      <c r="F237" s="178">
        <v>100.57908999999999</v>
      </c>
      <c r="G237" s="178">
        <v>100.57908999999999</v>
      </c>
      <c r="H237" s="178">
        <v>100.57908999999999</v>
      </c>
      <c r="I237" s="178">
        <v>100.57908999999999</v>
      </c>
      <c r="J237" s="178">
        <v>96.00085</v>
      </c>
      <c r="K237" s="178">
        <v>96.000860000000003</v>
      </c>
      <c r="L237" s="178">
        <v>92.441950000000006</v>
      </c>
      <c r="M237" s="178">
        <v>92.441950000000006</v>
      </c>
      <c r="N237" s="178">
        <v>92.441950000000006</v>
      </c>
      <c r="O237" s="178">
        <v>92.441950000000006</v>
      </c>
      <c r="P237" s="178">
        <v>92.441950000000006</v>
      </c>
      <c r="Q237" s="178">
        <v>92.441950000000006</v>
      </c>
      <c r="R237" s="178">
        <v>92.441950000000006</v>
      </c>
      <c r="S237" s="178">
        <v>92.441950000000006</v>
      </c>
      <c r="T237" s="178">
        <v>89.278779999999998</v>
      </c>
      <c r="U237" s="178">
        <v>89.278779999999998</v>
      </c>
      <c r="V237" s="179">
        <v>88.059799999999996</v>
      </c>
      <c r="W237" s="179">
        <v>88.059799999999996</v>
      </c>
      <c r="X237" s="179">
        <v>86.123660000000001</v>
      </c>
      <c r="Y237" s="179">
        <v>86.123660000000001</v>
      </c>
      <c r="Z237" s="179">
        <v>86.123660000000001</v>
      </c>
      <c r="AA237" s="179">
        <v>74.096220000000002</v>
      </c>
      <c r="AB237" s="179">
        <v>78.921210000000002</v>
      </c>
      <c r="AC237" s="179">
        <v>78.003370000000004</v>
      </c>
      <c r="AD237" s="179">
        <v>74.096220000000002</v>
      </c>
      <c r="AE237" s="179">
        <v>74.096220000000002</v>
      </c>
      <c r="AF237" s="179">
        <v>76.581770000000006</v>
      </c>
      <c r="AG237" s="179">
        <v>64.590519999999998</v>
      </c>
      <c r="AH237" s="179">
        <v>64.590519999999998</v>
      </c>
      <c r="AI237" s="179">
        <v>61.355130000000003</v>
      </c>
      <c r="AJ237" s="179">
        <v>66.077929999999995</v>
      </c>
      <c r="AK237" s="179">
        <v>64.336849999999998</v>
      </c>
      <c r="AL237" s="179">
        <v>62.220440000000004</v>
      </c>
      <c r="AM237" s="179">
        <v>63.756320000000002</v>
      </c>
      <c r="AN237" s="179">
        <v>64.105500000000006</v>
      </c>
      <c r="AO237" s="180">
        <v>64.105500000000006</v>
      </c>
      <c r="AP237" s="179">
        <v>64.105500000000006</v>
      </c>
      <c r="AQ237" s="180">
        <v>64.099999999999994</v>
      </c>
      <c r="AR237" s="180">
        <v>64.105500000000006</v>
      </c>
      <c r="AS237" s="180">
        <v>61.637140000000002</v>
      </c>
      <c r="AT237" s="180">
        <v>56.373240000000003</v>
      </c>
      <c r="AU237" s="181">
        <v>59.526820000000001</v>
      </c>
      <c r="AV237" s="181">
        <v>59.526820000000001</v>
      </c>
      <c r="AW237" s="181">
        <v>61.910679999999999</v>
      </c>
      <c r="AX237" s="181">
        <v>61.910679999999999</v>
      </c>
      <c r="AY237" s="181">
        <v>59.526820000000001</v>
      </c>
      <c r="AZ237" s="181">
        <v>60.93441</v>
      </c>
      <c r="BA237" s="181">
        <v>60.93441</v>
      </c>
      <c r="BB237" s="181">
        <v>59.784300000000002</v>
      </c>
      <c r="BC237" s="182">
        <v>57.850769999999997</v>
      </c>
      <c r="BD237" s="182">
        <v>57.30171</v>
      </c>
      <c r="BE237" s="182">
        <v>58.395409999999998</v>
      </c>
      <c r="BF237" s="182">
        <v>61.086089999999999</v>
      </c>
      <c r="BG237" s="182">
        <v>58.127369999999999</v>
      </c>
      <c r="BH237" s="182">
        <v>58.127369999999999</v>
      </c>
      <c r="BI237" s="182">
        <v>58.127369999999999</v>
      </c>
      <c r="BJ237" s="182">
        <v>58.127369999999999</v>
      </c>
      <c r="BK237" s="182">
        <v>54.837290000000003</v>
      </c>
      <c r="BL237" s="182">
        <v>53.76681</v>
      </c>
      <c r="BM237" s="182">
        <v>54.456400000000002</v>
      </c>
    </row>
    <row r="238" spans="1:65" x14ac:dyDescent="0.25">
      <c r="B238" s="148" t="s">
        <v>585</v>
      </c>
      <c r="C238" s="148">
        <v>5</v>
      </c>
      <c r="D238" s="178">
        <v>103.998</v>
      </c>
      <c r="E238" s="178">
        <v>103.99960400000001</v>
      </c>
      <c r="F238" s="178">
        <v>104.33289199999999</v>
      </c>
      <c r="G238" s="178">
        <v>104.33289199999999</v>
      </c>
      <c r="H238" s="178">
        <v>101.649272</v>
      </c>
      <c r="I238" s="178">
        <v>102.528128</v>
      </c>
      <c r="J238" s="178">
        <v>104.04721600000001</v>
      </c>
      <c r="K238" s="178">
        <v>104.047208</v>
      </c>
      <c r="L238" s="178">
        <v>104.644408</v>
      </c>
      <c r="M238" s="178">
        <v>107.48060000000001</v>
      </c>
      <c r="N238" s="178">
        <v>105.79852799999999</v>
      </c>
      <c r="O238" s="178">
        <v>105.79852799999999</v>
      </c>
      <c r="P238" s="178">
        <v>105.79852799999999</v>
      </c>
      <c r="Q238" s="178">
        <v>105.79852799999999</v>
      </c>
      <c r="R238" s="178">
        <v>107.41697600000001</v>
      </c>
      <c r="S238" s="178">
        <v>101.92365600000001</v>
      </c>
      <c r="T238" s="178">
        <v>101.40734399999999</v>
      </c>
      <c r="U238" s="178">
        <v>101.40734399999999</v>
      </c>
      <c r="V238" s="179">
        <v>96.356904000000014</v>
      </c>
      <c r="W238" s="179">
        <v>93.480760000000004</v>
      </c>
      <c r="X238" s="179">
        <v>94.305896000000004</v>
      </c>
      <c r="Y238" s="179">
        <v>94.268293999999997</v>
      </c>
      <c r="Z238" s="179">
        <v>94.305896000000004</v>
      </c>
      <c r="AA238" s="179">
        <v>93.147784000000001</v>
      </c>
      <c r="AB238" s="179">
        <v>89.066525999999996</v>
      </c>
      <c r="AC238" s="179">
        <v>87.071163999999996</v>
      </c>
      <c r="AD238" s="179">
        <v>90.619091999999995</v>
      </c>
      <c r="AE238" s="179">
        <v>92.310068000000001</v>
      </c>
      <c r="AF238" s="179">
        <v>91.305179999999993</v>
      </c>
      <c r="AG238" s="179">
        <v>91.305179999999993</v>
      </c>
      <c r="AH238" s="179">
        <v>90.302132</v>
      </c>
      <c r="AI238" s="179">
        <v>88.857348000000002</v>
      </c>
      <c r="AJ238" s="179">
        <v>88.039889999999986</v>
      </c>
      <c r="AK238" s="179">
        <v>89.778086000000002</v>
      </c>
      <c r="AL238" s="179">
        <v>89.778086000000002</v>
      </c>
      <c r="AM238" s="179">
        <v>89.778086000000002</v>
      </c>
      <c r="AN238" s="180">
        <v>92.6</v>
      </c>
      <c r="AO238" s="179">
        <v>92.6</v>
      </c>
      <c r="AP238" s="179">
        <v>91.314713999999995</v>
      </c>
      <c r="AQ238" s="180">
        <v>91.6</v>
      </c>
      <c r="AR238" s="180">
        <v>94.770910000000001</v>
      </c>
      <c r="AS238" s="180">
        <v>88.4</v>
      </c>
      <c r="AT238" s="180">
        <v>88.86</v>
      </c>
      <c r="AU238" s="180">
        <v>88.86</v>
      </c>
      <c r="AV238" s="180">
        <v>88.87</v>
      </c>
      <c r="AW238" s="180">
        <v>88.87</v>
      </c>
      <c r="AX238" s="181">
        <v>89.575614000000002</v>
      </c>
      <c r="AY238" s="181">
        <v>89.575614000000002</v>
      </c>
      <c r="AZ238" s="180">
        <v>89.57</v>
      </c>
      <c r="BA238" s="180">
        <v>89.980881999999994</v>
      </c>
      <c r="BB238" s="180">
        <v>88.48</v>
      </c>
      <c r="BC238" s="182">
        <v>89.4</v>
      </c>
      <c r="BD238" s="182">
        <v>89.4</v>
      </c>
      <c r="BE238" s="182">
        <v>88.97996400000001</v>
      </c>
      <c r="BF238" s="182">
        <v>88.97996400000001</v>
      </c>
      <c r="BG238" s="182">
        <v>87.960099999999997</v>
      </c>
      <c r="BH238" s="181">
        <v>81.350300000000004</v>
      </c>
      <c r="BI238" s="181">
        <v>85.050603999999993</v>
      </c>
      <c r="BJ238" s="182">
        <v>83.952035999999993</v>
      </c>
      <c r="BK238" s="181">
        <v>80.220435999999992</v>
      </c>
      <c r="BL238" s="181">
        <v>78.707908000000003</v>
      </c>
      <c r="BM238" s="181">
        <v>77.781515999999982</v>
      </c>
    </row>
    <row r="239" spans="1:65" x14ac:dyDescent="0.25">
      <c r="A239" s="173" t="s">
        <v>129</v>
      </c>
      <c r="B239" s="188"/>
      <c r="C239" s="186">
        <v>4</v>
      </c>
      <c r="D239" s="175">
        <f>D240</f>
        <v>97.784999999999997</v>
      </c>
      <c r="E239" s="175">
        <f t="shared" ref="E239:BM239" si="98">E240</f>
        <v>97.788767500000006</v>
      </c>
      <c r="F239" s="175">
        <f t="shared" si="98"/>
        <v>97.788767500000006</v>
      </c>
      <c r="G239" s="175">
        <f t="shared" si="98"/>
        <v>97.442649999999986</v>
      </c>
      <c r="H239" s="175">
        <f t="shared" si="98"/>
        <v>95.887827499999986</v>
      </c>
      <c r="I239" s="175">
        <f t="shared" si="98"/>
        <v>95.887827499999986</v>
      </c>
      <c r="J239" s="175">
        <f t="shared" si="98"/>
        <v>95.887827499999986</v>
      </c>
      <c r="K239" s="175">
        <f t="shared" si="98"/>
        <v>95.887827499999986</v>
      </c>
      <c r="L239" s="175">
        <f t="shared" si="98"/>
        <v>95.887827499999986</v>
      </c>
      <c r="M239" s="175">
        <f t="shared" si="98"/>
        <v>95.887807499999994</v>
      </c>
      <c r="N239" s="175">
        <f t="shared" si="98"/>
        <v>97.104774999999989</v>
      </c>
      <c r="O239" s="175">
        <f t="shared" si="98"/>
        <v>96.543770000000009</v>
      </c>
      <c r="P239" s="175">
        <f t="shared" si="98"/>
        <v>93.486935000000003</v>
      </c>
      <c r="Q239" s="175">
        <f t="shared" si="98"/>
        <v>92.012209999999996</v>
      </c>
      <c r="R239" s="175">
        <f t="shared" si="98"/>
        <v>92.012209999999996</v>
      </c>
      <c r="S239" s="175">
        <f t="shared" si="98"/>
        <v>92.012209999999996</v>
      </c>
      <c r="T239" s="175">
        <f t="shared" si="98"/>
        <v>92.012217499999991</v>
      </c>
      <c r="U239" s="175">
        <f t="shared" si="98"/>
        <v>92.012217499999991</v>
      </c>
      <c r="V239" s="176">
        <f t="shared" si="98"/>
        <v>92.012217499999991</v>
      </c>
      <c r="W239" s="176">
        <f t="shared" si="98"/>
        <v>92.012209999999996</v>
      </c>
      <c r="X239" s="176">
        <f t="shared" si="98"/>
        <v>91.363325000000003</v>
      </c>
      <c r="Y239" s="176">
        <f t="shared" si="98"/>
        <v>91.363325000000003</v>
      </c>
      <c r="Z239" s="176">
        <f t="shared" si="98"/>
        <v>91.363325000000003</v>
      </c>
      <c r="AA239" s="176">
        <f t="shared" si="98"/>
        <v>90.95080999999999</v>
      </c>
      <c r="AB239" s="176">
        <f t="shared" si="98"/>
        <v>92.305662499999997</v>
      </c>
      <c r="AC239" s="176">
        <f t="shared" si="98"/>
        <v>92.305662499999997</v>
      </c>
      <c r="AD239" s="176">
        <f t="shared" si="98"/>
        <v>92.305662499999997</v>
      </c>
      <c r="AE239" s="176">
        <f t="shared" si="98"/>
        <v>92.305662499999997</v>
      </c>
      <c r="AF239" s="176">
        <f t="shared" si="98"/>
        <v>92.305662499999997</v>
      </c>
      <c r="AG239" s="176">
        <f t="shared" si="98"/>
        <v>92.305662499999997</v>
      </c>
      <c r="AH239" s="176">
        <f t="shared" si="98"/>
        <v>92.041120000000006</v>
      </c>
      <c r="AI239" s="176">
        <f t="shared" si="98"/>
        <v>92.041120000000006</v>
      </c>
      <c r="AJ239" s="176">
        <f t="shared" si="98"/>
        <v>87.073284999999998</v>
      </c>
      <c r="AK239" s="176">
        <f t="shared" si="98"/>
        <v>88.908925000000011</v>
      </c>
      <c r="AL239" s="176">
        <f t="shared" si="98"/>
        <v>88.908925000000011</v>
      </c>
      <c r="AM239" s="176">
        <f t="shared" si="98"/>
        <v>88.908925000000011</v>
      </c>
      <c r="AN239" s="176">
        <f t="shared" si="98"/>
        <v>88.908925000000011</v>
      </c>
      <c r="AO239" s="176">
        <f t="shared" si="98"/>
        <v>88.908929999999998</v>
      </c>
      <c r="AP239" s="176">
        <f t="shared" si="98"/>
        <v>88.908925000000011</v>
      </c>
      <c r="AQ239" s="176">
        <f t="shared" si="98"/>
        <v>88.9</v>
      </c>
      <c r="AR239" s="176">
        <f t="shared" si="98"/>
        <v>88.908929999999998</v>
      </c>
      <c r="AS239" s="176">
        <f t="shared" si="98"/>
        <v>88.9</v>
      </c>
      <c r="AT239" s="176">
        <f t="shared" si="98"/>
        <v>88.78</v>
      </c>
      <c r="AU239" s="176">
        <f t="shared" si="98"/>
        <v>88</v>
      </c>
      <c r="AV239" s="176">
        <f t="shared" si="98"/>
        <v>88</v>
      </c>
      <c r="AW239" s="176">
        <f t="shared" si="98"/>
        <v>88.8</v>
      </c>
      <c r="AX239" s="176">
        <f t="shared" si="98"/>
        <v>87.905839999999998</v>
      </c>
      <c r="AY239" s="176">
        <f t="shared" si="98"/>
        <v>87.905839999999998</v>
      </c>
      <c r="AZ239" s="176">
        <f t="shared" si="98"/>
        <v>85.156859999999995</v>
      </c>
      <c r="BA239" s="176">
        <f t="shared" si="98"/>
        <v>89.720389999999995</v>
      </c>
      <c r="BB239" s="176">
        <f t="shared" si="98"/>
        <v>89.7</v>
      </c>
      <c r="BC239" s="176">
        <f t="shared" si="98"/>
        <v>89.7</v>
      </c>
      <c r="BD239" s="176">
        <f t="shared" si="98"/>
        <v>89.7</v>
      </c>
      <c r="BE239" s="176">
        <f t="shared" si="98"/>
        <v>89.720389999999995</v>
      </c>
      <c r="BF239" s="176">
        <f t="shared" si="98"/>
        <v>89.720389999999995</v>
      </c>
      <c r="BG239" s="176">
        <f t="shared" si="98"/>
        <v>88.286507499999999</v>
      </c>
      <c r="BH239" s="176">
        <f t="shared" si="98"/>
        <v>88.286510000000007</v>
      </c>
      <c r="BI239" s="176">
        <f t="shared" si="98"/>
        <v>86.3532175</v>
      </c>
      <c r="BJ239" s="176">
        <f t="shared" si="98"/>
        <v>86.353219999999993</v>
      </c>
      <c r="BK239" s="176">
        <f t="shared" si="98"/>
        <v>86.3532175</v>
      </c>
      <c r="BL239" s="176">
        <f t="shared" si="98"/>
        <v>86.3532175</v>
      </c>
      <c r="BM239" s="176">
        <f t="shared" si="98"/>
        <v>86.3532175</v>
      </c>
    </row>
    <row r="240" spans="1:65" x14ac:dyDescent="0.25">
      <c r="B240" s="148" t="s">
        <v>586</v>
      </c>
      <c r="C240" s="148">
        <v>4</v>
      </c>
      <c r="D240" s="178">
        <v>97.784999999999997</v>
      </c>
      <c r="E240" s="178">
        <v>97.788767500000006</v>
      </c>
      <c r="F240" s="178">
        <v>97.788767500000006</v>
      </c>
      <c r="G240" s="178">
        <v>97.442649999999986</v>
      </c>
      <c r="H240" s="178">
        <v>95.887827499999986</v>
      </c>
      <c r="I240" s="178">
        <v>95.887827499999986</v>
      </c>
      <c r="J240" s="178">
        <v>95.887827499999986</v>
      </c>
      <c r="K240" s="178">
        <v>95.887827499999986</v>
      </c>
      <c r="L240" s="178">
        <v>95.887827499999986</v>
      </c>
      <c r="M240" s="178">
        <v>95.887807499999994</v>
      </c>
      <c r="N240" s="178">
        <v>97.104774999999989</v>
      </c>
      <c r="O240" s="178">
        <v>96.543770000000009</v>
      </c>
      <c r="P240" s="178">
        <v>93.486935000000003</v>
      </c>
      <c r="Q240" s="178">
        <v>92.012209999999996</v>
      </c>
      <c r="R240" s="178">
        <v>92.012209999999996</v>
      </c>
      <c r="S240" s="178">
        <v>92.012209999999996</v>
      </c>
      <c r="T240" s="178">
        <v>92.012217499999991</v>
      </c>
      <c r="U240" s="178">
        <v>92.012217499999991</v>
      </c>
      <c r="V240" s="179">
        <v>92.012217499999991</v>
      </c>
      <c r="W240" s="179">
        <v>92.012209999999996</v>
      </c>
      <c r="X240" s="179">
        <v>91.363325000000003</v>
      </c>
      <c r="Y240" s="179">
        <v>91.363325000000003</v>
      </c>
      <c r="Z240" s="179">
        <v>91.363325000000003</v>
      </c>
      <c r="AA240" s="179">
        <v>90.95080999999999</v>
      </c>
      <c r="AB240" s="179">
        <v>92.305662499999997</v>
      </c>
      <c r="AC240" s="179">
        <v>92.305662499999997</v>
      </c>
      <c r="AD240" s="179">
        <v>92.305662499999997</v>
      </c>
      <c r="AE240" s="179">
        <v>92.305662499999997</v>
      </c>
      <c r="AF240" s="179">
        <v>92.305662499999997</v>
      </c>
      <c r="AG240" s="179">
        <v>92.305662499999997</v>
      </c>
      <c r="AH240" s="179">
        <v>92.041120000000006</v>
      </c>
      <c r="AI240" s="179">
        <v>92.041120000000006</v>
      </c>
      <c r="AJ240" s="179">
        <v>87.073284999999998</v>
      </c>
      <c r="AK240" s="179">
        <v>88.908925000000011</v>
      </c>
      <c r="AL240" s="179">
        <v>88.908925000000011</v>
      </c>
      <c r="AM240" s="179">
        <v>88.908925000000011</v>
      </c>
      <c r="AN240" s="179">
        <v>88.908925000000011</v>
      </c>
      <c r="AO240" s="180">
        <v>88.908929999999998</v>
      </c>
      <c r="AP240" s="179">
        <v>88.908925000000011</v>
      </c>
      <c r="AQ240" s="180">
        <v>88.9</v>
      </c>
      <c r="AR240" s="180">
        <v>88.908929999999998</v>
      </c>
      <c r="AS240" s="180">
        <v>88.9</v>
      </c>
      <c r="AT240" s="180">
        <v>88.78</v>
      </c>
      <c r="AU240" s="180">
        <v>88</v>
      </c>
      <c r="AV240" s="180">
        <v>88</v>
      </c>
      <c r="AW240" s="181">
        <v>88.8</v>
      </c>
      <c r="AX240" s="181">
        <v>87.905839999999998</v>
      </c>
      <c r="AY240" s="181">
        <v>87.905839999999998</v>
      </c>
      <c r="AZ240" s="181">
        <v>85.156859999999995</v>
      </c>
      <c r="BA240" s="181">
        <v>89.720389999999995</v>
      </c>
      <c r="BB240" s="181">
        <v>89.7</v>
      </c>
      <c r="BC240" s="182">
        <v>89.7</v>
      </c>
      <c r="BD240" s="182">
        <v>89.7</v>
      </c>
      <c r="BE240" s="182">
        <v>89.720389999999995</v>
      </c>
      <c r="BF240" s="182">
        <v>89.720389999999995</v>
      </c>
      <c r="BG240" s="182">
        <v>88.286507499999999</v>
      </c>
      <c r="BH240" s="182">
        <v>88.286510000000007</v>
      </c>
      <c r="BI240" s="182">
        <v>86.3532175</v>
      </c>
      <c r="BJ240" s="182">
        <v>86.353219999999993</v>
      </c>
      <c r="BK240" s="181">
        <v>86.3532175</v>
      </c>
      <c r="BL240" s="181">
        <v>86.3532175</v>
      </c>
      <c r="BM240" s="181">
        <v>86.3532175</v>
      </c>
    </row>
    <row r="241" spans="1:65" x14ac:dyDescent="0.25">
      <c r="A241" s="173" t="s">
        <v>180</v>
      </c>
      <c r="B241" s="188"/>
      <c r="C241" s="186">
        <v>1</v>
      </c>
      <c r="D241" s="175">
        <f>D242</f>
        <v>100.72</v>
      </c>
      <c r="E241" s="175">
        <f t="shared" ref="E241:BM241" si="99">E242</f>
        <v>100.71810000000001</v>
      </c>
      <c r="F241" s="175">
        <f t="shared" si="99"/>
        <v>100.71810000000001</v>
      </c>
      <c r="G241" s="175">
        <f t="shared" si="99"/>
        <v>99.544629999999998</v>
      </c>
      <c r="H241" s="175">
        <f t="shared" si="99"/>
        <v>100.28785999999999</v>
      </c>
      <c r="I241" s="175">
        <f t="shared" si="99"/>
        <v>100.7942</v>
      </c>
      <c r="J241" s="175">
        <f t="shared" si="99"/>
        <v>100.7942</v>
      </c>
      <c r="K241" s="175">
        <f t="shared" si="99"/>
        <v>101.23863</v>
      </c>
      <c r="L241" s="175">
        <f t="shared" si="99"/>
        <v>101.23863</v>
      </c>
      <c r="M241" s="175">
        <f t="shared" si="99"/>
        <v>101.23863</v>
      </c>
      <c r="N241" s="175">
        <f t="shared" si="99"/>
        <v>101.40873999999999</v>
      </c>
      <c r="O241" s="175">
        <f t="shared" si="99"/>
        <v>100.13048000000001</v>
      </c>
      <c r="P241" s="175">
        <f t="shared" si="99"/>
        <v>99.184240000000003</v>
      </c>
      <c r="Q241" s="175">
        <f t="shared" si="99"/>
        <v>99.184240000000003</v>
      </c>
      <c r="R241" s="175">
        <f t="shared" si="99"/>
        <v>98.373649999999998</v>
      </c>
      <c r="S241" s="175">
        <f t="shared" si="99"/>
        <v>98.633290000000002</v>
      </c>
      <c r="T241" s="175">
        <f t="shared" si="99"/>
        <v>99.258269999999996</v>
      </c>
      <c r="U241" s="175">
        <f t="shared" si="99"/>
        <v>99.767870000000002</v>
      </c>
      <c r="V241" s="176">
        <f t="shared" si="99"/>
        <v>99.767870000000002</v>
      </c>
      <c r="W241" s="176">
        <f t="shared" si="99"/>
        <v>99.767870000000002</v>
      </c>
      <c r="X241" s="176">
        <f t="shared" si="99"/>
        <v>99.575239999999994</v>
      </c>
      <c r="Y241" s="176">
        <f t="shared" si="99"/>
        <v>99.575239999999994</v>
      </c>
      <c r="Z241" s="176">
        <f t="shared" si="99"/>
        <v>99.328090000000003</v>
      </c>
      <c r="AA241" s="176">
        <f t="shared" si="99"/>
        <v>99.328090000000003</v>
      </c>
      <c r="AB241" s="176">
        <f t="shared" si="99"/>
        <v>99.328090000000003</v>
      </c>
      <c r="AC241" s="176">
        <f t="shared" si="99"/>
        <v>99.328090000000003</v>
      </c>
      <c r="AD241" s="176">
        <f t="shared" si="99"/>
        <v>99.328090000000003</v>
      </c>
      <c r="AE241" s="176">
        <f t="shared" si="99"/>
        <v>99.328090000000003</v>
      </c>
      <c r="AF241" s="176">
        <f t="shared" si="99"/>
        <v>100.01541</v>
      </c>
      <c r="AG241" s="176">
        <f t="shared" si="99"/>
        <v>100.01541</v>
      </c>
      <c r="AH241" s="176">
        <f t="shared" si="99"/>
        <v>100.12555999999999</v>
      </c>
      <c r="AI241" s="176">
        <f t="shared" si="99"/>
        <v>100.12555999999999</v>
      </c>
      <c r="AJ241" s="176">
        <f t="shared" si="99"/>
        <v>100.12555999999999</v>
      </c>
      <c r="AK241" s="176">
        <f t="shared" si="99"/>
        <v>98.998090000000005</v>
      </c>
      <c r="AL241" s="176">
        <f t="shared" si="99"/>
        <v>98.398340000000005</v>
      </c>
      <c r="AM241" s="176">
        <f t="shared" si="99"/>
        <v>98.398340000000005</v>
      </c>
      <c r="AN241" s="176">
        <f t="shared" si="99"/>
        <v>98.398340000000005</v>
      </c>
      <c r="AO241" s="176">
        <f t="shared" si="99"/>
        <v>98.43</v>
      </c>
      <c r="AP241" s="176">
        <f t="shared" si="99"/>
        <v>98.398340000000005</v>
      </c>
      <c r="AQ241" s="176">
        <f t="shared" si="99"/>
        <v>98.398340000000005</v>
      </c>
      <c r="AR241" s="176">
        <f t="shared" si="99"/>
        <v>98.398340000000005</v>
      </c>
      <c r="AS241" s="176">
        <f t="shared" si="99"/>
        <v>98.4</v>
      </c>
      <c r="AT241" s="176">
        <f t="shared" si="99"/>
        <v>98.398340000000005</v>
      </c>
      <c r="AU241" s="176">
        <f t="shared" si="99"/>
        <v>98.398340000000005</v>
      </c>
      <c r="AV241" s="176">
        <f t="shared" si="99"/>
        <v>98.398340000000005</v>
      </c>
      <c r="AW241" s="176">
        <f t="shared" si="99"/>
        <v>98.398340000000005</v>
      </c>
      <c r="AX241" s="176">
        <f t="shared" si="99"/>
        <v>98.398340000000005</v>
      </c>
      <c r="AY241" s="176">
        <f t="shared" si="99"/>
        <v>98.398340000000005</v>
      </c>
      <c r="AZ241" s="176">
        <f t="shared" si="99"/>
        <v>95.761989999999997</v>
      </c>
      <c r="BA241" s="176">
        <f t="shared" si="99"/>
        <v>98.990449999999996</v>
      </c>
      <c r="BB241" s="176">
        <f t="shared" si="99"/>
        <v>98.990449999999996</v>
      </c>
      <c r="BC241" s="176">
        <f t="shared" si="99"/>
        <v>98.990449999999996</v>
      </c>
      <c r="BD241" s="176">
        <f t="shared" si="99"/>
        <v>98.990449999999996</v>
      </c>
      <c r="BE241" s="176">
        <f t="shared" si="99"/>
        <v>98.990449999999996</v>
      </c>
      <c r="BF241" s="176">
        <f t="shared" si="99"/>
        <v>98.990449999999996</v>
      </c>
      <c r="BG241" s="176">
        <f t="shared" si="99"/>
        <v>100.21348</v>
      </c>
      <c r="BH241" s="176">
        <f t="shared" si="99"/>
        <v>100.21348</v>
      </c>
      <c r="BI241" s="176">
        <f t="shared" si="99"/>
        <v>100.21348</v>
      </c>
      <c r="BJ241" s="176">
        <f t="shared" si="99"/>
        <v>99.633359999999996</v>
      </c>
      <c r="BK241" s="176">
        <f t="shared" si="99"/>
        <v>99.633359999999996</v>
      </c>
      <c r="BL241" s="176">
        <f t="shared" si="99"/>
        <v>99.633359999999996</v>
      </c>
      <c r="BM241" s="176">
        <f t="shared" si="99"/>
        <v>100.01502000000001</v>
      </c>
    </row>
    <row r="242" spans="1:65" x14ac:dyDescent="0.25">
      <c r="B242" s="148" t="s">
        <v>587</v>
      </c>
      <c r="C242" s="148">
        <v>1</v>
      </c>
      <c r="D242" s="178">
        <v>100.72</v>
      </c>
      <c r="E242" s="178">
        <v>100.71810000000001</v>
      </c>
      <c r="F242" s="178">
        <v>100.71810000000001</v>
      </c>
      <c r="G242" s="178">
        <v>99.544629999999998</v>
      </c>
      <c r="H242" s="178">
        <v>100.28785999999999</v>
      </c>
      <c r="I242" s="178">
        <v>100.7942</v>
      </c>
      <c r="J242" s="178">
        <v>100.7942</v>
      </c>
      <c r="K242" s="178">
        <v>101.23863</v>
      </c>
      <c r="L242" s="178">
        <v>101.23863</v>
      </c>
      <c r="M242" s="178">
        <v>101.23863</v>
      </c>
      <c r="N242" s="178">
        <v>101.40873999999999</v>
      </c>
      <c r="O242" s="178">
        <v>100.13048000000001</v>
      </c>
      <c r="P242" s="178">
        <v>99.184240000000003</v>
      </c>
      <c r="Q242" s="178">
        <v>99.184240000000003</v>
      </c>
      <c r="R242" s="178">
        <v>98.373649999999998</v>
      </c>
      <c r="S242" s="178">
        <v>98.633290000000002</v>
      </c>
      <c r="T242" s="178">
        <v>99.258269999999996</v>
      </c>
      <c r="U242" s="178">
        <v>99.767870000000002</v>
      </c>
      <c r="V242" s="179">
        <v>99.767870000000002</v>
      </c>
      <c r="W242" s="179">
        <v>99.767870000000002</v>
      </c>
      <c r="X242" s="179">
        <v>99.575239999999994</v>
      </c>
      <c r="Y242" s="179">
        <v>99.575239999999994</v>
      </c>
      <c r="Z242" s="179">
        <v>99.328090000000003</v>
      </c>
      <c r="AA242" s="179">
        <v>99.328090000000003</v>
      </c>
      <c r="AB242" s="179">
        <v>99.328090000000003</v>
      </c>
      <c r="AC242" s="179">
        <v>99.328090000000003</v>
      </c>
      <c r="AD242" s="179">
        <v>99.328090000000003</v>
      </c>
      <c r="AE242" s="179">
        <v>99.328090000000003</v>
      </c>
      <c r="AF242" s="179">
        <v>100.01541</v>
      </c>
      <c r="AG242" s="179">
        <v>100.01541</v>
      </c>
      <c r="AH242" s="179">
        <v>100.12555999999999</v>
      </c>
      <c r="AI242" s="179">
        <v>100.12555999999999</v>
      </c>
      <c r="AJ242" s="179">
        <v>100.12555999999999</v>
      </c>
      <c r="AK242" s="179">
        <v>98.998090000000005</v>
      </c>
      <c r="AL242" s="179">
        <v>98.398340000000005</v>
      </c>
      <c r="AM242" s="179">
        <v>98.398340000000005</v>
      </c>
      <c r="AN242" s="179">
        <v>98.398340000000005</v>
      </c>
      <c r="AO242" s="179">
        <v>98.43</v>
      </c>
      <c r="AP242" s="179">
        <v>98.398340000000005</v>
      </c>
      <c r="AQ242" s="180">
        <v>98.398340000000005</v>
      </c>
      <c r="AR242" s="180">
        <v>98.398340000000005</v>
      </c>
      <c r="AS242" s="180">
        <v>98.4</v>
      </c>
      <c r="AT242" s="180">
        <v>98.398340000000005</v>
      </c>
      <c r="AU242" s="180">
        <v>98.398340000000005</v>
      </c>
      <c r="AV242" s="181">
        <v>98.398340000000005</v>
      </c>
      <c r="AW242" s="181">
        <v>98.398340000000005</v>
      </c>
      <c r="AX242" s="181">
        <v>98.398340000000005</v>
      </c>
      <c r="AY242" s="181">
        <v>98.398340000000005</v>
      </c>
      <c r="AZ242" s="181">
        <v>95.761989999999997</v>
      </c>
      <c r="BA242" s="181">
        <v>98.990449999999996</v>
      </c>
      <c r="BB242" s="181">
        <v>98.990449999999996</v>
      </c>
      <c r="BC242" s="182">
        <v>98.990449999999996</v>
      </c>
      <c r="BD242" s="182">
        <v>98.990449999999996</v>
      </c>
      <c r="BE242" s="182">
        <v>98.990449999999996</v>
      </c>
      <c r="BF242" s="182">
        <v>98.990449999999996</v>
      </c>
      <c r="BG242" s="182">
        <v>100.21348</v>
      </c>
      <c r="BH242" s="182">
        <v>100.21348</v>
      </c>
      <c r="BI242" s="182">
        <v>100.21348</v>
      </c>
      <c r="BJ242" s="182">
        <v>99.633359999999996</v>
      </c>
      <c r="BK242" s="182">
        <v>99.633359999999996</v>
      </c>
      <c r="BL242" s="182">
        <v>99.633359999999996</v>
      </c>
      <c r="BM242" s="182">
        <v>100.01502000000001</v>
      </c>
    </row>
    <row r="243" spans="1:65" x14ac:dyDescent="0.25">
      <c r="A243" s="173" t="s">
        <v>588</v>
      </c>
      <c r="B243" s="217"/>
      <c r="C243" s="186">
        <v>1</v>
      </c>
      <c r="D243" s="175">
        <f>D244</f>
        <v>102.68</v>
      </c>
      <c r="E243" s="175">
        <f t="shared" ref="E243:BM243" si="100">E244</f>
        <v>102.67856999999999</v>
      </c>
      <c r="F243" s="175">
        <f t="shared" si="100"/>
        <v>102.67856999999999</v>
      </c>
      <c r="G243" s="175">
        <f t="shared" si="100"/>
        <v>102.67856999999999</v>
      </c>
      <c r="H243" s="175">
        <f t="shared" si="100"/>
        <v>102.67856999999999</v>
      </c>
      <c r="I243" s="175">
        <f t="shared" si="100"/>
        <v>102.67856999999999</v>
      </c>
      <c r="J243" s="175">
        <f t="shared" si="100"/>
        <v>102.67856999999999</v>
      </c>
      <c r="K243" s="175">
        <f t="shared" si="100"/>
        <v>102.67856999999999</v>
      </c>
      <c r="L243" s="175">
        <f t="shared" si="100"/>
        <v>102.67856999999999</v>
      </c>
      <c r="M243" s="175">
        <f t="shared" si="100"/>
        <v>102.67856999999999</v>
      </c>
      <c r="N243" s="175">
        <f t="shared" si="100"/>
        <v>102.67856999999999</v>
      </c>
      <c r="O243" s="175">
        <f t="shared" si="100"/>
        <v>102.67856999999999</v>
      </c>
      <c r="P243" s="175">
        <f t="shared" si="100"/>
        <v>102.67856999999999</v>
      </c>
      <c r="Q243" s="175">
        <f t="shared" si="100"/>
        <v>102.67856999999999</v>
      </c>
      <c r="R243" s="175">
        <f t="shared" si="100"/>
        <v>102.67856999999999</v>
      </c>
      <c r="S243" s="175">
        <f t="shared" si="100"/>
        <v>102.67856999999999</v>
      </c>
      <c r="T243" s="175">
        <f t="shared" si="100"/>
        <v>102.67856999999999</v>
      </c>
      <c r="U243" s="175">
        <f t="shared" si="100"/>
        <v>102.67856999999999</v>
      </c>
      <c r="V243" s="176">
        <f t="shared" si="100"/>
        <v>102.67856999999999</v>
      </c>
      <c r="W243" s="176">
        <f t="shared" si="100"/>
        <v>102.67856999999999</v>
      </c>
      <c r="X243" s="176">
        <f t="shared" si="100"/>
        <v>102.67856999999999</v>
      </c>
      <c r="Y243" s="176">
        <f t="shared" si="100"/>
        <v>102.67856999999999</v>
      </c>
      <c r="Z243" s="176">
        <f t="shared" si="100"/>
        <v>102.67856999999999</v>
      </c>
      <c r="AA243" s="176">
        <f t="shared" si="100"/>
        <v>102.67856999999999</v>
      </c>
      <c r="AB243" s="176">
        <f t="shared" si="100"/>
        <v>102.67856999999999</v>
      </c>
      <c r="AC243" s="176">
        <f t="shared" si="100"/>
        <v>102.67856999999999</v>
      </c>
      <c r="AD243" s="176">
        <f t="shared" si="100"/>
        <v>102.67856999999999</v>
      </c>
      <c r="AE243" s="176">
        <f t="shared" si="100"/>
        <v>102.67856999999999</v>
      </c>
      <c r="AF243" s="176">
        <f t="shared" si="100"/>
        <v>102.67856999999999</v>
      </c>
      <c r="AG243" s="176">
        <f t="shared" si="100"/>
        <v>102.67856999999999</v>
      </c>
      <c r="AH243" s="176">
        <f t="shared" si="100"/>
        <v>115.98555</v>
      </c>
      <c r="AI243" s="176">
        <f t="shared" si="100"/>
        <v>115.98555</v>
      </c>
      <c r="AJ243" s="176">
        <f t="shared" si="100"/>
        <v>115.98555</v>
      </c>
      <c r="AK243" s="176">
        <f t="shared" si="100"/>
        <v>115.98555</v>
      </c>
      <c r="AL243" s="176">
        <f t="shared" si="100"/>
        <v>115.98555</v>
      </c>
      <c r="AM243" s="176">
        <f t="shared" si="100"/>
        <v>115.98555</v>
      </c>
      <c r="AN243" s="176">
        <f t="shared" si="100"/>
        <v>115.98555</v>
      </c>
      <c r="AO243" s="176">
        <f t="shared" si="100"/>
        <v>116</v>
      </c>
      <c r="AP243" s="176">
        <f t="shared" si="100"/>
        <v>115.98555</v>
      </c>
      <c r="AQ243" s="176">
        <f t="shared" si="100"/>
        <v>115.98555</v>
      </c>
      <c r="AR243" s="176">
        <f t="shared" si="100"/>
        <v>115.98555</v>
      </c>
      <c r="AS243" s="176">
        <f t="shared" si="100"/>
        <v>115.98555</v>
      </c>
      <c r="AT243" s="176">
        <f t="shared" si="100"/>
        <v>115.98555</v>
      </c>
      <c r="AU243" s="176">
        <f t="shared" si="100"/>
        <v>115.98555</v>
      </c>
      <c r="AV243" s="176">
        <f t="shared" si="100"/>
        <v>115.98555</v>
      </c>
      <c r="AW243" s="176">
        <f t="shared" si="100"/>
        <v>115.98555</v>
      </c>
      <c r="AX243" s="176">
        <f t="shared" si="100"/>
        <v>115.98555</v>
      </c>
      <c r="AY243" s="176">
        <f t="shared" si="100"/>
        <v>115.98555</v>
      </c>
      <c r="AZ243" s="176">
        <f t="shared" si="100"/>
        <v>115.98555</v>
      </c>
      <c r="BA243" s="176">
        <f t="shared" si="100"/>
        <v>115.98555</v>
      </c>
      <c r="BB243" s="176">
        <f t="shared" si="100"/>
        <v>115.98555</v>
      </c>
      <c r="BC243" s="176">
        <f t="shared" si="100"/>
        <v>115.98555</v>
      </c>
      <c r="BD243" s="176">
        <f t="shared" si="100"/>
        <v>115.98555</v>
      </c>
      <c r="BE243" s="176">
        <f t="shared" si="100"/>
        <v>115.98555</v>
      </c>
      <c r="BF243" s="176">
        <f t="shared" si="100"/>
        <v>115.98555</v>
      </c>
      <c r="BG243" s="176">
        <f t="shared" si="100"/>
        <v>115.98555</v>
      </c>
      <c r="BH243" s="176">
        <f t="shared" si="100"/>
        <v>115.98555</v>
      </c>
      <c r="BI243" s="176">
        <f t="shared" si="100"/>
        <v>115.98555</v>
      </c>
      <c r="BJ243" s="176">
        <f t="shared" si="100"/>
        <v>115.98555</v>
      </c>
      <c r="BK243" s="176">
        <f t="shared" si="100"/>
        <v>115.98555</v>
      </c>
      <c r="BL243" s="176">
        <f t="shared" si="100"/>
        <v>115.98555</v>
      </c>
      <c r="BM243" s="176">
        <f t="shared" si="100"/>
        <v>115.98555</v>
      </c>
    </row>
    <row r="244" spans="1:65" x14ac:dyDescent="0.25">
      <c r="B244" s="148" t="s">
        <v>589</v>
      </c>
      <c r="C244" s="148">
        <v>1</v>
      </c>
      <c r="D244" s="178">
        <v>102.68</v>
      </c>
      <c r="E244" s="178">
        <v>102.67856999999999</v>
      </c>
      <c r="F244" s="178">
        <v>102.67856999999999</v>
      </c>
      <c r="G244" s="178">
        <v>102.67856999999999</v>
      </c>
      <c r="H244" s="178">
        <v>102.67856999999999</v>
      </c>
      <c r="I244" s="178">
        <v>102.67856999999999</v>
      </c>
      <c r="J244" s="178">
        <v>102.67856999999999</v>
      </c>
      <c r="K244" s="178">
        <v>102.67856999999999</v>
      </c>
      <c r="L244" s="178">
        <v>102.67856999999999</v>
      </c>
      <c r="M244" s="178">
        <v>102.67856999999999</v>
      </c>
      <c r="N244" s="178">
        <v>102.67856999999999</v>
      </c>
      <c r="O244" s="178">
        <v>102.67856999999999</v>
      </c>
      <c r="P244" s="178">
        <v>102.67856999999999</v>
      </c>
      <c r="Q244" s="178">
        <v>102.67856999999999</v>
      </c>
      <c r="R244" s="178">
        <v>102.67856999999999</v>
      </c>
      <c r="S244" s="178">
        <v>102.67856999999999</v>
      </c>
      <c r="T244" s="178">
        <v>102.67856999999999</v>
      </c>
      <c r="U244" s="178">
        <v>102.67856999999999</v>
      </c>
      <c r="V244" s="179">
        <v>102.67856999999999</v>
      </c>
      <c r="W244" s="179">
        <v>102.67856999999999</v>
      </c>
      <c r="X244" s="179">
        <v>102.67856999999999</v>
      </c>
      <c r="Y244" s="179">
        <v>102.67856999999999</v>
      </c>
      <c r="Z244" s="179">
        <v>102.67856999999999</v>
      </c>
      <c r="AA244" s="179">
        <v>102.67856999999999</v>
      </c>
      <c r="AB244" s="179">
        <v>102.67856999999999</v>
      </c>
      <c r="AC244" s="179">
        <v>102.67856999999999</v>
      </c>
      <c r="AD244" s="179">
        <v>102.67856999999999</v>
      </c>
      <c r="AE244" s="179">
        <v>102.67856999999999</v>
      </c>
      <c r="AF244" s="179">
        <v>102.67856999999999</v>
      </c>
      <c r="AG244" s="179">
        <v>102.67856999999999</v>
      </c>
      <c r="AH244" s="179">
        <v>115.98555</v>
      </c>
      <c r="AI244" s="179">
        <v>115.98555</v>
      </c>
      <c r="AJ244" s="179">
        <v>115.98555</v>
      </c>
      <c r="AK244" s="179">
        <v>115.98555</v>
      </c>
      <c r="AL244" s="179">
        <v>115.98555</v>
      </c>
      <c r="AM244" s="179">
        <v>115.98555</v>
      </c>
      <c r="AN244" s="179">
        <v>115.98555</v>
      </c>
      <c r="AO244" s="179">
        <v>116</v>
      </c>
      <c r="AP244" s="179">
        <v>115.98555</v>
      </c>
      <c r="AQ244" s="180">
        <v>115.98555</v>
      </c>
      <c r="AR244" s="180">
        <v>115.98555</v>
      </c>
      <c r="AS244" s="180">
        <v>115.98555</v>
      </c>
      <c r="AT244" s="180">
        <v>115.98555</v>
      </c>
      <c r="AU244" s="180">
        <v>115.98555</v>
      </c>
      <c r="AV244" s="180">
        <v>115.98555</v>
      </c>
      <c r="AW244" s="181">
        <v>115.98555</v>
      </c>
      <c r="AX244" s="181">
        <v>115.98555</v>
      </c>
      <c r="AY244" s="181">
        <v>115.98555</v>
      </c>
      <c r="AZ244" s="181">
        <v>115.98555</v>
      </c>
      <c r="BA244" s="181">
        <v>115.98555</v>
      </c>
      <c r="BB244" s="181">
        <v>115.98555</v>
      </c>
      <c r="BC244" s="182">
        <v>115.98555</v>
      </c>
      <c r="BD244" s="182">
        <v>115.98555</v>
      </c>
      <c r="BE244" s="182">
        <v>115.98555</v>
      </c>
      <c r="BF244" s="182">
        <v>115.98555</v>
      </c>
      <c r="BG244" s="182">
        <v>115.98555</v>
      </c>
      <c r="BH244" s="182">
        <v>115.98555</v>
      </c>
      <c r="BI244" s="182">
        <v>115.98555</v>
      </c>
      <c r="BJ244" s="182">
        <v>115.98555</v>
      </c>
      <c r="BK244" s="182">
        <v>115.98555</v>
      </c>
      <c r="BL244" s="182">
        <v>115.98555</v>
      </c>
      <c r="BM244" s="182">
        <v>115.98555</v>
      </c>
    </row>
    <row r="245" spans="1:65" x14ac:dyDescent="0.25">
      <c r="A245" s="189" t="s">
        <v>130</v>
      </c>
      <c r="B245" s="188"/>
      <c r="C245" s="168">
        <v>6</v>
      </c>
      <c r="D245" s="218">
        <f>(D246*3+D248*1+D250*1+D252*1)/6</f>
        <v>102.42166666666667</v>
      </c>
      <c r="E245" s="218">
        <f t="shared" ref="E245:BK245" si="101">(E246*3+E248*1+E250*1+E252*1)/6</f>
        <v>102.42131166666665</v>
      </c>
      <c r="F245" s="218">
        <f t="shared" si="101"/>
        <v>102.42131166666665</v>
      </c>
      <c r="G245" s="218">
        <f t="shared" si="101"/>
        <v>102.42131166666665</v>
      </c>
      <c r="H245" s="218">
        <f t="shared" si="101"/>
        <v>100.58168999999998</v>
      </c>
      <c r="I245" s="218">
        <f t="shared" si="101"/>
        <v>100.58168999999998</v>
      </c>
      <c r="J245" s="218">
        <f t="shared" si="101"/>
        <v>102.58315499999999</v>
      </c>
      <c r="K245" s="218">
        <f t="shared" si="101"/>
        <v>102.58315499999999</v>
      </c>
      <c r="L245" s="218">
        <f t="shared" si="101"/>
        <v>102.58315499999999</v>
      </c>
      <c r="M245" s="218">
        <f t="shared" si="101"/>
        <v>102.58315499999999</v>
      </c>
      <c r="N245" s="218">
        <f t="shared" si="101"/>
        <v>103.85285999999998</v>
      </c>
      <c r="O245" s="218">
        <f t="shared" si="101"/>
        <v>103.85285999999998</v>
      </c>
      <c r="P245" s="218">
        <f t="shared" si="101"/>
        <v>105.90592499999998</v>
      </c>
      <c r="Q245" s="218">
        <f t="shared" si="101"/>
        <v>105.83115833333333</v>
      </c>
      <c r="R245" s="218">
        <f t="shared" si="101"/>
        <v>105.83115833333333</v>
      </c>
      <c r="S245" s="218">
        <f t="shared" si="101"/>
        <v>106.44617666666666</v>
      </c>
      <c r="T245" s="218">
        <f t="shared" si="101"/>
        <v>106.44617666666666</v>
      </c>
      <c r="U245" s="218">
        <f t="shared" si="101"/>
        <v>107.37811833333335</v>
      </c>
      <c r="V245" s="172">
        <f t="shared" si="101"/>
        <v>107.37811833333335</v>
      </c>
      <c r="W245" s="172">
        <f t="shared" si="101"/>
        <v>107.44401833333332</v>
      </c>
      <c r="X245" s="172">
        <f t="shared" si="101"/>
        <v>108.97419833333332</v>
      </c>
      <c r="Y245" s="172">
        <f t="shared" si="101"/>
        <v>108.97419833333332</v>
      </c>
      <c r="Z245" s="172">
        <f t="shared" si="101"/>
        <v>109.82817333333332</v>
      </c>
      <c r="AA245" s="172">
        <f t="shared" si="101"/>
        <v>109.82818833333333</v>
      </c>
      <c r="AB245" s="172">
        <f t="shared" si="101"/>
        <v>110.31802666666665</v>
      </c>
      <c r="AC245" s="172">
        <f t="shared" si="101"/>
        <v>110.31802666666665</v>
      </c>
      <c r="AD245" s="172">
        <f t="shared" si="101"/>
        <v>110.31804666666666</v>
      </c>
      <c r="AE245" s="172">
        <f t="shared" si="101"/>
        <v>110.31804666666666</v>
      </c>
      <c r="AF245" s="172">
        <f t="shared" si="101"/>
        <v>110.31804666666666</v>
      </c>
      <c r="AG245" s="172">
        <f t="shared" si="101"/>
        <v>110.90011666666668</v>
      </c>
      <c r="AH245" s="172">
        <f t="shared" si="101"/>
        <v>112.96245666666668</v>
      </c>
      <c r="AI245" s="172">
        <f t="shared" si="101"/>
        <v>112.96245666666668</v>
      </c>
      <c r="AJ245" s="172">
        <f t="shared" si="101"/>
        <v>112.96245666666668</v>
      </c>
      <c r="AK245" s="172">
        <f t="shared" si="101"/>
        <v>112.96245666666668</v>
      </c>
      <c r="AL245" s="172">
        <f t="shared" si="101"/>
        <v>112.96245666666668</v>
      </c>
      <c r="AM245" s="172">
        <f t="shared" si="101"/>
        <v>109.42398500000002</v>
      </c>
      <c r="AN245" s="172">
        <f t="shared" si="101"/>
        <v>109.82305166666667</v>
      </c>
      <c r="AO245" s="172">
        <f t="shared" si="101"/>
        <v>110.14999999999998</v>
      </c>
      <c r="AP245" s="172">
        <f t="shared" si="101"/>
        <v>110.15237833333333</v>
      </c>
      <c r="AQ245" s="172">
        <f t="shared" si="101"/>
        <v>110.15237833333333</v>
      </c>
      <c r="AR245" s="172">
        <f t="shared" si="101"/>
        <v>110.15237833333333</v>
      </c>
      <c r="AS245" s="172">
        <f t="shared" si="101"/>
        <v>110.15237833333333</v>
      </c>
      <c r="AT245" s="172">
        <f t="shared" si="101"/>
        <v>117.88864999999998</v>
      </c>
      <c r="AU245" s="172">
        <f t="shared" si="101"/>
        <v>117.88864999999998</v>
      </c>
      <c r="AV245" s="172">
        <f t="shared" si="101"/>
        <v>117.88864999999998</v>
      </c>
      <c r="AW245" s="172">
        <f t="shared" si="101"/>
        <v>117.88864999999998</v>
      </c>
      <c r="AX245" s="172">
        <f t="shared" si="101"/>
        <v>117.88864999999998</v>
      </c>
      <c r="AY245" s="172">
        <f t="shared" si="101"/>
        <v>118.73556333333333</v>
      </c>
      <c r="AZ245" s="172">
        <f t="shared" si="101"/>
        <v>118.73556333333333</v>
      </c>
      <c r="BA245" s="172">
        <f t="shared" si="101"/>
        <v>119.23518166666666</v>
      </c>
      <c r="BB245" s="172">
        <f t="shared" si="101"/>
        <v>119.23518166666666</v>
      </c>
      <c r="BC245" s="172">
        <f t="shared" si="101"/>
        <v>120.25583333333333</v>
      </c>
      <c r="BD245" s="172">
        <f t="shared" si="101"/>
        <v>120.25583333333333</v>
      </c>
      <c r="BE245" s="172">
        <f t="shared" si="101"/>
        <v>120.25583333333333</v>
      </c>
      <c r="BF245" s="172">
        <f t="shared" si="101"/>
        <v>120.25583333333333</v>
      </c>
      <c r="BG245" s="172">
        <f t="shared" si="101"/>
        <v>120.25583333333333</v>
      </c>
      <c r="BH245" s="172">
        <f t="shared" si="101"/>
        <v>120.50381333333331</v>
      </c>
      <c r="BI245" s="172">
        <f t="shared" si="101"/>
        <v>119.041455</v>
      </c>
      <c r="BJ245" s="172">
        <f t="shared" si="101"/>
        <v>120.15343166666666</v>
      </c>
      <c r="BK245" s="172">
        <f t="shared" si="101"/>
        <v>120.15343166666666</v>
      </c>
      <c r="BL245" s="172">
        <f>(BL246*3+BL248*1+BL250*1+BL252*1)/6</f>
        <v>119.08195166666667</v>
      </c>
      <c r="BM245" s="172">
        <f>(BM246*3+BM248*1+BM250*1+BM252*1)/6</f>
        <v>120.15343166666666</v>
      </c>
    </row>
    <row r="246" spans="1:65" x14ac:dyDescent="0.25">
      <c r="A246" s="173" t="s">
        <v>131</v>
      </c>
      <c r="B246" s="188"/>
      <c r="C246" s="198">
        <v>3</v>
      </c>
      <c r="D246" s="199">
        <f>D247</f>
        <v>103.37</v>
      </c>
      <c r="E246" s="199">
        <f t="shared" ref="E246:BI246" si="102">E247</f>
        <v>103.36882</v>
      </c>
      <c r="F246" s="199">
        <f t="shared" si="102"/>
        <v>103.36882</v>
      </c>
      <c r="G246" s="199">
        <f t="shared" si="102"/>
        <v>103.36882</v>
      </c>
      <c r="H246" s="199">
        <f t="shared" si="102"/>
        <v>103.36882</v>
      </c>
      <c r="I246" s="199">
        <f t="shared" si="102"/>
        <v>103.36882</v>
      </c>
      <c r="J246" s="199">
        <f t="shared" si="102"/>
        <v>105.76202000000001</v>
      </c>
      <c r="K246" s="199">
        <f t="shared" si="102"/>
        <v>105.76202000000001</v>
      </c>
      <c r="L246" s="199">
        <f t="shared" si="102"/>
        <v>105.76202000000001</v>
      </c>
      <c r="M246" s="199">
        <f t="shared" si="102"/>
        <v>105.76202000000001</v>
      </c>
      <c r="N246" s="199">
        <f t="shared" si="102"/>
        <v>105.78061</v>
      </c>
      <c r="O246" s="199">
        <f t="shared" si="102"/>
        <v>105.78061</v>
      </c>
      <c r="P246" s="199">
        <f t="shared" si="102"/>
        <v>105.78061</v>
      </c>
      <c r="Q246" s="199">
        <f t="shared" si="102"/>
        <v>105.78061</v>
      </c>
      <c r="R246" s="199">
        <f t="shared" si="102"/>
        <v>105.78061</v>
      </c>
      <c r="S246" s="199">
        <f t="shared" si="102"/>
        <v>105.78061</v>
      </c>
      <c r="T246" s="199">
        <f t="shared" si="102"/>
        <v>105.78061</v>
      </c>
      <c r="U246" s="199">
        <f t="shared" si="102"/>
        <v>107.44974000000001</v>
      </c>
      <c r="V246" s="177">
        <f t="shared" si="102"/>
        <v>107.44974000000001</v>
      </c>
      <c r="W246" s="177">
        <f t="shared" si="102"/>
        <v>107.46559999999999</v>
      </c>
      <c r="X246" s="177">
        <f t="shared" si="102"/>
        <v>107.46559999999999</v>
      </c>
      <c r="Y246" s="177">
        <f t="shared" si="102"/>
        <v>107.46559999999999</v>
      </c>
      <c r="Z246" s="177">
        <f t="shared" si="102"/>
        <v>109.17355000000001</v>
      </c>
      <c r="AA246" s="177">
        <f t="shared" si="102"/>
        <v>109.17359</v>
      </c>
      <c r="AB246" s="177">
        <f t="shared" si="102"/>
        <v>109.17359</v>
      </c>
      <c r="AC246" s="177">
        <f t="shared" si="102"/>
        <v>109.17359</v>
      </c>
      <c r="AD246" s="177">
        <f t="shared" si="102"/>
        <v>109.17363</v>
      </c>
      <c r="AE246" s="177">
        <f t="shared" si="102"/>
        <v>109.17363</v>
      </c>
      <c r="AF246" s="177">
        <f t="shared" si="102"/>
        <v>109.17363</v>
      </c>
      <c r="AG246" s="177">
        <f t="shared" si="102"/>
        <v>110.33777000000001</v>
      </c>
      <c r="AH246" s="177">
        <f t="shared" si="102"/>
        <v>110.80104</v>
      </c>
      <c r="AI246" s="177">
        <f t="shared" si="102"/>
        <v>110.80104</v>
      </c>
      <c r="AJ246" s="177">
        <f t="shared" si="102"/>
        <v>110.80104</v>
      </c>
      <c r="AK246" s="177">
        <f t="shared" si="102"/>
        <v>110.80104</v>
      </c>
      <c r="AL246" s="177">
        <f t="shared" si="102"/>
        <v>110.80104</v>
      </c>
      <c r="AM246" s="177">
        <f t="shared" si="102"/>
        <v>110.80104</v>
      </c>
      <c r="AN246" s="177">
        <f t="shared" si="102"/>
        <v>110.80104</v>
      </c>
      <c r="AO246" s="177">
        <f t="shared" si="102"/>
        <v>110.8</v>
      </c>
      <c r="AP246" s="177">
        <f t="shared" si="102"/>
        <v>110.80104</v>
      </c>
      <c r="AQ246" s="177">
        <f t="shared" si="102"/>
        <v>110.80104</v>
      </c>
      <c r="AR246" s="177">
        <f t="shared" si="102"/>
        <v>110.80104</v>
      </c>
      <c r="AS246" s="177">
        <f t="shared" si="102"/>
        <v>110.80104</v>
      </c>
      <c r="AT246" s="177">
        <f t="shared" si="102"/>
        <v>111.60404</v>
      </c>
      <c r="AU246" s="177">
        <f t="shared" si="102"/>
        <v>111.60404</v>
      </c>
      <c r="AV246" s="177">
        <f t="shared" si="102"/>
        <v>111.60404</v>
      </c>
      <c r="AW246" s="177">
        <f t="shared" si="102"/>
        <v>111.60404</v>
      </c>
      <c r="AX246" s="177">
        <f t="shared" si="102"/>
        <v>111.60404</v>
      </c>
      <c r="AY246" s="177">
        <f t="shared" si="102"/>
        <v>111.60404</v>
      </c>
      <c r="AZ246" s="177">
        <f t="shared" si="102"/>
        <v>111.60404</v>
      </c>
      <c r="BA246" s="177">
        <f t="shared" si="102"/>
        <v>111.60404</v>
      </c>
      <c r="BB246" s="177">
        <f t="shared" si="102"/>
        <v>111.60404</v>
      </c>
      <c r="BC246" s="177">
        <f t="shared" si="102"/>
        <v>111.60404</v>
      </c>
      <c r="BD246" s="177">
        <f t="shared" si="102"/>
        <v>111.60404</v>
      </c>
      <c r="BE246" s="177">
        <f t="shared" si="102"/>
        <v>111.60404</v>
      </c>
      <c r="BF246" s="177">
        <f t="shared" si="102"/>
        <v>111.60404</v>
      </c>
      <c r="BG246" s="177">
        <f t="shared" si="102"/>
        <v>111.60404</v>
      </c>
      <c r="BH246" s="177">
        <f t="shared" si="102"/>
        <v>112.1</v>
      </c>
      <c r="BI246" s="177">
        <f t="shared" si="102"/>
        <v>113.27451000000001</v>
      </c>
      <c r="BJ246" s="177">
        <f>BJ247</f>
        <v>113.27451000000001</v>
      </c>
      <c r="BK246" s="177">
        <f>BK247</f>
        <v>113.27451000000001</v>
      </c>
      <c r="BL246" s="177">
        <f>BL247</f>
        <v>113.27451000000001</v>
      </c>
      <c r="BM246" s="177">
        <f>BM247</f>
        <v>113.27451000000001</v>
      </c>
    </row>
    <row r="247" spans="1:65" x14ac:dyDescent="0.25">
      <c r="B247" s="148" t="s">
        <v>590</v>
      </c>
      <c r="C247" s="148">
        <v>3</v>
      </c>
      <c r="D247" s="209">
        <v>103.37</v>
      </c>
      <c r="E247" s="209">
        <v>103.36882</v>
      </c>
      <c r="F247" s="209">
        <v>103.36882</v>
      </c>
      <c r="G247" s="209">
        <v>103.36882</v>
      </c>
      <c r="H247" s="209">
        <v>103.36882</v>
      </c>
      <c r="I247" s="209">
        <v>103.36882</v>
      </c>
      <c r="J247" s="209">
        <v>105.76202000000001</v>
      </c>
      <c r="K247" s="209">
        <v>105.76202000000001</v>
      </c>
      <c r="L247" s="209">
        <v>105.76202000000001</v>
      </c>
      <c r="M247" s="209">
        <v>105.76202000000001</v>
      </c>
      <c r="N247" s="209">
        <v>105.78061</v>
      </c>
      <c r="O247" s="209">
        <v>105.78061</v>
      </c>
      <c r="P247" s="209">
        <v>105.78061</v>
      </c>
      <c r="Q247" s="209">
        <v>105.78061</v>
      </c>
      <c r="R247" s="209">
        <v>105.78061</v>
      </c>
      <c r="S247" s="209">
        <v>105.78061</v>
      </c>
      <c r="T247" s="209">
        <v>105.78061</v>
      </c>
      <c r="U247" s="209">
        <v>107.44974000000001</v>
      </c>
      <c r="V247" s="210">
        <v>107.44974000000001</v>
      </c>
      <c r="W247" s="210">
        <v>107.46559999999999</v>
      </c>
      <c r="X247" s="210">
        <v>107.46559999999999</v>
      </c>
      <c r="Y247" s="210">
        <v>107.46559999999999</v>
      </c>
      <c r="Z247" s="210">
        <v>109.17355000000001</v>
      </c>
      <c r="AA247" s="210">
        <v>109.17359</v>
      </c>
      <c r="AB247" s="210">
        <v>109.17359</v>
      </c>
      <c r="AC247" s="210">
        <v>109.17359</v>
      </c>
      <c r="AD247" s="210">
        <v>109.17363</v>
      </c>
      <c r="AE247" s="210">
        <v>109.17363</v>
      </c>
      <c r="AF247" s="210">
        <v>109.17363</v>
      </c>
      <c r="AG247" s="210">
        <v>110.33777000000001</v>
      </c>
      <c r="AH247" s="210">
        <v>110.80104</v>
      </c>
      <c r="AI247" s="210">
        <v>110.80104</v>
      </c>
      <c r="AJ247" s="210">
        <v>110.80104</v>
      </c>
      <c r="AK247" s="210">
        <v>110.80104</v>
      </c>
      <c r="AL247" s="210">
        <v>110.80104</v>
      </c>
      <c r="AM247" s="210">
        <v>110.80104</v>
      </c>
      <c r="AN247" s="210">
        <v>110.80104</v>
      </c>
      <c r="AO247" s="210">
        <v>110.8</v>
      </c>
      <c r="AP247" s="210">
        <v>110.80104</v>
      </c>
      <c r="AQ247" s="180">
        <v>110.80104</v>
      </c>
      <c r="AR247" s="180">
        <v>110.80104</v>
      </c>
      <c r="AS247" s="180">
        <v>110.80104</v>
      </c>
      <c r="AT247" s="180">
        <v>111.60404</v>
      </c>
      <c r="AU247" s="180">
        <v>111.60404</v>
      </c>
      <c r="AV247" s="181">
        <v>111.60404</v>
      </c>
      <c r="AW247" s="181">
        <v>111.60404</v>
      </c>
      <c r="AX247" s="181">
        <v>111.60404</v>
      </c>
      <c r="AY247" s="181">
        <v>111.60404</v>
      </c>
      <c r="AZ247" s="181">
        <v>111.60404</v>
      </c>
      <c r="BA247" s="181">
        <v>111.60404</v>
      </c>
      <c r="BB247" s="181">
        <v>111.60404</v>
      </c>
      <c r="BC247" s="182">
        <v>111.60404</v>
      </c>
      <c r="BD247" s="182">
        <v>111.60404</v>
      </c>
      <c r="BE247" s="182">
        <v>111.60404</v>
      </c>
      <c r="BF247" s="182">
        <v>111.60404</v>
      </c>
      <c r="BG247" s="182">
        <v>111.60404</v>
      </c>
      <c r="BH247" s="182">
        <v>112.1</v>
      </c>
      <c r="BI247" s="182">
        <v>113.27451000000001</v>
      </c>
      <c r="BJ247" s="195">
        <v>113.27451000000001</v>
      </c>
      <c r="BK247" s="182">
        <v>113.27451000000001</v>
      </c>
      <c r="BL247" s="182">
        <v>113.27451000000001</v>
      </c>
      <c r="BM247" s="182">
        <v>113.27451000000001</v>
      </c>
    </row>
    <row r="248" spans="1:65" x14ac:dyDescent="0.25">
      <c r="A248" s="173" t="s">
        <v>132</v>
      </c>
      <c r="B248" s="188"/>
      <c r="C248" s="186">
        <v>1</v>
      </c>
      <c r="D248" s="175">
        <f>D249</f>
        <v>104.42</v>
      </c>
      <c r="E248" s="175">
        <f t="shared" ref="E248:BM248" si="103">E249</f>
        <v>104.42140999999999</v>
      </c>
      <c r="F248" s="175">
        <f t="shared" si="103"/>
        <v>104.42140999999999</v>
      </c>
      <c r="G248" s="175">
        <f t="shared" si="103"/>
        <v>104.42140999999999</v>
      </c>
      <c r="H248" s="175">
        <f t="shared" si="103"/>
        <v>104.42140999999999</v>
      </c>
      <c r="I248" s="175">
        <f t="shared" si="103"/>
        <v>104.42140999999999</v>
      </c>
      <c r="J248" s="175">
        <f t="shared" si="103"/>
        <v>105.26013</v>
      </c>
      <c r="K248" s="175">
        <f t="shared" si="103"/>
        <v>105.26013</v>
      </c>
      <c r="L248" s="175">
        <f t="shared" si="103"/>
        <v>105.26013</v>
      </c>
      <c r="M248" s="175">
        <f t="shared" si="103"/>
        <v>105.26013</v>
      </c>
      <c r="N248" s="175">
        <f t="shared" si="103"/>
        <v>106.1699</v>
      </c>
      <c r="O248" s="175">
        <f t="shared" si="103"/>
        <v>106.1699</v>
      </c>
      <c r="P248" s="175">
        <f t="shared" si="103"/>
        <v>106.1699</v>
      </c>
      <c r="Q248" s="175">
        <f t="shared" si="103"/>
        <v>105.7213</v>
      </c>
      <c r="R248" s="175">
        <f t="shared" si="103"/>
        <v>105.7213</v>
      </c>
      <c r="S248" s="175">
        <f t="shared" si="103"/>
        <v>105.7213</v>
      </c>
      <c r="T248" s="175">
        <f t="shared" si="103"/>
        <v>105.7213</v>
      </c>
      <c r="U248" s="175">
        <f t="shared" si="103"/>
        <v>106.30556</v>
      </c>
      <c r="V248" s="176">
        <f t="shared" si="103"/>
        <v>106.30556</v>
      </c>
      <c r="W248" s="176">
        <f t="shared" si="103"/>
        <v>106.65338</v>
      </c>
      <c r="X248" s="176">
        <f t="shared" si="103"/>
        <v>106.65338</v>
      </c>
      <c r="Y248" s="176">
        <f t="shared" si="103"/>
        <v>106.65338</v>
      </c>
      <c r="Z248" s="176">
        <f t="shared" si="103"/>
        <v>106.65338</v>
      </c>
      <c r="AA248" s="176">
        <f t="shared" si="103"/>
        <v>106.65335</v>
      </c>
      <c r="AB248" s="176">
        <f t="shared" si="103"/>
        <v>107.29785</v>
      </c>
      <c r="AC248" s="176">
        <f t="shared" si="103"/>
        <v>107.29785</v>
      </c>
      <c r="AD248" s="176">
        <f t="shared" si="103"/>
        <v>107.29785</v>
      </c>
      <c r="AE248" s="176">
        <f t="shared" si="103"/>
        <v>107.29785</v>
      </c>
      <c r="AF248" s="176">
        <f t="shared" si="103"/>
        <v>107.29785</v>
      </c>
      <c r="AG248" s="176">
        <f t="shared" si="103"/>
        <v>107.29785</v>
      </c>
      <c r="AH248" s="176">
        <f t="shared" si="103"/>
        <v>109.5056</v>
      </c>
      <c r="AI248" s="176">
        <f t="shared" si="103"/>
        <v>109.5056</v>
      </c>
      <c r="AJ248" s="176">
        <f t="shared" si="103"/>
        <v>109.5056</v>
      </c>
      <c r="AK248" s="176">
        <f t="shared" si="103"/>
        <v>109.5056</v>
      </c>
      <c r="AL248" s="176">
        <f t="shared" si="103"/>
        <v>109.5056</v>
      </c>
      <c r="AM248" s="176">
        <f t="shared" si="103"/>
        <v>109.5056</v>
      </c>
      <c r="AN248" s="176">
        <f t="shared" si="103"/>
        <v>111.9</v>
      </c>
      <c r="AO248" s="176">
        <f t="shared" si="103"/>
        <v>113.9</v>
      </c>
      <c r="AP248" s="176">
        <f t="shared" si="103"/>
        <v>113.87596000000001</v>
      </c>
      <c r="AQ248" s="176">
        <f t="shared" si="103"/>
        <v>113.87596000000001</v>
      </c>
      <c r="AR248" s="176">
        <f t="shared" si="103"/>
        <v>113.87596000000001</v>
      </c>
      <c r="AS248" s="176">
        <f t="shared" si="103"/>
        <v>113.87596000000001</v>
      </c>
      <c r="AT248" s="176">
        <f t="shared" si="103"/>
        <v>113.87596000000001</v>
      </c>
      <c r="AU248" s="176">
        <f t="shared" si="103"/>
        <v>113.87596000000001</v>
      </c>
      <c r="AV248" s="176">
        <f t="shared" si="103"/>
        <v>113.87596000000001</v>
      </c>
      <c r="AW248" s="176">
        <f t="shared" si="103"/>
        <v>113.87596000000001</v>
      </c>
      <c r="AX248" s="176">
        <f t="shared" si="103"/>
        <v>113.87596000000001</v>
      </c>
      <c r="AY248" s="176">
        <f t="shared" si="103"/>
        <v>113.87596000000001</v>
      </c>
      <c r="AZ248" s="176">
        <f t="shared" si="103"/>
        <v>113.87596000000001</v>
      </c>
      <c r="BA248" s="176">
        <f t="shared" si="103"/>
        <v>113.87596000000001</v>
      </c>
      <c r="BB248" s="176">
        <f t="shared" si="103"/>
        <v>113.87596000000001</v>
      </c>
      <c r="BC248" s="176">
        <f t="shared" si="103"/>
        <v>119.99987</v>
      </c>
      <c r="BD248" s="176">
        <f t="shared" si="103"/>
        <v>119.99987</v>
      </c>
      <c r="BE248" s="176">
        <f t="shared" si="103"/>
        <v>119.99987</v>
      </c>
      <c r="BF248" s="176">
        <f t="shared" si="103"/>
        <v>119.99987</v>
      </c>
      <c r="BG248" s="176">
        <f t="shared" si="103"/>
        <v>119.99987</v>
      </c>
      <c r="BH248" s="176">
        <f t="shared" si="103"/>
        <v>119.99987</v>
      </c>
      <c r="BI248" s="176">
        <f t="shared" si="103"/>
        <v>119.99987</v>
      </c>
      <c r="BJ248" s="176">
        <f t="shared" si="103"/>
        <v>123.08038000000001</v>
      </c>
      <c r="BK248" s="176">
        <f t="shared" si="103"/>
        <v>123.08038000000001</v>
      </c>
      <c r="BL248" s="176">
        <f t="shared" si="103"/>
        <v>123.08038000000001</v>
      </c>
      <c r="BM248" s="176">
        <f t="shared" si="103"/>
        <v>123.08038000000001</v>
      </c>
    </row>
    <row r="249" spans="1:65" x14ac:dyDescent="0.25">
      <c r="B249" s="148" t="s">
        <v>591</v>
      </c>
      <c r="C249" s="148">
        <v>1</v>
      </c>
      <c r="D249" s="178">
        <v>104.42</v>
      </c>
      <c r="E249" s="178">
        <v>104.42140999999999</v>
      </c>
      <c r="F249" s="178">
        <v>104.42140999999999</v>
      </c>
      <c r="G249" s="178">
        <v>104.42140999999999</v>
      </c>
      <c r="H249" s="178">
        <v>104.42140999999999</v>
      </c>
      <c r="I249" s="178">
        <v>104.42140999999999</v>
      </c>
      <c r="J249" s="178">
        <v>105.26013</v>
      </c>
      <c r="K249" s="178">
        <v>105.26013</v>
      </c>
      <c r="L249" s="178">
        <v>105.26013</v>
      </c>
      <c r="M249" s="178">
        <v>105.26013</v>
      </c>
      <c r="N249" s="178">
        <v>106.1699</v>
      </c>
      <c r="O249" s="178">
        <v>106.1699</v>
      </c>
      <c r="P249" s="178">
        <v>106.1699</v>
      </c>
      <c r="Q249" s="178">
        <v>105.7213</v>
      </c>
      <c r="R249" s="178">
        <v>105.7213</v>
      </c>
      <c r="S249" s="178">
        <v>105.7213</v>
      </c>
      <c r="T249" s="178">
        <v>105.7213</v>
      </c>
      <c r="U249" s="178">
        <v>106.30556</v>
      </c>
      <c r="V249" s="179">
        <v>106.30556</v>
      </c>
      <c r="W249" s="179">
        <v>106.65338</v>
      </c>
      <c r="X249" s="179">
        <v>106.65338</v>
      </c>
      <c r="Y249" s="179">
        <v>106.65338</v>
      </c>
      <c r="Z249" s="179">
        <v>106.65338</v>
      </c>
      <c r="AA249" s="179">
        <v>106.65335</v>
      </c>
      <c r="AB249" s="179">
        <v>107.29785</v>
      </c>
      <c r="AC249" s="179">
        <v>107.29785</v>
      </c>
      <c r="AD249" s="179">
        <v>107.29785</v>
      </c>
      <c r="AE249" s="179">
        <v>107.29785</v>
      </c>
      <c r="AF249" s="179">
        <v>107.29785</v>
      </c>
      <c r="AG249" s="179">
        <v>107.29785</v>
      </c>
      <c r="AH249" s="179">
        <v>109.5056</v>
      </c>
      <c r="AI249" s="179">
        <v>109.5056</v>
      </c>
      <c r="AJ249" s="179">
        <v>109.5056</v>
      </c>
      <c r="AK249" s="179">
        <v>109.5056</v>
      </c>
      <c r="AL249" s="179">
        <v>109.5056</v>
      </c>
      <c r="AM249" s="179">
        <v>109.5056</v>
      </c>
      <c r="AN249" s="180">
        <v>111.9</v>
      </c>
      <c r="AO249" s="179">
        <v>113.9</v>
      </c>
      <c r="AP249" s="179">
        <v>113.87596000000001</v>
      </c>
      <c r="AQ249" s="180">
        <v>113.87596000000001</v>
      </c>
      <c r="AR249" s="180">
        <v>113.87596000000001</v>
      </c>
      <c r="AS249" s="180">
        <v>113.87596000000001</v>
      </c>
      <c r="AT249" s="180">
        <v>113.87596000000001</v>
      </c>
      <c r="AU249" s="180">
        <v>113.87596000000001</v>
      </c>
      <c r="AV249" s="181">
        <v>113.87596000000001</v>
      </c>
      <c r="AW249" s="181">
        <v>113.87596000000001</v>
      </c>
      <c r="AX249" s="181">
        <v>113.87596000000001</v>
      </c>
      <c r="AY249" s="181">
        <v>113.87596000000001</v>
      </c>
      <c r="AZ249" s="181">
        <v>113.87596000000001</v>
      </c>
      <c r="BA249" s="181">
        <v>113.87596000000001</v>
      </c>
      <c r="BB249" s="181">
        <v>113.87596000000001</v>
      </c>
      <c r="BC249" s="182">
        <v>119.99987</v>
      </c>
      <c r="BD249" s="182">
        <v>119.99987</v>
      </c>
      <c r="BE249" s="182">
        <v>119.99987</v>
      </c>
      <c r="BF249" s="182">
        <v>119.99987</v>
      </c>
      <c r="BG249" s="182">
        <v>119.99987</v>
      </c>
      <c r="BH249" s="182">
        <v>119.99987</v>
      </c>
      <c r="BI249" s="182">
        <v>119.99987</v>
      </c>
      <c r="BJ249" s="182">
        <v>123.08038000000001</v>
      </c>
      <c r="BK249" s="182">
        <v>123.08038000000001</v>
      </c>
      <c r="BL249" s="182">
        <v>123.08038000000001</v>
      </c>
      <c r="BM249" s="182">
        <v>123.08038000000001</v>
      </c>
    </row>
    <row r="250" spans="1:65" x14ac:dyDescent="0.25">
      <c r="A250" s="173" t="s">
        <v>133</v>
      </c>
      <c r="B250" s="188"/>
      <c r="C250" s="186">
        <v>1</v>
      </c>
      <c r="D250" s="175">
        <f>D251</f>
        <v>100</v>
      </c>
      <c r="E250" s="175">
        <f t="shared" ref="E250:BM250" si="104">E251</f>
        <v>100</v>
      </c>
      <c r="F250" s="175">
        <f t="shared" si="104"/>
        <v>100</v>
      </c>
      <c r="G250" s="175">
        <f t="shared" si="104"/>
        <v>100</v>
      </c>
      <c r="H250" s="175">
        <f t="shared" si="104"/>
        <v>88.962270000000004</v>
      </c>
      <c r="I250" s="175">
        <f t="shared" si="104"/>
        <v>88.962270000000004</v>
      </c>
      <c r="J250" s="175">
        <f t="shared" si="104"/>
        <v>92.952740000000006</v>
      </c>
      <c r="K250" s="175">
        <f t="shared" si="104"/>
        <v>92.952740000000006</v>
      </c>
      <c r="L250" s="175">
        <f t="shared" si="104"/>
        <v>92.952740000000006</v>
      </c>
      <c r="M250" s="175">
        <f t="shared" si="104"/>
        <v>92.952740000000006</v>
      </c>
      <c r="N250" s="175">
        <f t="shared" si="104"/>
        <v>92.952740000000006</v>
      </c>
      <c r="O250" s="175">
        <f t="shared" si="104"/>
        <v>92.952740000000006</v>
      </c>
      <c r="P250" s="175">
        <f t="shared" si="104"/>
        <v>105.27113</v>
      </c>
      <c r="Q250" s="175">
        <f t="shared" si="104"/>
        <v>105.27113</v>
      </c>
      <c r="R250" s="175">
        <f t="shared" si="104"/>
        <v>105.27113</v>
      </c>
      <c r="S250" s="175">
        <f t="shared" si="104"/>
        <v>105.27113</v>
      </c>
      <c r="T250" s="175">
        <f t="shared" si="104"/>
        <v>105.27113</v>
      </c>
      <c r="U250" s="175">
        <f t="shared" si="104"/>
        <v>105.27113</v>
      </c>
      <c r="V250" s="176">
        <f t="shared" si="104"/>
        <v>105.27113</v>
      </c>
      <c r="W250" s="176">
        <f t="shared" si="104"/>
        <v>105.27113</v>
      </c>
      <c r="X250" s="176">
        <f t="shared" si="104"/>
        <v>105.27113</v>
      </c>
      <c r="Y250" s="176">
        <f t="shared" si="104"/>
        <v>105.27113</v>
      </c>
      <c r="Z250" s="176">
        <f t="shared" si="104"/>
        <v>105.27113</v>
      </c>
      <c r="AA250" s="176">
        <f t="shared" si="104"/>
        <v>105.27113</v>
      </c>
      <c r="AB250" s="176">
        <f t="shared" si="104"/>
        <v>107.56565999999999</v>
      </c>
      <c r="AC250" s="176">
        <f t="shared" si="104"/>
        <v>107.56565999999999</v>
      </c>
      <c r="AD250" s="176">
        <f t="shared" si="104"/>
        <v>107.56565999999999</v>
      </c>
      <c r="AE250" s="176">
        <f t="shared" si="104"/>
        <v>107.56565999999999</v>
      </c>
      <c r="AF250" s="176">
        <f t="shared" si="104"/>
        <v>107.56565999999999</v>
      </c>
      <c r="AG250" s="176">
        <f t="shared" si="104"/>
        <v>107.56565999999999</v>
      </c>
      <c r="AH250" s="176">
        <f t="shared" si="104"/>
        <v>107.56565999999999</v>
      </c>
      <c r="AI250" s="176">
        <f t="shared" si="104"/>
        <v>107.56565999999999</v>
      </c>
      <c r="AJ250" s="176">
        <f t="shared" si="104"/>
        <v>107.56565999999999</v>
      </c>
      <c r="AK250" s="176">
        <f t="shared" si="104"/>
        <v>107.56565999999999</v>
      </c>
      <c r="AL250" s="176">
        <f t="shared" si="104"/>
        <v>107.56565999999999</v>
      </c>
      <c r="AM250" s="176">
        <f t="shared" si="104"/>
        <v>86.334829999999997</v>
      </c>
      <c r="AN250" s="176">
        <f t="shared" si="104"/>
        <v>86.334829999999997</v>
      </c>
      <c r="AO250" s="176">
        <f t="shared" si="104"/>
        <v>86.3</v>
      </c>
      <c r="AP250" s="176">
        <f t="shared" si="104"/>
        <v>86.334829999999997</v>
      </c>
      <c r="AQ250" s="176">
        <f t="shared" si="104"/>
        <v>86.334829999999997</v>
      </c>
      <c r="AR250" s="176">
        <f t="shared" si="104"/>
        <v>86.334829999999997</v>
      </c>
      <c r="AS250" s="176">
        <f t="shared" si="104"/>
        <v>86.334829999999997</v>
      </c>
      <c r="AT250" s="176">
        <f t="shared" si="104"/>
        <v>130.34345999999999</v>
      </c>
      <c r="AU250" s="176">
        <f t="shared" si="104"/>
        <v>130.34345999999999</v>
      </c>
      <c r="AV250" s="176">
        <f t="shared" si="104"/>
        <v>130.34345999999999</v>
      </c>
      <c r="AW250" s="176">
        <f t="shared" si="104"/>
        <v>130.34345999999999</v>
      </c>
      <c r="AX250" s="176">
        <f t="shared" si="104"/>
        <v>130.34345999999999</v>
      </c>
      <c r="AY250" s="176">
        <f t="shared" si="104"/>
        <v>130.34345999999999</v>
      </c>
      <c r="AZ250" s="176">
        <f t="shared" si="104"/>
        <v>130.34345999999999</v>
      </c>
      <c r="BA250" s="176">
        <f t="shared" si="104"/>
        <v>130.34345999999999</v>
      </c>
      <c r="BB250" s="176">
        <f t="shared" si="104"/>
        <v>130.34345999999999</v>
      </c>
      <c r="BC250" s="176">
        <f t="shared" si="104"/>
        <v>130.34345999999999</v>
      </c>
      <c r="BD250" s="176">
        <f t="shared" si="104"/>
        <v>130.34345999999999</v>
      </c>
      <c r="BE250" s="176">
        <f t="shared" si="104"/>
        <v>130.34345999999999</v>
      </c>
      <c r="BF250" s="176">
        <f t="shared" si="104"/>
        <v>130.34345999999999</v>
      </c>
      <c r="BG250" s="176">
        <f t="shared" si="104"/>
        <v>130.34345999999999</v>
      </c>
      <c r="BH250" s="176">
        <f t="shared" si="104"/>
        <v>130.34345999999999</v>
      </c>
      <c r="BI250" s="176">
        <f t="shared" si="104"/>
        <v>110.19463</v>
      </c>
      <c r="BJ250" s="176">
        <f t="shared" si="104"/>
        <v>110.19463</v>
      </c>
      <c r="BK250" s="176">
        <f t="shared" si="104"/>
        <v>110.19463</v>
      </c>
      <c r="BL250" s="176">
        <f t="shared" si="104"/>
        <v>110.19463</v>
      </c>
      <c r="BM250" s="176">
        <f t="shared" si="104"/>
        <v>110.19463</v>
      </c>
    </row>
    <row r="251" spans="1:65" x14ac:dyDescent="0.25">
      <c r="B251" s="148" t="s">
        <v>592</v>
      </c>
      <c r="C251" s="148">
        <v>1</v>
      </c>
      <c r="D251" s="178">
        <v>100</v>
      </c>
      <c r="E251" s="178">
        <v>100</v>
      </c>
      <c r="F251" s="178">
        <v>100</v>
      </c>
      <c r="G251" s="178">
        <v>100</v>
      </c>
      <c r="H251" s="178">
        <v>88.962270000000004</v>
      </c>
      <c r="I251" s="178">
        <v>88.962270000000004</v>
      </c>
      <c r="J251" s="178">
        <v>92.952740000000006</v>
      </c>
      <c r="K251" s="178">
        <v>92.952740000000006</v>
      </c>
      <c r="L251" s="178">
        <v>92.952740000000006</v>
      </c>
      <c r="M251" s="178">
        <v>92.952740000000006</v>
      </c>
      <c r="N251" s="178">
        <v>92.952740000000006</v>
      </c>
      <c r="O251" s="178">
        <v>92.952740000000006</v>
      </c>
      <c r="P251" s="178">
        <v>105.27113</v>
      </c>
      <c r="Q251" s="178">
        <v>105.27113</v>
      </c>
      <c r="R251" s="178">
        <v>105.27113</v>
      </c>
      <c r="S251" s="178">
        <v>105.27113</v>
      </c>
      <c r="T251" s="178">
        <v>105.27113</v>
      </c>
      <c r="U251" s="178">
        <v>105.27113</v>
      </c>
      <c r="V251" s="179">
        <v>105.27113</v>
      </c>
      <c r="W251" s="179">
        <v>105.27113</v>
      </c>
      <c r="X251" s="179">
        <v>105.27113</v>
      </c>
      <c r="Y251" s="179">
        <v>105.27113</v>
      </c>
      <c r="Z251" s="179">
        <v>105.27113</v>
      </c>
      <c r="AA251" s="179">
        <v>105.27113</v>
      </c>
      <c r="AB251" s="179">
        <v>107.56565999999999</v>
      </c>
      <c r="AC251" s="179">
        <v>107.56565999999999</v>
      </c>
      <c r="AD251" s="179">
        <v>107.56565999999999</v>
      </c>
      <c r="AE251" s="179">
        <v>107.56565999999999</v>
      </c>
      <c r="AF251" s="179">
        <v>107.56565999999999</v>
      </c>
      <c r="AG251" s="179">
        <v>107.56565999999999</v>
      </c>
      <c r="AH251" s="179">
        <v>107.56565999999999</v>
      </c>
      <c r="AI251" s="179">
        <v>107.56565999999999</v>
      </c>
      <c r="AJ251" s="179">
        <v>107.56565999999999</v>
      </c>
      <c r="AK251" s="179">
        <v>107.56565999999999</v>
      </c>
      <c r="AL251" s="179">
        <v>107.56565999999999</v>
      </c>
      <c r="AM251" s="179">
        <v>86.334829999999997</v>
      </c>
      <c r="AN251" s="179">
        <v>86.334829999999997</v>
      </c>
      <c r="AO251" s="179">
        <v>86.3</v>
      </c>
      <c r="AP251" s="179">
        <v>86.334829999999997</v>
      </c>
      <c r="AQ251" s="180">
        <v>86.334829999999997</v>
      </c>
      <c r="AR251" s="180">
        <v>86.334829999999997</v>
      </c>
      <c r="AS251" s="180">
        <v>86.334829999999997</v>
      </c>
      <c r="AT251" s="180">
        <v>130.34345999999999</v>
      </c>
      <c r="AU251" s="180">
        <v>130.34345999999999</v>
      </c>
      <c r="AV251" s="181">
        <v>130.34345999999999</v>
      </c>
      <c r="AW251" s="181">
        <v>130.34345999999999</v>
      </c>
      <c r="AX251" s="181">
        <v>130.34345999999999</v>
      </c>
      <c r="AY251" s="181">
        <v>130.34345999999999</v>
      </c>
      <c r="AZ251" s="181">
        <v>130.34345999999999</v>
      </c>
      <c r="BA251" s="181">
        <v>130.34345999999999</v>
      </c>
      <c r="BB251" s="181">
        <v>130.34345999999999</v>
      </c>
      <c r="BC251" s="182">
        <v>130.34345999999999</v>
      </c>
      <c r="BD251" s="182">
        <v>130.34345999999999</v>
      </c>
      <c r="BE251" s="182">
        <v>130.34345999999999</v>
      </c>
      <c r="BF251" s="182">
        <v>130.34345999999999</v>
      </c>
      <c r="BG251" s="182">
        <v>130.34345999999999</v>
      </c>
      <c r="BH251" s="182">
        <v>130.34345999999999</v>
      </c>
      <c r="BI251" s="182">
        <v>110.19463</v>
      </c>
      <c r="BJ251" s="182">
        <v>110.19463</v>
      </c>
      <c r="BK251" s="182">
        <v>110.19463</v>
      </c>
      <c r="BL251" s="182">
        <v>110.19463</v>
      </c>
      <c r="BM251" s="182">
        <v>110.19463</v>
      </c>
    </row>
    <row r="252" spans="1:65" x14ac:dyDescent="0.25">
      <c r="A252" s="173" t="s">
        <v>134</v>
      </c>
      <c r="B252" s="188"/>
      <c r="C252" s="186">
        <v>1</v>
      </c>
      <c r="D252" s="175">
        <f>D253</f>
        <v>100</v>
      </c>
      <c r="E252" s="175">
        <f t="shared" ref="E252:BM252" si="105">E253</f>
        <v>100</v>
      </c>
      <c r="F252" s="175">
        <f t="shared" si="105"/>
        <v>100</v>
      </c>
      <c r="G252" s="175">
        <f t="shared" si="105"/>
        <v>100</v>
      </c>
      <c r="H252" s="175">
        <f t="shared" si="105"/>
        <v>100</v>
      </c>
      <c r="I252" s="175">
        <f t="shared" si="105"/>
        <v>100</v>
      </c>
      <c r="J252" s="175">
        <f t="shared" si="105"/>
        <v>100</v>
      </c>
      <c r="K252" s="175">
        <f t="shared" si="105"/>
        <v>100</v>
      </c>
      <c r="L252" s="175">
        <f t="shared" si="105"/>
        <v>100</v>
      </c>
      <c r="M252" s="175">
        <f t="shared" si="105"/>
        <v>100</v>
      </c>
      <c r="N252" s="175">
        <f t="shared" si="105"/>
        <v>106.65269000000001</v>
      </c>
      <c r="O252" s="175">
        <f t="shared" si="105"/>
        <v>106.65269000000001</v>
      </c>
      <c r="P252" s="175">
        <f t="shared" si="105"/>
        <v>106.65269000000001</v>
      </c>
      <c r="Q252" s="175">
        <f t="shared" si="105"/>
        <v>106.65269000000001</v>
      </c>
      <c r="R252" s="175">
        <f t="shared" si="105"/>
        <v>106.65269000000001</v>
      </c>
      <c r="S252" s="175">
        <f t="shared" si="105"/>
        <v>110.3428</v>
      </c>
      <c r="T252" s="175">
        <f t="shared" si="105"/>
        <v>110.3428</v>
      </c>
      <c r="U252" s="175">
        <f t="shared" si="105"/>
        <v>110.3428</v>
      </c>
      <c r="V252" s="176">
        <f t="shared" si="105"/>
        <v>110.3428</v>
      </c>
      <c r="W252" s="176">
        <f t="shared" si="105"/>
        <v>110.3428</v>
      </c>
      <c r="X252" s="176">
        <f t="shared" si="105"/>
        <v>119.52388000000001</v>
      </c>
      <c r="Y252" s="176">
        <f t="shared" si="105"/>
        <v>119.52388000000001</v>
      </c>
      <c r="Z252" s="176">
        <f t="shared" si="105"/>
        <v>119.52388000000001</v>
      </c>
      <c r="AA252" s="176">
        <f t="shared" si="105"/>
        <v>119.52388000000001</v>
      </c>
      <c r="AB252" s="176">
        <f t="shared" si="105"/>
        <v>119.52388000000001</v>
      </c>
      <c r="AC252" s="176">
        <f t="shared" si="105"/>
        <v>119.52388000000001</v>
      </c>
      <c r="AD252" s="176">
        <f t="shared" si="105"/>
        <v>119.52388000000001</v>
      </c>
      <c r="AE252" s="176">
        <f t="shared" si="105"/>
        <v>119.52388000000001</v>
      </c>
      <c r="AF252" s="176">
        <f t="shared" si="105"/>
        <v>119.52388000000001</v>
      </c>
      <c r="AG252" s="176">
        <f t="shared" si="105"/>
        <v>119.52388000000001</v>
      </c>
      <c r="AH252" s="176">
        <f t="shared" si="105"/>
        <v>128.30036000000001</v>
      </c>
      <c r="AI252" s="176">
        <f t="shared" si="105"/>
        <v>128.30036000000001</v>
      </c>
      <c r="AJ252" s="176">
        <f t="shared" si="105"/>
        <v>128.30036000000001</v>
      </c>
      <c r="AK252" s="176">
        <f t="shared" si="105"/>
        <v>128.30036000000001</v>
      </c>
      <c r="AL252" s="176">
        <f t="shared" si="105"/>
        <v>128.30036000000001</v>
      </c>
      <c r="AM252" s="176">
        <f t="shared" si="105"/>
        <v>128.30036000000001</v>
      </c>
      <c r="AN252" s="176">
        <f t="shared" si="105"/>
        <v>128.30036000000001</v>
      </c>
      <c r="AO252" s="176">
        <f t="shared" si="105"/>
        <v>128.30000000000001</v>
      </c>
      <c r="AP252" s="176">
        <f t="shared" si="105"/>
        <v>128.30036000000001</v>
      </c>
      <c r="AQ252" s="176">
        <f t="shared" si="105"/>
        <v>128.30036000000001</v>
      </c>
      <c r="AR252" s="176">
        <f t="shared" si="105"/>
        <v>128.30036000000001</v>
      </c>
      <c r="AS252" s="176">
        <f t="shared" si="105"/>
        <v>128.30036000000001</v>
      </c>
      <c r="AT252" s="176">
        <f t="shared" si="105"/>
        <v>128.30036000000001</v>
      </c>
      <c r="AU252" s="176">
        <f t="shared" si="105"/>
        <v>128.30036000000001</v>
      </c>
      <c r="AV252" s="176">
        <f t="shared" si="105"/>
        <v>128.30036000000001</v>
      </c>
      <c r="AW252" s="176">
        <f t="shared" si="105"/>
        <v>128.30036000000001</v>
      </c>
      <c r="AX252" s="176">
        <f t="shared" si="105"/>
        <v>128.30036000000001</v>
      </c>
      <c r="AY252" s="176">
        <f t="shared" si="105"/>
        <v>133.38184000000001</v>
      </c>
      <c r="AZ252" s="176">
        <f t="shared" si="105"/>
        <v>133.38184000000001</v>
      </c>
      <c r="BA252" s="176">
        <f t="shared" si="105"/>
        <v>136.37954999999999</v>
      </c>
      <c r="BB252" s="176">
        <f t="shared" si="105"/>
        <v>136.37954999999999</v>
      </c>
      <c r="BC252" s="176">
        <f t="shared" si="105"/>
        <v>136.37954999999999</v>
      </c>
      <c r="BD252" s="176">
        <f t="shared" si="105"/>
        <v>136.37954999999999</v>
      </c>
      <c r="BE252" s="176">
        <f t="shared" si="105"/>
        <v>136.37954999999999</v>
      </c>
      <c r="BF252" s="176">
        <f t="shared" si="105"/>
        <v>136.37954999999999</v>
      </c>
      <c r="BG252" s="176">
        <f t="shared" si="105"/>
        <v>136.37954999999999</v>
      </c>
      <c r="BH252" s="176">
        <f t="shared" si="105"/>
        <v>136.37954999999999</v>
      </c>
      <c r="BI252" s="176">
        <f t="shared" si="105"/>
        <v>144.23070000000001</v>
      </c>
      <c r="BJ252" s="176">
        <f t="shared" si="105"/>
        <v>147.82204999999999</v>
      </c>
      <c r="BK252" s="176">
        <f t="shared" si="105"/>
        <v>147.82204999999999</v>
      </c>
      <c r="BL252" s="176">
        <f t="shared" si="105"/>
        <v>141.39317</v>
      </c>
      <c r="BM252" s="176">
        <f t="shared" si="105"/>
        <v>147.82204999999999</v>
      </c>
    </row>
    <row r="253" spans="1:65" x14ac:dyDescent="0.25">
      <c r="B253" s="148" t="s">
        <v>593</v>
      </c>
      <c r="C253" s="148">
        <v>1</v>
      </c>
      <c r="D253" s="178">
        <v>100</v>
      </c>
      <c r="E253" s="178">
        <v>100</v>
      </c>
      <c r="F253" s="178">
        <v>100</v>
      </c>
      <c r="G253" s="178">
        <v>100</v>
      </c>
      <c r="H253" s="178">
        <v>100</v>
      </c>
      <c r="I253" s="178">
        <v>100</v>
      </c>
      <c r="J253" s="178">
        <v>100</v>
      </c>
      <c r="K253" s="178">
        <v>100</v>
      </c>
      <c r="L253" s="178">
        <v>100</v>
      </c>
      <c r="M253" s="178">
        <v>100</v>
      </c>
      <c r="N253" s="178">
        <v>106.65269000000001</v>
      </c>
      <c r="O253" s="178">
        <v>106.65269000000001</v>
      </c>
      <c r="P253" s="178">
        <v>106.65269000000001</v>
      </c>
      <c r="Q253" s="178">
        <v>106.65269000000001</v>
      </c>
      <c r="R253" s="178">
        <v>106.65269000000001</v>
      </c>
      <c r="S253" s="178">
        <v>110.3428</v>
      </c>
      <c r="T253" s="178">
        <v>110.3428</v>
      </c>
      <c r="U253" s="178">
        <v>110.3428</v>
      </c>
      <c r="V253" s="179">
        <v>110.3428</v>
      </c>
      <c r="W253" s="179">
        <v>110.3428</v>
      </c>
      <c r="X253" s="179">
        <v>119.52388000000001</v>
      </c>
      <c r="Y253" s="179">
        <v>119.52388000000001</v>
      </c>
      <c r="Z253" s="179">
        <v>119.52388000000001</v>
      </c>
      <c r="AA253" s="179">
        <v>119.52388000000001</v>
      </c>
      <c r="AB253" s="179">
        <v>119.52388000000001</v>
      </c>
      <c r="AC253" s="179">
        <v>119.52388000000001</v>
      </c>
      <c r="AD253" s="179">
        <v>119.52388000000001</v>
      </c>
      <c r="AE253" s="179">
        <v>119.52388000000001</v>
      </c>
      <c r="AF253" s="179">
        <v>119.52388000000001</v>
      </c>
      <c r="AG253" s="179">
        <v>119.52388000000001</v>
      </c>
      <c r="AH253" s="179">
        <v>128.30036000000001</v>
      </c>
      <c r="AI253" s="179">
        <v>128.30036000000001</v>
      </c>
      <c r="AJ253" s="179">
        <v>128.30036000000001</v>
      </c>
      <c r="AK253" s="179">
        <v>128.30036000000001</v>
      </c>
      <c r="AL253" s="179">
        <v>128.30036000000001</v>
      </c>
      <c r="AM253" s="179">
        <v>128.30036000000001</v>
      </c>
      <c r="AN253" s="179">
        <v>128.30036000000001</v>
      </c>
      <c r="AO253" s="179">
        <v>128.30000000000001</v>
      </c>
      <c r="AP253" s="179">
        <v>128.30036000000001</v>
      </c>
      <c r="AQ253" s="180">
        <v>128.30036000000001</v>
      </c>
      <c r="AR253" s="180">
        <v>128.30036000000001</v>
      </c>
      <c r="AS253" s="180">
        <v>128.30036000000001</v>
      </c>
      <c r="AT253" s="180">
        <v>128.30036000000001</v>
      </c>
      <c r="AU253" s="180">
        <v>128.30036000000001</v>
      </c>
      <c r="AV253" s="181">
        <v>128.30036000000001</v>
      </c>
      <c r="AW253" s="181">
        <v>128.30036000000001</v>
      </c>
      <c r="AX253" s="181">
        <v>128.30036000000001</v>
      </c>
      <c r="AY253" s="181">
        <v>133.38184000000001</v>
      </c>
      <c r="AZ253" s="181">
        <v>133.38184000000001</v>
      </c>
      <c r="BA253" s="181">
        <v>136.37954999999999</v>
      </c>
      <c r="BB253" s="181">
        <v>136.37954999999999</v>
      </c>
      <c r="BC253" s="182">
        <v>136.37954999999999</v>
      </c>
      <c r="BD253" s="182">
        <v>136.37954999999999</v>
      </c>
      <c r="BE253" s="182">
        <v>136.37954999999999</v>
      </c>
      <c r="BF253" s="182">
        <v>136.37954999999999</v>
      </c>
      <c r="BG253" s="182">
        <v>136.37954999999999</v>
      </c>
      <c r="BH253" s="182">
        <v>136.37954999999999</v>
      </c>
      <c r="BI253" s="182">
        <v>144.23070000000001</v>
      </c>
      <c r="BJ253" s="182">
        <v>147.82204999999999</v>
      </c>
      <c r="BK253" s="182">
        <v>147.82204999999999</v>
      </c>
      <c r="BL253" s="182">
        <v>141.39317</v>
      </c>
      <c r="BM253" s="182">
        <v>147.82204999999999</v>
      </c>
    </row>
    <row r="254" spans="1:65" x14ac:dyDescent="0.25">
      <c r="A254" s="189" t="s">
        <v>135</v>
      </c>
      <c r="B254" s="188"/>
      <c r="C254" s="168">
        <v>12</v>
      </c>
      <c r="D254" s="169">
        <f>(D255*1+D258*11)/12</f>
        <v>108.57083333333334</v>
      </c>
      <c r="E254" s="169">
        <f t="shared" ref="E254:BK254" si="106">(E255*1+E258*11)/12</f>
        <v>108.57192916666666</v>
      </c>
      <c r="F254" s="169">
        <f t="shared" si="106"/>
        <v>108.57192916666666</v>
      </c>
      <c r="G254" s="169">
        <f t="shared" si="106"/>
        <v>108.57192916666666</v>
      </c>
      <c r="H254" s="169">
        <f t="shared" si="106"/>
        <v>108.57192916666666</v>
      </c>
      <c r="I254" s="169">
        <f t="shared" si="106"/>
        <v>108.66762333333332</v>
      </c>
      <c r="J254" s="169">
        <f t="shared" si="106"/>
        <v>108.66762333333332</v>
      </c>
      <c r="K254" s="169">
        <f t="shared" si="106"/>
        <v>108.75664416666667</v>
      </c>
      <c r="L254" s="169">
        <f t="shared" si="106"/>
        <v>109.05211916666666</v>
      </c>
      <c r="M254" s="169">
        <f t="shared" si="106"/>
        <v>108.7128475</v>
      </c>
      <c r="N254" s="169">
        <f t="shared" si="106"/>
        <v>109.36044</v>
      </c>
      <c r="O254" s="169">
        <f t="shared" si="106"/>
        <v>109.459405</v>
      </c>
      <c r="P254" s="169">
        <f t="shared" si="106"/>
        <v>111.40389833333334</v>
      </c>
      <c r="Q254" s="169">
        <f t="shared" si="106"/>
        <v>111.73738333333334</v>
      </c>
      <c r="R254" s="169">
        <f t="shared" si="106"/>
        <v>111.73738333333334</v>
      </c>
      <c r="S254" s="169">
        <f t="shared" si="106"/>
        <v>111.73738333333334</v>
      </c>
      <c r="T254" s="169">
        <f t="shared" si="106"/>
        <v>111.73738333333334</v>
      </c>
      <c r="U254" s="169">
        <f t="shared" si="106"/>
        <v>111.97442166666667</v>
      </c>
      <c r="V254" s="170">
        <f t="shared" si="106"/>
        <v>111.97964999999999</v>
      </c>
      <c r="W254" s="170">
        <f t="shared" si="106"/>
        <v>111.97964999999999</v>
      </c>
      <c r="X254" s="170">
        <f t="shared" si="106"/>
        <v>112.00082416666665</v>
      </c>
      <c r="Y254" s="170">
        <f t="shared" si="106"/>
        <v>111.53706416666665</v>
      </c>
      <c r="Z254" s="170">
        <f t="shared" si="106"/>
        <v>112.09457166666665</v>
      </c>
      <c r="AA254" s="170">
        <f t="shared" si="106"/>
        <v>112.21691083333332</v>
      </c>
      <c r="AB254" s="170">
        <f t="shared" si="106"/>
        <v>112.68914333333332</v>
      </c>
      <c r="AC254" s="170">
        <f t="shared" si="106"/>
        <v>112.68914333333332</v>
      </c>
      <c r="AD254" s="170">
        <f t="shared" si="106"/>
        <v>112.68914333333332</v>
      </c>
      <c r="AE254" s="170">
        <f t="shared" si="106"/>
        <v>112.79024333333332</v>
      </c>
      <c r="AF254" s="170">
        <f t="shared" si="106"/>
        <v>113.129385</v>
      </c>
      <c r="AG254" s="170">
        <f t="shared" si="106"/>
        <v>113.16260749999999</v>
      </c>
      <c r="AH254" s="170">
        <f t="shared" si="106"/>
        <v>113.30856166666666</v>
      </c>
      <c r="AI254" s="170">
        <f t="shared" si="106"/>
        <v>114.23248</v>
      </c>
      <c r="AJ254" s="170">
        <f t="shared" si="106"/>
        <v>114.81146999999999</v>
      </c>
      <c r="AK254" s="170">
        <f t="shared" si="106"/>
        <v>114.81146999999999</v>
      </c>
      <c r="AL254" s="170">
        <f t="shared" si="106"/>
        <v>114.89719249999997</v>
      </c>
      <c r="AM254" s="170">
        <f t="shared" si="106"/>
        <v>114.89697749999999</v>
      </c>
      <c r="AN254" s="170">
        <f t="shared" si="106"/>
        <v>115.10997666666667</v>
      </c>
      <c r="AO254" s="170">
        <f t="shared" si="106"/>
        <v>115.14166666666665</v>
      </c>
      <c r="AP254" s="170">
        <f t="shared" si="106"/>
        <v>115.60575916666666</v>
      </c>
      <c r="AQ254" s="170">
        <f t="shared" si="106"/>
        <v>115.71545833333333</v>
      </c>
      <c r="AR254" s="170">
        <f t="shared" si="106"/>
        <v>115.71546083333332</v>
      </c>
      <c r="AS254" s="170">
        <f t="shared" si="106"/>
        <v>115.71546083333332</v>
      </c>
      <c r="AT254" s="170">
        <f t="shared" si="106"/>
        <v>115.99739083333333</v>
      </c>
      <c r="AU254" s="170">
        <f t="shared" si="106"/>
        <v>115.99739083333333</v>
      </c>
      <c r="AV254" s="170">
        <f t="shared" si="106"/>
        <v>116.58869833333334</v>
      </c>
      <c r="AW254" s="170">
        <f t="shared" si="106"/>
        <v>119.07546249999997</v>
      </c>
      <c r="AX254" s="170">
        <f t="shared" si="106"/>
        <v>119.07546249999997</v>
      </c>
      <c r="AY254" s="170">
        <f t="shared" si="106"/>
        <v>119.09980749999998</v>
      </c>
      <c r="AZ254" s="170">
        <f t="shared" si="106"/>
        <v>120.2105025</v>
      </c>
      <c r="BA254" s="170">
        <f t="shared" si="106"/>
        <v>120.33152333333329</v>
      </c>
      <c r="BB254" s="170">
        <f t="shared" si="106"/>
        <v>120.78764666666665</v>
      </c>
      <c r="BC254" s="170">
        <f t="shared" si="106"/>
        <v>121.04956166666665</v>
      </c>
      <c r="BD254" s="170">
        <f t="shared" si="106"/>
        <v>121.04956166666665</v>
      </c>
      <c r="BE254" s="170">
        <f t="shared" si="106"/>
        <v>121.04956166666665</v>
      </c>
      <c r="BF254" s="170">
        <f t="shared" si="106"/>
        <v>121.04956166666665</v>
      </c>
      <c r="BG254" s="170">
        <f t="shared" si="106"/>
        <v>121.60937</v>
      </c>
      <c r="BH254" s="170">
        <f t="shared" si="106"/>
        <v>122.0885875</v>
      </c>
      <c r="BI254" s="170">
        <f t="shared" si="106"/>
        <v>122.08868333333334</v>
      </c>
      <c r="BJ254" s="170">
        <f t="shared" si="106"/>
        <v>122.12863916666664</v>
      </c>
      <c r="BK254" s="170">
        <f t="shared" si="106"/>
        <v>122.85601583333333</v>
      </c>
      <c r="BL254" s="170">
        <f>(BL255*1+BL258*11)/12</f>
        <v>121.51450749999999</v>
      </c>
      <c r="BM254" s="170">
        <f>(BM255*1+BM258*11)/12</f>
        <v>121.61726916666667</v>
      </c>
    </row>
    <row r="255" spans="1:65" x14ac:dyDescent="0.25">
      <c r="A255" s="173" t="s">
        <v>136</v>
      </c>
      <c r="B255" s="188"/>
      <c r="C255" s="198">
        <v>1</v>
      </c>
      <c r="D255" s="199">
        <f>D256</f>
        <v>102.25</v>
      </c>
      <c r="E255" s="199">
        <f t="shared" ref="E255:BM255" si="107">E256</f>
        <v>102.25114000000001</v>
      </c>
      <c r="F255" s="199">
        <f t="shared" si="107"/>
        <v>102.25114000000001</v>
      </c>
      <c r="G255" s="199">
        <f t="shared" si="107"/>
        <v>102.25114000000001</v>
      </c>
      <c r="H255" s="199">
        <f t="shared" si="107"/>
        <v>102.25114000000001</v>
      </c>
      <c r="I255" s="199">
        <f t="shared" si="107"/>
        <v>102.25114000000001</v>
      </c>
      <c r="J255" s="199">
        <f t="shared" si="107"/>
        <v>102.25114000000001</v>
      </c>
      <c r="K255" s="199">
        <f t="shared" si="107"/>
        <v>102.25114000000001</v>
      </c>
      <c r="L255" s="199">
        <f t="shared" si="107"/>
        <v>102.25114000000001</v>
      </c>
      <c r="M255" s="199">
        <f t="shared" si="107"/>
        <v>96.659829999999999</v>
      </c>
      <c r="N255" s="199">
        <f t="shared" si="107"/>
        <v>102.25114000000001</v>
      </c>
      <c r="O255" s="199">
        <f t="shared" si="107"/>
        <v>102.25114000000001</v>
      </c>
      <c r="P255" s="199">
        <f t="shared" si="107"/>
        <v>102.25114000000001</v>
      </c>
      <c r="Q255" s="199">
        <f t="shared" si="107"/>
        <v>102.25114000000001</v>
      </c>
      <c r="R255" s="199">
        <f t="shared" si="107"/>
        <v>102.25114000000001</v>
      </c>
      <c r="S255" s="199">
        <f t="shared" si="107"/>
        <v>102.25114000000001</v>
      </c>
      <c r="T255" s="199">
        <f t="shared" si="107"/>
        <v>102.25114000000001</v>
      </c>
      <c r="U255" s="199">
        <f t="shared" si="107"/>
        <v>102.25114000000001</v>
      </c>
      <c r="V255" s="177">
        <f t="shared" si="107"/>
        <v>102.31388</v>
      </c>
      <c r="W255" s="177">
        <f t="shared" si="107"/>
        <v>102.31388</v>
      </c>
      <c r="X255" s="177">
        <f t="shared" si="107"/>
        <v>102.31388</v>
      </c>
      <c r="Y255" s="177">
        <f t="shared" si="107"/>
        <v>96.748760000000004</v>
      </c>
      <c r="Z255" s="177">
        <f t="shared" si="107"/>
        <v>102.31388</v>
      </c>
      <c r="AA255" s="177">
        <f t="shared" si="107"/>
        <v>102.31388</v>
      </c>
      <c r="AB255" s="177">
        <f t="shared" si="107"/>
        <v>102.31388</v>
      </c>
      <c r="AC255" s="177">
        <f t="shared" si="107"/>
        <v>102.31388</v>
      </c>
      <c r="AD255" s="177">
        <f t="shared" si="107"/>
        <v>102.31388</v>
      </c>
      <c r="AE255" s="177">
        <f t="shared" si="107"/>
        <v>102.31388</v>
      </c>
      <c r="AF255" s="177">
        <f t="shared" si="107"/>
        <v>102.31388</v>
      </c>
      <c r="AG255" s="177">
        <f t="shared" si="107"/>
        <v>102.31388</v>
      </c>
      <c r="AH255" s="177">
        <f t="shared" si="107"/>
        <v>102.31388</v>
      </c>
      <c r="AI255" s="177">
        <f t="shared" si="107"/>
        <v>102.31388</v>
      </c>
      <c r="AJ255" s="177">
        <f t="shared" si="107"/>
        <v>109.26173</v>
      </c>
      <c r="AK255" s="177">
        <f t="shared" si="107"/>
        <v>109.26173</v>
      </c>
      <c r="AL255" s="177">
        <f t="shared" si="107"/>
        <v>109.26173</v>
      </c>
      <c r="AM255" s="177">
        <f t="shared" si="107"/>
        <v>109.26173</v>
      </c>
      <c r="AN255" s="177">
        <f t="shared" si="107"/>
        <v>109.26173</v>
      </c>
      <c r="AO255" s="177">
        <f t="shared" si="107"/>
        <v>109.3</v>
      </c>
      <c r="AP255" s="177">
        <f t="shared" si="107"/>
        <v>109.26173</v>
      </c>
      <c r="AQ255" s="177">
        <f t="shared" si="107"/>
        <v>109.26173</v>
      </c>
      <c r="AR255" s="177">
        <f t="shared" si="107"/>
        <v>109.26173</v>
      </c>
      <c r="AS255" s="177">
        <f t="shared" si="107"/>
        <v>109.26173</v>
      </c>
      <c r="AT255" s="177">
        <f t="shared" si="107"/>
        <v>109.26173</v>
      </c>
      <c r="AU255" s="177">
        <f t="shared" si="107"/>
        <v>109.26173</v>
      </c>
      <c r="AV255" s="177">
        <f t="shared" si="107"/>
        <v>109.26173</v>
      </c>
      <c r="AW255" s="177">
        <f t="shared" si="107"/>
        <v>109.26173</v>
      </c>
      <c r="AX255" s="177">
        <f t="shared" si="107"/>
        <v>109.26173</v>
      </c>
      <c r="AY255" s="177">
        <f t="shared" si="107"/>
        <v>109.26173</v>
      </c>
      <c r="AZ255" s="177">
        <f t="shared" si="107"/>
        <v>109.26173</v>
      </c>
      <c r="BA255" s="177">
        <f t="shared" si="107"/>
        <v>109.26173</v>
      </c>
      <c r="BB255" s="177">
        <f t="shared" si="107"/>
        <v>109.26173</v>
      </c>
      <c r="BC255" s="177">
        <f t="shared" si="107"/>
        <v>109.26173</v>
      </c>
      <c r="BD255" s="177">
        <f t="shared" si="107"/>
        <v>109.26173</v>
      </c>
      <c r="BE255" s="177">
        <f t="shared" si="107"/>
        <v>109.26173</v>
      </c>
      <c r="BF255" s="177">
        <f t="shared" si="107"/>
        <v>109.26173</v>
      </c>
      <c r="BG255" s="177">
        <f t="shared" si="107"/>
        <v>109.26173</v>
      </c>
      <c r="BH255" s="177">
        <f t="shared" si="107"/>
        <v>109.26173</v>
      </c>
      <c r="BI255" s="177">
        <f t="shared" si="107"/>
        <v>109.26173</v>
      </c>
      <c r="BJ255" s="177">
        <f t="shared" si="107"/>
        <v>109.26173</v>
      </c>
      <c r="BK255" s="177">
        <f t="shared" si="107"/>
        <v>109.26173</v>
      </c>
      <c r="BL255" s="177">
        <f t="shared" si="107"/>
        <v>93.163629999999998</v>
      </c>
      <c r="BM255" s="177">
        <f t="shared" si="107"/>
        <v>93.163629999999998</v>
      </c>
    </row>
    <row r="256" spans="1:65" x14ac:dyDescent="0.25">
      <c r="B256" s="148" t="s">
        <v>594</v>
      </c>
      <c r="C256" s="148">
        <v>1</v>
      </c>
      <c r="D256" s="209">
        <v>102.25</v>
      </c>
      <c r="E256" s="209">
        <v>102.25114000000001</v>
      </c>
      <c r="F256" s="209">
        <v>102.25114000000001</v>
      </c>
      <c r="G256" s="209">
        <v>102.25114000000001</v>
      </c>
      <c r="H256" s="209">
        <v>102.25114000000001</v>
      </c>
      <c r="I256" s="209">
        <v>102.25114000000001</v>
      </c>
      <c r="J256" s="209">
        <v>102.25114000000001</v>
      </c>
      <c r="K256" s="209">
        <v>102.25114000000001</v>
      </c>
      <c r="L256" s="209">
        <v>102.25114000000001</v>
      </c>
      <c r="M256" s="209">
        <v>96.659829999999999</v>
      </c>
      <c r="N256" s="209">
        <v>102.25114000000001</v>
      </c>
      <c r="O256" s="209">
        <v>102.25114000000001</v>
      </c>
      <c r="P256" s="209">
        <v>102.25114000000001</v>
      </c>
      <c r="Q256" s="209">
        <v>102.25114000000001</v>
      </c>
      <c r="R256" s="209">
        <v>102.25114000000001</v>
      </c>
      <c r="S256" s="209">
        <v>102.25114000000001</v>
      </c>
      <c r="T256" s="209">
        <v>102.25114000000001</v>
      </c>
      <c r="U256" s="209">
        <v>102.25114000000001</v>
      </c>
      <c r="V256" s="210">
        <v>102.31388</v>
      </c>
      <c r="W256" s="210">
        <v>102.31388</v>
      </c>
      <c r="X256" s="210">
        <v>102.31388</v>
      </c>
      <c r="Y256" s="210">
        <v>96.748760000000004</v>
      </c>
      <c r="Z256" s="210">
        <v>102.31388</v>
      </c>
      <c r="AA256" s="210">
        <v>102.31388</v>
      </c>
      <c r="AB256" s="210">
        <v>102.31388</v>
      </c>
      <c r="AC256" s="210">
        <v>102.31388</v>
      </c>
      <c r="AD256" s="210">
        <v>102.31388</v>
      </c>
      <c r="AE256" s="210">
        <v>102.31388</v>
      </c>
      <c r="AF256" s="210">
        <v>102.31388</v>
      </c>
      <c r="AG256" s="210">
        <v>102.31388</v>
      </c>
      <c r="AH256" s="210">
        <v>102.31388</v>
      </c>
      <c r="AI256" s="210">
        <v>102.31388</v>
      </c>
      <c r="AJ256" s="210">
        <v>109.26173</v>
      </c>
      <c r="AK256" s="210">
        <v>109.26173</v>
      </c>
      <c r="AL256" s="210">
        <v>109.26173</v>
      </c>
      <c r="AM256" s="210">
        <v>109.26173</v>
      </c>
      <c r="AN256" s="210">
        <v>109.26173</v>
      </c>
      <c r="AO256" s="210">
        <v>109.3</v>
      </c>
      <c r="AP256" s="210">
        <v>109.26173</v>
      </c>
      <c r="AQ256" s="180">
        <v>109.26173</v>
      </c>
      <c r="AR256" s="180">
        <v>109.26173</v>
      </c>
      <c r="AS256" s="180">
        <v>109.26173</v>
      </c>
      <c r="AT256" s="180">
        <v>109.26173</v>
      </c>
      <c r="AU256" s="180">
        <v>109.26173</v>
      </c>
      <c r="AV256" s="181">
        <v>109.26173</v>
      </c>
      <c r="AW256" s="181">
        <v>109.26173</v>
      </c>
      <c r="AX256" s="181">
        <v>109.26173</v>
      </c>
      <c r="AY256" s="181">
        <v>109.26173</v>
      </c>
      <c r="AZ256" s="181">
        <v>109.26173</v>
      </c>
      <c r="BA256" s="181">
        <v>109.26173</v>
      </c>
      <c r="BB256" s="181">
        <v>109.26173</v>
      </c>
      <c r="BC256" s="182">
        <v>109.26173</v>
      </c>
      <c r="BD256" s="182">
        <v>109.26173</v>
      </c>
      <c r="BE256" s="182">
        <v>109.26173</v>
      </c>
      <c r="BF256" s="182">
        <v>109.26173</v>
      </c>
      <c r="BG256" s="182">
        <v>109.26173</v>
      </c>
      <c r="BH256" s="182">
        <v>109.26173</v>
      </c>
      <c r="BI256" s="182">
        <v>109.26173</v>
      </c>
      <c r="BJ256" s="182">
        <v>109.26173</v>
      </c>
      <c r="BK256" s="182">
        <v>109.26173</v>
      </c>
      <c r="BL256" s="182">
        <v>93.163629999999998</v>
      </c>
      <c r="BM256" s="182">
        <v>93.163629999999998</v>
      </c>
    </row>
    <row r="257" spans="1:65" x14ac:dyDescent="0.25">
      <c r="B257" s="148" t="s">
        <v>595</v>
      </c>
      <c r="D257" s="209"/>
      <c r="E257" s="209"/>
      <c r="F257" s="209"/>
      <c r="G257" s="209"/>
      <c r="H257" s="209"/>
      <c r="I257" s="209"/>
      <c r="J257" s="209"/>
      <c r="K257" s="209"/>
      <c r="L257" s="209"/>
      <c r="M257" s="209"/>
      <c r="N257" s="209"/>
      <c r="O257" s="209"/>
      <c r="P257" s="209"/>
      <c r="Q257" s="209"/>
      <c r="R257" s="209"/>
      <c r="S257" s="209"/>
      <c r="T257" s="209"/>
      <c r="U257" s="209"/>
      <c r="V257" s="210"/>
      <c r="W257" s="210"/>
      <c r="X257" s="210"/>
      <c r="Y257" s="210"/>
      <c r="Z257" s="210"/>
      <c r="AA257" s="210"/>
      <c r="AB257" s="210"/>
      <c r="AC257" s="210"/>
      <c r="AD257" s="210"/>
      <c r="AE257" s="210"/>
      <c r="AF257" s="210"/>
      <c r="AG257" s="210"/>
      <c r="AH257" s="210"/>
      <c r="AI257" s="210"/>
      <c r="AJ257" s="210"/>
      <c r="AK257" s="210"/>
      <c r="AL257" s="210"/>
      <c r="AM257" s="210"/>
      <c r="AN257" s="210"/>
      <c r="AO257" s="210"/>
      <c r="AP257" s="210"/>
      <c r="AQ257" s="180"/>
      <c r="AR257" s="180"/>
      <c r="AS257" s="180"/>
      <c r="AT257" s="180"/>
      <c r="AU257" s="180"/>
      <c r="AV257" s="181"/>
      <c r="AW257" s="181"/>
      <c r="AX257" s="181"/>
      <c r="AY257" s="181"/>
      <c r="AZ257" s="181"/>
      <c r="BA257" s="181"/>
      <c r="BB257" s="181"/>
      <c r="BC257" s="182"/>
      <c r="BD257" s="182"/>
      <c r="BE257" s="182"/>
      <c r="BF257" s="182"/>
      <c r="BG257" s="182"/>
      <c r="BH257" s="182"/>
      <c r="BI257" s="182"/>
      <c r="BJ257" s="182"/>
      <c r="BK257" s="182"/>
      <c r="BL257" s="182"/>
      <c r="BM257" s="182"/>
    </row>
    <row r="258" spans="1:65" x14ac:dyDescent="0.25">
      <c r="A258" s="173" t="s">
        <v>137</v>
      </c>
      <c r="B258" s="188"/>
      <c r="C258" s="186">
        <v>11</v>
      </c>
      <c r="D258" s="175">
        <f>(D259*2+D260*1+D261*7+D262*1)/11</f>
        <v>109.14545454545456</v>
      </c>
      <c r="E258" s="175">
        <f t="shared" ref="E258:BM258" si="108">(E259*2+E260*1+E261*7+E262*1)/11</f>
        <v>109.14654636363635</v>
      </c>
      <c r="F258" s="175">
        <f t="shared" si="108"/>
        <v>109.14654636363635</v>
      </c>
      <c r="G258" s="175">
        <f t="shared" si="108"/>
        <v>109.14654636363635</v>
      </c>
      <c r="H258" s="175">
        <f t="shared" si="108"/>
        <v>109.14654636363635</v>
      </c>
      <c r="I258" s="175">
        <f t="shared" si="108"/>
        <v>109.25093999999999</v>
      </c>
      <c r="J258" s="175">
        <f t="shared" si="108"/>
        <v>109.25093999999999</v>
      </c>
      <c r="K258" s="175">
        <f t="shared" si="108"/>
        <v>109.34805363636364</v>
      </c>
      <c r="L258" s="175">
        <f t="shared" si="108"/>
        <v>109.67038999999998</v>
      </c>
      <c r="M258" s="175">
        <f t="shared" si="108"/>
        <v>109.80857636363635</v>
      </c>
      <c r="N258" s="175">
        <f t="shared" si="108"/>
        <v>110.00673999999999</v>
      </c>
      <c r="O258" s="175">
        <f t="shared" si="108"/>
        <v>110.11470181818181</v>
      </c>
      <c r="P258" s="175">
        <f t="shared" si="108"/>
        <v>112.23596727272728</v>
      </c>
      <c r="Q258" s="175">
        <f t="shared" si="108"/>
        <v>112.59976909090909</v>
      </c>
      <c r="R258" s="175">
        <f t="shared" si="108"/>
        <v>112.59976909090909</v>
      </c>
      <c r="S258" s="175">
        <f t="shared" si="108"/>
        <v>112.59976909090909</v>
      </c>
      <c r="T258" s="175">
        <f t="shared" si="108"/>
        <v>112.59976909090909</v>
      </c>
      <c r="U258" s="175">
        <f t="shared" si="108"/>
        <v>112.85835636363636</v>
      </c>
      <c r="V258" s="176">
        <f t="shared" si="108"/>
        <v>112.85835636363636</v>
      </c>
      <c r="W258" s="176">
        <f t="shared" si="108"/>
        <v>112.85835636363636</v>
      </c>
      <c r="X258" s="176">
        <f t="shared" si="108"/>
        <v>112.88145545454545</v>
      </c>
      <c r="Y258" s="176">
        <f t="shared" si="108"/>
        <v>112.88145545454545</v>
      </c>
      <c r="Z258" s="176">
        <f t="shared" si="108"/>
        <v>112.98372545454545</v>
      </c>
      <c r="AA258" s="176">
        <f t="shared" si="108"/>
        <v>113.11718636363635</v>
      </c>
      <c r="AB258" s="176">
        <f t="shared" si="108"/>
        <v>113.63234909090907</v>
      </c>
      <c r="AC258" s="176">
        <f t="shared" si="108"/>
        <v>113.63234909090907</v>
      </c>
      <c r="AD258" s="176">
        <f t="shared" si="108"/>
        <v>113.63234909090907</v>
      </c>
      <c r="AE258" s="176">
        <f t="shared" si="108"/>
        <v>113.74263999999999</v>
      </c>
      <c r="AF258" s="176">
        <f t="shared" si="108"/>
        <v>114.11261272727273</v>
      </c>
      <c r="AG258" s="176">
        <f t="shared" si="108"/>
        <v>114.14885545454545</v>
      </c>
      <c r="AH258" s="176">
        <f t="shared" si="108"/>
        <v>114.30807818181819</v>
      </c>
      <c r="AI258" s="176">
        <f t="shared" si="108"/>
        <v>115.31598909090908</v>
      </c>
      <c r="AJ258" s="176">
        <f t="shared" si="108"/>
        <v>115.31599181818181</v>
      </c>
      <c r="AK258" s="176">
        <f t="shared" si="108"/>
        <v>115.31599181818181</v>
      </c>
      <c r="AL258" s="176">
        <f t="shared" si="108"/>
        <v>115.40950727272725</v>
      </c>
      <c r="AM258" s="176">
        <f t="shared" si="108"/>
        <v>115.40927272727272</v>
      </c>
      <c r="AN258" s="176">
        <f t="shared" si="108"/>
        <v>115.64163545454545</v>
      </c>
      <c r="AO258" s="176">
        <f t="shared" si="108"/>
        <v>115.67272727272726</v>
      </c>
      <c r="AP258" s="176">
        <f t="shared" si="108"/>
        <v>116.18248909090909</v>
      </c>
      <c r="AQ258" s="176">
        <f t="shared" si="108"/>
        <v>116.3021609090909</v>
      </c>
      <c r="AR258" s="176">
        <f t="shared" si="108"/>
        <v>116.30216363636363</v>
      </c>
      <c r="AS258" s="176">
        <f t="shared" si="108"/>
        <v>116.30216363636363</v>
      </c>
      <c r="AT258" s="176">
        <f t="shared" si="108"/>
        <v>116.60972363636364</v>
      </c>
      <c r="AU258" s="176">
        <f t="shared" si="108"/>
        <v>116.60972363636364</v>
      </c>
      <c r="AV258" s="176">
        <f t="shared" si="108"/>
        <v>117.25478636363637</v>
      </c>
      <c r="AW258" s="176">
        <f t="shared" si="108"/>
        <v>119.96761999999998</v>
      </c>
      <c r="AX258" s="176">
        <f t="shared" si="108"/>
        <v>119.96761999999998</v>
      </c>
      <c r="AY258" s="176">
        <f t="shared" si="108"/>
        <v>119.99417818181816</v>
      </c>
      <c r="AZ258" s="176">
        <f t="shared" si="108"/>
        <v>121.20584545454545</v>
      </c>
      <c r="BA258" s="176">
        <f t="shared" si="108"/>
        <v>121.33786818181815</v>
      </c>
      <c r="BB258" s="176">
        <f t="shared" si="108"/>
        <v>121.83545727272725</v>
      </c>
      <c r="BC258" s="176">
        <f t="shared" si="108"/>
        <v>122.12118272727271</v>
      </c>
      <c r="BD258" s="176">
        <f t="shared" si="108"/>
        <v>122.12118272727271</v>
      </c>
      <c r="BE258" s="176">
        <f t="shared" si="108"/>
        <v>122.12118272727271</v>
      </c>
      <c r="BF258" s="176">
        <f t="shared" si="108"/>
        <v>122.12118272727271</v>
      </c>
      <c r="BG258" s="176">
        <f t="shared" si="108"/>
        <v>122.73188272727272</v>
      </c>
      <c r="BH258" s="177">
        <f t="shared" si="108"/>
        <v>123.25466545454546</v>
      </c>
      <c r="BI258" s="177">
        <f t="shared" si="108"/>
        <v>123.25477000000001</v>
      </c>
      <c r="BJ258" s="177">
        <f t="shared" si="108"/>
        <v>123.29835818181817</v>
      </c>
      <c r="BK258" s="177">
        <f t="shared" si="108"/>
        <v>124.09186</v>
      </c>
      <c r="BL258" s="177">
        <f t="shared" si="108"/>
        <v>124.09186</v>
      </c>
      <c r="BM258" s="177">
        <f t="shared" si="108"/>
        <v>124.20396363636364</v>
      </c>
    </row>
    <row r="259" spans="1:65" x14ac:dyDescent="0.25">
      <c r="B259" s="148" t="s">
        <v>596</v>
      </c>
      <c r="C259" s="148">
        <v>2</v>
      </c>
      <c r="D259" s="178">
        <v>104.48</v>
      </c>
      <c r="E259" s="178">
        <v>104.47888</v>
      </c>
      <c r="F259" s="178">
        <v>104.47888</v>
      </c>
      <c r="G259" s="178">
        <v>104.47888</v>
      </c>
      <c r="H259" s="178">
        <v>104.47888</v>
      </c>
      <c r="I259" s="178">
        <v>104.47888</v>
      </c>
      <c r="J259" s="178">
        <v>104.47888</v>
      </c>
      <c r="K259" s="178">
        <v>104.47888</v>
      </c>
      <c r="L259" s="178">
        <v>106.25172999999999</v>
      </c>
      <c r="M259" s="178">
        <v>106.25172999999999</v>
      </c>
      <c r="N259" s="178">
        <v>106.25172999999999</v>
      </c>
      <c r="O259" s="178">
        <v>106.25223</v>
      </c>
      <c r="P259" s="178">
        <v>117.91919</v>
      </c>
      <c r="Q259" s="178">
        <v>119.92010000000001</v>
      </c>
      <c r="R259" s="178">
        <v>119.92010000000001</v>
      </c>
      <c r="S259" s="178">
        <v>119.92010000000001</v>
      </c>
      <c r="T259" s="178">
        <v>119.92010000000001</v>
      </c>
      <c r="U259" s="178">
        <v>119.91928</v>
      </c>
      <c r="V259" s="179">
        <v>119.91928</v>
      </c>
      <c r="W259" s="179">
        <v>119.91928</v>
      </c>
      <c r="X259" s="179">
        <v>119.91928</v>
      </c>
      <c r="Y259" s="179">
        <v>119.91928</v>
      </c>
      <c r="Z259" s="179">
        <v>119.91928</v>
      </c>
      <c r="AA259" s="179">
        <v>119.91928</v>
      </c>
      <c r="AB259" s="179">
        <v>119.91928</v>
      </c>
      <c r="AC259" s="179">
        <v>119.91928</v>
      </c>
      <c r="AD259" s="179">
        <v>119.91928</v>
      </c>
      <c r="AE259" s="179">
        <v>119.91928</v>
      </c>
      <c r="AF259" s="179">
        <v>121.95413000000001</v>
      </c>
      <c r="AG259" s="179">
        <v>121.95413000000001</v>
      </c>
      <c r="AH259" s="179">
        <v>121.95413000000001</v>
      </c>
      <c r="AI259" s="179">
        <v>125.90351</v>
      </c>
      <c r="AJ259" s="179">
        <v>125.90351</v>
      </c>
      <c r="AK259" s="179">
        <v>125.90351</v>
      </c>
      <c r="AL259" s="179">
        <v>125.90351</v>
      </c>
      <c r="AM259" s="179">
        <v>125.90222</v>
      </c>
      <c r="AN259" s="179">
        <v>125.90222</v>
      </c>
      <c r="AO259" s="179">
        <v>125.9</v>
      </c>
      <c r="AP259" s="179">
        <v>128.03859</v>
      </c>
      <c r="AQ259" s="180">
        <v>128.03859</v>
      </c>
      <c r="AR259" s="180">
        <v>128.03859</v>
      </c>
      <c r="AS259" s="180">
        <v>128.03859</v>
      </c>
      <c r="AT259" s="180">
        <v>128.03859</v>
      </c>
      <c r="AU259" s="180">
        <v>128.03859</v>
      </c>
      <c r="AV259" s="180">
        <v>128.03859</v>
      </c>
      <c r="AW259" s="181">
        <v>128</v>
      </c>
      <c r="AX259" s="181">
        <v>128</v>
      </c>
      <c r="AY259" s="181">
        <v>125.90222</v>
      </c>
      <c r="AZ259" s="181">
        <v>127.81157</v>
      </c>
      <c r="BA259" s="181">
        <v>131.95153999999999</v>
      </c>
      <c r="BB259" s="181">
        <v>133.95263</v>
      </c>
      <c r="BC259" s="182">
        <v>135.52412000000001</v>
      </c>
      <c r="BD259" s="182">
        <v>135.52412000000001</v>
      </c>
      <c r="BE259" s="182">
        <v>135.52412000000001</v>
      </c>
      <c r="BF259" s="182">
        <v>135.52412000000001</v>
      </c>
      <c r="BG259" s="182">
        <v>135.52412000000001</v>
      </c>
      <c r="BH259" s="182">
        <v>135.52412000000001</v>
      </c>
      <c r="BI259" s="182">
        <v>135.5</v>
      </c>
      <c r="BJ259" s="182">
        <v>134.73608999999999</v>
      </c>
      <c r="BK259" s="182">
        <v>139.10034999999999</v>
      </c>
      <c r="BL259" s="182">
        <v>139.10034999999999</v>
      </c>
      <c r="BM259" s="182">
        <v>139.10034999999999</v>
      </c>
    </row>
    <row r="260" spans="1:65" x14ac:dyDescent="0.25">
      <c r="B260" s="148" t="s">
        <v>597</v>
      </c>
      <c r="C260" s="148">
        <v>1</v>
      </c>
      <c r="D260" s="178">
        <v>100</v>
      </c>
      <c r="E260" s="178">
        <v>100</v>
      </c>
      <c r="F260" s="178">
        <v>100</v>
      </c>
      <c r="G260" s="178">
        <v>100</v>
      </c>
      <c r="H260" s="178">
        <v>100</v>
      </c>
      <c r="I260" s="178">
        <v>100</v>
      </c>
      <c r="J260" s="178">
        <v>100</v>
      </c>
      <c r="K260" s="178">
        <v>101.06825000000001</v>
      </c>
      <c r="L260" s="178">
        <v>101.06825000000001</v>
      </c>
      <c r="M260" s="178">
        <v>102.46232999999999</v>
      </c>
      <c r="N260" s="178">
        <v>102.46232999999999</v>
      </c>
      <c r="O260" s="178">
        <v>102.46232999999999</v>
      </c>
      <c r="P260" s="178">
        <v>102.46232999999999</v>
      </c>
      <c r="Q260" s="178">
        <v>102.46232999999999</v>
      </c>
      <c r="R260" s="178">
        <v>102.46232999999999</v>
      </c>
      <c r="S260" s="178">
        <v>102.46232999999999</v>
      </c>
      <c r="T260" s="178">
        <v>102.46232999999999</v>
      </c>
      <c r="U260" s="178">
        <v>105.30843</v>
      </c>
      <c r="V260" s="179">
        <v>105.30843</v>
      </c>
      <c r="W260" s="179">
        <v>105.30843</v>
      </c>
      <c r="X260" s="179">
        <v>105.30843</v>
      </c>
      <c r="Y260" s="179">
        <v>105.30843</v>
      </c>
      <c r="Z260" s="179">
        <v>106.43340000000001</v>
      </c>
      <c r="AA260" s="179">
        <v>107.90147</v>
      </c>
      <c r="AB260" s="179">
        <v>113.56826</v>
      </c>
      <c r="AC260" s="179">
        <v>113.56826</v>
      </c>
      <c r="AD260" s="179">
        <v>113.56826</v>
      </c>
      <c r="AE260" s="179">
        <v>114.78146</v>
      </c>
      <c r="AF260" s="179">
        <v>114.78146</v>
      </c>
      <c r="AG260" s="179">
        <v>114.78146</v>
      </c>
      <c r="AH260" s="179">
        <v>114.78146</v>
      </c>
      <c r="AI260" s="179">
        <v>117.96975</v>
      </c>
      <c r="AJ260" s="179">
        <v>117.96975</v>
      </c>
      <c r="AK260" s="179">
        <v>117.96975</v>
      </c>
      <c r="AL260" s="179">
        <v>118.99842</v>
      </c>
      <c r="AM260" s="179">
        <v>118.99842</v>
      </c>
      <c r="AN260" s="180">
        <v>121.55441</v>
      </c>
      <c r="AO260" s="179">
        <v>121.6</v>
      </c>
      <c r="AP260" s="179">
        <v>123.23106</v>
      </c>
      <c r="AQ260" s="180">
        <v>124.54747999999999</v>
      </c>
      <c r="AR260" s="180">
        <v>124.54747999999999</v>
      </c>
      <c r="AS260" s="180">
        <v>124.54747999999999</v>
      </c>
      <c r="AT260" s="180">
        <v>124.54747999999999</v>
      </c>
      <c r="AU260" s="180">
        <v>124.54747999999999</v>
      </c>
      <c r="AV260" s="181">
        <v>131.64317</v>
      </c>
      <c r="AW260" s="181">
        <v>161.56152</v>
      </c>
      <c r="AX260" s="181">
        <v>161.56152</v>
      </c>
      <c r="AY260" s="181">
        <v>166.04921999999999</v>
      </c>
      <c r="AZ260" s="181">
        <v>166.04921999999999</v>
      </c>
      <c r="BA260" s="181">
        <v>168.73116999999999</v>
      </c>
      <c r="BB260" s="181">
        <v>170.20247000000001</v>
      </c>
      <c r="BC260" s="182">
        <v>170.20247000000001</v>
      </c>
      <c r="BD260" s="182">
        <v>170.20247000000001</v>
      </c>
      <c r="BE260" s="182">
        <v>170.20247000000001</v>
      </c>
      <c r="BF260" s="182">
        <v>170.20247000000001</v>
      </c>
      <c r="BG260" s="182">
        <v>170.20247000000001</v>
      </c>
      <c r="BH260" s="182">
        <v>170.20247000000001</v>
      </c>
      <c r="BI260" s="182">
        <v>170.20247000000001</v>
      </c>
      <c r="BJ260" s="182">
        <v>170.20247000000001</v>
      </c>
      <c r="BK260" s="182">
        <v>170.20247000000001</v>
      </c>
      <c r="BL260" s="182">
        <v>170.20247000000001</v>
      </c>
      <c r="BM260" s="182">
        <v>170.20247000000001</v>
      </c>
    </row>
    <row r="261" spans="1:65" x14ac:dyDescent="0.25">
      <c r="B261" s="148" t="s">
        <v>598</v>
      </c>
      <c r="C261" s="148">
        <v>7</v>
      </c>
      <c r="D261" s="178">
        <v>112.56</v>
      </c>
      <c r="E261" s="178">
        <v>112.56216999999999</v>
      </c>
      <c r="F261" s="178">
        <v>112.56216999999999</v>
      </c>
      <c r="G261" s="178">
        <v>112.56216999999999</v>
      </c>
      <c r="H261" s="178">
        <v>112.56216999999999</v>
      </c>
      <c r="I261" s="178">
        <v>112.56216999999999</v>
      </c>
      <c r="J261" s="178">
        <v>112.56216999999999</v>
      </c>
      <c r="K261" s="178">
        <v>112.56216999999999</v>
      </c>
      <c r="L261" s="178">
        <v>112.56216999999999</v>
      </c>
      <c r="M261" s="178">
        <v>112.56216999999999</v>
      </c>
      <c r="N261" s="178">
        <v>112.56216999999999</v>
      </c>
      <c r="O261" s="178">
        <v>112.56216999999999</v>
      </c>
      <c r="P261" s="178">
        <v>112.56216999999999</v>
      </c>
      <c r="Q261" s="178">
        <v>112.56216999999999</v>
      </c>
      <c r="R261" s="178">
        <v>112.56216999999999</v>
      </c>
      <c r="S261" s="178">
        <v>112.56216999999999</v>
      </c>
      <c r="T261" s="178">
        <v>112.56216999999999</v>
      </c>
      <c r="U261" s="178">
        <v>112.56216999999999</v>
      </c>
      <c r="V261" s="179">
        <v>112.56216999999999</v>
      </c>
      <c r="W261" s="179">
        <v>112.56216999999999</v>
      </c>
      <c r="X261" s="179">
        <v>112.56216999999999</v>
      </c>
      <c r="Y261" s="179">
        <v>112.56216999999999</v>
      </c>
      <c r="Z261" s="179">
        <v>112.56216999999999</v>
      </c>
      <c r="AA261" s="179">
        <v>112.56216999999999</v>
      </c>
      <c r="AB261" s="179">
        <v>112.56216999999999</v>
      </c>
      <c r="AC261" s="179">
        <v>112.56216999999999</v>
      </c>
      <c r="AD261" s="179">
        <v>112.56216999999999</v>
      </c>
      <c r="AE261" s="179">
        <v>112.56216999999999</v>
      </c>
      <c r="AF261" s="179">
        <v>112.56216999999999</v>
      </c>
      <c r="AG261" s="179">
        <v>112.56216999999999</v>
      </c>
      <c r="AH261" s="179">
        <v>112.56216999999999</v>
      </c>
      <c r="AI261" s="179">
        <v>112.56216571428571</v>
      </c>
      <c r="AJ261" s="179">
        <v>112.56216999999999</v>
      </c>
      <c r="AK261" s="179">
        <v>112.56216999999999</v>
      </c>
      <c r="AL261" s="179">
        <v>112.56216999999999</v>
      </c>
      <c r="AM261" s="179">
        <v>112.56216999999999</v>
      </c>
      <c r="AN261" s="179">
        <v>112.56216999999999</v>
      </c>
      <c r="AO261" s="179">
        <v>112.6</v>
      </c>
      <c r="AP261" s="179">
        <v>112.56216999999999</v>
      </c>
      <c r="AQ261" s="180">
        <v>112.56216571428571</v>
      </c>
      <c r="AR261" s="180">
        <v>112.56216999999999</v>
      </c>
      <c r="AS261" s="180">
        <v>112.56216999999999</v>
      </c>
      <c r="AT261" s="180">
        <v>112.56216999999999</v>
      </c>
      <c r="AU261" s="180">
        <v>112.56216999999999</v>
      </c>
      <c r="AV261" s="181">
        <v>112.56216999999999</v>
      </c>
      <c r="AW261" s="181">
        <v>112.56216999999999</v>
      </c>
      <c r="AX261" s="181">
        <v>112.56216999999999</v>
      </c>
      <c r="AY261" s="181">
        <v>112.56216999999999</v>
      </c>
      <c r="AZ261" s="181">
        <v>114.14711</v>
      </c>
      <c r="BA261" s="194">
        <v>112.56216999999999</v>
      </c>
      <c r="BB261" s="181">
        <v>112.56216999999999</v>
      </c>
      <c r="BC261" s="181">
        <v>112.56216999999999</v>
      </c>
      <c r="BD261" s="182">
        <v>112.56216999999999</v>
      </c>
      <c r="BE261" s="182">
        <v>112.56216999999999</v>
      </c>
      <c r="BF261" s="182">
        <v>112.56216999999999</v>
      </c>
      <c r="BG261" s="182">
        <v>112.6</v>
      </c>
      <c r="BH261" s="182">
        <v>112.6</v>
      </c>
      <c r="BI261" s="182">
        <v>112.6</v>
      </c>
      <c r="BJ261" s="182">
        <v>112.56216999999999</v>
      </c>
      <c r="BK261" s="182">
        <v>112.56216999999999</v>
      </c>
      <c r="BL261" s="182">
        <v>112.56216999999999</v>
      </c>
      <c r="BM261" s="182">
        <v>112.56216999999999</v>
      </c>
    </row>
    <row r="262" spans="1:65" x14ac:dyDescent="0.25">
      <c r="B262" s="148" t="s">
        <v>550</v>
      </c>
      <c r="C262" s="148">
        <v>1</v>
      </c>
      <c r="D262" s="178">
        <v>103.72</v>
      </c>
      <c r="E262" s="178">
        <v>103.71906</v>
      </c>
      <c r="F262" s="178">
        <v>103.71906</v>
      </c>
      <c r="G262" s="178">
        <v>103.71906</v>
      </c>
      <c r="H262" s="178">
        <v>103.71906</v>
      </c>
      <c r="I262" s="178">
        <v>104.86739</v>
      </c>
      <c r="J262" s="178">
        <v>104.86739</v>
      </c>
      <c r="K262" s="178">
        <v>104.86739</v>
      </c>
      <c r="L262" s="178">
        <v>104.86739</v>
      </c>
      <c r="M262" s="178">
        <v>104.99336</v>
      </c>
      <c r="N262" s="178">
        <v>107.17316</v>
      </c>
      <c r="O262" s="178">
        <v>108.35974</v>
      </c>
      <c r="P262" s="178">
        <v>108.35974</v>
      </c>
      <c r="Q262" s="178">
        <v>108.35974</v>
      </c>
      <c r="R262" s="178">
        <v>108.35974</v>
      </c>
      <c r="S262" s="178">
        <v>108.35974</v>
      </c>
      <c r="T262" s="178">
        <v>108.35974</v>
      </c>
      <c r="U262" s="178">
        <v>108.35974</v>
      </c>
      <c r="V262" s="179">
        <v>108.35974</v>
      </c>
      <c r="W262" s="179">
        <v>108.35974</v>
      </c>
      <c r="X262" s="179">
        <v>108.61382999999999</v>
      </c>
      <c r="Y262" s="179">
        <v>108.61382999999999</v>
      </c>
      <c r="Z262" s="179">
        <v>108.61382999999999</v>
      </c>
      <c r="AA262" s="179">
        <v>108.61382999999999</v>
      </c>
      <c r="AB262" s="179">
        <v>108.61382999999999</v>
      </c>
      <c r="AC262" s="179">
        <v>108.61382999999999</v>
      </c>
      <c r="AD262" s="179">
        <v>108.61382999999999</v>
      </c>
      <c r="AE262" s="179">
        <v>108.61382999999999</v>
      </c>
      <c r="AF262" s="179">
        <v>108.61382999999999</v>
      </c>
      <c r="AG262" s="179">
        <v>109.0125</v>
      </c>
      <c r="AH262" s="179">
        <v>110.76394999999999</v>
      </c>
      <c r="AI262" s="179">
        <v>110.76394999999999</v>
      </c>
      <c r="AJ262" s="179">
        <v>110.76394999999999</v>
      </c>
      <c r="AK262" s="179">
        <v>110.76394999999999</v>
      </c>
      <c r="AL262" s="179">
        <v>110.76394999999999</v>
      </c>
      <c r="AM262" s="179">
        <v>110.76394999999999</v>
      </c>
      <c r="AN262" s="179">
        <v>110.76394999999999</v>
      </c>
      <c r="AO262" s="179">
        <v>110.8</v>
      </c>
      <c r="AP262" s="179">
        <v>110.76394999999999</v>
      </c>
      <c r="AQ262" s="180">
        <v>110.76394999999999</v>
      </c>
      <c r="AR262" s="180">
        <v>110.76394999999999</v>
      </c>
      <c r="AS262" s="180">
        <v>110.76394999999999</v>
      </c>
      <c r="AT262" s="180">
        <v>114.14711</v>
      </c>
      <c r="AU262" s="180">
        <v>114.14711</v>
      </c>
      <c r="AV262" s="181">
        <v>114.14711</v>
      </c>
      <c r="AW262" s="181">
        <v>114.14711</v>
      </c>
      <c r="AX262" s="181">
        <v>114.14711</v>
      </c>
      <c r="AY262" s="181">
        <v>114.14711</v>
      </c>
      <c r="AZ262" s="181">
        <v>112.56216999999999</v>
      </c>
      <c r="BA262" s="194">
        <v>114.14711</v>
      </c>
      <c r="BB262" s="194">
        <v>114.14711</v>
      </c>
      <c r="BC262" s="181">
        <v>114.14711</v>
      </c>
      <c r="BD262" s="182">
        <v>114.14711</v>
      </c>
      <c r="BE262" s="182">
        <v>114.14711</v>
      </c>
      <c r="BF262" s="182">
        <v>114.14711</v>
      </c>
      <c r="BG262" s="182">
        <v>120.6</v>
      </c>
      <c r="BH262" s="182">
        <v>126.35061</v>
      </c>
      <c r="BI262" s="182">
        <v>126.4</v>
      </c>
      <c r="BJ262" s="182">
        <v>128.6721</v>
      </c>
      <c r="BK262" s="182">
        <v>128.6721</v>
      </c>
      <c r="BL262" s="182">
        <v>128.6721</v>
      </c>
      <c r="BM262" s="182">
        <v>129.90523999999999</v>
      </c>
    </row>
    <row r="263" spans="1:65" x14ac:dyDescent="0.25">
      <c r="A263" s="189" t="s">
        <v>138</v>
      </c>
      <c r="B263" s="188"/>
      <c r="C263" s="168">
        <v>20</v>
      </c>
      <c r="D263" s="169">
        <f>(D264*7+D266*9+D268*4)/20</f>
        <v>99.923500000000004</v>
      </c>
      <c r="E263" s="169">
        <f t="shared" ref="E263:BK263" si="109">(E264*7+E266*9+E268*4)/20</f>
        <v>99.867259500000003</v>
      </c>
      <c r="F263" s="169">
        <f t="shared" si="109"/>
        <v>99.867259500000003</v>
      </c>
      <c r="G263" s="169">
        <f t="shared" si="109"/>
        <v>102.8167265</v>
      </c>
      <c r="H263" s="169">
        <f t="shared" si="109"/>
        <v>102.8167265</v>
      </c>
      <c r="I263" s="169">
        <f t="shared" si="109"/>
        <v>103.97844949999998</v>
      </c>
      <c r="J263" s="169">
        <f t="shared" si="109"/>
        <v>104.811387</v>
      </c>
      <c r="K263" s="169">
        <f t="shared" si="109"/>
        <v>105.1786845</v>
      </c>
      <c r="L263" s="169">
        <f t="shared" si="109"/>
        <v>105.1786845</v>
      </c>
      <c r="M263" s="169">
        <f t="shared" si="109"/>
        <v>105.68547549999998</v>
      </c>
      <c r="N263" s="169">
        <f t="shared" si="109"/>
        <v>105.68547549999998</v>
      </c>
      <c r="O263" s="169">
        <f t="shared" si="109"/>
        <v>105.68547549999998</v>
      </c>
      <c r="P263" s="169">
        <f t="shared" si="109"/>
        <v>106.2579495</v>
      </c>
      <c r="Q263" s="169">
        <f t="shared" si="109"/>
        <v>106.2579495</v>
      </c>
      <c r="R263" s="169">
        <f t="shared" si="109"/>
        <v>106.2579495</v>
      </c>
      <c r="S263" s="169">
        <f t="shared" si="109"/>
        <v>106.34972250000001</v>
      </c>
      <c r="T263" s="169">
        <f t="shared" si="109"/>
        <v>106.34972250000001</v>
      </c>
      <c r="U263" s="169">
        <f t="shared" si="109"/>
        <v>106.34972250000001</v>
      </c>
      <c r="V263" s="170">
        <f t="shared" si="109"/>
        <v>106.80071849999999</v>
      </c>
      <c r="W263" s="170">
        <f t="shared" si="109"/>
        <v>106.8746505</v>
      </c>
      <c r="X263" s="170">
        <f t="shared" si="109"/>
        <v>106.8746505</v>
      </c>
      <c r="Y263" s="170">
        <f t="shared" si="109"/>
        <v>106.8746505</v>
      </c>
      <c r="Z263" s="170">
        <f t="shared" si="109"/>
        <v>106.8746505</v>
      </c>
      <c r="AA263" s="170">
        <f t="shared" si="109"/>
        <v>106.8746505</v>
      </c>
      <c r="AB263" s="170">
        <f t="shared" si="109"/>
        <v>106.8746505</v>
      </c>
      <c r="AC263" s="170">
        <f t="shared" si="109"/>
        <v>106.8746505</v>
      </c>
      <c r="AD263" s="170">
        <f t="shared" si="109"/>
        <v>106.8746505</v>
      </c>
      <c r="AE263" s="170">
        <f t="shared" si="109"/>
        <v>106.8746505</v>
      </c>
      <c r="AF263" s="170">
        <f t="shared" si="109"/>
        <v>106.8746505</v>
      </c>
      <c r="AG263" s="170">
        <f t="shared" si="109"/>
        <v>107.01192900000001</v>
      </c>
      <c r="AH263" s="170">
        <f t="shared" si="109"/>
        <v>111.60142499999999</v>
      </c>
      <c r="AI263" s="170">
        <f t="shared" si="109"/>
        <v>111.79429350000001</v>
      </c>
      <c r="AJ263" s="170">
        <f t="shared" si="109"/>
        <v>112.445257</v>
      </c>
      <c r="AK263" s="170">
        <f t="shared" si="109"/>
        <v>112.88859499999998</v>
      </c>
      <c r="AL263" s="170">
        <f t="shared" si="109"/>
        <v>112.878593</v>
      </c>
      <c r="AM263" s="170">
        <f t="shared" si="109"/>
        <v>112.878593</v>
      </c>
      <c r="AN263" s="170">
        <f t="shared" si="109"/>
        <v>112.878593</v>
      </c>
      <c r="AO263" s="170">
        <f t="shared" si="109"/>
        <v>112.86500000000001</v>
      </c>
      <c r="AP263" s="170">
        <f t="shared" si="109"/>
        <v>112.9083275</v>
      </c>
      <c r="AQ263" s="170">
        <f t="shared" si="109"/>
        <v>113.11913299999999</v>
      </c>
      <c r="AR263" s="170">
        <f t="shared" si="109"/>
        <v>113.126772</v>
      </c>
      <c r="AS263" s="170">
        <f t="shared" si="109"/>
        <v>116.355188</v>
      </c>
      <c r="AT263" s="170">
        <f t="shared" si="109"/>
        <v>117.8365</v>
      </c>
      <c r="AU263" s="170">
        <f t="shared" si="109"/>
        <v>117.8365</v>
      </c>
      <c r="AV263" s="170">
        <f t="shared" si="109"/>
        <v>121.86456050000001</v>
      </c>
      <c r="AW263" s="170">
        <f t="shared" si="109"/>
        <v>121.8944185</v>
      </c>
      <c r="AX263" s="170">
        <f t="shared" si="109"/>
        <v>128.17622950000001</v>
      </c>
      <c r="AY263" s="170">
        <f t="shared" si="109"/>
        <v>128.33215349999998</v>
      </c>
      <c r="AZ263" s="170">
        <f t="shared" si="109"/>
        <v>128.33215349999998</v>
      </c>
      <c r="BA263" s="170">
        <f t="shared" si="109"/>
        <v>128.8608835</v>
      </c>
      <c r="BB263" s="170">
        <f t="shared" si="109"/>
        <v>128.8608835</v>
      </c>
      <c r="BC263" s="170">
        <f t="shared" si="109"/>
        <v>129.27592149999998</v>
      </c>
      <c r="BD263" s="170">
        <f t="shared" si="109"/>
        <v>129.27592149999998</v>
      </c>
      <c r="BE263" s="170">
        <f t="shared" si="109"/>
        <v>129.27592149999998</v>
      </c>
      <c r="BF263" s="170">
        <f t="shared" si="109"/>
        <v>133.95657699999998</v>
      </c>
      <c r="BG263" s="170">
        <f t="shared" si="109"/>
        <v>133.95657699999998</v>
      </c>
      <c r="BH263" s="170">
        <f t="shared" si="109"/>
        <v>134.32300899999998</v>
      </c>
      <c r="BI263" s="170">
        <f t="shared" si="109"/>
        <v>142.08902900000001</v>
      </c>
      <c r="BJ263" s="170">
        <f t="shared" si="109"/>
        <v>142.08902900000001</v>
      </c>
      <c r="BK263" s="170">
        <f t="shared" si="109"/>
        <v>142.22917200898749</v>
      </c>
      <c r="BL263" s="170">
        <f>(BL264*7+BL266*9+BL268*4)/20</f>
        <v>142.22917200898749</v>
      </c>
      <c r="BM263" s="170">
        <f>(BM264*7+BM266*9+BM268*4)/20</f>
        <v>142.22917200898749</v>
      </c>
    </row>
    <row r="264" spans="1:65" x14ac:dyDescent="0.25">
      <c r="A264" s="173" t="s">
        <v>139</v>
      </c>
      <c r="B264" s="188"/>
      <c r="C264" s="186">
        <v>7</v>
      </c>
      <c r="D264" s="175">
        <f>D265</f>
        <v>98.011428571428581</v>
      </c>
      <c r="E264" s="175">
        <f t="shared" ref="E264:BM264" si="110">E265</f>
        <v>98.009794285714278</v>
      </c>
      <c r="F264" s="175">
        <f t="shared" si="110"/>
        <v>98.009794285714278</v>
      </c>
      <c r="G264" s="175">
        <f t="shared" si="110"/>
        <v>98.009794285714278</v>
      </c>
      <c r="H264" s="175">
        <f t="shared" si="110"/>
        <v>98.009794285714278</v>
      </c>
      <c r="I264" s="175">
        <f t="shared" si="110"/>
        <v>101.32900285714285</v>
      </c>
      <c r="J264" s="175">
        <f t="shared" si="110"/>
        <v>102.76236285714286</v>
      </c>
      <c r="K264" s="175">
        <f t="shared" si="110"/>
        <v>102.76236285714286</v>
      </c>
      <c r="L264" s="175">
        <f t="shared" si="110"/>
        <v>102.76236285714286</v>
      </c>
      <c r="M264" s="175">
        <f t="shared" si="110"/>
        <v>102.76236285714286</v>
      </c>
      <c r="N264" s="175">
        <f t="shared" si="110"/>
        <v>102.76236285714286</v>
      </c>
      <c r="O264" s="175">
        <f t="shared" si="110"/>
        <v>102.76236285714286</v>
      </c>
      <c r="P264" s="175">
        <f t="shared" si="110"/>
        <v>104.35338000000002</v>
      </c>
      <c r="Q264" s="175">
        <f t="shared" si="110"/>
        <v>104.35338000000002</v>
      </c>
      <c r="R264" s="175">
        <f t="shared" si="110"/>
        <v>104.35338000000002</v>
      </c>
      <c r="S264" s="175">
        <f t="shared" si="110"/>
        <v>104.35338000000002</v>
      </c>
      <c r="T264" s="175">
        <f t="shared" si="110"/>
        <v>104.35338000000002</v>
      </c>
      <c r="U264" s="175">
        <f t="shared" si="110"/>
        <v>104.35338000000002</v>
      </c>
      <c r="V264" s="176">
        <f t="shared" si="110"/>
        <v>104.35338000000002</v>
      </c>
      <c r="W264" s="176">
        <f t="shared" si="110"/>
        <v>104.35338000000002</v>
      </c>
      <c r="X264" s="176">
        <f t="shared" si="110"/>
        <v>104.35338000000002</v>
      </c>
      <c r="Y264" s="176">
        <f t="shared" si="110"/>
        <v>104.35338000000002</v>
      </c>
      <c r="Z264" s="176">
        <f t="shared" si="110"/>
        <v>104.35338000000002</v>
      </c>
      <c r="AA264" s="176">
        <f t="shared" si="110"/>
        <v>104.35338000000002</v>
      </c>
      <c r="AB264" s="176">
        <f t="shared" si="110"/>
        <v>104.35338000000002</v>
      </c>
      <c r="AC264" s="176">
        <f t="shared" si="110"/>
        <v>104.35338000000002</v>
      </c>
      <c r="AD264" s="176">
        <f t="shared" si="110"/>
        <v>104.35338000000002</v>
      </c>
      <c r="AE264" s="176">
        <f t="shared" si="110"/>
        <v>104.35338000000002</v>
      </c>
      <c r="AF264" s="176">
        <f t="shared" si="110"/>
        <v>104.35338000000002</v>
      </c>
      <c r="AG264" s="176">
        <f t="shared" si="110"/>
        <v>104.35338000000002</v>
      </c>
      <c r="AH264" s="176">
        <f t="shared" si="110"/>
        <v>114.07988</v>
      </c>
      <c r="AI264" s="176">
        <f t="shared" si="110"/>
        <v>114.07988</v>
      </c>
      <c r="AJ264" s="176">
        <f t="shared" si="110"/>
        <v>114.07988</v>
      </c>
      <c r="AK264" s="176">
        <f t="shared" si="110"/>
        <v>115.24986285714284</v>
      </c>
      <c r="AL264" s="176">
        <f t="shared" si="110"/>
        <v>115.24986285714284</v>
      </c>
      <c r="AM264" s="176">
        <f t="shared" si="110"/>
        <v>115.24986285714284</v>
      </c>
      <c r="AN264" s="176">
        <f t="shared" si="110"/>
        <v>115.24986285714284</v>
      </c>
      <c r="AO264" s="176">
        <f t="shared" si="110"/>
        <v>115.2</v>
      </c>
      <c r="AP264" s="176">
        <f t="shared" si="110"/>
        <v>115.24986285714284</v>
      </c>
      <c r="AQ264" s="176">
        <f t="shared" si="110"/>
        <v>115.2</v>
      </c>
      <c r="AR264" s="176">
        <f t="shared" si="110"/>
        <v>115.24986285714286</v>
      </c>
      <c r="AS264" s="176">
        <f t="shared" si="110"/>
        <v>115.2</v>
      </c>
      <c r="AT264" s="176">
        <f t="shared" si="110"/>
        <v>116.95</v>
      </c>
      <c r="AU264" s="176">
        <f t="shared" si="110"/>
        <v>116.95</v>
      </c>
      <c r="AV264" s="176">
        <f t="shared" si="110"/>
        <v>119.7655</v>
      </c>
      <c r="AW264" s="176">
        <f t="shared" si="110"/>
        <v>119.7655</v>
      </c>
      <c r="AX264" s="176">
        <f t="shared" si="110"/>
        <v>119.7655</v>
      </c>
      <c r="AY264" s="176">
        <f t="shared" si="110"/>
        <v>119.7655</v>
      </c>
      <c r="AZ264" s="176">
        <f t="shared" si="110"/>
        <v>119.7655</v>
      </c>
      <c r="BA264" s="176">
        <f t="shared" si="110"/>
        <v>119.7655</v>
      </c>
      <c r="BB264" s="176">
        <f t="shared" si="110"/>
        <v>119.7655</v>
      </c>
      <c r="BC264" s="176">
        <f t="shared" si="110"/>
        <v>119.7655</v>
      </c>
      <c r="BD264" s="176">
        <f t="shared" si="110"/>
        <v>119.7655</v>
      </c>
      <c r="BE264" s="176">
        <f t="shared" si="110"/>
        <v>119.7655</v>
      </c>
      <c r="BF264" s="176">
        <f t="shared" si="110"/>
        <v>128.41166999999999</v>
      </c>
      <c r="BG264" s="176">
        <f t="shared" si="110"/>
        <v>128.41166999999999</v>
      </c>
      <c r="BH264" s="176">
        <f t="shared" si="110"/>
        <v>128.41166999999999</v>
      </c>
      <c r="BI264" s="176">
        <f t="shared" si="110"/>
        <v>128.41166999999999</v>
      </c>
      <c r="BJ264" s="176">
        <f t="shared" si="110"/>
        <v>128.41166999999999</v>
      </c>
      <c r="BK264" s="176">
        <f t="shared" si="110"/>
        <v>128.41166999999999</v>
      </c>
      <c r="BL264" s="176">
        <f t="shared" si="110"/>
        <v>128.41166999999999</v>
      </c>
      <c r="BM264" s="176">
        <f t="shared" si="110"/>
        <v>128.41166999999999</v>
      </c>
    </row>
    <row r="265" spans="1:65" x14ac:dyDescent="0.25">
      <c r="B265" s="148" t="s">
        <v>599</v>
      </c>
      <c r="C265" s="148">
        <v>7</v>
      </c>
      <c r="D265" s="178">
        <v>98.011428571428581</v>
      </c>
      <c r="E265" s="178">
        <v>98.009794285714278</v>
      </c>
      <c r="F265" s="178">
        <v>98.009794285714278</v>
      </c>
      <c r="G265" s="178">
        <v>98.009794285714278</v>
      </c>
      <c r="H265" s="178">
        <v>98.009794285714278</v>
      </c>
      <c r="I265" s="178">
        <v>101.32900285714285</v>
      </c>
      <c r="J265" s="178">
        <v>102.76236285714286</v>
      </c>
      <c r="K265" s="178">
        <v>102.76236285714286</v>
      </c>
      <c r="L265" s="178">
        <v>102.76236285714286</v>
      </c>
      <c r="M265" s="178">
        <v>102.76236285714286</v>
      </c>
      <c r="N265" s="178">
        <v>102.76236285714286</v>
      </c>
      <c r="O265" s="178">
        <v>102.76236285714286</v>
      </c>
      <c r="P265" s="178">
        <v>104.35338000000002</v>
      </c>
      <c r="Q265" s="178">
        <v>104.35338000000002</v>
      </c>
      <c r="R265" s="178">
        <v>104.35338000000002</v>
      </c>
      <c r="S265" s="178">
        <v>104.35338000000002</v>
      </c>
      <c r="T265" s="178">
        <v>104.35338000000002</v>
      </c>
      <c r="U265" s="178">
        <v>104.35338000000002</v>
      </c>
      <c r="V265" s="179">
        <v>104.35338000000002</v>
      </c>
      <c r="W265" s="179">
        <v>104.35338000000002</v>
      </c>
      <c r="X265" s="179">
        <v>104.35338000000002</v>
      </c>
      <c r="Y265" s="179">
        <v>104.35338000000002</v>
      </c>
      <c r="Z265" s="179">
        <v>104.35338000000002</v>
      </c>
      <c r="AA265" s="179">
        <v>104.35338000000002</v>
      </c>
      <c r="AB265" s="179">
        <v>104.35338000000002</v>
      </c>
      <c r="AC265" s="179">
        <v>104.35338000000002</v>
      </c>
      <c r="AD265" s="179">
        <v>104.35338000000002</v>
      </c>
      <c r="AE265" s="179">
        <v>104.35338000000002</v>
      </c>
      <c r="AF265" s="179">
        <v>104.35338000000002</v>
      </c>
      <c r="AG265" s="179">
        <v>104.35338000000002</v>
      </c>
      <c r="AH265" s="179">
        <v>114.07988</v>
      </c>
      <c r="AI265" s="179">
        <v>114.07988</v>
      </c>
      <c r="AJ265" s="179">
        <v>114.07988</v>
      </c>
      <c r="AK265" s="179">
        <v>115.24986285714284</v>
      </c>
      <c r="AL265" s="179">
        <v>115.24986285714284</v>
      </c>
      <c r="AM265" s="179">
        <v>115.24986285714284</v>
      </c>
      <c r="AN265" s="179">
        <v>115.24986285714284</v>
      </c>
      <c r="AO265" s="179">
        <v>115.2</v>
      </c>
      <c r="AP265" s="179">
        <v>115.24986285714284</v>
      </c>
      <c r="AQ265" s="180">
        <v>115.2</v>
      </c>
      <c r="AR265" s="180">
        <v>115.24986285714286</v>
      </c>
      <c r="AS265" s="180">
        <v>115.2</v>
      </c>
      <c r="AT265" s="180">
        <v>116.95</v>
      </c>
      <c r="AU265" s="180">
        <v>116.95</v>
      </c>
      <c r="AV265" s="181">
        <v>119.7655</v>
      </c>
      <c r="AW265" s="181">
        <v>119.7655</v>
      </c>
      <c r="AX265" s="181">
        <v>119.7655</v>
      </c>
      <c r="AY265" s="181">
        <v>119.7655</v>
      </c>
      <c r="AZ265" s="181">
        <v>119.7655</v>
      </c>
      <c r="BA265" s="181">
        <v>119.7655</v>
      </c>
      <c r="BB265" s="181">
        <v>119.7655</v>
      </c>
      <c r="BC265" s="181">
        <v>119.7655</v>
      </c>
      <c r="BD265" s="181">
        <v>119.7655</v>
      </c>
      <c r="BE265" s="181">
        <v>119.7655</v>
      </c>
      <c r="BF265" s="183">
        <v>128.41166999999999</v>
      </c>
      <c r="BG265" s="183">
        <v>128.41166999999999</v>
      </c>
      <c r="BH265" s="183">
        <v>128.41166999999999</v>
      </c>
      <c r="BI265" s="183">
        <v>128.41166999999999</v>
      </c>
      <c r="BJ265" s="183">
        <v>128.41166999999999</v>
      </c>
      <c r="BK265" s="183">
        <v>128.41166999999999</v>
      </c>
      <c r="BL265" s="183">
        <v>128.41166999999999</v>
      </c>
      <c r="BM265" s="183">
        <v>128.41166999999999</v>
      </c>
    </row>
    <row r="266" spans="1:65" x14ac:dyDescent="0.25">
      <c r="A266" s="173" t="s">
        <v>140</v>
      </c>
      <c r="B266" s="188"/>
      <c r="C266" s="186">
        <v>9</v>
      </c>
      <c r="D266" s="175">
        <f>D267</f>
        <v>100.15111111111111</v>
      </c>
      <c r="E266" s="175">
        <f t="shared" ref="E266:BM266" si="111">E267</f>
        <v>100.15091111111111</v>
      </c>
      <c r="F266" s="175">
        <f t="shared" si="111"/>
        <v>100.15091111111111</v>
      </c>
      <c r="G266" s="175">
        <f t="shared" si="111"/>
        <v>106.70835555555556</v>
      </c>
      <c r="H266" s="175">
        <f t="shared" si="111"/>
        <v>106.70835555555556</v>
      </c>
      <c r="I266" s="175">
        <f t="shared" si="111"/>
        <v>106.70835555555556</v>
      </c>
      <c r="J266" s="175">
        <f t="shared" si="111"/>
        <v>106.70835555555556</v>
      </c>
      <c r="K266" s="175">
        <f t="shared" si="111"/>
        <v>106.70835555555556</v>
      </c>
      <c r="L266" s="175">
        <f t="shared" si="111"/>
        <v>106.70835555555556</v>
      </c>
      <c r="M266" s="175">
        <f t="shared" si="111"/>
        <v>107.83455777777777</v>
      </c>
      <c r="N266" s="175">
        <f t="shared" si="111"/>
        <v>107.83455777777777</v>
      </c>
      <c r="O266" s="175">
        <f t="shared" si="111"/>
        <v>107.83455777777777</v>
      </c>
      <c r="P266" s="175">
        <f t="shared" si="111"/>
        <v>107.83455777777777</v>
      </c>
      <c r="Q266" s="175">
        <f t="shared" si="111"/>
        <v>107.83455777777777</v>
      </c>
      <c r="R266" s="175">
        <f t="shared" si="111"/>
        <v>107.83455777777777</v>
      </c>
      <c r="S266" s="175">
        <f t="shared" si="111"/>
        <v>107.83455777777777</v>
      </c>
      <c r="T266" s="175">
        <f t="shared" si="111"/>
        <v>107.83455777777777</v>
      </c>
      <c r="U266" s="175">
        <f t="shared" si="111"/>
        <v>107.83455777777777</v>
      </c>
      <c r="V266" s="176">
        <f t="shared" si="111"/>
        <v>107.83455777777777</v>
      </c>
      <c r="W266" s="176">
        <f t="shared" si="111"/>
        <v>107.83455777777777</v>
      </c>
      <c r="X266" s="176">
        <f t="shared" si="111"/>
        <v>107.83455777777777</v>
      </c>
      <c r="Y266" s="176">
        <f t="shared" si="111"/>
        <v>107.83455777777777</v>
      </c>
      <c r="Z266" s="176">
        <f t="shared" si="111"/>
        <v>107.83455777777777</v>
      </c>
      <c r="AA266" s="176">
        <f t="shared" si="111"/>
        <v>107.83455777777777</v>
      </c>
      <c r="AB266" s="176">
        <f t="shared" si="111"/>
        <v>107.83455777777777</v>
      </c>
      <c r="AC266" s="176">
        <f t="shared" si="111"/>
        <v>107.83455777777777</v>
      </c>
      <c r="AD266" s="176">
        <f t="shared" si="111"/>
        <v>107.83455777777777</v>
      </c>
      <c r="AE266" s="176">
        <f t="shared" si="111"/>
        <v>107.83455777777777</v>
      </c>
      <c r="AF266" s="176">
        <f t="shared" si="111"/>
        <v>107.83455777777777</v>
      </c>
      <c r="AG266" s="176">
        <f t="shared" si="111"/>
        <v>107.83455777777777</v>
      </c>
      <c r="AH266" s="176">
        <f t="shared" si="111"/>
        <v>110.08696222222221</v>
      </c>
      <c r="AI266" s="176">
        <f t="shared" si="111"/>
        <v>110.08696222222223</v>
      </c>
      <c r="AJ266" s="176">
        <f t="shared" si="111"/>
        <v>110.08696222222221</v>
      </c>
      <c r="AK266" s="176">
        <f t="shared" si="111"/>
        <v>110.08696222222221</v>
      </c>
      <c r="AL266" s="176">
        <f t="shared" si="111"/>
        <v>110.08696222222221</v>
      </c>
      <c r="AM266" s="176">
        <f t="shared" si="111"/>
        <v>110.08696222222221</v>
      </c>
      <c r="AN266" s="176">
        <f t="shared" si="111"/>
        <v>110.08696222222221</v>
      </c>
      <c r="AO266" s="176">
        <f t="shared" si="111"/>
        <v>110.1</v>
      </c>
      <c r="AP266" s="176">
        <f t="shared" si="111"/>
        <v>110.08696222222221</v>
      </c>
      <c r="AQ266" s="176">
        <f t="shared" si="111"/>
        <v>110.08696222222223</v>
      </c>
      <c r="AR266" s="176">
        <f t="shared" si="111"/>
        <v>110.08696</v>
      </c>
      <c r="AS266" s="176">
        <f t="shared" si="111"/>
        <v>117.3</v>
      </c>
      <c r="AT266" s="176">
        <f t="shared" si="111"/>
        <v>117.28</v>
      </c>
      <c r="AU266" s="176">
        <f t="shared" si="111"/>
        <v>117.28</v>
      </c>
      <c r="AV266" s="176">
        <f t="shared" si="111"/>
        <v>124.03803000000001</v>
      </c>
      <c r="AW266" s="176">
        <f t="shared" si="111"/>
        <v>124.03803000000001</v>
      </c>
      <c r="AX266" s="176">
        <f t="shared" si="111"/>
        <v>137.99761000000001</v>
      </c>
      <c r="AY266" s="176">
        <f t="shared" si="111"/>
        <v>137.99761000000001</v>
      </c>
      <c r="AZ266" s="176">
        <f t="shared" si="111"/>
        <v>137.99761000000001</v>
      </c>
      <c r="BA266" s="176">
        <f t="shared" si="111"/>
        <v>137.99761000000001</v>
      </c>
      <c r="BB266" s="176">
        <f t="shared" si="111"/>
        <v>137.99761000000001</v>
      </c>
      <c r="BC266" s="176">
        <f t="shared" si="111"/>
        <v>137.99761000000001</v>
      </c>
      <c r="BD266" s="176">
        <f t="shared" si="111"/>
        <v>137.99761000000001</v>
      </c>
      <c r="BE266" s="176">
        <f t="shared" si="111"/>
        <v>137.99761000000001</v>
      </c>
      <c r="BF266" s="176">
        <f t="shared" si="111"/>
        <v>137.99761000000001</v>
      </c>
      <c r="BG266" s="176">
        <f t="shared" si="111"/>
        <v>137.99761000000001</v>
      </c>
      <c r="BH266" s="176">
        <f t="shared" si="111"/>
        <v>137.99761000000001</v>
      </c>
      <c r="BI266" s="176">
        <f t="shared" si="111"/>
        <v>155.09452999999999</v>
      </c>
      <c r="BJ266" s="176">
        <f t="shared" si="111"/>
        <v>155.09452999999999</v>
      </c>
      <c r="BK266" s="176">
        <f t="shared" si="111"/>
        <v>155.09452999999999</v>
      </c>
      <c r="BL266" s="176">
        <f t="shared" si="111"/>
        <v>155.09452999999999</v>
      </c>
      <c r="BM266" s="176">
        <f t="shared" si="111"/>
        <v>155.09452999999999</v>
      </c>
    </row>
    <row r="267" spans="1:65" x14ac:dyDescent="0.25">
      <c r="B267" s="148" t="s">
        <v>600</v>
      </c>
      <c r="C267" s="148">
        <v>9</v>
      </c>
      <c r="D267" s="178">
        <v>100.15111111111111</v>
      </c>
      <c r="E267" s="178">
        <v>100.15091111111111</v>
      </c>
      <c r="F267" s="178">
        <v>100.15091111111111</v>
      </c>
      <c r="G267" s="178">
        <v>106.70835555555556</v>
      </c>
      <c r="H267" s="178">
        <v>106.70835555555556</v>
      </c>
      <c r="I267" s="178">
        <v>106.70835555555556</v>
      </c>
      <c r="J267" s="178">
        <v>106.70835555555556</v>
      </c>
      <c r="K267" s="178">
        <v>106.70835555555556</v>
      </c>
      <c r="L267" s="178">
        <v>106.70835555555556</v>
      </c>
      <c r="M267" s="178">
        <v>107.83455777777777</v>
      </c>
      <c r="N267" s="178">
        <v>107.83455777777777</v>
      </c>
      <c r="O267" s="178">
        <v>107.83455777777777</v>
      </c>
      <c r="P267" s="178">
        <v>107.83455777777777</v>
      </c>
      <c r="Q267" s="178">
        <v>107.83455777777777</v>
      </c>
      <c r="R267" s="178">
        <v>107.83455777777777</v>
      </c>
      <c r="S267" s="178">
        <v>107.83455777777777</v>
      </c>
      <c r="T267" s="178">
        <v>107.83455777777777</v>
      </c>
      <c r="U267" s="178">
        <v>107.83455777777777</v>
      </c>
      <c r="V267" s="179">
        <v>107.83455777777777</v>
      </c>
      <c r="W267" s="179">
        <v>107.83455777777777</v>
      </c>
      <c r="X267" s="179">
        <v>107.83455777777777</v>
      </c>
      <c r="Y267" s="179">
        <v>107.83455777777777</v>
      </c>
      <c r="Z267" s="179">
        <v>107.83455777777777</v>
      </c>
      <c r="AA267" s="179">
        <v>107.83455777777777</v>
      </c>
      <c r="AB267" s="179">
        <v>107.83455777777777</v>
      </c>
      <c r="AC267" s="179">
        <v>107.83455777777777</v>
      </c>
      <c r="AD267" s="179">
        <v>107.83455777777777</v>
      </c>
      <c r="AE267" s="179">
        <v>107.83455777777777</v>
      </c>
      <c r="AF267" s="179">
        <v>107.83455777777777</v>
      </c>
      <c r="AG267" s="179">
        <v>107.83455777777777</v>
      </c>
      <c r="AH267" s="179">
        <v>110.08696222222221</v>
      </c>
      <c r="AI267" s="179">
        <v>110.08696222222223</v>
      </c>
      <c r="AJ267" s="179">
        <v>110.08696222222221</v>
      </c>
      <c r="AK267" s="179">
        <v>110.08696222222221</v>
      </c>
      <c r="AL267" s="179">
        <v>110.08696222222221</v>
      </c>
      <c r="AM267" s="179">
        <v>110.08696222222221</v>
      </c>
      <c r="AN267" s="179">
        <v>110.08696222222221</v>
      </c>
      <c r="AO267" s="179">
        <v>110.1</v>
      </c>
      <c r="AP267" s="179">
        <v>110.08696222222221</v>
      </c>
      <c r="AQ267" s="180">
        <v>110.08696222222223</v>
      </c>
      <c r="AR267" s="180">
        <v>110.08696</v>
      </c>
      <c r="AS267" s="180">
        <v>117.3</v>
      </c>
      <c r="AT267" s="180">
        <v>117.28</v>
      </c>
      <c r="AU267" s="180">
        <v>117.28</v>
      </c>
      <c r="AV267" s="181">
        <v>124.03803000000001</v>
      </c>
      <c r="AW267" s="181">
        <v>124.03803000000001</v>
      </c>
      <c r="AX267" s="181">
        <v>137.99761000000001</v>
      </c>
      <c r="AY267" s="181">
        <v>137.99761000000001</v>
      </c>
      <c r="AZ267" s="181">
        <v>137.99761000000001</v>
      </c>
      <c r="BA267" s="181">
        <v>137.99761000000001</v>
      </c>
      <c r="BB267" s="181">
        <v>137.99761000000001</v>
      </c>
      <c r="BC267" s="181">
        <v>137.99761000000001</v>
      </c>
      <c r="BD267" s="181">
        <v>137.99761000000001</v>
      </c>
      <c r="BE267" s="181">
        <v>137.99761000000001</v>
      </c>
      <c r="BF267" s="181">
        <v>137.99761000000001</v>
      </c>
      <c r="BG267" s="181">
        <v>137.99761000000001</v>
      </c>
      <c r="BH267" s="181">
        <v>137.99761000000001</v>
      </c>
      <c r="BI267" s="182">
        <v>155.09452999999999</v>
      </c>
      <c r="BJ267" s="182">
        <v>155.09452999999999</v>
      </c>
      <c r="BK267" s="182">
        <v>155.09452999999999</v>
      </c>
      <c r="BL267" s="182">
        <v>155.09452999999999</v>
      </c>
      <c r="BM267" s="182">
        <v>155.09452999999999</v>
      </c>
    </row>
    <row r="268" spans="1:65" x14ac:dyDescent="0.25">
      <c r="A268" s="173" t="s">
        <v>141</v>
      </c>
      <c r="B268" s="188"/>
      <c r="C268" s="186">
        <v>4</v>
      </c>
      <c r="D268" s="175">
        <f>D269</f>
        <v>102.75749999999999</v>
      </c>
      <c r="E268" s="175">
        <f t="shared" ref="E268:BM268" si="112">E269</f>
        <v>102.47960750000001</v>
      </c>
      <c r="F268" s="175">
        <f t="shared" si="112"/>
        <v>102.47960750000001</v>
      </c>
      <c r="G268" s="175">
        <f t="shared" si="112"/>
        <v>102.47269249999999</v>
      </c>
      <c r="H268" s="175">
        <f t="shared" si="112"/>
        <v>102.47269249999999</v>
      </c>
      <c r="I268" s="175">
        <f t="shared" si="112"/>
        <v>102.47269249999999</v>
      </c>
      <c r="J268" s="175">
        <f t="shared" si="112"/>
        <v>104.129</v>
      </c>
      <c r="K268" s="175">
        <f t="shared" si="112"/>
        <v>105.96548749999999</v>
      </c>
      <c r="L268" s="175">
        <f t="shared" si="112"/>
        <v>105.96548749999999</v>
      </c>
      <c r="M268" s="175">
        <f t="shared" si="112"/>
        <v>105.96548749999999</v>
      </c>
      <c r="N268" s="175">
        <f t="shared" si="112"/>
        <v>105.96548749999999</v>
      </c>
      <c r="O268" s="175">
        <f t="shared" si="112"/>
        <v>105.96548749999999</v>
      </c>
      <c r="P268" s="175">
        <f t="shared" si="112"/>
        <v>106.0435775</v>
      </c>
      <c r="Q268" s="175">
        <f t="shared" si="112"/>
        <v>106.0435775</v>
      </c>
      <c r="R268" s="175">
        <f t="shared" si="112"/>
        <v>106.0435775</v>
      </c>
      <c r="S268" s="175">
        <f t="shared" si="112"/>
        <v>106.50244249999999</v>
      </c>
      <c r="T268" s="175">
        <f t="shared" si="112"/>
        <v>106.50244249999999</v>
      </c>
      <c r="U268" s="175">
        <f t="shared" si="112"/>
        <v>106.50244249999999</v>
      </c>
      <c r="V268" s="176">
        <f t="shared" si="112"/>
        <v>108.7574225</v>
      </c>
      <c r="W268" s="176">
        <f t="shared" si="112"/>
        <v>109.1270825</v>
      </c>
      <c r="X268" s="176">
        <f t="shared" si="112"/>
        <v>109.1270825</v>
      </c>
      <c r="Y268" s="176">
        <f t="shared" si="112"/>
        <v>109.1270825</v>
      </c>
      <c r="Z268" s="176">
        <f t="shared" si="112"/>
        <v>109.1270825</v>
      </c>
      <c r="AA268" s="176">
        <f t="shared" si="112"/>
        <v>109.1270825</v>
      </c>
      <c r="AB268" s="176">
        <f t="shared" si="112"/>
        <v>109.1270825</v>
      </c>
      <c r="AC268" s="176">
        <f t="shared" si="112"/>
        <v>109.1270825</v>
      </c>
      <c r="AD268" s="176">
        <f t="shared" si="112"/>
        <v>109.1270825</v>
      </c>
      <c r="AE268" s="176">
        <f t="shared" si="112"/>
        <v>109.1270825</v>
      </c>
      <c r="AF268" s="176">
        <f t="shared" si="112"/>
        <v>109.1270825</v>
      </c>
      <c r="AG268" s="176">
        <f t="shared" si="112"/>
        <v>109.813475</v>
      </c>
      <c r="AH268" s="176">
        <f t="shared" si="112"/>
        <v>110.67166999999999</v>
      </c>
      <c r="AI268" s="176">
        <f t="shared" si="112"/>
        <v>111.63601249999999</v>
      </c>
      <c r="AJ268" s="176">
        <f t="shared" si="112"/>
        <v>114.89082999999999</v>
      </c>
      <c r="AK268" s="176">
        <f t="shared" si="112"/>
        <v>115.06005</v>
      </c>
      <c r="AL268" s="176">
        <f t="shared" si="112"/>
        <v>115.01004</v>
      </c>
      <c r="AM268" s="176">
        <f t="shared" si="112"/>
        <v>115.01004</v>
      </c>
      <c r="AN268" s="176">
        <f t="shared" si="112"/>
        <v>115.01004</v>
      </c>
      <c r="AO268" s="176">
        <f t="shared" si="112"/>
        <v>115</v>
      </c>
      <c r="AP268" s="176">
        <f t="shared" si="112"/>
        <v>115.15871249999999</v>
      </c>
      <c r="AQ268" s="176">
        <f t="shared" si="112"/>
        <v>116.3</v>
      </c>
      <c r="AR268" s="176">
        <f t="shared" si="112"/>
        <v>116.25094</v>
      </c>
      <c r="AS268" s="176">
        <f t="shared" si="112"/>
        <v>116.25094</v>
      </c>
      <c r="AT268" s="176">
        <f t="shared" si="112"/>
        <v>120.64</v>
      </c>
      <c r="AU268" s="176">
        <f t="shared" si="112"/>
        <v>120.64</v>
      </c>
      <c r="AV268" s="176">
        <f t="shared" si="112"/>
        <v>120.64761</v>
      </c>
      <c r="AW268" s="176">
        <f t="shared" si="112"/>
        <v>120.79689999999999</v>
      </c>
      <c r="AX268" s="176">
        <f t="shared" si="112"/>
        <v>120.79689999999999</v>
      </c>
      <c r="AY268" s="176">
        <f t="shared" si="112"/>
        <v>121.57652</v>
      </c>
      <c r="AZ268" s="176">
        <f t="shared" si="112"/>
        <v>121.57652</v>
      </c>
      <c r="BA268" s="176">
        <f t="shared" si="112"/>
        <v>124.22017</v>
      </c>
      <c r="BB268" s="176">
        <f t="shared" si="112"/>
        <v>124.22017</v>
      </c>
      <c r="BC268" s="176">
        <f t="shared" si="112"/>
        <v>126.29536</v>
      </c>
      <c r="BD268" s="176">
        <f t="shared" si="112"/>
        <v>126.29536</v>
      </c>
      <c r="BE268" s="176">
        <f t="shared" si="112"/>
        <v>126.29536</v>
      </c>
      <c r="BF268" s="176">
        <f t="shared" si="112"/>
        <v>134.56783999999999</v>
      </c>
      <c r="BG268" s="176">
        <f t="shared" si="112"/>
        <v>134.56783999999999</v>
      </c>
      <c r="BH268" s="177">
        <f t="shared" si="112"/>
        <v>136.4</v>
      </c>
      <c r="BI268" s="177">
        <f t="shared" si="112"/>
        <v>136.76203000000001</v>
      </c>
      <c r="BJ268" s="177">
        <f t="shared" si="112"/>
        <v>136.76203000000001</v>
      </c>
      <c r="BK268" s="177">
        <f t="shared" si="112"/>
        <v>137.46274504493741</v>
      </c>
      <c r="BL268" s="177">
        <f t="shared" si="112"/>
        <v>137.46274504493741</v>
      </c>
      <c r="BM268" s="177">
        <f t="shared" si="112"/>
        <v>137.46274504493741</v>
      </c>
    </row>
    <row r="269" spans="1:65" x14ac:dyDescent="0.25">
      <c r="B269" s="148" t="s">
        <v>601</v>
      </c>
      <c r="C269" s="148">
        <v>4</v>
      </c>
      <c r="D269" s="178">
        <v>102.75749999999999</v>
      </c>
      <c r="E269" s="178">
        <v>102.47960750000001</v>
      </c>
      <c r="F269" s="178">
        <v>102.47960750000001</v>
      </c>
      <c r="G269" s="178">
        <v>102.47269249999999</v>
      </c>
      <c r="H269" s="178">
        <v>102.47269249999999</v>
      </c>
      <c r="I269" s="178">
        <v>102.47269249999999</v>
      </c>
      <c r="J269" s="178">
        <v>104.129</v>
      </c>
      <c r="K269" s="178">
        <v>105.96548749999999</v>
      </c>
      <c r="L269" s="178">
        <v>105.96548749999999</v>
      </c>
      <c r="M269" s="178">
        <v>105.96548749999999</v>
      </c>
      <c r="N269" s="178">
        <v>105.96548749999999</v>
      </c>
      <c r="O269" s="178">
        <v>105.96548749999999</v>
      </c>
      <c r="P269" s="178">
        <v>106.0435775</v>
      </c>
      <c r="Q269" s="178">
        <v>106.0435775</v>
      </c>
      <c r="R269" s="178">
        <v>106.0435775</v>
      </c>
      <c r="S269" s="178">
        <v>106.50244249999999</v>
      </c>
      <c r="T269" s="178">
        <v>106.50244249999999</v>
      </c>
      <c r="U269" s="178">
        <v>106.50244249999999</v>
      </c>
      <c r="V269" s="179">
        <v>108.7574225</v>
      </c>
      <c r="W269" s="179">
        <v>109.1270825</v>
      </c>
      <c r="X269" s="179">
        <v>109.1270825</v>
      </c>
      <c r="Y269" s="179">
        <v>109.1270825</v>
      </c>
      <c r="Z269" s="179">
        <v>109.1270825</v>
      </c>
      <c r="AA269" s="179">
        <v>109.1270825</v>
      </c>
      <c r="AB269" s="179">
        <v>109.1270825</v>
      </c>
      <c r="AC269" s="179">
        <v>109.1270825</v>
      </c>
      <c r="AD269" s="179">
        <v>109.1270825</v>
      </c>
      <c r="AE269" s="179">
        <v>109.1270825</v>
      </c>
      <c r="AF269" s="179">
        <v>109.1270825</v>
      </c>
      <c r="AG269" s="179">
        <v>109.813475</v>
      </c>
      <c r="AH269" s="179">
        <v>110.67166999999999</v>
      </c>
      <c r="AI269" s="179">
        <v>111.63601249999999</v>
      </c>
      <c r="AJ269" s="179">
        <v>114.89082999999999</v>
      </c>
      <c r="AK269" s="179">
        <v>115.06005</v>
      </c>
      <c r="AL269" s="179">
        <v>115.01004</v>
      </c>
      <c r="AM269" s="179">
        <v>115.01004</v>
      </c>
      <c r="AN269" s="179">
        <v>115.01004</v>
      </c>
      <c r="AO269" s="179">
        <v>115</v>
      </c>
      <c r="AP269" s="179">
        <v>115.15871249999999</v>
      </c>
      <c r="AQ269" s="180">
        <v>116.3</v>
      </c>
      <c r="AR269" s="180">
        <v>116.25094</v>
      </c>
      <c r="AS269" s="180">
        <v>116.25094</v>
      </c>
      <c r="AT269" s="180">
        <v>120.64</v>
      </c>
      <c r="AU269" s="180">
        <v>120.64</v>
      </c>
      <c r="AV269" s="181">
        <v>120.64761</v>
      </c>
      <c r="AW269" s="181">
        <v>120.79689999999999</v>
      </c>
      <c r="AX269" s="181">
        <v>120.79689999999999</v>
      </c>
      <c r="AY269" s="181">
        <v>121.57652</v>
      </c>
      <c r="AZ269" s="181">
        <v>121.57652</v>
      </c>
      <c r="BA269" s="181">
        <v>124.22017</v>
      </c>
      <c r="BB269" s="181">
        <v>124.22017</v>
      </c>
      <c r="BC269" s="182">
        <v>126.29536</v>
      </c>
      <c r="BD269" s="182">
        <v>126.29536</v>
      </c>
      <c r="BE269" s="182">
        <v>126.29536</v>
      </c>
      <c r="BF269" s="183">
        <v>134.56783999999999</v>
      </c>
      <c r="BG269" s="183">
        <v>134.56783999999999</v>
      </c>
      <c r="BH269" s="183">
        <v>136.4</v>
      </c>
      <c r="BI269" s="182">
        <v>136.76203000000001</v>
      </c>
      <c r="BJ269" s="182">
        <v>136.76203000000001</v>
      </c>
      <c r="BK269" s="182">
        <v>137.46274504493741</v>
      </c>
      <c r="BL269" s="182">
        <v>137.46274504493741</v>
      </c>
      <c r="BM269" s="182">
        <v>137.46274504493741</v>
      </c>
    </row>
    <row r="270" spans="1:65" x14ac:dyDescent="0.25">
      <c r="D270" s="178"/>
      <c r="E270" s="178"/>
      <c r="F270" s="178"/>
      <c r="G270" s="178"/>
      <c r="H270" s="178"/>
      <c r="I270" s="178"/>
      <c r="J270" s="178"/>
      <c r="K270" s="178"/>
      <c r="L270" s="178"/>
      <c r="M270" s="178"/>
      <c r="N270" s="178"/>
      <c r="O270" s="178"/>
      <c r="P270" s="178"/>
      <c r="Q270" s="178"/>
      <c r="R270" s="178"/>
      <c r="S270" s="178"/>
      <c r="T270" s="178"/>
      <c r="U270" s="178"/>
      <c r="V270" s="179"/>
      <c r="W270" s="179"/>
      <c r="X270" s="179"/>
      <c r="Y270" s="179"/>
      <c r="Z270" s="179"/>
      <c r="AA270" s="179"/>
      <c r="AB270" s="179"/>
      <c r="AC270" s="179"/>
      <c r="AD270" s="179"/>
      <c r="AE270" s="179"/>
      <c r="AF270" s="179"/>
      <c r="AG270" s="179"/>
      <c r="AH270" s="179"/>
      <c r="AI270" s="179"/>
      <c r="AJ270" s="179"/>
      <c r="AK270" s="179"/>
      <c r="AL270" s="179"/>
      <c r="AM270" s="179"/>
      <c r="AN270" s="180"/>
      <c r="AO270" s="179"/>
      <c r="AP270" s="179"/>
      <c r="AQ270" s="180"/>
      <c r="AR270" s="180"/>
      <c r="AS270" s="180"/>
      <c r="AT270" s="180"/>
      <c r="AU270" s="181"/>
      <c r="AW270" s="181"/>
      <c r="AY270" s="181"/>
      <c r="AZ270" s="181"/>
      <c r="BA270" s="181"/>
      <c r="BD270" s="181"/>
      <c r="BF270" s="181"/>
      <c r="BG270" s="181"/>
    </row>
    <row r="271" spans="1:65" x14ac:dyDescent="0.25">
      <c r="A271" s="159" t="s">
        <v>142</v>
      </c>
      <c r="B271" s="192"/>
      <c r="C271" s="161">
        <v>24</v>
      </c>
      <c r="D271" s="162">
        <f>(D272*8+D277*9+D281*1+D284*4+D287*2)/24</f>
        <v>101.68916666666667</v>
      </c>
      <c r="E271" s="162">
        <f t="shared" ref="E271:BM271" si="113">(E272*8+E277*9+E281*1+E284*4+E287*2)/24</f>
        <v>101.68908166666665</v>
      </c>
      <c r="F271" s="162">
        <f t="shared" si="113"/>
        <v>101.68908166666665</v>
      </c>
      <c r="G271" s="162">
        <f t="shared" si="113"/>
        <v>101.68908166666665</v>
      </c>
      <c r="H271" s="162">
        <f t="shared" si="113"/>
        <v>101.68908166666665</v>
      </c>
      <c r="I271" s="162">
        <f t="shared" si="113"/>
        <v>101.68908166666665</v>
      </c>
      <c r="J271" s="162">
        <f t="shared" si="113"/>
        <v>107.05794041666665</v>
      </c>
      <c r="K271" s="162">
        <f t="shared" si="113"/>
        <v>107.05794041666665</v>
      </c>
      <c r="L271" s="162">
        <f t="shared" si="113"/>
        <v>107.05794041666665</v>
      </c>
      <c r="M271" s="162">
        <f t="shared" si="113"/>
        <v>107.05794041666665</v>
      </c>
      <c r="N271" s="162">
        <f t="shared" si="113"/>
        <v>107.06077375</v>
      </c>
      <c r="O271" s="162">
        <f t="shared" si="113"/>
        <v>107.06077375</v>
      </c>
      <c r="P271" s="162">
        <f t="shared" si="113"/>
        <v>108.48346291666667</v>
      </c>
      <c r="Q271" s="162">
        <f t="shared" si="113"/>
        <v>108.48346291666667</v>
      </c>
      <c r="R271" s="162">
        <f t="shared" si="113"/>
        <v>108.48346291666667</v>
      </c>
      <c r="S271" s="162">
        <f t="shared" si="113"/>
        <v>108.48346291666667</v>
      </c>
      <c r="T271" s="162">
        <f t="shared" si="113"/>
        <v>108.48346291666667</v>
      </c>
      <c r="U271" s="162">
        <f t="shared" si="113"/>
        <v>108.48346291666667</v>
      </c>
      <c r="V271" s="163">
        <f t="shared" si="113"/>
        <v>111.70247916666665</v>
      </c>
      <c r="W271" s="163">
        <f t="shared" si="113"/>
        <v>111.70247916666665</v>
      </c>
      <c r="X271" s="163">
        <f t="shared" si="113"/>
        <v>111.70247916666665</v>
      </c>
      <c r="Y271" s="163">
        <f t="shared" si="113"/>
        <v>111.70247916666665</v>
      </c>
      <c r="Z271" s="163">
        <f t="shared" si="113"/>
        <v>111.70247916666665</v>
      </c>
      <c r="AA271" s="163">
        <f t="shared" si="113"/>
        <v>111.70247916666665</v>
      </c>
      <c r="AB271" s="163">
        <f t="shared" si="113"/>
        <v>111.70247916666665</v>
      </c>
      <c r="AC271" s="163">
        <f t="shared" si="113"/>
        <v>111.70247916666665</v>
      </c>
      <c r="AD271" s="163">
        <f t="shared" si="113"/>
        <v>111.70247916666665</v>
      </c>
      <c r="AE271" s="163">
        <f t="shared" si="113"/>
        <v>111.70247916666665</v>
      </c>
      <c r="AF271" s="163">
        <f t="shared" si="113"/>
        <v>111.70247916666665</v>
      </c>
      <c r="AG271" s="163">
        <f t="shared" si="113"/>
        <v>111.70247916666665</v>
      </c>
      <c r="AH271" s="163">
        <f t="shared" si="113"/>
        <v>115.69247083333333</v>
      </c>
      <c r="AI271" s="163">
        <f t="shared" si="113"/>
        <v>119.48305166666667</v>
      </c>
      <c r="AJ271" s="163">
        <f t="shared" si="113"/>
        <v>119.4830525</v>
      </c>
      <c r="AK271" s="163">
        <f t="shared" si="113"/>
        <v>119.4830525</v>
      </c>
      <c r="AL271" s="163">
        <f t="shared" si="113"/>
        <v>119.4830525</v>
      </c>
      <c r="AM271" s="163">
        <f t="shared" si="113"/>
        <v>119.4830525</v>
      </c>
      <c r="AN271" s="163">
        <f t="shared" si="113"/>
        <v>119.4830525</v>
      </c>
      <c r="AO271" s="163">
        <f t="shared" si="113"/>
        <v>119.4830525</v>
      </c>
      <c r="AP271" s="163">
        <f t="shared" si="113"/>
        <v>119.4830525</v>
      </c>
      <c r="AQ271" s="163">
        <f t="shared" si="113"/>
        <v>119.4830525</v>
      </c>
      <c r="AR271" s="163">
        <f t="shared" si="113"/>
        <v>119.4830525</v>
      </c>
      <c r="AS271" s="163">
        <f t="shared" si="113"/>
        <v>119.4830525</v>
      </c>
      <c r="AT271" s="163">
        <f t="shared" si="113"/>
        <v>122.68124708333333</v>
      </c>
      <c r="AU271" s="163">
        <f t="shared" si="113"/>
        <v>123.21036041666667</v>
      </c>
      <c r="AV271" s="163">
        <f t="shared" si="113"/>
        <v>123.21036041666667</v>
      </c>
      <c r="AW271" s="163">
        <f t="shared" si="113"/>
        <v>123.21036041666667</v>
      </c>
      <c r="AX271" s="163">
        <f t="shared" si="113"/>
        <v>123.21036041666667</v>
      </c>
      <c r="AY271" s="163">
        <f t="shared" si="113"/>
        <v>123.21036041666667</v>
      </c>
      <c r="AZ271" s="163">
        <f t="shared" si="113"/>
        <v>123.21036041666667</v>
      </c>
      <c r="BA271" s="163">
        <f t="shared" si="113"/>
        <v>123.21036041666667</v>
      </c>
      <c r="BB271" s="163">
        <f t="shared" si="113"/>
        <v>123.21036041666667</v>
      </c>
      <c r="BC271" s="163">
        <f t="shared" si="113"/>
        <v>123.21036041666667</v>
      </c>
      <c r="BD271" s="163">
        <f t="shared" si="113"/>
        <v>123.21036041666667</v>
      </c>
      <c r="BE271" s="163">
        <f t="shared" si="113"/>
        <v>123.21036041666667</v>
      </c>
      <c r="BF271" s="163">
        <f t="shared" si="113"/>
        <v>132.83850666666669</v>
      </c>
      <c r="BG271" s="163">
        <f t="shared" si="113"/>
        <v>134.26955166666667</v>
      </c>
      <c r="BH271" s="163">
        <f t="shared" si="113"/>
        <v>134.26955166666667</v>
      </c>
      <c r="BI271" s="163">
        <f t="shared" si="113"/>
        <v>134.26955166666667</v>
      </c>
      <c r="BJ271" s="163">
        <f t="shared" si="113"/>
        <v>134.26955166666667</v>
      </c>
      <c r="BK271" s="163">
        <f t="shared" si="113"/>
        <v>134.26955166666667</v>
      </c>
      <c r="BL271" s="163">
        <f t="shared" si="113"/>
        <v>134.26955166666667</v>
      </c>
      <c r="BM271" s="163">
        <f t="shared" si="113"/>
        <v>134.26955166666667</v>
      </c>
    </row>
    <row r="272" spans="1:65" s="147" customFormat="1" x14ac:dyDescent="0.25">
      <c r="A272" s="189" t="s">
        <v>143</v>
      </c>
      <c r="B272" s="215"/>
      <c r="C272" s="168">
        <v>8</v>
      </c>
      <c r="D272" s="175">
        <f>D273</f>
        <v>102.72750000000001</v>
      </c>
      <c r="E272" s="175">
        <f t="shared" ref="E272:BM272" si="114">E273</f>
        <v>102.72721125</v>
      </c>
      <c r="F272" s="175">
        <f t="shared" si="114"/>
        <v>102.72721125</v>
      </c>
      <c r="G272" s="175">
        <f t="shared" si="114"/>
        <v>102.72721125</v>
      </c>
      <c r="H272" s="175">
        <f t="shared" si="114"/>
        <v>102.72721125</v>
      </c>
      <c r="I272" s="175">
        <f t="shared" si="114"/>
        <v>102.72721125</v>
      </c>
      <c r="J272" s="175">
        <f t="shared" si="114"/>
        <v>108.99878749999999</v>
      </c>
      <c r="K272" s="175">
        <f t="shared" si="114"/>
        <v>108.99878749999999</v>
      </c>
      <c r="L272" s="175">
        <f t="shared" si="114"/>
        <v>108.99878749999999</v>
      </c>
      <c r="M272" s="175">
        <f t="shared" si="114"/>
        <v>108.99878749999999</v>
      </c>
      <c r="N272" s="175">
        <f t="shared" si="114"/>
        <v>108.99878749999999</v>
      </c>
      <c r="O272" s="175">
        <f t="shared" si="114"/>
        <v>108.99878749999999</v>
      </c>
      <c r="P272" s="175">
        <f t="shared" si="114"/>
        <v>109.21374</v>
      </c>
      <c r="Q272" s="175">
        <f t="shared" si="114"/>
        <v>109.21374</v>
      </c>
      <c r="R272" s="175">
        <f t="shared" si="114"/>
        <v>109.21374</v>
      </c>
      <c r="S272" s="175">
        <f t="shared" si="114"/>
        <v>109.21374</v>
      </c>
      <c r="T272" s="175">
        <f t="shared" si="114"/>
        <v>109.21374</v>
      </c>
      <c r="U272" s="175">
        <f t="shared" si="114"/>
        <v>109.21374</v>
      </c>
      <c r="V272" s="176">
        <f t="shared" si="114"/>
        <v>115.64862625000001</v>
      </c>
      <c r="W272" s="176">
        <f t="shared" si="114"/>
        <v>115.64862625000001</v>
      </c>
      <c r="X272" s="176">
        <f t="shared" si="114"/>
        <v>115.64862625000001</v>
      </c>
      <c r="Y272" s="176">
        <f t="shared" si="114"/>
        <v>115.64862625000001</v>
      </c>
      <c r="Z272" s="176">
        <f t="shared" si="114"/>
        <v>115.64862625000001</v>
      </c>
      <c r="AA272" s="176">
        <f t="shared" si="114"/>
        <v>115.64862625000001</v>
      </c>
      <c r="AB272" s="176">
        <f t="shared" si="114"/>
        <v>115.64862625000001</v>
      </c>
      <c r="AC272" s="176">
        <f t="shared" si="114"/>
        <v>115.64862625000001</v>
      </c>
      <c r="AD272" s="176">
        <f t="shared" si="114"/>
        <v>115.64862625000001</v>
      </c>
      <c r="AE272" s="176">
        <f t="shared" si="114"/>
        <v>115.64862625000001</v>
      </c>
      <c r="AF272" s="176">
        <f t="shared" si="114"/>
        <v>115.64862625000001</v>
      </c>
      <c r="AG272" s="176">
        <f t="shared" si="114"/>
        <v>115.64862625000001</v>
      </c>
      <c r="AH272" s="176">
        <f t="shared" si="114"/>
        <v>119.3866175</v>
      </c>
      <c r="AI272" s="176">
        <f t="shared" si="114"/>
        <v>123.0086525</v>
      </c>
      <c r="AJ272" s="176">
        <f t="shared" si="114"/>
        <v>123.0086525</v>
      </c>
      <c r="AK272" s="176">
        <f t="shared" si="114"/>
        <v>123.0086525</v>
      </c>
      <c r="AL272" s="176">
        <f t="shared" si="114"/>
        <v>123.0086525</v>
      </c>
      <c r="AM272" s="176">
        <f t="shared" si="114"/>
        <v>123.0086525</v>
      </c>
      <c r="AN272" s="176">
        <f t="shared" si="114"/>
        <v>123.0086525</v>
      </c>
      <c r="AO272" s="176">
        <f t="shared" si="114"/>
        <v>123.0086525</v>
      </c>
      <c r="AP272" s="176">
        <f t="shared" si="114"/>
        <v>123.0086525</v>
      </c>
      <c r="AQ272" s="176">
        <f t="shared" si="114"/>
        <v>123.0086525</v>
      </c>
      <c r="AR272" s="176">
        <f t="shared" si="114"/>
        <v>123.0086525</v>
      </c>
      <c r="AS272" s="176">
        <f t="shared" si="114"/>
        <v>123.0086525</v>
      </c>
      <c r="AT272" s="176">
        <f t="shared" si="114"/>
        <v>128.13482875</v>
      </c>
      <c r="AU272" s="176">
        <f t="shared" si="114"/>
        <v>129.27510874999999</v>
      </c>
      <c r="AV272" s="176">
        <f t="shared" si="114"/>
        <v>129.27510874999999</v>
      </c>
      <c r="AW272" s="176">
        <f t="shared" si="114"/>
        <v>129.27510874999999</v>
      </c>
      <c r="AX272" s="176">
        <f t="shared" si="114"/>
        <v>129.27510874999999</v>
      </c>
      <c r="AY272" s="176">
        <f t="shared" si="114"/>
        <v>129.27510874999999</v>
      </c>
      <c r="AZ272" s="176">
        <f t="shared" si="114"/>
        <v>129.27510874999999</v>
      </c>
      <c r="BA272" s="176">
        <f t="shared" si="114"/>
        <v>129.27510874999999</v>
      </c>
      <c r="BB272" s="176">
        <f t="shared" si="114"/>
        <v>129.27510874999999</v>
      </c>
      <c r="BC272" s="176">
        <f t="shared" si="114"/>
        <v>129.27510874999999</v>
      </c>
      <c r="BD272" s="176">
        <f t="shared" si="114"/>
        <v>129.27510874999999</v>
      </c>
      <c r="BE272" s="176">
        <f t="shared" si="114"/>
        <v>129.27510874999999</v>
      </c>
      <c r="BF272" s="176">
        <f t="shared" si="114"/>
        <v>141.73451</v>
      </c>
      <c r="BG272" s="176">
        <f t="shared" si="114"/>
        <v>142.82957499999998</v>
      </c>
      <c r="BH272" s="176">
        <f t="shared" si="114"/>
        <v>142.82957499999998</v>
      </c>
      <c r="BI272" s="176">
        <f t="shared" si="114"/>
        <v>142.82957499999998</v>
      </c>
      <c r="BJ272" s="176">
        <f t="shared" si="114"/>
        <v>142.82957499999998</v>
      </c>
      <c r="BK272" s="176">
        <f t="shared" si="114"/>
        <v>142.82957499999998</v>
      </c>
      <c r="BL272" s="176">
        <f t="shared" si="114"/>
        <v>142.82957499999998</v>
      </c>
      <c r="BM272" s="176">
        <f t="shared" si="114"/>
        <v>142.82957499999998</v>
      </c>
    </row>
    <row r="273" spans="1:65" x14ac:dyDescent="0.25">
      <c r="A273" s="173" t="s">
        <v>144</v>
      </c>
      <c r="B273" s="188"/>
      <c r="C273" s="186">
        <v>8</v>
      </c>
      <c r="D273" s="175">
        <f t="shared" ref="D273:BI273" si="115">(D274*3+D275*1+D276*4)/8</f>
        <v>102.72750000000001</v>
      </c>
      <c r="E273" s="175">
        <f t="shared" si="115"/>
        <v>102.72721125</v>
      </c>
      <c r="F273" s="175">
        <f t="shared" si="115"/>
        <v>102.72721125</v>
      </c>
      <c r="G273" s="175">
        <f t="shared" si="115"/>
        <v>102.72721125</v>
      </c>
      <c r="H273" s="175">
        <f t="shared" si="115"/>
        <v>102.72721125</v>
      </c>
      <c r="I273" s="175">
        <f t="shared" si="115"/>
        <v>102.72721125</v>
      </c>
      <c r="J273" s="175">
        <f t="shared" si="115"/>
        <v>108.99878749999999</v>
      </c>
      <c r="K273" s="175">
        <f t="shared" si="115"/>
        <v>108.99878749999999</v>
      </c>
      <c r="L273" s="175">
        <f t="shared" si="115"/>
        <v>108.99878749999999</v>
      </c>
      <c r="M273" s="175">
        <f t="shared" si="115"/>
        <v>108.99878749999999</v>
      </c>
      <c r="N273" s="175">
        <f t="shared" si="115"/>
        <v>108.99878749999999</v>
      </c>
      <c r="O273" s="175">
        <f t="shared" si="115"/>
        <v>108.99878749999999</v>
      </c>
      <c r="P273" s="175">
        <f t="shared" si="115"/>
        <v>109.21374</v>
      </c>
      <c r="Q273" s="175">
        <f t="shared" si="115"/>
        <v>109.21374</v>
      </c>
      <c r="R273" s="175">
        <f t="shared" si="115"/>
        <v>109.21374</v>
      </c>
      <c r="S273" s="175">
        <f t="shared" si="115"/>
        <v>109.21374</v>
      </c>
      <c r="T273" s="175">
        <f t="shared" si="115"/>
        <v>109.21374</v>
      </c>
      <c r="U273" s="175">
        <f t="shared" si="115"/>
        <v>109.21374</v>
      </c>
      <c r="V273" s="176">
        <f t="shared" si="115"/>
        <v>115.64862625000001</v>
      </c>
      <c r="W273" s="176">
        <f t="shared" si="115"/>
        <v>115.64862625000001</v>
      </c>
      <c r="X273" s="176">
        <f t="shared" si="115"/>
        <v>115.64862625000001</v>
      </c>
      <c r="Y273" s="176">
        <f t="shared" si="115"/>
        <v>115.64862625000001</v>
      </c>
      <c r="Z273" s="176">
        <f t="shared" si="115"/>
        <v>115.64862625000001</v>
      </c>
      <c r="AA273" s="176">
        <f t="shared" si="115"/>
        <v>115.64862625000001</v>
      </c>
      <c r="AB273" s="176">
        <f t="shared" si="115"/>
        <v>115.64862625000001</v>
      </c>
      <c r="AC273" s="176">
        <f t="shared" si="115"/>
        <v>115.64862625000001</v>
      </c>
      <c r="AD273" s="176">
        <f t="shared" si="115"/>
        <v>115.64862625000001</v>
      </c>
      <c r="AE273" s="176">
        <f t="shared" si="115"/>
        <v>115.64862625000001</v>
      </c>
      <c r="AF273" s="176">
        <f t="shared" si="115"/>
        <v>115.64862625000001</v>
      </c>
      <c r="AG273" s="176">
        <f t="shared" si="115"/>
        <v>115.64862625000001</v>
      </c>
      <c r="AH273" s="176">
        <f t="shared" si="115"/>
        <v>119.3866175</v>
      </c>
      <c r="AI273" s="176">
        <f t="shared" si="115"/>
        <v>123.0086525</v>
      </c>
      <c r="AJ273" s="176">
        <f t="shared" si="115"/>
        <v>123.0086525</v>
      </c>
      <c r="AK273" s="176">
        <f t="shared" si="115"/>
        <v>123.0086525</v>
      </c>
      <c r="AL273" s="176">
        <f t="shared" si="115"/>
        <v>123.0086525</v>
      </c>
      <c r="AM273" s="176">
        <f t="shared" si="115"/>
        <v>123.0086525</v>
      </c>
      <c r="AN273" s="176">
        <f t="shared" si="115"/>
        <v>123.0086525</v>
      </c>
      <c r="AO273" s="176">
        <f t="shared" si="115"/>
        <v>123.0086525</v>
      </c>
      <c r="AP273" s="176">
        <f t="shared" si="115"/>
        <v>123.0086525</v>
      </c>
      <c r="AQ273" s="176">
        <f t="shared" si="115"/>
        <v>123.0086525</v>
      </c>
      <c r="AR273" s="176">
        <f t="shared" si="115"/>
        <v>123.0086525</v>
      </c>
      <c r="AS273" s="176">
        <f t="shared" si="115"/>
        <v>123.0086525</v>
      </c>
      <c r="AT273" s="176">
        <f t="shared" si="115"/>
        <v>128.13482875</v>
      </c>
      <c r="AU273" s="176">
        <f t="shared" si="115"/>
        <v>129.27510874999999</v>
      </c>
      <c r="AV273" s="176">
        <f t="shared" si="115"/>
        <v>129.27510874999999</v>
      </c>
      <c r="AW273" s="176">
        <f t="shared" si="115"/>
        <v>129.27510874999999</v>
      </c>
      <c r="AX273" s="176">
        <f t="shared" si="115"/>
        <v>129.27510874999999</v>
      </c>
      <c r="AY273" s="176">
        <f t="shared" si="115"/>
        <v>129.27510874999999</v>
      </c>
      <c r="AZ273" s="176">
        <f t="shared" si="115"/>
        <v>129.27510874999999</v>
      </c>
      <c r="BA273" s="176">
        <f t="shared" si="115"/>
        <v>129.27510874999999</v>
      </c>
      <c r="BB273" s="176">
        <f t="shared" si="115"/>
        <v>129.27510874999999</v>
      </c>
      <c r="BC273" s="176">
        <f t="shared" si="115"/>
        <v>129.27510874999999</v>
      </c>
      <c r="BD273" s="176">
        <f t="shared" si="115"/>
        <v>129.27510874999999</v>
      </c>
      <c r="BE273" s="176">
        <f t="shared" si="115"/>
        <v>129.27510874999999</v>
      </c>
      <c r="BF273" s="176">
        <f t="shared" si="115"/>
        <v>141.73451</v>
      </c>
      <c r="BG273" s="176">
        <f t="shared" si="115"/>
        <v>142.82957499999998</v>
      </c>
      <c r="BH273" s="176">
        <f t="shared" si="115"/>
        <v>142.82957499999998</v>
      </c>
      <c r="BI273" s="176">
        <f t="shared" si="115"/>
        <v>142.82957499999998</v>
      </c>
      <c r="BJ273" s="176">
        <f>(BJ274*3+BJ275*1+BJ276*4)/8</f>
        <v>142.82957499999998</v>
      </c>
      <c r="BK273" s="176">
        <f>(BK274*3+BK275*1+BK276*4)/8</f>
        <v>142.82957499999998</v>
      </c>
      <c r="BL273" s="176">
        <f>(BL274*3+BL275*1+BL276*4)/8</f>
        <v>142.82957499999998</v>
      </c>
      <c r="BM273" s="176">
        <f>(BM274*3+BM275*1+BM276*4)/8</f>
        <v>142.82957499999998</v>
      </c>
    </row>
    <row r="274" spans="1:65" x14ac:dyDescent="0.25">
      <c r="B274" s="148" t="s">
        <v>602</v>
      </c>
      <c r="C274" s="148">
        <v>3</v>
      </c>
      <c r="D274" s="178">
        <v>102.26</v>
      </c>
      <c r="E274" s="178">
        <v>102.26075</v>
      </c>
      <c r="F274" s="178">
        <v>102.26075</v>
      </c>
      <c r="G274" s="178">
        <v>102.26075</v>
      </c>
      <c r="H274" s="178">
        <v>102.26075</v>
      </c>
      <c r="I274" s="178">
        <v>102.26075</v>
      </c>
      <c r="J274" s="178">
        <v>116.95774</v>
      </c>
      <c r="K274" s="178">
        <v>116.95774</v>
      </c>
      <c r="L274" s="178">
        <v>116.95774</v>
      </c>
      <c r="M274" s="178">
        <v>116.95774</v>
      </c>
      <c r="N274" s="178">
        <v>116.95774</v>
      </c>
      <c r="O274" s="178">
        <v>116.95774</v>
      </c>
      <c r="P274" s="178">
        <v>116.95774</v>
      </c>
      <c r="Q274" s="178">
        <v>116.95774</v>
      </c>
      <c r="R274" s="178">
        <v>116.95774</v>
      </c>
      <c r="S274" s="178">
        <v>116.95774</v>
      </c>
      <c r="T274" s="178">
        <v>116.95774</v>
      </c>
      <c r="U274" s="178">
        <v>116.95774</v>
      </c>
      <c r="V274" s="179">
        <v>132.19863000000001</v>
      </c>
      <c r="W274" s="179">
        <v>132.19863000000001</v>
      </c>
      <c r="X274" s="179">
        <v>132.19863000000001</v>
      </c>
      <c r="Y274" s="179">
        <v>132.19863000000001</v>
      </c>
      <c r="Z274" s="179">
        <v>132.19863000000001</v>
      </c>
      <c r="AA274" s="179">
        <v>132.19863000000001</v>
      </c>
      <c r="AB274" s="179">
        <v>132.19863000000001</v>
      </c>
      <c r="AC274" s="179">
        <v>132.19863000000001</v>
      </c>
      <c r="AD274" s="179">
        <v>132.19863000000001</v>
      </c>
      <c r="AE274" s="179">
        <v>132.19863000000001</v>
      </c>
      <c r="AF274" s="179">
        <v>132.19863000000001</v>
      </c>
      <c r="AG274" s="179">
        <v>132.19863000000001</v>
      </c>
      <c r="AH274" s="179">
        <v>138.60539</v>
      </c>
      <c r="AI274" s="179">
        <v>138.60539</v>
      </c>
      <c r="AJ274" s="179">
        <v>138.60539</v>
      </c>
      <c r="AK274" s="179">
        <v>138.60539</v>
      </c>
      <c r="AL274" s="179">
        <v>138.60539</v>
      </c>
      <c r="AM274" s="179">
        <v>138.60539</v>
      </c>
      <c r="AN274" s="179">
        <v>138.60539</v>
      </c>
      <c r="AO274" s="179">
        <v>138.60539</v>
      </c>
      <c r="AP274" s="179">
        <v>138.60539</v>
      </c>
      <c r="AQ274" s="179">
        <v>138.60539</v>
      </c>
      <c r="AR274" s="179">
        <v>138.60539</v>
      </c>
      <c r="AS274" s="179">
        <v>138.60539</v>
      </c>
      <c r="AT274" s="180">
        <v>144.00656000000001</v>
      </c>
      <c r="AU274" s="181">
        <v>144.00656000000001</v>
      </c>
      <c r="AV274" s="181">
        <v>144.00656000000001</v>
      </c>
      <c r="AW274" s="181">
        <v>144.00656000000001</v>
      </c>
      <c r="AX274" s="181">
        <v>144.00656000000001</v>
      </c>
      <c r="AY274" s="181">
        <v>144.00656000000001</v>
      </c>
      <c r="AZ274" s="181">
        <v>144.00656000000001</v>
      </c>
      <c r="BA274" s="181">
        <v>144.00656000000001</v>
      </c>
      <c r="BB274" s="181">
        <v>144.00656000000001</v>
      </c>
      <c r="BC274" s="181">
        <v>144.00656000000001</v>
      </c>
      <c r="BD274" s="181">
        <v>144.00656000000001</v>
      </c>
      <c r="BE274" s="181">
        <v>144.00656000000001</v>
      </c>
      <c r="BF274" s="183">
        <v>163.59585999999999</v>
      </c>
      <c r="BG274" s="182">
        <v>163.59585999999999</v>
      </c>
      <c r="BH274" s="182">
        <v>163.59585999999999</v>
      </c>
      <c r="BI274" s="182">
        <v>163.59585999999999</v>
      </c>
      <c r="BJ274" s="182">
        <v>163.59585999999999</v>
      </c>
      <c r="BK274" s="182">
        <v>163.59585999999999</v>
      </c>
      <c r="BL274" s="182">
        <v>163.59585999999999</v>
      </c>
      <c r="BM274" s="182">
        <v>163.59585999999999</v>
      </c>
    </row>
    <row r="275" spans="1:65" x14ac:dyDescent="0.25">
      <c r="B275" s="148" t="s">
        <v>603</v>
      </c>
      <c r="C275" s="148">
        <v>1</v>
      </c>
      <c r="D275" s="178">
        <v>100</v>
      </c>
      <c r="E275" s="178">
        <v>100</v>
      </c>
      <c r="F275" s="178">
        <v>100</v>
      </c>
      <c r="G275" s="178">
        <v>100</v>
      </c>
      <c r="H275" s="178">
        <v>100</v>
      </c>
      <c r="I275" s="178">
        <v>100</v>
      </c>
      <c r="J275" s="178">
        <v>106.08163999999999</v>
      </c>
      <c r="K275" s="178">
        <v>106.08163999999999</v>
      </c>
      <c r="L275" s="178">
        <v>106.08163999999999</v>
      </c>
      <c r="M275" s="178">
        <v>106.08163999999999</v>
      </c>
      <c r="N275" s="178">
        <v>106.08163999999999</v>
      </c>
      <c r="O275" s="178">
        <v>106.08163999999999</v>
      </c>
      <c r="P275" s="178">
        <v>107.80126</v>
      </c>
      <c r="Q275" s="178">
        <v>107.80126</v>
      </c>
      <c r="R275" s="178">
        <v>107.80126</v>
      </c>
      <c r="S275" s="178">
        <v>107.80126</v>
      </c>
      <c r="T275" s="178">
        <v>107.80126</v>
      </c>
      <c r="U275" s="178">
        <v>107.80126</v>
      </c>
      <c r="V275" s="179">
        <v>113.55768</v>
      </c>
      <c r="W275" s="179">
        <v>113.55768</v>
      </c>
      <c r="X275" s="179">
        <v>113.55768</v>
      </c>
      <c r="Y275" s="179">
        <v>113.55768</v>
      </c>
      <c r="Z275" s="179">
        <v>113.55768</v>
      </c>
      <c r="AA275" s="179">
        <v>113.55768</v>
      </c>
      <c r="AB275" s="179">
        <v>113.55768</v>
      </c>
      <c r="AC275" s="179">
        <v>113.55768</v>
      </c>
      <c r="AD275" s="179">
        <v>113.55768</v>
      </c>
      <c r="AE275" s="179">
        <v>113.55768</v>
      </c>
      <c r="AF275" s="179">
        <v>113.55768</v>
      </c>
      <c r="AG275" s="179">
        <v>113.55768</v>
      </c>
      <c r="AH275" s="179">
        <v>115.00024999999999</v>
      </c>
      <c r="AI275" s="179">
        <v>115.00024999999999</v>
      </c>
      <c r="AJ275" s="179">
        <v>115.00024999999999</v>
      </c>
      <c r="AK275" s="179">
        <v>115.00024999999999</v>
      </c>
      <c r="AL275" s="179">
        <v>115.00024999999999</v>
      </c>
      <c r="AM275" s="179">
        <v>115.00024999999999</v>
      </c>
      <c r="AN275" s="179">
        <v>115.00024999999999</v>
      </c>
      <c r="AO275" s="179">
        <v>115.00024999999999</v>
      </c>
      <c r="AP275" s="179">
        <v>115.00024999999999</v>
      </c>
      <c r="AQ275" s="179">
        <v>115.00024999999999</v>
      </c>
      <c r="AR275" s="179">
        <v>115.00024999999999</v>
      </c>
      <c r="AS275" s="179">
        <v>115.00024999999999</v>
      </c>
      <c r="AT275" s="180">
        <v>119.39739</v>
      </c>
      <c r="AU275" s="181">
        <v>119.39739</v>
      </c>
      <c r="AV275" s="181">
        <v>119.39739</v>
      </c>
      <c r="AW275" s="181">
        <v>119.39739</v>
      </c>
      <c r="AX275" s="181">
        <v>119.39739</v>
      </c>
      <c r="AY275" s="181">
        <v>119.39739</v>
      </c>
      <c r="AZ275" s="181">
        <v>119.39739</v>
      </c>
      <c r="BA275" s="181">
        <v>119.39739</v>
      </c>
      <c r="BB275" s="181">
        <v>119.39739</v>
      </c>
      <c r="BC275" s="181">
        <v>119.39739</v>
      </c>
      <c r="BD275" s="181">
        <v>119.39739</v>
      </c>
      <c r="BE275" s="181">
        <v>119.39739</v>
      </c>
      <c r="BF275" s="183">
        <v>126.80665999999999</v>
      </c>
      <c r="BG275" s="182">
        <v>126.80665999999999</v>
      </c>
      <c r="BH275" s="182">
        <v>126.80665999999999</v>
      </c>
      <c r="BI275" s="182">
        <v>126.80665999999999</v>
      </c>
      <c r="BJ275" s="182">
        <v>126.80665999999999</v>
      </c>
      <c r="BK275" s="182">
        <v>126.80665999999999</v>
      </c>
      <c r="BL275" s="182">
        <v>126.80665999999999</v>
      </c>
      <c r="BM275" s="182">
        <v>126.80665999999999</v>
      </c>
    </row>
    <row r="276" spans="1:65" x14ac:dyDescent="0.25">
      <c r="B276" s="148" t="s">
        <v>604</v>
      </c>
      <c r="C276" s="148">
        <v>4</v>
      </c>
      <c r="D276" s="178">
        <v>103.76</v>
      </c>
      <c r="E276" s="178">
        <v>103.75886</v>
      </c>
      <c r="F276" s="178">
        <v>103.75886</v>
      </c>
      <c r="G276" s="178">
        <v>103.75886</v>
      </c>
      <c r="H276" s="178">
        <v>103.75886</v>
      </c>
      <c r="I276" s="178">
        <v>103.75886</v>
      </c>
      <c r="J276" s="178">
        <v>103.75886</v>
      </c>
      <c r="K276" s="178">
        <v>103.75886</v>
      </c>
      <c r="L276" s="178">
        <v>103.75886</v>
      </c>
      <c r="M276" s="178">
        <v>103.75886</v>
      </c>
      <c r="N276" s="178">
        <v>103.75886</v>
      </c>
      <c r="O276" s="178">
        <v>103.75886</v>
      </c>
      <c r="P276" s="178">
        <v>103.75886</v>
      </c>
      <c r="Q276" s="178">
        <v>103.75886</v>
      </c>
      <c r="R276" s="178">
        <v>103.75886</v>
      </c>
      <c r="S276" s="178">
        <v>103.75886</v>
      </c>
      <c r="T276" s="178">
        <v>103.75886</v>
      </c>
      <c r="U276" s="178">
        <v>103.75886</v>
      </c>
      <c r="V276" s="179">
        <v>103.75886</v>
      </c>
      <c r="W276" s="179">
        <v>103.75886</v>
      </c>
      <c r="X276" s="179">
        <v>103.75886</v>
      </c>
      <c r="Y276" s="179">
        <v>103.75886</v>
      </c>
      <c r="Z276" s="179">
        <v>103.75886</v>
      </c>
      <c r="AA276" s="179">
        <v>103.75886</v>
      </c>
      <c r="AB276" s="179">
        <v>103.75886</v>
      </c>
      <c r="AC276" s="179">
        <v>103.75886</v>
      </c>
      <c r="AD276" s="179">
        <v>103.75886</v>
      </c>
      <c r="AE276" s="179">
        <v>103.75886</v>
      </c>
      <c r="AF276" s="179">
        <v>103.75886</v>
      </c>
      <c r="AG276" s="179">
        <v>103.75886</v>
      </c>
      <c r="AH276" s="179">
        <v>106.06913</v>
      </c>
      <c r="AI276" s="179">
        <v>113.31319999999999</v>
      </c>
      <c r="AJ276" s="179">
        <v>113.31319999999999</v>
      </c>
      <c r="AK276" s="179">
        <v>113.31319999999999</v>
      </c>
      <c r="AL276" s="179">
        <v>113.31319999999999</v>
      </c>
      <c r="AM276" s="179">
        <v>113.31319999999999</v>
      </c>
      <c r="AN276" s="179">
        <v>113.31319999999999</v>
      </c>
      <c r="AO276" s="179">
        <v>113.31319999999999</v>
      </c>
      <c r="AP276" s="179">
        <v>113.31319999999999</v>
      </c>
      <c r="AQ276" s="179">
        <v>113.31319999999999</v>
      </c>
      <c r="AR276" s="179">
        <v>113.31319999999999</v>
      </c>
      <c r="AS276" s="179">
        <v>113.31319999999999</v>
      </c>
      <c r="AT276" s="180">
        <v>118.41539</v>
      </c>
      <c r="AU276" s="181">
        <v>120.69595</v>
      </c>
      <c r="AV276" s="181">
        <v>120.69595</v>
      </c>
      <c r="AW276" s="181">
        <v>120.69595</v>
      </c>
      <c r="AX276" s="181">
        <v>120.69595</v>
      </c>
      <c r="AY276" s="181">
        <v>120.69595</v>
      </c>
      <c r="AZ276" s="181">
        <v>120.69595</v>
      </c>
      <c r="BA276" s="181">
        <v>120.69595</v>
      </c>
      <c r="BB276" s="181">
        <v>120.69595</v>
      </c>
      <c r="BC276" s="181">
        <v>120.69595</v>
      </c>
      <c r="BD276" s="181">
        <v>120.69595</v>
      </c>
      <c r="BE276" s="181">
        <v>120.69595</v>
      </c>
      <c r="BF276" s="183">
        <v>129.07046</v>
      </c>
      <c r="BG276" s="182">
        <v>131.26059000000001</v>
      </c>
      <c r="BH276" s="182">
        <v>131.26059000000001</v>
      </c>
      <c r="BI276" s="182">
        <v>131.26059000000001</v>
      </c>
      <c r="BJ276" s="182">
        <v>131.26059000000001</v>
      </c>
      <c r="BK276" s="182">
        <v>131.26059000000001</v>
      </c>
      <c r="BL276" s="182">
        <v>131.26059000000001</v>
      </c>
      <c r="BM276" s="182">
        <v>131.26059000000001</v>
      </c>
    </row>
    <row r="277" spans="1:65" x14ac:dyDescent="0.25">
      <c r="A277" s="189" t="s">
        <v>145</v>
      </c>
      <c r="B277" s="188"/>
      <c r="C277" s="168">
        <v>9</v>
      </c>
      <c r="D277" s="169">
        <f>D278</f>
        <v>102.04111111111111</v>
      </c>
      <c r="E277" s="169">
        <f t="shared" ref="E277:BM277" si="116">E278</f>
        <v>102.04111111111111</v>
      </c>
      <c r="F277" s="169">
        <f t="shared" si="116"/>
        <v>102.04111111111111</v>
      </c>
      <c r="G277" s="169">
        <f t="shared" si="116"/>
        <v>102.04111111111111</v>
      </c>
      <c r="H277" s="169">
        <f t="shared" si="116"/>
        <v>102.04111111111111</v>
      </c>
      <c r="I277" s="169">
        <f t="shared" si="116"/>
        <v>102.04111111111111</v>
      </c>
      <c r="J277" s="169">
        <f t="shared" si="116"/>
        <v>110.78333333333333</v>
      </c>
      <c r="K277" s="169">
        <f t="shared" si="116"/>
        <v>110.78333333333333</v>
      </c>
      <c r="L277" s="169">
        <f t="shared" si="116"/>
        <v>110.78333333333333</v>
      </c>
      <c r="M277" s="169">
        <f t="shared" si="116"/>
        <v>110.78333333333333</v>
      </c>
      <c r="N277" s="169">
        <f t="shared" si="116"/>
        <v>110.78333333333333</v>
      </c>
      <c r="O277" s="169">
        <f t="shared" si="116"/>
        <v>110.78333333333333</v>
      </c>
      <c r="P277" s="169">
        <f t="shared" si="116"/>
        <v>110.78333333333333</v>
      </c>
      <c r="Q277" s="169">
        <f t="shared" si="116"/>
        <v>110.78333333333333</v>
      </c>
      <c r="R277" s="169">
        <f t="shared" si="116"/>
        <v>110.78333333333333</v>
      </c>
      <c r="S277" s="169">
        <f t="shared" si="116"/>
        <v>110.78333333333333</v>
      </c>
      <c r="T277" s="169">
        <f t="shared" si="116"/>
        <v>110.78333333333333</v>
      </c>
      <c r="U277" s="169">
        <f t="shared" si="116"/>
        <v>110.78333333333333</v>
      </c>
      <c r="V277" s="170">
        <f t="shared" si="116"/>
        <v>113.59666666666666</v>
      </c>
      <c r="W277" s="170">
        <f t="shared" si="116"/>
        <v>113.59666666666666</v>
      </c>
      <c r="X277" s="170">
        <f t="shared" si="116"/>
        <v>113.59666666666666</v>
      </c>
      <c r="Y277" s="170">
        <f t="shared" si="116"/>
        <v>113.59666666666666</v>
      </c>
      <c r="Z277" s="170">
        <f t="shared" si="116"/>
        <v>113.59666666666666</v>
      </c>
      <c r="AA277" s="170">
        <f t="shared" si="116"/>
        <v>113.59666666666666</v>
      </c>
      <c r="AB277" s="170">
        <f t="shared" si="116"/>
        <v>113.59666666666666</v>
      </c>
      <c r="AC277" s="170">
        <f t="shared" si="116"/>
        <v>113.59666666666666</v>
      </c>
      <c r="AD277" s="170">
        <f t="shared" si="116"/>
        <v>113.59666666666666</v>
      </c>
      <c r="AE277" s="170">
        <f t="shared" si="116"/>
        <v>113.59666666666666</v>
      </c>
      <c r="AF277" s="170">
        <f t="shared" si="116"/>
        <v>113.59666666666666</v>
      </c>
      <c r="AG277" s="170">
        <f t="shared" si="116"/>
        <v>113.59666666666666</v>
      </c>
      <c r="AH277" s="170">
        <f t="shared" si="116"/>
        <v>120.91398555555556</v>
      </c>
      <c r="AI277" s="170">
        <f t="shared" si="116"/>
        <v>127.80261444444444</v>
      </c>
      <c r="AJ277" s="170">
        <f t="shared" si="116"/>
        <v>127.80261666666667</v>
      </c>
      <c r="AK277" s="170">
        <f t="shared" si="116"/>
        <v>127.80261666666667</v>
      </c>
      <c r="AL277" s="170">
        <f t="shared" si="116"/>
        <v>127.80261666666667</v>
      </c>
      <c r="AM277" s="170">
        <f t="shared" si="116"/>
        <v>127.80261666666667</v>
      </c>
      <c r="AN277" s="170">
        <f t="shared" si="116"/>
        <v>127.80261666666667</v>
      </c>
      <c r="AO277" s="170">
        <f t="shared" si="116"/>
        <v>127.80261666666667</v>
      </c>
      <c r="AP277" s="170">
        <f t="shared" si="116"/>
        <v>127.80261666666667</v>
      </c>
      <c r="AQ277" s="170">
        <f t="shared" si="116"/>
        <v>127.80261666666667</v>
      </c>
      <c r="AR277" s="170">
        <f t="shared" si="116"/>
        <v>127.80261666666667</v>
      </c>
      <c r="AS277" s="170">
        <f t="shared" si="116"/>
        <v>127.80261666666667</v>
      </c>
      <c r="AT277" s="170">
        <f t="shared" si="116"/>
        <v>131.77453444444444</v>
      </c>
      <c r="AU277" s="170">
        <f t="shared" si="116"/>
        <v>132.17192111111112</v>
      </c>
      <c r="AV277" s="170">
        <f t="shared" si="116"/>
        <v>132.17192111111112</v>
      </c>
      <c r="AW277" s="170">
        <f t="shared" si="116"/>
        <v>132.17192111111112</v>
      </c>
      <c r="AX277" s="170">
        <f t="shared" si="116"/>
        <v>132.17192111111112</v>
      </c>
      <c r="AY277" s="170">
        <f t="shared" si="116"/>
        <v>132.17192111111112</v>
      </c>
      <c r="AZ277" s="170">
        <f t="shared" si="116"/>
        <v>132.17192111111112</v>
      </c>
      <c r="BA277" s="170">
        <f t="shared" si="116"/>
        <v>132.17192111111112</v>
      </c>
      <c r="BB277" s="170">
        <f t="shared" si="116"/>
        <v>132.17192111111112</v>
      </c>
      <c r="BC277" s="170">
        <f t="shared" si="116"/>
        <v>132.17192111111112</v>
      </c>
      <c r="BD277" s="170">
        <f t="shared" si="116"/>
        <v>132.17192111111112</v>
      </c>
      <c r="BE277" s="170">
        <f t="shared" si="116"/>
        <v>132.17192111111112</v>
      </c>
      <c r="BF277" s="170">
        <f t="shared" si="116"/>
        <v>143.32250000000002</v>
      </c>
      <c r="BG277" s="170">
        <f t="shared" si="116"/>
        <v>146.16522888888892</v>
      </c>
      <c r="BH277" s="170">
        <f t="shared" si="116"/>
        <v>146.16522888888892</v>
      </c>
      <c r="BI277" s="170">
        <f t="shared" si="116"/>
        <v>146.16522888888892</v>
      </c>
      <c r="BJ277" s="170">
        <f t="shared" si="116"/>
        <v>146.16522888888892</v>
      </c>
      <c r="BK277" s="170">
        <f t="shared" si="116"/>
        <v>146.16522888888892</v>
      </c>
      <c r="BL277" s="170">
        <f t="shared" si="116"/>
        <v>146.16522888888892</v>
      </c>
      <c r="BM277" s="170">
        <f t="shared" si="116"/>
        <v>146.16522888888892</v>
      </c>
    </row>
    <row r="278" spans="1:65" x14ac:dyDescent="0.25">
      <c r="A278" s="173" t="s">
        <v>146</v>
      </c>
      <c r="B278" s="188"/>
      <c r="C278" s="186">
        <v>9</v>
      </c>
      <c r="D278" s="175">
        <f>(D279*1+D280*8)/9</f>
        <v>102.04111111111111</v>
      </c>
      <c r="E278" s="175">
        <f t="shared" ref="E278:BM278" si="117">(E279*1+E280*8)/9</f>
        <v>102.04111111111111</v>
      </c>
      <c r="F278" s="175">
        <f t="shared" si="117"/>
        <v>102.04111111111111</v>
      </c>
      <c r="G278" s="175">
        <f t="shared" si="117"/>
        <v>102.04111111111111</v>
      </c>
      <c r="H278" s="175">
        <f t="shared" si="117"/>
        <v>102.04111111111111</v>
      </c>
      <c r="I278" s="175">
        <f t="shared" si="117"/>
        <v>102.04111111111111</v>
      </c>
      <c r="J278" s="175">
        <f t="shared" si="117"/>
        <v>110.78333333333333</v>
      </c>
      <c r="K278" s="175">
        <f t="shared" si="117"/>
        <v>110.78333333333333</v>
      </c>
      <c r="L278" s="175">
        <f t="shared" si="117"/>
        <v>110.78333333333333</v>
      </c>
      <c r="M278" s="175">
        <f t="shared" si="117"/>
        <v>110.78333333333333</v>
      </c>
      <c r="N278" s="175">
        <f t="shared" si="117"/>
        <v>110.78333333333333</v>
      </c>
      <c r="O278" s="175">
        <f t="shared" si="117"/>
        <v>110.78333333333333</v>
      </c>
      <c r="P278" s="175">
        <f t="shared" si="117"/>
        <v>110.78333333333333</v>
      </c>
      <c r="Q278" s="175">
        <f t="shared" si="117"/>
        <v>110.78333333333333</v>
      </c>
      <c r="R278" s="175">
        <f t="shared" si="117"/>
        <v>110.78333333333333</v>
      </c>
      <c r="S278" s="175">
        <f t="shared" si="117"/>
        <v>110.78333333333333</v>
      </c>
      <c r="T278" s="175">
        <f t="shared" si="117"/>
        <v>110.78333333333333</v>
      </c>
      <c r="U278" s="175">
        <f t="shared" si="117"/>
        <v>110.78333333333333</v>
      </c>
      <c r="V278" s="176">
        <f t="shared" si="117"/>
        <v>113.59666666666666</v>
      </c>
      <c r="W278" s="176">
        <f t="shared" si="117"/>
        <v>113.59666666666666</v>
      </c>
      <c r="X278" s="176">
        <f t="shared" si="117"/>
        <v>113.59666666666666</v>
      </c>
      <c r="Y278" s="176">
        <f t="shared" si="117"/>
        <v>113.59666666666666</v>
      </c>
      <c r="Z278" s="176">
        <f t="shared" si="117"/>
        <v>113.59666666666666</v>
      </c>
      <c r="AA278" s="176">
        <f t="shared" si="117"/>
        <v>113.59666666666666</v>
      </c>
      <c r="AB278" s="176">
        <f t="shared" si="117"/>
        <v>113.59666666666666</v>
      </c>
      <c r="AC278" s="176">
        <f t="shared" si="117"/>
        <v>113.59666666666666</v>
      </c>
      <c r="AD278" s="176">
        <f t="shared" si="117"/>
        <v>113.59666666666666</v>
      </c>
      <c r="AE278" s="176">
        <f t="shared" si="117"/>
        <v>113.59666666666666</v>
      </c>
      <c r="AF278" s="176">
        <f t="shared" si="117"/>
        <v>113.59666666666666</v>
      </c>
      <c r="AG278" s="176">
        <f t="shared" si="117"/>
        <v>113.59666666666666</v>
      </c>
      <c r="AH278" s="176">
        <f t="shared" si="117"/>
        <v>120.91398555555556</v>
      </c>
      <c r="AI278" s="176">
        <f t="shared" si="117"/>
        <v>127.80261444444444</v>
      </c>
      <c r="AJ278" s="176">
        <f t="shared" si="117"/>
        <v>127.80261666666667</v>
      </c>
      <c r="AK278" s="176">
        <f t="shared" si="117"/>
        <v>127.80261666666667</v>
      </c>
      <c r="AL278" s="176">
        <f t="shared" si="117"/>
        <v>127.80261666666667</v>
      </c>
      <c r="AM278" s="176">
        <f t="shared" si="117"/>
        <v>127.80261666666667</v>
      </c>
      <c r="AN278" s="176">
        <f t="shared" si="117"/>
        <v>127.80261666666667</v>
      </c>
      <c r="AO278" s="176">
        <f t="shared" si="117"/>
        <v>127.80261666666667</v>
      </c>
      <c r="AP278" s="176">
        <f t="shared" si="117"/>
        <v>127.80261666666667</v>
      </c>
      <c r="AQ278" s="176">
        <f t="shared" si="117"/>
        <v>127.80261666666667</v>
      </c>
      <c r="AR278" s="176">
        <f t="shared" si="117"/>
        <v>127.80261666666667</v>
      </c>
      <c r="AS278" s="176">
        <f t="shared" si="117"/>
        <v>127.80261666666667</v>
      </c>
      <c r="AT278" s="176">
        <f t="shared" si="117"/>
        <v>131.77453444444444</v>
      </c>
      <c r="AU278" s="176">
        <f t="shared" si="117"/>
        <v>132.17192111111112</v>
      </c>
      <c r="AV278" s="176">
        <f t="shared" si="117"/>
        <v>132.17192111111112</v>
      </c>
      <c r="AW278" s="176">
        <f t="shared" si="117"/>
        <v>132.17192111111112</v>
      </c>
      <c r="AX278" s="176">
        <f t="shared" si="117"/>
        <v>132.17192111111112</v>
      </c>
      <c r="AY278" s="176">
        <f t="shared" si="117"/>
        <v>132.17192111111112</v>
      </c>
      <c r="AZ278" s="176">
        <f t="shared" si="117"/>
        <v>132.17192111111112</v>
      </c>
      <c r="BA278" s="176">
        <f t="shared" si="117"/>
        <v>132.17192111111112</v>
      </c>
      <c r="BB278" s="176">
        <f t="shared" si="117"/>
        <v>132.17192111111112</v>
      </c>
      <c r="BC278" s="176">
        <f t="shared" si="117"/>
        <v>132.17192111111112</v>
      </c>
      <c r="BD278" s="176">
        <f t="shared" si="117"/>
        <v>132.17192111111112</v>
      </c>
      <c r="BE278" s="176">
        <f t="shared" si="117"/>
        <v>132.17192111111112</v>
      </c>
      <c r="BF278" s="176">
        <f t="shared" si="117"/>
        <v>143.32250000000002</v>
      </c>
      <c r="BG278" s="176">
        <f t="shared" si="117"/>
        <v>146.16522888888892</v>
      </c>
      <c r="BH278" s="176">
        <f t="shared" si="117"/>
        <v>146.16522888888892</v>
      </c>
      <c r="BI278" s="176">
        <f t="shared" si="117"/>
        <v>146.16522888888892</v>
      </c>
      <c r="BJ278" s="176">
        <f t="shared" si="117"/>
        <v>146.16522888888892</v>
      </c>
      <c r="BK278" s="176">
        <f t="shared" si="117"/>
        <v>146.16522888888892</v>
      </c>
      <c r="BL278" s="176">
        <f t="shared" si="117"/>
        <v>146.16522888888892</v>
      </c>
      <c r="BM278" s="176">
        <f t="shared" si="117"/>
        <v>146.16522888888892</v>
      </c>
    </row>
    <row r="279" spans="1:65" x14ac:dyDescent="0.25">
      <c r="B279" s="148" t="s">
        <v>605</v>
      </c>
      <c r="C279" s="148">
        <v>1</v>
      </c>
      <c r="D279" s="178">
        <v>100</v>
      </c>
      <c r="E279" s="178">
        <v>100</v>
      </c>
      <c r="F279" s="178">
        <v>100</v>
      </c>
      <c r="G279" s="178">
        <v>100</v>
      </c>
      <c r="H279" s="178">
        <v>100</v>
      </c>
      <c r="I279" s="178">
        <v>100</v>
      </c>
      <c r="J279" s="178">
        <v>106.26</v>
      </c>
      <c r="K279" s="178">
        <v>106.26</v>
      </c>
      <c r="L279" s="178">
        <v>106.26</v>
      </c>
      <c r="M279" s="178">
        <v>106.26</v>
      </c>
      <c r="N279" s="178">
        <v>106.26</v>
      </c>
      <c r="O279" s="178">
        <v>106.26</v>
      </c>
      <c r="P279" s="178">
        <v>106.26</v>
      </c>
      <c r="Q279" s="178">
        <v>106.26</v>
      </c>
      <c r="R279" s="178">
        <v>106.26</v>
      </c>
      <c r="S279" s="178">
        <v>106.26</v>
      </c>
      <c r="T279" s="178">
        <v>106.26</v>
      </c>
      <c r="U279" s="178">
        <v>106.26</v>
      </c>
      <c r="V279" s="179">
        <v>115.3</v>
      </c>
      <c r="W279" s="179">
        <v>115.3</v>
      </c>
      <c r="X279" s="179">
        <v>115.3</v>
      </c>
      <c r="Y279" s="179">
        <v>115.3</v>
      </c>
      <c r="Z279" s="179">
        <v>115.3</v>
      </c>
      <c r="AA279" s="179">
        <v>115.3</v>
      </c>
      <c r="AB279" s="179">
        <v>115.3</v>
      </c>
      <c r="AC279" s="179">
        <v>115.3</v>
      </c>
      <c r="AD279" s="179">
        <v>115.3</v>
      </c>
      <c r="AE279" s="179">
        <v>115.3</v>
      </c>
      <c r="AF279" s="179">
        <v>115.3</v>
      </c>
      <c r="AG279" s="179">
        <v>115.3</v>
      </c>
      <c r="AH279" s="179">
        <v>139.46146999999999</v>
      </c>
      <c r="AI279" s="179">
        <v>139.46146999999999</v>
      </c>
      <c r="AJ279" s="179">
        <v>139.46146999999999</v>
      </c>
      <c r="AK279" s="179">
        <v>139.46146999999999</v>
      </c>
      <c r="AL279" s="179">
        <v>139.46146999999999</v>
      </c>
      <c r="AM279" s="179">
        <v>139.46146999999999</v>
      </c>
      <c r="AN279" s="179">
        <v>139.46146999999999</v>
      </c>
      <c r="AO279" s="179">
        <v>139.46146999999999</v>
      </c>
      <c r="AP279" s="179">
        <v>139.46146999999999</v>
      </c>
      <c r="AQ279" s="179">
        <v>139.46146999999999</v>
      </c>
      <c r="AR279" s="179">
        <v>139.46146999999999</v>
      </c>
      <c r="AS279" s="179">
        <v>139.46146999999999</v>
      </c>
      <c r="AT279" s="180">
        <v>146.96145000000001</v>
      </c>
      <c r="AU279" s="181">
        <v>146.96145000000001</v>
      </c>
      <c r="AV279" s="181">
        <v>146.96145000000001</v>
      </c>
      <c r="AW279" s="181">
        <v>146.96145000000001</v>
      </c>
      <c r="AX279" s="181">
        <v>146.96145000000001</v>
      </c>
      <c r="AY279" s="181">
        <v>146.96145000000001</v>
      </c>
      <c r="AZ279" s="181">
        <v>146.96145000000001</v>
      </c>
      <c r="BA279" s="181">
        <v>146.96145000000001</v>
      </c>
      <c r="BB279" s="181">
        <v>146.96145000000001</v>
      </c>
      <c r="BC279" s="181">
        <v>146.96145000000001</v>
      </c>
      <c r="BD279" s="181">
        <v>146.96145000000001</v>
      </c>
      <c r="BE279" s="181">
        <v>146.96145000000001</v>
      </c>
      <c r="BF279" s="183">
        <v>163.79545999999999</v>
      </c>
      <c r="BG279" s="182">
        <v>163.79545999999999</v>
      </c>
      <c r="BH279" s="182">
        <v>163.79545999999999</v>
      </c>
      <c r="BI279" s="182">
        <v>163.79545999999999</v>
      </c>
      <c r="BJ279" s="182">
        <v>163.79545999999999</v>
      </c>
      <c r="BK279" s="182">
        <v>163.79545999999999</v>
      </c>
      <c r="BL279" s="182">
        <v>163.79545999999999</v>
      </c>
      <c r="BM279" s="182">
        <v>163.79545999999999</v>
      </c>
    </row>
    <row r="280" spans="1:65" x14ac:dyDescent="0.25">
      <c r="B280" s="148" t="s">
        <v>606</v>
      </c>
      <c r="C280" s="148">
        <v>8</v>
      </c>
      <c r="D280" s="178">
        <v>102.29625</v>
      </c>
      <c r="E280" s="178">
        <v>102.29625</v>
      </c>
      <c r="F280" s="178">
        <v>102.29625</v>
      </c>
      <c r="G280" s="178">
        <v>102.29625</v>
      </c>
      <c r="H280" s="178">
        <v>102.29625</v>
      </c>
      <c r="I280" s="178">
        <v>102.29625</v>
      </c>
      <c r="J280" s="178">
        <v>111.34875</v>
      </c>
      <c r="K280" s="178">
        <v>111.34875</v>
      </c>
      <c r="L280" s="178">
        <v>111.34875</v>
      </c>
      <c r="M280" s="178">
        <v>111.34875</v>
      </c>
      <c r="N280" s="178">
        <v>111.34875</v>
      </c>
      <c r="O280" s="178">
        <v>111.34875</v>
      </c>
      <c r="P280" s="178">
        <v>111.34875</v>
      </c>
      <c r="Q280" s="178">
        <v>111.34875</v>
      </c>
      <c r="R280" s="178">
        <v>111.34875</v>
      </c>
      <c r="S280" s="178">
        <v>111.34875</v>
      </c>
      <c r="T280" s="178">
        <v>111.34875</v>
      </c>
      <c r="U280" s="178">
        <v>111.34875</v>
      </c>
      <c r="V280" s="179">
        <v>113.38375000000001</v>
      </c>
      <c r="W280" s="179">
        <v>113.38375000000001</v>
      </c>
      <c r="X280" s="179">
        <v>113.38375000000001</v>
      </c>
      <c r="Y280" s="179">
        <v>113.38375000000001</v>
      </c>
      <c r="Z280" s="179">
        <v>113.38375000000001</v>
      </c>
      <c r="AA280" s="179">
        <v>113.38375000000001</v>
      </c>
      <c r="AB280" s="179">
        <v>113.38375000000001</v>
      </c>
      <c r="AC280" s="179">
        <v>113.38375000000001</v>
      </c>
      <c r="AD280" s="179">
        <v>113.38375000000001</v>
      </c>
      <c r="AE280" s="179">
        <v>113.38375000000001</v>
      </c>
      <c r="AF280" s="179">
        <v>113.38375000000001</v>
      </c>
      <c r="AG280" s="179">
        <v>113.38375000000001</v>
      </c>
      <c r="AH280" s="179">
        <v>118.59555</v>
      </c>
      <c r="AI280" s="179">
        <v>126.3452575</v>
      </c>
      <c r="AJ280" s="179">
        <v>126.34526</v>
      </c>
      <c r="AK280" s="179">
        <v>126.34526</v>
      </c>
      <c r="AL280" s="179">
        <v>126.34526</v>
      </c>
      <c r="AM280" s="179">
        <v>126.34526</v>
      </c>
      <c r="AN280" s="179">
        <v>126.34526</v>
      </c>
      <c r="AO280" s="179">
        <v>126.34526</v>
      </c>
      <c r="AP280" s="179">
        <v>126.34526</v>
      </c>
      <c r="AQ280" s="179">
        <v>126.34526</v>
      </c>
      <c r="AR280" s="179">
        <v>126.34526</v>
      </c>
      <c r="AS280" s="179">
        <v>126.34526</v>
      </c>
      <c r="AT280" s="180">
        <v>129.87617</v>
      </c>
      <c r="AU280" s="181">
        <v>130.32323</v>
      </c>
      <c r="AV280" s="181">
        <v>130.32323</v>
      </c>
      <c r="AW280" s="181">
        <v>130.32323</v>
      </c>
      <c r="AX280" s="181">
        <v>130.32323</v>
      </c>
      <c r="AY280" s="181">
        <v>130.32323</v>
      </c>
      <c r="AZ280" s="181">
        <v>130.32323</v>
      </c>
      <c r="BA280" s="181">
        <v>130.32323</v>
      </c>
      <c r="BB280" s="181">
        <v>130.32323</v>
      </c>
      <c r="BC280" s="181">
        <v>130.32323</v>
      </c>
      <c r="BD280" s="181">
        <v>130.32323</v>
      </c>
      <c r="BE280" s="181">
        <v>130.32323</v>
      </c>
      <c r="BF280" s="183">
        <v>140.76338000000001</v>
      </c>
      <c r="BG280" s="182">
        <v>143.96145000000001</v>
      </c>
      <c r="BH280" s="182">
        <v>143.96145000000001</v>
      </c>
      <c r="BI280" s="182">
        <v>143.96145000000001</v>
      </c>
      <c r="BJ280" s="182">
        <v>143.96145000000001</v>
      </c>
      <c r="BK280" s="182">
        <v>143.96145000000001</v>
      </c>
      <c r="BL280" s="182">
        <v>143.96145000000001</v>
      </c>
      <c r="BM280" s="182">
        <v>143.96145000000001</v>
      </c>
    </row>
    <row r="281" spans="1:65" x14ac:dyDescent="0.25">
      <c r="A281" s="189" t="s">
        <v>147</v>
      </c>
      <c r="B281" s="188"/>
      <c r="C281" s="168">
        <v>1</v>
      </c>
      <c r="D281" s="169">
        <f>D282</f>
        <v>100.35</v>
      </c>
      <c r="E281" s="169">
        <f t="shared" ref="E281:W282" si="118">E282</f>
        <v>100.35026999999999</v>
      </c>
      <c r="F281" s="169">
        <f t="shared" si="118"/>
        <v>100.35026999999999</v>
      </c>
      <c r="G281" s="169">
        <f t="shared" si="118"/>
        <v>100.35026999999999</v>
      </c>
      <c r="H281" s="169">
        <f t="shared" si="118"/>
        <v>100.35026999999999</v>
      </c>
      <c r="I281" s="169">
        <f t="shared" si="118"/>
        <v>100.35026999999999</v>
      </c>
      <c r="J281" s="169">
        <f t="shared" si="118"/>
        <v>100.35026999999999</v>
      </c>
      <c r="K281" s="169">
        <f t="shared" si="118"/>
        <v>100.35026999999999</v>
      </c>
      <c r="L281" s="169">
        <f t="shared" si="118"/>
        <v>100.35026999999999</v>
      </c>
      <c r="M281" s="169">
        <f t="shared" si="118"/>
        <v>100.35026999999999</v>
      </c>
      <c r="N281" s="169">
        <f t="shared" si="118"/>
        <v>100.35026999999999</v>
      </c>
      <c r="O281" s="169">
        <f t="shared" si="118"/>
        <v>100.35026999999999</v>
      </c>
      <c r="P281" s="169">
        <f t="shared" si="118"/>
        <v>100.35026000000001</v>
      </c>
      <c r="Q281" s="169">
        <f t="shared" si="118"/>
        <v>100.35026000000001</v>
      </c>
      <c r="R281" s="169">
        <f t="shared" si="118"/>
        <v>100.35026000000001</v>
      </c>
      <c r="S281" s="169">
        <f t="shared" si="118"/>
        <v>100.35026000000001</v>
      </c>
      <c r="T281" s="169">
        <f t="shared" si="118"/>
        <v>100.35026000000001</v>
      </c>
      <c r="U281" s="169">
        <f t="shared" si="118"/>
        <v>100.35026000000001</v>
      </c>
      <c r="V281" s="170">
        <f t="shared" si="118"/>
        <v>100.35026000000001</v>
      </c>
      <c r="W281" s="170">
        <f t="shared" si="118"/>
        <v>100.35026000000001</v>
      </c>
      <c r="X281" s="170">
        <f t="shared" ref="X281:BM282" si="119">X282</f>
        <v>100.35026000000001</v>
      </c>
      <c r="Y281" s="170">
        <f t="shared" si="119"/>
        <v>100.35026000000001</v>
      </c>
      <c r="Z281" s="170">
        <f t="shared" si="119"/>
        <v>100.35026000000001</v>
      </c>
      <c r="AA281" s="170">
        <f t="shared" si="119"/>
        <v>100.35026000000001</v>
      </c>
      <c r="AB281" s="170">
        <f t="shared" si="119"/>
        <v>100.35026000000001</v>
      </c>
      <c r="AC281" s="170">
        <f t="shared" si="119"/>
        <v>100.35026000000001</v>
      </c>
      <c r="AD281" s="170">
        <f t="shared" si="119"/>
        <v>100.35026000000001</v>
      </c>
      <c r="AE281" s="170">
        <f t="shared" si="119"/>
        <v>100.35026000000001</v>
      </c>
      <c r="AF281" s="170">
        <f t="shared" si="119"/>
        <v>100.35026000000001</v>
      </c>
      <c r="AG281" s="170">
        <f t="shared" si="119"/>
        <v>100.35026000000001</v>
      </c>
      <c r="AH281" s="170">
        <f t="shared" si="119"/>
        <v>100.35026000000001</v>
      </c>
      <c r="AI281" s="170">
        <f t="shared" si="119"/>
        <v>100.35026000000001</v>
      </c>
      <c r="AJ281" s="170">
        <f t="shared" si="119"/>
        <v>100.35026000000001</v>
      </c>
      <c r="AK281" s="170">
        <f t="shared" si="119"/>
        <v>100.35026000000001</v>
      </c>
      <c r="AL281" s="170">
        <f t="shared" si="119"/>
        <v>100.35026000000001</v>
      </c>
      <c r="AM281" s="170">
        <f t="shared" si="119"/>
        <v>100.35026000000001</v>
      </c>
      <c r="AN281" s="170">
        <f t="shared" si="119"/>
        <v>100.35026000000001</v>
      </c>
      <c r="AO281" s="170">
        <f t="shared" si="119"/>
        <v>100.35026000000001</v>
      </c>
      <c r="AP281" s="170">
        <f t="shared" si="119"/>
        <v>100.35026000000001</v>
      </c>
      <c r="AQ281" s="170">
        <f t="shared" si="119"/>
        <v>100.35026000000001</v>
      </c>
      <c r="AR281" s="170">
        <f t="shared" si="119"/>
        <v>100.35026000000001</v>
      </c>
      <c r="AS281" s="170">
        <f t="shared" si="119"/>
        <v>100.35026000000001</v>
      </c>
      <c r="AT281" s="170">
        <f t="shared" si="119"/>
        <v>100.35026000000001</v>
      </c>
      <c r="AU281" s="170">
        <f t="shared" si="119"/>
        <v>100.35026000000001</v>
      </c>
      <c r="AV281" s="170">
        <f t="shared" si="119"/>
        <v>100.35026000000001</v>
      </c>
      <c r="AW281" s="170">
        <f t="shared" si="119"/>
        <v>100.35026000000001</v>
      </c>
      <c r="AX281" s="170">
        <f t="shared" si="119"/>
        <v>100.35026000000001</v>
      </c>
      <c r="AY281" s="170">
        <f t="shared" si="119"/>
        <v>100.35026000000001</v>
      </c>
      <c r="AZ281" s="170">
        <f t="shared" si="119"/>
        <v>100.35026000000001</v>
      </c>
      <c r="BA281" s="170">
        <f t="shared" si="119"/>
        <v>100.35026000000001</v>
      </c>
      <c r="BB281" s="170">
        <f t="shared" si="119"/>
        <v>100.35026000000001</v>
      </c>
      <c r="BC281" s="170">
        <f t="shared" si="119"/>
        <v>100.35026000000001</v>
      </c>
      <c r="BD281" s="170">
        <f t="shared" si="119"/>
        <v>100.35026000000001</v>
      </c>
      <c r="BE281" s="170">
        <f t="shared" si="119"/>
        <v>100.35026000000001</v>
      </c>
      <c r="BF281" s="170">
        <f t="shared" si="119"/>
        <v>105.32065</v>
      </c>
      <c r="BG281" s="170">
        <f t="shared" si="119"/>
        <v>105.32065</v>
      </c>
      <c r="BH281" s="170">
        <f t="shared" si="119"/>
        <v>105.32065</v>
      </c>
      <c r="BI281" s="170">
        <f t="shared" si="119"/>
        <v>105.32065</v>
      </c>
      <c r="BJ281" s="170">
        <f t="shared" si="119"/>
        <v>105.32065</v>
      </c>
      <c r="BK281" s="170">
        <f t="shared" si="119"/>
        <v>105.32065</v>
      </c>
      <c r="BL281" s="170">
        <f t="shared" si="119"/>
        <v>105.32065</v>
      </c>
      <c r="BM281" s="170">
        <f t="shared" si="119"/>
        <v>105.32065</v>
      </c>
    </row>
    <row r="282" spans="1:65" x14ac:dyDescent="0.25">
      <c r="A282" s="173" t="s">
        <v>148</v>
      </c>
      <c r="B282" s="188"/>
      <c r="C282" s="186">
        <v>1</v>
      </c>
      <c r="D282" s="175">
        <f>D283</f>
        <v>100.35</v>
      </c>
      <c r="E282" s="175">
        <f t="shared" si="118"/>
        <v>100.35026999999999</v>
      </c>
      <c r="F282" s="175">
        <f t="shared" si="118"/>
        <v>100.35026999999999</v>
      </c>
      <c r="G282" s="175">
        <f t="shared" si="118"/>
        <v>100.35026999999999</v>
      </c>
      <c r="H282" s="175">
        <f t="shared" si="118"/>
        <v>100.35026999999999</v>
      </c>
      <c r="I282" s="175">
        <f t="shared" si="118"/>
        <v>100.35026999999999</v>
      </c>
      <c r="J282" s="175">
        <f t="shared" si="118"/>
        <v>100.35026999999999</v>
      </c>
      <c r="K282" s="175">
        <f t="shared" si="118"/>
        <v>100.35026999999999</v>
      </c>
      <c r="L282" s="175">
        <f t="shared" si="118"/>
        <v>100.35026999999999</v>
      </c>
      <c r="M282" s="175">
        <f t="shared" si="118"/>
        <v>100.35026999999999</v>
      </c>
      <c r="N282" s="175">
        <f t="shared" si="118"/>
        <v>100.35026999999999</v>
      </c>
      <c r="O282" s="175">
        <f t="shared" si="118"/>
        <v>100.35026999999999</v>
      </c>
      <c r="P282" s="175">
        <f t="shared" si="118"/>
        <v>100.35026000000001</v>
      </c>
      <c r="Q282" s="175">
        <f t="shared" si="118"/>
        <v>100.35026000000001</v>
      </c>
      <c r="R282" s="175">
        <f t="shared" si="118"/>
        <v>100.35026000000001</v>
      </c>
      <c r="S282" s="175">
        <f t="shared" si="118"/>
        <v>100.35026000000001</v>
      </c>
      <c r="T282" s="175">
        <f t="shared" si="118"/>
        <v>100.35026000000001</v>
      </c>
      <c r="U282" s="175">
        <f t="shared" si="118"/>
        <v>100.35026000000001</v>
      </c>
      <c r="V282" s="176">
        <f t="shared" si="118"/>
        <v>100.35026000000001</v>
      </c>
      <c r="W282" s="176">
        <f t="shared" si="118"/>
        <v>100.35026000000001</v>
      </c>
      <c r="X282" s="176">
        <f t="shared" si="119"/>
        <v>100.35026000000001</v>
      </c>
      <c r="Y282" s="176">
        <f t="shared" si="119"/>
        <v>100.35026000000001</v>
      </c>
      <c r="Z282" s="176">
        <f t="shared" si="119"/>
        <v>100.35026000000001</v>
      </c>
      <c r="AA282" s="176">
        <f t="shared" si="119"/>
        <v>100.35026000000001</v>
      </c>
      <c r="AB282" s="176">
        <f t="shared" si="119"/>
        <v>100.35026000000001</v>
      </c>
      <c r="AC282" s="176">
        <f t="shared" si="119"/>
        <v>100.35026000000001</v>
      </c>
      <c r="AD282" s="176">
        <f t="shared" si="119"/>
        <v>100.35026000000001</v>
      </c>
      <c r="AE282" s="176">
        <f t="shared" si="119"/>
        <v>100.35026000000001</v>
      </c>
      <c r="AF282" s="176">
        <f t="shared" si="119"/>
        <v>100.35026000000001</v>
      </c>
      <c r="AG282" s="176">
        <f t="shared" si="119"/>
        <v>100.35026000000001</v>
      </c>
      <c r="AH282" s="176">
        <f t="shared" si="119"/>
        <v>100.35026000000001</v>
      </c>
      <c r="AI282" s="176">
        <f t="shared" si="119"/>
        <v>100.35026000000001</v>
      </c>
      <c r="AJ282" s="176">
        <f t="shared" si="119"/>
        <v>100.35026000000001</v>
      </c>
      <c r="AK282" s="176">
        <f t="shared" si="119"/>
        <v>100.35026000000001</v>
      </c>
      <c r="AL282" s="176">
        <f t="shared" si="119"/>
        <v>100.35026000000001</v>
      </c>
      <c r="AM282" s="176">
        <f t="shared" si="119"/>
        <v>100.35026000000001</v>
      </c>
      <c r="AN282" s="176">
        <f t="shared" si="119"/>
        <v>100.35026000000001</v>
      </c>
      <c r="AO282" s="176">
        <f t="shared" si="119"/>
        <v>100.35026000000001</v>
      </c>
      <c r="AP282" s="176">
        <f t="shared" si="119"/>
        <v>100.35026000000001</v>
      </c>
      <c r="AQ282" s="176">
        <f t="shared" si="119"/>
        <v>100.35026000000001</v>
      </c>
      <c r="AR282" s="176">
        <f t="shared" si="119"/>
        <v>100.35026000000001</v>
      </c>
      <c r="AS282" s="176">
        <f t="shared" si="119"/>
        <v>100.35026000000001</v>
      </c>
      <c r="AT282" s="176">
        <f t="shared" si="119"/>
        <v>100.35026000000001</v>
      </c>
      <c r="AU282" s="176">
        <f t="shared" si="119"/>
        <v>100.35026000000001</v>
      </c>
      <c r="AV282" s="176">
        <f t="shared" si="119"/>
        <v>100.35026000000001</v>
      </c>
      <c r="AW282" s="176">
        <f t="shared" si="119"/>
        <v>100.35026000000001</v>
      </c>
      <c r="AX282" s="176">
        <f t="shared" si="119"/>
        <v>100.35026000000001</v>
      </c>
      <c r="AY282" s="176">
        <f t="shared" si="119"/>
        <v>100.35026000000001</v>
      </c>
      <c r="AZ282" s="176">
        <f t="shared" si="119"/>
        <v>100.35026000000001</v>
      </c>
      <c r="BA282" s="176">
        <f t="shared" si="119"/>
        <v>100.35026000000001</v>
      </c>
      <c r="BB282" s="176">
        <f t="shared" si="119"/>
        <v>100.35026000000001</v>
      </c>
      <c r="BC282" s="176">
        <f t="shared" si="119"/>
        <v>100.35026000000001</v>
      </c>
      <c r="BD282" s="176">
        <f t="shared" si="119"/>
        <v>100.35026000000001</v>
      </c>
      <c r="BE282" s="176">
        <f t="shared" si="119"/>
        <v>100.35026000000001</v>
      </c>
      <c r="BF282" s="176">
        <f t="shared" si="119"/>
        <v>105.32065</v>
      </c>
      <c r="BG282" s="176">
        <f t="shared" si="119"/>
        <v>105.32065</v>
      </c>
      <c r="BH282" s="176">
        <f t="shared" si="119"/>
        <v>105.32065</v>
      </c>
      <c r="BI282" s="176">
        <f t="shared" si="119"/>
        <v>105.32065</v>
      </c>
      <c r="BJ282" s="176">
        <f t="shared" si="119"/>
        <v>105.32065</v>
      </c>
      <c r="BK282" s="176">
        <f t="shared" si="119"/>
        <v>105.32065</v>
      </c>
      <c r="BL282" s="176">
        <f t="shared" si="119"/>
        <v>105.32065</v>
      </c>
      <c r="BM282" s="176">
        <f t="shared" si="119"/>
        <v>105.32065</v>
      </c>
    </row>
    <row r="283" spans="1:65" x14ac:dyDescent="0.25">
      <c r="B283" s="148" t="s">
        <v>607</v>
      </c>
      <c r="C283" s="148">
        <v>1</v>
      </c>
      <c r="D283" s="178">
        <v>100.35</v>
      </c>
      <c r="E283" s="178">
        <v>100.35026999999999</v>
      </c>
      <c r="F283" s="178">
        <v>100.35026999999999</v>
      </c>
      <c r="G283" s="178">
        <v>100.35026999999999</v>
      </c>
      <c r="H283" s="178">
        <v>100.35026999999999</v>
      </c>
      <c r="I283" s="178">
        <v>100.35026999999999</v>
      </c>
      <c r="J283" s="178">
        <v>100.35026999999999</v>
      </c>
      <c r="K283" s="178">
        <v>100.35026999999999</v>
      </c>
      <c r="L283" s="178">
        <v>100.35026999999999</v>
      </c>
      <c r="M283" s="178">
        <v>100.35026999999999</v>
      </c>
      <c r="N283" s="178">
        <v>100.35026999999999</v>
      </c>
      <c r="O283" s="178">
        <v>100.35026999999999</v>
      </c>
      <c r="P283" s="178">
        <v>100.35026000000001</v>
      </c>
      <c r="Q283" s="178">
        <v>100.35026000000001</v>
      </c>
      <c r="R283" s="178">
        <v>100.35026000000001</v>
      </c>
      <c r="S283" s="178">
        <v>100.35026000000001</v>
      </c>
      <c r="T283" s="178">
        <v>100.35026000000001</v>
      </c>
      <c r="U283" s="178">
        <v>100.35026000000001</v>
      </c>
      <c r="V283" s="179">
        <v>100.35026000000001</v>
      </c>
      <c r="W283" s="179">
        <v>100.35026000000001</v>
      </c>
      <c r="X283" s="179">
        <v>100.35026000000001</v>
      </c>
      <c r="Y283" s="179">
        <v>100.35026000000001</v>
      </c>
      <c r="Z283" s="179">
        <v>100.35026000000001</v>
      </c>
      <c r="AA283" s="179">
        <v>100.35026000000001</v>
      </c>
      <c r="AB283" s="179">
        <v>100.35026000000001</v>
      </c>
      <c r="AC283" s="179">
        <v>100.35026000000001</v>
      </c>
      <c r="AD283" s="179">
        <v>100.35026000000001</v>
      </c>
      <c r="AE283" s="179">
        <v>100.35026000000001</v>
      </c>
      <c r="AF283" s="179">
        <v>100.35026000000001</v>
      </c>
      <c r="AG283" s="179">
        <v>100.35026000000001</v>
      </c>
      <c r="AH283" s="179">
        <v>100.35026000000001</v>
      </c>
      <c r="AI283" s="179">
        <v>100.35026000000001</v>
      </c>
      <c r="AJ283" s="179">
        <v>100.35026000000001</v>
      </c>
      <c r="AK283" s="179">
        <v>100.35026000000001</v>
      </c>
      <c r="AL283" s="179">
        <v>100.35026000000001</v>
      </c>
      <c r="AM283" s="179">
        <v>100.35026000000001</v>
      </c>
      <c r="AN283" s="179">
        <v>100.35026000000001</v>
      </c>
      <c r="AO283" s="179">
        <v>100.35026000000001</v>
      </c>
      <c r="AP283" s="179">
        <v>100.35026000000001</v>
      </c>
      <c r="AQ283" s="179">
        <v>100.35026000000001</v>
      </c>
      <c r="AR283" s="179">
        <v>100.35026000000001</v>
      </c>
      <c r="AS283" s="179">
        <v>100.35026000000001</v>
      </c>
      <c r="AT283" s="180">
        <v>100.35026000000001</v>
      </c>
      <c r="AU283" s="180">
        <v>100.35026000000001</v>
      </c>
      <c r="AV283" s="180">
        <f t="shared" ref="AV283:BJ284" si="120">AU283</f>
        <v>100.35026000000001</v>
      </c>
      <c r="AW283" s="180">
        <f t="shared" si="120"/>
        <v>100.35026000000001</v>
      </c>
      <c r="AX283" s="180">
        <f t="shared" si="120"/>
        <v>100.35026000000001</v>
      </c>
      <c r="AY283" s="181">
        <v>100.35026000000001</v>
      </c>
      <c r="AZ283" s="181">
        <v>100.35026000000001</v>
      </c>
      <c r="BA283" s="181">
        <v>100.35026000000001</v>
      </c>
      <c r="BB283" s="181">
        <v>100.35026000000001</v>
      </c>
      <c r="BC283" s="181">
        <v>100.35026000000001</v>
      </c>
      <c r="BD283" s="181">
        <v>100.35026000000001</v>
      </c>
      <c r="BE283" s="181">
        <v>100.35026000000001</v>
      </c>
      <c r="BF283" s="183">
        <v>105.32065</v>
      </c>
      <c r="BG283" s="183">
        <v>105.32065</v>
      </c>
      <c r="BH283" s="183">
        <v>105.32065</v>
      </c>
      <c r="BI283" s="183">
        <v>105.32065</v>
      </c>
      <c r="BJ283" s="183">
        <v>105.32065</v>
      </c>
      <c r="BK283" s="183">
        <v>105.32065</v>
      </c>
      <c r="BL283" s="183">
        <v>105.32065</v>
      </c>
      <c r="BM283" s="183">
        <v>105.32065</v>
      </c>
    </row>
    <row r="284" spans="1:65" x14ac:dyDescent="0.25">
      <c r="A284" s="189" t="s">
        <v>149</v>
      </c>
      <c r="B284" s="188"/>
      <c r="C284" s="168">
        <v>4</v>
      </c>
      <c r="D284" s="169">
        <f>D285</f>
        <v>100</v>
      </c>
      <c r="E284" s="169">
        <f t="shared" ref="E284:W285" si="121">E285</f>
        <v>100</v>
      </c>
      <c r="F284" s="169">
        <f t="shared" si="121"/>
        <v>100</v>
      </c>
      <c r="G284" s="169">
        <f t="shared" si="121"/>
        <v>100</v>
      </c>
      <c r="H284" s="169">
        <f t="shared" si="121"/>
        <v>100</v>
      </c>
      <c r="I284" s="169">
        <f t="shared" si="121"/>
        <v>100</v>
      </c>
      <c r="J284" s="169">
        <f t="shared" si="121"/>
        <v>100</v>
      </c>
      <c r="K284" s="169">
        <f t="shared" si="121"/>
        <v>100</v>
      </c>
      <c r="L284" s="169">
        <f t="shared" si="121"/>
        <v>100</v>
      </c>
      <c r="M284" s="169">
        <f t="shared" si="121"/>
        <v>100</v>
      </c>
      <c r="N284" s="169">
        <f t="shared" si="121"/>
        <v>100</v>
      </c>
      <c r="O284" s="169">
        <f t="shared" si="121"/>
        <v>100</v>
      </c>
      <c r="P284" s="169">
        <f t="shared" si="121"/>
        <v>108.1062325</v>
      </c>
      <c r="Q284" s="169">
        <f t="shared" si="121"/>
        <v>108.1062325</v>
      </c>
      <c r="R284" s="169">
        <f t="shared" si="121"/>
        <v>108.1062325</v>
      </c>
      <c r="S284" s="169">
        <f t="shared" si="121"/>
        <v>108.1062325</v>
      </c>
      <c r="T284" s="169">
        <f t="shared" si="121"/>
        <v>108.1062325</v>
      </c>
      <c r="U284" s="169">
        <f t="shared" si="121"/>
        <v>108.1062325</v>
      </c>
      <c r="V284" s="170">
        <f t="shared" si="121"/>
        <v>108.1062325</v>
      </c>
      <c r="W284" s="170">
        <f t="shared" si="121"/>
        <v>108.1062325</v>
      </c>
      <c r="X284" s="170">
        <f t="shared" ref="X284:BM285" si="122">X285</f>
        <v>108.1062325</v>
      </c>
      <c r="Y284" s="170">
        <f t="shared" si="122"/>
        <v>108.1062325</v>
      </c>
      <c r="Z284" s="170">
        <f t="shared" si="122"/>
        <v>108.1062325</v>
      </c>
      <c r="AA284" s="170">
        <f t="shared" si="122"/>
        <v>108.1062325</v>
      </c>
      <c r="AB284" s="170">
        <f t="shared" si="122"/>
        <v>108.1062325</v>
      </c>
      <c r="AC284" s="170">
        <f t="shared" si="122"/>
        <v>108.1062325</v>
      </c>
      <c r="AD284" s="170">
        <f t="shared" si="122"/>
        <v>108.1062325</v>
      </c>
      <c r="AE284" s="170">
        <f t="shared" si="122"/>
        <v>108.1062325</v>
      </c>
      <c r="AF284" s="170">
        <f t="shared" si="122"/>
        <v>108.1062325</v>
      </c>
      <c r="AG284" s="170">
        <f t="shared" si="122"/>
        <v>108.1062325</v>
      </c>
      <c r="AH284" s="170">
        <f t="shared" si="122"/>
        <v>108.1062325</v>
      </c>
      <c r="AI284" s="170">
        <f t="shared" si="122"/>
        <v>108.1062325</v>
      </c>
      <c r="AJ284" s="170">
        <f t="shared" si="122"/>
        <v>108.1062325</v>
      </c>
      <c r="AK284" s="170">
        <f t="shared" si="122"/>
        <v>108.1062325</v>
      </c>
      <c r="AL284" s="170">
        <f t="shared" si="122"/>
        <v>108.1062325</v>
      </c>
      <c r="AM284" s="170">
        <f t="shared" si="122"/>
        <v>108.1062325</v>
      </c>
      <c r="AN284" s="170">
        <f t="shared" si="122"/>
        <v>108.1062325</v>
      </c>
      <c r="AO284" s="170">
        <f t="shared" si="122"/>
        <v>108.1062325</v>
      </c>
      <c r="AP284" s="170">
        <f t="shared" si="122"/>
        <v>108.1062325</v>
      </c>
      <c r="AQ284" s="170">
        <f t="shared" si="122"/>
        <v>108.1062325</v>
      </c>
      <c r="AR284" s="170">
        <f t="shared" si="122"/>
        <v>108.1062325</v>
      </c>
      <c r="AS284" s="170">
        <f t="shared" si="122"/>
        <v>108.1062325</v>
      </c>
      <c r="AT284" s="170">
        <f t="shared" si="122"/>
        <v>108.1062325</v>
      </c>
      <c r="AU284" s="170">
        <f t="shared" si="122"/>
        <v>108.1062325</v>
      </c>
      <c r="AV284" s="170">
        <f t="shared" si="120"/>
        <v>108.1062325</v>
      </c>
      <c r="AW284" s="170">
        <f t="shared" si="120"/>
        <v>108.1062325</v>
      </c>
      <c r="AX284" s="170">
        <f t="shared" si="120"/>
        <v>108.1062325</v>
      </c>
      <c r="AY284" s="170">
        <f t="shared" si="120"/>
        <v>108.1062325</v>
      </c>
      <c r="AZ284" s="170">
        <f t="shared" si="120"/>
        <v>108.1062325</v>
      </c>
      <c r="BA284" s="170">
        <f t="shared" si="120"/>
        <v>108.1062325</v>
      </c>
      <c r="BB284" s="170">
        <f t="shared" si="120"/>
        <v>108.1062325</v>
      </c>
      <c r="BC284" s="170">
        <f t="shared" si="120"/>
        <v>108.1062325</v>
      </c>
      <c r="BD284" s="170">
        <f t="shared" si="120"/>
        <v>108.1062325</v>
      </c>
      <c r="BE284" s="170">
        <f t="shared" si="120"/>
        <v>108.1062325</v>
      </c>
      <c r="BF284" s="170">
        <f t="shared" si="120"/>
        <v>108.1062325</v>
      </c>
      <c r="BG284" s="170">
        <f t="shared" si="120"/>
        <v>108.1062325</v>
      </c>
      <c r="BH284" s="170">
        <f t="shared" si="120"/>
        <v>108.1062325</v>
      </c>
      <c r="BI284" s="170">
        <f t="shared" si="120"/>
        <v>108.1062325</v>
      </c>
      <c r="BJ284" s="170">
        <f t="shared" si="120"/>
        <v>108.1062325</v>
      </c>
      <c r="BK284" s="170">
        <f>BJ284</f>
        <v>108.1062325</v>
      </c>
      <c r="BL284" s="170">
        <f>BK284</f>
        <v>108.1062325</v>
      </c>
      <c r="BM284" s="170">
        <f>BL284</f>
        <v>108.1062325</v>
      </c>
    </row>
    <row r="285" spans="1:65" x14ac:dyDescent="0.25">
      <c r="A285" s="173" t="s">
        <v>150</v>
      </c>
      <c r="B285" s="188"/>
      <c r="C285" s="186">
        <v>4</v>
      </c>
      <c r="D285" s="175">
        <f>D286</f>
        <v>100</v>
      </c>
      <c r="E285" s="175">
        <f t="shared" si="121"/>
        <v>100</v>
      </c>
      <c r="F285" s="175">
        <f t="shared" si="121"/>
        <v>100</v>
      </c>
      <c r="G285" s="175">
        <f t="shared" si="121"/>
        <v>100</v>
      </c>
      <c r="H285" s="175">
        <f t="shared" si="121"/>
        <v>100</v>
      </c>
      <c r="I285" s="175">
        <f t="shared" si="121"/>
        <v>100</v>
      </c>
      <c r="J285" s="175">
        <f t="shared" si="121"/>
        <v>100</v>
      </c>
      <c r="K285" s="175">
        <f t="shared" si="121"/>
        <v>100</v>
      </c>
      <c r="L285" s="175">
        <f t="shared" si="121"/>
        <v>100</v>
      </c>
      <c r="M285" s="175">
        <f t="shared" si="121"/>
        <v>100</v>
      </c>
      <c r="N285" s="175">
        <f t="shared" si="121"/>
        <v>100</v>
      </c>
      <c r="O285" s="175">
        <f t="shared" si="121"/>
        <v>100</v>
      </c>
      <c r="P285" s="175">
        <f t="shared" si="121"/>
        <v>108.1062325</v>
      </c>
      <c r="Q285" s="175">
        <f t="shared" si="121"/>
        <v>108.1062325</v>
      </c>
      <c r="R285" s="175">
        <f t="shared" si="121"/>
        <v>108.1062325</v>
      </c>
      <c r="S285" s="175">
        <f t="shared" si="121"/>
        <v>108.1062325</v>
      </c>
      <c r="T285" s="175">
        <f t="shared" si="121"/>
        <v>108.1062325</v>
      </c>
      <c r="U285" s="175">
        <f t="shared" si="121"/>
        <v>108.1062325</v>
      </c>
      <c r="V285" s="176">
        <f t="shared" si="121"/>
        <v>108.1062325</v>
      </c>
      <c r="W285" s="176">
        <f t="shared" si="121"/>
        <v>108.1062325</v>
      </c>
      <c r="X285" s="176">
        <f t="shared" si="122"/>
        <v>108.1062325</v>
      </c>
      <c r="Y285" s="176">
        <f t="shared" si="122"/>
        <v>108.1062325</v>
      </c>
      <c r="Z285" s="176">
        <f t="shared" si="122"/>
        <v>108.1062325</v>
      </c>
      <c r="AA285" s="176">
        <f t="shared" si="122"/>
        <v>108.1062325</v>
      </c>
      <c r="AB285" s="176">
        <f t="shared" si="122"/>
        <v>108.1062325</v>
      </c>
      <c r="AC285" s="176">
        <f t="shared" si="122"/>
        <v>108.1062325</v>
      </c>
      <c r="AD285" s="176">
        <f t="shared" si="122"/>
        <v>108.1062325</v>
      </c>
      <c r="AE285" s="176">
        <f t="shared" si="122"/>
        <v>108.1062325</v>
      </c>
      <c r="AF285" s="176">
        <f t="shared" si="122"/>
        <v>108.1062325</v>
      </c>
      <c r="AG285" s="176">
        <f t="shared" si="122"/>
        <v>108.1062325</v>
      </c>
      <c r="AH285" s="176">
        <f t="shared" si="122"/>
        <v>108.1062325</v>
      </c>
      <c r="AI285" s="176">
        <f t="shared" si="122"/>
        <v>108.1062325</v>
      </c>
      <c r="AJ285" s="176">
        <f t="shared" si="122"/>
        <v>108.1062325</v>
      </c>
      <c r="AK285" s="176">
        <f t="shared" si="122"/>
        <v>108.1062325</v>
      </c>
      <c r="AL285" s="176">
        <f t="shared" si="122"/>
        <v>108.1062325</v>
      </c>
      <c r="AM285" s="176">
        <f t="shared" si="122"/>
        <v>108.1062325</v>
      </c>
      <c r="AN285" s="176">
        <f t="shared" si="122"/>
        <v>108.1062325</v>
      </c>
      <c r="AO285" s="176">
        <f t="shared" si="122"/>
        <v>108.1062325</v>
      </c>
      <c r="AP285" s="176">
        <f t="shared" si="122"/>
        <v>108.1062325</v>
      </c>
      <c r="AQ285" s="176">
        <f t="shared" si="122"/>
        <v>108.1062325</v>
      </c>
      <c r="AR285" s="176">
        <f t="shared" si="122"/>
        <v>108.1062325</v>
      </c>
      <c r="AS285" s="176">
        <f t="shared" si="122"/>
        <v>108.1062325</v>
      </c>
      <c r="AT285" s="176">
        <f t="shared" si="122"/>
        <v>108.1062325</v>
      </c>
      <c r="AU285" s="176">
        <f t="shared" si="122"/>
        <v>108.1062325</v>
      </c>
      <c r="AV285" s="176">
        <f t="shared" si="122"/>
        <v>108.1062325</v>
      </c>
      <c r="AW285" s="176">
        <f t="shared" si="122"/>
        <v>108.1062325</v>
      </c>
      <c r="AX285" s="176">
        <f t="shared" si="122"/>
        <v>108.1062325</v>
      </c>
      <c r="AY285" s="176">
        <f t="shared" si="122"/>
        <v>108.10623</v>
      </c>
      <c r="AZ285" s="176">
        <f t="shared" si="122"/>
        <v>108.10623</v>
      </c>
      <c r="BA285" s="176">
        <f t="shared" si="122"/>
        <v>108.10623</v>
      </c>
      <c r="BB285" s="176">
        <f t="shared" si="122"/>
        <v>108.10623</v>
      </c>
      <c r="BC285" s="176">
        <f t="shared" si="122"/>
        <v>108.10623</v>
      </c>
      <c r="BD285" s="176">
        <f t="shared" si="122"/>
        <v>108.10623</v>
      </c>
      <c r="BE285" s="176">
        <f t="shared" si="122"/>
        <v>108.10623</v>
      </c>
      <c r="BF285" s="176">
        <f t="shared" si="122"/>
        <v>109.3</v>
      </c>
      <c r="BG285" s="176">
        <f t="shared" si="122"/>
        <v>109.3</v>
      </c>
      <c r="BH285" s="176">
        <f t="shared" si="122"/>
        <v>109.3</v>
      </c>
      <c r="BI285" s="176">
        <f t="shared" si="122"/>
        <v>109.3</v>
      </c>
      <c r="BJ285" s="176">
        <f t="shared" si="122"/>
        <v>109.3</v>
      </c>
      <c r="BK285" s="176">
        <f t="shared" si="122"/>
        <v>109.3</v>
      </c>
      <c r="BL285" s="176">
        <f t="shared" si="122"/>
        <v>109.3</v>
      </c>
      <c r="BM285" s="176">
        <f t="shared" si="122"/>
        <v>109.3</v>
      </c>
    </row>
    <row r="286" spans="1:65" x14ac:dyDescent="0.25">
      <c r="B286" s="148" t="s">
        <v>608</v>
      </c>
      <c r="C286" s="148">
        <v>4</v>
      </c>
      <c r="D286" s="178">
        <v>100</v>
      </c>
      <c r="E286" s="178">
        <v>100</v>
      </c>
      <c r="F286" s="178">
        <v>100</v>
      </c>
      <c r="G286" s="178">
        <v>100</v>
      </c>
      <c r="H286" s="178">
        <v>100</v>
      </c>
      <c r="I286" s="178">
        <v>100</v>
      </c>
      <c r="J286" s="178">
        <v>100</v>
      </c>
      <c r="K286" s="178">
        <v>100</v>
      </c>
      <c r="L286" s="178">
        <v>100</v>
      </c>
      <c r="M286" s="178">
        <v>100</v>
      </c>
      <c r="N286" s="178">
        <v>100</v>
      </c>
      <c r="O286" s="178">
        <v>100</v>
      </c>
      <c r="P286" s="178">
        <v>108.1062325</v>
      </c>
      <c r="Q286" s="178">
        <v>108.1062325</v>
      </c>
      <c r="R286" s="178">
        <v>108.1062325</v>
      </c>
      <c r="S286" s="178">
        <v>108.1062325</v>
      </c>
      <c r="T286" s="178">
        <v>108.1062325</v>
      </c>
      <c r="U286" s="178">
        <v>108.1062325</v>
      </c>
      <c r="V286" s="179">
        <v>108.1062325</v>
      </c>
      <c r="W286" s="179">
        <v>108.1062325</v>
      </c>
      <c r="X286" s="179">
        <v>108.1062325</v>
      </c>
      <c r="Y286" s="179">
        <v>108.1062325</v>
      </c>
      <c r="Z286" s="179">
        <v>108.1062325</v>
      </c>
      <c r="AA286" s="179">
        <v>108.1062325</v>
      </c>
      <c r="AB286" s="179">
        <v>108.1062325</v>
      </c>
      <c r="AC286" s="179">
        <v>108.1062325</v>
      </c>
      <c r="AD286" s="179">
        <v>108.1062325</v>
      </c>
      <c r="AE286" s="179">
        <v>108.1062325</v>
      </c>
      <c r="AF286" s="179">
        <v>108.1062325</v>
      </c>
      <c r="AG286" s="179">
        <v>108.1062325</v>
      </c>
      <c r="AH286" s="179">
        <v>108.1062325</v>
      </c>
      <c r="AI286" s="179">
        <v>108.1062325</v>
      </c>
      <c r="AJ286" s="179">
        <v>108.1062325</v>
      </c>
      <c r="AK286" s="179">
        <v>108.1062325</v>
      </c>
      <c r="AL286" s="179">
        <v>108.1062325</v>
      </c>
      <c r="AM286" s="179">
        <v>108.1062325</v>
      </c>
      <c r="AN286" s="179">
        <v>108.1062325</v>
      </c>
      <c r="AO286" s="179">
        <v>108.1062325</v>
      </c>
      <c r="AP286" s="179">
        <v>108.1062325</v>
      </c>
      <c r="AQ286" s="179">
        <v>108.1062325</v>
      </c>
      <c r="AR286" s="179">
        <v>108.1062325</v>
      </c>
      <c r="AS286" s="179">
        <v>108.1062325</v>
      </c>
      <c r="AT286" s="180">
        <v>108.1062325</v>
      </c>
      <c r="AU286" s="180">
        <v>108.1062325</v>
      </c>
      <c r="AV286" s="180">
        <f t="shared" ref="AV286:AW289" si="123">AU286</f>
        <v>108.1062325</v>
      </c>
      <c r="AW286" s="180">
        <f t="shared" si="123"/>
        <v>108.1062325</v>
      </c>
      <c r="AX286" s="180">
        <f>AW286</f>
        <v>108.1062325</v>
      </c>
      <c r="AY286" s="181">
        <v>108.10623</v>
      </c>
      <c r="AZ286" s="181">
        <v>108.10623</v>
      </c>
      <c r="BA286" s="181">
        <v>108.10623</v>
      </c>
      <c r="BB286" s="181">
        <v>108.10623</v>
      </c>
      <c r="BC286" s="181">
        <v>108.10623</v>
      </c>
      <c r="BD286" s="181">
        <v>108.10623</v>
      </c>
      <c r="BE286" s="181">
        <v>108.10623</v>
      </c>
      <c r="BF286" s="183">
        <v>109.3</v>
      </c>
      <c r="BG286" s="183">
        <v>109.3</v>
      </c>
      <c r="BH286" s="183">
        <v>109.3</v>
      </c>
      <c r="BI286" s="183">
        <v>109.3</v>
      </c>
      <c r="BJ286" s="183">
        <v>109.3</v>
      </c>
      <c r="BK286" s="183">
        <v>109.3</v>
      </c>
      <c r="BL286" s="183">
        <v>109.3</v>
      </c>
      <c r="BM286" s="183">
        <v>109.3</v>
      </c>
    </row>
    <row r="287" spans="1:65" x14ac:dyDescent="0.25">
      <c r="A287" s="189" t="s">
        <v>151</v>
      </c>
      <c r="B287" s="188"/>
      <c r="C287" s="168">
        <v>2</v>
      </c>
      <c r="D287" s="169">
        <f>D288</f>
        <v>100</v>
      </c>
      <c r="E287" s="169">
        <f t="shared" ref="E287:W288" si="124">E288</f>
        <v>100</v>
      </c>
      <c r="F287" s="169">
        <f t="shared" si="124"/>
        <v>100</v>
      </c>
      <c r="G287" s="169">
        <f t="shared" si="124"/>
        <v>100</v>
      </c>
      <c r="H287" s="169">
        <f t="shared" si="124"/>
        <v>100</v>
      </c>
      <c r="I287" s="169">
        <f t="shared" si="124"/>
        <v>100</v>
      </c>
      <c r="J287" s="169">
        <f t="shared" si="124"/>
        <v>100</v>
      </c>
      <c r="K287" s="169">
        <f t="shared" si="124"/>
        <v>100</v>
      </c>
      <c r="L287" s="169">
        <f t="shared" si="124"/>
        <v>100</v>
      </c>
      <c r="M287" s="169">
        <f t="shared" si="124"/>
        <v>100</v>
      </c>
      <c r="N287" s="169">
        <f t="shared" si="124"/>
        <v>100.03400000000001</v>
      </c>
      <c r="O287" s="169">
        <f t="shared" si="124"/>
        <v>100.03400000000001</v>
      </c>
      <c r="P287" s="169">
        <f t="shared" si="124"/>
        <v>100.03400000000001</v>
      </c>
      <c r="Q287" s="169">
        <f t="shared" si="124"/>
        <v>100.03400000000001</v>
      </c>
      <c r="R287" s="169">
        <f t="shared" si="124"/>
        <v>100.03400000000001</v>
      </c>
      <c r="S287" s="169">
        <f t="shared" si="124"/>
        <v>100.03400000000001</v>
      </c>
      <c r="T287" s="169">
        <f t="shared" si="124"/>
        <v>100.03400000000001</v>
      </c>
      <c r="U287" s="169">
        <f t="shared" si="124"/>
        <v>100.03400000000001</v>
      </c>
      <c r="V287" s="170">
        <f t="shared" si="124"/>
        <v>100.26264999999999</v>
      </c>
      <c r="W287" s="170">
        <f t="shared" si="124"/>
        <v>100.26264999999999</v>
      </c>
      <c r="X287" s="170">
        <f t="shared" ref="X287:AU288" si="125">X288</f>
        <v>100.26264999999999</v>
      </c>
      <c r="Y287" s="170">
        <f t="shared" si="125"/>
        <v>100.26264999999999</v>
      </c>
      <c r="Z287" s="170">
        <f t="shared" si="125"/>
        <v>100.26264999999999</v>
      </c>
      <c r="AA287" s="170">
        <f t="shared" si="125"/>
        <v>100.26264999999999</v>
      </c>
      <c r="AB287" s="170">
        <f t="shared" si="125"/>
        <v>100.26264999999999</v>
      </c>
      <c r="AC287" s="170">
        <f t="shared" si="125"/>
        <v>100.26264999999999</v>
      </c>
      <c r="AD287" s="170">
        <f t="shared" si="125"/>
        <v>100.26264999999999</v>
      </c>
      <c r="AE287" s="170">
        <f t="shared" si="125"/>
        <v>100.26264999999999</v>
      </c>
      <c r="AF287" s="170">
        <f t="shared" si="125"/>
        <v>100.26264999999999</v>
      </c>
      <c r="AG287" s="170">
        <f t="shared" si="125"/>
        <v>100.26264999999999</v>
      </c>
      <c r="AH287" s="170">
        <f t="shared" si="125"/>
        <v>100.26264999999999</v>
      </c>
      <c r="AI287" s="170">
        <f t="shared" si="125"/>
        <v>100.26264999999999</v>
      </c>
      <c r="AJ287" s="170">
        <f t="shared" si="125"/>
        <v>100.26264999999999</v>
      </c>
      <c r="AK287" s="170">
        <f t="shared" si="125"/>
        <v>100.26264999999999</v>
      </c>
      <c r="AL287" s="170">
        <f t="shared" si="125"/>
        <v>100.26264999999999</v>
      </c>
      <c r="AM287" s="170">
        <f t="shared" si="125"/>
        <v>100.26264999999999</v>
      </c>
      <c r="AN287" s="170">
        <f t="shared" si="125"/>
        <v>100.26264999999999</v>
      </c>
      <c r="AO287" s="170">
        <f t="shared" si="125"/>
        <v>100.26264999999999</v>
      </c>
      <c r="AP287" s="170">
        <f t="shared" si="125"/>
        <v>100.26264999999999</v>
      </c>
      <c r="AQ287" s="170">
        <f t="shared" si="125"/>
        <v>100.26264999999999</v>
      </c>
      <c r="AR287" s="170">
        <f t="shared" si="125"/>
        <v>100.26264999999999</v>
      </c>
      <c r="AS287" s="170">
        <f t="shared" si="125"/>
        <v>100.26264999999999</v>
      </c>
      <c r="AT287" s="170">
        <f t="shared" si="125"/>
        <v>100.26264999999999</v>
      </c>
      <c r="AU287" s="170">
        <f t="shared" si="125"/>
        <v>100.26264999999999</v>
      </c>
      <c r="AV287" s="170">
        <f t="shared" si="123"/>
        <v>100.26264999999999</v>
      </c>
      <c r="AW287" s="170">
        <f t="shared" si="123"/>
        <v>100.26264999999999</v>
      </c>
      <c r="AX287" s="170">
        <f>AW287</f>
        <v>100.26264999999999</v>
      </c>
      <c r="AY287" s="170">
        <f t="shared" ref="AY287:BE288" si="126">AX287</f>
        <v>100.26264999999999</v>
      </c>
      <c r="AZ287" s="170">
        <f t="shared" si="126"/>
        <v>100.26264999999999</v>
      </c>
      <c r="BA287" s="170">
        <f t="shared" si="126"/>
        <v>100.26264999999999</v>
      </c>
      <c r="BB287" s="170">
        <f t="shared" si="126"/>
        <v>100.26264999999999</v>
      </c>
      <c r="BC287" s="170">
        <f t="shared" si="126"/>
        <v>100.26264999999999</v>
      </c>
      <c r="BD287" s="170">
        <f t="shared" si="126"/>
        <v>100.26264999999999</v>
      </c>
      <c r="BE287" s="170">
        <f t="shared" si="126"/>
        <v>100.26264999999999</v>
      </c>
      <c r="BF287" s="170">
        <f t="shared" ref="BF287:BM288" si="127">BF288</f>
        <v>113.3</v>
      </c>
      <c r="BG287" s="170">
        <f t="shared" si="127"/>
        <v>113.3</v>
      </c>
      <c r="BH287" s="170">
        <f t="shared" si="127"/>
        <v>113.3</v>
      </c>
      <c r="BI287" s="170">
        <f t="shared" si="127"/>
        <v>113.3</v>
      </c>
      <c r="BJ287" s="170">
        <f t="shared" si="127"/>
        <v>113.3</v>
      </c>
      <c r="BK287" s="170">
        <f t="shared" si="127"/>
        <v>113.3</v>
      </c>
      <c r="BL287" s="170">
        <f t="shared" si="127"/>
        <v>113.3</v>
      </c>
      <c r="BM287" s="170">
        <f t="shared" si="127"/>
        <v>113.3</v>
      </c>
    </row>
    <row r="288" spans="1:65" x14ac:dyDescent="0.25">
      <c r="A288" s="173" t="s">
        <v>152</v>
      </c>
      <c r="B288" s="188"/>
      <c r="C288" s="186">
        <v>2</v>
      </c>
      <c r="D288" s="175">
        <f>D289</f>
        <v>100</v>
      </c>
      <c r="E288" s="175">
        <f t="shared" si="124"/>
        <v>100</v>
      </c>
      <c r="F288" s="175">
        <f t="shared" si="124"/>
        <v>100</v>
      </c>
      <c r="G288" s="175">
        <f t="shared" si="124"/>
        <v>100</v>
      </c>
      <c r="H288" s="175">
        <f t="shared" si="124"/>
        <v>100</v>
      </c>
      <c r="I288" s="175">
        <f t="shared" si="124"/>
        <v>100</v>
      </c>
      <c r="J288" s="175">
        <f t="shared" si="124"/>
        <v>100</v>
      </c>
      <c r="K288" s="175">
        <f t="shared" si="124"/>
        <v>100</v>
      </c>
      <c r="L288" s="175">
        <f t="shared" si="124"/>
        <v>100</v>
      </c>
      <c r="M288" s="175">
        <f t="shared" si="124"/>
        <v>100</v>
      </c>
      <c r="N288" s="175">
        <f t="shared" si="124"/>
        <v>100.03400000000001</v>
      </c>
      <c r="O288" s="175">
        <f t="shared" si="124"/>
        <v>100.03400000000001</v>
      </c>
      <c r="P288" s="175">
        <f t="shared" si="124"/>
        <v>100.03400000000001</v>
      </c>
      <c r="Q288" s="175">
        <f t="shared" si="124"/>
        <v>100.03400000000001</v>
      </c>
      <c r="R288" s="175">
        <f t="shared" si="124"/>
        <v>100.03400000000001</v>
      </c>
      <c r="S288" s="175">
        <f t="shared" si="124"/>
        <v>100.03400000000001</v>
      </c>
      <c r="T288" s="175">
        <f t="shared" si="124"/>
        <v>100.03400000000001</v>
      </c>
      <c r="U288" s="175">
        <f t="shared" si="124"/>
        <v>100.03400000000001</v>
      </c>
      <c r="V288" s="176">
        <f t="shared" si="124"/>
        <v>100.26264999999999</v>
      </c>
      <c r="W288" s="176">
        <f t="shared" si="124"/>
        <v>100.26264999999999</v>
      </c>
      <c r="X288" s="176">
        <f t="shared" si="125"/>
        <v>100.26264999999999</v>
      </c>
      <c r="Y288" s="176">
        <f t="shared" si="125"/>
        <v>100.26264999999999</v>
      </c>
      <c r="Z288" s="176">
        <f t="shared" si="125"/>
        <v>100.26264999999999</v>
      </c>
      <c r="AA288" s="176">
        <f t="shared" si="125"/>
        <v>100.26264999999999</v>
      </c>
      <c r="AB288" s="176">
        <f t="shared" si="125"/>
        <v>100.26264999999999</v>
      </c>
      <c r="AC288" s="176">
        <f t="shared" si="125"/>
        <v>100.26264999999999</v>
      </c>
      <c r="AD288" s="176">
        <f t="shared" si="125"/>
        <v>100.26264999999999</v>
      </c>
      <c r="AE288" s="176">
        <f t="shared" si="125"/>
        <v>100.26264999999999</v>
      </c>
      <c r="AF288" s="176">
        <f t="shared" si="125"/>
        <v>100.26264999999999</v>
      </c>
      <c r="AG288" s="176">
        <f t="shared" si="125"/>
        <v>100.26264999999999</v>
      </c>
      <c r="AH288" s="176">
        <f t="shared" si="125"/>
        <v>100.26264999999999</v>
      </c>
      <c r="AI288" s="176">
        <f t="shared" si="125"/>
        <v>100.26264999999999</v>
      </c>
      <c r="AJ288" s="176">
        <f t="shared" si="125"/>
        <v>100.26264999999999</v>
      </c>
      <c r="AK288" s="176">
        <f t="shared" si="125"/>
        <v>100.26264999999999</v>
      </c>
      <c r="AL288" s="176">
        <f t="shared" si="125"/>
        <v>100.26264999999999</v>
      </c>
      <c r="AM288" s="176">
        <f t="shared" si="125"/>
        <v>100.26264999999999</v>
      </c>
      <c r="AN288" s="176">
        <f t="shared" si="125"/>
        <v>100.26264999999999</v>
      </c>
      <c r="AO288" s="176">
        <f t="shared" si="125"/>
        <v>100.26264999999999</v>
      </c>
      <c r="AP288" s="176">
        <f t="shared" si="125"/>
        <v>100.26264999999999</v>
      </c>
      <c r="AQ288" s="176">
        <f t="shared" si="125"/>
        <v>100.26264999999999</v>
      </c>
      <c r="AR288" s="176">
        <f t="shared" si="125"/>
        <v>100.26264999999999</v>
      </c>
      <c r="AS288" s="176">
        <f t="shared" si="125"/>
        <v>100.26264999999999</v>
      </c>
      <c r="AT288" s="176">
        <f t="shared" si="125"/>
        <v>100.26264999999999</v>
      </c>
      <c r="AU288" s="176">
        <f t="shared" si="125"/>
        <v>100.26264999999999</v>
      </c>
      <c r="AV288" s="176">
        <f t="shared" si="123"/>
        <v>100.26264999999999</v>
      </c>
      <c r="AW288" s="176">
        <f t="shared" si="123"/>
        <v>100.26264999999999</v>
      </c>
      <c r="AX288" s="176">
        <f>AW288</f>
        <v>100.26264999999999</v>
      </c>
      <c r="AY288" s="176">
        <f t="shared" si="126"/>
        <v>100.26264999999999</v>
      </c>
      <c r="AZ288" s="176">
        <f t="shared" si="126"/>
        <v>100.26264999999999</v>
      </c>
      <c r="BA288" s="176">
        <f t="shared" si="126"/>
        <v>100.26264999999999</v>
      </c>
      <c r="BB288" s="176">
        <f t="shared" si="126"/>
        <v>100.26264999999999</v>
      </c>
      <c r="BC288" s="176">
        <f t="shared" si="126"/>
        <v>100.26264999999999</v>
      </c>
      <c r="BD288" s="176">
        <f t="shared" si="126"/>
        <v>100.26264999999999</v>
      </c>
      <c r="BE288" s="176">
        <f t="shared" si="126"/>
        <v>100.26264999999999</v>
      </c>
      <c r="BF288" s="176">
        <f t="shared" si="127"/>
        <v>113.3</v>
      </c>
      <c r="BG288" s="176">
        <f t="shared" si="127"/>
        <v>113.3</v>
      </c>
      <c r="BH288" s="176">
        <f t="shared" si="127"/>
        <v>113.3</v>
      </c>
      <c r="BI288" s="176">
        <f t="shared" si="127"/>
        <v>113.3</v>
      </c>
      <c r="BJ288" s="176">
        <f t="shared" si="127"/>
        <v>113.3</v>
      </c>
      <c r="BK288" s="176">
        <f t="shared" si="127"/>
        <v>113.3</v>
      </c>
      <c r="BL288" s="176">
        <f t="shared" si="127"/>
        <v>113.3</v>
      </c>
      <c r="BM288" s="176">
        <f t="shared" si="127"/>
        <v>113.3</v>
      </c>
    </row>
    <row r="289" spans="1:65" x14ac:dyDescent="0.25">
      <c r="B289" s="148" t="s">
        <v>609</v>
      </c>
      <c r="C289" s="148">
        <v>2</v>
      </c>
      <c r="D289" s="178">
        <v>100</v>
      </c>
      <c r="E289" s="178">
        <v>100</v>
      </c>
      <c r="F289" s="178">
        <v>100</v>
      </c>
      <c r="G289" s="178">
        <v>100</v>
      </c>
      <c r="H289" s="178">
        <v>100</v>
      </c>
      <c r="I289" s="178">
        <v>100</v>
      </c>
      <c r="J289" s="178">
        <v>100</v>
      </c>
      <c r="K289" s="178">
        <v>100</v>
      </c>
      <c r="L289" s="178">
        <v>100</v>
      </c>
      <c r="M289" s="178">
        <v>100</v>
      </c>
      <c r="N289" s="178">
        <v>100.03400000000001</v>
      </c>
      <c r="O289" s="178">
        <v>100.03400000000001</v>
      </c>
      <c r="P289" s="178">
        <v>100.03400000000001</v>
      </c>
      <c r="Q289" s="178">
        <v>100.03400000000001</v>
      </c>
      <c r="R289" s="178">
        <v>100.03400000000001</v>
      </c>
      <c r="S289" s="178">
        <v>100.03400000000001</v>
      </c>
      <c r="T289" s="178">
        <v>100.03400000000001</v>
      </c>
      <c r="U289" s="178">
        <v>100.03400000000001</v>
      </c>
      <c r="V289" s="179">
        <v>100.26264999999999</v>
      </c>
      <c r="W289" s="179">
        <v>100.26264999999999</v>
      </c>
      <c r="X289" s="179">
        <v>100.26264999999999</v>
      </c>
      <c r="Y289" s="179">
        <v>100.26264999999999</v>
      </c>
      <c r="Z289" s="179">
        <v>100.26264999999999</v>
      </c>
      <c r="AA289" s="179">
        <v>100.26264999999999</v>
      </c>
      <c r="AB289" s="179">
        <v>100.26264999999999</v>
      </c>
      <c r="AC289" s="179">
        <v>100.26264999999999</v>
      </c>
      <c r="AD289" s="179">
        <v>100.26264999999999</v>
      </c>
      <c r="AE289" s="179">
        <v>100.26264999999999</v>
      </c>
      <c r="AF289" s="179">
        <v>100.26264999999999</v>
      </c>
      <c r="AG289" s="179">
        <v>100.26264999999999</v>
      </c>
      <c r="AH289" s="179">
        <v>100.26264999999999</v>
      </c>
      <c r="AI289" s="179">
        <v>100.26264999999999</v>
      </c>
      <c r="AJ289" s="179">
        <v>100.26264999999999</v>
      </c>
      <c r="AK289" s="179">
        <v>100.26264999999999</v>
      </c>
      <c r="AL289" s="179">
        <v>100.26264999999999</v>
      </c>
      <c r="AM289" s="179">
        <v>100.26264999999999</v>
      </c>
      <c r="AN289" s="179">
        <v>100.26264999999999</v>
      </c>
      <c r="AO289" s="179">
        <v>100.26264999999999</v>
      </c>
      <c r="AP289" s="179">
        <v>100.26264999999999</v>
      </c>
      <c r="AQ289" s="179">
        <v>100.26264999999999</v>
      </c>
      <c r="AR289" s="179">
        <v>100.26264999999999</v>
      </c>
      <c r="AS289" s="179">
        <v>100.26264999999999</v>
      </c>
      <c r="AT289" s="180">
        <v>100.26264999999999</v>
      </c>
      <c r="AU289" s="180">
        <v>100.26264999999999</v>
      </c>
      <c r="AV289" s="180">
        <f t="shared" si="123"/>
        <v>100.26264999999999</v>
      </c>
      <c r="AW289" s="180">
        <f t="shared" si="123"/>
        <v>100.26264999999999</v>
      </c>
      <c r="AX289" s="180">
        <f>AW289</f>
        <v>100.26264999999999</v>
      </c>
      <c r="AY289" s="181">
        <v>100.26264999999999</v>
      </c>
      <c r="AZ289" s="181">
        <v>100.26264999999999</v>
      </c>
      <c r="BA289" s="181">
        <v>100.26264999999999</v>
      </c>
      <c r="BB289" s="181">
        <v>100.26264999999999</v>
      </c>
      <c r="BC289" s="181">
        <v>100.26264999999999</v>
      </c>
      <c r="BD289" s="181">
        <v>100.26264999999999</v>
      </c>
      <c r="BE289" s="181">
        <v>100.26264999999999</v>
      </c>
      <c r="BF289" s="181">
        <v>113.3</v>
      </c>
      <c r="BG289" s="181">
        <v>113.3</v>
      </c>
      <c r="BH289" s="181">
        <v>113.3</v>
      </c>
      <c r="BI289" s="181">
        <v>113.3</v>
      </c>
      <c r="BJ289" s="181">
        <v>113.3</v>
      </c>
      <c r="BK289" s="181">
        <v>113.3</v>
      </c>
      <c r="BL289" s="181">
        <v>113.3</v>
      </c>
      <c r="BM289" s="181">
        <v>113.3</v>
      </c>
    </row>
    <row r="290" spans="1:65" x14ac:dyDescent="0.25">
      <c r="D290" s="178"/>
      <c r="E290" s="178"/>
      <c r="F290" s="178"/>
      <c r="G290" s="178"/>
      <c r="H290" s="178"/>
      <c r="I290" s="178"/>
      <c r="J290" s="178"/>
      <c r="K290" s="178"/>
      <c r="L290" s="178"/>
      <c r="M290" s="178"/>
      <c r="N290" s="178"/>
      <c r="O290" s="178"/>
      <c r="P290" s="178"/>
      <c r="Q290" s="178"/>
      <c r="R290" s="178"/>
      <c r="S290" s="178"/>
      <c r="T290" s="178"/>
      <c r="U290" s="178"/>
      <c r="V290" s="179"/>
      <c r="W290" s="179"/>
      <c r="X290" s="179"/>
      <c r="Y290" s="179"/>
      <c r="Z290" s="179"/>
      <c r="AA290" s="179"/>
      <c r="AB290" s="179"/>
      <c r="AC290" s="179"/>
      <c r="AD290" s="179"/>
      <c r="AE290" s="179"/>
      <c r="AF290" s="179"/>
      <c r="AG290" s="179"/>
      <c r="AH290" s="179"/>
      <c r="AI290" s="179"/>
      <c r="AJ290" s="179"/>
      <c r="AK290" s="179"/>
      <c r="AL290" s="179"/>
      <c r="AM290" s="179"/>
      <c r="AN290" s="170"/>
      <c r="AO290" s="179"/>
      <c r="AP290" s="179"/>
      <c r="AQ290" s="180"/>
      <c r="AR290" s="180"/>
      <c r="AS290" s="180"/>
      <c r="AT290" s="180"/>
      <c r="AU290" s="181"/>
      <c r="AW290" s="181"/>
      <c r="AY290" s="181"/>
      <c r="AZ290" s="181"/>
      <c r="BA290" s="181"/>
      <c r="BD290" s="181"/>
      <c r="BF290" s="181"/>
      <c r="BG290" s="181"/>
    </row>
    <row r="291" spans="1:65" x14ac:dyDescent="0.25">
      <c r="A291" s="159" t="s">
        <v>153</v>
      </c>
      <c r="B291" s="192"/>
      <c r="C291" s="161">
        <v>50</v>
      </c>
      <c r="D291" s="162">
        <f>(D292*49+D297*1)/50</f>
        <v>102.87459999999999</v>
      </c>
      <c r="E291" s="162">
        <f t="shared" ref="E291:BK291" si="128">(E292*49+E297*1)/50</f>
        <v>103.2727426</v>
      </c>
      <c r="F291" s="162">
        <f t="shared" si="128"/>
        <v>103.45930079999999</v>
      </c>
      <c r="G291" s="162">
        <f t="shared" si="128"/>
        <v>103.9157932</v>
      </c>
      <c r="H291" s="162">
        <f t="shared" si="128"/>
        <v>105.40018659999998</v>
      </c>
      <c r="I291" s="162">
        <f t="shared" si="128"/>
        <v>105.61822659999999</v>
      </c>
      <c r="J291" s="162">
        <f t="shared" si="128"/>
        <v>106.3160262</v>
      </c>
      <c r="K291" s="162">
        <f t="shared" si="128"/>
        <v>106.7224788</v>
      </c>
      <c r="L291" s="162">
        <f t="shared" si="128"/>
        <v>106.82772900000001</v>
      </c>
      <c r="M291" s="162">
        <f t="shared" si="128"/>
        <v>106.82772940000001</v>
      </c>
      <c r="N291" s="162">
        <f t="shared" si="128"/>
        <v>107.99271920000001</v>
      </c>
      <c r="O291" s="162">
        <f t="shared" si="128"/>
        <v>107.9248382</v>
      </c>
      <c r="P291" s="162">
        <f t="shared" si="128"/>
        <v>107.9824132</v>
      </c>
      <c r="Q291" s="162">
        <f t="shared" si="128"/>
        <v>108.1219284</v>
      </c>
      <c r="R291" s="162">
        <f t="shared" si="128"/>
        <v>108.1723618</v>
      </c>
      <c r="S291" s="162">
        <f t="shared" si="128"/>
        <v>108.7340768</v>
      </c>
      <c r="T291" s="162">
        <f t="shared" si="128"/>
        <v>108.83296179999999</v>
      </c>
      <c r="U291" s="162">
        <f t="shared" si="128"/>
        <v>108.9965682</v>
      </c>
      <c r="V291" s="163">
        <f t="shared" si="128"/>
        <v>109.27484620000001</v>
      </c>
      <c r="W291" s="163">
        <f t="shared" si="128"/>
        <v>109.27484620000001</v>
      </c>
      <c r="X291" s="163">
        <f t="shared" si="128"/>
        <v>110.26836340000001</v>
      </c>
      <c r="Y291" s="163">
        <f t="shared" si="128"/>
        <v>110.419032</v>
      </c>
      <c r="Z291" s="163">
        <f t="shared" si="128"/>
        <v>111.42703639999999</v>
      </c>
      <c r="AA291" s="163">
        <f t="shared" si="128"/>
        <v>114.60639439999999</v>
      </c>
      <c r="AB291" s="163">
        <f t="shared" si="128"/>
        <v>115.44306</v>
      </c>
      <c r="AC291" s="163">
        <f t="shared" si="128"/>
        <v>115.4639366</v>
      </c>
      <c r="AD291" s="163">
        <f t="shared" si="128"/>
        <v>116.11572859999998</v>
      </c>
      <c r="AE291" s="163">
        <f t="shared" si="128"/>
        <v>116.85552600000001</v>
      </c>
      <c r="AF291" s="163">
        <f t="shared" si="128"/>
        <v>117.3913364</v>
      </c>
      <c r="AG291" s="163">
        <f t="shared" si="128"/>
        <v>117.6658956</v>
      </c>
      <c r="AH291" s="163">
        <f t="shared" si="128"/>
        <v>119.6910822</v>
      </c>
      <c r="AI291" s="163">
        <f t="shared" si="128"/>
        <v>120.43848039999999</v>
      </c>
      <c r="AJ291" s="163">
        <f t="shared" si="128"/>
        <v>120.334885</v>
      </c>
      <c r="AK291" s="163">
        <f t="shared" si="128"/>
        <v>120.95171500000001</v>
      </c>
      <c r="AL291" s="163">
        <f t="shared" si="128"/>
        <v>120.95171500000001</v>
      </c>
      <c r="AM291" s="163">
        <f t="shared" si="128"/>
        <v>121.59219760000001</v>
      </c>
      <c r="AN291" s="163">
        <f t="shared" si="128"/>
        <v>121.83226619999999</v>
      </c>
      <c r="AO291" s="163">
        <f t="shared" si="128"/>
        <v>122.8581956</v>
      </c>
      <c r="AP291" s="163">
        <f t="shared" si="128"/>
        <v>123.6227116</v>
      </c>
      <c r="AQ291" s="163">
        <f t="shared" si="128"/>
        <v>123.6227116</v>
      </c>
      <c r="AR291" s="163">
        <f t="shared" si="128"/>
        <v>123.5741014</v>
      </c>
      <c r="AS291" s="163">
        <f t="shared" si="128"/>
        <v>125.29713460000001</v>
      </c>
      <c r="AT291" s="163">
        <f t="shared" si="128"/>
        <v>132.50658420000002</v>
      </c>
      <c r="AU291" s="163">
        <f t="shared" si="128"/>
        <v>132.50658420000002</v>
      </c>
      <c r="AV291" s="163">
        <f t="shared" si="128"/>
        <v>134.9350508</v>
      </c>
      <c r="AW291" s="163">
        <f t="shared" si="128"/>
        <v>134.88348120000001</v>
      </c>
      <c r="AX291" s="163">
        <f t="shared" si="128"/>
        <v>135.42831159999997</v>
      </c>
      <c r="AY291" s="163">
        <f t="shared" si="128"/>
        <v>141.0660972</v>
      </c>
      <c r="AZ291" s="163">
        <f t="shared" si="128"/>
        <v>147.74394160000003</v>
      </c>
      <c r="BA291" s="163">
        <f t="shared" si="128"/>
        <v>149.18241359999999</v>
      </c>
      <c r="BB291" s="163">
        <f t="shared" si="128"/>
        <v>149.559348</v>
      </c>
      <c r="BC291" s="163">
        <f t="shared" si="128"/>
        <v>149.559348</v>
      </c>
      <c r="BD291" s="163">
        <f t="shared" si="128"/>
        <v>149.36960820000002</v>
      </c>
      <c r="BE291" s="163">
        <f t="shared" si="128"/>
        <v>150.64494519999997</v>
      </c>
      <c r="BF291" s="163">
        <f t="shared" si="128"/>
        <v>151.55249759999998</v>
      </c>
      <c r="BG291" s="163">
        <f t="shared" si="128"/>
        <v>151.62018799999998</v>
      </c>
      <c r="BH291" s="163">
        <f t="shared" si="128"/>
        <v>152.77461539999999</v>
      </c>
      <c r="BI291" s="163">
        <f t="shared" si="128"/>
        <v>153.03468719999998</v>
      </c>
      <c r="BJ291" s="163">
        <f t="shared" si="128"/>
        <v>154.9099736</v>
      </c>
      <c r="BK291" s="163">
        <f t="shared" si="128"/>
        <v>155.62529660000001</v>
      </c>
      <c r="BL291" s="163">
        <f>(BL292*49+BL297*1)/50</f>
        <v>156.41091079999998</v>
      </c>
      <c r="BM291" s="163">
        <f>(BM292*49+BM297*1)/50</f>
        <v>157.7213222</v>
      </c>
    </row>
    <row r="292" spans="1:65" x14ac:dyDescent="0.25">
      <c r="A292" s="189" t="s">
        <v>154</v>
      </c>
      <c r="B292" s="188"/>
      <c r="C292" s="168">
        <v>49</v>
      </c>
      <c r="D292" s="169">
        <f>D293</f>
        <v>102.86877551020407</v>
      </c>
      <c r="E292" s="169">
        <f t="shared" ref="E292:BM292" si="129">E293</f>
        <v>103.27501551020408</v>
      </c>
      <c r="F292" s="169">
        <f t="shared" si="129"/>
        <v>103.27501551020408</v>
      </c>
      <c r="G292" s="169">
        <f t="shared" si="129"/>
        <v>103.74082408163265</v>
      </c>
      <c r="H292" s="169">
        <f t="shared" si="129"/>
        <v>105.25551122448978</v>
      </c>
      <c r="I292" s="169">
        <f t="shared" si="129"/>
        <v>105.47800102040814</v>
      </c>
      <c r="J292" s="169">
        <f t="shared" si="129"/>
        <v>106.19447530612244</v>
      </c>
      <c r="K292" s="169">
        <f t="shared" si="129"/>
        <v>106.60922285714285</v>
      </c>
      <c r="L292" s="169">
        <f t="shared" si="129"/>
        <v>106.67523265306123</v>
      </c>
      <c r="M292" s="169">
        <f t="shared" si="129"/>
        <v>106.67523265306123</v>
      </c>
      <c r="N292" s="169">
        <f t="shared" si="129"/>
        <v>107.86399775510205</v>
      </c>
      <c r="O292" s="169">
        <f t="shared" si="129"/>
        <v>107.85333857142857</v>
      </c>
      <c r="P292" s="169">
        <f t="shared" si="129"/>
        <v>107.91208857142857</v>
      </c>
      <c r="Q292" s="169">
        <f t="shared" si="129"/>
        <v>108.05445102040817</v>
      </c>
      <c r="R292" s="169">
        <f t="shared" si="129"/>
        <v>108.05445102040817</v>
      </c>
      <c r="S292" s="169">
        <f t="shared" si="129"/>
        <v>108.62762959183674</v>
      </c>
      <c r="T292" s="169">
        <f t="shared" si="129"/>
        <v>108.62762959183674</v>
      </c>
      <c r="U292" s="169">
        <f t="shared" si="129"/>
        <v>108.79457489795919</v>
      </c>
      <c r="V292" s="170">
        <f t="shared" si="129"/>
        <v>108.9221193877551</v>
      </c>
      <c r="W292" s="170">
        <f t="shared" si="129"/>
        <v>108.9221193877551</v>
      </c>
      <c r="X292" s="170">
        <f t="shared" si="129"/>
        <v>109.93591244897961</v>
      </c>
      <c r="Y292" s="170">
        <f t="shared" si="129"/>
        <v>110.08965591836736</v>
      </c>
      <c r="Z292" s="170">
        <f t="shared" si="129"/>
        <v>111.30747306122448</v>
      </c>
      <c r="AA292" s="170">
        <f t="shared" si="129"/>
        <v>114.55171591836734</v>
      </c>
      <c r="AB292" s="170">
        <f t="shared" si="129"/>
        <v>115.72230775510204</v>
      </c>
      <c r="AC292" s="170">
        <f t="shared" si="129"/>
        <v>115.72230775510204</v>
      </c>
      <c r="AD292" s="170">
        <f t="shared" si="129"/>
        <v>116.38740163265304</v>
      </c>
      <c r="AE292" s="170">
        <f t="shared" si="129"/>
        <v>117.14229693877552</v>
      </c>
      <c r="AF292" s="170">
        <f t="shared" si="129"/>
        <v>117.55959653061224</v>
      </c>
      <c r="AG292" s="170">
        <f t="shared" si="129"/>
        <v>117.76797408163264</v>
      </c>
      <c r="AH292" s="170">
        <f t="shared" si="129"/>
        <v>119.61656795918368</v>
      </c>
      <c r="AI292" s="170">
        <f t="shared" si="129"/>
        <v>120.37921918367346</v>
      </c>
      <c r="AJ292" s="170">
        <f t="shared" si="129"/>
        <v>120.37921938775509</v>
      </c>
      <c r="AK292" s="170">
        <f t="shared" si="129"/>
        <v>121.00863775510204</v>
      </c>
      <c r="AL292" s="170">
        <f t="shared" si="129"/>
        <v>121.00863775510204</v>
      </c>
      <c r="AM292" s="170">
        <f t="shared" si="129"/>
        <v>121.82068367346939</v>
      </c>
      <c r="AN292" s="170">
        <f t="shared" si="129"/>
        <v>122.11619326530612</v>
      </c>
      <c r="AO292" s="170">
        <f t="shared" si="129"/>
        <v>123.16305673469388</v>
      </c>
      <c r="AP292" s="170">
        <f t="shared" si="129"/>
        <v>123.84046734693877</v>
      </c>
      <c r="AQ292" s="170">
        <f t="shared" si="129"/>
        <v>123.84046734693877</v>
      </c>
      <c r="AR292" s="170">
        <f t="shared" si="129"/>
        <v>123.84046734693877</v>
      </c>
      <c r="AS292" s="170">
        <f t="shared" si="129"/>
        <v>125.18188775510205</v>
      </c>
      <c r="AT292" s="170">
        <f t="shared" si="129"/>
        <v>132.44775326530615</v>
      </c>
      <c r="AU292" s="170">
        <f t="shared" si="129"/>
        <v>132.44775326530615</v>
      </c>
      <c r="AV292" s="170">
        <f t="shared" si="129"/>
        <v>135.24333653061225</v>
      </c>
      <c r="AW292" s="170">
        <f t="shared" si="129"/>
        <v>135.24333653061225</v>
      </c>
      <c r="AX292" s="170">
        <f t="shared" si="129"/>
        <v>135.79928591836733</v>
      </c>
      <c r="AY292" s="170">
        <f t="shared" si="129"/>
        <v>141.81817734693877</v>
      </c>
      <c r="AZ292" s="170">
        <f t="shared" si="129"/>
        <v>148.6323042857143</v>
      </c>
      <c r="BA292" s="170">
        <f t="shared" si="129"/>
        <v>149.77704367346939</v>
      </c>
      <c r="BB292" s="170">
        <f t="shared" si="129"/>
        <v>150.1616706122449</v>
      </c>
      <c r="BC292" s="170">
        <f t="shared" si="129"/>
        <v>150.1616706122449</v>
      </c>
      <c r="BD292" s="170">
        <f t="shared" si="129"/>
        <v>150.1616706122449</v>
      </c>
      <c r="BE292" s="170">
        <f t="shared" si="129"/>
        <v>150.69026755102038</v>
      </c>
      <c r="BF292" s="170">
        <f t="shared" si="129"/>
        <v>151.82897877551019</v>
      </c>
      <c r="BG292" s="170">
        <f t="shared" si="129"/>
        <v>152.01648897959183</v>
      </c>
      <c r="BH292" s="170">
        <f t="shared" si="129"/>
        <v>153.19447612244898</v>
      </c>
      <c r="BI292" s="170">
        <f t="shared" si="129"/>
        <v>153.59155183673468</v>
      </c>
      <c r="BJ292" s="170">
        <f t="shared" si="129"/>
        <v>155.4366148979592</v>
      </c>
      <c r="BK292" s="170">
        <f t="shared" si="129"/>
        <v>156.26614306122451</v>
      </c>
      <c r="BL292" s="170">
        <f t="shared" si="129"/>
        <v>157.02859510204081</v>
      </c>
      <c r="BM292" s="170">
        <f t="shared" si="129"/>
        <v>158.36574959183673</v>
      </c>
    </row>
    <row r="293" spans="1:65" x14ac:dyDescent="0.25">
      <c r="A293" s="173" t="s">
        <v>155</v>
      </c>
      <c r="B293" s="188"/>
      <c r="C293" s="186">
        <v>49</v>
      </c>
      <c r="D293" s="175">
        <f>(D294*16+D295*8+D296*25)/49</f>
        <v>102.86877551020407</v>
      </c>
      <c r="E293" s="175">
        <f t="shared" ref="E293:BK293" si="130">(E294*16+E295*8+E296*25)/49</f>
        <v>103.27501551020408</v>
      </c>
      <c r="F293" s="175">
        <f t="shared" si="130"/>
        <v>103.27501551020408</v>
      </c>
      <c r="G293" s="175">
        <f t="shared" si="130"/>
        <v>103.74082408163265</v>
      </c>
      <c r="H293" s="175">
        <f t="shared" si="130"/>
        <v>105.25551122448978</v>
      </c>
      <c r="I293" s="175">
        <f t="shared" si="130"/>
        <v>105.47800102040814</v>
      </c>
      <c r="J293" s="175">
        <f t="shared" si="130"/>
        <v>106.19447530612244</v>
      </c>
      <c r="K293" s="175">
        <f t="shared" si="130"/>
        <v>106.60922285714285</v>
      </c>
      <c r="L293" s="175">
        <f t="shared" si="130"/>
        <v>106.67523265306123</v>
      </c>
      <c r="M293" s="175">
        <f t="shared" si="130"/>
        <v>106.67523265306123</v>
      </c>
      <c r="N293" s="175">
        <f t="shared" si="130"/>
        <v>107.86399775510205</v>
      </c>
      <c r="O293" s="175">
        <f t="shared" si="130"/>
        <v>107.85333857142857</v>
      </c>
      <c r="P293" s="175">
        <f t="shared" si="130"/>
        <v>107.91208857142857</v>
      </c>
      <c r="Q293" s="175">
        <f t="shared" si="130"/>
        <v>108.05445102040817</v>
      </c>
      <c r="R293" s="175">
        <f t="shared" si="130"/>
        <v>108.05445102040817</v>
      </c>
      <c r="S293" s="175">
        <f t="shared" si="130"/>
        <v>108.62762959183674</v>
      </c>
      <c r="T293" s="175">
        <f t="shared" si="130"/>
        <v>108.62762959183674</v>
      </c>
      <c r="U293" s="175">
        <f t="shared" si="130"/>
        <v>108.79457489795919</v>
      </c>
      <c r="V293" s="176">
        <f t="shared" si="130"/>
        <v>108.9221193877551</v>
      </c>
      <c r="W293" s="176">
        <f t="shared" si="130"/>
        <v>108.9221193877551</v>
      </c>
      <c r="X293" s="176">
        <f t="shared" si="130"/>
        <v>109.93591244897961</v>
      </c>
      <c r="Y293" s="176">
        <f t="shared" si="130"/>
        <v>110.08965591836736</v>
      </c>
      <c r="Z293" s="176">
        <f t="shared" si="130"/>
        <v>111.30747306122448</v>
      </c>
      <c r="AA293" s="176">
        <f t="shared" si="130"/>
        <v>114.55171591836734</v>
      </c>
      <c r="AB293" s="176">
        <f t="shared" si="130"/>
        <v>115.72230775510204</v>
      </c>
      <c r="AC293" s="176">
        <f t="shared" si="130"/>
        <v>115.72230775510204</v>
      </c>
      <c r="AD293" s="176">
        <f t="shared" si="130"/>
        <v>116.38740163265304</v>
      </c>
      <c r="AE293" s="176">
        <f t="shared" si="130"/>
        <v>117.14229693877552</v>
      </c>
      <c r="AF293" s="176">
        <f t="shared" si="130"/>
        <v>117.55959653061224</v>
      </c>
      <c r="AG293" s="176">
        <f t="shared" si="130"/>
        <v>117.76797408163264</v>
      </c>
      <c r="AH293" s="176">
        <f t="shared" si="130"/>
        <v>119.61656795918368</v>
      </c>
      <c r="AI293" s="176">
        <f t="shared" si="130"/>
        <v>120.37921918367346</v>
      </c>
      <c r="AJ293" s="176">
        <f t="shared" si="130"/>
        <v>120.37921938775509</v>
      </c>
      <c r="AK293" s="176">
        <f t="shared" si="130"/>
        <v>121.00863775510204</v>
      </c>
      <c r="AL293" s="176">
        <f t="shared" si="130"/>
        <v>121.00863775510204</v>
      </c>
      <c r="AM293" s="176">
        <f t="shared" si="130"/>
        <v>121.82068367346939</v>
      </c>
      <c r="AN293" s="176">
        <f t="shared" si="130"/>
        <v>122.11619326530612</v>
      </c>
      <c r="AO293" s="176">
        <f t="shared" si="130"/>
        <v>123.16305673469388</v>
      </c>
      <c r="AP293" s="176">
        <f t="shared" si="130"/>
        <v>123.84046734693877</v>
      </c>
      <c r="AQ293" s="176">
        <f t="shared" si="130"/>
        <v>123.84046734693877</v>
      </c>
      <c r="AR293" s="176">
        <f t="shared" si="130"/>
        <v>123.84046734693877</v>
      </c>
      <c r="AS293" s="176">
        <f t="shared" si="130"/>
        <v>125.18188775510205</v>
      </c>
      <c r="AT293" s="176">
        <f t="shared" si="130"/>
        <v>132.44775326530615</v>
      </c>
      <c r="AU293" s="176">
        <f t="shared" si="130"/>
        <v>132.44775326530615</v>
      </c>
      <c r="AV293" s="176">
        <f t="shared" si="130"/>
        <v>135.24333653061225</v>
      </c>
      <c r="AW293" s="176">
        <f t="shared" si="130"/>
        <v>135.24333653061225</v>
      </c>
      <c r="AX293" s="176">
        <f t="shared" si="130"/>
        <v>135.79928591836733</v>
      </c>
      <c r="AY293" s="176">
        <f t="shared" si="130"/>
        <v>141.81817734693877</v>
      </c>
      <c r="AZ293" s="176">
        <f t="shared" si="130"/>
        <v>148.6323042857143</v>
      </c>
      <c r="BA293" s="176">
        <f t="shared" si="130"/>
        <v>149.77704367346939</v>
      </c>
      <c r="BB293" s="176">
        <f t="shared" si="130"/>
        <v>150.1616706122449</v>
      </c>
      <c r="BC293" s="176">
        <f t="shared" si="130"/>
        <v>150.1616706122449</v>
      </c>
      <c r="BD293" s="176">
        <f t="shared" si="130"/>
        <v>150.1616706122449</v>
      </c>
      <c r="BE293" s="176">
        <f t="shared" si="130"/>
        <v>150.69026755102038</v>
      </c>
      <c r="BF293" s="176">
        <f t="shared" si="130"/>
        <v>151.82897877551019</v>
      </c>
      <c r="BG293" s="176">
        <f t="shared" si="130"/>
        <v>152.01648897959183</v>
      </c>
      <c r="BH293" s="176">
        <f t="shared" si="130"/>
        <v>153.19447612244898</v>
      </c>
      <c r="BI293" s="176">
        <f t="shared" si="130"/>
        <v>153.59155183673468</v>
      </c>
      <c r="BJ293" s="176">
        <f t="shared" si="130"/>
        <v>155.4366148979592</v>
      </c>
      <c r="BK293" s="176">
        <f t="shared" si="130"/>
        <v>156.26614306122451</v>
      </c>
      <c r="BL293" s="176">
        <f>(BL294*16+BL295*8+BL296*25)/49</f>
        <v>157.02859510204081</v>
      </c>
      <c r="BM293" s="176">
        <f>(BM294*16+BM295*8+BM296*25)/49</f>
        <v>158.36574959183673</v>
      </c>
    </row>
    <row r="294" spans="1:65" x14ac:dyDescent="0.25">
      <c r="B294" s="148" t="s">
        <v>610</v>
      </c>
      <c r="C294" s="148">
        <v>16</v>
      </c>
      <c r="D294" s="178">
        <v>102.9</v>
      </c>
      <c r="E294" s="178">
        <v>103.22383000000001</v>
      </c>
      <c r="F294" s="178">
        <v>103.22383000000001</v>
      </c>
      <c r="G294" s="178">
        <v>103.22383000000001</v>
      </c>
      <c r="H294" s="178">
        <v>103.58789</v>
      </c>
      <c r="I294" s="178">
        <v>103.58789</v>
      </c>
      <c r="J294" s="178">
        <v>103.58789</v>
      </c>
      <c r="K294" s="178">
        <v>104.56192</v>
      </c>
      <c r="L294" s="178">
        <v>104.56162999999999</v>
      </c>
      <c r="M294" s="178">
        <v>104.56162999999999</v>
      </c>
      <c r="N294" s="178">
        <v>104.56162999999999</v>
      </c>
      <c r="O294" s="178">
        <v>104.56162999999999</v>
      </c>
      <c r="P294" s="178">
        <v>104.56162999999999</v>
      </c>
      <c r="Q294" s="178">
        <v>104.56162999999999</v>
      </c>
      <c r="R294" s="178">
        <v>104.56162999999999</v>
      </c>
      <c r="S294" s="178">
        <v>104.56162999999999</v>
      </c>
      <c r="T294" s="178">
        <v>104.56162999999999</v>
      </c>
      <c r="U294" s="178">
        <v>105.0729</v>
      </c>
      <c r="V294" s="179">
        <v>105.0729</v>
      </c>
      <c r="W294" s="179">
        <v>105.0729</v>
      </c>
      <c r="X294" s="179">
        <v>106.17843000000001</v>
      </c>
      <c r="Y294" s="179">
        <v>106.39266000000001</v>
      </c>
      <c r="Z294" s="179">
        <v>109.63735</v>
      </c>
      <c r="AA294" s="179">
        <v>111.58233</v>
      </c>
      <c r="AB294" s="179">
        <v>111.58233</v>
      </c>
      <c r="AC294" s="179">
        <v>111.58233</v>
      </c>
      <c r="AD294" s="179">
        <v>112.83799999999999</v>
      </c>
      <c r="AE294" s="179">
        <v>114.76732</v>
      </c>
      <c r="AF294" s="179">
        <v>116.0453</v>
      </c>
      <c r="AG294" s="179">
        <v>116.0453</v>
      </c>
      <c r="AH294" s="179">
        <v>117.0869</v>
      </c>
      <c r="AI294" s="179">
        <v>118.56306499999999</v>
      </c>
      <c r="AJ294" s="179">
        <v>118.56307</v>
      </c>
      <c r="AK294" s="179">
        <v>118.56307</v>
      </c>
      <c r="AL294" s="179">
        <v>118.56307</v>
      </c>
      <c r="AM294" s="179">
        <v>118.56307</v>
      </c>
      <c r="AN294" s="179">
        <v>118.56306499999999</v>
      </c>
      <c r="AO294" s="180">
        <v>120.8336</v>
      </c>
      <c r="AP294" s="179">
        <v>120.8336</v>
      </c>
      <c r="AQ294" s="180">
        <v>120.8336</v>
      </c>
      <c r="AR294" s="180">
        <v>120.8336</v>
      </c>
      <c r="AS294" s="180">
        <v>122.19522000000001</v>
      </c>
      <c r="AT294" s="180">
        <v>128.70687000000001</v>
      </c>
      <c r="AU294" s="180">
        <v>128.70687000000001</v>
      </c>
      <c r="AV294" s="181">
        <v>129.90065000000001</v>
      </c>
      <c r="AW294" s="181">
        <v>129.90065000000001</v>
      </c>
      <c r="AX294" s="181">
        <v>129.90065000000001</v>
      </c>
      <c r="AY294" s="181">
        <v>133.43591000000001</v>
      </c>
      <c r="AZ294" s="181">
        <v>140.04462000000001</v>
      </c>
      <c r="BA294" s="181">
        <v>142.42407</v>
      </c>
      <c r="BB294" s="182">
        <v>142.75547</v>
      </c>
      <c r="BC294" s="182">
        <v>142.75547</v>
      </c>
      <c r="BD294" s="182">
        <v>142.75547</v>
      </c>
      <c r="BE294" s="182">
        <v>142.75547</v>
      </c>
      <c r="BF294" s="183">
        <v>144.90631999999999</v>
      </c>
      <c r="BG294" s="182">
        <v>145.48057</v>
      </c>
      <c r="BH294" s="182">
        <v>146.54732999999999</v>
      </c>
      <c r="BI294" s="182">
        <v>146.54732999999999</v>
      </c>
      <c r="BJ294" s="182">
        <v>146.54732999999999</v>
      </c>
      <c r="BK294" s="182">
        <v>149.08776</v>
      </c>
      <c r="BL294" s="182">
        <v>150.94566</v>
      </c>
      <c r="BM294" s="182">
        <v>153.17717999999999</v>
      </c>
    </row>
    <row r="295" spans="1:65" x14ac:dyDescent="0.25">
      <c r="B295" s="148" t="s">
        <v>611</v>
      </c>
      <c r="C295" s="148">
        <v>8</v>
      </c>
      <c r="D295" s="178">
        <v>104.99</v>
      </c>
      <c r="E295" s="178">
        <v>104.99406</v>
      </c>
      <c r="F295" s="178">
        <v>104.99406</v>
      </c>
      <c r="G295" s="178">
        <v>105.88294999999999</v>
      </c>
      <c r="H295" s="178">
        <v>108.68982</v>
      </c>
      <c r="I295" s="178">
        <v>110.05257</v>
      </c>
      <c r="J295" s="178">
        <v>110.6116</v>
      </c>
      <c r="K295" s="178">
        <v>110.8824</v>
      </c>
      <c r="L295" s="178">
        <v>111.28729</v>
      </c>
      <c r="M295" s="178">
        <v>111.28729</v>
      </c>
      <c r="N295" s="178">
        <v>111.62782</v>
      </c>
      <c r="O295" s="178">
        <v>111.89997</v>
      </c>
      <c r="P295" s="178">
        <v>111.89997</v>
      </c>
      <c r="Q295" s="178">
        <v>112.77194</v>
      </c>
      <c r="R295" s="178">
        <v>112.77194</v>
      </c>
      <c r="S295" s="178">
        <v>112.77194</v>
      </c>
      <c r="T295" s="178">
        <v>112.77194</v>
      </c>
      <c r="U295" s="178">
        <v>112.77194</v>
      </c>
      <c r="V295" s="179">
        <v>113.55315</v>
      </c>
      <c r="W295" s="179">
        <v>113.55315</v>
      </c>
      <c r="X295" s="179">
        <v>115.20151</v>
      </c>
      <c r="Y295" s="179">
        <v>115.20151</v>
      </c>
      <c r="Z295" s="179">
        <v>116.17126</v>
      </c>
      <c r="AA295" s="179">
        <v>116.68285</v>
      </c>
      <c r="AB295" s="179">
        <v>116.68285</v>
      </c>
      <c r="AC295" s="179">
        <v>116.68285</v>
      </c>
      <c r="AD295" s="179">
        <v>118.24521</v>
      </c>
      <c r="AE295" s="179">
        <v>118.24521</v>
      </c>
      <c r="AF295" s="179">
        <v>118.24521</v>
      </c>
      <c r="AG295" s="179">
        <v>118.24521</v>
      </c>
      <c r="AH295" s="179">
        <v>118.24521</v>
      </c>
      <c r="AI295" s="179">
        <v>119.96411000000001</v>
      </c>
      <c r="AJ295" s="179">
        <v>119.96411000000001</v>
      </c>
      <c r="AK295" s="179">
        <v>119.96411000000001</v>
      </c>
      <c r="AL295" s="179">
        <v>119.96411000000001</v>
      </c>
      <c r="AM295" s="179">
        <v>119.96411000000001</v>
      </c>
      <c r="AN295" s="179">
        <v>121.77410999999999</v>
      </c>
      <c r="AO295" s="180">
        <v>122.33171</v>
      </c>
      <c r="AP295" s="179">
        <v>123.1011</v>
      </c>
      <c r="AQ295" s="180">
        <v>123.1011</v>
      </c>
      <c r="AR295" s="180">
        <v>123.1011</v>
      </c>
      <c r="AS295" s="180">
        <v>128.59406000000001</v>
      </c>
      <c r="AT295" s="180">
        <v>144.14653000000001</v>
      </c>
      <c r="AU295" s="180">
        <v>144.14653000000001</v>
      </c>
      <c r="AV295" s="181">
        <v>144.66247999999999</v>
      </c>
      <c r="AW295" s="181">
        <v>144.66247999999999</v>
      </c>
      <c r="AX295" s="181">
        <v>148.06766999999999</v>
      </c>
      <c r="AY295" s="181">
        <v>148.82910999999999</v>
      </c>
      <c r="AZ295" s="181">
        <v>169.23502999999999</v>
      </c>
      <c r="BA295" s="181">
        <v>169.77144000000001</v>
      </c>
      <c r="BB295" s="182">
        <v>171.46448000000001</v>
      </c>
      <c r="BC295" s="182">
        <v>171.46448000000001</v>
      </c>
      <c r="BD295" s="182">
        <v>171.46448000000001</v>
      </c>
      <c r="BE295" s="182">
        <v>171.46448000000001</v>
      </c>
      <c r="BF295" s="183">
        <v>171.46448000000001</v>
      </c>
      <c r="BG295" s="182">
        <v>171.46448000000001</v>
      </c>
      <c r="BH295" s="182">
        <v>173.90584999999999</v>
      </c>
      <c r="BI295" s="182">
        <v>175.18647000000001</v>
      </c>
      <c r="BJ295" s="182">
        <v>180.03970000000001</v>
      </c>
      <c r="BK295" s="182">
        <v>180.03970000000001</v>
      </c>
      <c r="BL295" s="182">
        <v>180.03970000000001</v>
      </c>
      <c r="BM295" s="182">
        <v>180.03970000000001</v>
      </c>
    </row>
    <row r="296" spans="1:65" x14ac:dyDescent="0.25">
      <c r="B296" s="148" t="s">
        <v>612</v>
      </c>
      <c r="C296" s="148">
        <v>25</v>
      </c>
      <c r="D296" s="178">
        <v>102.17</v>
      </c>
      <c r="E296" s="178">
        <v>102.75767999999999</v>
      </c>
      <c r="F296" s="178">
        <v>102.75767999999999</v>
      </c>
      <c r="G296" s="178">
        <v>103.38621999999999</v>
      </c>
      <c r="H296" s="178">
        <v>105.22381</v>
      </c>
      <c r="I296" s="178">
        <v>105.22381</v>
      </c>
      <c r="J296" s="178">
        <v>106.44920999999999</v>
      </c>
      <c r="K296" s="178">
        <v>106.55208</v>
      </c>
      <c r="L296" s="178">
        <v>106.55208</v>
      </c>
      <c r="M296" s="178">
        <v>106.55208</v>
      </c>
      <c r="N296" s="178">
        <v>108.77309</v>
      </c>
      <c r="O296" s="178">
        <v>108.66511</v>
      </c>
      <c r="P296" s="178">
        <v>108.78026</v>
      </c>
      <c r="Q296" s="178">
        <v>108.78026</v>
      </c>
      <c r="R296" s="178">
        <v>108.78026</v>
      </c>
      <c r="S296" s="178">
        <v>109.90369</v>
      </c>
      <c r="T296" s="178">
        <v>109.90369</v>
      </c>
      <c r="U296" s="178">
        <v>109.90369</v>
      </c>
      <c r="V296" s="179">
        <v>109.90369</v>
      </c>
      <c r="W296" s="179">
        <v>109.90369</v>
      </c>
      <c r="X296" s="179">
        <v>110.65571</v>
      </c>
      <c r="Y296" s="179">
        <v>110.81994</v>
      </c>
      <c r="Z296" s="179">
        <v>110.81994</v>
      </c>
      <c r="AA296" s="179">
        <v>115.77016</v>
      </c>
      <c r="AB296" s="179">
        <v>118.06452</v>
      </c>
      <c r="AC296" s="179">
        <v>118.06452</v>
      </c>
      <c r="AD296" s="179">
        <v>118.06452</v>
      </c>
      <c r="AE296" s="179">
        <v>118.30934999999999</v>
      </c>
      <c r="AF296" s="179">
        <v>118.30934999999999</v>
      </c>
      <c r="AG296" s="179">
        <v>118.71777</v>
      </c>
      <c r="AH296" s="179">
        <v>121.67439</v>
      </c>
      <c r="AI296" s="179">
        <v>121.67439280000001</v>
      </c>
      <c r="AJ296" s="179">
        <v>121.67439</v>
      </c>
      <c r="AK296" s="179">
        <v>122.90805</v>
      </c>
      <c r="AL296" s="179">
        <v>122.90805</v>
      </c>
      <c r="AM296" s="179">
        <v>124.49966000000001</v>
      </c>
      <c r="AN296" s="179">
        <v>124.499662</v>
      </c>
      <c r="AO296" s="180">
        <v>124.91994</v>
      </c>
      <c r="AP296" s="179">
        <v>126.00145999999999</v>
      </c>
      <c r="AQ296" s="180">
        <v>126.00145999999999</v>
      </c>
      <c r="AR296" s="180">
        <v>126.00145999999999</v>
      </c>
      <c r="AS296" s="180">
        <v>126.00145999999999</v>
      </c>
      <c r="AT296" s="180">
        <v>131.09831</v>
      </c>
      <c r="AU296" s="180">
        <v>131.09831</v>
      </c>
      <c r="AV296" s="181">
        <v>135.64852999999999</v>
      </c>
      <c r="AW296" s="181">
        <v>135.64852999999999</v>
      </c>
      <c r="AX296" s="181">
        <v>135.64852999999999</v>
      </c>
      <c r="AY296" s="181">
        <v>144.93933000000001</v>
      </c>
      <c r="AZ296" s="181">
        <v>147.53555</v>
      </c>
      <c r="BA296" s="181">
        <v>148.08474000000001</v>
      </c>
      <c r="BB296" s="182">
        <v>148.08474000000001</v>
      </c>
      <c r="BC296" s="182">
        <v>148.08474000000001</v>
      </c>
      <c r="BD296" s="182">
        <v>148.08474000000001</v>
      </c>
      <c r="BE296" s="182">
        <v>149.12079</v>
      </c>
      <c r="BF296" s="183">
        <v>149.97612000000001</v>
      </c>
      <c r="BG296" s="182">
        <v>149.97612000000001</v>
      </c>
      <c r="BH296" s="182">
        <v>150.82101</v>
      </c>
      <c r="BI296" s="182">
        <v>151.18948</v>
      </c>
      <c r="BJ296" s="182">
        <v>153.25277</v>
      </c>
      <c r="BK296" s="182">
        <v>153.25277</v>
      </c>
      <c r="BL296" s="182">
        <v>153.55812</v>
      </c>
      <c r="BM296" s="182">
        <v>154.75076999999999</v>
      </c>
    </row>
    <row r="297" spans="1:65" x14ac:dyDescent="0.25">
      <c r="A297" s="189" t="s">
        <v>156</v>
      </c>
      <c r="B297" s="188"/>
      <c r="C297" s="168">
        <v>1</v>
      </c>
      <c r="D297" s="169">
        <f>D298</f>
        <v>103.16</v>
      </c>
      <c r="E297" s="169">
        <f t="shared" ref="E297:V298" si="131">E298</f>
        <v>103.16137000000001</v>
      </c>
      <c r="F297" s="169">
        <f t="shared" si="131"/>
        <v>112.48927999999999</v>
      </c>
      <c r="G297" s="169">
        <f t="shared" si="131"/>
        <v>112.48927999999999</v>
      </c>
      <c r="H297" s="169">
        <f t="shared" si="131"/>
        <v>112.48927999999999</v>
      </c>
      <c r="I297" s="169">
        <f t="shared" si="131"/>
        <v>112.48927999999999</v>
      </c>
      <c r="J297" s="169">
        <f t="shared" si="131"/>
        <v>112.27202</v>
      </c>
      <c r="K297" s="169">
        <f t="shared" si="131"/>
        <v>112.27202</v>
      </c>
      <c r="L297" s="169">
        <f t="shared" si="131"/>
        <v>114.30005</v>
      </c>
      <c r="M297" s="169">
        <f t="shared" si="131"/>
        <v>114.30007000000001</v>
      </c>
      <c r="N297" s="169">
        <f t="shared" si="131"/>
        <v>114.30007000000001</v>
      </c>
      <c r="O297" s="169">
        <f t="shared" si="131"/>
        <v>111.42832</v>
      </c>
      <c r="P297" s="169">
        <f t="shared" si="131"/>
        <v>111.42832</v>
      </c>
      <c r="Q297" s="169">
        <f t="shared" si="131"/>
        <v>111.42832</v>
      </c>
      <c r="R297" s="169">
        <f t="shared" si="131"/>
        <v>113.94999</v>
      </c>
      <c r="S297" s="169">
        <f t="shared" si="131"/>
        <v>113.94999</v>
      </c>
      <c r="T297" s="169">
        <f t="shared" si="131"/>
        <v>118.89424</v>
      </c>
      <c r="U297" s="169">
        <f t="shared" si="131"/>
        <v>118.89424</v>
      </c>
      <c r="V297" s="170">
        <f t="shared" si="131"/>
        <v>126.55846</v>
      </c>
      <c r="W297" s="170">
        <f t="shared" ref="W297:AN298" si="132">W298</f>
        <v>126.55846</v>
      </c>
      <c r="X297" s="170">
        <f t="shared" si="132"/>
        <v>126.55846</v>
      </c>
      <c r="Y297" s="170">
        <f t="shared" si="132"/>
        <v>126.55846</v>
      </c>
      <c r="Z297" s="170">
        <f t="shared" si="132"/>
        <v>117.28564</v>
      </c>
      <c r="AA297" s="170">
        <f t="shared" si="132"/>
        <v>117.28564</v>
      </c>
      <c r="AB297" s="170">
        <f t="shared" si="132"/>
        <v>101.75991999999999</v>
      </c>
      <c r="AC297" s="170">
        <f t="shared" si="132"/>
        <v>102.80374999999999</v>
      </c>
      <c r="AD297" s="170">
        <f t="shared" si="132"/>
        <v>102.80374999999999</v>
      </c>
      <c r="AE297" s="170">
        <f t="shared" si="132"/>
        <v>102.80374999999999</v>
      </c>
      <c r="AF297" s="170">
        <f t="shared" si="132"/>
        <v>109.14659</v>
      </c>
      <c r="AG297" s="170">
        <f t="shared" si="132"/>
        <v>112.66405</v>
      </c>
      <c r="AH297" s="170">
        <f t="shared" si="132"/>
        <v>123.34228</v>
      </c>
      <c r="AI297" s="170">
        <f t="shared" si="132"/>
        <v>123.34228</v>
      </c>
      <c r="AJ297" s="170">
        <f t="shared" si="132"/>
        <v>118.16249999999999</v>
      </c>
      <c r="AK297" s="170">
        <f t="shared" si="132"/>
        <v>118.16249999999999</v>
      </c>
      <c r="AL297" s="170">
        <f t="shared" si="132"/>
        <v>118.16249999999999</v>
      </c>
      <c r="AM297" s="170">
        <f t="shared" si="132"/>
        <v>110.39637999999999</v>
      </c>
      <c r="AN297" s="170">
        <f t="shared" si="132"/>
        <v>107.91983999999999</v>
      </c>
      <c r="AO297" s="170">
        <f t="shared" ref="AO297:BM298" si="133">AO298</f>
        <v>107.92</v>
      </c>
      <c r="AP297" s="170">
        <f t="shared" si="133"/>
        <v>112.95268</v>
      </c>
      <c r="AQ297" s="170">
        <f t="shared" si="133"/>
        <v>112.95268</v>
      </c>
      <c r="AR297" s="170">
        <f t="shared" si="133"/>
        <v>110.52217</v>
      </c>
      <c r="AS297" s="170">
        <f t="shared" si="133"/>
        <v>130.94423</v>
      </c>
      <c r="AT297" s="170">
        <f t="shared" si="133"/>
        <v>135.38929999999999</v>
      </c>
      <c r="AU297" s="170">
        <f t="shared" si="133"/>
        <v>135.38929999999999</v>
      </c>
      <c r="AV297" s="170">
        <f t="shared" si="133"/>
        <v>119.82905</v>
      </c>
      <c r="AW297" s="170">
        <f t="shared" si="133"/>
        <v>117.25057</v>
      </c>
      <c r="AX297" s="170">
        <f t="shared" si="133"/>
        <v>117.25057</v>
      </c>
      <c r="AY297" s="170">
        <f t="shared" si="133"/>
        <v>104.21417</v>
      </c>
      <c r="AZ297" s="170">
        <f t="shared" si="133"/>
        <v>104.21417</v>
      </c>
      <c r="BA297" s="170">
        <f t="shared" si="133"/>
        <v>120.04554</v>
      </c>
      <c r="BB297" s="170">
        <f t="shared" si="133"/>
        <v>120.04554</v>
      </c>
      <c r="BC297" s="170">
        <f t="shared" si="133"/>
        <v>120.04554</v>
      </c>
      <c r="BD297" s="170">
        <f t="shared" si="133"/>
        <v>110.55855</v>
      </c>
      <c r="BE297" s="170">
        <f t="shared" si="133"/>
        <v>148.42415</v>
      </c>
      <c r="BF297" s="170">
        <f t="shared" si="133"/>
        <v>138.00492</v>
      </c>
      <c r="BG297" s="170">
        <f t="shared" si="133"/>
        <v>132.20143999999999</v>
      </c>
      <c r="BH297" s="170">
        <f t="shared" si="133"/>
        <v>132.20143999999999</v>
      </c>
      <c r="BI297" s="170">
        <f t="shared" si="133"/>
        <v>125.74832000000001</v>
      </c>
      <c r="BJ297" s="170">
        <f t="shared" si="133"/>
        <v>129.10454999999999</v>
      </c>
      <c r="BK297" s="170">
        <f t="shared" si="133"/>
        <v>124.22382</v>
      </c>
      <c r="BL297" s="170">
        <f t="shared" si="133"/>
        <v>126.14438</v>
      </c>
      <c r="BM297" s="170">
        <f t="shared" si="133"/>
        <v>126.14438</v>
      </c>
    </row>
    <row r="298" spans="1:65" x14ac:dyDescent="0.25">
      <c r="A298" s="173" t="s">
        <v>157</v>
      </c>
      <c r="B298" s="188"/>
      <c r="C298" s="186">
        <v>1</v>
      </c>
      <c r="D298" s="175">
        <f>D299</f>
        <v>103.16</v>
      </c>
      <c r="E298" s="175">
        <f t="shared" si="131"/>
        <v>103.16137000000001</v>
      </c>
      <c r="F298" s="175">
        <f t="shared" si="131"/>
        <v>112.48927999999999</v>
      </c>
      <c r="G298" s="175">
        <f t="shared" si="131"/>
        <v>112.48927999999999</v>
      </c>
      <c r="H298" s="175">
        <f t="shared" si="131"/>
        <v>112.48927999999999</v>
      </c>
      <c r="I298" s="175">
        <f t="shared" si="131"/>
        <v>112.48927999999999</v>
      </c>
      <c r="J298" s="175">
        <f t="shared" si="131"/>
        <v>112.27202</v>
      </c>
      <c r="K298" s="175">
        <f t="shared" si="131"/>
        <v>112.27202</v>
      </c>
      <c r="L298" s="175">
        <f t="shared" si="131"/>
        <v>114.30005</v>
      </c>
      <c r="M298" s="175">
        <f t="shared" si="131"/>
        <v>114.30007000000001</v>
      </c>
      <c r="N298" s="175">
        <f t="shared" si="131"/>
        <v>114.30007000000001</v>
      </c>
      <c r="O298" s="175">
        <f t="shared" si="131"/>
        <v>111.42832</v>
      </c>
      <c r="P298" s="175">
        <f t="shared" si="131"/>
        <v>111.42832</v>
      </c>
      <c r="Q298" s="175">
        <f t="shared" si="131"/>
        <v>111.42832</v>
      </c>
      <c r="R298" s="175">
        <f t="shared" si="131"/>
        <v>113.94999</v>
      </c>
      <c r="S298" s="175">
        <f t="shared" si="131"/>
        <v>113.94999</v>
      </c>
      <c r="T298" s="175">
        <f t="shared" si="131"/>
        <v>118.89424</v>
      </c>
      <c r="U298" s="175">
        <f t="shared" si="131"/>
        <v>118.89424</v>
      </c>
      <c r="V298" s="176">
        <f t="shared" si="131"/>
        <v>126.55846</v>
      </c>
      <c r="W298" s="176">
        <f t="shared" si="132"/>
        <v>126.55846</v>
      </c>
      <c r="X298" s="176">
        <f t="shared" si="132"/>
        <v>126.55846</v>
      </c>
      <c r="Y298" s="176">
        <f t="shared" si="132"/>
        <v>126.55846</v>
      </c>
      <c r="Z298" s="176">
        <f t="shared" si="132"/>
        <v>117.28564</v>
      </c>
      <c r="AA298" s="176">
        <f t="shared" si="132"/>
        <v>117.28564</v>
      </c>
      <c r="AB298" s="176">
        <f t="shared" si="132"/>
        <v>101.75991999999999</v>
      </c>
      <c r="AC298" s="176">
        <f t="shared" si="132"/>
        <v>102.80374999999999</v>
      </c>
      <c r="AD298" s="176">
        <f t="shared" si="132"/>
        <v>102.80374999999999</v>
      </c>
      <c r="AE298" s="176">
        <f t="shared" si="132"/>
        <v>102.80374999999999</v>
      </c>
      <c r="AF298" s="176">
        <f t="shared" si="132"/>
        <v>109.14659</v>
      </c>
      <c r="AG298" s="176">
        <f t="shared" si="132"/>
        <v>112.66405</v>
      </c>
      <c r="AH298" s="176">
        <f t="shared" si="132"/>
        <v>123.34228</v>
      </c>
      <c r="AI298" s="176">
        <f t="shared" si="132"/>
        <v>123.34228</v>
      </c>
      <c r="AJ298" s="176">
        <f t="shared" si="132"/>
        <v>118.16249999999999</v>
      </c>
      <c r="AK298" s="176">
        <f t="shared" si="132"/>
        <v>118.16249999999999</v>
      </c>
      <c r="AL298" s="176">
        <f t="shared" si="132"/>
        <v>118.16249999999999</v>
      </c>
      <c r="AM298" s="176">
        <f t="shared" si="132"/>
        <v>110.39637999999999</v>
      </c>
      <c r="AN298" s="176">
        <f t="shared" si="132"/>
        <v>107.91983999999999</v>
      </c>
      <c r="AO298" s="176">
        <f t="shared" si="133"/>
        <v>107.92</v>
      </c>
      <c r="AP298" s="176">
        <f t="shared" si="133"/>
        <v>112.95268</v>
      </c>
      <c r="AQ298" s="176">
        <f t="shared" si="133"/>
        <v>112.95268</v>
      </c>
      <c r="AR298" s="176">
        <f t="shared" si="133"/>
        <v>110.52217</v>
      </c>
      <c r="AS298" s="176">
        <f t="shared" si="133"/>
        <v>130.94423</v>
      </c>
      <c r="AT298" s="176">
        <f t="shared" si="133"/>
        <v>135.38929999999999</v>
      </c>
      <c r="AU298" s="176">
        <f t="shared" si="133"/>
        <v>135.38929999999999</v>
      </c>
      <c r="AV298" s="176">
        <f t="shared" si="133"/>
        <v>119.82905</v>
      </c>
      <c r="AW298" s="176">
        <f t="shared" si="133"/>
        <v>117.25057</v>
      </c>
      <c r="AX298" s="176">
        <f t="shared" si="133"/>
        <v>117.25057</v>
      </c>
      <c r="AY298" s="176">
        <f t="shared" si="133"/>
        <v>104.21417</v>
      </c>
      <c r="AZ298" s="176">
        <f t="shared" si="133"/>
        <v>104.21417</v>
      </c>
      <c r="BA298" s="176">
        <f t="shared" si="133"/>
        <v>120.04554</v>
      </c>
      <c r="BB298" s="176">
        <f t="shared" si="133"/>
        <v>120.04554</v>
      </c>
      <c r="BC298" s="176">
        <f t="shared" si="133"/>
        <v>120.04554</v>
      </c>
      <c r="BD298" s="176">
        <f t="shared" si="133"/>
        <v>110.55855</v>
      </c>
      <c r="BE298" s="176">
        <f t="shared" si="133"/>
        <v>148.42415</v>
      </c>
      <c r="BF298" s="176">
        <f t="shared" si="133"/>
        <v>138.00492</v>
      </c>
      <c r="BG298" s="176">
        <f t="shared" si="133"/>
        <v>132.20143999999999</v>
      </c>
      <c r="BH298" s="176">
        <f t="shared" si="133"/>
        <v>132.20143999999999</v>
      </c>
      <c r="BI298" s="176">
        <f t="shared" si="133"/>
        <v>125.74832000000001</v>
      </c>
      <c r="BJ298" s="176">
        <f t="shared" si="133"/>
        <v>129.10454999999999</v>
      </c>
      <c r="BK298" s="176">
        <f t="shared" si="133"/>
        <v>124.22382</v>
      </c>
      <c r="BL298" s="176">
        <f t="shared" si="133"/>
        <v>126.14438</v>
      </c>
      <c r="BM298" s="176">
        <f t="shared" si="133"/>
        <v>126.14438</v>
      </c>
    </row>
    <row r="299" spans="1:65" x14ac:dyDescent="0.25">
      <c r="B299" s="148" t="s">
        <v>613</v>
      </c>
      <c r="C299" s="148">
        <v>1</v>
      </c>
      <c r="D299" s="178">
        <v>103.16</v>
      </c>
      <c r="E299" s="178">
        <v>103.16137000000001</v>
      </c>
      <c r="F299" s="178">
        <v>112.48927999999999</v>
      </c>
      <c r="G299" s="178">
        <v>112.48927999999999</v>
      </c>
      <c r="H299" s="178">
        <v>112.48927999999999</v>
      </c>
      <c r="I299" s="178">
        <v>112.48927999999999</v>
      </c>
      <c r="J299" s="178">
        <v>112.27202</v>
      </c>
      <c r="K299" s="178">
        <v>112.27202</v>
      </c>
      <c r="L299" s="178">
        <v>114.30005</v>
      </c>
      <c r="M299" s="178">
        <v>114.30007000000001</v>
      </c>
      <c r="N299" s="178">
        <v>114.30007000000001</v>
      </c>
      <c r="O299" s="178">
        <v>111.42832</v>
      </c>
      <c r="P299" s="178">
        <v>111.42832</v>
      </c>
      <c r="Q299" s="178">
        <v>111.42832</v>
      </c>
      <c r="R299" s="178">
        <v>113.94999</v>
      </c>
      <c r="S299" s="178">
        <v>113.94999</v>
      </c>
      <c r="T299" s="178">
        <v>118.89424</v>
      </c>
      <c r="U299" s="178">
        <v>118.89424</v>
      </c>
      <c r="V299" s="179">
        <v>126.55846</v>
      </c>
      <c r="W299" s="179">
        <v>126.55846</v>
      </c>
      <c r="X299" s="179">
        <v>126.55846</v>
      </c>
      <c r="Y299" s="179">
        <v>126.55846</v>
      </c>
      <c r="Z299" s="179">
        <v>117.28564</v>
      </c>
      <c r="AA299" s="179">
        <v>117.28564</v>
      </c>
      <c r="AB299" s="179">
        <v>101.75991999999999</v>
      </c>
      <c r="AC299" s="179">
        <v>102.80374999999999</v>
      </c>
      <c r="AD299" s="179">
        <v>102.80374999999999</v>
      </c>
      <c r="AE299" s="179">
        <v>102.80374999999999</v>
      </c>
      <c r="AF299" s="179">
        <v>109.14659</v>
      </c>
      <c r="AG299" s="179">
        <v>112.66405</v>
      </c>
      <c r="AH299" s="179">
        <v>123.34228</v>
      </c>
      <c r="AI299" s="179">
        <v>123.34228</v>
      </c>
      <c r="AJ299" s="179">
        <v>118.16249999999999</v>
      </c>
      <c r="AK299" s="179">
        <v>118.16249999999999</v>
      </c>
      <c r="AL299" s="179">
        <v>118.16249999999999</v>
      </c>
      <c r="AM299" s="179">
        <v>110.39637999999999</v>
      </c>
      <c r="AN299" s="179">
        <v>107.91983999999999</v>
      </c>
      <c r="AO299" s="179">
        <v>107.92</v>
      </c>
      <c r="AP299" s="179">
        <v>112.95268</v>
      </c>
      <c r="AQ299" s="180">
        <v>112.95268</v>
      </c>
      <c r="AR299" s="180">
        <v>110.52217</v>
      </c>
      <c r="AS299" s="180">
        <v>130.94423</v>
      </c>
      <c r="AT299" s="180">
        <v>135.38929999999999</v>
      </c>
      <c r="AU299" s="180">
        <v>135.38929999999999</v>
      </c>
      <c r="AV299" s="181">
        <v>119.82905</v>
      </c>
      <c r="AW299" s="181">
        <v>117.25057</v>
      </c>
      <c r="AX299" s="181">
        <v>117.25057</v>
      </c>
      <c r="AY299" s="181">
        <v>104.21417</v>
      </c>
      <c r="AZ299" s="181">
        <v>104.21417</v>
      </c>
      <c r="BA299" s="181">
        <v>120.04554</v>
      </c>
      <c r="BB299" s="182">
        <v>120.04554</v>
      </c>
      <c r="BC299" s="182">
        <v>120.04554</v>
      </c>
      <c r="BD299" s="182">
        <v>110.55855</v>
      </c>
      <c r="BE299" s="182">
        <v>148.42415</v>
      </c>
      <c r="BF299" s="183">
        <v>138.00492</v>
      </c>
      <c r="BG299" s="182">
        <v>132.20143999999999</v>
      </c>
      <c r="BH299" s="182">
        <v>132.20143999999999</v>
      </c>
      <c r="BI299" s="182">
        <v>125.74832000000001</v>
      </c>
      <c r="BJ299" s="182">
        <v>129.10454999999999</v>
      </c>
      <c r="BK299" s="182">
        <v>124.22382</v>
      </c>
      <c r="BL299" s="182">
        <v>126.14438</v>
      </c>
      <c r="BM299" s="182">
        <v>126.14438</v>
      </c>
    </row>
    <row r="300" spans="1:65" x14ac:dyDescent="0.25">
      <c r="D300" s="178"/>
      <c r="E300" s="178"/>
      <c r="F300" s="178"/>
      <c r="G300" s="178"/>
      <c r="H300" s="178"/>
      <c r="I300" s="178"/>
      <c r="J300" s="178"/>
      <c r="K300" s="178"/>
      <c r="L300" s="178"/>
      <c r="M300" s="178"/>
      <c r="N300" s="178"/>
      <c r="O300" s="178"/>
      <c r="P300" s="178"/>
      <c r="Q300" s="178"/>
      <c r="R300" s="178"/>
      <c r="S300" s="178"/>
      <c r="T300" s="178"/>
      <c r="U300" s="178"/>
      <c r="V300" s="179"/>
      <c r="W300" s="179"/>
      <c r="X300" s="179"/>
      <c r="Y300" s="179"/>
      <c r="Z300" s="179"/>
      <c r="AA300" s="179"/>
      <c r="AB300" s="179"/>
      <c r="AC300" s="179"/>
      <c r="AD300" s="179"/>
      <c r="AE300" s="179"/>
      <c r="AF300" s="179"/>
      <c r="AG300" s="179"/>
      <c r="AH300" s="179"/>
      <c r="AI300" s="179"/>
      <c r="AJ300" s="179"/>
      <c r="AK300" s="179"/>
      <c r="AL300" s="179"/>
      <c r="AM300" s="179"/>
      <c r="AN300" s="179"/>
      <c r="AO300" s="179"/>
      <c r="AP300" s="179"/>
      <c r="AQ300" s="180"/>
      <c r="AR300" s="180"/>
      <c r="AS300" s="180"/>
      <c r="AT300" s="180"/>
      <c r="AU300" s="181"/>
      <c r="AW300" s="181"/>
      <c r="AY300" s="181"/>
      <c r="AZ300" s="181"/>
      <c r="BA300" s="181"/>
      <c r="BD300" s="181"/>
      <c r="BF300" s="181"/>
      <c r="BG300" s="181"/>
    </row>
    <row r="301" spans="1:65" x14ac:dyDescent="0.25">
      <c r="A301" s="159" t="s">
        <v>158</v>
      </c>
      <c r="B301" s="192"/>
      <c r="C301" s="161">
        <v>54</v>
      </c>
      <c r="D301" s="162">
        <f t="shared" ref="D301:BM301" si="134">(D302*25+D312*7+D317*2+D320*12+D330*8)/54</f>
        <v>104.15092592592592</v>
      </c>
      <c r="E301" s="162">
        <f t="shared" si="134"/>
        <v>104.3804014814815</v>
      </c>
      <c r="F301" s="162">
        <f t="shared" si="134"/>
        <v>104.65522407407407</v>
      </c>
      <c r="G301" s="162">
        <f t="shared" si="134"/>
        <v>108.08216629629631</v>
      </c>
      <c r="H301" s="162">
        <f t="shared" si="134"/>
        <v>107.92891944444445</v>
      </c>
      <c r="I301" s="162">
        <f t="shared" si="134"/>
        <v>107.80611092592592</v>
      </c>
      <c r="J301" s="162">
        <f t="shared" si="134"/>
        <v>108.3500375925926</v>
      </c>
      <c r="K301" s="162">
        <f t="shared" si="134"/>
        <v>108.98382333333335</v>
      </c>
      <c r="L301" s="162">
        <f t="shared" si="134"/>
        <v>108.82883407407408</v>
      </c>
      <c r="M301" s="162">
        <f t="shared" si="134"/>
        <v>109.42065592592593</v>
      </c>
      <c r="N301" s="162">
        <f t="shared" si="134"/>
        <v>109.43465166666668</v>
      </c>
      <c r="O301" s="162">
        <f t="shared" si="134"/>
        <v>109.71257833333331</v>
      </c>
      <c r="P301" s="162">
        <f t="shared" si="134"/>
        <v>110.06132592592594</v>
      </c>
      <c r="Q301" s="162">
        <f t="shared" si="134"/>
        <v>112.37643462962966</v>
      </c>
      <c r="R301" s="162">
        <f t="shared" si="134"/>
        <v>112.57317351851853</v>
      </c>
      <c r="S301" s="162">
        <f t="shared" si="134"/>
        <v>112.75067611111113</v>
      </c>
      <c r="T301" s="162">
        <f t="shared" si="134"/>
        <v>113.26631037037038</v>
      </c>
      <c r="U301" s="162">
        <f t="shared" si="134"/>
        <v>112.83136111111111</v>
      </c>
      <c r="V301" s="163">
        <f t="shared" si="134"/>
        <v>113.24239462962963</v>
      </c>
      <c r="W301" s="163">
        <f t="shared" si="134"/>
        <v>113.23115425925926</v>
      </c>
      <c r="X301" s="163">
        <f t="shared" si="134"/>
        <v>112.82640740740742</v>
      </c>
      <c r="Y301" s="163">
        <f t="shared" si="134"/>
        <v>113.11838592592593</v>
      </c>
      <c r="Z301" s="163">
        <f t="shared" si="134"/>
        <v>113.25292740740741</v>
      </c>
      <c r="AA301" s="163">
        <f t="shared" si="134"/>
        <v>114.42009666666665</v>
      </c>
      <c r="AB301" s="163">
        <f t="shared" si="134"/>
        <v>115.20661111111112</v>
      </c>
      <c r="AC301" s="163">
        <f t="shared" si="134"/>
        <v>116.02824722222222</v>
      </c>
      <c r="AD301" s="163">
        <f t="shared" si="134"/>
        <v>115.96610592592594</v>
      </c>
      <c r="AE301" s="163">
        <f t="shared" si="134"/>
        <v>116.14793500000002</v>
      </c>
      <c r="AF301" s="163">
        <f t="shared" si="134"/>
        <v>115.96856296296295</v>
      </c>
      <c r="AG301" s="163">
        <f t="shared" si="134"/>
        <v>116.35372685185185</v>
      </c>
      <c r="AH301" s="163">
        <f t="shared" si="134"/>
        <v>118.04753814814813</v>
      </c>
      <c r="AI301" s="163">
        <f t="shared" si="134"/>
        <v>120.59918166666667</v>
      </c>
      <c r="AJ301" s="163">
        <f t="shared" si="134"/>
        <v>120.77641074074073</v>
      </c>
      <c r="AK301" s="163">
        <f t="shared" si="134"/>
        <v>119.48280703703703</v>
      </c>
      <c r="AL301" s="163">
        <f t="shared" si="134"/>
        <v>118.65900499999999</v>
      </c>
      <c r="AM301" s="163">
        <f t="shared" si="134"/>
        <v>118.62747981481482</v>
      </c>
      <c r="AN301" s="163">
        <f t="shared" si="134"/>
        <v>118.79495648148149</v>
      </c>
      <c r="AO301" s="163">
        <f t="shared" si="134"/>
        <v>119.28326407407405</v>
      </c>
      <c r="AP301" s="163">
        <f t="shared" si="134"/>
        <v>119.36503277777777</v>
      </c>
      <c r="AQ301" s="163">
        <f t="shared" si="134"/>
        <v>118.65226055555556</v>
      </c>
      <c r="AR301" s="163">
        <f t="shared" si="134"/>
        <v>118.81538925925926</v>
      </c>
      <c r="AS301" s="163">
        <f t="shared" si="134"/>
        <v>118.97989759259259</v>
      </c>
      <c r="AT301" s="163">
        <f t="shared" si="134"/>
        <v>120.41263759259257</v>
      </c>
      <c r="AU301" s="163">
        <f t="shared" si="134"/>
        <v>120.76424074074075</v>
      </c>
      <c r="AV301" s="163">
        <f t="shared" si="134"/>
        <v>121.35102925925925</v>
      </c>
      <c r="AW301" s="163">
        <f t="shared" si="134"/>
        <v>121.98569722222224</v>
      </c>
      <c r="AX301" s="163">
        <f t="shared" si="134"/>
        <v>123.26865796296296</v>
      </c>
      <c r="AY301" s="163">
        <f t="shared" si="134"/>
        <v>124.3842727777778</v>
      </c>
      <c r="AZ301" s="163">
        <f t="shared" si="134"/>
        <v>124.636475</v>
      </c>
      <c r="BA301" s="163">
        <f t="shared" si="134"/>
        <v>125.30721296296295</v>
      </c>
      <c r="BB301" s="163">
        <f t="shared" si="134"/>
        <v>126.5373001851852</v>
      </c>
      <c r="BC301" s="163">
        <f t="shared" si="134"/>
        <v>127.44426037037037</v>
      </c>
      <c r="BD301" s="163">
        <f t="shared" si="134"/>
        <v>129.49512685185186</v>
      </c>
      <c r="BE301" s="163">
        <f t="shared" si="134"/>
        <v>129.27432666666667</v>
      </c>
      <c r="BF301" s="163">
        <f t="shared" si="134"/>
        <v>130.78152814814817</v>
      </c>
      <c r="BG301" s="163">
        <f t="shared" si="134"/>
        <v>132.06069685185184</v>
      </c>
      <c r="BH301" s="163">
        <f t="shared" si="134"/>
        <v>132.81836314814814</v>
      </c>
      <c r="BI301" s="163">
        <f t="shared" si="134"/>
        <v>134.1512714814815</v>
      </c>
      <c r="BJ301" s="163">
        <f t="shared" si="134"/>
        <v>135.86815907407407</v>
      </c>
      <c r="BK301" s="163">
        <f t="shared" si="134"/>
        <v>136.80226722222221</v>
      </c>
      <c r="BL301" s="163">
        <f t="shared" si="134"/>
        <v>136.65317962962965</v>
      </c>
      <c r="BM301" s="163">
        <f t="shared" si="134"/>
        <v>137.08917703703705</v>
      </c>
    </row>
    <row r="302" spans="1:65" x14ac:dyDescent="0.25">
      <c r="A302" s="189" t="s">
        <v>159</v>
      </c>
      <c r="B302" s="188"/>
      <c r="C302" s="168">
        <v>25</v>
      </c>
      <c r="D302" s="169">
        <f>(D303*2+D307*23)/25</f>
        <v>107.27959999999999</v>
      </c>
      <c r="E302" s="169">
        <f t="shared" ref="E302:BM302" si="135">(E303*2+E307*23)/25</f>
        <v>107.56995240000002</v>
      </c>
      <c r="F302" s="169">
        <f t="shared" si="135"/>
        <v>108.1635692</v>
      </c>
      <c r="G302" s="169">
        <f t="shared" si="135"/>
        <v>109.5074092</v>
      </c>
      <c r="H302" s="169">
        <f t="shared" si="135"/>
        <v>109.17639600000001</v>
      </c>
      <c r="I302" s="169">
        <f t="shared" si="135"/>
        <v>108.91112960000001</v>
      </c>
      <c r="J302" s="169">
        <f t="shared" si="135"/>
        <v>109.16420599999999</v>
      </c>
      <c r="K302" s="169">
        <f t="shared" si="135"/>
        <v>109.95413720000001</v>
      </c>
      <c r="L302" s="169">
        <f t="shared" si="135"/>
        <v>109.61936040000001</v>
      </c>
      <c r="M302" s="169">
        <f t="shared" si="135"/>
        <v>110.89769559999999</v>
      </c>
      <c r="N302" s="169">
        <f t="shared" si="135"/>
        <v>110.92792640000002</v>
      </c>
      <c r="O302" s="169">
        <f t="shared" si="135"/>
        <v>111.21003079999998</v>
      </c>
      <c r="P302" s="169">
        <f t="shared" si="135"/>
        <v>111.3033908</v>
      </c>
      <c r="Q302" s="169">
        <f t="shared" si="135"/>
        <v>111.62281840000001</v>
      </c>
      <c r="R302" s="169">
        <f t="shared" si="135"/>
        <v>112.04777439999999</v>
      </c>
      <c r="S302" s="169">
        <f t="shared" si="135"/>
        <v>112.35816840000001</v>
      </c>
      <c r="T302" s="169">
        <f t="shared" si="135"/>
        <v>113.15453039999998</v>
      </c>
      <c r="U302" s="169">
        <f t="shared" si="135"/>
        <v>112.21503999999999</v>
      </c>
      <c r="V302" s="170">
        <f t="shared" si="135"/>
        <v>112.90592839999999</v>
      </c>
      <c r="W302" s="170">
        <f t="shared" si="135"/>
        <v>112.8816492</v>
      </c>
      <c r="X302" s="170">
        <f t="shared" si="135"/>
        <v>111.976832</v>
      </c>
      <c r="Y302" s="170">
        <f t="shared" si="135"/>
        <v>112.12839960000001</v>
      </c>
      <c r="Z302" s="170">
        <f t="shared" si="135"/>
        <v>112.02718440000001</v>
      </c>
      <c r="AA302" s="170">
        <f t="shared" si="135"/>
        <v>113.5595788</v>
      </c>
      <c r="AB302" s="170">
        <f t="shared" si="135"/>
        <v>114.39769</v>
      </c>
      <c r="AC302" s="170">
        <f t="shared" si="135"/>
        <v>115.75919839999999</v>
      </c>
      <c r="AD302" s="170">
        <f t="shared" si="135"/>
        <v>115.53307599999999</v>
      </c>
      <c r="AE302" s="170">
        <f t="shared" si="135"/>
        <v>115.9258268</v>
      </c>
      <c r="AF302" s="170">
        <f t="shared" si="135"/>
        <v>115.53838319999998</v>
      </c>
      <c r="AG302" s="170">
        <f t="shared" si="135"/>
        <v>115.81769439999999</v>
      </c>
      <c r="AH302" s="170">
        <f t="shared" si="135"/>
        <v>117.38190279999999</v>
      </c>
      <c r="AI302" s="170">
        <f t="shared" si="135"/>
        <v>119.96833839999999</v>
      </c>
      <c r="AJ302" s="170">
        <f t="shared" si="135"/>
        <v>120.3169832</v>
      </c>
      <c r="AK302" s="170">
        <f t="shared" si="135"/>
        <v>117.65142879999999</v>
      </c>
      <c r="AL302" s="170">
        <f t="shared" si="135"/>
        <v>115.56557240000001</v>
      </c>
      <c r="AM302" s="170">
        <f t="shared" si="135"/>
        <v>115.49747800000002</v>
      </c>
      <c r="AN302" s="170">
        <f t="shared" si="135"/>
        <v>115.78046040000001</v>
      </c>
      <c r="AO302" s="170">
        <f t="shared" si="135"/>
        <v>116.8285224</v>
      </c>
      <c r="AP302" s="170">
        <f t="shared" si="135"/>
        <v>116.92319599999999</v>
      </c>
      <c r="AQ302" s="170">
        <f t="shared" si="135"/>
        <v>117.83763719999999</v>
      </c>
      <c r="AR302" s="170">
        <f t="shared" si="135"/>
        <v>118.18999520000001</v>
      </c>
      <c r="AS302" s="170">
        <f t="shared" si="135"/>
        <v>118.29373960000001</v>
      </c>
      <c r="AT302" s="170">
        <f t="shared" si="135"/>
        <v>119.14082919999998</v>
      </c>
      <c r="AU302" s="170">
        <f t="shared" si="135"/>
        <v>119.14082919999998</v>
      </c>
      <c r="AV302" s="170">
        <f t="shared" si="135"/>
        <v>120.10004000000001</v>
      </c>
      <c r="AW302" s="170">
        <f t="shared" si="135"/>
        <v>120.72699080000001</v>
      </c>
      <c r="AX302" s="170">
        <f t="shared" si="135"/>
        <v>121.5759492</v>
      </c>
      <c r="AY302" s="170">
        <f t="shared" si="135"/>
        <v>122.51051879999999</v>
      </c>
      <c r="AZ302" s="170">
        <f t="shared" si="135"/>
        <v>122.65350360000001</v>
      </c>
      <c r="BA302" s="170">
        <f t="shared" si="135"/>
        <v>124.01145199999999</v>
      </c>
      <c r="BB302" s="170">
        <f t="shared" si="135"/>
        <v>124.84084600000001</v>
      </c>
      <c r="BC302" s="170">
        <f t="shared" si="135"/>
        <v>125.99374399999999</v>
      </c>
      <c r="BD302" s="170">
        <f t="shared" si="135"/>
        <v>127.41460079999999</v>
      </c>
      <c r="BE302" s="170">
        <f t="shared" si="135"/>
        <v>126.93767240000001</v>
      </c>
      <c r="BF302" s="170">
        <f t="shared" si="135"/>
        <v>128.23879639999998</v>
      </c>
      <c r="BG302" s="170">
        <f t="shared" si="135"/>
        <v>130.83384640000003</v>
      </c>
      <c r="BH302" s="170">
        <f t="shared" si="135"/>
        <v>131.492572</v>
      </c>
      <c r="BI302" s="170">
        <f t="shared" si="135"/>
        <v>134.36298440000002</v>
      </c>
      <c r="BJ302" s="170">
        <f t="shared" si="135"/>
        <v>136.18139960000002</v>
      </c>
      <c r="BK302" s="170">
        <f t="shared" si="135"/>
        <v>137.88633959999999</v>
      </c>
      <c r="BL302" s="170">
        <f t="shared" si="135"/>
        <v>137.56431040000001</v>
      </c>
      <c r="BM302" s="170">
        <f t="shared" si="135"/>
        <v>138.50606480000002</v>
      </c>
    </row>
    <row r="303" spans="1:65" x14ac:dyDescent="0.25">
      <c r="A303" s="173" t="s">
        <v>160</v>
      </c>
      <c r="B303" s="188"/>
      <c r="C303" s="186">
        <v>2</v>
      </c>
      <c r="D303" s="175">
        <f>(D304*1+D305*1)/2</f>
        <v>102.66499999999999</v>
      </c>
      <c r="E303" s="175">
        <f t="shared" ref="E303:BM303" si="136">(E304*1+E305*1)/2</f>
        <v>102.490195</v>
      </c>
      <c r="F303" s="175">
        <f t="shared" si="136"/>
        <v>102.490195</v>
      </c>
      <c r="G303" s="175">
        <f t="shared" si="136"/>
        <v>104.47512</v>
      </c>
      <c r="H303" s="175">
        <f t="shared" si="136"/>
        <v>107.11674500000001</v>
      </c>
      <c r="I303" s="175">
        <f t="shared" si="136"/>
        <v>107.11674500000001</v>
      </c>
      <c r="J303" s="175">
        <f t="shared" si="136"/>
        <v>109.95776000000001</v>
      </c>
      <c r="K303" s="175">
        <f t="shared" si="136"/>
        <v>110.52844999999999</v>
      </c>
      <c r="L303" s="175">
        <f t="shared" si="136"/>
        <v>110.52844999999999</v>
      </c>
      <c r="M303" s="175">
        <f t="shared" si="136"/>
        <v>110.52844999999999</v>
      </c>
      <c r="N303" s="175">
        <f t="shared" si="136"/>
        <v>110.52844999999999</v>
      </c>
      <c r="O303" s="175">
        <f t="shared" si="136"/>
        <v>111.10523000000001</v>
      </c>
      <c r="P303" s="175">
        <f t="shared" si="136"/>
        <v>112.93648</v>
      </c>
      <c r="Q303" s="175">
        <f t="shared" si="136"/>
        <v>112.93648</v>
      </c>
      <c r="R303" s="175">
        <f t="shared" si="136"/>
        <v>113.18456</v>
      </c>
      <c r="S303" s="175">
        <f t="shared" si="136"/>
        <v>113.18456</v>
      </c>
      <c r="T303" s="175">
        <f t="shared" si="136"/>
        <v>113.18456</v>
      </c>
      <c r="U303" s="175">
        <f t="shared" si="136"/>
        <v>113.18456</v>
      </c>
      <c r="V303" s="176">
        <f t="shared" si="136"/>
        <v>113.18456</v>
      </c>
      <c r="W303" s="176">
        <f t="shared" si="136"/>
        <v>113.18456</v>
      </c>
      <c r="X303" s="176">
        <f t="shared" si="136"/>
        <v>113.18456</v>
      </c>
      <c r="Y303" s="176">
        <f t="shared" si="136"/>
        <v>115.21367000000001</v>
      </c>
      <c r="Z303" s="176">
        <f t="shared" si="136"/>
        <v>117.14633000000001</v>
      </c>
      <c r="AA303" s="176">
        <f t="shared" si="136"/>
        <v>119.14391999999999</v>
      </c>
      <c r="AB303" s="176">
        <f t="shared" si="136"/>
        <v>119.14391999999999</v>
      </c>
      <c r="AC303" s="176">
        <f t="shared" si="136"/>
        <v>122.34294499999999</v>
      </c>
      <c r="AD303" s="176">
        <f t="shared" si="136"/>
        <v>122.34294499999999</v>
      </c>
      <c r="AE303" s="176">
        <f t="shared" si="136"/>
        <v>122.34294499999999</v>
      </c>
      <c r="AF303" s="176">
        <f t="shared" si="136"/>
        <v>122.34294499999999</v>
      </c>
      <c r="AG303" s="176">
        <f t="shared" si="136"/>
        <v>122.34294499999999</v>
      </c>
      <c r="AH303" s="176">
        <f t="shared" si="136"/>
        <v>122.34294499999999</v>
      </c>
      <c r="AI303" s="176">
        <f t="shared" si="136"/>
        <v>128.63320999999999</v>
      </c>
      <c r="AJ303" s="176">
        <f t="shared" si="136"/>
        <v>128.63320999999999</v>
      </c>
      <c r="AK303" s="176">
        <f t="shared" si="136"/>
        <v>128.63320999999999</v>
      </c>
      <c r="AL303" s="176">
        <f t="shared" si="136"/>
        <v>128.63320999999999</v>
      </c>
      <c r="AM303" s="176">
        <f t="shared" si="136"/>
        <v>128.63320999999999</v>
      </c>
      <c r="AN303" s="176">
        <f t="shared" si="136"/>
        <v>128.63320999999999</v>
      </c>
      <c r="AO303" s="176">
        <f t="shared" si="136"/>
        <v>128.64999999999998</v>
      </c>
      <c r="AP303" s="176">
        <f t="shared" si="136"/>
        <v>128.63320999999999</v>
      </c>
      <c r="AQ303" s="176">
        <f t="shared" si="136"/>
        <v>128.63320999999999</v>
      </c>
      <c r="AR303" s="176">
        <f t="shared" si="136"/>
        <v>128.63320999999999</v>
      </c>
      <c r="AS303" s="176">
        <f t="shared" si="136"/>
        <v>128.63320999999999</v>
      </c>
      <c r="AT303" s="176">
        <f t="shared" si="136"/>
        <v>133.64327</v>
      </c>
      <c r="AU303" s="176">
        <f t="shared" si="136"/>
        <v>133.64327</v>
      </c>
      <c r="AV303" s="176">
        <f t="shared" si="136"/>
        <v>134.83552500000002</v>
      </c>
      <c r="AW303" s="176">
        <f t="shared" si="136"/>
        <v>134.83552500000002</v>
      </c>
      <c r="AX303" s="176">
        <f t="shared" si="136"/>
        <v>138.51015000000001</v>
      </c>
      <c r="AY303" s="176">
        <f t="shared" si="136"/>
        <v>138.51015000000001</v>
      </c>
      <c r="AZ303" s="176">
        <f t="shared" si="136"/>
        <v>141.95555000000002</v>
      </c>
      <c r="BA303" s="176">
        <f t="shared" si="136"/>
        <v>146.78211499999998</v>
      </c>
      <c r="BB303" s="176">
        <f t="shared" si="136"/>
        <v>149.022065</v>
      </c>
      <c r="BC303" s="176">
        <f t="shared" si="136"/>
        <v>149.97365500000001</v>
      </c>
      <c r="BD303" s="176">
        <f t="shared" si="136"/>
        <v>149.97365500000001</v>
      </c>
      <c r="BE303" s="176">
        <f t="shared" si="136"/>
        <v>152.08557500000001</v>
      </c>
      <c r="BF303" s="176">
        <f t="shared" si="136"/>
        <v>152.08557500000001</v>
      </c>
      <c r="BG303" s="176">
        <f t="shared" si="136"/>
        <v>156.82988</v>
      </c>
      <c r="BH303" s="176">
        <f t="shared" si="136"/>
        <v>156.82988</v>
      </c>
      <c r="BI303" s="176">
        <f t="shared" si="136"/>
        <v>156.82988</v>
      </c>
      <c r="BJ303" s="176">
        <f t="shared" si="136"/>
        <v>156.82988</v>
      </c>
      <c r="BK303" s="176">
        <f t="shared" si="136"/>
        <v>158.02793500000001</v>
      </c>
      <c r="BL303" s="176">
        <f t="shared" si="136"/>
        <v>158.02793500000001</v>
      </c>
      <c r="BM303" s="176">
        <f t="shared" si="136"/>
        <v>158.02793500000001</v>
      </c>
    </row>
    <row r="304" spans="1:65" x14ac:dyDescent="0.25">
      <c r="B304" s="148" t="s">
        <v>614</v>
      </c>
      <c r="C304" s="148">
        <v>1</v>
      </c>
      <c r="D304" s="178">
        <v>100.83</v>
      </c>
      <c r="E304" s="178">
        <v>100.8318</v>
      </c>
      <c r="F304" s="178">
        <v>100.8318</v>
      </c>
      <c r="G304" s="178">
        <v>104.80165</v>
      </c>
      <c r="H304" s="178">
        <v>105.71549</v>
      </c>
      <c r="I304" s="178">
        <v>105.71549</v>
      </c>
      <c r="J304" s="178">
        <v>106.84480000000001</v>
      </c>
      <c r="K304" s="178">
        <v>107.98618</v>
      </c>
      <c r="L304" s="178">
        <v>107.98618</v>
      </c>
      <c r="M304" s="178">
        <v>107.98618</v>
      </c>
      <c r="N304" s="178">
        <v>107.98618</v>
      </c>
      <c r="O304" s="178">
        <v>109.13974</v>
      </c>
      <c r="P304" s="178">
        <v>109.13974</v>
      </c>
      <c r="Q304" s="178">
        <v>109.13974</v>
      </c>
      <c r="R304" s="178">
        <v>109.63590000000001</v>
      </c>
      <c r="S304" s="178">
        <v>109.63590000000001</v>
      </c>
      <c r="T304" s="178">
        <v>109.63590000000001</v>
      </c>
      <c r="U304" s="178">
        <v>109.63590000000001</v>
      </c>
      <c r="V304" s="179">
        <v>109.63590000000001</v>
      </c>
      <c r="W304" s="179">
        <v>109.63590000000001</v>
      </c>
      <c r="X304" s="179">
        <v>109.63590000000001</v>
      </c>
      <c r="Y304" s="179">
        <v>111.09497</v>
      </c>
      <c r="Z304" s="179">
        <v>111.09497</v>
      </c>
      <c r="AA304" s="179">
        <v>115.09014999999999</v>
      </c>
      <c r="AB304" s="179">
        <v>115.09014999999999</v>
      </c>
      <c r="AC304" s="179">
        <v>116.31961</v>
      </c>
      <c r="AD304" s="179">
        <v>116.31961</v>
      </c>
      <c r="AE304" s="179">
        <v>116.31961</v>
      </c>
      <c r="AF304" s="179">
        <v>116.31961</v>
      </c>
      <c r="AG304" s="179">
        <v>116.31961</v>
      </c>
      <c r="AH304" s="179">
        <v>116.31961</v>
      </c>
      <c r="AI304" s="179">
        <v>119.09444000000001</v>
      </c>
      <c r="AJ304" s="179">
        <v>119.09444000000001</v>
      </c>
      <c r="AK304" s="179">
        <v>119.09444000000001</v>
      </c>
      <c r="AL304" s="179">
        <v>119.09444000000001</v>
      </c>
      <c r="AM304" s="179">
        <v>119.09444000000001</v>
      </c>
      <c r="AN304" s="179">
        <v>119.09444000000001</v>
      </c>
      <c r="AO304" s="179">
        <v>119.1</v>
      </c>
      <c r="AP304" s="179">
        <v>119.09444000000001</v>
      </c>
      <c r="AQ304" s="180">
        <v>119.09444000000001</v>
      </c>
      <c r="AR304" s="180">
        <v>119.09444000000001</v>
      </c>
      <c r="AS304" s="180">
        <v>119.09444000000001</v>
      </c>
      <c r="AT304" s="180">
        <v>122.31077000000001</v>
      </c>
      <c r="AU304" s="180">
        <v>122.31077000000001</v>
      </c>
      <c r="AV304" s="181">
        <v>124.69528</v>
      </c>
      <c r="AW304" s="181">
        <v>124.69528</v>
      </c>
      <c r="AX304" s="181">
        <v>128.21889999999999</v>
      </c>
      <c r="AY304" s="181">
        <v>128.21889999999999</v>
      </c>
      <c r="AZ304" s="181">
        <v>130.28984</v>
      </c>
      <c r="BA304" s="181">
        <v>133.49799999999999</v>
      </c>
      <c r="BB304" s="182">
        <v>137.97790000000001</v>
      </c>
      <c r="BC304" s="182">
        <v>139.88108</v>
      </c>
      <c r="BD304" s="182">
        <v>139.88108</v>
      </c>
      <c r="BE304" s="182">
        <v>139.88108</v>
      </c>
      <c r="BF304" s="183">
        <v>139.88108</v>
      </c>
      <c r="BG304" s="182">
        <v>139.88108</v>
      </c>
      <c r="BH304" s="182">
        <v>139.88108</v>
      </c>
      <c r="BI304" s="182">
        <v>139.88108</v>
      </c>
      <c r="BJ304" s="182">
        <v>139.88108</v>
      </c>
      <c r="BK304" s="182">
        <v>142.27718999999999</v>
      </c>
      <c r="BL304" s="182">
        <v>142.27718999999999</v>
      </c>
      <c r="BM304" s="182">
        <v>142.27718999999999</v>
      </c>
    </row>
    <row r="305" spans="1:65" x14ac:dyDescent="0.25">
      <c r="B305" s="148" t="s">
        <v>615</v>
      </c>
      <c r="C305" s="148">
        <v>1</v>
      </c>
      <c r="D305" s="178">
        <v>104.5</v>
      </c>
      <c r="E305" s="178">
        <v>104.14859</v>
      </c>
      <c r="F305" s="178">
        <v>104.14859</v>
      </c>
      <c r="G305" s="178">
        <v>104.14859</v>
      </c>
      <c r="H305" s="178">
        <v>108.518</v>
      </c>
      <c r="I305" s="178">
        <v>108.518</v>
      </c>
      <c r="J305" s="178">
        <v>113.07071999999999</v>
      </c>
      <c r="K305" s="178">
        <v>113.07071999999999</v>
      </c>
      <c r="L305" s="178">
        <v>113.07071999999999</v>
      </c>
      <c r="M305" s="178">
        <v>113.07071999999999</v>
      </c>
      <c r="N305" s="178">
        <v>113.07071999999999</v>
      </c>
      <c r="O305" s="178">
        <v>113.07071999999999</v>
      </c>
      <c r="P305" s="178">
        <v>116.73322</v>
      </c>
      <c r="Q305" s="178">
        <v>116.73322</v>
      </c>
      <c r="R305" s="178">
        <v>116.73322</v>
      </c>
      <c r="S305" s="178">
        <v>116.73322</v>
      </c>
      <c r="T305" s="178">
        <v>116.73322</v>
      </c>
      <c r="U305" s="178">
        <v>116.73322</v>
      </c>
      <c r="V305" s="179">
        <v>116.73322</v>
      </c>
      <c r="W305" s="179">
        <v>116.73322</v>
      </c>
      <c r="X305" s="179">
        <v>116.73322</v>
      </c>
      <c r="Y305" s="179">
        <v>119.33237</v>
      </c>
      <c r="Z305" s="179">
        <v>123.19768999999999</v>
      </c>
      <c r="AA305" s="179">
        <v>123.19768999999999</v>
      </c>
      <c r="AB305" s="179">
        <v>123.19768999999999</v>
      </c>
      <c r="AC305" s="179">
        <v>128.36627999999999</v>
      </c>
      <c r="AD305" s="179">
        <v>128.36627999999999</v>
      </c>
      <c r="AE305" s="179">
        <v>128.36627999999999</v>
      </c>
      <c r="AF305" s="179">
        <v>128.36627999999999</v>
      </c>
      <c r="AG305" s="179">
        <v>128.36627999999999</v>
      </c>
      <c r="AH305" s="179">
        <v>128.36627999999999</v>
      </c>
      <c r="AI305" s="179">
        <v>138.17197999999999</v>
      </c>
      <c r="AJ305" s="179">
        <v>138.17197999999999</v>
      </c>
      <c r="AK305" s="179">
        <v>138.17197999999999</v>
      </c>
      <c r="AL305" s="179">
        <v>138.17197999999999</v>
      </c>
      <c r="AM305" s="179">
        <v>138.17197999999999</v>
      </c>
      <c r="AN305" s="179">
        <v>138.17197999999999</v>
      </c>
      <c r="AO305" s="179">
        <v>138.19999999999999</v>
      </c>
      <c r="AP305" s="179">
        <v>138.17197999999999</v>
      </c>
      <c r="AQ305" s="180">
        <v>138.17197999999999</v>
      </c>
      <c r="AR305" s="180">
        <v>138.17197999999999</v>
      </c>
      <c r="AS305" s="180">
        <v>138.17197999999999</v>
      </c>
      <c r="AT305" s="180">
        <v>144.97577000000001</v>
      </c>
      <c r="AU305" s="180">
        <v>144.97577000000001</v>
      </c>
      <c r="AV305" s="181">
        <v>144.97577000000001</v>
      </c>
      <c r="AW305" s="181">
        <v>144.97577000000001</v>
      </c>
      <c r="AX305" s="181">
        <v>148.8014</v>
      </c>
      <c r="AY305" s="181">
        <v>148.8014</v>
      </c>
      <c r="AZ305" s="181">
        <v>153.62126000000001</v>
      </c>
      <c r="BA305" s="181">
        <v>160.06622999999999</v>
      </c>
      <c r="BB305" s="182">
        <v>160.06622999999999</v>
      </c>
      <c r="BC305" s="182">
        <v>160.06622999999999</v>
      </c>
      <c r="BD305" s="182">
        <v>160.06622999999999</v>
      </c>
      <c r="BE305" s="182">
        <v>164.29006999999999</v>
      </c>
      <c r="BF305" s="183">
        <v>164.29006999999999</v>
      </c>
      <c r="BG305" s="182">
        <v>173.77868000000001</v>
      </c>
      <c r="BH305" s="182">
        <v>173.77868000000001</v>
      </c>
      <c r="BI305" s="182">
        <v>173.77868000000001</v>
      </c>
      <c r="BJ305" s="182">
        <v>173.77868000000001</v>
      </c>
      <c r="BK305" s="182">
        <v>173.77868000000001</v>
      </c>
      <c r="BL305" s="182">
        <v>173.77868000000001</v>
      </c>
      <c r="BM305" s="182">
        <v>173.77868000000001</v>
      </c>
    </row>
    <row r="306" spans="1:65" x14ac:dyDescent="0.25">
      <c r="B306" s="148" t="s">
        <v>616</v>
      </c>
      <c r="D306" s="148">
        <v>1</v>
      </c>
      <c r="E306" s="178"/>
      <c r="F306" s="178"/>
      <c r="G306" s="178"/>
      <c r="H306" s="178"/>
      <c r="I306" s="178"/>
      <c r="J306" s="178"/>
      <c r="K306" s="178"/>
      <c r="L306" s="178"/>
      <c r="M306" s="178"/>
      <c r="N306" s="178"/>
      <c r="O306" s="178"/>
      <c r="P306" s="178"/>
      <c r="Q306" s="178"/>
      <c r="R306" s="178"/>
      <c r="S306" s="178"/>
      <c r="T306" s="178"/>
      <c r="U306" s="178"/>
      <c r="V306" s="179"/>
      <c r="W306" s="179"/>
      <c r="X306" s="179"/>
      <c r="Y306" s="179"/>
      <c r="Z306" s="179"/>
      <c r="AA306" s="179"/>
      <c r="AB306" s="179"/>
      <c r="AC306" s="179"/>
      <c r="AD306" s="179"/>
      <c r="AE306" s="179"/>
      <c r="AF306" s="179"/>
      <c r="AG306" s="179"/>
      <c r="AH306" s="179"/>
      <c r="AI306" s="179"/>
      <c r="AJ306" s="179"/>
      <c r="AK306" s="179"/>
      <c r="AL306" s="179"/>
      <c r="AM306" s="179"/>
      <c r="AN306" s="179"/>
      <c r="AO306" s="179"/>
      <c r="AP306" s="179"/>
      <c r="AQ306" s="180"/>
      <c r="AR306" s="180"/>
      <c r="AS306" s="180"/>
      <c r="AT306" s="180"/>
      <c r="AU306" s="180"/>
      <c r="AV306" s="181"/>
      <c r="AW306" s="181"/>
      <c r="AX306" s="181"/>
      <c r="AY306" s="181"/>
      <c r="AZ306" s="181"/>
      <c r="BA306" s="181"/>
      <c r="BB306" s="182"/>
      <c r="BC306" s="182"/>
      <c r="BD306" s="182"/>
      <c r="BE306" s="182"/>
      <c r="BF306" s="183"/>
      <c r="BG306" s="182"/>
      <c r="BH306" s="182"/>
      <c r="BI306" s="182"/>
      <c r="BJ306" s="182"/>
      <c r="BK306" s="182"/>
      <c r="BL306" s="182"/>
      <c r="BM306" s="182"/>
    </row>
    <row r="307" spans="1:65" x14ac:dyDescent="0.25">
      <c r="A307" s="173" t="s">
        <v>161</v>
      </c>
      <c r="B307" s="188"/>
      <c r="C307" s="186">
        <v>23</v>
      </c>
      <c r="D307" s="175">
        <f>(D308*6+D309*2+D310*5+D311*10)/23</f>
        <v>107.68086956521738</v>
      </c>
      <c r="E307" s="175">
        <f t="shared" ref="E307:BM307" si="137">(E308*6+E309*2+E310*5+E311*10)/23</f>
        <v>108.01167043478263</v>
      </c>
      <c r="F307" s="175">
        <f t="shared" si="137"/>
        <v>108.65690608695651</v>
      </c>
      <c r="G307" s="175">
        <f t="shared" si="137"/>
        <v>109.94499956521739</v>
      </c>
      <c r="H307" s="175">
        <f t="shared" si="137"/>
        <v>109.35549608695652</v>
      </c>
      <c r="I307" s="175">
        <f t="shared" si="137"/>
        <v>109.06716304347826</v>
      </c>
      <c r="J307" s="175">
        <f t="shared" si="137"/>
        <v>109.09520130434782</v>
      </c>
      <c r="K307" s="175">
        <f t="shared" si="137"/>
        <v>109.90419695652174</v>
      </c>
      <c r="L307" s="175">
        <f t="shared" si="137"/>
        <v>109.54030913043479</v>
      </c>
      <c r="M307" s="175">
        <f t="shared" si="137"/>
        <v>110.92980391304346</v>
      </c>
      <c r="N307" s="175">
        <f t="shared" si="137"/>
        <v>110.96266347826088</v>
      </c>
      <c r="O307" s="175">
        <f t="shared" si="137"/>
        <v>111.21914391304347</v>
      </c>
      <c r="P307" s="175">
        <f t="shared" si="137"/>
        <v>111.16138304347825</v>
      </c>
      <c r="Q307" s="175">
        <f t="shared" si="137"/>
        <v>111.50858695652175</v>
      </c>
      <c r="R307" s="175">
        <f t="shared" si="137"/>
        <v>111.94892347826088</v>
      </c>
      <c r="S307" s="175">
        <f t="shared" si="137"/>
        <v>112.28630826086959</v>
      </c>
      <c r="T307" s="175">
        <f t="shared" si="137"/>
        <v>113.15191913043478</v>
      </c>
      <c r="U307" s="175">
        <f t="shared" si="137"/>
        <v>112.13073391304347</v>
      </c>
      <c r="V307" s="176">
        <f t="shared" si="137"/>
        <v>112.88169956521739</v>
      </c>
      <c r="W307" s="176">
        <f t="shared" si="137"/>
        <v>112.85530913043478</v>
      </c>
      <c r="X307" s="176">
        <f t="shared" si="137"/>
        <v>111.87181217391304</v>
      </c>
      <c r="Y307" s="176">
        <f t="shared" si="137"/>
        <v>111.86011521739131</v>
      </c>
      <c r="Z307" s="176">
        <f t="shared" si="137"/>
        <v>111.58204130434783</v>
      </c>
      <c r="AA307" s="176">
        <f t="shared" si="137"/>
        <v>113.07398391304348</v>
      </c>
      <c r="AB307" s="176">
        <f t="shared" si="137"/>
        <v>113.9849743478261</v>
      </c>
      <c r="AC307" s="176">
        <f t="shared" si="137"/>
        <v>115.18669869565217</v>
      </c>
      <c r="AD307" s="176">
        <f t="shared" si="137"/>
        <v>114.94091347826088</v>
      </c>
      <c r="AE307" s="176">
        <f t="shared" si="137"/>
        <v>115.36781652173913</v>
      </c>
      <c r="AF307" s="176">
        <f t="shared" si="137"/>
        <v>114.94668217391305</v>
      </c>
      <c r="AG307" s="176">
        <f t="shared" si="137"/>
        <v>115.25028130434784</v>
      </c>
      <c r="AH307" s="176">
        <f t="shared" si="137"/>
        <v>116.95050782608696</v>
      </c>
      <c r="AI307" s="176">
        <f t="shared" si="137"/>
        <v>119.21487130434782</v>
      </c>
      <c r="AJ307" s="176">
        <f t="shared" si="137"/>
        <v>119.59383304347826</v>
      </c>
      <c r="AK307" s="176">
        <f t="shared" si="137"/>
        <v>116.69649130434782</v>
      </c>
      <c r="AL307" s="176">
        <f t="shared" si="137"/>
        <v>114.42925608695653</v>
      </c>
      <c r="AM307" s="176">
        <f t="shared" si="137"/>
        <v>114.35524043478263</v>
      </c>
      <c r="AN307" s="176">
        <f t="shared" si="137"/>
        <v>114.66283000000001</v>
      </c>
      <c r="AO307" s="176">
        <f t="shared" si="137"/>
        <v>115.80056782608695</v>
      </c>
      <c r="AP307" s="176">
        <f t="shared" si="137"/>
        <v>115.90493391304346</v>
      </c>
      <c r="AQ307" s="176">
        <f t="shared" si="137"/>
        <v>116.89889173913043</v>
      </c>
      <c r="AR307" s="176">
        <f t="shared" si="137"/>
        <v>117.28188956521741</v>
      </c>
      <c r="AS307" s="176">
        <f t="shared" si="137"/>
        <v>117.39465521739132</v>
      </c>
      <c r="AT307" s="176">
        <f t="shared" si="137"/>
        <v>117.87974739130433</v>
      </c>
      <c r="AU307" s="176">
        <f t="shared" si="137"/>
        <v>117.87974739130433</v>
      </c>
      <c r="AV307" s="176">
        <f t="shared" si="137"/>
        <v>118.81869347826088</v>
      </c>
      <c r="AW307" s="176">
        <f t="shared" si="137"/>
        <v>119.50016173913045</v>
      </c>
      <c r="AX307" s="176">
        <f t="shared" si="137"/>
        <v>120.10340999999998</v>
      </c>
      <c r="AY307" s="176">
        <f t="shared" si="137"/>
        <v>121.11924652173911</v>
      </c>
      <c r="AZ307" s="176">
        <f t="shared" si="137"/>
        <v>120.97506478260868</v>
      </c>
      <c r="BA307" s="176">
        <f t="shared" si="137"/>
        <v>122.03139434782608</v>
      </c>
      <c r="BB307" s="176">
        <f t="shared" si="137"/>
        <v>122.73813130434783</v>
      </c>
      <c r="BC307" s="176">
        <f t="shared" si="137"/>
        <v>123.90853434782608</v>
      </c>
      <c r="BD307" s="176">
        <f t="shared" si="137"/>
        <v>125.45294391304347</v>
      </c>
      <c r="BE307" s="176">
        <f t="shared" si="137"/>
        <v>124.75089826086958</v>
      </c>
      <c r="BF307" s="176">
        <f t="shared" si="137"/>
        <v>126.16516347826085</v>
      </c>
      <c r="BG307" s="176">
        <f t="shared" si="137"/>
        <v>128.57332173913045</v>
      </c>
      <c r="BH307" s="176">
        <f t="shared" si="137"/>
        <v>129.28932782608695</v>
      </c>
      <c r="BI307" s="176">
        <f t="shared" si="137"/>
        <v>132.40934130434783</v>
      </c>
      <c r="BJ307" s="176">
        <f t="shared" si="137"/>
        <v>134.38587956521741</v>
      </c>
      <c r="BK307" s="176">
        <f t="shared" si="137"/>
        <v>136.13489652173911</v>
      </c>
      <c r="BL307" s="176">
        <f t="shared" si="137"/>
        <v>135.78486478260871</v>
      </c>
      <c r="BM307" s="176">
        <f t="shared" si="137"/>
        <v>136.80851086956523</v>
      </c>
    </row>
    <row r="308" spans="1:65" x14ac:dyDescent="0.25">
      <c r="B308" s="148" t="s">
        <v>617</v>
      </c>
      <c r="C308" s="148">
        <v>6</v>
      </c>
      <c r="D308" s="178">
        <v>105.78</v>
      </c>
      <c r="E308" s="178">
        <v>105.78</v>
      </c>
      <c r="F308" s="178">
        <v>106</v>
      </c>
      <c r="G308" s="178">
        <v>107.60389000000001</v>
      </c>
      <c r="H308" s="178">
        <v>107.70854</v>
      </c>
      <c r="I308" s="178">
        <v>107.72062</v>
      </c>
      <c r="J308" s="178">
        <v>107.43362</v>
      </c>
      <c r="K308" s="178">
        <v>107.53869</v>
      </c>
      <c r="L308" s="178">
        <v>107.79349999999999</v>
      </c>
      <c r="M308" s="178">
        <v>109.2367</v>
      </c>
      <c r="N308" s="178">
        <v>108.59045</v>
      </c>
      <c r="O308" s="178">
        <v>108.83402</v>
      </c>
      <c r="P308" s="178">
        <v>109.05931</v>
      </c>
      <c r="Q308" s="178">
        <v>108.78802</v>
      </c>
      <c r="R308" s="178">
        <v>110.17310000000001</v>
      </c>
      <c r="S308" s="178">
        <v>109.96519000000001</v>
      </c>
      <c r="T308" s="178">
        <v>110.42843000000001</v>
      </c>
      <c r="U308" s="178">
        <v>110.2687</v>
      </c>
      <c r="V308" s="179">
        <v>111.21160999999999</v>
      </c>
      <c r="W308" s="179">
        <v>111.01999000000001</v>
      </c>
      <c r="X308" s="179">
        <v>110.55846</v>
      </c>
      <c r="Y308" s="179">
        <v>111.09457999999999</v>
      </c>
      <c r="Z308" s="179">
        <v>111.2582</v>
      </c>
      <c r="AA308" s="179">
        <v>111.66717</v>
      </c>
      <c r="AB308" s="179">
        <v>112.61257999999999</v>
      </c>
      <c r="AC308" s="179">
        <v>113.98707</v>
      </c>
      <c r="AD308" s="179">
        <v>113.79949999999999</v>
      </c>
      <c r="AE308" s="179">
        <v>114.19956999999999</v>
      </c>
      <c r="AF308" s="179">
        <v>113.65244</v>
      </c>
      <c r="AG308" s="179">
        <v>114.16848</v>
      </c>
      <c r="AH308" s="179">
        <v>116.13346</v>
      </c>
      <c r="AI308" s="179">
        <v>117.72140666666667</v>
      </c>
      <c r="AJ308" s="179">
        <v>117.51472</v>
      </c>
      <c r="AK308" s="179">
        <v>111.99979</v>
      </c>
      <c r="AL308" s="179">
        <v>108.98263</v>
      </c>
      <c r="AM308" s="179">
        <v>108.22148</v>
      </c>
      <c r="AN308" s="180">
        <v>108.92191000000001</v>
      </c>
      <c r="AO308" s="180">
        <v>110.32904000000001</v>
      </c>
      <c r="AP308" s="179">
        <v>109.20187</v>
      </c>
      <c r="AQ308" s="180">
        <v>110.46128</v>
      </c>
      <c r="AR308" s="180">
        <v>111.40788999999999</v>
      </c>
      <c r="AS308" s="180">
        <v>111.41028</v>
      </c>
      <c r="AT308" s="180">
        <v>111.67894</v>
      </c>
      <c r="AU308" s="180">
        <v>111.67894</v>
      </c>
      <c r="AV308" s="181">
        <v>112.53233</v>
      </c>
      <c r="AW308" s="181">
        <v>113.9849</v>
      </c>
      <c r="AX308" s="181">
        <v>113.87391</v>
      </c>
      <c r="AY308" s="181">
        <v>116.25566999999999</v>
      </c>
      <c r="AZ308" s="181">
        <v>114.65222</v>
      </c>
      <c r="BA308" s="181">
        <v>116.01197000000001</v>
      </c>
      <c r="BB308" s="182">
        <v>117.03136000000001</v>
      </c>
      <c r="BC308" s="182">
        <v>118.04356</v>
      </c>
      <c r="BD308" s="182">
        <v>118.15933</v>
      </c>
      <c r="BE308" s="182">
        <v>117.38612999999999</v>
      </c>
      <c r="BF308" s="183">
        <v>119.27852</v>
      </c>
      <c r="BG308" s="182">
        <v>119.83188</v>
      </c>
      <c r="BH308" s="182">
        <v>120.92444</v>
      </c>
      <c r="BI308" s="182">
        <v>121.83919</v>
      </c>
      <c r="BJ308" s="182">
        <v>121.44257</v>
      </c>
      <c r="BK308" s="182">
        <v>122.08582</v>
      </c>
      <c r="BL308" s="182">
        <v>121.86713</v>
      </c>
      <c r="BM308" s="182">
        <v>123.22103</v>
      </c>
    </row>
    <row r="309" spans="1:65" x14ac:dyDescent="0.25">
      <c r="B309" s="148" t="s">
        <v>618</v>
      </c>
      <c r="C309" s="148">
        <v>2</v>
      </c>
      <c r="D309" s="178">
        <v>107.2</v>
      </c>
      <c r="E309" s="178">
        <v>108.94602</v>
      </c>
      <c r="F309" s="178">
        <v>109.29937</v>
      </c>
      <c r="G309" s="178">
        <v>110.64676</v>
      </c>
      <c r="H309" s="178">
        <v>110.32406</v>
      </c>
      <c r="I309" s="178">
        <v>110.45572</v>
      </c>
      <c r="J309" s="178">
        <v>110.06783</v>
      </c>
      <c r="K309" s="178">
        <v>112.76636999999999</v>
      </c>
      <c r="L309" s="178">
        <v>109.97589000000001</v>
      </c>
      <c r="M309" s="178">
        <v>112.38405</v>
      </c>
      <c r="N309" s="178">
        <v>113.61557999999999</v>
      </c>
      <c r="O309" s="178">
        <v>113.61557999999999</v>
      </c>
      <c r="P309" s="178">
        <v>109.36348</v>
      </c>
      <c r="Q309" s="178">
        <v>113.00229</v>
      </c>
      <c r="R309" s="178">
        <v>113.35674</v>
      </c>
      <c r="S309" s="178">
        <v>114.52124000000001</v>
      </c>
      <c r="T309" s="178">
        <v>115.79143000000001</v>
      </c>
      <c r="U309" s="178">
        <v>113.25288999999999</v>
      </c>
      <c r="V309" s="179">
        <v>113.85252</v>
      </c>
      <c r="W309" s="179">
        <v>114.24653000000001</v>
      </c>
      <c r="X309" s="179">
        <v>113.95723</v>
      </c>
      <c r="Y309" s="179">
        <v>113.45223</v>
      </c>
      <c r="Z309" s="179">
        <v>107.63564</v>
      </c>
      <c r="AA309" s="179">
        <v>115.81855</v>
      </c>
      <c r="AB309" s="179">
        <v>115.33598000000001</v>
      </c>
      <c r="AC309" s="179">
        <v>117.69929999999999</v>
      </c>
      <c r="AD309" s="179">
        <v>117.97744</v>
      </c>
      <c r="AE309" s="179">
        <v>117.97744</v>
      </c>
      <c r="AF309" s="179">
        <v>115.61929000000001</v>
      </c>
      <c r="AG309" s="179">
        <v>113.62416</v>
      </c>
      <c r="AH309" s="179">
        <v>117.92126</v>
      </c>
      <c r="AI309" s="179">
        <v>117.93040999999999</v>
      </c>
      <c r="AJ309" s="179">
        <v>118.86982</v>
      </c>
      <c r="AK309" s="179">
        <v>104.36541</v>
      </c>
      <c r="AL309" s="179">
        <v>98.862729999999999</v>
      </c>
      <c r="AM309" s="179">
        <v>99.673820000000006</v>
      </c>
      <c r="AN309" s="180">
        <v>99.673820000000006</v>
      </c>
      <c r="AO309" s="180">
        <v>92.382459999999995</v>
      </c>
      <c r="AP309" s="179">
        <v>95.32687</v>
      </c>
      <c r="AQ309" s="180">
        <v>95.550150000000002</v>
      </c>
      <c r="AR309" s="180">
        <v>95.792450000000002</v>
      </c>
      <c r="AS309" s="180">
        <v>98.05977</v>
      </c>
      <c r="AT309" s="180">
        <v>99.031750000000002</v>
      </c>
      <c r="AU309" s="180">
        <v>99.031750000000002</v>
      </c>
      <c r="AV309" s="181">
        <v>95.911159999999995</v>
      </c>
      <c r="AW309" s="181">
        <v>97.208510000000004</v>
      </c>
      <c r="AX309" s="181">
        <v>97.154499999999999</v>
      </c>
      <c r="AY309" s="181">
        <v>96.554100000000005</v>
      </c>
      <c r="AZ309" s="181">
        <v>94.599710000000002</v>
      </c>
      <c r="BA309" s="181">
        <v>94.441770000000005</v>
      </c>
      <c r="BB309" s="182">
        <v>95.07038</v>
      </c>
      <c r="BC309" s="182">
        <v>93.035889999999995</v>
      </c>
      <c r="BD309" s="182">
        <v>93.325190000000006</v>
      </c>
      <c r="BE309" s="182">
        <v>94.531090000000006</v>
      </c>
      <c r="BF309" s="183">
        <v>96.43432</v>
      </c>
      <c r="BG309" s="182">
        <v>99.366730000000004</v>
      </c>
      <c r="BH309" s="182">
        <v>100.0573</v>
      </c>
      <c r="BI309" s="182">
        <v>102.01837</v>
      </c>
      <c r="BJ309" s="182">
        <v>102.85892</v>
      </c>
      <c r="BK309" s="182">
        <v>103.01571</v>
      </c>
      <c r="BL309" s="182">
        <v>102.08986</v>
      </c>
      <c r="BM309" s="182">
        <v>103.03115</v>
      </c>
    </row>
    <row r="310" spans="1:65" x14ac:dyDescent="0.25">
      <c r="B310" s="148" t="s">
        <v>619</v>
      </c>
      <c r="C310" s="148">
        <v>5</v>
      </c>
      <c r="D310" s="178">
        <v>109.28</v>
      </c>
      <c r="E310" s="178">
        <v>109.1139</v>
      </c>
      <c r="F310" s="178">
        <v>108.96742999999999</v>
      </c>
      <c r="G310" s="178">
        <v>110.87222</v>
      </c>
      <c r="H310" s="178">
        <v>110.2218</v>
      </c>
      <c r="I310" s="178">
        <v>108.94185</v>
      </c>
      <c r="J310" s="178">
        <v>109.49046</v>
      </c>
      <c r="K310" s="178">
        <v>109.45577</v>
      </c>
      <c r="L310" s="178">
        <v>107.88901</v>
      </c>
      <c r="M310" s="178">
        <v>109.35388</v>
      </c>
      <c r="N310" s="178">
        <v>109.32498</v>
      </c>
      <c r="O310" s="178">
        <v>109.32498</v>
      </c>
      <c r="P310" s="178">
        <v>109.40833000000001</v>
      </c>
      <c r="Q310" s="178">
        <v>108.55549999999999</v>
      </c>
      <c r="R310" s="178">
        <v>109.40975</v>
      </c>
      <c r="S310" s="178">
        <v>108.24665</v>
      </c>
      <c r="T310" s="178">
        <v>108.98061</v>
      </c>
      <c r="U310" s="178">
        <v>108.82890999999999</v>
      </c>
      <c r="V310" s="179">
        <v>109.44047</v>
      </c>
      <c r="W310" s="179">
        <v>108.59712</v>
      </c>
      <c r="X310" s="179">
        <v>108.31019000000001</v>
      </c>
      <c r="Y310" s="179">
        <v>108.04709</v>
      </c>
      <c r="Z310" s="179">
        <v>108.84774</v>
      </c>
      <c r="AA310" s="179">
        <v>108.83667</v>
      </c>
      <c r="AB310" s="179">
        <v>108.7466</v>
      </c>
      <c r="AC310" s="179">
        <v>108.67402</v>
      </c>
      <c r="AD310" s="179">
        <v>108.60241000000001</v>
      </c>
      <c r="AE310" s="179">
        <v>108.75336</v>
      </c>
      <c r="AF310" s="179">
        <v>108.20399</v>
      </c>
      <c r="AG310" s="179">
        <v>110.15969</v>
      </c>
      <c r="AH310" s="179">
        <v>109.81059</v>
      </c>
      <c r="AI310" s="179">
        <v>111.01485399999999</v>
      </c>
      <c r="AJ310" s="179">
        <v>111.93940000000001</v>
      </c>
      <c r="AK310" s="179">
        <v>115.0608</v>
      </c>
      <c r="AL310" s="179">
        <v>118.39219</v>
      </c>
      <c r="AM310" s="179">
        <v>119.13189</v>
      </c>
      <c r="AN310" s="180">
        <v>119.033198</v>
      </c>
      <c r="AO310" s="180">
        <v>119.41477999999999</v>
      </c>
      <c r="AP310" s="179">
        <v>119.84894</v>
      </c>
      <c r="AQ310" s="180">
        <v>120.48745</v>
      </c>
      <c r="AR310" s="180">
        <v>121.82519000000001</v>
      </c>
      <c r="AS310" s="180">
        <v>121.89917</v>
      </c>
      <c r="AT310" s="180">
        <v>122.20238000000001</v>
      </c>
      <c r="AU310" s="180">
        <v>122.20238000000001</v>
      </c>
      <c r="AV310" s="181">
        <v>122.38273</v>
      </c>
      <c r="AW310" s="181">
        <v>123.15546000000001</v>
      </c>
      <c r="AX310" s="181">
        <v>125.2458</v>
      </c>
      <c r="AY310" s="181">
        <v>125.93398999999999</v>
      </c>
      <c r="AZ310" s="181">
        <v>126.44275</v>
      </c>
      <c r="BA310" s="181">
        <v>126.30647</v>
      </c>
      <c r="BB310" s="182">
        <v>126.52961999999999</v>
      </c>
      <c r="BC310" s="182">
        <v>127.81263</v>
      </c>
      <c r="BD310" s="182">
        <v>132.18226999999999</v>
      </c>
      <c r="BE310" s="182">
        <v>132.21847</v>
      </c>
      <c r="BF310" s="183">
        <v>134.37180000000001</v>
      </c>
      <c r="BG310" s="182">
        <v>135.22503</v>
      </c>
      <c r="BH310" s="182">
        <v>136.66171</v>
      </c>
      <c r="BI310" s="182">
        <v>141.5865</v>
      </c>
      <c r="BJ310" s="182">
        <v>143.6163</v>
      </c>
      <c r="BK310" s="182">
        <v>146.27343999999999</v>
      </c>
      <c r="BL310" s="182">
        <v>147.34474</v>
      </c>
      <c r="BM310" s="182">
        <v>147.34474</v>
      </c>
    </row>
    <row r="311" spans="1:65" x14ac:dyDescent="0.25">
      <c r="B311" s="148" t="s">
        <v>620</v>
      </c>
      <c r="C311" s="148">
        <v>10</v>
      </c>
      <c r="D311" s="178">
        <v>108.11799999999998</v>
      </c>
      <c r="E311" s="178">
        <v>108.61268800000001</v>
      </c>
      <c r="F311" s="178">
        <v>109.96729500000001</v>
      </c>
      <c r="G311" s="178">
        <v>110.74570300000001</v>
      </c>
      <c r="H311" s="178">
        <v>109.71680499999999</v>
      </c>
      <c r="I311" s="178">
        <v>109.660034</v>
      </c>
      <c r="J311" s="178">
        <v>109.69999499999999</v>
      </c>
      <c r="K311" s="178">
        <v>110.97528</v>
      </c>
      <c r="L311" s="178">
        <v>111.326928</v>
      </c>
      <c r="M311" s="178">
        <v>112.442779</v>
      </c>
      <c r="N311" s="178">
        <v>112.67425</v>
      </c>
      <c r="O311" s="178">
        <v>113.11801299999999</v>
      </c>
      <c r="P311" s="178">
        <v>113.65873400000001</v>
      </c>
      <c r="Q311" s="178">
        <v>114.31873</v>
      </c>
      <c r="R311" s="178">
        <v>114.002441</v>
      </c>
      <c r="S311" s="178">
        <v>115.25182200000002</v>
      </c>
      <c r="T311" s="178">
        <v>116.343765</v>
      </c>
      <c r="U311" s="178">
        <v>114.67443500000002</v>
      </c>
      <c r="V311" s="179">
        <v>115.41020399999999</v>
      </c>
      <c r="W311" s="179">
        <v>115.807351</v>
      </c>
      <c r="X311" s="179">
        <v>114.023551</v>
      </c>
      <c r="Y311" s="179">
        <v>113.90752599999999</v>
      </c>
      <c r="Z311" s="179">
        <v>113.93277700000002</v>
      </c>
      <c r="AA311" s="179">
        <v>115.487816</v>
      </c>
      <c r="AB311" s="179">
        <v>117.15739699999999</v>
      </c>
      <c r="AC311" s="179">
        <v>118.66029499999999</v>
      </c>
      <c r="AD311" s="179">
        <v>118.187708</v>
      </c>
      <c r="AE311" s="179">
        <v>118.85406799999998</v>
      </c>
      <c r="AF311" s="179">
        <v>118.96005199999999</v>
      </c>
      <c r="AG311" s="179">
        <v>118.76988199999998</v>
      </c>
      <c r="AH311" s="179">
        <v>120.81654499999999</v>
      </c>
      <c r="AI311" s="179">
        <v>124.467851</v>
      </c>
      <c r="AJ311" s="179">
        <v>124.81332</v>
      </c>
      <c r="AK311" s="179">
        <v>122.798574</v>
      </c>
      <c r="AL311" s="179">
        <v>118.82907</v>
      </c>
      <c r="AM311" s="179">
        <v>118.583456</v>
      </c>
      <c r="AN311" s="179">
        <v>118.92</v>
      </c>
      <c r="AO311" s="179">
        <v>121.96</v>
      </c>
      <c r="AP311" s="179">
        <v>122.070382</v>
      </c>
      <c r="AQ311" s="180">
        <v>123.23692799999999</v>
      </c>
      <c r="AR311" s="180">
        <v>122.832527</v>
      </c>
      <c r="AS311" s="180">
        <v>122.6</v>
      </c>
      <c r="AT311" s="180">
        <v>123.20851499999999</v>
      </c>
      <c r="AU311" s="180">
        <v>123.20851499999999</v>
      </c>
      <c r="AV311" s="181">
        <v>125.39</v>
      </c>
      <c r="AW311" s="181">
        <v>125.44</v>
      </c>
      <c r="AX311" s="181">
        <v>125.85969700000001</v>
      </c>
      <c r="AY311" s="181">
        <v>126.54304999999999</v>
      </c>
      <c r="AZ311" s="181">
        <v>127.31</v>
      </c>
      <c r="BA311" s="181">
        <v>129.023436</v>
      </c>
      <c r="BB311" s="149">
        <v>129.80000000000001</v>
      </c>
      <c r="BC311" s="181">
        <v>131.65</v>
      </c>
      <c r="BD311" s="181">
        <v>132.88999999999999</v>
      </c>
      <c r="BE311" s="182">
        <v>131.47993500000001</v>
      </c>
      <c r="BF311" s="181">
        <v>132.13999999999999</v>
      </c>
      <c r="BG311" s="181">
        <v>136.333651</v>
      </c>
      <c r="BH311" s="181">
        <v>136.46847499999998</v>
      </c>
      <c r="BI311" s="181">
        <v>140.24104700000001</v>
      </c>
      <c r="BJ311" s="182">
        <v>143.84204700000001</v>
      </c>
      <c r="BK311" s="181">
        <v>146.11890799999998</v>
      </c>
      <c r="BL311" s="181">
        <v>145.09456900000001</v>
      </c>
      <c r="BM311" s="181">
        <v>146.44835699999999</v>
      </c>
    </row>
    <row r="312" spans="1:65" x14ac:dyDescent="0.25">
      <c r="A312" s="189" t="s">
        <v>162</v>
      </c>
      <c r="B312" s="188"/>
      <c r="C312" s="168">
        <v>7</v>
      </c>
      <c r="D312" s="169">
        <f>(D313*4+D315*3)/7</f>
        <v>105.03142857142858</v>
      </c>
      <c r="E312" s="169">
        <f t="shared" ref="E312:BM312" si="138">(E313*4+E315*3)/7</f>
        <v>105.76739571428571</v>
      </c>
      <c r="F312" s="169">
        <f t="shared" si="138"/>
        <v>105.76739571428571</v>
      </c>
      <c r="G312" s="169">
        <f t="shared" si="138"/>
        <v>107.28227571428572</v>
      </c>
      <c r="H312" s="169">
        <f t="shared" si="138"/>
        <v>107.28227571428572</v>
      </c>
      <c r="I312" s="169">
        <f t="shared" si="138"/>
        <v>107.28227571428572</v>
      </c>
      <c r="J312" s="169">
        <f t="shared" si="138"/>
        <v>108.02639142857143</v>
      </c>
      <c r="K312" s="169">
        <f t="shared" si="138"/>
        <v>108.02639571428573</v>
      </c>
      <c r="L312" s="169">
        <f t="shared" si="138"/>
        <v>108.02639571428573</v>
      </c>
      <c r="M312" s="169">
        <f t="shared" si="138"/>
        <v>108.02639571428573</v>
      </c>
      <c r="N312" s="169">
        <f t="shared" si="138"/>
        <v>108.02639571428573</v>
      </c>
      <c r="O312" s="169">
        <f t="shared" si="138"/>
        <v>108.92504571428572</v>
      </c>
      <c r="P312" s="169">
        <f t="shared" si="138"/>
        <v>111.28195571428571</v>
      </c>
      <c r="Q312" s="169">
        <f t="shared" si="138"/>
        <v>112.91830142857144</v>
      </c>
      <c r="R312" s="169">
        <f t="shared" si="138"/>
        <v>112.91830142857144</v>
      </c>
      <c r="S312" s="169">
        <f t="shared" si="138"/>
        <v>113.17905714285715</v>
      </c>
      <c r="T312" s="169">
        <f t="shared" si="138"/>
        <v>113.87361714285716</v>
      </c>
      <c r="U312" s="169">
        <f t="shared" si="138"/>
        <v>113.87361714285716</v>
      </c>
      <c r="V312" s="170">
        <f t="shared" si="138"/>
        <v>113.87361714285716</v>
      </c>
      <c r="W312" s="170">
        <f t="shared" si="138"/>
        <v>113.87361714285716</v>
      </c>
      <c r="X312" s="170">
        <f t="shared" si="138"/>
        <v>113.98277428571429</v>
      </c>
      <c r="Y312" s="170">
        <f t="shared" si="138"/>
        <v>115.69386714285714</v>
      </c>
      <c r="Z312" s="170">
        <f t="shared" si="138"/>
        <v>115.69386714285714</v>
      </c>
      <c r="AA312" s="170">
        <f t="shared" si="138"/>
        <v>115.69386714285714</v>
      </c>
      <c r="AB312" s="170">
        <f t="shared" si="138"/>
        <v>118.00765857142858</v>
      </c>
      <c r="AC312" s="170">
        <f t="shared" si="138"/>
        <v>118.00765857142858</v>
      </c>
      <c r="AD312" s="170">
        <f t="shared" si="138"/>
        <v>118.33586285714284</v>
      </c>
      <c r="AE312" s="170">
        <f t="shared" si="138"/>
        <v>118.33586285714284</v>
      </c>
      <c r="AF312" s="170">
        <f t="shared" si="138"/>
        <v>118.33586285714284</v>
      </c>
      <c r="AG312" s="170">
        <f t="shared" si="138"/>
        <v>119.54465285714285</v>
      </c>
      <c r="AH312" s="170">
        <f t="shared" si="138"/>
        <v>124.67171857142857</v>
      </c>
      <c r="AI312" s="170">
        <f t="shared" si="138"/>
        <v>124.67171857142857</v>
      </c>
      <c r="AJ312" s="170">
        <f t="shared" si="138"/>
        <v>124.79375428571429</v>
      </c>
      <c r="AK312" s="170">
        <f t="shared" si="138"/>
        <v>124.59231714285714</v>
      </c>
      <c r="AL312" s="170">
        <f t="shared" si="138"/>
        <v>125.68676000000001</v>
      </c>
      <c r="AM312" s="170">
        <f t="shared" si="138"/>
        <v>125.68676000000001</v>
      </c>
      <c r="AN312" s="170">
        <f t="shared" si="138"/>
        <v>125.68676000000001</v>
      </c>
      <c r="AO312" s="170">
        <f t="shared" si="138"/>
        <v>125.68331428571427</v>
      </c>
      <c r="AP312" s="170">
        <f t="shared" si="138"/>
        <v>126.01589</v>
      </c>
      <c r="AQ312" s="170">
        <f t="shared" si="138"/>
        <v>126.84833428571427</v>
      </c>
      <c r="AR312" s="170">
        <f t="shared" si="138"/>
        <v>126.84833428571427</v>
      </c>
      <c r="AS312" s="170">
        <f t="shared" si="138"/>
        <v>127.74687999999999</v>
      </c>
      <c r="AT312" s="170">
        <f t="shared" si="138"/>
        <v>133.8792</v>
      </c>
      <c r="AU312" s="170">
        <f t="shared" si="138"/>
        <v>136.59156714285714</v>
      </c>
      <c r="AV312" s="170">
        <f t="shared" si="138"/>
        <v>137.24098000000001</v>
      </c>
      <c r="AW312" s="170">
        <f t="shared" si="138"/>
        <v>139.7367685714286</v>
      </c>
      <c r="AX312" s="170">
        <f t="shared" si="138"/>
        <v>145.87463714285715</v>
      </c>
      <c r="AY312" s="170">
        <f t="shared" si="138"/>
        <v>151.14306000000002</v>
      </c>
      <c r="AZ312" s="170">
        <f t="shared" si="138"/>
        <v>151.52723142857141</v>
      </c>
      <c r="BA312" s="170">
        <f t="shared" si="138"/>
        <v>151.77068857142856</v>
      </c>
      <c r="BB312" s="170">
        <f t="shared" si="138"/>
        <v>157.12844285714286</v>
      </c>
      <c r="BC312" s="170">
        <f t="shared" si="138"/>
        <v>159.22215714285716</v>
      </c>
      <c r="BD312" s="170">
        <f t="shared" si="138"/>
        <v>169.96863857142856</v>
      </c>
      <c r="BE312" s="170">
        <f t="shared" si="138"/>
        <v>169.96863857142856</v>
      </c>
      <c r="BF312" s="170">
        <f t="shared" si="138"/>
        <v>172.40515857142856</v>
      </c>
      <c r="BG312" s="170">
        <f t="shared" si="138"/>
        <v>173.00178714285715</v>
      </c>
      <c r="BH312" s="170">
        <f t="shared" si="138"/>
        <v>175.34943000000001</v>
      </c>
      <c r="BI312" s="170">
        <f t="shared" si="138"/>
        <v>175.38039285714285</v>
      </c>
      <c r="BJ312" s="170">
        <f t="shared" si="138"/>
        <v>180.19492</v>
      </c>
      <c r="BK312" s="170">
        <f t="shared" si="138"/>
        <v>181.31182571428573</v>
      </c>
      <c r="BL312" s="170">
        <f t="shared" si="138"/>
        <v>181.31182571428573</v>
      </c>
      <c r="BM312" s="170">
        <f t="shared" si="138"/>
        <v>181.31182571428573</v>
      </c>
    </row>
    <row r="313" spans="1:65" x14ac:dyDescent="0.25">
      <c r="A313" s="173" t="s">
        <v>163</v>
      </c>
      <c r="B313" s="188"/>
      <c r="C313" s="186">
        <v>4</v>
      </c>
      <c r="D313" s="175">
        <f>D314</f>
        <v>107.6725</v>
      </c>
      <c r="E313" s="175">
        <f t="shared" ref="E313:BM313" si="139">E314</f>
        <v>108.95678249999999</v>
      </c>
      <c r="F313" s="175">
        <f t="shared" si="139"/>
        <v>108.95678249999999</v>
      </c>
      <c r="G313" s="175">
        <f t="shared" si="139"/>
        <v>111.55574249999999</v>
      </c>
      <c r="H313" s="175">
        <f t="shared" si="139"/>
        <v>111.55574249999999</v>
      </c>
      <c r="I313" s="175">
        <f t="shared" si="139"/>
        <v>111.55574249999999</v>
      </c>
      <c r="J313" s="175">
        <f t="shared" si="139"/>
        <v>112.857945</v>
      </c>
      <c r="K313" s="175">
        <f t="shared" si="139"/>
        <v>112.8579525</v>
      </c>
      <c r="L313" s="175">
        <f t="shared" si="139"/>
        <v>112.8579525</v>
      </c>
      <c r="M313" s="175">
        <f t="shared" si="139"/>
        <v>112.8579525</v>
      </c>
      <c r="N313" s="175">
        <f t="shared" si="139"/>
        <v>112.8579525</v>
      </c>
      <c r="O313" s="175">
        <f t="shared" si="139"/>
        <v>114.43059</v>
      </c>
      <c r="P313" s="175">
        <f t="shared" si="139"/>
        <v>118.55518250000002</v>
      </c>
      <c r="Q313" s="175">
        <f t="shared" si="139"/>
        <v>121.41878750000001</v>
      </c>
      <c r="R313" s="175">
        <f t="shared" si="139"/>
        <v>121.41878750000001</v>
      </c>
      <c r="S313" s="175">
        <f t="shared" si="139"/>
        <v>121.41878750000001</v>
      </c>
      <c r="T313" s="175">
        <f t="shared" si="139"/>
        <v>122.63426750000001</v>
      </c>
      <c r="U313" s="175">
        <f t="shared" si="139"/>
        <v>122.63426750000001</v>
      </c>
      <c r="V313" s="176">
        <f t="shared" si="139"/>
        <v>122.63426750000001</v>
      </c>
      <c r="W313" s="176">
        <f t="shared" si="139"/>
        <v>122.63426750000001</v>
      </c>
      <c r="X313" s="176">
        <f t="shared" si="139"/>
        <v>123.0307925</v>
      </c>
      <c r="Y313" s="176">
        <f t="shared" si="139"/>
        <v>126.025205</v>
      </c>
      <c r="Z313" s="176">
        <f t="shared" si="139"/>
        <v>126.025205</v>
      </c>
      <c r="AA313" s="176">
        <f t="shared" si="139"/>
        <v>126.025205</v>
      </c>
      <c r="AB313" s="176">
        <f t="shared" si="139"/>
        <v>129.72662500000001</v>
      </c>
      <c r="AC313" s="176">
        <f t="shared" si="139"/>
        <v>129.72662500000001</v>
      </c>
      <c r="AD313" s="176">
        <f t="shared" si="139"/>
        <v>130.30098249999998</v>
      </c>
      <c r="AE313" s="176">
        <f t="shared" si="139"/>
        <v>130.30098249999998</v>
      </c>
      <c r="AF313" s="176">
        <f t="shared" si="139"/>
        <v>130.30098249999998</v>
      </c>
      <c r="AG313" s="176">
        <f t="shared" si="139"/>
        <v>132.41636499999998</v>
      </c>
      <c r="AH313" s="176">
        <f t="shared" si="139"/>
        <v>141.38873000000001</v>
      </c>
      <c r="AI313" s="176">
        <f t="shared" si="139"/>
        <v>141.38873000000001</v>
      </c>
      <c r="AJ313" s="176">
        <f t="shared" si="139"/>
        <v>141.6022925</v>
      </c>
      <c r="AK313" s="176">
        <f t="shared" si="139"/>
        <v>141.24977749999999</v>
      </c>
      <c r="AL313" s="176">
        <f t="shared" si="139"/>
        <v>142.70603</v>
      </c>
      <c r="AM313" s="176">
        <f t="shared" si="139"/>
        <v>142.70603</v>
      </c>
      <c r="AN313" s="176">
        <f t="shared" si="139"/>
        <v>142.70603</v>
      </c>
      <c r="AO313" s="176">
        <f t="shared" si="139"/>
        <v>142.69999999999999</v>
      </c>
      <c r="AP313" s="176">
        <f t="shared" si="139"/>
        <v>142.70603</v>
      </c>
      <c r="AQ313" s="176">
        <f t="shared" si="139"/>
        <v>143.178425</v>
      </c>
      <c r="AR313" s="176">
        <f t="shared" si="139"/>
        <v>143.178425</v>
      </c>
      <c r="AS313" s="176">
        <f t="shared" si="139"/>
        <v>144.75088</v>
      </c>
      <c r="AT313" s="176">
        <f t="shared" si="139"/>
        <v>155.48244</v>
      </c>
      <c r="AU313" s="176">
        <f t="shared" si="139"/>
        <v>159.23066</v>
      </c>
      <c r="AV313" s="176">
        <f t="shared" si="139"/>
        <v>160.06236999999999</v>
      </c>
      <c r="AW313" s="176">
        <f t="shared" si="139"/>
        <v>164.43</v>
      </c>
      <c r="AX313" s="176">
        <f t="shared" si="139"/>
        <v>175.17126999999999</v>
      </c>
      <c r="AY313" s="176">
        <f t="shared" si="139"/>
        <v>184.39100999999999</v>
      </c>
      <c r="AZ313" s="176">
        <f t="shared" si="139"/>
        <v>184.39100999999999</v>
      </c>
      <c r="BA313" s="176">
        <f t="shared" si="139"/>
        <v>184.81706</v>
      </c>
      <c r="BB313" s="176">
        <f t="shared" si="139"/>
        <v>194.19313</v>
      </c>
      <c r="BC313" s="176">
        <f t="shared" si="139"/>
        <v>197.42</v>
      </c>
      <c r="BD313" s="176">
        <f t="shared" si="139"/>
        <v>216.02771999999999</v>
      </c>
      <c r="BE313" s="176">
        <f t="shared" si="139"/>
        <v>216.02771999999999</v>
      </c>
      <c r="BF313" s="176">
        <f t="shared" si="139"/>
        <v>220.29163</v>
      </c>
      <c r="BG313" s="176">
        <f t="shared" si="139"/>
        <v>220.29162500000001</v>
      </c>
      <c r="BH313" s="176">
        <f t="shared" si="139"/>
        <v>224.4</v>
      </c>
      <c r="BI313" s="176">
        <f t="shared" si="139"/>
        <v>224.454185</v>
      </c>
      <c r="BJ313" s="176">
        <f t="shared" si="139"/>
        <v>231.98347000000001</v>
      </c>
      <c r="BK313" s="176">
        <f t="shared" si="139"/>
        <v>231.05447749999999</v>
      </c>
      <c r="BL313" s="176">
        <f t="shared" si="139"/>
        <v>231.05447749999999</v>
      </c>
      <c r="BM313" s="176">
        <f t="shared" si="139"/>
        <v>231.05447749999999</v>
      </c>
    </row>
    <row r="314" spans="1:65" x14ac:dyDescent="0.25">
      <c r="B314" s="148" t="s">
        <v>621</v>
      </c>
      <c r="C314" s="148">
        <v>4</v>
      </c>
      <c r="D314" s="178">
        <v>107.6725</v>
      </c>
      <c r="E314" s="178">
        <v>108.95678249999999</v>
      </c>
      <c r="F314" s="178">
        <v>108.95678249999999</v>
      </c>
      <c r="G314" s="178">
        <v>111.55574249999999</v>
      </c>
      <c r="H314" s="178">
        <v>111.55574249999999</v>
      </c>
      <c r="I314" s="178">
        <v>111.55574249999999</v>
      </c>
      <c r="J314" s="178">
        <v>112.857945</v>
      </c>
      <c r="K314" s="178">
        <v>112.8579525</v>
      </c>
      <c r="L314" s="178">
        <v>112.8579525</v>
      </c>
      <c r="M314" s="178">
        <v>112.8579525</v>
      </c>
      <c r="N314" s="178">
        <v>112.8579525</v>
      </c>
      <c r="O314" s="178">
        <v>114.43059</v>
      </c>
      <c r="P314" s="178">
        <v>118.55518250000002</v>
      </c>
      <c r="Q314" s="178">
        <v>121.41878750000001</v>
      </c>
      <c r="R314" s="178">
        <v>121.41878750000001</v>
      </c>
      <c r="S314" s="178">
        <v>121.41878750000001</v>
      </c>
      <c r="T314" s="178">
        <v>122.63426750000001</v>
      </c>
      <c r="U314" s="178">
        <v>122.63426750000001</v>
      </c>
      <c r="V314" s="179">
        <v>122.63426750000001</v>
      </c>
      <c r="W314" s="179">
        <v>122.63426750000001</v>
      </c>
      <c r="X314" s="179">
        <v>123.0307925</v>
      </c>
      <c r="Y314" s="179">
        <v>126.025205</v>
      </c>
      <c r="Z314" s="179">
        <v>126.025205</v>
      </c>
      <c r="AA314" s="179">
        <v>126.025205</v>
      </c>
      <c r="AB314" s="179">
        <v>129.72662500000001</v>
      </c>
      <c r="AC314" s="179">
        <v>129.72662500000001</v>
      </c>
      <c r="AD314" s="179">
        <v>130.30098249999998</v>
      </c>
      <c r="AE314" s="179">
        <v>130.30098249999998</v>
      </c>
      <c r="AF314" s="179">
        <v>130.30098249999998</v>
      </c>
      <c r="AG314" s="179">
        <v>132.41636499999998</v>
      </c>
      <c r="AH314" s="179">
        <v>141.38873000000001</v>
      </c>
      <c r="AI314" s="179">
        <v>141.38873000000001</v>
      </c>
      <c r="AJ314" s="179">
        <v>141.6022925</v>
      </c>
      <c r="AK314" s="179">
        <v>141.24977749999999</v>
      </c>
      <c r="AL314" s="179">
        <v>142.70603</v>
      </c>
      <c r="AM314" s="179">
        <v>142.70603</v>
      </c>
      <c r="AN314" s="179">
        <v>142.70603</v>
      </c>
      <c r="AO314" s="179">
        <v>142.69999999999999</v>
      </c>
      <c r="AP314" s="179">
        <v>142.70603</v>
      </c>
      <c r="AQ314" s="180">
        <v>143.178425</v>
      </c>
      <c r="AR314" s="180">
        <v>143.178425</v>
      </c>
      <c r="AS314" s="180">
        <v>144.75088</v>
      </c>
      <c r="AT314" s="180">
        <v>155.48244</v>
      </c>
      <c r="AU314" s="181">
        <v>159.23066</v>
      </c>
      <c r="AV314" s="181">
        <v>160.06236999999999</v>
      </c>
      <c r="AW314" s="181">
        <v>164.43</v>
      </c>
      <c r="AX314" s="181">
        <v>175.17126999999999</v>
      </c>
      <c r="AY314" s="181">
        <v>184.39100999999999</v>
      </c>
      <c r="AZ314" s="181">
        <v>184.39100999999999</v>
      </c>
      <c r="BA314" s="181">
        <v>184.81706</v>
      </c>
      <c r="BB314" s="182">
        <v>194.19313</v>
      </c>
      <c r="BC314" s="181">
        <v>197.42</v>
      </c>
      <c r="BD314" s="182">
        <v>216.02771999999999</v>
      </c>
      <c r="BE314" s="182">
        <v>216.02771999999999</v>
      </c>
      <c r="BF314" s="183">
        <v>220.29163</v>
      </c>
      <c r="BG314" s="183">
        <v>220.29162500000001</v>
      </c>
      <c r="BH314" s="183">
        <v>224.4</v>
      </c>
      <c r="BI314" s="181">
        <v>224.454185</v>
      </c>
      <c r="BJ314" s="182">
        <v>231.98347000000001</v>
      </c>
      <c r="BK314" s="181">
        <v>231.05447749999999</v>
      </c>
      <c r="BL314" s="181">
        <v>231.05447749999999</v>
      </c>
      <c r="BM314" s="181">
        <v>231.05447749999999</v>
      </c>
    </row>
    <row r="315" spans="1:65" x14ac:dyDescent="0.25">
      <c r="A315" s="173" t="s">
        <v>164</v>
      </c>
      <c r="B315" s="188"/>
      <c r="C315" s="186">
        <v>3</v>
      </c>
      <c r="D315" s="175">
        <f>D316</f>
        <v>101.51</v>
      </c>
      <c r="E315" s="175">
        <f t="shared" ref="E315:BM315" si="140">E316</f>
        <v>101.51488000000001</v>
      </c>
      <c r="F315" s="175">
        <f t="shared" si="140"/>
        <v>101.51488000000001</v>
      </c>
      <c r="G315" s="175">
        <f t="shared" si="140"/>
        <v>101.58432000000001</v>
      </c>
      <c r="H315" s="175">
        <f t="shared" si="140"/>
        <v>101.58432000000001</v>
      </c>
      <c r="I315" s="175">
        <f t="shared" si="140"/>
        <v>101.58432000000001</v>
      </c>
      <c r="J315" s="175">
        <f t="shared" si="140"/>
        <v>101.58432000000001</v>
      </c>
      <c r="K315" s="175">
        <f t="shared" si="140"/>
        <v>101.58432000000001</v>
      </c>
      <c r="L315" s="175">
        <f t="shared" si="140"/>
        <v>101.58432000000001</v>
      </c>
      <c r="M315" s="175">
        <f t="shared" si="140"/>
        <v>101.58432000000001</v>
      </c>
      <c r="N315" s="175">
        <f t="shared" si="140"/>
        <v>101.58432000000001</v>
      </c>
      <c r="O315" s="175">
        <f t="shared" si="140"/>
        <v>101.58432000000001</v>
      </c>
      <c r="P315" s="175">
        <f t="shared" si="140"/>
        <v>101.58432000000001</v>
      </c>
      <c r="Q315" s="175">
        <f t="shared" si="140"/>
        <v>101.58432000000001</v>
      </c>
      <c r="R315" s="175">
        <f t="shared" si="140"/>
        <v>101.58432000000001</v>
      </c>
      <c r="S315" s="175">
        <f t="shared" si="140"/>
        <v>102.19275</v>
      </c>
      <c r="T315" s="175">
        <f t="shared" si="140"/>
        <v>102.19275</v>
      </c>
      <c r="U315" s="175">
        <f t="shared" si="140"/>
        <v>102.19275</v>
      </c>
      <c r="V315" s="176">
        <f t="shared" si="140"/>
        <v>102.19275</v>
      </c>
      <c r="W315" s="176">
        <f t="shared" si="140"/>
        <v>102.19275</v>
      </c>
      <c r="X315" s="176">
        <f t="shared" si="140"/>
        <v>101.91875</v>
      </c>
      <c r="Y315" s="176">
        <f t="shared" si="140"/>
        <v>101.91875</v>
      </c>
      <c r="Z315" s="176">
        <f t="shared" si="140"/>
        <v>101.91875</v>
      </c>
      <c r="AA315" s="176">
        <f t="shared" si="140"/>
        <v>101.91875</v>
      </c>
      <c r="AB315" s="176">
        <f t="shared" si="140"/>
        <v>102.38236999999999</v>
      </c>
      <c r="AC315" s="176">
        <f t="shared" si="140"/>
        <v>102.38236999999999</v>
      </c>
      <c r="AD315" s="176">
        <f t="shared" si="140"/>
        <v>102.38236999999999</v>
      </c>
      <c r="AE315" s="176">
        <f t="shared" si="140"/>
        <v>102.38236999999999</v>
      </c>
      <c r="AF315" s="176">
        <f t="shared" si="140"/>
        <v>102.38236999999999</v>
      </c>
      <c r="AG315" s="176">
        <f t="shared" si="140"/>
        <v>102.38236999999999</v>
      </c>
      <c r="AH315" s="176">
        <f t="shared" si="140"/>
        <v>102.38236999999999</v>
      </c>
      <c r="AI315" s="176">
        <f t="shared" si="140"/>
        <v>102.38236999999999</v>
      </c>
      <c r="AJ315" s="176">
        <f t="shared" si="140"/>
        <v>102.38236999999999</v>
      </c>
      <c r="AK315" s="176">
        <f t="shared" si="140"/>
        <v>102.38236999999999</v>
      </c>
      <c r="AL315" s="176">
        <f t="shared" si="140"/>
        <v>102.9944</v>
      </c>
      <c r="AM315" s="176">
        <f t="shared" si="140"/>
        <v>102.9944</v>
      </c>
      <c r="AN315" s="176">
        <f t="shared" si="140"/>
        <v>102.9944</v>
      </c>
      <c r="AO315" s="176">
        <f t="shared" si="140"/>
        <v>102.9944</v>
      </c>
      <c r="AP315" s="176">
        <f t="shared" si="140"/>
        <v>103.76237</v>
      </c>
      <c r="AQ315" s="176">
        <f t="shared" si="140"/>
        <v>105.07487999999999</v>
      </c>
      <c r="AR315" s="176">
        <f t="shared" si="140"/>
        <v>105.07487999999999</v>
      </c>
      <c r="AS315" s="176">
        <f t="shared" si="140"/>
        <v>105.07487999999999</v>
      </c>
      <c r="AT315" s="176">
        <f t="shared" si="140"/>
        <v>105.07487999999999</v>
      </c>
      <c r="AU315" s="176">
        <f t="shared" si="140"/>
        <v>106.40611</v>
      </c>
      <c r="AV315" s="176">
        <f t="shared" si="140"/>
        <v>106.81246</v>
      </c>
      <c r="AW315" s="176">
        <f t="shared" si="140"/>
        <v>106.81246</v>
      </c>
      <c r="AX315" s="176">
        <f t="shared" si="140"/>
        <v>106.81246</v>
      </c>
      <c r="AY315" s="176">
        <f t="shared" si="140"/>
        <v>106.81246</v>
      </c>
      <c r="AZ315" s="176">
        <f t="shared" si="140"/>
        <v>107.70886</v>
      </c>
      <c r="BA315" s="176">
        <f t="shared" si="140"/>
        <v>107.70886</v>
      </c>
      <c r="BB315" s="176">
        <f t="shared" si="140"/>
        <v>107.70886</v>
      </c>
      <c r="BC315" s="176">
        <f t="shared" si="140"/>
        <v>108.29170000000001</v>
      </c>
      <c r="BD315" s="176">
        <f t="shared" si="140"/>
        <v>108.55653</v>
      </c>
      <c r="BE315" s="176">
        <f t="shared" si="140"/>
        <v>108.55653</v>
      </c>
      <c r="BF315" s="176">
        <f t="shared" si="140"/>
        <v>108.55653</v>
      </c>
      <c r="BG315" s="176">
        <f t="shared" si="140"/>
        <v>109.94867000000001</v>
      </c>
      <c r="BH315" s="176">
        <f t="shared" si="140"/>
        <v>109.94867000000001</v>
      </c>
      <c r="BI315" s="176">
        <f t="shared" si="140"/>
        <v>109.94867000000001</v>
      </c>
      <c r="BJ315" s="176">
        <f t="shared" si="140"/>
        <v>111.14352</v>
      </c>
      <c r="BK315" s="176">
        <f t="shared" si="140"/>
        <v>114.98829000000001</v>
      </c>
      <c r="BL315" s="176">
        <f t="shared" si="140"/>
        <v>114.98829000000001</v>
      </c>
      <c r="BM315" s="176">
        <f t="shared" si="140"/>
        <v>114.98829000000001</v>
      </c>
    </row>
    <row r="316" spans="1:65" x14ac:dyDescent="0.25">
      <c r="B316" s="148" t="s">
        <v>622</v>
      </c>
      <c r="C316" s="148">
        <v>3</v>
      </c>
      <c r="D316" s="178">
        <v>101.51</v>
      </c>
      <c r="E316" s="178">
        <v>101.51488000000001</v>
      </c>
      <c r="F316" s="178">
        <v>101.51488000000001</v>
      </c>
      <c r="G316" s="178">
        <v>101.58432000000001</v>
      </c>
      <c r="H316" s="178">
        <v>101.58432000000001</v>
      </c>
      <c r="I316" s="178">
        <v>101.58432000000001</v>
      </c>
      <c r="J316" s="178">
        <v>101.58432000000001</v>
      </c>
      <c r="K316" s="178">
        <v>101.58432000000001</v>
      </c>
      <c r="L316" s="178">
        <v>101.58432000000001</v>
      </c>
      <c r="M316" s="178">
        <v>101.58432000000001</v>
      </c>
      <c r="N316" s="178">
        <v>101.58432000000001</v>
      </c>
      <c r="O316" s="178">
        <v>101.58432000000001</v>
      </c>
      <c r="P316" s="178">
        <v>101.58432000000001</v>
      </c>
      <c r="Q316" s="178">
        <v>101.58432000000001</v>
      </c>
      <c r="R316" s="178">
        <v>101.58432000000001</v>
      </c>
      <c r="S316" s="178">
        <v>102.19275</v>
      </c>
      <c r="T316" s="178">
        <v>102.19275</v>
      </c>
      <c r="U316" s="178">
        <v>102.19275</v>
      </c>
      <c r="V316" s="179">
        <v>102.19275</v>
      </c>
      <c r="W316" s="179">
        <v>102.19275</v>
      </c>
      <c r="X316" s="179">
        <v>101.91875</v>
      </c>
      <c r="Y316" s="179">
        <v>101.91875</v>
      </c>
      <c r="Z316" s="179">
        <v>101.91875</v>
      </c>
      <c r="AA316" s="179">
        <v>101.91875</v>
      </c>
      <c r="AB316" s="179">
        <v>102.38236999999999</v>
      </c>
      <c r="AC316" s="179">
        <v>102.38236999999999</v>
      </c>
      <c r="AD316" s="179">
        <v>102.38236999999999</v>
      </c>
      <c r="AE316" s="179">
        <v>102.38236999999999</v>
      </c>
      <c r="AF316" s="179">
        <v>102.38236999999999</v>
      </c>
      <c r="AG316" s="179">
        <v>102.38236999999999</v>
      </c>
      <c r="AH316" s="179">
        <v>102.38236999999999</v>
      </c>
      <c r="AI316" s="179">
        <v>102.38236999999999</v>
      </c>
      <c r="AJ316" s="179">
        <v>102.38236999999999</v>
      </c>
      <c r="AK316" s="179">
        <v>102.38236999999999</v>
      </c>
      <c r="AL316" s="179">
        <v>102.9944</v>
      </c>
      <c r="AM316" s="179">
        <v>102.9944</v>
      </c>
      <c r="AN316" s="179">
        <v>102.9944</v>
      </c>
      <c r="AO316" s="180">
        <v>102.9944</v>
      </c>
      <c r="AP316" s="179">
        <v>103.76237</v>
      </c>
      <c r="AQ316" s="180">
        <v>105.07487999999999</v>
      </c>
      <c r="AR316" s="180">
        <v>105.07487999999999</v>
      </c>
      <c r="AS316" s="180">
        <v>105.07487999999999</v>
      </c>
      <c r="AT316" s="180">
        <v>105.07487999999999</v>
      </c>
      <c r="AU316" s="181">
        <v>106.40611</v>
      </c>
      <c r="AV316" s="181">
        <v>106.81246</v>
      </c>
      <c r="AW316" s="181">
        <v>106.81246</v>
      </c>
      <c r="AX316" s="181">
        <v>106.81246</v>
      </c>
      <c r="AY316" s="181">
        <v>106.81246</v>
      </c>
      <c r="AZ316" s="181">
        <v>107.70886</v>
      </c>
      <c r="BA316" s="181">
        <v>107.70886</v>
      </c>
      <c r="BB316" s="182">
        <v>107.70886</v>
      </c>
      <c r="BC316" s="182">
        <v>108.29170000000001</v>
      </c>
      <c r="BD316" s="182">
        <v>108.55653</v>
      </c>
      <c r="BE316" s="182">
        <v>108.55653</v>
      </c>
      <c r="BF316" s="183">
        <v>108.55653</v>
      </c>
      <c r="BG316" s="182">
        <v>109.94867000000001</v>
      </c>
      <c r="BH316" s="182">
        <v>109.94867000000001</v>
      </c>
      <c r="BI316" s="182">
        <v>109.94867000000001</v>
      </c>
      <c r="BJ316" s="182">
        <v>111.14352</v>
      </c>
      <c r="BK316" s="182">
        <v>114.98829000000001</v>
      </c>
      <c r="BL316" s="182">
        <v>114.98829000000001</v>
      </c>
      <c r="BM316" s="182">
        <v>114.98829000000001</v>
      </c>
    </row>
    <row r="317" spans="1:65" x14ac:dyDescent="0.25">
      <c r="A317" s="189" t="s">
        <v>165</v>
      </c>
      <c r="B317" s="188"/>
      <c r="C317" s="168">
        <v>2</v>
      </c>
      <c r="D317" s="169">
        <f>D318</f>
        <v>105.54</v>
      </c>
      <c r="E317" s="169">
        <f t="shared" ref="E317:W318" si="141">E318</f>
        <v>105.54259999999999</v>
      </c>
      <c r="F317" s="169">
        <f t="shared" si="141"/>
        <v>105.54259999999999</v>
      </c>
      <c r="G317" s="169">
        <f t="shared" si="141"/>
        <v>105.54259999999999</v>
      </c>
      <c r="H317" s="169">
        <f t="shared" si="141"/>
        <v>105.54259999999999</v>
      </c>
      <c r="I317" s="169">
        <f t="shared" si="141"/>
        <v>105.54259999999999</v>
      </c>
      <c r="J317" s="169">
        <f t="shared" si="141"/>
        <v>114.46075999999999</v>
      </c>
      <c r="K317" s="169">
        <f t="shared" si="141"/>
        <v>114.46075999999999</v>
      </c>
      <c r="L317" s="169">
        <f t="shared" si="141"/>
        <v>114.46075999999999</v>
      </c>
      <c r="M317" s="169">
        <f t="shared" si="141"/>
        <v>114.46075999999999</v>
      </c>
      <c r="N317" s="169">
        <f t="shared" si="141"/>
        <v>114.46075999999999</v>
      </c>
      <c r="O317" s="169">
        <f t="shared" si="141"/>
        <v>114.46075999999999</v>
      </c>
      <c r="P317" s="169">
        <f t="shared" si="141"/>
        <v>114.46075999999999</v>
      </c>
      <c r="Q317" s="169">
        <f t="shared" si="141"/>
        <v>114.46075999999999</v>
      </c>
      <c r="R317" s="169">
        <f t="shared" si="141"/>
        <v>114.46075999999999</v>
      </c>
      <c r="S317" s="169">
        <f t="shared" si="141"/>
        <v>114.46075999999999</v>
      </c>
      <c r="T317" s="169">
        <f t="shared" si="141"/>
        <v>114.46075999999999</v>
      </c>
      <c r="U317" s="169">
        <f t="shared" si="141"/>
        <v>114.46075999999999</v>
      </c>
      <c r="V317" s="170">
        <f t="shared" si="141"/>
        <v>116.92256</v>
      </c>
      <c r="W317" s="170">
        <f t="shared" si="141"/>
        <v>116.92256</v>
      </c>
      <c r="X317" s="170">
        <f t="shared" ref="X317:BM318" si="142">X318</f>
        <v>116.92256</v>
      </c>
      <c r="Y317" s="170">
        <f t="shared" si="142"/>
        <v>116.92256</v>
      </c>
      <c r="Z317" s="170">
        <f t="shared" si="142"/>
        <v>116.92256</v>
      </c>
      <c r="AA317" s="170">
        <f t="shared" si="142"/>
        <v>116.92256</v>
      </c>
      <c r="AB317" s="170">
        <f t="shared" si="142"/>
        <v>116.92256</v>
      </c>
      <c r="AC317" s="170">
        <f t="shared" si="142"/>
        <v>116.92256</v>
      </c>
      <c r="AD317" s="170">
        <f t="shared" si="142"/>
        <v>116.92256</v>
      </c>
      <c r="AE317" s="170">
        <f t="shared" si="142"/>
        <v>116.92256</v>
      </c>
      <c r="AF317" s="170">
        <f t="shared" si="142"/>
        <v>116.92256</v>
      </c>
      <c r="AG317" s="170">
        <f t="shared" si="142"/>
        <v>116.92256</v>
      </c>
      <c r="AH317" s="170">
        <f t="shared" si="142"/>
        <v>125.15813</v>
      </c>
      <c r="AI317" s="170">
        <f t="shared" si="142"/>
        <v>125.15813</v>
      </c>
      <c r="AJ317" s="170">
        <f t="shared" si="142"/>
        <v>125.15813</v>
      </c>
      <c r="AK317" s="170">
        <f t="shared" si="142"/>
        <v>125.15813</v>
      </c>
      <c r="AL317" s="170">
        <f t="shared" si="142"/>
        <v>125.15813</v>
      </c>
      <c r="AM317" s="170">
        <f t="shared" si="142"/>
        <v>125.15813</v>
      </c>
      <c r="AN317" s="170">
        <f t="shared" si="142"/>
        <v>125.15813</v>
      </c>
      <c r="AO317" s="170">
        <f t="shared" si="142"/>
        <v>125.2</v>
      </c>
      <c r="AP317" s="170">
        <f t="shared" si="142"/>
        <v>125.15813</v>
      </c>
      <c r="AQ317" s="170">
        <f t="shared" si="142"/>
        <v>125.15813</v>
      </c>
      <c r="AR317" s="170">
        <f t="shared" si="142"/>
        <v>125.15813</v>
      </c>
      <c r="AS317" s="170">
        <f t="shared" si="142"/>
        <v>125.15813</v>
      </c>
      <c r="AT317" s="170">
        <f t="shared" si="142"/>
        <v>126.2908</v>
      </c>
      <c r="AU317" s="170">
        <f t="shared" si="142"/>
        <v>126.2908</v>
      </c>
      <c r="AV317" s="170">
        <f t="shared" si="142"/>
        <v>126.2908</v>
      </c>
      <c r="AW317" s="170">
        <f t="shared" si="142"/>
        <v>126.2908</v>
      </c>
      <c r="AX317" s="170">
        <f t="shared" si="142"/>
        <v>126.2908</v>
      </c>
      <c r="AY317" s="170">
        <f t="shared" si="142"/>
        <v>126.2908</v>
      </c>
      <c r="AZ317" s="170">
        <f t="shared" si="142"/>
        <v>126.2908</v>
      </c>
      <c r="BA317" s="170">
        <f t="shared" si="142"/>
        <v>126.2908</v>
      </c>
      <c r="BB317" s="170">
        <f t="shared" si="142"/>
        <v>126.2908</v>
      </c>
      <c r="BC317" s="170">
        <f t="shared" si="142"/>
        <v>126.2908</v>
      </c>
      <c r="BD317" s="170">
        <f t="shared" si="142"/>
        <v>126.2908</v>
      </c>
      <c r="BE317" s="170">
        <f t="shared" si="142"/>
        <v>126.2908</v>
      </c>
      <c r="BF317" s="170">
        <f t="shared" si="142"/>
        <v>135.32271</v>
      </c>
      <c r="BG317" s="170">
        <f t="shared" si="142"/>
        <v>135.32271</v>
      </c>
      <c r="BH317" s="170">
        <f t="shared" si="142"/>
        <v>135.32271</v>
      </c>
      <c r="BI317" s="170">
        <f t="shared" si="142"/>
        <v>135.32271</v>
      </c>
      <c r="BJ317" s="170">
        <f t="shared" si="142"/>
        <v>135.32271</v>
      </c>
      <c r="BK317" s="170">
        <f t="shared" si="142"/>
        <v>135.32271</v>
      </c>
      <c r="BL317" s="170">
        <f t="shared" si="142"/>
        <v>135.32271</v>
      </c>
      <c r="BM317" s="170">
        <f t="shared" si="142"/>
        <v>135.32271</v>
      </c>
    </row>
    <row r="318" spans="1:65" x14ac:dyDescent="0.25">
      <c r="A318" s="173" t="s">
        <v>166</v>
      </c>
      <c r="B318" s="188"/>
      <c r="C318" s="186">
        <v>2</v>
      </c>
      <c r="D318" s="175">
        <f>D319</f>
        <v>105.54</v>
      </c>
      <c r="E318" s="175">
        <f t="shared" si="141"/>
        <v>105.54259999999999</v>
      </c>
      <c r="F318" s="175">
        <f t="shared" si="141"/>
        <v>105.54259999999999</v>
      </c>
      <c r="G318" s="175">
        <f t="shared" si="141"/>
        <v>105.54259999999999</v>
      </c>
      <c r="H318" s="175">
        <f t="shared" si="141"/>
        <v>105.54259999999999</v>
      </c>
      <c r="I318" s="175">
        <f t="shared" si="141"/>
        <v>105.54259999999999</v>
      </c>
      <c r="J318" s="175">
        <f t="shared" si="141"/>
        <v>114.46075999999999</v>
      </c>
      <c r="K318" s="175">
        <f t="shared" si="141"/>
        <v>114.46075999999999</v>
      </c>
      <c r="L318" s="175">
        <f t="shared" si="141"/>
        <v>114.46075999999999</v>
      </c>
      <c r="M318" s="175">
        <f t="shared" si="141"/>
        <v>114.46075999999999</v>
      </c>
      <c r="N318" s="175">
        <f t="shared" si="141"/>
        <v>114.46075999999999</v>
      </c>
      <c r="O318" s="175">
        <f t="shared" si="141"/>
        <v>114.46075999999999</v>
      </c>
      <c r="P318" s="175">
        <f t="shared" si="141"/>
        <v>114.46075999999999</v>
      </c>
      <c r="Q318" s="175">
        <f t="shared" si="141"/>
        <v>114.46075999999999</v>
      </c>
      <c r="R318" s="175">
        <f t="shared" si="141"/>
        <v>114.46075999999999</v>
      </c>
      <c r="S318" s="175">
        <f t="shared" si="141"/>
        <v>114.46075999999999</v>
      </c>
      <c r="T318" s="175">
        <f t="shared" si="141"/>
        <v>114.46075999999999</v>
      </c>
      <c r="U318" s="175">
        <f t="shared" si="141"/>
        <v>114.46075999999999</v>
      </c>
      <c r="V318" s="176">
        <f t="shared" si="141"/>
        <v>116.92256</v>
      </c>
      <c r="W318" s="176">
        <f t="shared" si="141"/>
        <v>116.92256</v>
      </c>
      <c r="X318" s="176">
        <f t="shared" si="142"/>
        <v>116.92256</v>
      </c>
      <c r="Y318" s="176">
        <f t="shared" si="142"/>
        <v>116.92256</v>
      </c>
      <c r="Z318" s="176">
        <f t="shared" si="142"/>
        <v>116.92256</v>
      </c>
      <c r="AA318" s="176">
        <f t="shared" si="142"/>
        <v>116.92256</v>
      </c>
      <c r="AB318" s="176">
        <f t="shared" si="142"/>
        <v>116.92256</v>
      </c>
      <c r="AC318" s="176">
        <f t="shared" si="142"/>
        <v>116.92256</v>
      </c>
      <c r="AD318" s="176">
        <f t="shared" si="142"/>
        <v>116.92256</v>
      </c>
      <c r="AE318" s="176">
        <f t="shared" si="142"/>
        <v>116.92256</v>
      </c>
      <c r="AF318" s="176">
        <f t="shared" si="142"/>
        <v>116.92256</v>
      </c>
      <c r="AG318" s="176">
        <f t="shared" si="142"/>
        <v>116.92256</v>
      </c>
      <c r="AH318" s="176">
        <f t="shared" si="142"/>
        <v>125.15813</v>
      </c>
      <c r="AI318" s="176">
        <f t="shared" si="142"/>
        <v>125.15813</v>
      </c>
      <c r="AJ318" s="176">
        <f t="shared" si="142"/>
        <v>125.15813</v>
      </c>
      <c r="AK318" s="176">
        <f t="shared" si="142"/>
        <v>125.15813</v>
      </c>
      <c r="AL318" s="176">
        <f t="shared" si="142"/>
        <v>125.15813</v>
      </c>
      <c r="AM318" s="176">
        <f t="shared" si="142"/>
        <v>125.15813</v>
      </c>
      <c r="AN318" s="176">
        <f t="shared" si="142"/>
        <v>125.15813</v>
      </c>
      <c r="AO318" s="176">
        <f t="shared" si="142"/>
        <v>125.2</v>
      </c>
      <c r="AP318" s="176">
        <f t="shared" si="142"/>
        <v>125.15813</v>
      </c>
      <c r="AQ318" s="176">
        <f t="shared" si="142"/>
        <v>125.15813</v>
      </c>
      <c r="AR318" s="176">
        <f t="shared" si="142"/>
        <v>125.15813</v>
      </c>
      <c r="AS318" s="176">
        <f t="shared" si="142"/>
        <v>125.15813</v>
      </c>
      <c r="AT318" s="176">
        <f t="shared" si="142"/>
        <v>126.2908</v>
      </c>
      <c r="AU318" s="176">
        <f t="shared" si="142"/>
        <v>126.2908</v>
      </c>
      <c r="AV318" s="176">
        <f t="shared" si="142"/>
        <v>126.2908</v>
      </c>
      <c r="AW318" s="176">
        <f t="shared" si="142"/>
        <v>126.2908</v>
      </c>
      <c r="AX318" s="176">
        <f t="shared" si="142"/>
        <v>126.2908</v>
      </c>
      <c r="AY318" s="176">
        <f t="shared" si="142"/>
        <v>126.2908</v>
      </c>
      <c r="AZ318" s="176">
        <f t="shared" si="142"/>
        <v>126.2908</v>
      </c>
      <c r="BA318" s="176">
        <f t="shared" si="142"/>
        <v>126.2908</v>
      </c>
      <c r="BB318" s="176">
        <f t="shared" si="142"/>
        <v>126.2908</v>
      </c>
      <c r="BC318" s="176">
        <f t="shared" si="142"/>
        <v>126.2908</v>
      </c>
      <c r="BD318" s="176">
        <f t="shared" si="142"/>
        <v>126.2908</v>
      </c>
      <c r="BE318" s="176">
        <f t="shared" si="142"/>
        <v>126.2908</v>
      </c>
      <c r="BF318" s="176">
        <f t="shared" si="142"/>
        <v>135.32271</v>
      </c>
      <c r="BG318" s="176">
        <f t="shared" si="142"/>
        <v>135.32271</v>
      </c>
      <c r="BH318" s="176">
        <f t="shared" si="142"/>
        <v>135.32271</v>
      </c>
      <c r="BI318" s="176">
        <f t="shared" si="142"/>
        <v>135.32271</v>
      </c>
      <c r="BJ318" s="176">
        <f t="shared" si="142"/>
        <v>135.32271</v>
      </c>
      <c r="BK318" s="176">
        <f t="shared" si="142"/>
        <v>135.32271</v>
      </c>
      <c r="BL318" s="176">
        <f t="shared" si="142"/>
        <v>135.32271</v>
      </c>
      <c r="BM318" s="176">
        <f t="shared" si="142"/>
        <v>135.32271</v>
      </c>
    </row>
    <row r="319" spans="1:65" x14ac:dyDescent="0.25">
      <c r="B319" s="148" t="s">
        <v>623</v>
      </c>
      <c r="C319" s="148">
        <v>2</v>
      </c>
      <c r="D319" s="178">
        <v>105.54</v>
      </c>
      <c r="E319" s="178">
        <v>105.54259999999999</v>
      </c>
      <c r="F319" s="178">
        <v>105.54259999999999</v>
      </c>
      <c r="G319" s="178">
        <v>105.54259999999999</v>
      </c>
      <c r="H319" s="178">
        <v>105.54259999999999</v>
      </c>
      <c r="I319" s="178">
        <v>105.54259999999999</v>
      </c>
      <c r="J319" s="178">
        <v>114.46075999999999</v>
      </c>
      <c r="K319" s="178">
        <v>114.46075999999999</v>
      </c>
      <c r="L319" s="178">
        <v>114.46075999999999</v>
      </c>
      <c r="M319" s="178">
        <v>114.46075999999999</v>
      </c>
      <c r="N319" s="178">
        <v>114.46075999999999</v>
      </c>
      <c r="O319" s="178">
        <v>114.46075999999999</v>
      </c>
      <c r="P319" s="178">
        <v>114.46075999999999</v>
      </c>
      <c r="Q319" s="178">
        <v>114.46075999999999</v>
      </c>
      <c r="R319" s="178">
        <v>114.46075999999999</v>
      </c>
      <c r="S319" s="178">
        <v>114.46075999999999</v>
      </c>
      <c r="T319" s="178">
        <v>114.46075999999999</v>
      </c>
      <c r="U319" s="178">
        <v>114.46075999999999</v>
      </c>
      <c r="V319" s="179">
        <v>116.92256</v>
      </c>
      <c r="W319" s="179">
        <v>116.92256</v>
      </c>
      <c r="X319" s="179">
        <v>116.92256</v>
      </c>
      <c r="Y319" s="179">
        <v>116.92256</v>
      </c>
      <c r="Z319" s="179">
        <v>116.92256</v>
      </c>
      <c r="AA319" s="179">
        <v>116.92256</v>
      </c>
      <c r="AB319" s="179">
        <v>116.92256</v>
      </c>
      <c r="AC319" s="179">
        <v>116.92256</v>
      </c>
      <c r="AD319" s="179">
        <v>116.92256</v>
      </c>
      <c r="AE319" s="179">
        <v>116.92256</v>
      </c>
      <c r="AF319" s="179">
        <v>116.92256</v>
      </c>
      <c r="AG319" s="179">
        <v>116.92256</v>
      </c>
      <c r="AH319" s="179">
        <v>125.15813</v>
      </c>
      <c r="AI319" s="179">
        <v>125.15813</v>
      </c>
      <c r="AJ319" s="179">
        <v>125.15813</v>
      </c>
      <c r="AK319" s="179">
        <v>125.15813</v>
      </c>
      <c r="AL319" s="179">
        <v>125.15813</v>
      </c>
      <c r="AM319" s="179">
        <v>125.15813</v>
      </c>
      <c r="AN319" s="179">
        <v>125.15813</v>
      </c>
      <c r="AO319" s="179">
        <v>125.2</v>
      </c>
      <c r="AP319" s="179">
        <v>125.15813</v>
      </c>
      <c r="AQ319" s="180">
        <v>125.15813</v>
      </c>
      <c r="AR319" s="180">
        <v>125.15813</v>
      </c>
      <c r="AS319" s="180">
        <v>125.15813</v>
      </c>
      <c r="AT319" s="180">
        <v>126.2908</v>
      </c>
      <c r="AU319" s="180">
        <v>126.2908</v>
      </c>
      <c r="AV319" s="180">
        <v>126.2908</v>
      </c>
      <c r="AW319" s="181">
        <v>126.2908</v>
      </c>
      <c r="AX319" s="181">
        <v>126.2908</v>
      </c>
      <c r="AY319" s="181">
        <v>126.2908</v>
      </c>
      <c r="AZ319" s="181">
        <v>126.2908</v>
      </c>
      <c r="BA319" s="181">
        <v>126.2908</v>
      </c>
      <c r="BB319" s="182">
        <v>126.2908</v>
      </c>
      <c r="BC319" s="182">
        <v>126.2908</v>
      </c>
      <c r="BD319" s="182">
        <v>126.2908</v>
      </c>
      <c r="BE319" s="182">
        <v>126.2908</v>
      </c>
      <c r="BF319" s="183">
        <v>135.32271</v>
      </c>
      <c r="BG319" s="183">
        <v>135.32271</v>
      </c>
      <c r="BH319" s="183">
        <v>135.32271</v>
      </c>
      <c r="BI319" s="183">
        <v>135.32271</v>
      </c>
      <c r="BJ319" s="182">
        <v>135.32271</v>
      </c>
      <c r="BK319" s="182">
        <v>135.32271</v>
      </c>
      <c r="BL319" s="182">
        <v>135.32271</v>
      </c>
      <c r="BM319" s="182">
        <v>135.32271</v>
      </c>
    </row>
    <row r="320" spans="1:65" x14ac:dyDescent="0.25">
      <c r="A320" s="189" t="s">
        <v>167</v>
      </c>
      <c r="B320" s="188"/>
      <c r="C320" s="168">
        <v>12</v>
      </c>
      <c r="D320" s="169">
        <f t="shared" ref="D320:BM320" si="143">(D321*4+D325*8)/12</f>
        <v>99.191666666666663</v>
      </c>
      <c r="E320" s="169">
        <f t="shared" si="143"/>
        <v>99.19102500000001</v>
      </c>
      <c r="F320" s="169">
        <f t="shared" si="143"/>
        <v>99.19102500000001</v>
      </c>
      <c r="G320" s="169">
        <f t="shared" si="143"/>
        <v>110.92891833333334</v>
      </c>
      <c r="H320" s="169">
        <f t="shared" si="143"/>
        <v>110.92891833333334</v>
      </c>
      <c r="I320" s="169">
        <f t="shared" si="143"/>
        <v>110.92891833333334</v>
      </c>
      <c r="J320" s="169">
        <f t="shared" si="143"/>
        <v>110.92891833333334</v>
      </c>
      <c r="K320" s="169">
        <f t="shared" si="143"/>
        <v>110.92891833333334</v>
      </c>
      <c r="L320" s="169">
        <f t="shared" si="143"/>
        <v>110.92891833333334</v>
      </c>
      <c r="M320" s="169">
        <f t="shared" si="143"/>
        <v>110.92891833333334</v>
      </c>
      <c r="N320" s="169">
        <f t="shared" si="143"/>
        <v>110.92891833333334</v>
      </c>
      <c r="O320" s="169">
        <f t="shared" si="143"/>
        <v>110.92891833333334</v>
      </c>
      <c r="P320" s="169">
        <f t="shared" si="143"/>
        <v>110.92891833333334</v>
      </c>
      <c r="Q320" s="169">
        <f t="shared" si="143"/>
        <v>110.92891833333334</v>
      </c>
      <c r="R320" s="169">
        <f t="shared" si="143"/>
        <v>110.92891833333334</v>
      </c>
      <c r="S320" s="169">
        <f t="shared" si="143"/>
        <v>110.92891833333334</v>
      </c>
      <c r="T320" s="169">
        <f t="shared" si="143"/>
        <v>110.92891833333334</v>
      </c>
      <c r="U320" s="169">
        <f t="shared" si="143"/>
        <v>110.92891833333334</v>
      </c>
      <c r="V320" s="170">
        <f t="shared" si="143"/>
        <v>110.92891833333334</v>
      </c>
      <c r="W320" s="170">
        <f t="shared" si="143"/>
        <v>110.92891833333334</v>
      </c>
      <c r="X320" s="170">
        <f t="shared" si="143"/>
        <v>110.92891833333334</v>
      </c>
      <c r="Y320" s="170">
        <f t="shared" si="143"/>
        <v>110.92891833333334</v>
      </c>
      <c r="Z320" s="170">
        <f t="shared" si="143"/>
        <v>110.92891833333334</v>
      </c>
      <c r="AA320" s="170">
        <f t="shared" si="143"/>
        <v>112.98869166666668</v>
      </c>
      <c r="AB320" s="170">
        <f t="shared" si="143"/>
        <v>112.98869166666668</v>
      </c>
      <c r="AC320" s="170">
        <f t="shared" si="143"/>
        <v>112.98869166666668</v>
      </c>
      <c r="AD320" s="170">
        <f t="shared" si="143"/>
        <v>112.98869166666668</v>
      </c>
      <c r="AE320" s="170">
        <f t="shared" si="143"/>
        <v>112.98869166666668</v>
      </c>
      <c r="AF320" s="170">
        <f t="shared" si="143"/>
        <v>112.98869166666668</v>
      </c>
      <c r="AG320" s="170">
        <f t="shared" si="143"/>
        <v>112.98869166666668</v>
      </c>
      <c r="AH320" s="170">
        <f t="shared" si="143"/>
        <v>112.98869166666668</v>
      </c>
      <c r="AI320" s="170">
        <f t="shared" si="143"/>
        <v>112.98869166666668</v>
      </c>
      <c r="AJ320" s="170">
        <f t="shared" si="143"/>
        <v>112.98869166666668</v>
      </c>
      <c r="AK320" s="170">
        <f t="shared" si="143"/>
        <v>112.98869166666668</v>
      </c>
      <c r="AL320" s="170">
        <f t="shared" si="143"/>
        <v>112.98869166666668</v>
      </c>
      <c r="AM320" s="170">
        <f t="shared" si="143"/>
        <v>112.98869166666668</v>
      </c>
      <c r="AN320" s="170">
        <f t="shared" si="143"/>
        <v>112.98869166666668</v>
      </c>
      <c r="AO320" s="170">
        <f t="shared" si="143"/>
        <v>113</v>
      </c>
      <c r="AP320" s="170">
        <f t="shared" si="143"/>
        <v>112.98869166666668</v>
      </c>
      <c r="AQ320" s="170">
        <f t="shared" si="143"/>
        <v>112.98869166666668</v>
      </c>
      <c r="AR320" s="170">
        <f t="shared" si="143"/>
        <v>112.98869166666668</v>
      </c>
      <c r="AS320" s="170">
        <f t="shared" si="143"/>
        <v>112.98869333333334</v>
      </c>
      <c r="AT320" s="170">
        <f t="shared" si="143"/>
        <v>112.98869333333334</v>
      </c>
      <c r="AU320" s="170">
        <f t="shared" si="143"/>
        <v>112.98869333333334</v>
      </c>
      <c r="AV320" s="170">
        <f t="shared" si="143"/>
        <v>112.98869333333334</v>
      </c>
      <c r="AW320" s="170">
        <f t="shared" si="143"/>
        <v>112.98869333333334</v>
      </c>
      <c r="AX320" s="170">
        <f t="shared" si="143"/>
        <v>112.98869333333334</v>
      </c>
      <c r="AY320" s="170">
        <f t="shared" si="143"/>
        <v>112.98869333333334</v>
      </c>
      <c r="AZ320" s="170">
        <f t="shared" si="143"/>
        <v>112.98869333333334</v>
      </c>
      <c r="BA320" s="170">
        <f t="shared" si="143"/>
        <v>112.98869333333334</v>
      </c>
      <c r="BB320" s="170">
        <f t="shared" si="143"/>
        <v>112.98869333333334</v>
      </c>
      <c r="BC320" s="170">
        <f t="shared" si="143"/>
        <v>112.98869333333334</v>
      </c>
      <c r="BD320" s="170">
        <f t="shared" si="143"/>
        <v>112.98869333333334</v>
      </c>
      <c r="BE320" s="170">
        <f t="shared" si="143"/>
        <v>112.98869333333334</v>
      </c>
      <c r="BF320" s="170">
        <f t="shared" si="143"/>
        <v>113.48860666666667</v>
      </c>
      <c r="BG320" s="170">
        <f t="shared" si="143"/>
        <v>113.48860666666667</v>
      </c>
      <c r="BH320" s="170">
        <f t="shared" si="143"/>
        <v>113.48860666666667</v>
      </c>
      <c r="BI320" s="170">
        <f t="shared" si="143"/>
        <v>113.48860666666667</v>
      </c>
      <c r="BJ320" s="170">
        <f t="shared" si="143"/>
        <v>113.48860666666667</v>
      </c>
      <c r="BK320" s="170">
        <f t="shared" si="143"/>
        <v>113.48860666666667</v>
      </c>
      <c r="BL320" s="170">
        <f t="shared" si="143"/>
        <v>113.48860666666667</v>
      </c>
      <c r="BM320" s="170">
        <f t="shared" si="143"/>
        <v>113.48860666666667</v>
      </c>
    </row>
    <row r="321" spans="1:65" x14ac:dyDescent="0.25">
      <c r="A321" s="173" t="s">
        <v>168</v>
      </c>
      <c r="B321" s="188"/>
      <c r="C321" s="186">
        <v>4</v>
      </c>
      <c r="D321" s="175">
        <f>D322</f>
        <v>100</v>
      </c>
      <c r="E321" s="175">
        <f t="shared" ref="E321:BM321" si="144">E322</f>
        <v>100</v>
      </c>
      <c r="F321" s="175">
        <f t="shared" si="144"/>
        <v>100</v>
      </c>
      <c r="G321" s="175">
        <f t="shared" si="144"/>
        <v>135.21368000000001</v>
      </c>
      <c r="H321" s="175">
        <f t="shared" si="144"/>
        <v>135.21368000000001</v>
      </c>
      <c r="I321" s="175">
        <f t="shared" si="144"/>
        <v>135.21368000000001</v>
      </c>
      <c r="J321" s="175">
        <f t="shared" si="144"/>
        <v>135.21368000000001</v>
      </c>
      <c r="K321" s="175">
        <f t="shared" si="144"/>
        <v>135.21368000000001</v>
      </c>
      <c r="L321" s="175">
        <f t="shared" si="144"/>
        <v>135.21368000000001</v>
      </c>
      <c r="M321" s="175">
        <f t="shared" si="144"/>
        <v>135.21368000000001</v>
      </c>
      <c r="N321" s="175">
        <f t="shared" si="144"/>
        <v>135.21368000000001</v>
      </c>
      <c r="O321" s="175">
        <f t="shared" si="144"/>
        <v>135.21368000000001</v>
      </c>
      <c r="P321" s="175">
        <f t="shared" si="144"/>
        <v>135.21368000000001</v>
      </c>
      <c r="Q321" s="175">
        <f t="shared" si="144"/>
        <v>135.21368000000001</v>
      </c>
      <c r="R321" s="175">
        <f t="shared" si="144"/>
        <v>135.21368000000001</v>
      </c>
      <c r="S321" s="175">
        <f t="shared" si="144"/>
        <v>135.21368000000001</v>
      </c>
      <c r="T321" s="175">
        <f t="shared" si="144"/>
        <v>135.21368000000001</v>
      </c>
      <c r="U321" s="175">
        <f t="shared" si="144"/>
        <v>135.21368000000001</v>
      </c>
      <c r="V321" s="176">
        <f t="shared" si="144"/>
        <v>135.21368000000001</v>
      </c>
      <c r="W321" s="176">
        <f t="shared" si="144"/>
        <v>135.21368000000001</v>
      </c>
      <c r="X321" s="176">
        <f t="shared" si="144"/>
        <v>135.21368000000001</v>
      </c>
      <c r="Y321" s="176">
        <f t="shared" si="144"/>
        <v>135.21368000000001</v>
      </c>
      <c r="Z321" s="176">
        <f t="shared" si="144"/>
        <v>135.21368000000001</v>
      </c>
      <c r="AA321" s="176">
        <f t="shared" si="144"/>
        <v>141.393</v>
      </c>
      <c r="AB321" s="176">
        <f t="shared" si="144"/>
        <v>141.393</v>
      </c>
      <c r="AC321" s="176">
        <f t="shared" si="144"/>
        <v>141.393</v>
      </c>
      <c r="AD321" s="176">
        <f t="shared" si="144"/>
        <v>141.393</v>
      </c>
      <c r="AE321" s="176">
        <f t="shared" si="144"/>
        <v>141.393</v>
      </c>
      <c r="AF321" s="176">
        <f t="shared" si="144"/>
        <v>141.393</v>
      </c>
      <c r="AG321" s="176">
        <f t="shared" si="144"/>
        <v>141.393</v>
      </c>
      <c r="AH321" s="176">
        <f t="shared" si="144"/>
        <v>141.393</v>
      </c>
      <c r="AI321" s="176">
        <f t="shared" si="144"/>
        <v>141.393</v>
      </c>
      <c r="AJ321" s="176">
        <f t="shared" si="144"/>
        <v>141.393</v>
      </c>
      <c r="AK321" s="176">
        <f t="shared" si="144"/>
        <v>141.393</v>
      </c>
      <c r="AL321" s="176">
        <f t="shared" si="144"/>
        <v>141.393</v>
      </c>
      <c r="AM321" s="176">
        <f t="shared" si="144"/>
        <v>141.393</v>
      </c>
      <c r="AN321" s="176">
        <f t="shared" si="144"/>
        <v>141.393</v>
      </c>
      <c r="AO321" s="176">
        <f t="shared" si="144"/>
        <v>141.4</v>
      </c>
      <c r="AP321" s="176">
        <f t="shared" si="144"/>
        <v>141.393</v>
      </c>
      <c r="AQ321" s="176">
        <f t="shared" si="144"/>
        <v>141.393</v>
      </c>
      <c r="AR321" s="176">
        <f t="shared" si="144"/>
        <v>141.393</v>
      </c>
      <c r="AS321" s="176">
        <f t="shared" si="144"/>
        <v>141.393</v>
      </c>
      <c r="AT321" s="176">
        <f t="shared" si="144"/>
        <v>141.393</v>
      </c>
      <c r="AU321" s="176">
        <f t="shared" si="144"/>
        <v>141.393</v>
      </c>
      <c r="AV321" s="176">
        <f t="shared" si="144"/>
        <v>141.393</v>
      </c>
      <c r="AW321" s="176">
        <f t="shared" si="144"/>
        <v>141.393</v>
      </c>
      <c r="AX321" s="176">
        <f t="shared" si="144"/>
        <v>141.393</v>
      </c>
      <c r="AY321" s="176">
        <f t="shared" si="144"/>
        <v>141.393</v>
      </c>
      <c r="AZ321" s="176">
        <f t="shared" si="144"/>
        <v>141.393</v>
      </c>
      <c r="BA321" s="176">
        <f t="shared" si="144"/>
        <v>141.393</v>
      </c>
      <c r="BB321" s="176">
        <f t="shared" si="144"/>
        <v>141.393</v>
      </c>
      <c r="BC321" s="176">
        <f t="shared" si="144"/>
        <v>141.393</v>
      </c>
      <c r="BD321" s="176">
        <f t="shared" si="144"/>
        <v>141.393</v>
      </c>
      <c r="BE321" s="176">
        <f t="shared" si="144"/>
        <v>141.393</v>
      </c>
      <c r="BF321" s="176">
        <f t="shared" si="144"/>
        <v>141.393</v>
      </c>
      <c r="BG321" s="176">
        <f t="shared" si="144"/>
        <v>141.393</v>
      </c>
      <c r="BH321" s="176">
        <f t="shared" si="144"/>
        <v>141.393</v>
      </c>
      <c r="BI321" s="176">
        <f t="shared" si="144"/>
        <v>141.393</v>
      </c>
      <c r="BJ321" s="176">
        <f t="shared" si="144"/>
        <v>141.393</v>
      </c>
      <c r="BK321" s="176">
        <f t="shared" si="144"/>
        <v>141.393</v>
      </c>
      <c r="BL321" s="176">
        <f t="shared" si="144"/>
        <v>141.393</v>
      </c>
      <c r="BM321" s="176">
        <f t="shared" si="144"/>
        <v>141.393</v>
      </c>
    </row>
    <row r="322" spans="1:65" x14ac:dyDescent="0.25">
      <c r="B322" s="148" t="s">
        <v>624</v>
      </c>
      <c r="C322" s="148">
        <v>4</v>
      </c>
      <c r="D322" s="178">
        <v>100</v>
      </c>
      <c r="E322" s="178">
        <v>100</v>
      </c>
      <c r="F322" s="178">
        <v>100</v>
      </c>
      <c r="G322" s="178">
        <v>135.21368000000001</v>
      </c>
      <c r="H322" s="178">
        <v>135.21368000000001</v>
      </c>
      <c r="I322" s="178">
        <v>135.21368000000001</v>
      </c>
      <c r="J322" s="178">
        <v>135.21368000000001</v>
      </c>
      <c r="K322" s="178">
        <v>135.21368000000001</v>
      </c>
      <c r="L322" s="178">
        <v>135.21368000000001</v>
      </c>
      <c r="M322" s="178">
        <v>135.21368000000001</v>
      </c>
      <c r="N322" s="178">
        <v>135.21368000000001</v>
      </c>
      <c r="O322" s="178">
        <v>135.21368000000001</v>
      </c>
      <c r="P322" s="178">
        <v>135.21368000000001</v>
      </c>
      <c r="Q322" s="178">
        <v>135.21368000000001</v>
      </c>
      <c r="R322" s="178">
        <v>135.21368000000001</v>
      </c>
      <c r="S322" s="178">
        <v>135.21368000000001</v>
      </c>
      <c r="T322" s="178">
        <v>135.21368000000001</v>
      </c>
      <c r="U322" s="178">
        <v>135.21368000000001</v>
      </c>
      <c r="V322" s="179">
        <v>135.21368000000001</v>
      </c>
      <c r="W322" s="179">
        <v>135.21368000000001</v>
      </c>
      <c r="X322" s="179">
        <v>135.21368000000001</v>
      </c>
      <c r="Y322" s="179">
        <v>135.21368000000001</v>
      </c>
      <c r="Z322" s="179">
        <v>135.21368000000001</v>
      </c>
      <c r="AA322" s="179">
        <v>141.393</v>
      </c>
      <c r="AB322" s="179">
        <v>141.393</v>
      </c>
      <c r="AC322" s="179">
        <v>141.393</v>
      </c>
      <c r="AD322" s="179">
        <v>141.393</v>
      </c>
      <c r="AE322" s="179">
        <v>141.393</v>
      </c>
      <c r="AF322" s="179">
        <v>141.393</v>
      </c>
      <c r="AG322" s="179">
        <v>141.393</v>
      </c>
      <c r="AH322" s="179">
        <v>141.393</v>
      </c>
      <c r="AI322" s="179">
        <v>141.393</v>
      </c>
      <c r="AJ322" s="179">
        <v>141.393</v>
      </c>
      <c r="AK322" s="179">
        <v>141.393</v>
      </c>
      <c r="AL322" s="179">
        <v>141.393</v>
      </c>
      <c r="AM322" s="179">
        <v>141.393</v>
      </c>
      <c r="AN322" s="179">
        <v>141.393</v>
      </c>
      <c r="AO322" s="179">
        <v>141.4</v>
      </c>
      <c r="AP322" s="179">
        <v>141.393</v>
      </c>
      <c r="AQ322" s="180">
        <v>141.393</v>
      </c>
      <c r="AR322" s="180">
        <v>141.393</v>
      </c>
      <c r="AS322" s="180">
        <v>141.393</v>
      </c>
      <c r="AT322" s="180">
        <v>141.393</v>
      </c>
      <c r="AU322" s="180">
        <v>141.393</v>
      </c>
      <c r="AV322" s="180">
        <v>141.393</v>
      </c>
      <c r="AW322" s="181">
        <v>141.393</v>
      </c>
      <c r="AX322" s="181">
        <v>141.393</v>
      </c>
      <c r="AY322" s="181">
        <v>141.393</v>
      </c>
      <c r="AZ322" s="181">
        <v>141.393</v>
      </c>
      <c r="BA322" s="181">
        <v>141.393</v>
      </c>
      <c r="BB322" s="182">
        <v>141.393</v>
      </c>
      <c r="BC322" s="182">
        <v>141.393</v>
      </c>
      <c r="BD322" s="182">
        <v>141.393</v>
      </c>
      <c r="BE322" s="182">
        <v>141.393</v>
      </c>
      <c r="BF322" s="182">
        <v>141.393</v>
      </c>
      <c r="BG322" s="182">
        <v>141.393</v>
      </c>
      <c r="BH322" s="182">
        <v>141.393</v>
      </c>
      <c r="BI322" s="182">
        <v>141.393</v>
      </c>
      <c r="BJ322" s="182">
        <v>141.393</v>
      </c>
      <c r="BK322" s="182">
        <v>141.393</v>
      </c>
      <c r="BL322" s="182">
        <v>141.393</v>
      </c>
      <c r="BM322" s="182">
        <v>141.393</v>
      </c>
    </row>
    <row r="323" spans="1:65" x14ac:dyDescent="0.25">
      <c r="A323" s="173" t="s">
        <v>448</v>
      </c>
      <c r="B323" s="173" t="s">
        <v>449</v>
      </c>
      <c r="D323" s="178"/>
      <c r="E323" s="178"/>
      <c r="F323" s="178"/>
      <c r="G323" s="178"/>
      <c r="H323" s="178"/>
      <c r="I323" s="178"/>
      <c r="J323" s="178"/>
      <c r="K323" s="178"/>
      <c r="L323" s="178"/>
      <c r="M323" s="178"/>
      <c r="N323" s="178"/>
      <c r="O323" s="178"/>
      <c r="P323" s="178"/>
      <c r="Q323" s="178"/>
      <c r="R323" s="178"/>
      <c r="S323" s="178"/>
      <c r="T323" s="178"/>
      <c r="U323" s="178"/>
      <c r="V323" s="179"/>
      <c r="W323" s="179"/>
      <c r="X323" s="179"/>
      <c r="Y323" s="179"/>
      <c r="Z323" s="179"/>
      <c r="AA323" s="179"/>
      <c r="AB323" s="179"/>
      <c r="AC323" s="179"/>
      <c r="AD323" s="179"/>
      <c r="AE323" s="179"/>
      <c r="AF323" s="179"/>
      <c r="AG323" s="179"/>
      <c r="AH323" s="179"/>
      <c r="AI323" s="179"/>
      <c r="AJ323" s="179"/>
      <c r="AK323" s="179"/>
      <c r="AL323" s="179"/>
      <c r="AM323" s="179"/>
      <c r="AN323" s="179"/>
      <c r="AO323" s="179"/>
      <c r="AP323" s="179"/>
      <c r="AQ323" s="180"/>
      <c r="AR323" s="180"/>
      <c r="AS323" s="180"/>
      <c r="AT323" s="180"/>
      <c r="AU323" s="180"/>
      <c r="AV323" s="180"/>
      <c r="AW323" s="181"/>
      <c r="AX323" s="181"/>
      <c r="AY323" s="181"/>
      <c r="AZ323" s="181"/>
      <c r="BA323" s="181"/>
      <c r="BB323" s="182"/>
      <c r="BC323" s="182"/>
      <c r="BD323" s="182"/>
      <c r="BE323" s="182"/>
      <c r="BF323" s="182"/>
      <c r="BG323" s="182"/>
      <c r="BH323" s="182"/>
      <c r="BI323" s="182"/>
      <c r="BJ323" s="182"/>
      <c r="BK323" s="182"/>
      <c r="BL323" s="182"/>
      <c r="BM323" s="182"/>
    </row>
    <row r="324" spans="1:65" x14ac:dyDescent="0.25">
      <c r="A324" s="220"/>
      <c r="B324" s="148" t="s">
        <v>449</v>
      </c>
      <c r="D324" s="178"/>
      <c r="E324" s="178"/>
      <c r="F324" s="178"/>
      <c r="G324" s="178"/>
      <c r="H324" s="178"/>
      <c r="I324" s="178"/>
      <c r="J324" s="178"/>
      <c r="K324" s="178"/>
      <c r="L324" s="178"/>
      <c r="M324" s="178"/>
      <c r="N324" s="178"/>
      <c r="O324" s="178"/>
      <c r="P324" s="178"/>
      <c r="Q324" s="178"/>
      <c r="R324" s="178"/>
      <c r="S324" s="178"/>
      <c r="T324" s="178"/>
      <c r="U324" s="178"/>
      <c r="V324" s="179"/>
      <c r="W324" s="179"/>
      <c r="X324" s="179"/>
      <c r="Y324" s="179"/>
      <c r="Z324" s="179"/>
      <c r="AA324" s="179"/>
      <c r="AB324" s="179"/>
      <c r="AC324" s="179"/>
      <c r="AD324" s="179"/>
      <c r="AE324" s="179"/>
      <c r="AF324" s="179"/>
      <c r="AG324" s="179"/>
      <c r="AH324" s="179"/>
      <c r="AI324" s="179"/>
      <c r="AJ324" s="179"/>
      <c r="AK324" s="179"/>
      <c r="AL324" s="179"/>
      <c r="AM324" s="179"/>
      <c r="AN324" s="179"/>
      <c r="AO324" s="179"/>
      <c r="AP324" s="179"/>
      <c r="AQ324" s="180"/>
      <c r="AR324" s="180"/>
      <c r="AS324" s="180"/>
      <c r="AT324" s="180"/>
      <c r="AU324" s="180"/>
      <c r="AV324" s="180"/>
      <c r="AW324" s="181"/>
      <c r="AX324" s="181"/>
      <c r="AY324" s="181"/>
      <c r="AZ324" s="181"/>
      <c r="BA324" s="181"/>
      <c r="BB324" s="182"/>
      <c r="BC324" s="182"/>
      <c r="BD324" s="182"/>
      <c r="BE324" s="182"/>
      <c r="BF324" s="182"/>
      <c r="BG324" s="182"/>
      <c r="BH324" s="182"/>
      <c r="BI324" s="182"/>
      <c r="BJ324" s="182"/>
      <c r="BK324" s="182"/>
      <c r="BL324" s="182"/>
      <c r="BM324" s="182"/>
    </row>
    <row r="325" spans="1:65" x14ac:dyDescent="0.25">
      <c r="A325" s="173" t="s">
        <v>169</v>
      </c>
      <c r="B325" s="188"/>
      <c r="C325" s="186">
        <v>8</v>
      </c>
      <c r="D325" s="175">
        <f>D326</f>
        <v>98.787499999999994</v>
      </c>
      <c r="E325" s="175">
        <f t="shared" ref="E325:BM325" si="145">E326</f>
        <v>98.786537500000009</v>
      </c>
      <c r="F325" s="175">
        <f t="shared" si="145"/>
        <v>98.786537500000009</v>
      </c>
      <c r="G325" s="175">
        <f t="shared" si="145"/>
        <v>98.786537500000009</v>
      </c>
      <c r="H325" s="175">
        <f t="shared" si="145"/>
        <v>98.786537500000009</v>
      </c>
      <c r="I325" s="175">
        <f t="shared" si="145"/>
        <v>98.786537500000009</v>
      </c>
      <c r="J325" s="175">
        <f t="shared" si="145"/>
        <v>98.786537500000009</v>
      </c>
      <c r="K325" s="175">
        <f t="shared" si="145"/>
        <v>98.786537500000009</v>
      </c>
      <c r="L325" s="175">
        <f t="shared" si="145"/>
        <v>98.786537500000009</v>
      </c>
      <c r="M325" s="175">
        <f t="shared" si="145"/>
        <v>98.786537500000009</v>
      </c>
      <c r="N325" s="175">
        <f t="shared" si="145"/>
        <v>98.786537500000009</v>
      </c>
      <c r="O325" s="175">
        <f t="shared" si="145"/>
        <v>98.786537500000009</v>
      </c>
      <c r="P325" s="175">
        <f t="shared" si="145"/>
        <v>98.786537500000009</v>
      </c>
      <c r="Q325" s="175">
        <f t="shared" si="145"/>
        <v>98.786537500000009</v>
      </c>
      <c r="R325" s="175">
        <f t="shared" si="145"/>
        <v>98.786537500000009</v>
      </c>
      <c r="S325" s="175">
        <f t="shared" si="145"/>
        <v>98.786537500000009</v>
      </c>
      <c r="T325" s="175">
        <f t="shared" si="145"/>
        <v>98.786537500000009</v>
      </c>
      <c r="U325" s="175">
        <f t="shared" si="145"/>
        <v>98.786537500000009</v>
      </c>
      <c r="V325" s="176">
        <f t="shared" si="145"/>
        <v>98.786537500000009</v>
      </c>
      <c r="W325" s="176">
        <f t="shared" si="145"/>
        <v>98.786537500000009</v>
      </c>
      <c r="X325" s="176">
        <f t="shared" si="145"/>
        <v>98.786537500000009</v>
      </c>
      <c r="Y325" s="176">
        <f t="shared" si="145"/>
        <v>98.786537500000009</v>
      </c>
      <c r="Z325" s="176">
        <f t="shared" si="145"/>
        <v>98.786537500000009</v>
      </c>
      <c r="AA325" s="176">
        <f t="shared" si="145"/>
        <v>98.786537500000009</v>
      </c>
      <c r="AB325" s="176">
        <f t="shared" si="145"/>
        <v>98.786537500000009</v>
      </c>
      <c r="AC325" s="176">
        <f t="shared" si="145"/>
        <v>98.786537500000009</v>
      </c>
      <c r="AD325" s="176">
        <f t="shared" si="145"/>
        <v>98.786537500000009</v>
      </c>
      <c r="AE325" s="176">
        <f t="shared" si="145"/>
        <v>98.786537500000009</v>
      </c>
      <c r="AF325" s="176">
        <f t="shared" si="145"/>
        <v>98.786537500000009</v>
      </c>
      <c r="AG325" s="176">
        <f t="shared" si="145"/>
        <v>98.786537500000009</v>
      </c>
      <c r="AH325" s="176">
        <f t="shared" si="145"/>
        <v>98.786537500000009</v>
      </c>
      <c r="AI325" s="176">
        <f t="shared" si="145"/>
        <v>98.786537500000009</v>
      </c>
      <c r="AJ325" s="176">
        <f t="shared" si="145"/>
        <v>98.786537500000009</v>
      </c>
      <c r="AK325" s="176">
        <f t="shared" si="145"/>
        <v>98.786537500000009</v>
      </c>
      <c r="AL325" s="176">
        <f t="shared" si="145"/>
        <v>98.786537500000009</v>
      </c>
      <c r="AM325" s="176">
        <f t="shared" si="145"/>
        <v>98.786537500000009</v>
      </c>
      <c r="AN325" s="176">
        <f t="shared" si="145"/>
        <v>98.786537500000009</v>
      </c>
      <c r="AO325" s="176">
        <f t="shared" si="145"/>
        <v>98.8</v>
      </c>
      <c r="AP325" s="176">
        <f t="shared" si="145"/>
        <v>98.786537500000009</v>
      </c>
      <c r="AQ325" s="176">
        <f t="shared" si="145"/>
        <v>98.786537500000009</v>
      </c>
      <c r="AR325" s="176">
        <f t="shared" si="145"/>
        <v>98.786537500000009</v>
      </c>
      <c r="AS325" s="176">
        <f t="shared" si="145"/>
        <v>98.786540000000002</v>
      </c>
      <c r="AT325" s="176">
        <f t="shared" si="145"/>
        <v>98.786540000000002</v>
      </c>
      <c r="AU325" s="176">
        <f t="shared" si="145"/>
        <v>98.786540000000002</v>
      </c>
      <c r="AV325" s="176">
        <f t="shared" si="145"/>
        <v>98.786540000000002</v>
      </c>
      <c r="AW325" s="176">
        <f t="shared" si="145"/>
        <v>98.786540000000002</v>
      </c>
      <c r="AX325" s="176">
        <f t="shared" si="145"/>
        <v>98.786540000000002</v>
      </c>
      <c r="AY325" s="176">
        <f t="shared" si="145"/>
        <v>98.786540000000002</v>
      </c>
      <c r="AZ325" s="176">
        <f t="shared" si="145"/>
        <v>98.786540000000002</v>
      </c>
      <c r="BA325" s="176">
        <f t="shared" si="145"/>
        <v>98.786540000000002</v>
      </c>
      <c r="BB325" s="176">
        <f t="shared" si="145"/>
        <v>98.786540000000002</v>
      </c>
      <c r="BC325" s="176">
        <f t="shared" si="145"/>
        <v>98.786540000000002</v>
      </c>
      <c r="BD325" s="176">
        <f t="shared" si="145"/>
        <v>98.786540000000002</v>
      </c>
      <c r="BE325" s="176">
        <f t="shared" si="145"/>
        <v>98.786540000000002</v>
      </c>
      <c r="BF325" s="176">
        <f t="shared" si="145"/>
        <v>99.536409999999989</v>
      </c>
      <c r="BG325" s="176">
        <f t="shared" si="145"/>
        <v>99.536409999999989</v>
      </c>
      <c r="BH325" s="176">
        <f t="shared" si="145"/>
        <v>99.536409999999989</v>
      </c>
      <c r="BI325" s="176">
        <f t="shared" si="145"/>
        <v>99.536409999999989</v>
      </c>
      <c r="BJ325" s="176">
        <f t="shared" si="145"/>
        <v>99.536410000000004</v>
      </c>
      <c r="BK325" s="176">
        <f t="shared" si="145"/>
        <v>99.536410000000004</v>
      </c>
      <c r="BL325" s="176">
        <f t="shared" si="145"/>
        <v>99.536410000000004</v>
      </c>
      <c r="BM325" s="176">
        <f t="shared" si="145"/>
        <v>99.536410000000004</v>
      </c>
    </row>
    <row r="326" spans="1:65" x14ac:dyDescent="0.25">
      <c r="B326" s="148" t="s">
        <v>625</v>
      </c>
      <c r="C326" s="148">
        <v>8</v>
      </c>
      <c r="D326" s="178">
        <v>98.787499999999994</v>
      </c>
      <c r="E326" s="178">
        <v>98.786537500000009</v>
      </c>
      <c r="F326" s="178">
        <v>98.786537500000009</v>
      </c>
      <c r="G326" s="178">
        <v>98.786537500000009</v>
      </c>
      <c r="H326" s="178">
        <v>98.786537500000009</v>
      </c>
      <c r="I326" s="178">
        <v>98.786537500000009</v>
      </c>
      <c r="J326" s="178">
        <v>98.786537500000009</v>
      </c>
      <c r="K326" s="178">
        <v>98.786537500000009</v>
      </c>
      <c r="L326" s="178">
        <v>98.786537500000009</v>
      </c>
      <c r="M326" s="178">
        <v>98.786537500000009</v>
      </c>
      <c r="N326" s="178">
        <v>98.786537500000009</v>
      </c>
      <c r="O326" s="178">
        <v>98.786537500000009</v>
      </c>
      <c r="P326" s="178">
        <v>98.786537500000009</v>
      </c>
      <c r="Q326" s="178">
        <v>98.786537500000009</v>
      </c>
      <c r="R326" s="178">
        <v>98.786537500000009</v>
      </c>
      <c r="S326" s="178">
        <v>98.786537500000009</v>
      </c>
      <c r="T326" s="178">
        <v>98.786537500000009</v>
      </c>
      <c r="U326" s="178">
        <v>98.786537500000009</v>
      </c>
      <c r="V326" s="179">
        <v>98.786537500000009</v>
      </c>
      <c r="W326" s="179">
        <v>98.786537500000009</v>
      </c>
      <c r="X326" s="179">
        <v>98.786537500000009</v>
      </c>
      <c r="Y326" s="179">
        <v>98.786537500000009</v>
      </c>
      <c r="Z326" s="179">
        <v>98.786537500000009</v>
      </c>
      <c r="AA326" s="179">
        <v>98.786537500000009</v>
      </c>
      <c r="AB326" s="179">
        <v>98.786537500000009</v>
      </c>
      <c r="AC326" s="179">
        <v>98.786537500000009</v>
      </c>
      <c r="AD326" s="179">
        <v>98.786537500000009</v>
      </c>
      <c r="AE326" s="179">
        <v>98.786537500000009</v>
      </c>
      <c r="AF326" s="179">
        <v>98.786537500000009</v>
      </c>
      <c r="AG326" s="179">
        <v>98.786537500000009</v>
      </c>
      <c r="AH326" s="179">
        <v>98.786537500000009</v>
      </c>
      <c r="AI326" s="179">
        <v>98.786537500000009</v>
      </c>
      <c r="AJ326" s="179">
        <v>98.786537500000009</v>
      </c>
      <c r="AK326" s="179">
        <v>98.786537500000009</v>
      </c>
      <c r="AL326" s="179">
        <v>98.786537500000009</v>
      </c>
      <c r="AM326" s="179">
        <v>98.786537500000009</v>
      </c>
      <c r="AN326" s="179">
        <v>98.786537500000009</v>
      </c>
      <c r="AO326" s="179">
        <v>98.8</v>
      </c>
      <c r="AP326" s="179">
        <v>98.786537500000009</v>
      </c>
      <c r="AQ326" s="180">
        <v>98.786537500000009</v>
      </c>
      <c r="AR326" s="180">
        <v>98.786537500000009</v>
      </c>
      <c r="AS326" s="180">
        <v>98.786540000000002</v>
      </c>
      <c r="AT326" s="180">
        <v>98.786540000000002</v>
      </c>
      <c r="AU326" s="180">
        <v>98.786540000000002</v>
      </c>
      <c r="AV326" s="180">
        <v>98.786540000000002</v>
      </c>
      <c r="AW326" s="180">
        <v>98.786540000000002</v>
      </c>
      <c r="AX326" s="180">
        <v>98.786540000000002</v>
      </c>
      <c r="AY326" s="181">
        <v>98.786540000000002</v>
      </c>
      <c r="AZ326" s="181">
        <v>98.786540000000002</v>
      </c>
      <c r="BA326" s="181">
        <v>98.786540000000002</v>
      </c>
      <c r="BB326" s="182">
        <v>98.786540000000002</v>
      </c>
      <c r="BC326" s="182">
        <v>98.786540000000002</v>
      </c>
      <c r="BD326" s="182">
        <v>98.786540000000002</v>
      </c>
      <c r="BE326" s="182">
        <v>98.786540000000002</v>
      </c>
      <c r="BF326" s="182">
        <v>99.536409999999989</v>
      </c>
      <c r="BG326" s="182">
        <v>99.536409999999989</v>
      </c>
      <c r="BH326" s="182">
        <v>99.536409999999989</v>
      </c>
      <c r="BI326" s="182">
        <v>99.536409999999989</v>
      </c>
      <c r="BJ326" s="182">
        <v>99.536410000000004</v>
      </c>
      <c r="BK326" s="182">
        <v>99.536410000000004</v>
      </c>
      <c r="BL326" s="182">
        <v>99.536410000000004</v>
      </c>
      <c r="BM326" s="182">
        <v>99.536410000000004</v>
      </c>
    </row>
    <row r="327" spans="1:65" x14ac:dyDescent="0.25">
      <c r="A327" s="189" t="s">
        <v>170</v>
      </c>
      <c r="B327" s="188"/>
      <c r="D327" s="209"/>
      <c r="E327" s="209"/>
      <c r="F327" s="209"/>
      <c r="G327" s="209"/>
      <c r="H327" s="209"/>
      <c r="I327" s="209"/>
      <c r="J327" s="209"/>
      <c r="K327" s="209"/>
      <c r="L327" s="209"/>
      <c r="M327" s="209"/>
      <c r="N327" s="209"/>
      <c r="O327" s="209"/>
      <c r="P327" s="209"/>
      <c r="Q327" s="209"/>
      <c r="R327" s="209"/>
      <c r="S327" s="209"/>
      <c r="T327" s="209"/>
      <c r="U327" s="209"/>
      <c r="V327" s="210"/>
      <c r="W327" s="210"/>
      <c r="X327" s="210"/>
      <c r="Y327" s="210"/>
      <c r="Z327" s="210"/>
      <c r="AA327" s="210"/>
      <c r="AB327" s="210"/>
      <c r="AC327" s="210"/>
      <c r="AD327" s="210"/>
      <c r="AE327" s="210"/>
      <c r="AF327" s="210"/>
      <c r="AG327" s="210"/>
      <c r="AH327" s="210"/>
      <c r="AI327" s="210"/>
      <c r="AJ327" s="210"/>
      <c r="AK327" s="210"/>
      <c r="AL327" s="210"/>
      <c r="AM327" s="210"/>
      <c r="AN327" s="210"/>
      <c r="AO327" s="210"/>
      <c r="AP327" s="210"/>
      <c r="AQ327" s="180"/>
      <c r="AR327" s="180"/>
      <c r="AS327" s="180"/>
      <c r="AT327" s="180"/>
      <c r="AU327" s="180"/>
      <c r="AV327" s="180"/>
      <c r="AW327" s="180"/>
      <c r="AX327" s="180"/>
      <c r="AY327" s="181"/>
      <c r="AZ327" s="181"/>
      <c r="BA327" s="181"/>
      <c r="BB327" s="182"/>
      <c r="BC327" s="182"/>
      <c r="BD327" s="182"/>
      <c r="BE327" s="182"/>
      <c r="BF327" s="182"/>
      <c r="BG327" s="182"/>
      <c r="BH327" s="182"/>
      <c r="BI327" s="182"/>
      <c r="BJ327" s="182"/>
      <c r="BK327" s="182"/>
      <c r="BL327" s="182"/>
      <c r="BM327" s="182"/>
    </row>
    <row r="328" spans="1:65" x14ac:dyDescent="0.25">
      <c r="A328" s="173" t="s">
        <v>171</v>
      </c>
      <c r="B328" s="188"/>
      <c r="D328" s="209"/>
      <c r="E328" s="209"/>
      <c r="F328" s="209"/>
      <c r="G328" s="209"/>
      <c r="H328" s="209"/>
      <c r="I328" s="209"/>
      <c r="J328" s="209"/>
      <c r="K328" s="209"/>
      <c r="L328" s="209"/>
      <c r="M328" s="209"/>
      <c r="N328" s="209"/>
      <c r="O328" s="209"/>
      <c r="P328" s="209"/>
      <c r="Q328" s="209"/>
      <c r="R328" s="209"/>
      <c r="S328" s="209"/>
      <c r="T328" s="209"/>
      <c r="U328" s="209"/>
      <c r="V328" s="210"/>
      <c r="W328" s="210"/>
      <c r="X328" s="210"/>
      <c r="Y328" s="210"/>
      <c r="Z328" s="210"/>
      <c r="AA328" s="210"/>
      <c r="AB328" s="210"/>
      <c r="AC328" s="210"/>
      <c r="AD328" s="210"/>
      <c r="AE328" s="210"/>
      <c r="AF328" s="210"/>
      <c r="AG328" s="210"/>
      <c r="AH328" s="210"/>
      <c r="AI328" s="210"/>
      <c r="AJ328" s="210"/>
      <c r="AK328" s="210"/>
      <c r="AL328" s="210"/>
      <c r="AM328" s="210"/>
      <c r="AN328" s="210"/>
      <c r="AO328" s="210"/>
      <c r="AP328" s="210"/>
      <c r="AQ328" s="180"/>
      <c r="AR328" s="180"/>
      <c r="AS328" s="180"/>
      <c r="AT328" s="180"/>
      <c r="AU328" s="180"/>
      <c r="AV328" s="180"/>
      <c r="AW328" s="180"/>
      <c r="AX328" s="180"/>
      <c r="AY328" s="181"/>
      <c r="AZ328" s="181"/>
      <c r="BA328" s="181"/>
      <c r="BB328" s="182"/>
      <c r="BC328" s="182"/>
      <c r="BD328" s="182"/>
      <c r="BE328" s="182"/>
      <c r="BF328" s="182"/>
      <c r="BG328" s="182"/>
      <c r="BH328" s="182"/>
      <c r="BI328" s="182"/>
      <c r="BJ328" s="182"/>
      <c r="BK328" s="182"/>
      <c r="BL328" s="182"/>
      <c r="BM328" s="182"/>
    </row>
    <row r="329" spans="1:65" x14ac:dyDescent="0.25">
      <c r="A329" s="173"/>
      <c r="B329" s="188" t="s">
        <v>626</v>
      </c>
      <c r="D329" s="209"/>
      <c r="E329" s="209"/>
      <c r="F329" s="209"/>
      <c r="G329" s="209"/>
      <c r="H329" s="209"/>
      <c r="I329" s="209"/>
      <c r="J329" s="209"/>
      <c r="K329" s="209"/>
      <c r="L329" s="209"/>
      <c r="M329" s="209"/>
      <c r="N329" s="209"/>
      <c r="O329" s="209"/>
      <c r="P329" s="209"/>
      <c r="Q329" s="209"/>
      <c r="R329" s="209"/>
      <c r="S329" s="209"/>
      <c r="T329" s="209"/>
      <c r="U329" s="209"/>
      <c r="V329" s="210"/>
      <c r="W329" s="210"/>
      <c r="X329" s="210"/>
      <c r="Y329" s="210"/>
      <c r="Z329" s="210"/>
      <c r="AA329" s="210"/>
      <c r="AB329" s="210"/>
      <c r="AC329" s="210"/>
      <c r="AD329" s="210"/>
      <c r="AE329" s="210"/>
      <c r="AF329" s="210"/>
      <c r="AG329" s="210"/>
      <c r="AH329" s="210"/>
      <c r="AI329" s="210"/>
      <c r="AJ329" s="210"/>
      <c r="AK329" s="210"/>
      <c r="AL329" s="210"/>
      <c r="AM329" s="210"/>
      <c r="AN329" s="210"/>
      <c r="AO329" s="210"/>
      <c r="AP329" s="210"/>
      <c r="AQ329" s="180"/>
      <c r="AR329" s="180"/>
      <c r="AS329" s="180"/>
      <c r="AT329" s="180"/>
      <c r="AU329" s="180"/>
      <c r="AV329" s="180"/>
      <c r="AW329" s="180"/>
      <c r="AX329" s="180"/>
      <c r="AY329" s="181"/>
      <c r="AZ329" s="181"/>
      <c r="BA329" s="181"/>
      <c r="BB329" s="182"/>
      <c r="BC329" s="182"/>
      <c r="BD329" s="182"/>
      <c r="BE329" s="182"/>
      <c r="BF329" s="182"/>
      <c r="BG329" s="182"/>
      <c r="BH329" s="182"/>
      <c r="BI329" s="182"/>
      <c r="BJ329" s="182"/>
      <c r="BK329" s="182"/>
      <c r="BL329" s="182"/>
      <c r="BM329" s="182"/>
    </row>
    <row r="330" spans="1:65" x14ac:dyDescent="0.25">
      <c r="A330" s="189" t="s">
        <v>172</v>
      </c>
      <c r="B330" s="188"/>
      <c r="C330" s="168">
        <v>8</v>
      </c>
      <c r="D330" s="169">
        <f>D331</f>
        <v>100.69499999999999</v>
      </c>
      <c r="E330" s="169">
        <f t="shared" ref="E330:BM330" si="146">E331</f>
        <v>100.69295</v>
      </c>
      <c r="F330" s="169">
        <f t="shared" si="146"/>
        <v>100.69295</v>
      </c>
      <c r="G330" s="169">
        <f t="shared" si="146"/>
        <v>100.69295</v>
      </c>
      <c r="H330" s="169">
        <f t="shared" si="146"/>
        <v>100.69295</v>
      </c>
      <c r="I330" s="169">
        <f t="shared" si="146"/>
        <v>100.69295</v>
      </c>
      <c r="J330" s="169">
        <f t="shared" si="146"/>
        <v>100.69295</v>
      </c>
      <c r="K330" s="169">
        <f t="shared" si="146"/>
        <v>102.502465</v>
      </c>
      <c r="L330" s="169">
        <f t="shared" si="146"/>
        <v>102.502465</v>
      </c>
      <c r="M330" s="169">
        <f t="shared" si="146"/>
        <v>102.502465</v>
      </c>
      <c r="N330" s="169">
        <f t="shared" si="146"/>
        <v>102.502465</v>
      </c>
      <c r="O330" s="169">
        <f t="shared" si="146"/>
        <v>102.71057500000001</v>
      </c>
      <c r="P330" s="169">
        <f t="shared" si="146"/>
        <v>102.71057500000001</v>
      </c>
      <c r="Q330" s="169">
        <f t="shared" si="146"/>
        <v>115.907545</v>
      </c>
      <c r="R330" s="169">
        <f t="shared" si="146"/>
        <v>115.907545</v>
      </c>
      <c r="S330" s="169">
        <f t="shared" si="146"/>
        <v>115.907545</v>
      </c>
      <c r="T330" s="169">
        <f t="shared" si="146"/>
        <v>116.29170499999999</v>
      </c>
      <c r="U330" s="169">
        <f t="shared" si="146"/>
        <v>116.29170499999999</v>
      </c>
      <c r="V330" s="170">
        <f t="shared" si="146"/>
        <v>116.29170499999999</v>
      </c>
      <c r="W330" s="170">
        <f t="shared" si="146"/>
        <v>116.29170499999999</v>
      </c>
      <c r="X330" s="170">
        <f t="shared" si="146"/>
        <v>116.29170499999999</v>
      </c>
      <c r="Y330" s="170">
        <f t="shared" si="146"/>
        <v>116.29170499999999</v>
      </c>
      <c r="Z330" s="170">
        <f t="shared" si="146"/>
        <v>117.51615749999999</v>
      </c>
      <c r="AA330" s="170">
        <f t="shared" si="146"/>
        <v>117.51615749999999</v>
      </c>
      <c r="AB330" s="170">
        <f t="shared" si="146"/>
        <v>118.181465</v>
      </c>
      <c r="AC330" s="170">
        <f t="shared" si="146"/>
        <v>119.47279499999999</v>
      </c>
      <c r="AD330" s="170">
        <f t="shared" si="146"/>
        <v>119.47279499999999</v>
      </c>
      <c r="AE330" s="170">
        <f t="shared" si="146"/>
        <v>119.47279499999999</v>
      </c>
      <c r="AF330" s="170">
        <f t="shared" si="146"/>
        <v>119.47279499999999</v>
      </c>
      <c r="AG330" s="170">
        <f t="shared" si="146"/>
        <v>120.1421125</v>
      </c>
      <c r="AH330" s="170">
        <f t="shared" si="146"/>
        <v>120.1421125</v>
      </c>
      <c r="AI330" s="170">
        <f t="shared" si="146"/>
        <v>129.283095</v>
      </c>
      <c r="AJ330" s="170">
        <f t="shared" si="146"/>
        <v>129.283095</v>
      </c>
      <c r="AK330" s="170">
        <f t="shared" si="146"/>
        <v>129.05738500000001</v>
      </c>
      <c r="AL330" s="170">
        <f t="shared" si="146"/>
        <v>129.05738500000001</v>
      </c>
      <c r="AM330" s="170">
        <f t="shared" si="146"/>
        <v>129.05738500000001</v>
      </c>
      <c r="AN330" s="170">
        <f t="shared" si="146"/>
        <v>129.30353249999999</v>
      </c>
      <c r="AO330" s="170">
        <f t="shared" si="146"/>
        <v>129.30000000000001</v>
      </c>
      <c r="AP330" s="170">
        <f t="shared" si="146"/>
        <v>129.29250999999999</v>
      </c>
      <c r="AQ330" s="170">
        <f t="shared" si="146"/>
        <v>120.89528</v>
      </c>
      <c r="AR330" s="170">
        <f t="shared" si="146"/>
        <v>120.89528</v>
      </c>
      <c r="AS330" s="170">
        <f t="shared" si="146"/>
        <v>120.89528</v>
      </c>
      <c r="AT330" s="170">
        <f t="shared" si="146"/>
        <v>122.2701725</v>
      </c>
      <c r="AU330" s="170">
        <f t="shared" si="146"/>
        <v>122.2701725</v>
      </c>
      <c r="AV330" s="170">
        <f t="shared" si="146"/>
        <v>122.66522499999999</v>
      </c>
      <c r="AW330" s="170">
        <f t="shared" si="146"/>
        <v>122.8061975</v>
      </c>
      <c r="AX330" s="170">
        <f t="shared" si="146"/>
        <v>123.44255249999999</v>
      </c>
      <c r="AY330" s="170">
        <f t="shared" si="146"/>
        <v>123.44255249999999</v>
      </c>
      <c r="AZ330" s="170">
        <f t="shared" si="146"/>
        <v>124.36193999999999</v>
      </c>
      <c r="BA330" s="170">
        <f t="shared" si="146"/>
        <v>124.4328075</v>
      </c>
      <c r="BB330" s="170">
        <f t="shared" si="146"/>
        <v>125.456005</v>
      </c>
      <c r="BC330" s="170">
        <f t="shared" si="146"/>
        <v>126.14318</v>
      </c>
      <c r="BD330" s="170">
        <f t="shared" si="146"/>
        <v>126.14318</v>
      </c>
      <c r="BE330" s="170">
        <f t="shared" si="146"/>
        <v>126.14318</v>
      </c>
      <c r="BF330" s="170">
        <f t="shared" si="146"/>
        <v>127.110975</v>
      </c>
      <c r="BG330" s="170">
        <f t="shared" si="146"/>
        <v>127.1137825</v>
      </c>
      <c r="BH330" s="170">
        <f t="shared" si="146"/>
        <v>128.11532499999998</v>
      </c>
      <c r="BI330" s="170">
        <f t="shared" si="146"/>
        <v>128.11532499999998</v>
      </c>
      <c r="BJ330" s="170">
        <f t="shared" si="146"/>
        <v>129.80905749999999</v>
      </c>
      <c r="BK330" s="170">
        <f t="shared" si="146"/>
        <v>129.80905749999999</v>
      </c>
      <c r="BL330" s="170">
        <f t="shared" si="146"/>
        <v>129.80905749999999</v>
      </c>
      <c r="BM330" s="170">
        <f t="shared" si="146"/>
        <v>129.80905749999999</v>
      </c>
    </row>
    <row r="331" spans="1:65" x14ac:dyDescent="0.25">
      <c r="A331" s="173" t="s">
        <v>173</v>
      </c>
      <c r="B331" s="188"/>
      <c r="C331" s="186">
        <v>8</v>
      </c>
      <c r="D331" s="175">
        <f>(D332*2+D333*2+D334*4)/8</f>
        <v>100.69499999999999</v>
      </c>
      <c r="E331" s="175">
        <f t="shared" ref="E331:BI331" si="147">(E332*2+E333*2+E334*4)/8</f>
        <v>100.69295</v>
      </c>
      <c r="F331" s="175">
        <f t="shared" si="147"/>
        <v>100.69295</v>
      </c>
      <c r="G331" s="175">
        <f t="shared" si="147"/>
        <v>100.69295</v>
      </c>
      <c r="H331" s="175">
        <f t="shared" si="147"/>
        <v>100.69295</v>
      </c>
      <c r="I331" s="175">
        <f t="shared" si="147"/>
        <v>100.69295</v>
      </c>
      <c r="J331" s="175">
        <f t="shared" si="147"/>
        <v>100.69295</v>
      </c>
      <c r="K331" s="175">
        <f t="shared" si="147"/>
        <v>102.502465</v>
      </c>
      <c r="L331" s="175">
        <f t="shared" si="147"/>
        <v>102.502465</v>
      </c>
      <c r="M331" s="175">
        <f t="shared" si="147"/>
        <v>102.502465</v>
      </c>
      <c r="N331" s="175">
        <f t="shared" si="147"/>
        <v>102.502465</v>
      </c>
      <c r="O331" s="175">
        <f t="shared" si="147"/>
        <v>102.71057500000001</v>
      </c>
      <c r="P331" s="175">
        <f t="shared" si="147"/>
        <v>102.71057500000001</v>
      </c>
      <c r="Q331" s="175">
        <f t="shared" si="147"/>
        <v>115.907545</v>
      </c>
      <c r="R331" s="175">
        <f t="shared" si="147"/>
        <v>115.907545</v>
      </c>
      <c r="S331" s="175">
        <f t="shared" si="147"/>
        <v>115.907545</v>
      </c>
      <c r="T331" s="175">
        <f t="shared" si="147"/>
        <v>116.29170499999999</v>
      </c>
      <c r="U331" s="175">
        <f t="shared" si="147"/>
        <v>116.29170499999999</v>
      </c>
      <c r="V331" s="176">
        <f t="shared" si="147"/>
        <v>116.29170499999999</v>
      </c>
      <c r="W331" s="176">
        <f t="shared" si="147"/>
        <v>116.29170499999999</v>
      </c>
      <c r="X331" s="176">
        <f t="shared" si="147"/>
        <v>116.29170499999999</v>
      </c>
      <c r="Y331" s="176">
        <f t="shared" si="147"/>
        <v>116.29170499999999</v>
      </c>
      <c r="Z331" s="176">
        <f t="shared" si="147"/>
        <v>117.51615749999999</v>
      </c>
      <c r="AA331" s="176">
        <f t="shared" si="147"/>
        <v>117.51615749999999</v>
      </c>
      <c r="AB331" s="176">
        <f t="shared" si="147"/>
        <v>118.181465</v>
      </c>
      <c r="AC331" s="176">
        <f t="shared" si="147"/>
        <v>119.47279499999999</v>
      </c>
      <c r="AD331" s="176">
        <f t="shared" si="147"/>
        <v>119.47279499999999</v>
      </c>
      <c r="AE331" s="176">
        <f t="shared" si="147"/>
        <v>119.47279499999999</v>
      </c>
      <c r="AF331" s="176">
        <f t="shared" si="147"/>
        <v>119.47279499999999</v>
      </c>
      <c r="AG331" s="176">
        <f t="shared" si="147"/>
        <v>120.1421125</v>
      </c>
      <c r="AH331" s="176">
        <f t="shared" si="147"/>
        <v>120.1421125</v>
      </c>
      <c r="AI331" s="176">
        <f t="shared" si="147"/>
        <v>129.283095</v>
      </c>
      <c r="AJ331" s="176">
        <f t="shared" si="147"/>
        <v>129.283095</v>
      </c>
      <c r="AK331" s="176">
        <f t="shared" si="147"/>
        <v>129.05738500000001</v>
      </c>
      <c r="AL331" s="176">
        <f t="shared" si="147"/>
        <v>129.05738500000001</v>
      </c>
      <c r="AM331" s="176">
        <f t="shared" si="147"/>
        <v>129.05738500000001</v>
      </c>
      <c r="AN331" s="176">
        <f t="shared" si="147"/>
        <v>129.30353249999999</v>
      </c>
      <c r="AO331" s="176">
        <f t="shared" si="147"/>
        <v>129.30000000000001</v>
      </c>
      <c r="AP331" s="176">
        <f t="shared" si="147"/>
        <v>129.29250999999999</v>
      </c>
      <c r="AQ331" s="176">
        <f t="shared" si="147"/>
        <v>120.89528</v>
      </c>
      <c r="AR331" s="176">
        <f t="shared" si="147"/>
        <v>120.89528</v>
      </c>
      <c r="AS331" s="176">
        <f t="shared" si="147"/>
        <v>120.89528</v>
      </c>
      <c r="AT331" s="176">
        <f t="shared" si="147"/>
        <v>122.2701725</v>
      </c>
      <c r="AU331" s="176">
        <f t="shared" si="147"/>
        <v>122.2701725</v>
      </c>
      <c r="AV331" s="176">
        <f t="shared" si="147"/>
        <v>122.66522499999999</v>
      </c>
      <c r="AW331" s="176">
        <f t="shared" si="147"/>
        <v>122.8061975</v>
      </c>
      <c r="AX331" s="176">
        <f t="shared" si="147"/>
        <v>123.44255249999999</v>
      </c>
      <c r="AY331" s="176">
        <f t="shared" si="147"/>
        <v>123.44255249999999</v>
      </c>
      <c r="AZ331" s="176">
        <f t="shared" si="147"/>
        <v>124.36193999999999</v>
      </c>
      <c r="BA331" s="176">
        <f t="shared" si="147"/>
        <v>124.4328075</v>
      </c>
      <c r="BB331" s="176">
        <f t="shared" si="147"/>
        <v>125.456005</v>
      </c>
      <c r="BC331" s="176">
        <f t="shared" si="147"/>
        <v>126.14318</v>
      </c>
      <c r="BD331" s="176">
        <f t="shared" si="147"/>
        <v>126.14318</v>
      </c>
      <c r="BE331" s="176">
        <f t="shared" si="147"/>
        <v>126.14318</v>
      </c>
      <c r="BF331" s="176">
        <f t="shared" si="147"/>
        <v>127.110975</v>
      </c>
      <c r="BG331" s="176">
        <f t="shared" si="147"/>
        <v>127.1137825</v>
      </c>
      <c r="BH331" s="176">
        <f t="shared" si="147"/>
        <v>128.11532499999998</v>
      </c>
      <c r="BI331" s="176">
        <f t="shared" si="147"/>
        <v>128.11532499999998</v>
      </c>
      <c r="BJ331" s="176">
        <f>(BJ332*2+BJ333*2+BJ334*4)/8</f>
        <v>129.80905749999999</v>
      </c>
      <c r="BK331" s="176">
        <f>(BK332*2+BK333*2+BK334*4)/8</f>
        <v>129.80905749999999</v>
      </c>
      <c r="BL331" s="176">
        <f>(BL332*2+BL333*2+BL334*4)/8</f>
        <v>129.80905749999999</v>
      </c>
      <c r="BM331" s="176">
        <f>(BM332*2+BM333*2+BM334*4)/8</f>
        <v>129.80905749999999</v>
      </c>
    </row>
    <row r="332" spans="1:65" x14ac:dyDescent="0.25">
      <c r="B332" s="148" t="s">
        <v>627</v>
      </c>
      <c r="C332" s="148">
        <v>2</v>
      </c>
      <c r="D332" s="178">
        <v>100</v>
      </c>
      <c r="E332" s="178">
        <v>100</v>
      </c>
      <c r="F332" s="178">
        <v>100</v>
      </c>
      <c r="G332" s="178">
        <v>100</v>
      </c>
      <c r="H332" s="178">
        <v>100</v>
      </c>
      <c r="I332" s="178">
        <v>100</v>
      </c>
      <c r="J332" s="178">
        <v>100</v>
      </c>
      <c r="K332" s="178">
        <v>100</v>
      </c>
      <c r="L332" s="178">
        <v>100</v>
      </c>
      <c r="M332" s="178">
        <v>100</v>
      </c>
      <c r="N332" s="178">
        <v>100</v>
      </c>
      <c r="O332" s="178">
        <v>100</v>
      </c>
      <c r="P332" s="178">
        <v>100</v>
      </c>
      <c r="Q332" s="178">
        <v>100</v>
      </c>
      <c r="R332" s="178">
        <v>100</v>
      </c>
      <c r="S332" s="178">
        <v>100</v>
      </c>
      <c r="T332" s="178">
        <v>100</v>
      </c>
      <c r="U332" s="178">
        <v>100</v>
      </c>
      <c r="V332" s="179">
        <v>100</v>
      </c>
      <c r="W332" s="179">
        <v>100</v>
      </c>
      <c r="X332" s="179">
        <v>100</v>
      </c>
      <c r="Y332" s="179">
        <v>100</v>
      </c>
      <c r="Z332" s="179">
        <v>104.89781000000001</v>
      </c>
      <c r="AA332" s="179">
        <v>104.89781000000001</v>
      </c>
      <c r="AB332" s="179">
        <v>104.89781000000001</v>
      </c>
      <c r="AC332" s="179">
        <v>110.06313</v>
      </c>
      <c r="AD332" s="179">
        <v>110.06313</v>
      </c>
      <c r="AE332" s="179">
        <v>110.06313</v>
      </c>
      <c r="AF332" s="179">
        <v>110.06313</v>
      </c>
      <c r="AG332" s="179">
        <v>112.74039999999999</v>
      </c>
      <c r="AH332" s="179">
        <v>112.74039999999999</v>
      </c>
      <c r="AI332" s="179">
        <v>115.71541000000001</v>
      </c>
      <c r="AJ332" s="179">
        <v>115.71541000000001</v>
      </c>
      <c r="AK332" s="179">
        <v>115.71541000000001</v>
      </c>
      <c r="AL332" s="179">
        <v>115.71541000000001</v>
      </c>
      <c r="AM332" s="179">
        <v>115.71541000000001</v>
      </c>
      <c r="AN332" s="179">
        <v>116.7</v>
      </c>
      <c r="AO332" s="179">
        <v>116.7</v>
      </c>
      <c r="AP332" s="179">
        <v>116.65591000000001</v>
      </c>
      <c r="AQ332" s="180">
        <v>116.65591000000001</v>
      </c>
      <c r="AR332" s="180">
        <v>116.65591000000001</v>
      </c>
      <c r="AS332" s="180">
        <v>116.65591000000001</v>
      </c>
      <c r="AT332" s="180">
        <v>120.46</v>
      </c>
      <c r="AU332" s="180">
        <v>120.46</v>
      </c>
      <c r="AV332" s="181">
        <v>122.04021</v>
      </c>
      <c r="AW332" s="181">
        <v>122.6041</v>
      </c>
      <c r="AX332" s="181">
        <v>125.14952</v>
      </c>
      <c r="AY332" s="181">
        <v>125.14952</v>
      </c>
      <c r="AZ332" s="181">
        <v>128.82706999999999</v>
      </c>
      <c r="BA332" s="181">
        <v>129.11053999999999</v>
      </c>
      <c r="BB332" s="182">
        <v>133.21456000000001</v>
      </c>
      <c r="BC332" s="182">
        <v>135.96325999999999</v>
      </c>
      <c r="BD332" s="182">
        <v>135.96325999999999</v>
      </c>
      <c r="BE332" s="182">
        <v>135.96325999999999</v>
      </c>
      <c r="BF332" s="183">
        <v>139.83444</v>
      </c>
      <c r="BG332" s="182">
        <v>139.83444</v>
      </c>
      <c r="BH332" s="182">
        <v>139.83444</v>
      </c>
      <c r="BI332" s="182">
        <v>139.83444</v>
      </c>
      <c r="BJ332" s="182">
        <v>146.60937000000001</v>
      </c>
      <c r="BK332" s="182">
        <v>146.60937000000001</v>
      </c>
      <c r="BL332" s="182">
        <v>146.60937000000001</v>
      </c>
      <c r="BM332" s="182">
        <v>146.60937000000001</v>
      </c>
    </row>
    <row r="333" spans="1:65" x14ac:dyDescent="0.25">
      <c r="B333" s="148" t="s">
        <v>628</v>
      </c>
      <c r="C333" s="148">
        <v>2</v>
      </c>
      <c r="D333" s="178">
        <v>100</v>
      </c>
      <c r="E333" s="178">
        <v>100</v>
      </c>
      <c r="F333" s="178">
        <v>100</v>
      </c>
      <c r="G333" s="178">
        <v>100</v>
      </c>
      <c r="H333" s="178">
        <v>100</v>
      </c>
      <c r="I333" s="178">
        <v>100</v>
      </c>
      <c r="J333" s="178">
        <v>100</v>
      </c>
      <c r="K333" s="178">
        <v>100</v>
      </c>
      <c r="L333" s="178">
        <v>100</v>
      </c>
      <c r="M333" s="178">
        <v>100</v>
      </c>
      <c r="N333" s="178">
        <v>100</v>
      </c>
      <c r="O333" s="178">
        <v>100</v>
      </c>
      <c r="P333" s="178">
        <v>100</v>
      </c>
      <c r="Q333" s="178">
        <v>100</v>
      </c>
      <c r="R333" s="178">
        <v>100</v>
      </c>
      <c r="S333" s="178">
        <v>100</v>
      </c>
      <c r="T333" s="178">
        <v>100</v>
      </c>
      <c r="U333" s="178">
        <v>100</v>
      </c>
      <c r="V333" s="179">
        <v>100</v>
      </c>
      <c r="W333" s="179">
        <v>100</v>
      </c>
      <c r="X333" s="179">
        <v>100</v>
      </c>
      <c r="Y333" s="179">
        <v>100</v>
      </c>
      <c r="Z333" s="179">
        <v>100</v>
      </c>
      <c r="AA333" s="179">
        <v>100</v>
      </c>
      <c r="AB333" s="179">
        <v>102.66123</v>
      </c>
      <c r="AC333" s="179">
        <v>102.66123</v>
      </c>
      <c r="AD333" s="179">
        <v>102.66123</v>
      </c>
      <c r="AE333" s="179">
        <v>102.66123</v>
      </c>
      <c r="AF333" s="179">
        <v>102.66123</v>
      </c>
      <c r="AG333" s="179">
        <v>102.66123</v>
      </c>
      <c r="AH333" s="179">
        <v>102.66123</v>
      </c>
      <c r="AI333" s="179">
        <v>102.66123</v>
      </c>
      <c r="AJ333" s="179">
        <v>102.66123</v>
      </c>
      <c r="AK333" s="179">
        <v>102.66123</v>
      </c>
      <c r="AL333" s="179">
        <v>102.66123</v>
      </c>
      <c r="AM333" s="179">
        <v>102.66123</v>
      </c>
      <c r="AN333" s="179">
        <v>102.66123</v>
      </c>
      <c r="AO333" s="179">
        <v>102.7</v>
      </c>
      <c r="AP333" s="179">
        <v>102.66123</v>
      </c>
      <c r="AQ333" s="180">
        <v>102.66123</v>
      </c>
      <c r="AR333" s="180">
        <v>102.66123</v>
      </c>
      <c r="AS333" s="180">
        <v>102.66123</v>
      </c>
      <c r="AT333" s="180">
        <v>102.66123</v>
      </c>
      <c r="AU333" s="180">
        <v>102.66123</v>
      </c>
      <c r="AV333" s="180">
        <v>102.66123</v>
      </c>
      <c r="AW333" s="180">
        <v>102.66123</v>
      </c>
      <c r="AX333" s="180">
        <v>102.66123</v>
      </c>
      <c r="AY333" s="180">
        <v>102.66123</v>
      </c>
      <c r="AZ333" s="180">
        <v>102.66123</v>
      </c>
      <c r="BA333" s="180">
        <v>102.66123</v>
      </c>
      <c r="BB333" s="181">
        <v>102.65</v>
      </c>
      <c r="BC333" s="181">
        <v>102.65</v>
      </c>
      <c r="BD333" s="181">
        <v>102.65</v>
      </c>
      <c r="BE333" s="181">
        <v>102.65</v>
      </c>
      <c r="BF333" s="181">
        <v>102.65</v>
      </c>
      <c r="BG333" s="181">
        <v>102.66123</v>
      </c>
      <c r="BH333" s="181">
        <v>106.6674</v>
      </c>
      <c r="BI333" s="181">
        <v>106.6674</v>
      </c>
      <c r="BJ333" s="182">
        <v>106.6674</v>
      </c>
      <c r="BK333" s="182">
        <v>106.6674</v>
      </c>
      <c r="BL333" s="182">
        <v>106.6674</v>
      </c>
      <c r="BM333" s="181">
        <v>106.6674</v>
      </c>
    </row>
    <row r="334" spans="1:65" x14ac:dyDescent="0.25">
      <c r="B334" s="148" t="s">
        <v>629</v>
      </c>
      <c r="C334" s="148">
        <v>4</v>
      </c>
      <c r="D334" s="178">
        <v>101.39</v>
      </c>
      <c r="E334" s="178">
        <v>101.38590000000001</v>
      </c>
      <c r="F334" s="178">
        <v>101.38590000000001</v>
      </c>
      <c r="G334" s="178">
        <v>101.38590000000001</v>
      </c>
      <c r="H334" s="178">
        <v>101.38590000000001</v>
      </c>
      <c r="I334" s="178">
        <v>101.38590000000001</v>
      </c>
      <c r="J334" s="178">
        <v>101.38590000000001</v>
      </c>
      <c r="K334" s="178">
        <v>105.00493</v>
      </c>
      <c r="L334" s="178">
        <v>105.00493</v>
      </c>
      <c r="M334" s="178">
        <v>105.00493</v>
      </c>
      <c r="N334" s="178">
        <v>105.00493</v>
      </c>
      <c r="O334" s="178">
        <v>105.42115</v>
      </c>
      <c r="P334" s="178">
        <v>105.42115</v>
      </c>
      <c r="Q334" s="178">
        <v>131.81509</v>
      </c>
      <c r="R334" s="178">
        <v>131.81509</v>
      </c>
      <c r="S334" s="178">
        <v>131.81509</v>
      </c>
      <c r="T334" s="178">
        <v>132.58340999999999</v>
      </c>
      <c r="U334" s="178">
        <v>132.58340999999999</v>
      </c>
      <c r="V334" s="179">
        <v>132.58340999999999</v>
      </c>
      <c r="W334" s="179">
        <v>132.58340999999999</v>
      </c>
      <c r="X334" s="179">
        <v>132.58340999999999</v>
      </c>
      <c r="Y334" s="179">
        <v>132.58340999999999</v>
      </c>
      <c r="Z334" s="179">
        <v>132.58340999999999</v>
      </c>
      <c r="AA334" s="179">
        <v>132.58340999999999</v>
      </c>
      <c r="AB334" s="179">
        <v>132.58340999999999</v>
      </c>
      <c r="AC334" s="179">
        <v>132.58340999999999</v>
      </c>
      <c r="AD334" s="179">
        <v>132.58340999999999</v>
      </c>
      <c r="AE334" s="179">
        <v>132.58340999999999</v>
      </c>
      <c r="AF334" s="179">
        <v>132.58340999999999</v>
      </c>
      <c r="AG334" s="179">
        <v>132.58340999999999</v>
      </c>
      <c r="AH334" s="179">
        <v>132.58340999999999</v>
      </c>
      <c r="AI334" s="179">
        <v>149.37787</v>
      </c>
      <c r="AJ334" s="179">
        <v>149.37787</v>
      </c>
      <c r="AK334" s="179">
        <v>148.92644999999999</v>
      </c>
      <c r="AL334" s="179">
        <v>148.92644999999999</v>
      </c>
      <c r="AM334" s="179">
        <v>148.92644999999999</v>
      </c>
      <c r="AN334" s="179">
        <v>148.92644999999999</v>
      </c>
      <c r="AO334" s="179">
        <v>148.9</v>
      </c>
      <c r="AP334" s="179">
        <v>148.92644999999999</v>
      </c>
      <c r="AQ334" s="180">
        <v>132.13199</v>
      </c>
      <c r="AR334" s="180">
        <v>132.13199</v>
      </c>
      <c r="AS334" s="180">
        <v>132.13199</v>
      </c>
      <c r="AT334" s="180">
        <v>132.97972999999999</v>
      </c>
      <c r="AU334" s="180">
        <v>132.97972999999999</v>
      </c>
      <c r="AV334" s="181">
        <v>132.97972999999999</v>
      </c>
      <c r="AW334" s="181">
        <v>132.97972999999999</v>
      </c>
      <c r="AX334" s="181">
        <v>132.97972999999999</v>
      </c>
      <c r="AY334" s="181">
        <v>132.97972999999999</v>
      </c>
      <c r="AZ334" s="181">
        <v>132.97972999999999</v>
      </c>
      <c r="BA334" s="181">
        <v>132.97972999999999</v>
      </c>
      <c r="BB334" s="182">
        <v>132.97972999999999</v>
      </c>
      <c r="BC334" s="182">
        <v>132.97972999999999</v>
      </c>
      <c r="BD334" s="182">
        <v>132.97972999999999</v>
      </c>
      <c r="BE334" s="182">
        <v>132.97972999999999</v>
      </c>
      <c r="BF334" s="183">
        <v>132.97972999999999</v>
      </c>
      <c r="BG334" s="182">
        <v>132.97972999999999</v>
      </c>
      <c r="BH334" s="182">
        <v>132.97972999999999</v>
      </c>
      <c r="BI334" s="182">
        <v>132.97972999999999</v>
      </c>
      <c r="BJ334" s="182">
        <v>132.97972999999999</v>
      </c>
      <c r="BK334" s="182">
        <v>132.97972999999999</v>
      </c>
      <c r="BL334" s="182">
        <v>132.97972999999999</v>
      </c>
      <c r="BM334" s="182">
        <v>132.97972999999999</v>
      </c>
    </row>
    <row r="335" spans="1:65" x14ac:dyDescent="0.25">
      <c r="D335" s="178"/>
      <c r="E335" s="178"/>
      <c r="F335" s="178"/>
      <c r="G335" s="178"/>
      <c r="H335" s="178"/>
      <c r="I335" s="178"/>
      <c r="J335" s="178"/>
      <c r="K335" s="178"/>
      <c r="L335" s="178"/>
      <c r="M335" s="178"/>
      <c r="N335" s="178"/>
      <c r="O335" s="178"/>
      <c r="P335" s="178"/>
      <c r="Q335" s="178"/>
      <c r="R335" s="178"/>
      <c r="S335" s="178"/>
      <c r="T335" s="178"/>
      <c r="U335" s="178"/>
      <c r="V335" s="179"/>
      <c r="W335" s="179"/>
      <c r="X335" s="179"/>
      <c r="Y335" s="179"/>
      <c r="Z335" s="179"/>
      <c r="AA335" s="179"/>
      <c r="AB335" s="179"/>
      <c r="AC335" s="179"/>
      <c r="AD335" s="179"/>
      <c r="AE335" s="179"/>
      <c r="AF335" s="179"/>
      <c r="AG335" s="179"/>
      <c r="AH335" s="179"/>
      <c r="AI335" s="179"/>
      <c r="AJ335" s="179"/>
      <c r="AK335" s="179"/>
      <c r="AL335" s="179"/>
      <c r="AM335" s="179"/>
      <c r="AN335" s="179"/>
      <c r="AO335" s="179"/>
      <c r="AP335" s="179"/>
      <c r="AQ335" s="180"/>
      <c r="AR335" s="180"/>
      <c r="AS335" s="180"/>
      <c r="AT335" s="180"/>
      <c r="AU335" s="181"/>
      <c r="AW335" s="181"/>
      <c r="AX335" s="191"/>
      <c r="AY335" s="191"/>
      <c r="BA335" s="181"/>
      <c r="BF335" s="181"/>
      <c r="BG335" s="181"/>
    </row>
    <row r="336" spans="1:65" x14ac:dyDescent="0.25">
      <c r="A336" s="222" t="s">
        <v>174</v>
      </c>
      <c r="B336" s="222"/>
      <c r="C336" s="222">
        <f>C7+C72+C87+C106+C133+C172+C198+C223+C234+C271+C291+C301</f>
        <v>1000</v>
      </c>
      <c r="D336" s="223">
        <f t="shared" ref="D336:BM336" si="148">(D7*299+D72*86+D87*60+D106*96+D133*80+D172*28+D198*139+D223*31+D234*53+D271*24+D291*50+D301*54)/1000</f>
        <v>103.07124999999998</v>
      </c>
      <c r="E336" s="223">
        <f t="shared" si="148"/>
        <v>103.62215042999999</v>
      </c>
      <c r="F336" s="223">
        <f t="shared" si="148"/>
        <v>103.97532566999999</v>
      </c>
      <c r="G336" s="223">
        <f t="shared" si="148"/>
        <v>104.99003268999999</v>
      </c>
      <c r="H336" s="223">
        <f t="shared" si="148"/>
        <v>104.88268055999998</v>
      </c>
      <c r="I336" s="223">
        <f t="shared" si="148"/>
        <v>104.83564464000001</v>
      </c>
      <c r="J336" s="223">
        <f t="shared" si="148"/>
        <v>105.52275371999998</v>
      </c>
      <c r="K336" s="223">
        <f t="shared" si="148"/>
        <v>105.74671048000002</v>
      </c>
      <c r="L336" s="223">
        <f t="shared" si="148"/>
        <v>105.61644851000001</v>
      </c>
      <c r="M336" s="223">
        <f t="shared" si="148"/>
        <v>105.77807487000001</v>
      </c>
      <c r="N336" s="223">
        <f t="shared" si="148"/>
        <v>106.45290611</v>
      </c>
      <c r="O336" s="223">
        <f t="shared" si="148"/>
        <v>106.89336121000001</v>
      </c>
      <c r="P336" s="223">
        <f t="shared" si="148"/>
        <v>107.53572937999999</v>
      </c>
      <c r="Q336" s="223">
        <f t="shared" si="148"/>
        <v>107.4303297</v>
      </c>
      <c r="R336" s="223">
        <f t="shared" si="148"/>
        <v>107.93139538999999</v>
      </c>
      <c r="S336" s="223">
        <f t="shared" si="148"/>
        <v>108.27430635000002</v>
      </c>
      <c r="T336" s="223">
        <f t="shared" si="148"/>
        <v>108.39567105</v>
      </c>
      <c r="U336" s="223">
        <f t="shared" si="148"/>
        <v>108.85762195999999</v>
      </c>
      <c r="V336" s="163">
        <f t="shared" si="148"/>
        <v>109.69129594</v>
      </c>
      <c r="W336" s="163">
        <f t="shared" si="148"/>
        <v>110.13733905000001</v>
      </c>
      <c r="X336" s="163">
        <f t="shared" si="148"/>
        <v>110.11725472000002</v>
      </c>
      <c r="Y336" s="163">
        <f t="shared" si="148"/>
        <v>110.44995690000002</v>
      </c>
      <c r="Z336" s="163">
        <f t="shared" si="148"/>
        <v>110.67371903999998</v>
      </c>
      <c r="AA336" s="163">
        <f t="shared" si="148"/>
        <v>111.30285743</v>
      </c>
      <c r="AB336" s="163">
        <f t="shared" si="148"/>
        <v>112.54339980000002</v>
      </c>
      <c r="AC336" s="163">
        <f t="shared" si="148"/>
        <v>112.67225844999999</v>
      </c>
      <c r="AD336" s="163">
        <f t="shared" si="148"/>
        <v>113.08991659</v>
      </c>
      <c r="AE336" s="163">
        <f t="shared" si="148"/>
        <v>114.57527037000001</v>
      </c>
      <c r="AF336" s="163">
        <f t="shared" si="148"/>
        <v>114.66318889</v>
      </c>
      <c r="AG336" s="163">
        <f t="shared" si="148"/>
        <v>114.95496604999998</v>
      </c>
      <c r="AH336" s="163">
        <f t="shared" si="148"/>
        <v>116.06396044000003</v>
      </c>
      <c r="AI336" s="163">
        <f t="shared" si="148"/>
        <v>116.74391574999999</v>
      </c>
      <c r="AJ336" s="163">
        <f t="shared" si="148"/>
        <v>117.06357665999997</v>
      </c>
      <c r="AK336" s="163">
        <f t="shared" si="148"/>
        <v>117.11726918999999</v>
      </c>
      <c r="AL336" s="163">
        <f t="shared" si="148"/>
        <v>117.15535173999997</v>
      </c>
      <c r="AM336" s="163">
        <f t="shared" si="148"/>
        <v>117.26460487999999</v>
      </c>
      <c r="AN336" s="163">
        <f t="shared" si="148"/>
        <v>118.01401962999998</v>
      </c>
      <c r="AO336" s="163">
        <f t="shared" si="148"/>
        <v>117.95002909999998</v>
      </c>
      <c r="AP336" s="163">
        <f t="shared" si="148"/>
        <v>117.25976252000001</v>
      </c>
      <c r="AQ336" s="163">
        <f t="shared" si="148"/>
        <v>118.21474333</v>
      </c>
      <c r="AR336" s="163">
        <f t="shared" si="148"/>
        <v>118.75603465999995</v>
      </c>
      <c r="AS336" s="163">
        <f t="shared" si="148"/>
        <v>119.48467726</v>
      </c>
      <c r="AT336" s="163">
        <f t="shared" si="148"/>
        <v>123.10386432666667</v>
      </c>
      <c r="AU336" s="163">
        <f t="shared" si="148"/>
        <v>123.47107855</v>
      </c>
      <c r="AV336" s="163">
        <f t="shared" si="148"/>
        <v>124.19047630999999</v>
      </c>
      <c r="AW336" s="163">
        <f t="shared" si="148"/>
        <v>124.01879528000001</v>
      </c>
      <c r="AX336" s="163">
        <f t="shared" si="148"/>
        <v>124.33947390000002</v>
      </c>
      <c r="AY336" s="163">
        <f t="shared" si="148"/>
        <v>126.2146003</v>
      </c>
      <c r="AZ336" s="163">
        <f t="shared" si="148"/>
        <v>129.90571965000001</v>
      </c>
      <c r="BA336" s="163">
        <f t="shared" si="148"/>
        <v>130.86127506</v>
      </c>
      <c r="BB336" s="163">
        <f t="shared" si="148"/>
        <v>131.67253613999998</v>
      </c>
      <c r="BC336" s="163">
        <f t="shared" si="148"/>
        <v>132.29525645999999</v>
      </c>
      <c r="BD336" s="163">
        <f t="shared" si="148"/>
        <v>133.33516750999999</v>
      </c>
      <c r="BE336" s="163">
        <f t="shared" si="148"/>
        <v>133.68758527000003</v>
      </c>
      <c r="BF336" s="163">
        <f t="shared" si="148"/>
        <v>133.90490465000002</v>
      </c>
      <c r="BG336" s="163">
        <f t="shared" si="148"/>
        <v>134.86273354000002</v>
      </c>
      <c r="BH336" s="163">
        <f t="shared" si="148"/>
        <v>136.05225704</v>
      </c>
      <c r="BI336" s="163">
        <f t="shared" si="148"/>
        <v>137.53785490000001</v>
      </c>
      <c r="BJ336" s="163">
        <f t="shared" si="148"/>
        <v>138.13903482000003</v>
      </c>
      <c r="BK336" s="163">
        <f t="shared" si="148"/>
        <v>138.76727408184379</v>
      </c>
      <c r="BL336" s="163">
        <f t="shared" si="148"/>
        <v>140.53158522831276</v>
      </c>
      <c r="BM336" s="163">
        <f t="shared" si="148"/>
        <v>141.27166621017975</v>
      </c>
    </row>
    <row r="337" spans="22:59" x14ac:dyDescent="0.25">
      <c r="V337" s="180"/>
      <c r="W337" s="180"/>
      <c r="X337" s="180"/>
      <c r="Y337" s="180"/>
      <c r="Z337" s="180"/>
      <c r="AA337" s="180"/>
      <c r="AB337" s="180"/>
      <c r="AC337" s="180"/>
      <c r="AD337" s="180"/>
      <c r="AE337" s="180"/>
      <c r="AF337" s="180"/>
      <c r="AG337" s="180"/>
      <c r="AH337" s="180"/>
      <c r="AI337" s="180"/>
      <c r="AJ337" s="180"/>
      <c r="AK337" s="180"/>
      <c r="AL337" s="180"/>
      <c r="AM337" s="180"/>
      <c r="AN337" s="179"/>
      <c r="AO337" s="180"/>
      <c r="AP337" s="180"/>
      <c r="AQ337" s="180"/>
      <c r="AR337" s="180"/>
      <c r="AS337" s="180"/>
      <c r="AT337" s="180"/>
      <c r="AU337" s="181"/>
      <c r="AW337" s="181"/>
      <c r="BF337" s="181"/>
      <c r="BG337" s="181"/>
    </row>
    <row r="338" spans="22:59" x14ac:dyDescent="0.25">
      <c r="AN338" s="169"/>
      <c r="AR338" s="227"/>
      <c r="AT338" s="181"/>
      <c r="AU338" s="181"/>
      <c r="AW338" s="181"/>
      <c r="BF338" s="181"/>
      <c r="BG338" s="181"/>
    </row>
    <row r="339" spans="22:59" x14ac:dyDescent="0.25">
      <c r="AN339" s="175"/>
      <c r="AR339" s="227"/>
      <c r="AT339" s="181"/>
      <c r="AU339" s="181"/>
      <c r="AW339" s="181"/>
      <c r="BF339" s="181"/>
      <c r="BG339" s="181"/>
    </row>
    <row r="340" spans="22:59" x14ac:dyDescent="0.25">
      <c r="AN340" s="178"/>
      <c r="AR340" s="227"/>
      <c r="AT340" s="181"/>
      <c r="AU340" s="181"/>
      <c r="AW340" s="181"/>
      <c r="BF340" s="181"/>
      <c r="BG340" s="181"/>
    </row>
    <row r="341" spans="22:59" x14ac:dyDescent="0.25">
      <c r="AN341" s="178"/>
      <c r="AR341" s="227"/>
      <c r="AT341" s="181"/>
      <c r="AU341" s="181"/>
      <c r="AW341" s="181"/>
      <c r="BF341" s="181"/>
      <c r="BG341" s="181"/>
    </row>
    <row r="342" spans="22:59" x14ac:dyDescent="0.25">
      <c r="AN342" s="162"/>
      <c r="AR342" s="227"/>
      <c r="AT342" s="181"/>
      <c r="AU342" s="181"/>
      <c r="AW342" s="181"/>
      <c r="BF342" s="181"/>
      <c r="BG342" s="181"/>
    </row>
    <row r="343" spans="22:59" x14ac:dyDescent="0.25">
      <c r="AN343" s="169"/>
      <c r="AR343" s="227"/>
      <c r="AT343" s="181"/>
      <c r="AU343" s="181"/>
      <c r="AW343" s="181"/>
      <c r="BF343" s="181"/>
      <c r="BG343" s="181"/>
    </row>
    <row r="344" spans="22:59" x14ac:dyDescent="0.25">
      <c r="AN344" s="175"/>
      <c r="AR344" s="227"/>
      <c r="AT344" s="181"/>
      <c r="AU344" s="181"/>
      <c r="AW344" s="181"/>
      <c r="BF344" s="181"/>
      <c r="BG344" s="181"/>
    </row>
    <row r="345" spans="22:59" x14ac:dyDescent="0.25">
      <c r="AN345" s="178"/>
      <c r="AR345" s="227"/>
      <c r="AT345" s="181"/>
      <c r="AU345" s="181"/>
      <c r="AW345" s="181"/>
      <c r="BF345" s="181"/>
      <c r="BG345" s="181"/>
    </row>
    <row r="346" spans="22:59" x14ac:dyDescent="0.25">
      <c r="AN346" s="178"/>
      <c r="AR346" s="227"/>
      <c r="AT346" s="181"/>
      <c r="AU346" s="181"/>
      <c r="AW346" s="181"/>
      <c r="BF346" s="181"/>
      <c r="BG346" s="181"/>
    </row>
    <row r="347" spans="22:59" x14ac:dyDescent="0.25">
      <c r="AN347" s="175"/>
      <c r="AR347" s="227"/>
      <c r="AT347" s="181"/>
      <c r="AU347" s="181"/>
      <c r="AW347" s="181"/>
      <c r="BF347" s="181"/>
      <c r="BG347" s="181"/>
    </row>
    <row r="348" spans="22:59" x14ac:dyDescent="0.25">
      <c r="AN348" s="178"/>
      <c r="AR348" s="227"/>
      <c r="AT348" s="181"/>
      <c r="AU348" s="181"/>
      <c r="AW348" s="181"/>
      <c r="BF348" s="181"/>
      <c r="BG348" s="181"/>
    </row>
    <row r="349" spans="22:59" x14ac:dyDescent="0.25">
      <c r="AN349" s="178"/>
      <c r="AR349" s="227"/>
      <c r="AT349" s="181"/>
      <c r="AU349" s="181"/>
      <c r="AW349" s="181"/>
      <c r="BF349" s="181"/>
      <c r="BG349" s="181"/>
    </row>
    <row r="350" spans="22:59" x14ac:dyDescent="0.25">
      <c r="AN350" s="178"/>
      <c r="AR350" s="227"/>
      <c r="AT350" s="181"/>
      <c r="AU350" s="181"/>
      <c r="AW350" s="181"/>
      <c r="BF350" s="181"/>
      <c r="BG350" s="181"/>
    </row>
    <row r="351" spans="22:59" x14ac:dyDescent="0.25">
      <c r="AN351" s="178"/>
      <c r="AR351" s="227"/>
      <c r="AT351" s="181"/>
      <c r="AU351" s="181"/>
      <c r="AW351" s="181"/>
      <c r="BF351" s="181"/>
      <c r="BG351" s="181"/>
    </row>
    <row r="352" spans="22:59" x14ac:dyDescent="0.25">
      <c r="AN352" s="169"/>
      <c r="AR352" s="227"/>
      <c r="AT352" s="181"/>
      <c r="AU352" s="181"/>
      <c r="AW352" s="181"/>
      <c r="BF352" s="181"/>
      <c r="BG352" s="181"/>
    </row>
    <row r="353" spans="40:59" x14ac:dyDescent="0.25">
      <c r="AN353" s="175"/>
      <c r="AR353" s="227"/>
      <c r="AT353" s="181"/>
      <c r="AU353" s="181"/>
      <c r="AW353" s="181"/>
      <c r="BF353" s="181"/>
      <c r="BG353" s="181"/>
    </row>
    <row r="354" spans="40:59" x14ac:dyDescent="0.25">
      <c r="AN354" s="178"/>
      <c r="AR354" s="227"/>
      <c r="AT354" s="181"/>
      <c r="AU354" s="181"/>
      <c r="AW354" s="181"/>
      <c r="BF354" s="181"/>
      <c r="BG354" s="181"/>
    </row>
    <row r="355" spans="40:59" x14ac:dyDescent="0.25">
      <c r="AN355" s="175"/>
      <c r="AR355" s="227"/>
      <c r="AT355" s="181"/>
      <c r="AU355" s="181"/>
      <c r="AW355" s="181"/>
      <c r="BF355" s="181"/>
      <c r="BG355" s="181"/>
    </row>
    <row r="356" spans="40:59" x14ac:dyDescent="0.25">
      <c r="AN356" s="178"/>
      <c r="AR356" s="227"/>
      <c r="AT356" s="181"/>
      <c r="AU356" s="181"/>
      <c r="AW356" s="181"/>
      <c r="BF356" s="181"/>
      <c r="BG356" s="181"/>
    </row>
    <row r="357" spans="40:59" x14ac:dyDescent="0.25">
      <c r="AN357" s="169"/>
      <c r="AR357" s="227"/>
      <c r="AT357" s="181"/>
      <c r="AU357" s="181"/>
      <c r="AW357" s="181"/>
      <c r="BF357" s="181"/>
      <c r="BG357" s="181"/>
    </row>
    <row r="358" spans="40:59" x14ac:dyDescent="0.25">
      <c r="AN358" s="175"/>
      <c r="AR358" s="227"/>
      <c r="AT358" s="181"/>
      <c r="AU358" s="181"/>
      <c r="AW358" s="181"/>
      <c r="BF358" s="181"/>
      <c r="BG358" s="181"/>
    </row>
    <row r="359" spans="40:59" x14ac:dyDescent="0.25">
      <c r="AN359" s="178"/>
      <c r="AR359" s="227"/>
      <c r="AT359" s="181"/>
      <c r="AU359" s="181"/>
      <c r="AW359" s="181"/>
      <c r="BF359" s="181"/>
      <c r="BG359" s="181"/>
    </row>
    <row r="360" spans="40:59" x14ac:dyDescent="0.25">
      <c r="AN360" s="169"/>
      <c r="AR360" s="227"/>
      <c r="AT360" s="181"/>
      <c r="AU360" s="181"/>
      <c r="AW360" s="181"/>
      <c r="BF360" s="181"/>
      <c r="BG360" s="181"/>
    </row>
    <row r="361" spans="40:59" x14ac:dyDescent="0.25">
      <c r="AN361" s="175"/>
      <c r="AR361" s="227"/>
      <c r="AT361" s="181"/>
      <c r="AU361" s="181"/>
      <c r="AW361" s="181"/>
      <c r="BF361" s="181"/>
      <c r="BG361" s="181"/>
    </row>
    <row r="362" spans="40:59" x14ac:dyDescent="0.25">
      <c r="AN362" s="178"/>
      <c r="AR362" s="227"/>
      <c r="AT362" s="181"/>
      <c r="AU362" s="181"/>
      <c r="AW362" s="181"/>
      <c r="BF362" s="181"/>
      <c r="BG362" s="181"/>
    </row>
    <row r="363" spans="40:59" x14ac:dyDescent="0.25">
      <c r="AN363" s="175"/>
      <c r="AR363" s="227"/>
      <c r="AT363" s="181"/>
      <c r="AU363" s="181"/>
      <c r="AW363" s="181"/>
      <c r="BF363" s="181"/>
      <c r="BG363" s="181"/>
    </row>
    <row r="364" spans="40:59" x14ac:dyDescent="0.25">
      <c r="AN364" s="178"/>
      <c r="AR364" s="227"/>
      <c r="AT364" s="181"/>
      <c r="AU364" s="181"/>
      <c r="AW364" s="181"/>
      <c r="BF364" s="181"/>
      <c r="BG364" s="181"/>
    </row>
    <row r="365" spans="40:59" x14ac:dyDescent="0.25">
      <c r="AN365" s="169"/>
      <c r="AR365" s="227"/>
      <c r="AT365" s="181"/>
      <c r="AU365" s="181"/>
      <c r="AW365" s="181"/>
      <c r="BF365" s="181"/>
      <c r="BG365" s="181"/>
    </row>
    <row r="366" spans="40:59" x14ac:dyDescent="0.25">
      <c r="AN366" s="175"/>
      <c r="AR366" s="227"/>
      <c r="AT366" s="181"/>
      <c r="AU366" s="181"/>
      <c r="AW366" s="181"/>
      <c r="BF366" s="181"/>
      <c r="BG366" s="181"/>
    </row>
    <row r="367" spans="40:59" x14ac:dyDescent="0.25">
      <c r="AN367" s="178"/>
      <c r="AR367" s="227"/>
      <c r="AT367" s="181"/>
      <c r="AU367" s="181"/>
      <c r="AW367" s="181"/>
      <c r="BF367" s="181"/>
      <c r="BG367" s="181"/>
    </row>
    <row r="368" spans="40:59" x14ac:dyDescent="0.25">
      <c r="AN368" s="178"/>
      <c r="AR368" s="227"/>
      <c r="AT368" s="181"/>
      <c r="AU368" s="181"/>
      <c r="AW368" s="181"/>
      <c r="BF368" s="181"/>
      <c r="BG368" s="181"/>
    </row>
    <row r="369" spans="40:59" x14ac:dyDescent="0.25">
      <c r="AN369" s="178"/>
      <c r="AR369" s="227"/>
      <c r="AT369" s="181"/>
      <c r="AU369" s="181"/>
      <c r="AW369" s="181"/>
      <c r="BF369" s="181"/>
      <c r="BG369" s="181"/>
    </row>
    <row r="370" spans="40:59" x14ac:dyDescent="0.25">
      <c r="AN370" s="178"/>
      <c r="AR370" s="227"/>
      <c r="AT370" s="181"/>
      <c r="AU370" s="181"/>
      <c r="AW370" s="181"/>
      <c r="BF370" s="181"/>
      <c r="BG370" s="181"/>
    </row>
    <row r="371" spans="40:59" x14ac:dyDescent="0.25">
      <c r="AN371" s="223"/>
      <c r="AR371" s="227"/>
      <c r="AT371" s="181"/>
      <c r="AU371" s="181"/>
      <c r="AW371" s="181"/>
      <c r="BF371" s="181"/>
      <c r="BG371" s="181"/>
    </row>
    <row r="372" spans="40:59" x14ac:dyDescent="0.25">
      <c r="AR372" s="227"/>
      <c r="AT372" s="181"/>
      <c r="AU372" s="181"/>
      <c r="AW372" s="181"/>
      <c r="BF372" s="181"/>
      <c r="BG372" s="181"/>
    </row>
    <row r="373" spans="40:59" x14ac:dyDescent="0.25">
      <c r="AR373" s="227"/>
      <c r="AT373" s="181"/>
      <c r="AU373" s="181"/>
      <c r="AW373" s="181"/>
      <c r="BF373" s="181"/>
      <c r="BG373" s="181"/>
    </row>
    <row r="374" spans="40:59" x14ac:dyDescent="0.25">
      <c r="AR374" s="227"/>
      <c r="AT374" s="181"/>
      <c r="AU374" s="181"/>
      <c r="AW374" s="181"/>
      <c r="BF374" s="181"/>
      <c r="BG374" s="181"/>
    </row>
    <row r="375" spans="40:59" x14ac:dyDescent="0.25">
      <c r="AR375" s="227"/>
      <c r="AT375" s="181"/>
      <c r="AU375" s="181"/>
      <c r="AW375" s="181"/>
      <c r="BF375" s="181"/>
      <c r="BG375" s="181"/>
    </row>
    <row r="376" spans="40:59" x14ac:dyDescent="0.25">
      <c r="AR376" s="227"/>
      <c r="AT376" s="181"/>
      <c r="AU376" s="181"/>
      <c r="AW376" s="181"/>
      <c r="BF376" s="181"/>
      <c r="BG376" s="181"/>
    </row>
    <row r="377" spans="40:59" x14ac:dyDescent="0.25">
      <c r="AR377" s="227"/>
      <c r="AT377" s="181"/>
      <c r="AU377" s="181"/>
      <c r="AW377" s="181"/>
      <c r="BF377" s="181"/>
      <c r="BG377" s="181"/>
    </row>
    <row r="378" spans="40:59" x14ac:dyDescent="0.25">
      <c r="AR378" s="227"/>
      <c r="AT378" s="181"/>
      <c r="AU378" s="181"/>
      <c r="AW378" s="181"/>
      <c r="BF378" s="181"/>
      <c r="BG378" s="181"/>
    </row>
    <row r="379" spans="40:59" x14ac:dyDescent="0.25">
      <c r="AR379" s="227"/>
      <c r="AT379" s="181"/>
      <c r="AU379" s="181"/>
      <c r="AW379" s="181"/>
      <c r="BF379" s="181"/>
      <c r="BG379" s="181"/>
    </row>
    <row r="380" spans="40:59" x14ac:dyDescent="0.25">
      <c r="AR380" s="227"/>
      <c r="AT380" s="181"/>
      <c r="AU380" s="181"/>
      <c r="AW380" s="181"/>
      <c r="BF380" s="181"/>
      <c r="BG380" s="181"/>
    </row>
    <row r="381" spans="40:59" x14ac:dyDescent="0.25">
      <c r="AR381" s="227"/>
      <c r="AT381" s="181"/>
      <c r="AU381" s="181"/>
      <c r="AW381" s="181"/>
      <c r="BF381" s="181"/>
      <c r="BG381" s="181"/>
    </row>
    <row r="382" spans="40:59" x14ac:dyDescent="0.25">
      <c r="AR382" s="227"/>
      <c r="AT382" s="181"/>
      <c r="AU382" s="181"/>
      <c r="AW382" s="181"/>
      <c r="BF382" s="181"/>
      <c r="BG382" s="181"/>
    </row>
    <row r="383" spans="40:59" x14ac:dyDescent="0.25">
      <c r="AR383" s="227"/>
      <c r="AT383" s="181"/>
      <c r="AU383" s="181"/>
      <c r="AW383" s="181"/>
      <c r="BF383" s="181"/>
      <c r="BG383" s="181"/>
    </row>
    <row r="384" spans="40:59" x14ac:dyDescent="0.25">
      <c r="AR384" s="227"/>
      <c r="AT384" s="181"/>
      <c r="AU384" s="181"/>
      <c r="AW384" s="181"/>
      <c r="BF384" s="181"/>
      <c r="BG384" s="181"/>
    </row>
    <row r="385" spans="44:59" x14ac:dyDescent="0.25">
      <c r="AR385" s="227"/>
      <c r="AT385" s="181"/>
      <c r="AU385" s="181"/>
      <c r="AW385" s="181"/>
      <c r="BF385" s="181"/>
      <c r="BG385" s="181"/>
    </row>
    <row r="386" spans="44:59" x14ac:dyDescent="0.25">
      <c r="AR386" s="227"/>
      <c r="AT386" s="181"/>
      <c r="AU386" s="181"/>
      <c r="AW386" s="181"/>
      <c r="BF386" s="181"/>
      <c r="BG386" s="181"/>
    </row>
    <row r="387" spans="44:59" x14ac:dyDescent="0.25">
      <c r="AR387" s="227"/>
      <c r="AT387" s="181"/>
      <c r="AU387" s="181"/>
      <c r="AW387" s="181"/>
      <c r="BF387" s="181"/>
      <c r="BG387" s="181"/>
    </row>
    <row r="388" spans="44:59" x14ac:dyDescent="0.25">
      <c r="AR388" s="227"/>
      <c r="AT388" s="181"/>
      <c r="AU388" s="181"/>
      <c r="AW388" s="181"/>
      <c r="BF388" s="181"/>
      <c r="BG388" s="181"/>
    </row>
    <row r="389" spans="44:59" x14ac:dyDescent="0.25">
      <c r="AR389" s="227"/>
      <c r="AT389" s="181"/>
      <c r="AU389" s="181"/>
      <c r="AW389" s="181"/>
      <c r="BF389" s="181"/>
      <c r="BG389" s="181"/>
    </row>
    <row r="390" spans="44:59" x14ac:dyDescent="0.25">
      <c r="AR390" s="227"/>
      <c r="AT390" s="181"/>
      <c r="AU390" s="181"/>
      <c r="AW390" s="181"/>
      <c r="BF390" s="181"/>
      <c r="BG390" s="181"/>
    </row>
    <row r="391" spans="44:59" x14ac:dyDescent="0.25">
      <c r="AR391" s="227"/>
      <c r="AT391" s="181"/>
      <c r="AU391" s="181"/>
      <c r="AW391" s="181"/>
      <c r="BF391" s="181"/>
      <c r="BG391" s="181"/>
    </row>
    <row r="392" spans="44:59" x14ac:dyDescent="0.25">
      <c r="AR392" s="227"/>
      <c r="AT392" s="181"/>
      <c r="AU392" s="181"/>
      <c r="AW392" s="181"/>
      <c r="BF392" s="181"/>
      <c r="BG392" s="181"/>
    </row>
    <row r="393" spans="44:59" x14ac:dyDescent="0.25">
      <c r="AR393" s="227"/>
      <c r="AT393" s="181"/>
      <c r="AU393" s="181"/>
      <c r="AW393" s="181"/>
      <c r="BF393" s="181"/>
      <c r="BG393" s="181"/>
    </row>
    <row r="394" spans="44:59" x14ac:dyDescent="0.25">
      <c r="AR394" s="227"/>
      <c r="AT394" s="181"/>
      <c r="AU394" s="181"/>
      <c r="AW394" s="181"/>
      <c r="BF394" s="181"/>
      <c r="BG394" s="181"/>
    </row>
    <row r="395" spans="44:59" x14ac:dyDescent="0.25">
      <c r="AR395" s="227"/>
      <c r="AT395" s="181"/>
      <c r="AU395" s="181"/>
      <c r="AW395" s="181"/>
      <c r="BF395" s="181"/>
      <c r="BG395" s="181"/>
    </row>
    <row r="396" spans="44:59" x14ac:dyDescent="0.25">
      <c r="AR396" s="227"/>
      <c r="AT396" s="181"/>
      <c r="AU396" s="181"/>
      <c r="AW396" s="181"/>
      <c r="BF396" s="181"/>
      <c r="BG396" s="181"/>
    </row>
    <row r="397" spans="44:59" x14ac:dyDescent="0.25">
      <c r="AR397" s="227"/>
      <c r="AT397" s="181"/>
      <c r="AU397" s="181"/>
      <c r="AW397" s="181"/>
      <c r="BF397" s="181"/>
      <c r="BG397" s="181"/>
    </row>
    <row r="398" spans="44:59" x14ac:dyDescent="0.25">
      <c r="AR398" s="227"/>
      <c r="AT398" s="181"/>
      <c r="AU398" s="181"/>
      <c r="AW398" s="181"/>
      <c r="BF398" s="181"/>
      <c r="BG398" s="181"/>
    </row>
    <row r="399" spans="44:59" x14ac:dyDescent="0.25">
      <c r="AR399" s="227"/>
      <c r="AT399" s="181"/>
      <c r="AU399" s="181"/>
      <c r="AW399" s="181"/>
      <c r="BF399" s="181"/>
      <c r="BG399" s="181"/>
    </row>
    <row r="400" spans="44:59" x14ac:dyDescent="0.25">
      <c r="AR400" s="227"/>
      <c r="AT400" s="181"/>
      <c r="AU400" s="181"/>
      <c r="AW400" s="181"/>
      <c r="BF400" s="181"/>
      <c r="BG400" s="181"/>
    </row>
    <row r="401" spans="44:59" x14ac:dyDescent="0.25">
      <c r="AR401" s="227"/>
      <c r="AT401" s="181"/>
      <c r="AU401" s="181"/>
      <c r="AW401" s="181"/>
      <c r="BF401" s="181"/>
      <c r="BG401" s="181"/>
    </row>
    <row r="402" spans="44:59" x14ac:dyDescent="0.25">
      <c r="AR402" s="227"/>
      <c r="AT402" s="181"/>
      <c r="AU402" s="181"/>
      <c r="AW402" s="181"/>
      <c r="BF402" s="181"/>
      <c r="BG402" s="181"/>
    </row>
    <row r="403" spans="44:59" x14ac:dyDescent="0.25">
      <c r="AR403" s="227"/>
      <c r="AT403" s="181"/>
      <c r="AU403" s="181"/>
      <c r="AW403" s="181"/>
      <c r="BF403" s="181"/>
      <c r="BG403" s="181"/>
    </row>
    <row r="404" spans="44:59" x14ac:dyDescent="0.25">
      <c r="AR404" s="227"/>
      <c r="AT404" s="181"/>
      <c r="AU404" s="181"/>
      <c r="AW404" s="181"/>
      <c r="BF404" s="181"/>
      <c r="BG404" s="181"/>
    </row>
    <row r="405" spans="44:59" x14ac:dyDescent="0.25">
      <c r="AR405" s="227"/>
      <c r="AT405" s="181"/>
      <c r="AU405" s="181"/>
      <c r="AW405" s="181"/>
      <c r="BF405" s="181"/>
      <c r="BG405" s="181"/>
    </row>
    <row r="406" spans="44:59" x14ac:dyDescent="0.25">
      <c r="AR406" s="227"/>
      <c r="AT406" s="181"/>
      <c r="AU406" s="181"/>
      <c r="AW406" s="181"/>
      <c r="BF406" s="181"/>
      <c r="BG406" s="181"/>
    </row>
    <row r="407" spans="44:59" x14ac:dyDescent="0.25">
      <c r="AR407" s="227"/>
      <c r="AT407" s="181"/>
      <c r="AU407" s="181"/>
      <c r="AW407" s="181"/>
      <c r="BF407" s="181"/>
      <c r="BG407" s="181"/>
    </row>
    <row r="408" spans="44:59" x14ac:dyDescent="0.25">
      <c r="AR408" s="227"/>
      <c r="AT408" s="181"/>
      <c r="AU408" s="181"/>
      <c r="AW408" s="181"/>
      <c r="BF408" s="181"/>
      <c r="BG408" s="181"/>
    </row>
    <row r="409" spans="44:59" x14ac:dyDescent="0.25">
      <c r="AR409" s="227"/>
      <c r="AT409" s="181"/>
      <c r="AU409" s="181"/>
      <c r="AW409" s="181"/>
      <c r="BF409" s="181"/>
      <c r="BG409" s="181"/>
    </row>
    <row r="410" spans="44:59" x14ac:dyDescent="0.25">
      <c r="AR410" s="227"/>
      <c r="AT410" s="181"/>
      <c r="AU410" s="181"/>
      <c r="AW410" s="181"/>
      <c r="BF410" s="181"/>
      <c r="BG410" s="181"/>
    </row>
    <row r="411" spans="44:59" x14ac:dyDescent="0.25">
      <c r="AR411" s="227"/>
      <c r="AT411" s="181"/>
      <c r="AU411" s="181"/>
      <c r="BF411" s="181"/>
      <c r="BG411" s="181"/>
    </row>
    <row r="412" spans="44:59" x14ac:dyDescent="0.25">
      <c r="AR412" s="227"/>
      <c r="AT412" s="181"/>
      <c r="AU412" s="181"/>
      <c r="BF412" s="181"/>
      <c r="BG412" s="181"/>
    </row>
    <row r="413" spans="44:59" x14ac:dyDescent="0.25">
      <c r="AR413" s="227"/>
      <c r="AT413" s="181"/>
      <c r="AU413" s="181"/>
      <c r="BF413" s="181"/>
      <c r="BG413" s="181"/>
    </row>
    <row r="414" spans="44:59" x14ac:dyDescent="0.25">
      <c r="AR414" s="227"/>
      <c r="AT414" s="181"/>
      <c r="AU414" s="181"/>
      <c r="BF414" s="181"/>
      <c r="BG414" s="181"/>
    </row>
    <row r="415" spans="44:59" x14ac:dyDescent="0.25">
      <c r="AR415" s="227"/>
      <c r="AT415" s="181"/>
      <c r="AU415" s="181"/>
      <c r="BF415" s="181"/>
      <c r="BG415" s="181"/>
    </row>
    <row r="416" spans="44:59" x14ac:dyDescent="0.25">
      <c r="AR416" s="227"/>
      <c r="AT416" s="181"/>
      <c r="AU416" s="181"/>
      <c r="BF416" s="181"/>
      <c r="BG416" s="181"/>
    </row>
    <row r="417" spans="44:59" x14ac:dyDescent="0.25">
      <c r="AR417" s="227"/>
      <c r="AT417" s="181"/>
      <c r="AU417" s="181"/>
      <c r="BF417" s="181"/>
      <c r="BG417" s="181"/>
    </row>
    <row r="418" spans="44:59" x14ac:dyDescent="0.25">
      <c r="AR418" s="227"/>
      <c r="AT418" s="181"/>
      <c r="AU418" s="181"/>
      <c r="BF418" s="181"/>
      <c r="BG418" s="181"/>
    </row>
    <row r="419" spans="44:59" x14ac:dyDescent="0.25">
      <c r="AR419" s="227"/>
      <c r="AT419" s="181"/>
      <c r="AU419" s="181"/>
      <c r="BF419" s="181"/>
      <c r="BG419" s="181"/>
    </row>
    <row r="420" spans="44:59" x14ac:dyDescent="0.25">
      <c r="AR420" s="227"/>
      <c r="AT420" s="181"/>
      <c r="AU420" s="181"/>
      <c r="BF420" s="181"/>
      <c r="BG420" s="181"/>
    </row>
    <row r="421" spans="44:59" x14ac:dyDescent="0.25">
      <c r="AR421" s="227"/>
      <c r="AT421" s="181"/>
      <c r="AU421" s="181"/>
      <c r="BF421" s="181"/>
      <c r="BG421" s="181"/>
    </row>
    <row r="422" spans="44:59" x14ac:dyDescent="0.25">
      <c r="AR422" s="227"/>
      <c r="AT422" s="181"/>
      <c r="AU422" s="181"/>
      <c r="BF422" s="181"/>
      <c r="BG422" s="181"/>
    </row>
    <row r="423" spans="44:59" x14ac:dyDescent="0.25">
      <c r="AR423" s="227"/>
      <c r="AT423" s="181"/>
      <c r="AU423" s="181"/>
      <c r="BF423" s="181"/>
      <c r="BG423" s="181"/>
    </row>
    <row r="424" spans="44:59" x14ac:dyDescent="0.25">
      <c r="AR424" s="227"/>
      <c r="AT424" s="181"/>
      <c r="AU424" s="181"/>
      <c r="BF424" s="181"/>
      <c r="BG424" s="181"/>
    </row>
    <row r="425" spans="44:59" x14ac:dyDescent="0.25">
      <c r="AR425" s="227"/>
      <c r="AT425" s="181"/>
      <c r="AU425" s="181"/>
      <c r="BF425" s="181"/>
      <c r="BG425" s="181"/>
    </row>
    <row r="426" spans="44:59" x14ac:dyDescent="0.25">
      <c r="AR426" s="227"/>
      <c r="AT426" s="181"/>
      <c r="AU426" s="181"/>
      <c r="BF426" s="181"/>
      <c r="BG426" s="181"/>
    </row>
    <row r="427" spans="44:59" x14ac:dyDescent="0.25">
      <c r="AR427" s="227"/>
      <c r="AT427" s="181"/>
      <c r="AU427" s="181"/>
      <c r="BF427" s="181"/>
      <c r="BG427" s="181"/>
    </row>
    <row r="428" spans="44:59" x14ac:dyDescent="0.25">
      <c r="AR428" s="227"/>
      <c r="AT428" s="181"/>
      <c r="AU428" s="181"/>
      <c r="BF428" s="181"/>
      <c r="BG428" s="181"/>
    </row>
    <row r="429" spans="44:59" x14ac:dyDescent="0.25">
      <c r="AR429" s="227"/>
      <c r="AT429" s="181"/>
      <c r="AU429" s="181"/>
      <c r="BF429" s="181"/>
      <c r="BG429" s="181"/>
    </row>
    <row r="430" spans="44:59" x14ac:dyDescent="0.25">
      <c r="AR430" s="227"/>
      <c r="AT430" s="181"/>
      <c r="AU430" s="181"/>
      <c r="BF430" s="181"/>
      <c r="BG430" s="181"/>
    </row>
    <row r="431" spans="44:59" x14ac:dyDescent="0.25">
      <c r="AR431" s="227"/>
      <c r="AT431" s="181"/>
      <c r="AU431" s="181"/>
      <c r="BF431" s="181"/>
      <c r="BG431" s="181"/>
    </row>
    <row r="432" spans="44:59" x14ac:dyDescent="0.25">
      <c r="AR432" s="227"/>
      <c r="AT432" s="181"/>
      <c r="AU432" s="181"/>
      <c r="BF432" s="181"/>
      <c r="BG432" s="181"/>
    </row>
    <row r="433" spans="44:59" x14ac:dyDescent="0.25">
      <c r="AR433" s="227"/>
      <c r="AT433" s="181"/>
      <c r="AU433" s="181"/>
      <c r="BF433" s="181"/>
      <c r="BG433" s="181"/>
    </row>
    <row r="434" spans="44:59" x14ac:dyDescent="0.25">
      <c r="AR434" s="227"/>
      <c r="AT434" s="181"/>
      <c r="AU434" s="181"/>
      <c r="BF434" s="181"/>
      <c r="BG434" s="181"/>
    </row>
    <row r="435" spans="44:59" x14ac:dyDescent="0.25">
      <c r="AR435" s="227"/>
      <c r="AT435" s="181"/>
      <c r="AU435" s="181"/>
      <c r="BF435" s="181"/>
      <c r="BG435" s="181"/>
    </row>
    <row r="436" spans="44:59" x14ac:dyDescent="0.25">
      <c r="AR436" s="227"/>
      <c r="AT436" s="181"/>
      <c r="AU436" s="181"/>
      <c r="BF436" s="181"/>
      <c r="BG436" s="181"/>
    </row>
    <row r="437" spans="44:59" x14ac:dyDescent="0.25">
      <c r="AR437" s="227"/>
      <c r="AT437" s="181"/>
      <c r="AU437" s="181"/>
      <c r="BF437" s="181"/>
      <c r="BG437" s="181"/>
    </row>
    <row r="438" spans="44:59" x14ac:dyDescent="0.25">
      <c r="AR438" s="227"/>
      <c r="AT438" s="181"/>
      <c r="AU438" s="181"/>
      <c r="BF438" s="181"/>
      <c r="BG438" s="181"/>
    </row>
    <row r="439" spans="44:59" x14ac:dyDescent="0.25">
      <c r="AR439" s="227"/>
      <c r="AT439" s="181"/>
      <c r="AU439" s="181"/>
      <c r="BF439" s="181"/>
      <c r="BG439" s="181"/>
    </row>
    <row r="440" spans="44:59" x14ac:dyDescent="0.25">
      <c r="AR440" s="227"/>
      <c r="AT440" s="181"/>
      <c r="AU440" s="181"/>
      <c r="BF440" s="181"/>
      <c r="BG440" s="181"/>
    </row>
    <row r="441" spans="44:59" x14ac:dyDescent="0.25">
      <c r="AR441" s="227"/>
      <c r="AT441" s="181"/>
      <c r="AU441" s="181"/>
      <c r="BF441" s="181"/>
      <c r="BG441" s="181"/>
    </row>
    <row r="442" spans="44:59" x14ac:dyDescent="0.25">
      <c r="AR442" s="227"/>
      <c r="AT442" s="181"/>
      <c r="AU442" s="181"/>
      <c r="BF442" s="181"/>
      <c r="BG442" s="181"/>
    </row>
    <row r="443" spans="44:59" x14ac:dyDescent="0.25">
      <c r="AR443" s="227"/>
      <c r="AT443" s="181"/>
      <c r="AU443" s="181"/>
      <c r="BF443" s="181"/>
      <c r="BG443" s="181"/>
    </row>
    <row r="444" spans="44:59" x14ac:dyDescent="0.25">
      <c r="AR444" s="227"/>
      <c r="AT444" s="181"/>
      <c r="AU444" s="181"/>
      <c r="BF444" s="181"/>
      <c r="BG444" s="181"/>
    </row>
    <row r="445" spans="44:59" x14ac:dyDescent="0.25">
      <c r="AR445" s="227"/>
      <c r="AT445" s="181"/>
      <c r="AU445" s="181"/>
      <c r="BF445" s="181"/>
      <c r="BG445" s="181"/>
    </row>
    <row r="446" spans="44:59" x14ac:dyDescent="0.25">
      <c r="AR446" s="227"/>
      <c r="AT446" s="181"/>
      <c r="AU446" s="181"/>
      <c r="BF446" s="181"/>
      <c r="BG446" s="181"/>
    </row>
    <row r="447" spans="44:59" x14ac:dyDescent="0.25">
      <c r="AR447" s="227"/>
      <c r="AT447" s="181"/>
      <c r="AU447" s="181"/>
      <c r="BF447" s="181"/>
      <c r="BG447" s="181"/>
    </row>
    <row r="448" spans="44:59" x14ac:dyDescent="0.25">
      <c r="AR448" s="227"/>
      <c r="AT448" s="181"/>
      <c r="AU448" s="181"/>
      <c r="BF448" s="181"/>
      <c r="BG448" s="181"/>
    </row>
    <row r="449" spans="44:59" x14ac:dyDescent="0.25">
      <c r="AR449" s="227"/>
      <c r="AT449" s="181"/>
      <c r="AU449" s="181"/>
      <c r="BF449" s="181"/>
      <c r="BG449" s="181"/>
    </row>
    <row r="450" spans="44:59" x14ac:dyDescent="0.25">
      <c r="AR450" s="227"/>
      <c r="AT450" s="181"/>
      <c r="AU450" s="181"/>
    </row>
    <row r="451" spans="44:59" x14ac:dyDescent="0.25">
      <c r="AR451" s="227"/>
      <c r="AT451" s="181"/>
      <c r="AU451" s="181"/>
    </row>
    <row r="452" spans="44:59" x14ac:dyDescent="0.25">
      <c r="AR452" s="227"/>
      <c r="AT452" s="181"/>
      <c r="AU452" s="181"/>
    </row>
    <row r="453" spans="44:59" x14ac:dyDescent="0.25">
      <c r="AR453" s="227"/>
      <c r="AT453" s="181"/>
      <c r="AU453" s="181"/>
    </row>
    <row r="454" spans="44:59" x14ac:dyDescent="0.25">
      <c r="AR454" s="227"/>
      <c r="AT454" s="181"/>
      <c r="AU454" s="181"/>
    </row>
    <row r="455" spans="44:59" x14ac:dyDescent="0.25">
      <c r="AR455" s="227"/>
      <c r="AT455" s="181"/>
      <c r="AU455" s="181"/>
    </row>
    <row r="456" spans="44:59" x14ac:dyDescent="0.25">
      <c r="AR456" s="227"/>
      <c r="AT456" s="181"/>
      <c r="AU456" s="181"/>
    </row>
    <row r="457" spans="44:59" x14ac:dyDescent="0.25">
      <c r="AR457" s="227"/>
      <c r="AT457" s="181"/>
      <c r="AU457" s="181"/>
    </row>
    <row r="458" spans="44:59" x14ac:dyDescent="0.25">
      <c r="AR458" s="227"/>
      <c r="AT458" s="181"/>
      <c r="AU458" s="181"/>
    </row>
    <row r="459" spans="44:59" x14ac:dyDescent="0.25">
      <c r="AR459" s="227"/>
      <c r="AT459" s="181"/>
      <c r="AU459" s="181"/>
    </row>
    <row r="460" spans="44:59" x14ac:dyDescent="0.25">
      <c r="AR460" s="227"/>
      <c r="AT460" s="181"/>
      <c r="AU460" s="181"/>
    </row>
    <row r="461" spans="44:59" x14ac:dyDescent="0.25">
      <c r="AR461" s="227"/>
      <c r="AT461" s="181"/>
      <c r="AU461" s="181"/>
    </row>
    <row r="462" spans="44:59" x14ac:dyDescent="0.25">
      <c r="AR462" s="227"/>
      <c r="AT462" s="181"/>
      <c r="AU462" s="181"/>
    </row>
    <row r="463" spans="44:59" x14ac:dyDescent="0.25">
      <c r="AR463" s="227"/>
      <c r="AT463" s="181"/>
      <c r="AU463" s="181"/>
    </row>
    <row r="464" spans="44:59" x14ac:dyDescent="0.25">
      <c r="AR464" s="227"/>
      <c r="AT464" s="181"/>
      <c r="AU464" s="181"/>
    </row>
    <row r="465" spans="44:47" x14ac:dyDescent="0.25">
      <c r="AR465" s="227"/>
      <c r="AT465" s="181"/>
      <c r="AU465" s="181"/>
    </row>
    <row r="466" spans="44:47" x14ac:dyDescent="0.25">
      <c r="AR466" s="227"/>
      <c r="AT466" s="181"/>
      <c r="AU466" s="181"/>
    </row>
    <row r="467" spans="44:47" x14ac:dyDescent="0.25">
      <c r="AR467" s="227"/>
      <c r="AT467" s="181"/>
      <c r="AU467" s="181"/>
    </row>
    <row r="468" spans="44:47" x14ac:dyDescent="0.25">
      <c r="AR468" s="227"/>
      <c r="AT468" s="181"/>
      <c r="AU468" s="181"/>
    </row>
    <row r="469" spans="44:47" x14ac:dyDescent="0.25">
      <c r="AR469" s="227"/>
      <c r="AT469" s="181"/>
      <c r="AU469" s="181"/>
    </row>
    <row r="470" spans="44:47" x14ac:dyDescent="0.25">
      <c r="AR470" s="227"/>
      <c r="AT470" s="181"/>
      <c r="AU470" s="181"/>
    </row>
    <row r="471" spans="44:47" x14ac:dyDescent="0.25">
      <c r="AR471" s="227"/>
      <c r="AT471" s="181"/>
      <c r="AU471" s="181"/>
    </row>
    <row r="472" spans="44:47" x14ac:dyDescent="0.25">
      <c r="AR472" s="227"/>
      <c r="AT472" s="181"/>
      <c r="AU472" s="181"/>
    </row>
    <row r="473" spans="44:47" x14ac:dyDescent="0.25">
      <c r="AR473" s="227"/>
      <c r="AT473" s="181"/>
      <c r="AU473" s="181"/>
    </row>
    <row r="474" spans="44:47" x14ac:dyDescent="0.25">
      <c r="AR474" s="227"/>
      <c r="AT474" s="181"/>
      <c r="AU474" s="181"/>
    </row>
    <row r="475" spans="44:47" x14ac:dyDescent="0.25">
      <c r="AR475" s="227"/>
      <c r="AT475" s="181"/>
      <c r="AU475" s="181"/>
    </row>
    <row r="476" spans="44:47" x14ac:dyDescent="0.25">
      <c r="AR476" s="227"/>
      <c r="AT476" s="181"/>
      <c r="AU476" s="181"/>
    </row>
    <row r="477" spans="44:47" x14ac:dyDescent="0.25">
      <c r="AR477" s="227"/>
      <c r="AT477" s="181"/>
      <c r="AU477" s="181"/>
    </row>
    <row r="478" spans="44:47" x14ac:dyDescent="0.25">
      <c r="AR478" s="227"/>
      <c r="AT478" s="181"/>
      <c r="AU478" s="181"/>
    </row>
    <row r="479" spans="44:47" x14ac:dyDescent="0.25">
      <c r="AR479" s="227"/>
      <c r="AT479" s="181"/>
      <c r="AU479" s="181"/>
    </row>
    <row r="480" spans="44:47" x14ac:dyDescent="0.25">
      <c r="AR480" s="227"/>
      <c r="AT480" s="181"/>
      <c r="AU480" s="181"/>
    </row>
    <row r="481" spans="44:47" x14ac:dyDescent="0.25">
      <c r="AR481" s="227"/>
      <c r="AT481" s="181"/>
      <c r="AU481" s="181"/>
    </row>
    <row r="482" spans="44:47" x14ac:dyDescent="0.25">
      <c r="AR482" s="227"/>
      <c r="AT482" s="181"/>
      <c r="AU482" s="181"/>
    </row>
    <row r="483" spans="44:47" x14ac:dyDescent="0.25">
      <c r="AR483" s="227"/>
      <c r="AT483" s="181"/>
      <c r="AU483" s="181"/>
    </row>
    <row r="484" spans="44:47" x14ac:dyDescent="0.25">
      <c r="AR484" s="227"/>
      <c r="AT484" s="181"/>
      <c r="AU484" s="181"/>
    </row>
    <row r="485" spans="44:47" x14ac:dyDescent="0.25">
      <c r="AR485" s="227"/>
      <c r="AT485" s="181"/>
      <c r="AU485" s="181"/>
    </row>
    <row r="486" spans="44:47" x14ac:dyDescent="0.25">
      <c r="AR486" s="227"/>
      <c r="AT486" s="181"/>
      <c r="AU486" s="181"/>
    </row>
    <row r="487" spans="44:47" x14ac:dyDescent="0.25">
      <c r="AR487" s="227"/>
      <c r="AT487" s="181"/>
      <c r="AU487" s="181"/>
    </row>
    <row r="488" spans="44:47" x14ac:dyDescent="0.25">
      <c r="AR488" s="227"/>
      <c r="AT488" s="181"/>
      <c r="AU488" s="181"/>
    </row>
    <row r="489" spans="44:47" x14ac:dyDescent="0.25">
      <c r="AR489" s="227"/>
      <c r="AT489" s="181"/>
      <c r="AU489" s="181"/>
    </row>
    <row r="490" spans="44:47" x14ac:dyDescent="0.25">
      <c r="AR490" s="227"/>
      <c r="AT490" s="181"/>
      <c r="AU490" s="181"/>
    </row>
    <row r="491" spans="44:47" x14ac:dyDescent="0.25">
      <c r="AR491" s="227"/>
      <c r="AT491" s="181"/>
      <c r="AU491" s="181"/>
    </row>
    <row r="492" spans="44:47" x14ac:dyDescent="0.25">
      <c r="AR492" s="227"/>
      <c r="AT492" s="181"/>
      <c r="AU492" s="181"/>
    </row>
    <row r="493" spans="44:47" x14ac:dyDescent="0.25">
      <c r="AR493" s="227"/>
      <c r="AT493" s="181"/>
      <c r="AU493" s="181"/>
    </row>
    <row r="494" spans="44:47" x14ac:dyDescent="0.25">
      <c r="AR494" s="227"/>
      <c r="AT494" s="181"/>
      <c r="AU494" s="181"/>
    </row>
    <row r="495" spans="44:47" x14ac:dyDescent="0.25">
      <c r="AR495" s="227"/>
      <c r="AT495" s="181"/>
      <c r="AU495" s="181"/>
    </row>
    <row r="496" spans="44:47" x14ac:dyDescent="0.25">
      <c r="AR496" s="227"/>
      <c r="AT496" s="181"/>
      <c r="AU496" s="181"/>
    </row>
    <row r="497" spans="44:47" x14ac:dyDescent="0.25">
      <c r="AR497" s="227"/>
      <c r="AT497" s="181"/>
      <c r="AU497" s="181"/>
    </row>
    <row r="498" spans="44:47" x14ac:dyDescent="0.25">
      <c r="AR498" s="227"/>
      <c r="AU498" s="181"/>
    </row>
    <row r="499" spans="44:47" x14ac:dyDescent="0.25">
      <c r="AR499" s="227"/>
      <c r="AU499" s="181"/>
    </row>
    <row r="500" spans="44:47" x14ac:dyDescent="0.25">
      <c r="AR500" s="227"/>
      <c r="AU500" s="181"/>
    </row>
  </sheetData>
  <mergeCells count="2">
    <mergeCell ref="A6:B6"/>
    <mergeCell ref="A1:B1"/>
  </mergeCells>
  <hyperlinks>
    <hyperlink ref="A1:B1" location="'Table of contents'!A1" display="Table of contents" xr:uid="{00000000-0004-0000-06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K164"/>
  <sheetViews>
    <sheetView workbookViewId="0">
      <selection activeCell="E16" sqref="E16"/>
    </sheetView>
  </sheetViews>
  <sheetFormatPr defaultRowHeight="15" x14ac:dyDescent="0.25"/>
  <cols>
    <col min="1" max="1" width="61.140625" bestFit="1" customWidth="1"/>
    <col min="2" max="2" width="11.85546875" customWidth="1"/>
    <col min="63" max="63" width="11.85546875" customWidth="1"/>
    <col min="124" max="124" width="11.85546875" bestFit="1" customWidth="1"/>
  </cols>
  <sheetData>
    <row r="1" spans="1:193" x14ac:dyDescent="0.25">
      <c r="A1" s="398" t="s">
        <v>419</v>
      </c>
      <c r="B1" s="398"/>
    </row>
    <row r="2" spans="1:193" ht="15.75" x14ac:dyDescent="0.25">
      <c r="A2" s="32" t="s">
        <v>871</v>
      </c>
    </row>
    <row r="3" spans="1:193" x14ac:dyDescent="0.25">
      <c r="B3" s="415" t="s">
        <v>0</v>
      </c>
      <c r="C3" s="415"/>
      <c r="D3" s="415"/>
      <c r="E3" s="415"/>
      <c r="F3" s="415"/>
      <c r="G3" s="415"/>
      <c r="H3" s="415"/>
      <c r="I3" s="415"/>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5"/>
      <c r="AZ3" s="415"/>
      <c r="BA3" s="415"/>
      <c r="BB3" s="415"/>
      <c r="BC3" s="415"/>
      <c r="BD3" s="415"/>
      <c r="BE3" s="415"/>
      <c r="BF3" s="415"/>
      <c r="BG3" s="415"/>
      <c r="BH3" s="415"/>
      <c r="BI3" s="415"/>
      <c r="BJ3" s="415"/>
      <c r="BK3" s="416" t="s">
        <v>13</v>
      </c>
      <c r="BL3" s="416"/>
      <c r="BM3" s="416"/>
      <c r="BN3" s="416"/>
      <c r="BO3" s="416"/>
      <c r="BP3" s="416"/>
      <c r="BQ3" s="416"/>
      <c r="BR3" s="416"/>
      <c r="BS3" s="416"/>
      <c r="BT3" s="416"/>
      <c r="BU3" s="416"/>
      <c r="BV3" s="416"/>
      <c r="BW3" s="416"/>
      <c r="BX3" s="416"/>
      <c r="BY3" s="416"/>
      <c r="BZ3" s="416"/>
      <c r="CA3" s="416"/>
      <c r="CB3" s="416"/>
      <c r="CC3" s="416"/>
      <c r="CD3" s="416"/>
      <c r="CE3" s="416"/>
      <c r="CF3" s="416"/>
      <c r="CG3" s="416"/>
      <c r="CH3" s="416"/>
      <c r="CI3" s="416"/>
      <c r="CJ3" s="416"/>
      <c r="CK3" s="416"/>
      <c r="CL3" s="416"/>
      <c r="CM3" s="416"/>
      <c r="CN3" s="416"/>
      <c r="CO3" s="416"/>
      <c r="CP3" s="416"/>
      <c r="CQ3" s="416"/>
      <c r="CR3" s="416"/>
      <c r="CS3" s="416"/>
      <c r="CT3" s="416"/>
      <c r="CU3" s="416"/>
      <c r="CV3" s="416"/>
      <c r="CW3" s="416"/>
      <c r="CX3" s="416"/>
      <c r="CY3" s="416"/>
      <c r="CZ3" s="416"/>
      <c r="DA3" s="416"/>
      <c r="DB3" s="416"/>
      <c r="DC3" s="416"/>
      <c r="DD3" s="416"/>
      <c r="DE3" s="416"/>
      <c r="DF3" s="416"/>
      <c r="DG3" s="416"/>
      <c r="DH3" s="416"/>
      <c r="DI3" s="416"/>
      <c r="DJ3" s="416"/>
      <c r="DK3" s="416"/>
      <c r="DL3" s="416"/>
      <c r="DM3" s="416"/>
      <c r="DN3" s="416"/>
      <c r="DO3" s="416"/>
      <c r="DP3" s="416"/>
      <c r="DQ3" s="416"/>
      <c r="DR3" s="416"/>
      <c r="DS3" s="416"/>
      <c r="DT3" s="415" t="s">
        <v>14</v>
      </c>
      <c r="DU3" s="415"/>
      <c r="DV3" s="415"/>
      <c r="DW3" s="415"/>
      <c r="DX3" s="415"/>
      <c r="DY3" s="415"/>
      <c r="DZ3" s="415"/>
      <c r="EA3" s="415"/>
      <c r="EB3" s="415"/>
      <c r="EC3" s="415"/>
      <c r="ED3" s="415"/>
      <c r="EE3" s="415"/>
      <c r="EF3" s="415"/>
      <c r="EG3" s="415"/>
      <c r="EH3" s="415"/>
      <c r="EI3" s="415"/>
      <c r="EJ3" s="415"/>
      <c r="EK3" s="415"/>
      <c r="EL3" s="415"/>
      <c r="EM3" s="415"/>
      <c r="EN3" s="415"/>
      <c r="EO3" s="415"/>
      <c r="EP3" s="415"/>
      <c r="EQ3" s="415"/>
      <c r="ER3" s="415"/>
      <c r="ES3" s="415"/>
      <c r="ET3" s="415"/>
      <c r="EU3" s="415"/>
      <c r="EV3" s="415"/>
      <c r="EW3" s="415"/>
      <c r="EX3" s="415"/>
      <c r="EY3" s="415"/>
      <c r="EZ3" s="415"/>
      <c r="FA3" s="415"/>
      <c r="FB3" s="415"/>
      <c r="FC3" s="415"/>
      <c r="FD3" s="415"/>
      <c r="FE3" s="415"/>
      <c r="FF3" s="415"/>
      <c r="FG3" s="415"/>
      <c r="FH3" s="415"/>
      <c r="FI3" s="415"/>
      <c r="FJ3" s="415"/>
      <c r="FK3" s="415"/>
      <c r="FL3" s="415"/>
      <c r="FM3" s="415"/>
      <c r="FN3" s="415"/>
      <c r="FO3" s="415"/>
      <c r="FP3" s="415"/>
      <c r="FQ3" s="415"/>
      <c r="FR3" s="415"/>
      <c r="FS3" s="415"/>
      <c r="FT3" s="415"/>
      <c r="FU3" s="415"/>
      <c r="FV3" s="415"/>
      <c r="FW3" s="415"/>
      <c r="FX3" s="415"/>
      <c r="FY3" s="415"/>
      <c r="FZ3" s="415"/>
      <c r="GA3" s="415"/>
      <c r="GB3" s="415"/>
    </row>
    <row r="4" spans="1:193" s="5" customFormat="1" ht="12.75" x14ac:dyDescent="0.2">
      <c r="A4" s="5" t="s">
        <v>42</v>
      </c>
      <c r="B4" s="5" t="s">
        <v>182</v>
      </c>
      <c r="C4" s="7">
        <v>31959</v>
      </c>
      <c r="D4" s="7">
        <v>31990</v>
      </c>
      <c r="E4" s="7">
        <v>32021</v>
      </c>
      <c r="F4" s="7">
        <v>32051</v>
      </c>
      <c r="G4" s="7">
        <v>32082</v>
      </c>
      <c r="H4" s="7">
        <v>32112</v>
      </c>
      <c r="I4" s="7">
        <v>32143</v>
      </c>
      <c r="J4" s="7">
        <v>32174</v>
      </c>
      <c r="K4" s="7">
        <v>32203</v>
      </c>
      <c r="L4" s="7">
        <v>32234</v>
      </c>
      <c r="M4" s="7">
        <v>32264</v>
      </c>
      <c r="N4" s="7">
        <v>32295</v>
      </c>
      <c r="O4" s="7">
        <v>32325</v>
      </c>
      <c r="P4" s="7">
        <v>32356</v>
      </c>
      <c r="Q4" s="7">
        <v>32387</v>
      </c>
      <c r="R4" s="7">
        <v>32417</v>
      </c>
      <c r="S4" s="7">
        <v>32448</v>
      </c>
      <c r="T4" s="7">
        <v>32478</v>
      </c>
      <c r="U4" s="7">
        <v>32509</v>
      </c>
      <c r="V4" s="7">
        <v>32540</v>
      </c>
      <c r="W4" s="7">
        <v>32568</v>
      </c>
      <c r="X4" s="7">
        <v>32599</v>
      </c>
      <c r="Y4" s="7">
        <v>32629</v>
      </c>
      <c r="Z4" s="7">
        <v>32660</v>
      </c>
      <c r="AA4" s="7">
        <v>32690</v>
      </c>
      <c r="AB4" s="7">
        <v>32721</v>
      </c>
      <c r="AC4" s="7">
        <v>32752</v>
      </c>
      <c r="AD4" s="7">
        <v>32782</v>
      </c>
      <c r="AE4" s="7">
        <v>32813</v>
      </c>
      <c r="AF4" s="7">
        <v>32843</v>
      </c>
      <c r="AG4" s="7">
        <v>32874</v>
      </c>
      <c r="AH4" s="7">
        <v>32905</v>
      </c>
      <c r="AI4" s="7">
        <v>32933</v>
      </c>
      <c r="AJ4" s="7">
        <v>32964</v>
      </c>
      <c r="AK4" s="7">
        <v>32994</v>
      </c>
      <c r="AL4" s="7">
        <v>33025</v>
      </c>
      <c r="AM4" s="7">
        <v>33055</v>
      </c>
      <c r="AN4" s="7">
        <v>33086</v>
      </c>
      <c r="AO4" s="7">
        <v>33117</v>
      </c>
      <c r="AP4" s="7">
        <v>33147</v>
      </c>
      <c r="AQ4" s="7">
        <v>33178</v>
      </c>
      <c r="AR4" s="7">
        <v>33208</v>
      </c>
      <c r="AS4" s="7">
        <v>33239</v>
      </c>
      <c r="AT4" s="7">
        <v>33270</v>
      </c>
      <c r="AU4" s="7">
        <v>33298</v>
      </c>
      <c r="AV4" s="7">
        <v>33329</v>
      </c>
      <c r="AW4" s="7">
        <v>33359</v>
      </c>
      <c r="AX4" s="7">
        <v>33390</v>
      </c>
      <c r="AY4" s="7">
        <v>33420</v>
      </c>
      <c r="AZ4" s="7">
        <v>33451</v>
      </c>
      <c r="BA4" s="7">
        <v>33482</v>
      </c>
      <c r="BB4" s="7">
        <v>33512</v>
      </c>
      <c r="BC4" s="7">
        <v>33543</v>
      </c>
      <c r="BD4" s="7">
        <v>33573</v>
      </c>
      <c r="BE4" s="7">
        <v>33604</v>
      </c>
      <c r="BF4" s="7">
        <v>33635</v>
      </c>
      <c r="BG4" s="7">
        <v>33664</v>
      </c>
      <c r="BH4" s="7">
        <v>33695</v>
      </c>
      <c r="BI4" s="7">
        <v>33725</v>
      </c>
      <c r="BJ4" s="7">
        <v>33756</v>
      </c>
      <c r="BK4" s="5" t="s">
        <v>183</v>
      </c>
      <c r="BL4" s="7">
        <v>33786</v>
      </c>
      <c r="BM4" s="7">
        <v>33817</v>
      </c>
      <c r="BN4" s="7">
        <v>33848</v>
      </c>
      <c r="BO4" s="7">
        <v>33878</v>
      </c>
      <c r="BP4" s="7">
        <v>33909</v>
      </c>
      <c r="BQ4" s="7">
        <v>33939</v>
      </c>
      <c r="BR4" s="7">
        <v>33970</v>
      </c>
      <c r="BS4" s="7">
        <v>34001</v>
      </c>
      <c r="BT4" s="7">
        <v>34029</v>
      </c>
      <c r="BU4" s="7">
        <v>1188</v>
      </c>
      <c r="BV4" s="7">
        <v>34090</v>
      </c>
      <c r="BW4" s="7">
        <v>34121</v>
      </c>
      <c r="BX4" s="7">
        <v>34151</v>
      </c>
      <c r="BY4" s="7">
        <v>34182</v>
      </c>
      <c r="BZ4" s="7">
        <v>34213</v>
      </c>
      <c r="CA4" s="7">
        <v>34243</v>
      </c>
      <c r="CB4" s="7">
        <v>34274</v>
      </c>
      <c r="CC4" s="7">
        <v>34304</v>
      </c>
      <c r="CD4" s="7">
        <v>34335</v>
      </c>
      <c r="CE4" s="7">
        <v>34366</v>
      </c>
      <c r="CF4" s="7">
        <v>34394</v>
      </c>
      <c r="CG4" s="7">
        <v>34425</v>
      </c>
      <c r="CH4" s="7">
        <v>34455</v>
      </c>
      <c r="CI4" s="7">
        <v>34486</v>
      </c>
      <c r="CJ4" s="7">
        <v>34516</v>
      </c>
      <c r="CK4" s="7">
        <v>34547</v>
      </c>
      <c r="CL4" s="7">
        <v>34578</v>
      </c>
      <c r="CM4" s="7">
        <v>34608</v>
      </c>
      <c r="CN4" s="7">
        <v>34639</v>
      </c>
      <c r="CO4" s="7">
        <v>34669</v>
      </c>
      <c r="CP4" s="7">
        <v>34700</v>
      </c>
      <c r="CQ4" s="7">
        <v>34731</v>
      </c>
      <c r="CR4" s="7">
        <v>34759</v>
      </c>
      <c r="CS4" s="7">
        <v>34790</v>
      </c>
      <c r="CT4" s="7">
        <v>34820</v>
      </c>
      <c r="CU4" s="7">
        <v>34851</v>
      </c>
      <c r="CV4" s="7">
        <v>34881</v>
      </c>
      <c r="CW4" s="7">
        <v>34912</v>
      </c>
      <c r="CX4" s="7">
        <v>34943</v>
      </c>
      <c r="CY4" s="7">
        <v>34973</v>
      </c>
      <c r="CZ4" s="7">
        <v>35004</v>
      </c>
      <c r="DA4" s="7">
        <v>35034</v>
      </c>
      <c r="DB4" s="7">
        <v>35065</v>
      </c>
      <c r="DC4" s="7">
        <v>35096</v>
      </c>
      <c r="DD4" s="7">
        <v>35125</v>
      </c>
      <c r="DE4" s="7">
        <v>35156</v>
      </c>
      <c r="DF4" s="7">
        <v>35186</v>
      </c>
      <c r="DG4" s="7">
        <v>35217</v>
      </c>
      <c r="DH4" s="7">
        <v>35247</v>
      </c>
      <c r="DI4" s="7">
        <v>35278</v>
      </c>
      <c r="DJ4" s="7">
        <v>35309</v>
      </c>
      <c r="DK4" s="7">
        <v>35339</v>
      </c>
      <c r="DL4" s="7">
        <v>35370</v>
      </c>
      <c r="DM4" s="7">
        <v>35400</v>
      </c>
      <c r="DN4" s="7">
        <v>35431</v>
      </c>
      <c r="DO4" s="7">
        <v>35462</v>
      </c>
      <c r="DP4" s="7">
        <v>35490</v>
      </c>
      <c r="DQ4" s="7">
        <v>35521</v>
      </c>
      <c r="DR4" s="7">
        <v>35551</v>
      </c>
      <c r="DS4" s="7">
        <v>35582</v>
      </c>
      <c r="DT4" s="5" t="s">
        <v>184</v>
      </c>
      <c r="DU4" s="7">
        <v>35612</v>
      </c>
      <c r="DV4" s="7">
        <v>35643</v>
      </c>
      <c r="DW4" s="7">
        <v>35674</v>
      </c>
      <c r="DX4" s="7">
        <v>35704</v>
      </c>
      <c r="DY4" s="7">
        <v>35735</v>
      </c>
      <c r="DZ4" s="7">
        <v>35765</v>
      </c>
      <c r="EA4" s="7">
        <v>35796</v>
      </c>
      <c r="EB4" s="7">
        <v>35827</v>
      </c>
      <c r="EC4" s="7">
        <v>35855</v>
      </c>
      <c r="ED4" s="7">
        <v>35886</v>
      </c>
      <c r="EE4" s="7">
        <v>35916</v>
      </c>
      <c r="EF4" s="7">
        <v>35947</v>
      </c>
      <c r="EG4" s="7">
        <v>35977</v>
      </c>
      <c r="EH4" s="7">
        <v>36008</v>
      </c>
      <c r="EI4" s="7">
        <v>36039</v>
      </c>
      <c r="EJ4" s="7">
        <v>36069</v>
      </c>
      <c r="EK4" s="7">
        <v>36100</v>
      </c>
      <c r="EL4" s="7">
        <v>36130</v>
      </c>
      <c r="EM4" s="7">
        <v>36161</v>
      </c>
      <c r="EN4" s="7">
        <v>36192</v>
      </c>
      <c r="EO4" s="7">
        <v>36220</v>
      </c>
      <c r="EP4" s="7">
        <v>36251</v>
      </c>
      <c r="EQ4" s="7">
        <v>36281</v>
      </c>
      <c r="ER4" s="7">
        <v>36312</v>
      </c>
      <c r="ES4" s="7">
        <v>36342</v>
      </c>
      <c r="ET4" s="7">
        <v>36373</v>
      </c>
      <c r="EU4" s="7">
        <v>36404</v>
      </c>
      <c r="EV4" s="7">
        <v>36434</v>
      </c>
      <c r="EW4" s="7">
        <v>36465</v>
      </c>
      <c r="EX4" s="7">
        <v>36495</v>
      </c>
      <c r="EY4" s="7">
        <v>36526</v>
      </c>
      <c r="EZ4" s="7">
        <v>36557</v>
      </c>
      <c r="FA4" s="7">
        <v>36586</v>
      </c>
      <c r="FB4" s="7">
        <v>36617</v>
      </c>
      <c r="FC4" s="7">
        <v>36647</v>
      </c>
      <c r="FD4" s="7">
        <v>36678</v>
      </c>
      <c r="FE4" s="7">
        <v>36708</v>
      </c>
      <c r="FF4" s="7">
        <v>36739</v>
      </c>
      <c r="FG4" s="7">
        <v>36770</v>
      </c>
      <c r="FH4" s="7">
        <v>36800</v>
      </c>
      <c r="FI4" s="7">
        <v>36831</v>
      </c>
      <c r="FJ4" s="7">
        <v>36861</v>
      </c>
      <c r="FK4" s="7">
        <v>36892</v>
      </c>
      <c r="FL4" s="7">
        <v>36923</v>
      </c>
      <c r="FM4" s="7">
        <v>36951</v>
      </c>
      <c r="FN4" s="7">
        <v>36982</v>
      </c>
      <c r="FO4" s="7">
        <v>37012</v>
      </c>
      <c r="FP4" s="7">
        <v>37043</v>
      </c>
      <c r="FQ4" s="7">
        <v>37073</v>
      </c>
      <c r="FR4" s="7">
        <v>37104</v>
      </c>
      <c r="FS4" s="7">
        <v>37135</v>
      </c>
      <c r="FT4" s="7">
        <v>37165</v>
      </c>
      <c r="FU4" s="7">
        <v>37196</v>
      </c>
      <c r="FV4" s="7">
        <v>37226</v>
      </c>
      <c r="FW4" s="7">
        <v>37257</v>
      </c>
      <c r="FX4" s="7">
        <v>37288</v>
      </c>
      <c r="FY4" s="7">
        <v>37316</v>
      </c>
      <c r="FZ4" s="7">
        <v>37347</v>
      </c>
      <c r="GA4" s="7">
        <v>37377</v>
      </c>
      <c r="GB4" s="7">
        <v>37408</v>
      </c>
    </row>
    <row r="6" spans="1:193" x14ac:dyDescent="0.25">
      <c r="A6" s="4" t="s">
        <v>185</v>
      </c>
      <c r="B6" s="35">
        <f>B7+B14+B21+B26+B31+B34+B38+B42+B44</f>
        <v>419</v>
      </c>
      <c r="C6" s="36">
        <f t="shared" ref="C6:BJ6" si="0">(C7*$B$7+C14*$B$14+C21*$B$21+C26*$B$26+C31*$B$31+C34*$B$34+C38*$B$38+C42*$B$42+C44*$B$44)/$B$6</f>
        <v>101.86921241050119</v>
      </c>
      <c r="D6" s="36">
        <f t="shared" si="0"/>
        <v>99.952744630071592</v>
      </c>
      <c r="E6" s="36">
        <f t="shared" si="0"/>
        <v>99.816229116945109</v>
      </c>
      <c r="F6" s="36">
        <f t="shared" si="0"/>
        <v>100.88448687350835</v>
      </c>
      <c r="G6" s="36">
        <f t="shared" si="0"/>
        <v>102.5947494033413</v>
      </c>
      <c r="H6" s="36">
        <f t="shared" si="0"/>
        <v>102.40620525059667</v>
      </c>
      <c r="I6" s="36">
        <f t="shared" si="0"/>
        <v>106.64701670644392</v>
      </c>
      <c r="J6" s="36">
        <f t="shared" si="0"/>
        <v>104.42744630071599</v>
      </c>
      <c r="K6" s="36">
        <f t="shared" si="0"/>
        <v>103.64319809069212</v>
      </c>
      <c r="L6" s="36">
        <f t="shared" si="0"/>
        <v>107.35894988066825</v>
      </c>
      <c r="M6" s="36">
        <f t="shared" si="0"/>
        <v>107.46825775656323</v>
      </c>
      <c r="N6" s="36">
        <f t="shared" si="0"/>
        <v>107.78926014319808</v>
      </c>
      <c r="O6" s="36">
        <f t="shared" si="0"/>
        <v>115.50978520286394</v>
      </c>
      <c r="P6" s="36">
        <f t="shared" si="0"/>
        <v>117.58544152744631</v>
      </c>
      <c r="Q6" s="36">
        <f t="shared" si="0"/>
        <v>122.42458233890216</v>
      </c>
      <c r="R6" s="36">
        <f t="shared" si="0"/>
        <v>124.71097852028639</v>
      </c>
      <c r="S6" s="36">
        <f t="shared" si="0"/>
        <v>123.28281622911695</v>
      </c>
      <c r="T6" s="36">
        <f t="shared" si="0"/>
        <v>120.06730310262529</v>
      </c>
      <c r="U6" s="36">
        <f t="shared" si="0"/>
        <v>120.16085918854415</v>
      </c>
      <c r="V6" s="36">
        <f t="shared" si="0"/>
        <v>123.92458233890214</v>
      </c>
      <c r="W6" s="36">
        <f t="shared" si="0"/>
        <v>122.60262529832934</v>
      </c>
      <c r="X6" s="36">
        <f t="shared" si="0"/>
        <v>127.8071599045346</v>
      </c>
      <c r="Y6" s="36">
        <f t="shared" si="0"/>
        <v>127.71050119331741</v>
      </c>
      <c r="Z6" s="36">
        <f t="shared" si="0"/>
        <v>127.86849642004772</v>
      </c>
      <c r="AA6" s="36">
        <f t="shared" si="0"/>
        <v>130.70119331742242</v>
      </c>
      <c r="AB6" s="36">
        <f t="shared" si="0"/>
        <v>130.0687350835322</v>
      </c>
      <c r="AC6" s="36">
        <f t="shared" si="0"/>
        <v>133.48257756563243</v>
      </c>
      <c r="AD6" s="36">
        <f t="shared" si="0"/>
        <v>134.26682577565632</v>
      </c>
      <c r="AE6" s="36">
        <f t="shared" si="0"/>
        <v>137.09928400954652</v>
      </c>
      <c r="AF6" s="36">
        <f t="shared" si="0"/>
        <v>134.32052505966587</v>
      </c>
      <c r="AG6" s="36">
        <f t="shared" si="0"/>
        <v>135.8472553699284</v>
      </c>
      <c r="AH6" s="36">
        <f t="shared" si="0"/>
        <v>138.37207637231504</v>
      </c>
      <c r="AI6" s="36">
        <f t="shared" si="0"/>
        <v>142.12482100238665</v>
      </c>
      <c r="AJ6" s="36">
        <f t="shared" si="0"/>
        <v>141.08114558472553</v>
      </c>
      <c r="AK6" s="36">
        <f t="shared" si="0"/>
        <v>142.16205250596661</v>
      </c>
      <c r="AL6" s="36">
        <f t="shared" si="0"/>
        <v>140.51885441527449</v>
      </c>
      <c r="AM6" s="36">
        <f t="shared" si="0"/>
        <v>143.33603818615754</v>
      </c>
      <c r="AN6" s="36">
        <f t="shared" si="0"/>
        <v>143.01646778042959</v>
      </c>
      <c r="AO6" s="36">
        <f t="shared" si="0"/>
        <v>145.39427207637232</v>
      </c>
      <c r="AP6" s="36">
        <f t="shared" si="0"/>
        <v>146.27828162291172</v>
      </c>
      <c r="AQ6" s="36">
        <f t="shared" si="0"/>
        <v>151.81241050119331</v>
      </c>
      <c r="AR6" s="36">
        <f t="shared" si="0"/>
        <v>148.7794749403341</v>
      </c>
      <c r="AS6" s="36">
        <f t="shared" si="0"/>
        <v>154.94415274463006</v>
      </c>
      <c r="AT6" s="36">
        <f t="shared" si="0"/>
        <v>152.15441527446299</v>
      </c>
      <c r="AU6" s="36">
        <f t="shared" si="0"/>
        <v>146.92147971360379</v>
      </c>
      <c r="AV6" s="36">
        <f t="shared" si="0"/>
        <v>144.98329355608593</v>
      </c>
      <c r="AW6" s="36">
        <f t="shared" si="0"/>
        <v>142.90334128878283</v>
      </c>
      <c r="AX6" s="36">
        <f t="shared" si="0"/>
        <v>144.37517899761338</v>
      </c>
      <c r="AY6" s="36">
        <f t="shared" si="0"/>
        <v>155.15178997613364</v>
      </c>
      <c r="AZ6" s="36">
        <f t="shared" si="0"/>
        <v>150.45393794749404</v>
      </c>
      <c r="BA6" s="36">
        <f t="shared" si="0"/>
        <v>149.88472553699285</v>
      </c>
      <c r="BB6" s="36">
        <f t="shared" si="0"/>
        <v>150.45274463007158</v>
      </c>
      <c r="BC6" s="36">
        <f t="shared" si="0"/>
        <v>150.49498806682575</v>
      </c>
      <c r="BD6" s="36">
        <f t="shared" si="0"/>
        <v>147.390214797136</v>
      </c>
      <c r="BE6" s="36">
        <f t="shared" si="0"/>
        <v>149.02625298329355</v>
      </c>
      <c r="BF6" s="36">
        <f t="shared" si="0"/>
        <v>150.37350835322195</v>
      </c>
      <c r="BG6" s="36">
        <f t="shared" si="0"/>
        <v>150.40262529832935</v>
      </c>
      <c r="BH6" s="36">
        <f t="shared" si="0"/>
        <v>149.20000000000002</v>
      </c>
      <c r="BI6" s="36">
        <f t="shared" si="0"/>
        <v>149.28997613365152</v>
      </c>
      <c r="BJ6" s="36">
        <f t="shared" si="0"/>
        <v>150.64105011933177</v>
      </c>
      <c r="BK6" s="35">
        <f>BK7+BK14+BK21+BK26+BK31+BK34+BK38+BK42+BK44</f>
        <v>392</v>
      </c>
      <c r="BL6" s="36">
        <f>(BL7*$BK$7+BL14*$BK$14+BL21*$BK$21+BL26*$BK$26+BL31*$BK$31+BL34*$BK$34+BL38*$BK$38+BL42*$BK$42+BL44*$BK$44)/$BK$6</f>
        <v>102.39336734693877</v>
      </c>
      <c r="BM6" s="36">
        <f t="shared" ref="BM6:DS6" si="1">(BM7*$BK$7+BM14*$BK$14+BM21*$BK$21+BM26*$BK$26+BM31*$BK$31+BM34*$BK$34+BM38*$BK$38+BM42*$BK$42+BM44*$BK$44)/$BK$6</f>
        <v>103.31836734693879</v>
      </c>
      <c r="BN6" s="36">
        <f t="shared" si="1"/>
        <v>104.68188775510205</v>
      </c>
      <c r="BO6" s="36">
        <f t="shared" si="1"/>
        <v>104.71836734693878</v>
      </c>
      <c r="BP6" s="36">
        <f t="shared" si="1"/>
        <v>105.16020408163264</v>
      </c>
      <c r="BQ6" s="36">
        <f t="shared" si="1"/>
        <v>106.78979591836735</v>
      </c>
      <c r="BR6" s="36">
        <f t="shared" si="1"/>
        <v>107.81454081632654</v>
      </c>
      <c r="BS6" s="36">
        <f t="shared" si="1"/>
        <v>110.21607142857142</v>
      </c>
      <c r="BT6" s="36">
        <f t="shared" si="1"/>
        <v>110.67219387755102</v>
      </c>
      <c r="BU6" s="36">
        <f t="shared" si="1"/>
        <v>111.48392857142858</v>
      </c>
      <c r="BV6" s="36">
        <f t="shared" si="1"/>
        <v>117.83673469387755</v>
      </c>
      <c r="BW6" s="36">
        <f t="shared" si="1"/>
        <v>118.43979591836735</v>
      </c>
      <c r="BX6" s="36">
        <f t="shared" si="1"/>
        <v>118.90637755102041</v>
      </c>
      <c r="BY6" s="36">
        <f t="shared" si="1"/>
        <v>119.4357142857143</v>
      </c>
      <c r="BZ6" s="36">
        <f t="shared" si="1"/>
        <v>119.9622448979592</v>
      </c>
      <c r="CA6" s="36">
        <f t="shared" si="1"/>
        <v>120.24948979591835</v>
      </c>
      <c r="CB6" s="36">
        <f t="shared" si="1"/>
        <v>121.45739795918368</v>
      </c>
      <c r="CC6" s="36">
        <f t="shared" si="1"/>
        <v>122.09158163265309</v>
      </c>
      <c r="CD6" s="36">
        <f t="shared" si="1"/>
        <v>121.79770408163269</v>
      </c>
      <c r="CE6" s="36">
        <f t="shared" si="1"/>
        <v>122.90280612244901</v>
      </c>
      <c r="CF6" s="36">
        <f t="shared" si="1"/>
        <v>124.859693877551</v>
      </c>
      <c r="CG6" s="36">
        <f t="shared" si="1"/>
        <v>124.94336734693879</v>
      </c>
      <c r="CH6" s="36">
        <f t="shared" si="1"/>
        <v>127.74056122448981</v>
      </c>
      <c r="CI6" s="36">
        <f t="shared" si="1"/>
        <v>128.87908163265305</v>
      </c>
      <c r="CJ6" s="36">
        <f t="shared" si="1"/>
        <v>128.90280612244899</v>
      </c>
      <c r="CK6" s="36">
        <f t="shared" si="1"/>
        <v>128.96147959183673</v>
      </c>
      <c r="CL6" s="36">
        <f t="shared" si="1"/>
        <v>129.40739795918367</v>
      </c>
      <c r="CM6" s="36">
        <f t="shared" si="1"/>
        <v>128.98367346938775</v>
      </c>
      <c r="CN6" s="36">
        <f t="shared" si="1"/>
        <v>129.52066326530613</v>
      </c>
      <c r="CO6" s="36">
        <f t="shared" si="1"/>
        <v>130.95280612244898</v>
      </c>
      <c r="CP6" s="36">
        <f t="shared" si="1"/>
        <v>131.84234693877551</v>
      </c>
      <c r="CQ6" s="36">
        <f t="shared" si="1"/>
        <v>133.14158163265307</v>
      </c>
      <c r="CR6" s="36">
        <f t="shared" si="1"/>
        <v>134.50229591836734</v>
      </c>
      <c r="CS6" s="36">
        <f t="shared" si="1"/>
        <v>134.29872448979592</v>
      </c>
      <c r="CT6" s="36">
        <f t="shared" si="1"/>
        <v>134.25331632653061</v>
      </c>
      <c r="CU6" s="36">
        <f t="shared" si="1"/>
        <v>134.73112244897959</v>
      </c>
      <c r="CV6" s="36">
        <f t="shared" si="1"/>
        <v>134.6035714285714</v>
      </c>
      <c r="CW6" s="36">
        <f t="shared" si="1"/>
        <v>135.13367346938773</v>
      </c>
      <c r="CX6" s="36">
        <f t="shared" si="1"/>
        <v>135.68086734693875</v>
      </c>
      <c r="CY6" s="36">
        <f t="shared" si="1"/>
        <v>136.78877551020406</v>
      </c>
      <c r="CZ6" s="36">
        <f t="shared" si="1"/>
        <v>137.39209183673469</v>
      </c>
      <c r="DA6" s="36">
        <f t="shared" si="1"/>
        <v>137.20510204081631</v>
      </c>
      <c r="DB6" s="36">
        <f t="shared" si="1"/>
        <v>137.03392857142856</v>
      </c>
      <c r="DC6" s="36">
        <f t="shared" si="1"/>
        <v>138.36479591836735</v>
      </c>
      <c r="DD6" s="36">
        <f t="shared" si="1"/>
        <v>137.9219387755102</v>
      </c>
      <c r="DE6" s="36">
        <f t="shared" si="1"/>
        <v>138.79183673469387</v>
      </c>
      <c r="DF6" s="36">
        <f t="shared" si="1"/>
        <v>140.20535714285714</v>
      </c>
      <c r="DG6" s="36">
        <f t="shared" si="1"/>
        <v>143.36352040816325</v>
      </c>
      <c r="DH6" s="36">
        <f t="shared" si="1"/>
        <v>144.28137755102037</v>
      </c>
      <c r="DI6" s="36">
        <f t="shared" si="1"/>
        <v>144.60408163265308</v>
      </c>
      <c r="DJ6" s="36">
        <f t="shared" si="1"/>
        <v>144.05586734693881</v>
      </c>
      <c r="DK6" s="36">
        <f t="shared" si="1"/>
        <v>145.07142857142858</v>
      </c>
      <c r="DL6" s="36">
        <f t="shared" si="1"/>
        <v>145.56811224489795</v>
      </c>
      <c r="DM6" s="36">
        <f t="shared" si="1"/>
        <v>146.48188775510204</v>
      </c>
      <c r="DN6" s="36">
        <f t="shared" si="1"/>
        <v>148.74719387755098</v>
      </c>
      <c r="DO6" s="36">
        <f t="shared" si="1"/>
        <v>147.77576530612242</v>
      </c>
      <c r="DP6" s="36">
        <f t="shared" si="1"/>
        <v>148.34005102040817</v>
      </c>
      <c r="DQ6" s="36">
        <f t="shared" si="1"/>
        <v>147.86020408163267</v>
      </c>
      <c r="DR6" s="36">
        <f t="shared" si="1"/>
        <v>148.78749999999999</v>
      </c>
      <c r="DS6" s="36">
        <f t="shared" si="1"/>
        <v>148.51785714285714</v>
      </c>
      <c r="DT6" s="35">
        <f>DT7+DT14+DT21+DT26+DT31+DT34+DT38+DT42+DT44</f>
        <v>364</v>
      </c>
      <c r="DU6" s="36">
        <f>(DU7*$DT$7+DU14*$DT$14+DU21*$DT$21+DU26*$DT$26+DU31*$DT$31+DU34*$DT$34+DU38*$DT$38+DU42*$DT$42+DU44*$DT$44)/$DT$6</f>
        <v>101.71043956043955</v>
      </c>
      <c r="DV6" s="36">
        <f t="shared" ref="DV6:GB6" si="2">(DV7*$DT$7+DV14*$DT$14+DV21*$DT$21+DV26*$DT$26+DV31*$DT$31+DV34*$DT$34+DV38*$DT$38+DV42*$DT$42+DV44*$DT$44)/$DT$6</f>
        <v>102.52362637362637</v>
      </c>
      <c r="DW6" s="36">
        <f t="shared" si="2"/>
        <v>103.01428571428572</v>
      </c>
      <c r="DX6" s="36">
        <f t="shared" si="2"/>
        <v>102.54587912087911</v>
      </c>
      <c r="DY6" s="36">
        <f t="shared" si="2"/>
        <v>102.7184065934066</v>
      </c>
      <c r="DZ6" s="36">
        <f t="shared" si="2"/>
        <v>102.89945054945053</v>
      </c>
      <c r="EA6" s="36">
        <f t="shared" si="2"/>
        <v>104.86401098901096</v>
      </c>
      <c r="EB6" s="36">
        <f t="shared" si="2"/>
        <v>105.57225274725276</v>
      </c>
      <c r="EC6" s="36">
        <f t="shared" si="2"/>
        <v>107.52417582417583</v>
      </c>
      <c r="ED6" s="36">
        <f t="shared" si="2"/>
        <v>109.19093406593409</v>
      </c>
      <c r="EE6" s="36">
        <f t="shared" si="2"/>
        <v>110.17774725274724</v>
      </c>
      <c r="EF6" s="36">
        <f t="shared" si="2"/>
        <v>110.61263736263736</v>
      </c>
      <c r="EG6" s="36">
        <f t="shared" si="2"/>
        <v>110.09670329670328</v>
      </c>
      <c r="EH6" s="36">
        <f t="shared" si="2"/>
        <v>110.89368131868133</v>
      </c>
      <c r="EI6" s="36">
        <f t="shared" si="2"/>
        <v>112.14835164835164</v>
      </c>
      <c r="EJ6" s="36">
        <f t="shared" si="2"/>
        <v>112.89093406593408</v>
      </c>
      <c r="EK6" s="36">
        <f t="shared" si="2"/>
        <v>113.39010989010988</v>
      </c>
      <c r="EL6" s="36">
        <f t="shared" si="2"/>
        <v>113.76758241758242</v>
      </c>
      <c r="EM6" s="36">
        <f t="shared" si="2"/>
        <v>115.63461538461539</v>
      </c>
      <c r="EN6" s="36">
        <f t="shared" si="2"/>
        <v>115.91263736263735</v>
      </c>
      <c r="EO6" s="36">
        <f t="shared" si="2"/>
        <v>115.88241758241759</v>
      </c>
      <c r="EP6" s="36">
        <f t="shared" si="2"/>
        <v>116.75906593406592</v>
      </c>
      <c r="EQ6" s="36">
        <f t="shared" si="2"/>
        <v>117.18104395604396</v>
      </c>
      <c r="ER6" s="36">
        <f t="shared" si="2"/>
        <v>117.65576923076921</v>
      </c>
      <c r="ES6" s="36">
        <f t="shared" si="2"/>
        <v>117.07967032967034</v>
      </c>
      <c r="ET6" s="36">
        <f t="shared" si="2"/>
        <v>117.87664835164833</v>
      </c>
      <c r="EU6" s="36">
        <f t="shared" si="2"/>
        <v>117.83241758241758</v>
      </c>
      <c r="EV6" s="36">
        <f t="shared" si="2"/>
        <v>117.53956043956045</v>
      </c>
      <c r="EW6" s="36">
        <f t="shared" si="2"/>
        <v>118.21593406593406</v>
      </c>
      <c r="EX6" s="36">
        <f t="shared" si="2"/>
        <v>118.62994505494507</v>
      </c>
      <c r="EY6" s="36">
        <f t="shared" si="2"/>
        <v>118.5173076923077</v>
      </c>
      <c r="EZ6" s="36">
        <f t="shared" si="2"/>
        <v>117.67637362637363</v>
      </c>
      <c r="FA6" s="36">
        <f t="shared" si="2"/>
        <v>118.23214285714283</v>
      </c>
      <c r="FB6" s="36">
        <f t="shared" si="2"/>
        <v>117.71950549450548</v>
      </c>
      <c r="FC6" s="36">
        <f t="shared" si="2"/>
        <v>118.19835164835166</v>
      </c>
      <c r="FD6" s="36">
        <f t="shared" si="2"/>
        <v>118.17912087912087</v>
      </c>
      <c r="FE6" s="36">
        <f t="shared" si="2"/>
        <v>118.03543956043954</v>
      </c>
      <c r="FF6" s="36">
        <f t="shared" si="2"/>
        <v>118.38791208791208</v>
      </c>
      <c r="FG6" s="36">
        <f t="shared" si="2"/>
        <v>118.91428571428573</v>
      </c>
      <c r="FH6" s="36">
        <f t="shared" si="2"/>
        <v>119.3760989010989</v>
      </c>
      <c r="FI6" s="36">
        <f t="shared" si="2"/>
        <v>119.79972527472529</v>
      </c>
      <c r="FJ6" s="36">
        <f t="shared" si="2"/>
        <v>120.67829670329671</v>
      </c>
      <c r="FK6" s="36">
        <f t="shared" si="2"/>
        <v>120.93653846153846</v>
      </c>
      <c r="FL6" s="36">
        <f t="shared" si="2"/>
        <v>121.38406593406594</v>
      </c>
      <c r="FM6" s="36">
        <f t="shared" si="2"/>
        <v>120.80412087912089</v>
      </c>
      <c r="FN6" s="36">
        <f t="shared" si="2"/>
        <v>121.13296703296702</v>
      </c>
      <c r="FO6" s="36">
        <f t="shared" si="2"/>
        <v>121.56758241758241</v>
      </c>
      <c r="FP6" s="36">
        <f t="shared" si="2"/>
        <v>123.33653846153847</v>
      </c>
      <c r="FQ6" s="36">
        <f t="shared" si="2"/>
        <v>123.97197802197803</v>
      </c>
      <c r="FR6" s="36">
        <f t="shared" si="2"/>
        <v>124.36593406593406</v>
      </c>
      <c r="FS6" s="36">
        <f t="shared" si="2"/>
        <v>124.58571428571427</v>
      </c>
      <c r="FT6" s="36">
        <f t="shared" si="2"/>
        <v>125.14642857142856</v>
      </c>
      <c r="FU6" s="36">
        <f t="shared" si="2"/>
        <v>126.221978021978</v>
      </c>
      <c r="FV6" s="36">
        <f t="shared" si="2"/>
        <v>127.28736263736265</v>
      </c>
      <c r="FW6" s="36">
        <f t="shared" si="2"/>
        <v>129.20336301629405</v>
      </c>
      <c r="FX6" s="36">
        <f t="shared" si="2"/>
        <v>131.35153467222435</v>
      </c>
      <c r="FY6" s="36">
        <f t="shared" si="2"/>
        <v>133.19028988253126</v>
      </c>
      <c r="FZ6" s="36">
        <f t="shared" si="2"/>
        <v>133.820225464191</v>
      </c>
      <c r="GA6" s="36">
        <f t="shared" si="2"/>
        <v>134.16412466843499</v>
      </c>
      <c r="GB6" s="36">
        <f t="shared" si="2"/>
        <v>133.91637931034484</v>
      </c>
    </row>
    <row r="7" spans="1:193" x14ac:dyDescent="0.25">
      <c r="A7" t="s">
        <v>186</v>
      </c>
      <c r="B7" s="37">
        <f>SUM(B8:B13)</f>
        <v>106</v>
      </c>
      <c r="C7" s="38">
        <f t="shared" ref="C7:BJ7" si="3">(C8*$B$8+C9*$B$9+C10*$B$10+C11*$B$11+C12*$B$12+C13*$B$13)/$B$7</f>
        <v>94.278301886792448</v>
      </c>
      <c r="D7" s="38">
        <f t="shared" si="3"/>
        <v>94.499056603773582</v>
      </c>
      <c r="E7" s="38">
        <f t="shared" si="3"/>
        <v>94.525471698113208</v>
      </c>
      <c r="F7" s="38">
        <f t="shared" si="3"/>
        <v>94.655660377358487</v>
      </c>
      <c r="G7" s="38">
        <f t="shared" si="3"/>
        <v>94.734905660377351</v>
      </c>
      <c r="H7" s="38">
        <f t="shared" si="3"/>
        <v>94.734905660377351</v>
      </c>
      <c r="I7" s="38">
        <f t="shared" si="3"/>
        <v>94.901886792452828</v>
      </c>
      <c r="J7" s="38">
        <f t="shared" si="3"/>
        <v>95.219811320754715</v>
      </c>
      <c r="K7" s="38">
        <f t="shared" si="3"/>
        <v>95.780188679245285</v>
      </c>
      <c r="L7" s="38">
        <f t="shared" si="3"/>
        <v>114.22075471698113</v>
      </c>
      <c r="M7" s="38">
        <f t="shared" si="3"/>
        <v>116.41132075471698</v>
      </c>
      <c r="N7" s="38">
        <f t="shared" si="3"/>
        <v>116.85188679245282</v>
      </c>
      <c r="O7" s="38">
        <f t="shared" si="3"/>
        <v>117.71037735849056</v>
      </c>
      <c r="P7" s="38">
        <f t="shared" si="3"/>
        <v>118.35188679245282</v>
      </c>
      <c r="Q7" s="38">
        <f t="shared" si="3"/>
        <v>119.61981132075471</v>
      </c>
      <c r="R7" s="38">
        <f t="shared" si="3"/>
        <v>119.61981132075471</v>
      </c>
      <c r="S7" s="38">
        <f t="shared" si="3"/>
        <v>119.61981132075471</v>
      </c>
      <c r="T7" s="38">
        <f t="shared" si="3"/>
        <v>119.55377358490566</v>
      </c>
      <c r="U7" s="38">
        <f t="shared" si="3"/>
        <v>119.71132075471698</v>
      </c>
      <c r="V7" s="38">
        <f t="shared" si="3"/>
        <v>119.7509433962264</v>
      </c>
      <c r="W7" s="38">
        <f t="shared" si="3"/>
        <v>119.83018867924527</v>
      </c>
      <c r="X7" s="38">
        <f t="shared" si="3"/>
        <v>120.06603773584904</v>
      </c>
      <c r="Y7" s="38">
        <f t="shared" si="3"/>
        <v>120.62830188679244</v>
      </c>
      <c r="Z7" s="38">
        <f t="shared" si="3"/>
        <v>120.76037735849056</v>
      </c>
      <c r="AA7" s="38">
        <f t="shared" si="3"/>
        <v>120.76037735849056</v>
      </c>
      <c r="AB7" s="38">
        <f t="shared" si="3"/>
        <v>120.86603773584905</v>
      </c>
      <c r="AC7" s="38">
        <f t="shared" si="3"/>
        <v>122.17075471698114</v>
      </c>
      <c r="AD7" s="38">
        <f t="shared" si="3"/>
        <v>122.17075471698114</v>
      </c>
      <c r="AE7" s="38">
        <f t="shared" si="3"/>
        <v>122.88396226415094</v>
      </c>
      <c r="AF7" s="38">
        <f t="shared" si="3"/>
        <v>123.12924528301886</v>
      </c>
      <c r="AG7" s="38">
        <f t="shared" si="3"/>
        <v>125.10283018867923</v>
      </c>
      <c r="AH7" s="38">
        <f t="shared" si="3"/>
        <v>125.36226415094339</v>
      </c>
      <c r="AI7" s="38">
        <f t="shared" si="3"/>
        <v>125.39528301886791</v>
      </c>
      <c r="AJ7" s="38">
        <f t="shared" si="3"/>
        <v>125.3688679245283</v>
      </c>
      <c r="AK7" s="38">
        <f t="shared" si="3"/>
        <v>126.41132075471698</v>
      </c>
      <c r="AL7" s="38">
        <f t="shared" si="3"/>
        <v>126.70754716981132</v>
      </c>
      <c r="AM7" s="38">
        <f t="shared" si="3"/>
        <v>127.17830188679245</v>
      </c>
      <c r="AN7" s="38">
        <f t="shared" si="3"/>
        <v>127.41037735849056</v>
      </c>
      <c r="AO7" s="38">
        <f t="shared" si="3"/>
        <v>127.41037735849056</v>
      </c>
      <c r="AP7" s="38">
        <f t="shared" si="3"/>
        <v>128.02641509433963</v>
      </c>
      <c r="AQ7" s="38">
        <f t="shared" si="3"/>
        <v>128.25754716981132</v>
      </c>
      <c r="AR7" s="38">
        <f t="shared" si="3"/>
        <v>128.29716981132074</v>
      </c>
      <c r="AS7" s="38">
        <f t="shared" si="3"/>
        <v>133.30000000000001</v>
      </c>
      <c r="AT7" s="38">
        <f t="shared" si="3"/>
        <v>133.23396226415096</v>
      </c>
      <c r="AU7" s="38">
        <f t="shared" si="3"/>
        <v>123.33962264150944</v>
      </c>
      <c r="AV7" s="38">
        <f t="shared" si="3"/>
        <v>123.71603773584906</v>
      </c>
      <c r="AW7" s="38">
        <f t="shared" si="3"/>
        <v>123.85943396226415</v>
      </c>
      <c r="AX7" s="38">
        <f t="shared" si="3"/>
        <v>124.05754716981133</v>
      </c>
      <c r="AY7" s="38">
        <f t="shared" si="3"/>
        <v>124.99433962264152</v>
      </c>
      <c r="AZ7" s="38">
        <f t="shared" si="3"/>
        <v>124.98113207547169</v>
      </c>
      <c r="BA7" s="38">
        <f t="shared" si="3"/>
        <v>124.5066037735849</v>
      </c>
      <c r="BB7" s="38">
        <f t="shared" si="3"/>
        <v>124.90849056603773</v>
      </c>
      <c r="BC7" s="38">
        <f t="shared" si="3"/>
        <v>124.85566037735848</v>
      </c>
      <c r="BD7" s="38">
        <f t="shared" si="3"/>
        <v>124.85566037735848</v>
      </c>
      <c r="BE7" s="38">
        <f t="shared" si="3"/>
        <v>125.55471698113207</v>
      </c>
      <c r="BF7" s="38">
        <f t="shared" si="3"/>
        <v>125.60754716981131</v>
      </c>
      <c r="BG7" s="38">
        <f t="shared" si="3"/>
        <v>125.75283018867924</v>
      </c>
      <c r="BH7" s="38">
        <f t="shared" si="3"/>
        <v>125.89999999999999</v>
      </c>
      <c r="BI7" s="38">
        <f t="shared" si="3"/>
        <v>125.89999999999999</v>
      </c>
      <c r="BJ7" s="38">
        <f t="shared" si="3"/>
        <v>128.49433962264152</v>
      </c>
      <c r="BK7" s="37">
        <f>SUM(BK8:BK13)</f>
        <v>84</v>
      </c>
      <c r="BL7" s="38">
        <f>(BL8*$BK$8+BL9*$BK$9+BL10*$BK$10+BL11*$BK$11+BL12*$BK$12+BL13*$BK$13)/$BK$7</f>
        <v>102.8845238095238</v>
      </c>
      <c r="BM7" s="38">
        <f t="shared" ref="BM7:DS7" si="4">(BM8*$BK$8+BM9*$BK$9+BM10*$BK$10+BM11*$BK$11+BM12*$BK$12+BM13*$BK$13)/$BK$7</f>
        <v>103.20476190476191</v>
      </c>
      <c r="BN7" s="38">
        <f t="shared" si="4"/>
        <v>105.28214285714287</v>
      </c>
      <c r="BO7" s="38">
        <f t="shared" si="4"/>
        <v>105.27500000000001</v>
      </c>
      <c r="BP7" s="38">
        <f t="shared" si="4"/>
        <v>105.23571428571428</v>
      </c>
      <c r="BQ7" s="38">
        <f t="shared" si="4"/>
        <v>106.48095238095237</v>
      </c>
      <c r="BR7" s="38">
        <f t="shared" si="4"/>
        <v>106.52142857142856</v>
      </c>
      <c r="BS7" s="38">
        <f t="shared" si="4"/>
        <v>106.99761904761904</v>
      </c>
      <c r="BT7" s="38">
        <f t="shared" si="4"/>
        <v>107.07619047619048</v>
      </c>
      <c r="BU7" s="38">
        <f t="shared" si="4"/>
        <v>109.5</v>
      </c>
      <c r="BV7" s="38">
        <f t="shared" si="4"/>
        <v>137.25</v>
      </c>
      <c r="BW7" s="38">
        <f t="shared" si="4"/>
        <v>138.69166666666666</v>
      </c>
      <c r="BX7" s="38">
        <f t="shared" si="4"/>
        <v>138.83690476190475</v>
      </c>
      <c r="BY7" s="38">
        <f t="shared" si="4"/>
        <v>138.75476190476189</v>
      </c>
      <c r="BZ7" s="38">
        <f t="shared" si="4"/>
        <v>138.71666666666667</v>
      </c>
      <c r="CA7" s="38">
        <f t="shared" si="4"/>
        <v>138.73095238095237</v>
      </c>
      <c r="CB7" s="38">
        <f t="shared" si="4"/>
        <v>138.97142857142859</v>
      </c>
      <c r="CC7" s="38">
        <f t="shared" si="4"/>
        <v>139.0654761904762</v>
      </c>
      <c r="CD7" s="38">
        <f t="shared" si="4"/>
        <v>141.09761904761905</v>
      </c>
      <c r="CE7" s="38">
        <f t="shared" si="4"/>
        <v>141.05714285714285</v>
      </c>
      <c r="CF7" s="38">
        <f t="shared" si="4"/>
        <v>141.09047619047618</v>
      </c>
      <c r="CG7" s="38">
        <f t="shared" si="4"/>
        <v>141.42261904761904</v>
      </c>
      <c r="CH7" s="38">
        <f t="shared" si="4"/>
        <v>141.625</v>
      </c>
      <c r="CI7" s="38">
        <f t="shared" si="4"/>
        <v>141.75357142857143</v>
      </c>
      <c r="CJ7" s="38">
        <f t="shared" si="4"/>
        <v>142.38928571428573</v>
      </c>
      <c r="CK7" s="38">
        <f t="shared" si="4"/>
        <v>142.61547619047619</v>
      </c>
      <c r="CL7" s="38">
        <f t="shared" si="4"/>
        <v>143.41666666666666</v>
      </c>
      <c r="CM7" s="38">
        <f t="shared" si="4"/>
        <v>143.56904761904761</v>
      </c>
      <c r="CN7" s="38">
        <f t="shared" si="4"/>
        <v>144.12738095238097</v>
      </c>
      <c r="CO7" s="38">
        <f t="shared" si="4"/>
        <v>144.28928571428574</v>
      </c>
      <c r="CP7" s="38">
        <f t="shared" si="4"/>
        <v>144.28214285714284</v>
      </c>
      <c r="CQ7" s="38">
        <f t="shared" si="4"/>
        <v>145.18928571428575</v>
      </c>
      <c r="CR7" s="38">
        <f t="shared" si="4"/>
        <v>145.81190476190477</v>
      </c>
      <c r="CS7" s="38">
        <f t="shared" si="4"/>
        <v>146.11071428571427</v>
      </c>
      <c r="CT7" s="38">
        <f t="shared" si="4"/>
        <v>146.22499999999999</v>
      </c>
      <c r="CU7" s="38">
        <f t="shared" si="4"/>
        <v>147.06190476190474</v>
      </c>
      <c r="CV7" s="38">
        <f t="shared" si="4"/>
        <v>145.29404761904763</v>
      </c>
      <c r="CW7" s="38">
        <f t="shared" si="4"/>
        <v>145.48333333333332</v>
      </c>
      <c r="CX7" s="38">
        <f t="shared" si="4"/>
        <v>145.48333333333332</v>
      </c>
      <c r="CY7" s="38">
        <f t="shared" si="4"/>
        <v>145.67857142857142</v>
      </c>
      <c r="CZ7" s="38">
        <f t="shared" si="4"/>
        <v>145.65714285714287</v>
      </c>
      <c r="DA7" s="38">
        <f t="shared" si="4"/>
        <v>145.70476190476191</v>
      </c>
      <c r="DB7" s="38">
        <f t="shared" si="4"/>
        <v>146.33095238095237</v>
      </c>
      <c r="DC7" s="38">
        <f t="shared" si="4"/>
        <v>147.19285714285715</v>
      </c>
      <c r="DD7" s="38">
        <f t="shared" si="4"/>
        <v>147.39523809523811</v>
      </c>
      <c r="DE7" s="38">
        <f t="shared" si="4"/>
        <v>147.52500000000001</v>
      </c>
      <c r="DF7" s="38">
        <f t="shared" si="4"/>
        <v>148.11190476190475</v>
      </c>
      <c r="DG7" s="38">
        <f t="shared" si="4"/>
        <v>150.22142857142859</v>
      </c>
      <c r="DH7" s="38">
        <f t="shared" si="4"/>
        <v>150.9</v>
      </c>
      <c r="DI7" s="38">
        <f t="shared" si="4"/>
        <v>151.22142857142859</v>
      </c>
      <c r="DJ7" s="38">
        <f t="shared" si="4"/>
        <v>151.52142857142857</v>
      </c>
      <c r="DK7" s="38">
        <f t="shared" si="4"/>
        <v>151.48571428571427</v>
      </c>
      <c r="DL7" s="38">
        <f t="shared" si="4"/>
        <v>151.68809523809523</v>
      </c>
      <c r="DM7" s="38">
        <f t="shared" si="4"/>
        <v>151.94642857142858</v>
      </c>
      <c r="DN7" s="38">
        <f t="shared" si="4"/>
        <v>153.15833333333333</v>
      </c>
      <c r="DO7" s="38">
        <f t="shared" si="4"/>
        <v>153.49166666666665</v>
      </c>
      <c r="DP7" s="38">
        <f t="shared" si="4"/>
        <v>157.79285714285714</v>
      </c>
      <c r="DQ7" s="38">
        <f t="shared" si="4"/>
        <v>157.8345238095238</v>
      </c>
      <c r="DR7" s="38">
        <f t="shared" si="4"/>
        <v>157.79166666666666</v>
      </c>
      <c r="DS7" s="38">
        <f t="shared" si="4"/>
        <v>157.69761904761904</v>
      </c>
      <c r="DT7" s="37">
        <f>SUM(DT8:DT13)</f>
        <v>88</v>
      </c>
      <c r="DU7" s="39">
        <f>(DU8*$DT$8+DU9*$DT$9+DU10*$DT$10+DU11*$DT$11+DU12*$DT$12+DU13*$DT$13)/$DT$7</f>
        <v>101.93181818181819</v>
      </c>
      <c r="DV7" s="39">
        <f t="shared" ref="DV7:GB7" si="5">(DV8*$DT$8+DV9*$DT$9+DV10*$DT$10+DV11*$DT$11+DV12*$DT$12+DV13*$DT$13)/$DT$7</f>
        <v>101.96249999999999</v>
      </c>
      <c r="DW7" s="39">
        <f t="shared" si="5"/>
        <v>102.06022727272726</v>
      </c>
      <c r="DX7" s="39">
        <f t="shared" si="5"/>
        <v>102.11477272727271</v>
      </c>
      <c r="DY7" s="39">
        <f t="shared" si="5"/>
        <v>102.64886363636364</v>
      </c>
      <c r="DZ7" s="39">
        <f t="shared" si="5"/>
        <v>102.36818181818181</v>
      </c>
      <c r="EA7" s="39">
        <f t="shared" si="5"/>
        <v>103.13181818181819</v>
      </c>
      <c r="EB7" s="39">
        <f t="shared" si="5"/>
        <v>102.90568181818183</v>
      </c>
      <c r="EC7" s="39">
        <f t="shared" si="5"/>
        <v>103.00795454545454</v>
      </c>
      <c r="ED7" s="39">
        <f t="shared" si="5"/>
        <v>103.43522727272726</v>
      </c>
      <c r="EE7" s="39">
        <f t="shared" si="5"/>
        <v>103.80113636363636</v>
      </c>
      <c r="EF7" s="39">
        <f t="shared" si="5"/>
        <v>104.1181818181818</v>
      </c>
      <c r="EG7" s="39">
        <f t="shared" si="5"/>
        <v>104.22159090909091</v>
      </c>
      <c r="EH7" s="39">
        <f t="shared" si="5"/>
        <v>104.31136363636365</v>
      </c>
      <c r="EI7" s="39">
        <f t="shared" si="5"/>
        <v>107.05454545454545</v>
      </c>
      <c r="EJ7" s="39">
        <f t="shared" si="5"/>
        <v>107.82045454545455</v>
      </c>
      <c r="EK7" s="39">
        <f t="shared" si="5"/>
        <v>108.37272727272726</v>
      </c>
      <c r="EL7" s="39">
        <f t="shared" si="5"/>
        <v>108.3534090909091</v>
      </c>
      <c r="EM7" s="39">
        <f t="shared" si="5"/>
        <v>108.83636363636361</v>
      </c>
      <c r="EN7" s="39">
        <f t="shared" si="5"/>
        <v>109.09545454545454</v>
      </c>
      <c r="EO7" s="39">
        <f t="shared" si="5"/>
        <v>109.32045454545455</v>
      </c>
      <c r="EP7" s="39">
        <f t="shared" si="5"/>
        <v>110.07386363636364</v>
      </c>
      <c r="EQ7" s="39">
        <f t="shared" si="5"/>
        <v>110.89545454545454</v>
      </c>
      <c r="ER7" s="39">
        <f t="shared" si="5"/>
        <v>111.20227272727271</v>
      </c>
      <c r="ES7" s="39">
        <f t="shared" si="5"/>
        <v>111.2284090909091</v>
      </c>
      <c r="ET7" s="39">
        <f t="shared" si="5"/>
        <v>111.26363636363637</v>
      </c>
      <c r="EU7" s="39">
        <f t="shared" si="5"/>
        <v>111.68863636363635</v>
      </c>
      <c r="EV7" s="39">
        <f t="shared" si="5"/>
        <v>111.87272727272726</v>
      </c>
      <c r="EW7" s="39">
        <f t="shared" si="5"/>
        <v>111.95113636363637</v>
      </c>
      <c r="EX7" s="39">
        <f t="shared" si="5"/>
        <v>112.11022727272729</v>
      </c>
      <c r="EY7" s="39">
        <f t="shared" si="5"/>
        <v>112.4556818181818</v>
      </c>
      <c r="EZ7" s="39">
        <f t="shared" si="5"/>
        <v>112.54431818181818</v>
      </c>
      <c r="FA7" s="39">
        <f t="shared" si="5"/>
        <v>112.74545454545454</v>
      </c>
      <c r="FB7" s="39">
        <f t="shared" si="5"/>
        <v>112.71590909090909</v>
      </c>
      <c r="FC7" s="39">
        <f t="shared" si="5"/>
        <v>112.99772727272726</v>
      </c>
      <c r="FD7" s="39">
        <f t="shared" si="5"/>
        <v>113.71022727272727</v>
      </c>
      <c r="FE7" s="39">
        <f t="shared" si="5"/>
        <v>114.0715909090909</v>
      </c>
      <c r="FF7" s="39">
        <f t="shared" si="5"/>
        <v>114.15227272727275</v>
      </c>
      <c r="FG7" s="39">
        <f t="shared" si="5"/>
        <v>114.14659090909093</v>
      </c>
      <c r="FH7" s="39">
        <f t="shared" si="5"/>
        <v>115.625</v>
      </c>
      <c r="FI7" s="39">
        <f t="shared" si="5"/>
        <v>118.3284090909091</v>
      </c>
      <c r="FJ7" s="39">
        <f t="shared" si="5"/>
        <v>121.67272727272726</v>
      </c>
      <c r="FK7" s="39">
        <f t="shared" si="5"/>
        <v>122.13636363636361</v>
      </c>
      <c r="FL7" s="39">
        <f t="shared" si="5"/>
        <v>122.3875</v>
      </c>
      <c r="FM7" s="39">
        <f t="shared" si="5"/>
        <v>122.70113636363637</v>
      </c>
      <c r="FN7" s="39">
        <f t="shared" si="5"/>
        <v>122.49545454545454</v>
      </c>
      <c r="FO7" s="39">
        <f t="shared" si="5"/>
        <v>122.66704545454546</v>
      </c>
      <c r="FP7" s="39">
        <f t="shared" si="5"/>
        <v>122.87840909090909</v>
      </c>
      <c r="FQ7" s="39">
        <f t="shared" si="5"/>
        <v>123.4284090909091</v>
      </c>
      <c r="FR7" s="38">
        <f t="shared" si="5"/>
        <v>123.54204545454546</v>
      </c>
      <c r="FS7" s="38">
        <f t="shared" si="5"/>
        <v>123.7409090909091</v>
      </c>
      <c r="FT7" s="38">
        <f t="shared" si="5"/>
        <v>123.84545454545454</v>
      </c>
      <c r="FU7" s="38">
        <f t="shared" si="5"/>
        <v>124.2318181818182</v>
      </c>
      <c r="FV7" s="38">
        <f t="shared" si="5"/>
        <v>124.56136363636365</v>
      </c>
      <c r="FW7" s="38">
        <f t="shared" si="5"/>
        <v>125.37613636363635</v>
      </c>
      <c r="FX7" s="38">
        <f t="shared" si="5"/>
        <v>125.75227272727274</v>
      </c>
      <c r="FY7" s="38">
        <f t="shared" si="5"/>
        <v>125.86818181818184</v>
      </c>
      <c r="FZ7" s="38">
        <f t="shared" si="5"/>
        <v>126.1068181818182</v>
      </c>
      <c r="GA7" s="38">
        <f t="shared" si="5"/>
        <v>126.72272727272728</v>
      </c>
      <c r="GB7" s="38">
        <f t="shared" si="5"/>
        <v>127.06136363636365</v>
      </c>
      <c r="GC7" s="37"/>
      <c r="GD7" s="37"/>
      <c r="GE7" s="37"/>
      <c r="GF7" s="37"/>
      <c r="GG7" s="37"/>
      <c r="GH7" s="37"/>
      <c r="GI7" s="37"/>
      <c r="GJ7" s="37"/>
      <c r="GK7" s="37"/>
    </row>
    <row r="8" spans="1:193" s="40" customFormat="1" ht="12" x14ac:dyDescent="0.2">
      <c r="A8" s="40" t="s">
        <v>187</v>
      </c>
      <c r="B8" s="41">
        <v>26</v>
      </c>
      <c r="C8" s="42">
        <v>100</v>
      </c>
      <c r="D8" s="42">
        <v>100</v>
      </c>
      <c r="E8" s="42">
        <v>100</v>
      </c>
      <c r="F8" s="42">
        <v>100</v>
      </c>
      <c r="G8" s="42">
        <v>100</v>
      </c>
      <c r="H8" s="42">
        <v>100</v>
      </c>
      <c r="I8" s="42">
        <v>100</v>
      </c>
      <c r="J8" s="42">
        <v>100</v>
      </c>
      <c r="K8" s="42">
        <v>100</v>
      </c>
      <c r="L8" s="42">
        <v>120.3</v>
      </c>
      <c r="M8" s="42">
        <v>120.3</v>
      </c>
      <c r="N8" s="42">
        <v>120.3</v>
      </c>
      <c r="O8" s="42">
        <v>120.3</v>
      </c>
      <c r="P8" s="42">
        <v>120.3</v>
      </c>
      <c r="Q8" s="42">
        <v>120.3</v>
      </c>
      <c r="R8" s="42">
        <v>120.3</v>
      </c>
      <c r="S8" s="42">
        <v>120.3</v>
      </c>
      <c r="T8" s="42">
        <v>120.3</v>
      </c>
      <c r="U8" s="42">
        <v>120.3</v>
      </c>
      <c r="V8" s="42">
        <v>120.3</v>
      </c>
      <c r="W8" s="42">
        <v>120.3</v>
      </c>
      <c r="X8" s="42">
        <v>120.3</v>
      </c>
      <c r="Y8" s="42">
        <v>120.3</v>
      </c>
      <c r="Z8" s="42">
        <v>120.3</v>
      </c>
      <c r="AA8" s="42">
        <v>120.3</v>
      </c>
      <c r="AB8" s="42">
        <v>120.3</v>
      </c>
      <c r="AC8" s="42">
        <v>120.3</v>
      </c>
      <c r="AD8" s="42">
        <v>120.3</v>
      </c>
      <c r="AE8" s="42">
        <v>120.3</v>
      </c>
      <c r="AF8" s="42">
        <v>120.3</v>
      </c>
      <c r="AG8" s="42">
        <v>120.3</v>
      </c>
      <c r="AH8" s="42">
        <v>120.3</v>
      </c>
      <c r="AI8" s="42">
        <v>120.3</v>
      </c>
      <c r="AJ8" s="42">
        <v>120.3</v>
      </c>
      <c r="AK8" s="42">
        <v>120.3</v>
      </c>
      <c r="AL8" s="42">
        <v>120.3</v>
      </c>
      <c r="AM8" s="42">
        <v>120.3</v>
      </c>
      <c r="AN8" s="42">
        <v>120.3</v>
      </c>
      <c r="AO8" s="42">
        <v>120.3</v>
      </c>
      <c r="AP8" s="42">
        <v>120.3</v>
      </c>
      <c r="AQ8" s="42">
        <v>120.3</v>
      </c>
      <c r="AR8" s="42">
        <v>120.3</v>
      </c>
      <c r="AS8" s="42">
        <v>140.6</v>
      </c>
      <c r="AT8" s="42">
        <v>140.6</v>
      </c>
      <c r="AU8" s="42">
        <v>130.4</v>
      </c>
      <c r="AV8" s="42">
        <v>130.4</v>
      </c>
      <c r="AW8" s="42">
        <v>130.4</v>
      </c>
      <c r="AX8" s="42">
        <v>130.4</v>
      </c>
      <c r="AY8" s="42">
        <v>130.4</v>
      </c>
      <c r="AZ8" s="42">
        <v>130.4</v>
      </c>
      <c r="BA8" s="42">
        <v>130.4</v>
      </c>
      <c r="BB8" s="42">
        <v>130.4</v>
      </c>
      <c r="BC8" s="42">
        <v>130.4</v>
      </c>
      <c r="BD8" s="42">
        <v>130.4</v>
      </c>
      <c r="BE8" s="42">
        <v>130.4</v>
      </c>
      <c r="BF8" s="42">
        <v>130.4</v>
      </c>
      <c r="BG8" s="42">
        <v>130.4</v>
      </c>
      <c r="BH8" s="42">
        <v>130.4</v>
      </c>
      <c r="BI8" s="42">
        <v>130.4</v>
      </c>
      <c r="BJ8" s="42">
        <v>130.4</v>
      </c>
      <c r="BK8" s="41">
        <v>20</v>
      </c>
      <c r="BL8" s="42">
        <v>100</v>
      </c>
      <c r="BM8" s="42">
        <v>100</v>
      </c>
      <c r="BN8" s="42">
        <v>100</v>
      </c>
      <c r="BO8" s="42">
        <v>100</v>
      </c>
      <c r="BP8" s="42">
        <v>100</v>
      </c>
      <c r="BQ8" s="42">
        <v>100</v>
      </c>
      <c r="BR8" s="42">
        <v>100</v>
      </c>
      <c r="BS8" s="42">
        <v>100</v>
      </c>
      <c r="BT8" s="42">
        <v>100</v>
      </c>
      <c r="BU8" s="42">
        <v>108.1</v>
      </c>
      <c r="BV8" s="42">
        <v>140</v>
      </c>
      <c r="BW8" s="42">
        <v>140</v>
      </c>
      <c r="BX8" s="42">
        <v>140</v>
      </c>
      <c r="BY8" s="42">
        <v>140</v>
      </c>
      <c r="BZ8" s="42">
        <v>140</v>
      </c>
      <c r="CA8" s="42">
        <v>140</v>
      </c>
      <c r="CB8" s="42">
        <v>140</v>
      </c>
      <c r="CC8" s="42">
        <v>140</v>
      </c>
      <c r="CD8" s="42">
        <v>140</v>
      </c>
      <c r="CE8" s="42">
        <v>140</v>
      </c>
      <c r="CF8" s="42">
        <v>140</v>
      </c>
      <c r="CG8" s="42">
        <v>140</v>
      </c>
      <c r="CH8" s="42">
        <v>140</v>
      </c>
      <c r="CI8" s="42">
        <v>140</v>
      </c>
      <c r="CJ8" s="42">
        <v>140</v>
      </c>
      <c r="CK8" s="42">
        <v>140</v>
      </c>
      <c r="CL8" s="42">
        <v>140</v>
      </c>
      <c r="CM8" s="42">
        <v>140</v>
      </c>
      <c r="CN8" s="42">
        <v>140</v>
      </c>
      <c r="CO8" s="42">
        <v>140</v>
      </c>
      <c r="CP8" s="42">
        <v>140</v>
      </c>
      <c r="CQ8" s="42">
        <v>140</v>
      </c>
      <c r="CR8" s="42">
        <v>140</v>
      </c>
      <c r="CS8" s="42">
        <v>140</v>
      </c>
      <c r="CT8" s="42">
        <v>140</v>
      </c>
      <c r="CU8" s="42">
        <v>140</v>
      </c>
      <c r="CV8" s="42">
        <v>131.80000000000001</v>
      </c>
      <c r="CW8" s="42">
        <v>131.80000000000001</v>
      </c>
      <c r="CX8" s="42">
        <v>131.80000000000001</v>
      </c>
      <c r="CY8" s="42">
        <v>131.80000000000001</v>
      </c>
      <c r="CZ8" s="42">
        <v>131.80000000000001</v>
      </c>
      <c r="DA8" s="42">
        <v>131.80000000000001</v>
      </c>
      <c r="DB8" s="42">
        <v>131.80000000000001</v>
      </c>
      <c r="DC8" s="42">
        <v>131.80000000000001</v>
      </c>
      <c r="DD8" s="42">
        <v>131.80000000000001</v>
      </c>
      <c r="DE8" s="42">
        <v>131.80000000000001</v>
      </c>
      <c r="DF8" s="42">
        <v>131.80000000000001</v>
      </c>
      <c r="DG8" s="42">
        <v>131.80000000000001</v>
      </c>
      <c r="DH8" s="42">
        <v>131.80000000000001</v>
      </c>
      <c r="DI8" s="42">
        <v>131.80000000000001</v>
      </c>
      <c r="DJ8" s="42">
        <v>131.80000000000001</v>
      </c>
      <c r="DK8" s="42">
        <v>131.80000000000001</v>
      </c>
      <c r="DL8" s="42">
        <v>131.80000000000001</v>
      </c>
      <c r="DM8" s="42">
        <v>131.80000000000001</v>
      </c>
      <c r="DN8" s="42">
        <v>131.80000000000001</v>
      </c>
      <c r="DO8" s="42">
        <v>131.80000000000001</v>
      </c>
      <c r="DP8" s="42">
        <v>148.69999999999999</v>
      </c>
      <c r="DQ8" s="42">
        <v>148.69999999999999</v>
      </c>
      <c r="DR8" s="42">
        <v>148.69999999999999</v>
      </c>
      <c r="DS8" s="42">
        <v>148.69999999999999</v>
      </c>
      <c r="DT8" s="41">
        <v>19</v>
      </c>
      <c r="DU8" s="42">
        <v>107.9</v>
      </c>
      <c r="DV8" s="42">
        <v>107.9</v>
      </c>
      <c r="DW8" s="42">
        <v>107.9</v>
      </c>
      <c r="DX8" s="42">
        <v>107.9</v>
      </c>
      <c r="DY8" s="42">
        <v>107.9</v>
      </c>
      <c r="DZ8" s="42">
        <v>107.9</v>
      </c>
      <c r="EA8" s="42">
        <v>107.9</v>
      </c>
      <c r="EB8" s="42">
        <v>107.9</v>
      </c>
      <c r="EC8" s="42">
        <v>107.9</v>
      </c>
      <c r="ED8" s="42">
        <v>107.9</v>
      </c>
      <c r="EE8" s="42">
        <v>107.9</v>
      </c>
      <c r="EF8" s="42">
        <v>107.9</v>
      </c>
      <c r="EG8" s="42">
        <v>107.9</v>
      </c>
      <c r="EH8" s="42">
        <v>107.9</v>
      </c>
      <c r="EI8" s="42">
        <v>107.9</v>
      </c>
      <c r="EJ8" s="42">
        <v>107.9</v>
      </c>
      <c r="EK8" s="42">
        <v>107.9</v>
      </c>
      <c r="EL8" s="42">
        <v>107.9</v>
      </c>
      <c r="EM8" s="42">
        <v>107.9</v>
      </c>
      <c r="EN8" s="42">
        <v>107.9</v>
      </c>
      <c r="EO8" s="42">
        <v>107.9</v>
      </c>
      <c r="EP8" s="42">
        <v>107.9</v>
      </c>
      <c r="EQ8" s="42">
        <v>107.9</v>
      </c>
      <c r="ER8" s="42">
        <v>107.9</v>
      </c>
      <c r="ES8" s="42">
        <v>107.9</v>
      </c>
      <c r="ET8" s="42">
        <v>107.9</v>
      </c>
      <c r="EU8" s="42">
        <v>107.9</v>
      </c>
      <c r="EV8" s="42">
        <v>107.9</v>
      </c>
      <c r="EW8" s="42">
        <v>107.9</v>
      </c>
      <c r="EX8" s="42">
        <v>107.9</v>
      </c>
      <c r="EY8" s="42">
        <v>107.9</v>
      </c>
      <c r="EZ8" s="42">
        <v>107.9</v>
      </c>
      <c r="FA8" s="42">
        <v>107.9</v>
      </c>
      <c r="FB8" s="42">
        <v>107.9</v>
      </c>
      <c r="FC8" s="42">
        <v>107.9</v>
      </c>
      <c r="FD8" s="42">
        <v>107.9</v>
      </c>
      <c r="FE8" s="42">
        <v>107.9</v>
      </c>
      <c r="FF8" s="42">
        <v>107.9</v>
      </c>
      <c r="FG8" s="42">
        <v>107.9</v>
      </c>
      <c r="FH8" s="42">
        <v>107.9</v>
      </c>
      <c r="FI8" s="42">
        <v>119.4</v>
      </c>
      <c r="FJ8" s="42">
        <v>130.9</v>
      </c>
      <c r="FK8" s="42">
        <v>130.9</v>
      </c>
      <c r="FL8" s="42">
        <v>130.9</v>
      </c>
      <c r="FM8" s="42">
        <v>130.9</v>
      </c>
      <c r="FN8" s="42">
        <v>130.9</v>
      </c>
      <c r="FO8" s="42">
        <v>130.9</v>
      </c>
      <c r="FP8" s="42">
        <v>130.9</v>
      </c>
      <c r="FQ8" s="42">
        <v>130.9</v>
      </c>
      <c r="FR8" s="42">
        <v>130.9</v>
      </c>
      <c r="FS8" s="42">
        <v>130.9</v>
      </c>
      <c r="FT8" s="42">
        <v>130.9</v>
      </c>
      <c r="FU8" s="42">
        <v>130.9</v>
      </c>
      <c r="FV8" s="42">
        <v>130.9</v>
      </c>
      <c r="FW8" s="42">
        <v>130.92105263157896</v>
      </c>
      <c r="FX8" s="42">
        <v>130.92105263157896</v>
      </c>
      <c r="FY8" s="42">
        <v>130.92105263157896</v>
      </c>
      <c r="FZ8" s="42">
        <v>130.92105263157896</v>
      </c>
      <c r="GA8" s="42">
        <v>130.92105263157896</v>
      </c>
      <c r="GB8" s="42">
        <v>130.92105263157896</v>
      </c>
    </row>
    <row r="9" spans="1:193" s="40" customFormat="1" ht="12" x14ac:dyDescent="0.2">
      <c r="A9" s="40" t="s">
        <v>188</v>
      </c>
      <c r="B9" s="41">
        <v>35</v>
      </c>
      <c r="C9" s="42">
        <v>85.6</v>
      </c>
      <c r="D9" s="42">
        <v>85.5</v>
      </c>
      <c r="E9" s="42">
        <v>85.5</v>
      </c>
      <c r="F9" s="42">
        <v>85.6</v>
      </c>
      <c r="G9" s="42">
        <v>85.7</v>
      </c>
      <c r="H9" s="42">
        <v>85.7</v>
      </c>
      <c r="I9" s="42">
        <v>85.7</v>
      </c>
      <c r="J9" s="42">
        <v>85.7</v>
      </c>
      <c r="K9" s="42">
        <v>85.7</v>
      </c>
      <c r="L9" s="42">
        <v>115.5</v>
      </c>
      <c r="M9" s="42">
        <v>115.5</v>
      </c>
      <c r="N9" s="42">
        <v>115.5</v>
      </c>
      <c r="O9" s="42">
        <v>115.5</v>
      </c>
      <c r="P9" s="42">
        <v>115.8</v>
      </c>
      <c r="Q9" s="42">
        <v>116.1</v>
      </c>
      <c r="R9" s="42">
        <v>116.1</v>
      </c>
      <c r="S9" s="42">
        <v>116.1</v>
      </c>
      <c r="T9" s="42">
        <v>115.9</v>
      </c>
      <c r="U9" s="42">
        <v>116</v>
      </c>
      <c r="V9" s="42">
        <v>116</v>
      </c>
      <c r="W9" s="42">
        <v>116</v>
      </c>
      <c r="X9" s="42">
        <v>116</v>
      </c>
      <c r="Y9" s="42">
        <v>116</v>
      </c>
      <c r="Z9" s="42">
        <v>116.4</v>
      </c>
      <c r="AA9" s="42">
        <v>116.4</v>
      </c>
      <c r="AB9" s="42">
        <v>116.6</v>
      </c>
      <c r="AC9" s="42">
        <v>117.2</v>
      </c>
      <c r="AD9" s="42">
        <v>117.2</v>
      </c>
      <c r="AE9" s="42">
        <v>117.2</v>
      </c>
      <c r="AF9" s="42">
        <v>117.1</v>
      </c>
      <c r="AG9" s="42">
        <v>117.1</v>
      </c>
      <c r="AH9" s="42">
        <v>117.1</v>
      </c>
      <c r="AI9" s="42">
        <v>117.1</v>
      </c>
      <c r="AJ9" s="42">
        <v>116.6</v>
      </c>
      <c r="AK9" s="42">
        <v>116.6</v>
      </c>
      <c r="AL9" s="42">
        <v>117.3</v>
      </c>
      <c r="AM9" s="42">
        <v>117.3</v>
      </c>
      <c r="AN9" s="42">
        <v>117.3</v>
      </c>
      <c r="AO9" s="42">
        <v>117.3</v>
      </c>
      <c r="AP9" s="42">
        <v>117.3</v>
      </c>
      <c r="AQ9" s="42">
        <v>118</v>
      </c>
      <c r="AR9" s="42">
        <v>118</v>
      </c>
      <c r="AS9" s="42">
        <v>118</v>
      </c>
      <c r="AT9" s="42">
        <v>117.8</v>
      </c>
      <c r="AU9" s="42">
        <v>103</v>
      </c>
      <c r="AV9" s="42">
        <v>103</v>
      </c>
      <c r="AW9" s="42">
        <v>103</v>
      </c>
      <c r="AX9" s="42">
        <v>103.6</v>
      </c>
      <c r="AY9" s="42">
        <v>103.6</v>
      </c>
      <c r="AZ9" s="42">
        <v>103.6</v>
      </c>
      <c r="BA9" s="42">
        <v>103.6</v>
      </c>
      <c r="BB9" s="42">
        <v>103.6</v>
      </c>
      <c r="BC9" s="42">
        <v>103.6</v>
      </c>
      <c r="BD9" s="42">
        <v>103.6</v>
      </c>
      <c r="BE9" s="42">
        <v>103.6</v>
      </c>
      <c r="BF9" s="42">
        <v>103.6</v>
      </c>
      <c r="BG9" s="42">
        <v>103.6</v>
      </c>
      <c r="BH9" s="42">
        <v>103.6</v>
      </c>
      <c r="BI9" s="42">
        <v>103.6</v>
      </c>
      <c r="BJ9" s="42">
        <v>103.6</v>
      </c>
      <c r="BK9" s="41">
        <v>21</v>
      </c>
      <c r="BL9" s="42">
        <v>100.3</v>
      </c>
      <c r="BM9" s="42">
        <v>100</v>
      </c>
      <c r="BN9" s="42">
        <v>100</v>
      </c>
      <c r="BO9" s="42">
        <v>100</v>
      </c>
      <c r="BP9" s="42">
        <v>99.7</v>
      </c>
      <c r="BQ9" s="42">
        <v>100</v>
      </c>
      <c r="BR9" s="42">
        <v>100.4</v>
      </c>
      <c r="BS9" s="42">
        <v>100.4</v>
      </c>
      <c r="BT9" s="42">
        <v>101</v>
      </c>
      <c r="BU9" s="42">
        <v>101</v>
      </c>
      <c r="BV9" s="42">
        <v>142.19999999999999</v>
      </c>
      <c r="BW9" s="42">
        <v>141.9</v>
      </c>
      <c r="BX9" s="42">
        <v>141.9</v>
      </c>
      <c r="BY9" s="42">
        <v>141.4</v>
      </c>
      <c r="BZ9" s="42">
        <v>141.80000000000001</v>
      </c>
      <c r="CA9" s="42">
        <v>141.80000000000001</v>
      </c>
      <c r="CB9" s="42">
        <v>141.80000000000001</v>
      </c>
      <c r="CC9" s="42">
        <v>141.69999999999999</v>
      </c>
      <c r="CD9" s="42">
        <v>141.69999999999999</v>
      </c>
      <c r="CE9" s="42">
        <v>141.5</v>
      </c>
      <c r="CF9" s="42">
        <v>140.69999999999999</v>
      </c>
      <c r="CG9" s="42">
        <v>141.19999999999999</v>
      </c>
      <c r="CH9" s="42">
        <v>141.19999999999999</v>
      </c>
      <c r="CI9" s="42">
        <v>141.19999999999999</v>
      </c>
      <c r="CJ9" s="42">
        <v>140.80000000000001</v>
      </c>
      <c r="CK9" s="42">
        <v>140.80000000000001</v>
      </c>
      <c r="CL9" s="42">
        <v>140.80000000000001</v>
      </c>
      <c r="CM9" s="42">
        <v>140.6</v>
      </c>
      <c r="CN9" s="42">
        <v>142.30000000000001</v>
      </c>
      <c r="CO9" s="42">
        <v>142.30000000000001</v>
      </c>
      <c r="CP9" s="42">
        <v>142.5</v>
      </c>
      <c r="CQ9" s="42">
        <v>144.1</v>
      </c>
      <c r="CR9" s="42">
        <v>144.1</v>
      </c>
      <c r="CS9" s="42">
        <v>143.69999999999999</v>
      </c>
      <c r="CT9" s="42">
        <v>143.69999999999999</v>
      </c>
      <c r="CU9" s="42">
        <v>143.69999999999999</v>
      </c>
      <c r="CV9" s="42">
        <v>143.69999999999999</v>
      </c>
      <c r="CW9" s="42">
        <v>144.4</v>
      </c>
      <c r="CX9" s="42">
        <v>144.4</v>
      </c>
      <c r="CY9" s="42">
        <v>144.80000000000001</v>
      </c>
      <c r="CZ9" s="42">
        <v>144.80000000000001</v>
      </c>
      <c r="DA9" s="42">
        <v>144.80000000000001</v>
      </c>
      <c r="DB9" s="42">
        <v>144.80000000000001</v>
      </c>
      <c r="DC9" s="42">
        <v>144.80000000000001</v>
      </c>
      <c r="DD9" s="42">
        <v>144.80000000000001</v>
      </c>
      <c r="DE9" s="42">
        <v>145.19999999999999</v>
      </c>
      <c r="DF9" s="42">
        <v>147.5</v>
      </c>
      <c r="DG9" s="42">
        <v>147.5</v>
      </c>
      <c r="DH9" s="42">
        <v>147.5</v>
      </c>
      <c r="DI9" s="42">
        <v>147.5</v>
      </c>
      <c r="DJ9" s="42">
        <v>147.5</v>
      </c>
      <c r="DK9" s="42">
        <v>147.5</v>
      </c>
      <c r="DL9" s="42">
        <v>147.5</v>
      </c>
      <c r="DM9" s="42">
        <v>148.19999999999999</v>
      </c>
      <c r="DN9" s="42">
        <v>148.19999999999999</v>
      </c>
      <c r="DO9" s="42">
        <v>148.1</v>
      </c>
      <c r="DP9" s="42">
        <v>148.1</v>
      </c>
      <c r="DQ9" s="42">
        <v>148</v>
      </c>
      <c r="DR9" s="42">
        <v>148</v>
      </c>
      <c r="DS9" s="42">
        <v>147.5</v>
      </c>
      <c r="DT9" s="41">
        <v>22</v>
      </c>
      <c r="DU9" s="42">
        <v>99.6</v>
      </c>
      <c r="DV9" s="42">
        <v>99.6</v>
      </c>
      <c r="DW9" s="42">
        <v>99.6</v>
      </c>
      <c r="DX9" s="42">
        <v>99.6</v>
      </c>
      <c r="DY9" s="42">
        <v>101</v>
      </c>
      <c r="DZ9" s="42">
        <v>100.5</v>
      </c>
      <c r="EA9" s="42">
        <v>101</v>
      </c>
      <c r="EB9" s="42">
        <v>100.3</v>
      </c>
      <c r="EC9" s="42">
        <v>100.1</v>
      </c>
      <c r="ED9" s="42">
        <v>101.1</v>
      </c>
      <c r="EE9" s="42">
        <v>101.3</v>
      </c>
      <c r="EF9" s="42">
        <v>101.6</v>
      </c>
      <c r="EG9" s="42">
        <v>101.6</v>
      </c>
      <c r="EH9" s="42">
        <v>102</v>
      </c>
      <c r="EI9" s="42">
        <v>101.9</v>
      </c>
      <c r="EJ9" s="42">
        <v>102.7</v>
      </c>
      <c r="EK9" s="42">
        <v>103.6</v>
      </c>
      <c r="EL9" s="42">
        <v>103.8</v>
      </c>
      <c r="EM9" s="42">
        <v>104.1</v>
      </c>
      <c r="EN9" s="42">
        <v>104.3</v>
      </c>
      <c r="EO9" s="42">
        <v>104.3</v>
      </c>
      <c r="EP9" s="42">
        <v>104.9</v>
      </c>
      <c r="EQ9" s="42">
        <v>108</v>
      </c>
      <c r="ER9" s="42">
        <v>109.3</v>
      </c>
      <c r="ES9" s="42">
        <v>109.3</v>
      </c>
      <c r="ET9" s="42">
        <v>109.4</v>
      </c>
      <c r="EU9" s="42">
        <v>110.9</v>
      </c>
      <c r="EV9" s="42">
        <v>111.5</v>
      </c>
      <c r="EW9" s="42">
        <v>111.5</v>
      </c>
      <c r="EX9" s="42">
        <v>111.8</v>
      </c>
      <c r="EY9" s="42">
        <v>111.7</v>
      </c>
      <c r="EZ9" s="42">
        <v>111.8</v>
      </c>
      <c r="FA9" s="42">
        <v>112.2</v>
      </c>
      <c r="FB9" s="42">
        <v>112.2</v>
      </c>
      <c r="FC9" s="42">
        <v>112.2</v>
      </c>
      <c r="FD9" s="42">
        <v>112.2</v>
      </c>
      <c r="FE9" s="42">
        <v>112.5</v>
      </c>
      <c r="FF9" s="42">
        <v>112.5</v>
      </c>
      <c r="FG9" s="42">
        <v>112.3</v>
      </c>
      <c r="FH9" s="42">
        <v>112.3</v>
      </c>
      <c r="FI9" s="42">
        <v>112.3</v>
      </c>
      <c r="FJ9" s="42">
        <v>112.3</v>
      </c>
      <c r="FK9" s="42">
        <v>113.1</v>
      </c>
      <c r="FL9" s="42">
        <v>113.5</v>
      </c>
      <c r="FM9" s="42">
        <v>112.7</v>
      </c>
      <c r="FN9" s="42">
        <v>111.7</v>
      </c>
      <c r="FO9" s="42">
        <v>111.7</v>
      </c>
      <c r="FP9" s="42">
        <v>111.7</v>
      </c>
      <c r="FQ9" s="42">
        <v>111.7</v>
      </c>
      <c r="FR9" s="42">
        <v>111.9</v>
      </c>
      <c r="FS9" s="42">
        <v>112.4</v>
      </c>
      <c r="FT9" s="42">
        <v>112.5</v>
      </c>
      <c r="FU9" s="42">
        <v>112.5</v>
      </c>
      <c r="FV9" s="42">
        <v>113.5</v>
      </c>
      <c r="FW9" s="42">
        <v>115.21818181818183</v>
      </c>
      <c r="FX9" s="42">
        <v>115.21818181818183</v>
      </c>
      <c r="FY9" s="42">
        <v>115.4909090909091</v>
      </c>
      <c r="FZ9" s="42">
        <v>116.25454545454546</v>
      </c>
      <c r="GA9" s="42">
        <v>116.25454545454546</v>
      </c>
      <c r="GB9" s="42">
        <v>116.96363636363635</v>
      </c>
    </row>
    <row r="10" spans="1:193" s="40" customFormat="1" ht="12" x14ac:dyDescent="0.2">
      <c r="A10" s="40" t="s">
        <v>189</v>
      </c>
      <c r="B10" s="41">
        <v>9</v>
      </c>
      <c r="C10" s="42">
        <v>85.6</v>
      </c>
      <c r="D10" s="42">
        <v>85.6</v>
      </c>
      <c r="E10" s="42">
        <v>85.6</v>
      </c>
      <c r="F10" s="42">
        <v>85.6</v>
      </c>
      <c r="G10" s="42">
        <v>85.6</v>
      </c>
      <c r="H10" s="42">
        <v>85.6</v>
      </c>
      <c r="I10" s="42">
        <v>85.9</v>
      </c>
      <c r="J10" s="42">
        <v>85.9</v>
      </c>
      <c r="K10" s="42">
        <v>85.6</v>
      </c>
      <c r="L10" s="42">
        <v>119.9</v>
      </c>
      <c r="M10" s="42">
        <v>119.9</v>
      </c>
      <c r="N10" s="42">
        <v>119.9</v>
      </c>
      <c r="O10" s="42">
        <v>119.9</v>
      </c>
      <c r="P10" s="42">
        <v>119.9</v>
      </c>
      <c r="Q10" s="42">
        <v>119.9</v>
      </c>
      <c r="R10" s="42">
        <v>119.9</v>
      </c>
      <c r="S10" s="42">
        <v>119.9</v>
      </c>
      <c r="T10" s="42">
        <v>119.9</v>
      </c>
      <c r="U10" s="42">
        <v>119.9</v>
      </c>
      <c r="V10" s="42">
        <v>119.9</v>
      </c>
      <c r="W10" s="42">
        <v>119.9</v>
      </c>
      <c r="X10" s="42">
        <v>119.9</v>
      </c>
      <c r="Y10" s="42">
        <v>119.9</v>
      </c>
      <c r="Z10" s="42">
        <v>119.9</v>
      </c>
      <c r="AA10" s="42">
        <v>119.9</v>
      </c>
      <c r="AB10" s="42">
        <v>119.9</v>
      </c>
      <c r="AC10" s="42">
        <v>119.9</v>
      </c>
      <c r="AD10" s="42">
        <v>119.9</v>
      </c>
      <c r="AE10" s="42">
        <v>119.9</v>
      </c>
      <c r="AF10" s="42">
        <v>119.9</v>
      </c>
      <c r="AG10" s="42">
        <v>119.9</v>
      </c>
      <c r="AH10" s="42">
        <v>119.9</v>
      </c>
      <c r="AI10" s="42">
        <v>119.9</v>
      </c>
      <c r="AJ10" s="42">
        <v>119.9</v>
      </c>
      <c r="AK10" s="42">
        <v>119.9</v>
      </c>
      <c r="AL10" s="42">
        <v>119.9</v>
      </c>
      <c r="AM10" s="42">
        <v>119.9</v>
      </c>
      <c r="AN10" s="42">
        <v>119.9</v>
      </c>
      <c r="AO10" s="42">
        <v>119.9</v>
      </c>
      <c r="AP10" s="42">
        <v>119.9</v>
      </c>
      <c r="AQ10" s="42">
        <v>119.9</v>
      </c>
      <c r="AR10" s="42">
        <v>119.9</v>
      </c>
      <c r="AS10" s="42">
        <v>119.9</v>
      </c>
      <c r="AT10" s="42">
        <v>119.9</v>
      </c>
      <c r="AU10" s="42">
        <v>95.9</v>
      </c>
      <c r="AV10" s="42">
        <v>95.9</v>
      </c>
      <c r="AW10" s="42">
        <v>95.9</v>
      </c>
      <c r="AX10" s="42">
        <v>95.9</v>
      </c>
      <c r="AY10" s="42">
        <v>95.9</v>
      </c>
      <c r="AZ10" s="42">
        <v>95.9</v>
      </c>
      <c r="BA10" s="42">
        <v>95.9</v>
      </c>
      <c r="BB10" s="42">
        <v>95.9</v>
      </c>
      <c r="BC10" s="42">
        <v>95.9</v>
      </c>
      <c r="BD10" s="42">
        <v>95.9</v>
      </c>
      <c r="BE10" s="42">
        <v>95.9</v>
      </c>
      <c r="BF10" s="42">
        <v>95.9</v>
      </c>
      <c r="BG10" s="42">
        <v>95.9</v>
      </c>
      <c r="BH10" s="42">
        <v>95.9</v>
      </c>
      <c r="BI10" s="42">
        <v>95.9</v>
      </c>
      <c r="BJ10" s="42">
        <v>95.9</v>
      </c>
      <c r="BK10" s="41">
        <v>4</v>
      </c>
      <c r="BL10" s="42">
        <v>100</v>
      </c>
      <c r="BM10" s="42">
        <v>100.4</v>
      </c>
      <c r="BN10" s="42">
        <v>100.4</v>
      </c>
      <c r="BO10" s="42">
        <v>100.4</v>
      </c>
      <c r="BP10" s="42">
        <v>100.4</v>
      </c>
      <c r="BQ10" s="42">
        <v>100.8</v>
      </c>
      <c r="BR10" s="42">
        <v>100.8</v>
      </c>
      <c r="BS10" s="42">
        <v>100.8</v>
      </c>
      <c r="BT10" s="42">
        <v>100.8</v>
      </c>
      <c r="BU10" s="42">
        <v>100.8</v>
      </c>
      <c r="BV10" s="42">
        <v>173.5</v>
      </c>
      <c r="BW10" s="42">
        <v>173.5</v>
      </c>
      <c r="BX10" s="42">
        <v>173.5</v>
      </c>
      <c r="BY10" s="42">
        <v>173.5</v>
      </c>
      <c r="BZ10" s="42">
        <v>173.5</v>
      </c>
      <c r="CA10" s="42">
        <v>173.8</v>
      </c>
      <c r="CB10" s="42">
        <v>174.8</v>
      </c>
      <c r="CC10" s="42">
        <v>174.8</v>
      </c>
      <c r="CD10" s="42">
        <v>175.1</v>
      </c>
      <c r="CE10" s="42">
        <v>175.1</v>
      </c>
      <c r="CF10" s="42">
        <v>175.1</v>
      </c>
      <c r="CG10" s="42">
        <v>175.1</v>
      </c>
      <c r="CH10" s="42">
        <v>175.1</v>
      </c>
      <c r="CI10" s="42">
        <v>177.8</v>
      </c>
      <c r="CJ10" s="42">
        <v>181.5</v>
      </c>
      <c r="CK10" s="42">
        <v>181.5</v>
      </c>
      <c r="CL10" s="42">
        <v>181.5</v>
      </c>
      <c r="CM10" s="42">
        <v>181.5</v>
      </c>
      <c r="CN10" s="42">
        <v>181.9</v>
      </c>
      <c r="CO10" s="42">
        <v>181.9</v>
      </c>
      <c r="CP10" s="42">
        <v>182.1</v>
      </c>
      <c r="CQ10" s="42">
        <v>182.4</v>
      </c>
      <c r="CR10" s="42">
        <v>182.4</v>
      </c>
      <c r="CS10" s="42">
        <v>183.4</v>
      </c>
      <c r="CT10" s="42">
        <v>185.1</v>
      </c>
      <c r="CU10" s="42">
        <v>185.1</v>
      </c>
      <c r="CV10" s="42">
        <v>167</v>
      </c>
      <c r="CW10" s="42">
        <v>167.8</v>
      </c>
      <c r="CX10" s="42">
        <v>167.8</v>
      </c>
      <c r="CY10" s="42">
        <v>167.8</v>
      </c>
      <c r="CZ10" s="42">
        <v>167.1</v>
      </c>
      <c r="DA10" s="42">
        <v>168.1</v>
      </c>
      <c r="DB10" s="42">
        <v>168.1</v>
      </c>
      <c r="DC10" s="42">
        <v>169.4</v>
      </c>
      <c r="DD10" s="42">
        <v>169.4</v>
      </c>
      <c r="DE10" s="42">
        <v>169.4</v>
      </c>
      <c r="DF10" s="42">
        <v>165.7</v>
      </c>
      <c r="DG10" s="42">
        <v>165.7</v>
      </c>
      <c r="DH10" s="42">
        <v>165</v>
      </c>
      <c r="DI10" s="42">
        <v>165.7</v>
      </c>
      <c r="DJ10" s="42">
        <v>165.6</v>
      </c>
      <c r="DK10" s="42">
        <v>165.6</v>
      </c>
      <c r="DL10" s="42">
        <v>165.6</v>
      </c>
      <c r="DM10" s="42">
        <v>165.6</v>
      </c>
      <c r="DN10" s="42">
        <v>165.6</v>
      </c>
      <c r="DO10" s="42">
        <v>165.6</v>
      </c>
      <c r="DP10" s="42">
        <v>165.6</v>
      </c>
      <c r="DQ10" s="42">
        <v>165.6</v>
      </c>
      <c r="DR10" s="42">
        <v>165.6</v>
      </c>
      <c r="DS10" s="42">
        <v>165.6</v>
      </c>
      <c r="DT10" s="41">
        <v>4</v>
      </c>
      <c r="DU10" s="42">
        <v>100</v>
      </c>
      <c r="DV10" s="42">
        <v>100</v>
      </c>
      <c r="DW10" s="42">
        <v>100</v>
      </c>
      <c r="DX10" s="42">
        <v>100</v>
      </c>
      <c r="DY10" s="42">
        <v>100</v>
      </c>
      <c r="DZ10" s="42">
        <v>100</v>
      </c>
      <c r="EA10" s="42">
        <v>100</v>
      </c>
      <c r="EB10" s="42">
        <v>100</v>
      </c>
      <c r="EC10" s="42">
        <v>100</v>
      </c>
      <c r="ED10" s="42">
        <v>100</v>
      </c>
      <c r="EE10" s="42">
        <v>100</v>
      </c>
      <c r="EF10" s="42">
        <v>100</v>
      </c>
      <c r="EG10" s="42">
        <v>100</v>
      </c>
      <c r="EH10" s="42">
        <v>99.5</v>
      </c>
      <c r="EI10" s="42">
        <v>100</v>
      </c>
      <c r="EJ10" s="42">
        <v>100</v>
      </c>
      <c r="EK10" s="42">
        <v>100</v>
      </c>
      <c r="EL10" s="42">
        <v>100</v>
      </c>
      <c r="EM10" s="42">
        <v>100</v>
      </c>
      <c r="EN10" s="42">
        <v>100</v>
      </c>
      <c r="EO10" s="42">
        <v>100</v>
      </c>
      <c r="EP10" s="42">
        <v>100</v>
      </c>
      <c r="EQ10" s="42">
        <v>100</v>
      </c>
      <c r="ER10" s="42">
        <v>100</v>
      </c>
      <c r="ES10" s="42">
        <v>100</v>
      </c>
      <c r="ET10" s="42">
        <v>100</v>
      </c>
      <c r="EU10" s="42">
        <v>100</v>
      </c>
      <c r="EV10" s="42">
        <v>100</v>
      </c>
      <c r="EW10" s="42">
        <v>100</v>
      </c>
      <c r="EX10" s="42">
        <v>100</v>
      </c>
      <c r="EY10" s="42">
        <v>100</v>
      </c>
      <c r="EZ10" s="42">
        <v>100</v>
      </c>
      <c r="FA10" s="42">
        <v>100</v>
      </c>
      <c r="FB10" s="42">
        <v>100</v>
      </c>
      <c r="FC10" s="42">
        <v>100</v>
      </c>
      <c r="FD10" s="42">
        <v>100</v>
      </c>
      <c r="FE10" s="42">
        <v>100</v>
      </c>
      <c r="FF10" s="42">
        <v>100</v>
      </c>
      <c r="FG10" s="42">
        <v>100</v>
      </c>
      <c r="FH10" s="42">
        <v>100</v>
      </c>
      <c r="FI10" s="42">
        <v>100</v>
      </c>
      <c r="FJ10" s="42">
        <v>100</v>
      </c>
      <c r="FK10" s="42">
        <v>100</v>
      </c>
      <c r="FL10" s="42">
        <v>100</v>
      </c>
      <c r="FM10" s="42">
        <v>100</v>
      </c>
      <c r="FN10" s="42">
        <v>100</v>
      </c>
      <c r="FO10" s="42">
        <v>100</v>
      </c>
      <c r="FP10" s="42">
        <v>100</v>
      </c>
      <c r="FQ10" s="42">
        <v>100</v>
      </c>
      <c r="FR10" s="42">
        <v>100</v>
      </c>
      <c r="FS10" s="42">
        <v>100</v>
      </c>
      <c r="FT10" s="42">
        <v>100</v>
      </c>
      <c r="FU10" s="42">
        <v>100</v>
      </c>
      <c r="FV10" s="42">
        <v>100</v>
      </c>
      <c r="FW10" s="42">
        <v>100</v>
      </c>
      <c r="FX10" s="42">
        <v>100</v>
      </c>
      <c r="FY10" s="42">
        <v>100</v>
      </c>
      <c r="FZ10" s="42">
        <v>100</v>
      </c>
      <c r="GA10" s="42">
        <v>100</v>
      </c>
      <c r="GB10" s="42">
        <v>100</v>
      </c>
    </row>
    <row r="11" spans="1:193" s="40" customFormat="1" x14ac:dyDescent="0.25">
      <c r="A11" t="s">
        <v>190</v>
      </c>
      <c r="B11" s="41">
        <v>7</v>
      </c>
      <c r="C11" s="42">
        <v>100.3</v>
      </c>
      <c r="D11" s="42">
        <v>102</v>
      </c>
      <c r="E11" s="42">
        <v>102.4</v>
      </c>
      <c r="F11" s="42">
        <v>102.8</v>
      </c>
      <c r="G11" s="42">
        <v>103.5</v>
      </c>
      <c r="H11" s="42">
        <v>103.5</v>
      </c>
      <c r="I11" s="42">
        <v>103.5</v>
      </c>
      <c r="J11" s="42">
        <v>103.5</v>
      </c>
      <c r="K11" s="42">
        <v>103.8</v>
      </c>
      <c r="L11" s="42">
        <v>107.4</v>
      </c>
      <c r="M11" s="42">
        <v>114.5</v>
      </c>
      <c r="N11" s="42">
        <v>116</v>
      </c>
      <c r="O11" s="42">
        <v>116.5</v>
      </c>
      <c r="P11" s="42">
        <v>116.5</v>
      </c>
      <c r="Q11" s="42">
        <v>118.2</v>
      </c>
      <c r="R11" s="42">
        <v>118.2</v>
      </c>
      <c r="S11" s="42">
        <v>118.2</v>
      </c>
      <c r="T11" s="42">
        <v>118.2</v>
      </c>
      <c r="U11" s="42">
        <v>118.6</v>
      </c>
      <c r="V11" s="42">
        <v>119.2</v>
      </c>
      <c r="W11" s="42">
        <v>120.4</v>
      </c>
      <c r="X11" s="42">
        <v>120.4</v>
      </c>
      <c r="Y11" s="42">
        <v>120.7</v>
      </c>
      <c r="Z11" s="42">
        <v>120.7</v>
      </c>
      <c r="AA11" s="42">
        <v>120.7</v>
      </c>
      <c r="AB11" s="42">
        <v>121.3</v>
      </c>
      <c r="AC11" s="42">
        <v>121.8</v>
      </c>
      <c r="AD11" s="42">
        <v>121.8</v>
      </c>
      <c r="AE11" s="42">
        <v>121.9</v>
      </c>
      <c r="AF11" s="42">
        <v>125.4</v>
      </c>
      <c r="AG11" s="42">
        <v>126</v>
      </c>
      <c r="AH11" s="42">
        <v>126</v>
      </c>
      <c r="AI11" s="42">
        <v>126.5</v>
      </c>
      <c r="AJ11" s="42">
        <v>126.5</v>
      </c>
      <c r="AK11" s="42">
        <v>128</v>
      </c>
      <c r="AL11" s="42">
        <v>128</v>
      </c>
      <c r="AM11" s="42">
        <v>129.5</v>
      </c>
      <c r="AN11" s="42">
        <v>132.30000000000001</v>
      </c>
      <c r="AO11" s="42">
        <v>132.30000000000001</v>
      </c>
      <c r="AP11" s="42">
        <v>137.69999999999999</v>
      </c>
      <c r="AQ11" s="42">
        <v>137.69999999999999</v>
      </c>
      <c r="AR11" s="42">
        <v>138.30000000000001</v>
      </c>
      <c r="AS11" s="42">
        <v>138.30000000000001</v>
      </c>
      <c r="AT11" s="42">
        <v>138.30000000000001</v>
      </c>
      <c r="AU11" s="42">
        <v>138.30000000000001</v>
      </c>
      <c r="AV11" s="42">
        <v>144</v>
      </c>
      <c r="AW11" s="42">
        <v>144</v>
      </c>
      <c r="AX11" s="42">
        <v>144</v>
      </c>
      <c r="AY11" s="42">
        <v>145.6</v>
      </c>
      <c r="AZ11" s="42">
        <v>145.4</v>
      </c>
      <c r="BA11" s="42">
        <v>145.69999999999999</v>
      </c>
      <c r="BB11" s="42">
        <v>147.5</v>
      </c>
      <c r="BC11" s="42">
        <v>146.69999999999999</v>
      </c>
      <c r="BD11" s="42">
        <v>146.69999999999999</v>
      </c>
      <c r="BE11" s="42">
        <v>146.69999999999999</v>
      </c>
      <c r="BF11" s="42">
        <v>147.5</v>
      </c>
      <c r="BG11" s="42">
        <v>149.69999999999999</v>
      </c>
      <c r="BH11" s="42">
        <v>149.69999999999999</v>
      </c>
      <c r="BI11" s="42">
        <v>149.69999999999999</v>
      </c>
      <c r="BJ11" s="42">
        <v>149.69999999999999</v>
      </c>
      <c r="BK11" s="41">
        <v>10</v>
      </c>
      <c r="BL11" s="42">
        <v>107.6</v>
      </c>
      <c r="BM11" s="42">
        <v>108.2</v>
      </c>
      <c r="BN11" s="42">
        <v>108.4</v>
      </c>
      <c r="BO11" s="42">
        <v>108.7</v>
      </c>
      <c r="BP11" s="42">
        <v>109</v>
      </c>
      <c r="BQ11" s="42">
        <v>108.8</v>
      </c>
      <c r="BR11" s="42">
        <v>108.3</v>
      </c>
      <c r="BS11" s="42">
        <v>108.3</v>
      </c>
      <c r="BT11" s="42">
        <v>107.7</v>
      </c>
      <c r="BU11" s="42">
        <v>107.7</v>
      </c>
      <c r="BV11" s="42">
        <v>114.4</v>
      </c>
      <c r="BW11" s="42">
        <v>114.4</v>
      </c>
      <c r="BX11" s="42">
        <v>115.7</v>
      </c>
      <c r="BY11" s="42">
        <v>115.5</v>
      </c>
      <c r="BZ11" s="42">
        <v>113.3</v>
      </c>
      <c r="CA11" s="42">
        <v>113.3</v>
      </c>
      <c r="CB11" s="42">
        <v>113.4</v>
      </c>
      <c r="CC11" s="42">
        <v>112.9</v>
      </c>
      <c r="CD11" s="42">
        <v>114.8</v>
      </c>
      <c r="CE11" s="42">
        <v>114.4</v>
      </c>
      <c r="CF11" s="42">
        <v>114.8</v>
      </c>
      <c r="CG11" s="42">
        <v>114.8</v>
      </c>
      <c r="CH11" s="42">
        <v>116.5</v>
      </c>
      <c r="CI11" s="42">
        <v>116.5</v>
      </c>
      <c r="CJ11" s="42">
        <v>117.2</v>
      </c>
      <c r="CK11" s="42">
        <v>118.1</v>
      </c>
      <c r="CL11" s="42">
        <v>120.5</v>
      </c>
      <c r="CM11" s="42">
        <v>120.2</v>
      </c>
      <c r="CN11" s="42">
        <v>120.6</v>
      </c>
      <c r="CO11" s="42">
        <v>120.6</v>
      </c>
      <c r="CP11" s="42">
        <v>121</v>
      </c>
      <c r="CQ11" s="42">
        <v>122.3</v>
      </c>
      <c r="CR11" s="42">
        <v>122.7</v>
      </c>
      <c r="CS11" s="42">
        <v>123.6</v>
      </c>
      <c r="CT11" s="42">
        <v>123.6</v>
      </c>
      <c r="CU11" s="42">
        <v>124.8</v>
      </c>
      <c r="CV11" s="42">
        <v>124.8</v>
      </c>
      <c r="CW11" s="42">
        <v>124.6</v>
      </c>
      <c r="CX11" s="42">
        <v>124.6</v>
      </c>
      <c r="CY11" s="42">
        <v>125.4</v>
      </c>
      <c r="CZ11" s="42">
        <v>125.5</v>
      </c>
      <c r="DA11" s="42">
        <v>125.5</v>
      </c>
      <c r="DB11" s="42">
        <v>125.6</v>
      </c>
      <c r="DC11" s="42">
        <v>125.6</v>
      </c>
      <c r="DD11" s="42">
        <v>127.3</v>
      </c>
      <c r="DE11" s="42">
        <v>129.80000000000001</v>
      </c>
      <c r="DF11" s="42">
        <v>129.9</v>
      </c>
      <c r="DG11" s="42">
        <v>136.80000000000001</v>
      </c>
      <c r="DH11" s="42">
        <v>135.30000000000001</v>
      </c>
      <c r="DI11" s="42">
        <v>136</v>
      </c>
      <c r="DJ11" s="42">
        <v>135.69999999999999</v>
      </c>
      <c r="DK11" s="42">
        <v>135.4</v>
      </c>
      <c r="DL11" s="42">
        <v>137.1</v>
      </c>
      <c r="DM11" s="42">
        <v>137.80000000000001</v>
      </c>
      <c r="DN11" s="42">
        <v>137.9</v>
      </c>
      <c r="DO11" s="42">
        <v>137.80000000000001</v>
      </c>
      <c r="DP11" s="42">
        <v>138</v>
      </c>
      <c r="DQ11" s="42">
        <v>137.80000000000001</v>
      </c>
      <c r="DR11" s="42">
        <v>137.6</v>
      </c>
      <c r="DS11" s="42">
        <v>137.69999999999999</v>
      </c>
      <c r="DT11" s="41">
        <v>9</v>
      </c>
      <c r="DU11" s="42">
        <v>99.3</v>
      </c>
      <c r="DV11" s="42">
        <v>99.6</v>
      </c>
      <c r="DW11" s="42">
        <v>99.8</v>
      </c>
      <c r="DX11" s="42">
        <v>100.2</v>
      </c>
      <c r="DY11" s="42">
        <v>100.2</v>
      </c>
      <c r="DZ11" s="42">
        <v>98.1</v>
      </c>
      <c r="EA11" s="42">
        <v>99.7</v>
      </c>
      <c r="EB11" s="42">
        <v>99.2</v>
      </c>
      <c r="EC11" s="42">
        <v>100.6</v>
      </c>
      <c r="ED11" s="42">
        <v>101.8</v>
      </c>
      <c r="EE11" s="42">
        <v>102.2</v>
      </c>
      <c r="EF11" s="42">
        <v>103.1</v>
      </c>
      <c r="EG11" s="42">
        <v>102.8</v>
      </c>
      <c r="EH11" s="42">
        <v>102.7</v>
      </c>
      <c r="EI11" s="42">
        <v>105.1</v>
      </c>
      <c r="EJ11" s="42">
        <v>108.5</v>
      </c>
      <c r="EK11" s="42">
        <v>109.9</v>
      </c>
      <c r="EL11" s="42">
        <v>109.4</v>
      </c>
      <c r="EM11" s="42">
        <v>111.5</v>
      </c>
      <c r="EN11" s="42">
        <v>111.7</v>
      </c>
      <c r="EO11" s="42">
        <v>111.9</v>
      </c>
      <c r="EP11" s="42">
        <v>112</v>
      </c>
      <c r="EQ11" s="42">
        <v>112.1</v>
      </c>
      <c r="ER11" s="42">
        <v>112.1</v>
      </c>
      <c r="ES11" s="42">
        <v>112.4</v>
      </c>
      <c r="ET11" s="42">
        <v>112.5</v>
      </c>
      <c r="EU11" s="42">
        <v>112.5</v>
      </c>
      <c r="EV11" s="42">
        <v>112.5</v>
      </c>
      <c r="EW11" s="42">
        <v>112.6</v>
      </c>
      <c r="EX11" s="42">
        <v>112.6</v>
      </c>
      <c r="EY11" s="42">
        <v>112.6</v>
      </c>
      <c r="EZ11" s="42">
        <v>112.6</v>
      </c>
      <c r="FA11" s="42">
        <v>112.3</v>
      </c>
      <c r="FB11" s="42">
        <v>112.1</v>
      </c>
      <c r="FC11" s="42">
        <v>112.1</v>
      </c>
      <c r="FD11" s="42">
        <v>112.4</v>
      </c>
      <c r="FE11" s="42">
        <v>112.6</v>
      </c>
      <c r="FF11" s="42">
        <v>112.5</v>
      </c>
      <c r="FG11" s="42">
        <v>112.4</v>
      </c>
      <c r="FH11" s="42">
        <v>112.1</v>
      </c>
      <c r="FI11" s="42">
        <v>111.9</v>
      </c>
      <c r="FJ11" s="42">
        <v>111.9</v>
      </c>
      <c r="FK11" s="42">
        <v>112.5</v>
      </c>
      <c r="FL11" s="42">
        <v>113.4</v>
      </c>
      <c r="FM11" s="42">
        <v>113.8</v>
      </c>
      <c r="FN11" s="42">
        <v>114.1</v>
      </c>
      <c r="FO11" s="42">
        <v>114.6</v>
      </c>
      <c r="FP11" s="42">
        <v>115</v>
      </c>
      <c r="FQ11" s="42">
        <v>116.8</v>
      </c>
      <c r="FR11" s="42">
        <v>117.2</v>
      </c>
      <c r="FS11" s="42">
        <v>117.3</v>
      </c>
      <c r="FT11" s="42">
        <v>117.1</v>
      </c>
      <c r="FU11" s="42">
        <v>118.7</v>
      </c>
      <c r="FV11" s="42">
        <v>119.3</v>
      </c>
      <c r="FW11" s="42">
        <v>120.28888888888888</v>
      </c>
      <c r="FX11" s="42">
        <v>120.93333333333334</v>
      </c>
      <c r="FY11" s="42">
        <v>121.2</v>
      </c>
      <c r="FZ11" s="42">
        <v>121.42222222222222</v>
      </c>
      <c r="GA11" s="42">
        <v>121.97777777777777</v>
      </c>
      <c r="GB11" s="42">
        <v>123.3111111111111</v>
      </c>
    </row>
    <row r="12" spans="1:193" s="40" customFormat="1" ht="12" x14ac:dyDescent="0.2">
      <c r="A12" s="40" t="s">
        <v>191</v>
      </c>
      <c r="B12" s="41">
        <v>4</v>
      </c>
      <c r="C12" s="42">
        <v>100</v>
      </c>
      <c r="D12" s="42">
        <v>100</v>
      </c>
      <c r="E12" s="42">
        <v>100</v>
      </c>
      <c r="F12" s="42">
        <v>100</v>
      </c>
      <c r="G12" s="42">
        <v>100</v>
      </c>
      <c r="H12" s="42">
        <v>100</v>
      </c>
      <c r="I12" s="42">
        <v>100</v>
      </c>
      <c r="J12" s="42">
        <v>102.8</v>
      </c>
      <c r="K12" s="42">
        <v>102.8</v>
      </c>
      <c r="L12" s="42">
        <v>102.8</v>
      </c>
      <c r="M12" s="42">
        <v>102.8</v>
      </c>
      <c r="N12" s="42">
        <v>105.6</v>
      </c>
      <c r="O12" s="42">
        <v>105.6</v>
      </c>
      <c r="P12" s="42">
        <v>105.6</v>
      </c>
      <c r="Q12" s="42">
        <v>111.1</v>
      </c>
      <c r="R12" s="42">
        <v>111.1</v>
      </c>
      <c r="S12" s="42">
        <v>111.1</v>
      </c>
      <c r="T12" s="42">
        <v>111.1</v>
      </c>
      <c r="U12" s="42">
        <v>113.7</v>
      </c>
      <c r="V12" s="42">
        <v>113.7</v>
      </c>
      <c r="W12" s="42">
        <v>113.7</v>
      </c>
      <c r="X12" s="42">
        <v>113.7</v>
      </c>
      <c r="Y12" s="42">
        <v>113.7</v>
      </c>
      <c r="Z12" s="42">
        <v>113.7</v>
      </c>
      <c r="AA12" s="42">
        <v>113.7</v>
      </c>
      <c r="AB12" s="42">
        <v>113.7</v>
      </c>
      <c r="AC12" s="42">
        <v>103.4</v>
      </c>
      <c r="AD12" s="42">
        <v>103.4</v>
      </c>
      <c r="AE12" s="42">
        <v>109</v>
      </c>
      <c r="AF12" s="42">
        <v>109</v>
      </c>
      <c r="AG12" s="42">
        <v>109</v>
      </c>
      <c r="AH12" s="42">
        <v>109</v>
      </c>
      <c r="AI12" s="42">
        <v>109</v>
      </c>
      <c r="AJ12" s="42">
        <v>110.8</v>
      </c>
      <c r="AK12" s="42">
        <v>110.8</v>
      </c>
      <c r="AL12" s="42">
        <v>109.4</v>
      </c>
      <c r="AM12" s="42">
        <v>110.5</v>
      </c>
      <c r="AN12" s="42">
        <v>110.5</v>
      </c>
      <c r="AO12" s="42">
        <v>110.5</v>
      </c>
      <c r="AP12" s="42">
        <v>110.5</v>
      </c>
      <c r="AQ12" s="42">
        <v>110.5</v>
      </c>
      <c r="AR12" s="42">
        <v>110.5</v>
      </c>
      <c r="AS12" s="42">
        <v>110.5</v>
      </c>
      <c r="AT12" s="42">
        <v>110.5</v>
      </c>
      <c r="AU12" s="42">
        <v>98.1</v>
      </c>
      <c r="AV12" s="42">
        <v>98.1</v>
      </c>
      <c r="AW12" s="42">
        <v>101.9</v>
      </c>
      <c r="AX12" s="42">
        <v>101.9</v>
      </c>
      <c r="AY12" s="42">
        <v>105.8</v>
      </c>
      <c r="AZ12" s="42">
        <v>105.8</v>
      </c>
      <c r="BA12" s="42">
        <v>92.7</v>
      </c>
      <c r="BB12" s="42">
        <v>92.7</v>
      </c>
      <c r="BC12" s="42">
        <v>92.7</v>
      </c>
      <c r="BD12" s="42">
        <v>92.7</v>
      </c>
      <c r="BE12" s="42">
        <v>90.6</v>
      </c>
      <c r="BF12" s="42">
        <v>90.6</v>
      </c>
      <c r="BG12" s="42">
        <v>90.6</v>
      </c>
      <c r="BH12" s="42">
        <v>94.5</v>
      </c>
      <c r="BI12" s="42">
        <v>94.5</v>
      </c>
      <c r="BJ12" s="42">
        <v>94.5</v>
      </c>
      <c r="BK12" s="41">
        <v>4</v>
      </c>
      <c r="BL12" s="42">
        <v>102.5</v>
      </c>
      <c r="BM12" s="42">
        <v>106.4</v>
      </c>
      <c r="BN12" s="42">
        <v>106.4</v>
      </c>
      <c r="BO12" s="42">
        <v>105.5</v>
      </c>
      <c r="BP12" s="42">
        <v>105.5</v>
      </c>
      <c r="BQ12" s="42">
        <v>103.3</v>
      </c>
      <c r="BR12" s="42">
        <v>103.3</v>
      </c>
      <c r="BS12" s="42">
        <v>103.3</v>
      </c>
      <c r="BT12" s="42">
        <v>103.3</v>
      </c>
      <c r="BU12" s="42">
        <v>103.7</v>
      </c>
      <c r="BV12" s="42">
        <v>103.7</v>
      </c>
      <c r="BW12" s="42">
        <v>104.3</v>
      </c>
      <c r="BX12" s="42">
        <v>104.1</v>
      </c>
      <c r="BY12" s="42">
        <v>105.5</v>
      </c>
      <c r="BZ12" s="42">
        <v>108.1</v>
      </c>
      <c r="CA12" s="42">
        <v>108.1</v>
      </c>
      <c r="CB12" s="42">
        <v>111.9</v>
      </c>
      <c r="CC12" s="42">
        <v>111.9</v>
      </c>
      <c r="CD12" s="42">
        <v>111.4</v>
      </c>
      <c r="CE12" s="42">
        <v>112.6</v>
      </c>
      <c r="CF12" s="42">
        <v>116.5</v>
      </c>
      <c r="CG12" s="42">
        <v>117.1</v>
      </c>
      <c r="CH12" s="42">
        <v>117.1</v>
      </c>
      <c r="CI12" s="42">
        <v>117.1</v>
      </c>
      <c r="CJ12" s="42">
        <v>117.1</v>
      </c>
      <c r="CK12" s="42">
        <v>117.1</v>
      </c>
      <c r="CL12" s="42">
        <v>122.3</v>
      </c>
      <c r="CM12" s="42">
        <v>122.3</v>
      </c>
      <c r="CN12" s="42">
        <v>123.7</v>
      </c>
      <c r="CO12" s="42">
        <v>127.1</v>
      </c>
      <c r="CP12" s="42">
        <v>124.7</v>
      </c>
      <c r="CQ12" s="42">
        <v>131.80000000000001</v>
      </c>
      <c r="CR12" s="42">
        <v>132</v>
      </c>
      <c r="CS12" s="42">
        <v>131.5</v>
      </c>
      <c r="CT12" s="42">
        <v>132.19999999999999</v>
      </c>
      <c r="CU12" s="42">
        <v>132.4</v>
      </c>
      <c r="CV12" s="42">
        <v>132.5</v>
      </c>
      <c r="CW12" s="42">
        <v>132.5</v>
      </c>
      <c r="CX12" s="42">
        <v>132.5</v>
      </c>
      <c r="CY12" s="42">
        <v>132.5</v>
      </c>
      <c r="CZ12" s="42">
        <v>132.5</v>
      </c>
      <c r="DA12" s="42">
        <v>132.5</v>
      </c>
      <c r="DB12" s="42">
        <v>145.4</v>
      </c>
      <c r="DC12" s="42">
        <v>147.19999999999999</v>
      </c>
      <c r="DD12" s="42">
        <v>147.19999999999999</v>
      </c>
      <c r="DE12" s="42">
        <v>147.19999999999999</v>
      </c>
      <c r="DF12" s="42">
        <v>150.9</v>
      </c>
      <c r="DG12" s="42">
        <v>156.69999999999999</v>
      </c>
      <c r="DH12" s="42">
        <v>155.4</v>
      </c>
      <c r="DI12" s="42">
        <v>159.69999999999999</v>
      </c>
      <c r="DJ12" s="42">
        <v>160.6</v>
      </c>
      <c r="DK12" s="42">
        <v>160.6</v>
      </c>
      <c r="DL12" s="42">
        <v>160.6</v>
      </c>
      <c r="DM12" s="42">
        <v>160.6</v>
      </c>
      <c r="DN12" s="42">
        <v>185.8</v>
      </c>
      <c r="DO12" s="42">
        <v>166.7</v>
      </c>
      <c r="DP12" s="42">
        <v>166.4</v>
      </c>
      <c r="DQ12" s="42">
        <v>165.8</v>
      </c>
      <c r="DR12" s="42">
        <v>165.4</v>
      </c>
      <c r="DS12" s="42">
        <v>165.8</v>
      </c>
      <c r="DT12" s="41">
        <v>4</v>
      </c>
      <c r="DU12" s="42">
        <v>102</v>
      </c>
      <c r="DV12" s="42">
        <v>102</v>
      </c>
      <c r="DW12" s="42">
        <v>102.2</v>
      </c>
      <c r="DX12" s="42">
        <v>102.5</v>
      </c>
      <c r="DY12" s="42">
        <v>102.8</v>
      </c>
      <c r="DZ12" s="42">
        <v>104.1</v>
      </c>
      <c r="EA12" s="42">
        <v>104.8</v>
      </c>
      <c r="EB12" s="42">
        <v>104.8</v>
      </c>
      <c r="EC12" s="42">
        <v>105</v>
      </c>
      <c r="ED12" s="42">
        <v>106.2</v>
      </c>
      <c r="EE12" s="42">
        <v>107</v>
      </c>
      <c r="EF12" s="42">
        <v>108.8</v>
      </c>
      <c r="EG12" s="42">
        <v>111</v>
      </c>
      <c r="EH12" s="42">
        <v>111.5</v>
      </c>
      <c r="EI12" s="42">
        <v>112.5</v>
      </c>
      <c r="EJ12" s="42">
        <v>115.8</v>
      </c>
      <c r="EK12" s="42">
        <v>117.6</v>
      </c>
      <c r="EL12" s="42">
        <v>117.2</v>
      </c>
      <c r="EM12" s="42">
        <v>117.7</v>
      </c>
      <c r="EN12" s="42">
        <v>118.1</v>
      </c>
      <c r="EO12" s="42">
        <v>118.1</v>
      </c>
      <c r="EP12" s="42">
        <v>118.4</v>
      </c>
      <c r="EQ12" s="42">
        <v>119.2</v>
      </c>
      <c r="ER12" s="42">
        <v>118.8</v>
      </c>
      <c r="ES12" s="42">
        <v>118.7</v>
      </c>
      <c r="ET12" s="42">
        <v>118.7</v>
      </c>
      <c r="EU12" s="42">
        <v>119.8</v>
      </c>
      <c r="EV12" s="42">
        <v>119.8</v>
      </c>
      <c r="EW12" s="42">
        <v>119.8</v>
      </c>
      <c r="EX12" s="42">
        <v>119.4</v>
      </c>
      <c r="EY12" s="42">
        <v>119.3</v>
      </c>
      <c r="EZ12" s="42">
        <v>119.2</v>
      </c>
      <c r="FA12" s="42">
        <v>119.1</v>
      </c>
      <c r="FB12" s="42">
        <v>118.9</v>
      </c>
      <c r="FC12" s="42">
        <v>117.6</v>
      </c>
      <c r="FD12" s="42">
        <v>117.6</v>
      </c>
      <c r="FE12" s="42">
        <v>116.7</v>
      </c>
      <c r="FF12" s="42">
        <v>117.2</v>
      </c>
      <c r="FG12" s="42">
        <v>116.9</v>
      </c>
      <c r="FH12" s="42">
        <v>117.1</v>
      </c>
      <c r="FI12" s="42">
        <v>116.4</v>
      </c>
      <c r="FJ12" s="42">
        <v>116.6</v>
      </c>
      <c r="FK12" s="42">
        <v>117.3</v>
      </c>
      <c r="FL12" s="42">
        <v>118.6</v>
      </c>
      <c r="FM12" s="42">
        <v>118.5</v>
      </c>
      <c r="FN12" s="42">
        <v>118.8</v>
      </c>
      <c r="FO12" s="42">
        <v>119.2</v>
      </c>
      <c r="FP12" s="42">
        <v>119.2</v>
      </c>
      <c r="FQ12" s="42">
        <v>120.5</v>
      </c>
      <c r="FR12" s="42">
        <v>121</v>
      </c>
      <c r="FS12" s="42">
        <v>122.4</v>
      </c>
      <c r="FT12" s="42">
        <v>123.1</v>
      </c>
      <c r="FU12" s="42">
        <v>123.5</v>
      </c>
      <c r="FV12" s="42">
        <v>123.9</v>
      </c>
      <c r="FW12" s="42">
        <v>124.35</v>
      </c>
      <c r="FX12" s="42">
        <v>124.8</v>
      </c>
      <c r="FY12" s="42">
        <v>125.25</v>
      </c>
      <c r="FZ12" s="42">
        <v>125.8</v>
      </c>
      <c r="GA12" s="42">
        <v>126.1</v>
      </c>
      <c r="GB12" s="42">
        <v>126.65</v>
      </c>
    </row>
    <row r="13" spans="1:193" s="40" customFormat="1" ht="12" x14ac:dyDescent="0.2">
      <c r="A13" s="40" t="s">
        <v>192</v>
      </c>
      <c r="B13" s="41">
        <v>25</v>
      </c>
      <c r="C13" s="42">
        <v>101</v>
      </c>
      <c r="D13" s="42">
        <v>101.6</v>
      </c>
      <c r="E13" s="42">
        <v>101.6</v>
      </c>
      <c r="F13" s="42">
        <v>101.9</v>
      </c>
      <c r="G13" s="42">
        <v>101.9</v>
      </c>
      <c r="H13" s="42">
        <v>101.9</v>
      </c>
      <c r="I13" s="42">
        <v>102.5</v>
      </c>
      <c r="J13" s="42">
        <v>103.4</v>
      </c>
      <c r="K13" s="42">
        <v>105.8</v>
      </c>
      <c r="L13" s="42">
        <v>107.8</v>
      </c>
      <c r="M13" s="42">
        <v>115.1</v>
      </c>
      <c r="N13" s="42">
        <v>116.1</v>
      </c>
      <c r="O13" s="42">
        <v>119.6</v>
      </c>
      <c r="P13" s="42">
        <v>121.9</v>
      </c>
      <c r="Q13" s="42">
        <v>125.5</v>
      </c>
      <c r="R13" s="42">
        <v>125.5</v>
      </c>
      <c r="S13" s="42">
        <v>125.5</v>
      </c>
      <c r="T13" s="42">
        <v>125.5</v>
      </c>
      <c r="U13" s="42">
        <v>125.5</v>
      </c>
      <c r="V13" s="42">
        <v>125.5</v>
      </c>
      <c r="W13" s="42">
        <v>125.5</v>
      </c>
      <c r="X13" s="42">
        <v>126.5</v>
      </c>
      <c r="Y13" s="42">
        <v>128.80000000000001</v>
      </c>
      <c r="Z13" s="42">
        <v>128.80000000000001</v>
      </c>
      <c r="AA13" s="42">
        <v>128.80000000000001</v>
      </c>
      <c r="AB13" s="42">
        <v>128.80000000000001</v>
      </c>
      <c r="AC13" s="42">
        <v>135</v>
      </c>
      <c r="AD13" s="42">
        <v>135</v>
      </c>
      <c r="AE13" s="42">
        <v>137.1</v>
      </c>
      <c r="AF13" s="42">
        <v>137.30000000000001</v>
      </c>
      <c r="AG13" s="42">
        <v>145.5</v>
      </c>
      <c r="AH13" s="42">
        <v>146.6</v>
      </c>
      <c r="AI13" s="42">
        <v>146.6</v>
      </c>
      <c r="AJ13" s="42">
        <v>146.9</v>
      </c>
      <c r="AK13" s="42">
        <v>150.9</v>
      </c>
      <c r="AL13" s="42">
        <v>151.4</v>
      </c>
      <c r="AM13" s="42">
        <v>152.80000000000001</v>
      </c>
      <c r="AN13" s="42">
        <v>153</v>
      </c>
      <c r="AO13" s="42">
        <v>153</v>
      </c>
      <c r="AP13" s="42">
        <v>154.1</v>
      </c>
      <c r="AQ13" s="42">
        <v>154.1</v>
      </c>
      <c r="AR13" s="42">
        <v>154.1</v>
      </c>
      <c r="AS13" s="42">
        <v>154.19999999999999</v>
      </c>
      <c r="AT13" s="42">
        <v>154.19999999999999</v>
      </c>
      <c r="AU13" s="42">
        <v>154.19999999999999</v>
      </c>
      <c r="AV13" s="42">
        <v>154.19999999999999</v>
      </c>
      <c r="AW13" s="42">
        <v>154.19999999999999</v>
      </c>
      <c r="AX13" s="42">
        <v>154.19999999999999</v>
      </c>
      <c r="AY13" s="42">
        <v>157.1</v>
      </c>
      <c r="AZ13" s="42">
        <v>157.1</v>
      </c>
      <c r="BA13" s="42">
        <v>157.1</v>
      </c>
      <c r="BB13" s="42">
        <v>158.30000000000001</v>
      </c>
      <c r="BC13" s="42">
        <v>158.30000000000001</v>
      </c>
      <c r="BD13" s="42">
        <v>158.30000000000001</v>
      </c>
      <c r="BE13" s="42">
        <v>161.6</v>
      </c>
      <c r="BF13" s="42">
        <v>161.6</v>
      </c>
      <c r="BG13" s="42">
        <v>161.6</v>
      </c>
      <c r="BH13" s="42">
        <v>161.6</v>
      </c>
      <c r="BI13" s="42">
        <v>161.6</v>
      </c>
      <c r="BJ13" s="42">
        <v>172.6</v>
      </c>
      <c r="BK13" s="41">
        <v>25</v>
      </c>
      <c r="BL13" s="42">
        <v>106</v>
      </c>
      <c r="BM13" s="42">
        <v>106.4</v>
      </c>
      <c r="BN13" s="42">
        <v>113.3</v>
      </c>
      <c r="BO13" s="42">
        <v>113.3</v>
      </c>
      <c r="BP13" s="42">
        <v>113.3</v>
      </c>
      <c r="BQ13" s="42">
        <v>117.6</v>
      </c>
      <c r="BR13" s="42">
        <v>117.6</v>
      </c>
      <c r="BS13" s="42">
        <v>119.2</v>
      </c>
      <c r="BT13" s="42">
        <v>119.2</v>
      </c>
      <c r="BU13" s="42">
        <v>120.8</v>
      </c>
      <c r="BV13" s="42">
        <v>139.6</v>
      </c>
      <c r="BW13" s="42">
        <v>144.6</v>
      </c>
      <c r="BX13" s="42">
        <v>144.6</v>
      </c>
      <c r="BY13" s="42">
        <v>144.6</v>
      </c>
      <c r="BZ13" s="42">
        <v>144.6</v>
      </c>
      <c r="CA13" s="42">
        <v>144.6</v>
      </c>
      <c r="CB13" s="42">
        <v>144.6</v>
      </c>
      <c r="CC13" s="42">
        <v>145.19999999999999</v>
      </c>
      <c r="CD13" s="42">
        <v>151.30000000000001</v>
      </c>
      <c r="CE13" s="42">
        <v>151.30000000000001</v>
      </c>
      <c r="CF13" s="42">
        <v>151.30000000000001</v>
      </c>
      <c r="CG13" s="42">
        <v>151.9</v>
      </c>
      <c r="CH13" s="42">
        <v>151.9</v>
      </c>
      <c r="CI13" s="42">
        <v>151.9</v>
      </c>
      <c r="CJ13" s="42">
        <v>153.5</v>
      </c>
      <c r="CK13" s="42">
        <v>153.9</v>
      </c>
      <c r="CL13" s="42">
        <v>154.80000000000001</v>
      </c>
      <c r="CM13" s="42">
        <v>155.6</v>
      </c>
      <c r="CN13" s="42">
        <v>155.6</v>
      </c>
      <c r="CO13" s="42">
        <v>155.6</v>
      </c>
      <c r="CP13" s="42">
        <v>155.6</v>
      </c>
      <c r="CQ13" s="42">
        <v>155.6</v>
      </c>
      <c r="CR13" s="42">
        <v>157.5</v>
      </c>
      <c r="CS13" s="42">
        <v>158.4</v>
      </c>
      <c r="CT13" s="42">
        <v>158.4</v>
      </c>
      <c r="CU13" s="42">
        <v>160.69999999999999</v>
      </c>
      <c r="CV13" s="42">
        <v>164.2</v>
      </c>
      <c r="CW13" s="42">
        <v>164.2</v>
      </c>
      <c r="CX13" s="42">
        <v>164.2</v>
      </c>
      <c r="CY13" s="42">
        <v>164.2</v>
      </c>
      <c r="CZ13" s="42">
        <v>164.2</v>
      </c>
      <c r="DA13" s="42">
        <v>164.2</v>
      </c>
      <c r="DB13" s="42">
        <v>164.2</v>
      </c>
      <c r="DC13" s="42">
        <v>166.6</v>
      </c>
      <c r="DD13" s="42">
        <v>166.6</v>
      </c>
      <c r="DE13" s="42">
        <v>165.7</v>
      </c>
      <c r="DF13" s="42">
        <v>165.7</v>
      </c>
      <c r="DG13" s="42">
        <v>169.1</v>
      </c>
      <c r="DH13" s="42">
        <v>172.3</v>
      </c>
      <c r="DI13" s="42">
        <v>172.3</v>
      </c>
      <c r="DJ13" s="42">
        <v>173.3</v>
      </c>
      <c r="DK13" s="42">
        <v>173.3</v>
      </c>
      <c r="DL13" s="42">
        <v>173.3</v>
      </c>
      <c r="DM13" s="42">
        <v>173.3</v>
      </c>
      <c r="DN13" s="42">
        <v>173.3</v>
      </c>
      <c r="DO13" s="42">
        <v>177.6</v>
      </c>
      <c r="DP13" s="42">
        <v>178.5</v>
      </c>
      <c r="DQ13" s="42">
        <v>178.9</v>
      </c>
      <c r="DR13" s="42">
        <v>178.9</v>
      </c>
      <c r="DS13" s="42">
        <v>178.9</v>
      </c>
      <c r="DT13" s="41">
        <v>30</v>
      </c>
      <c r="DU13" s="42">
        <v>100.9</v>
      </c>
      <c r="DV13" s="42">
        <v>100.9</v>
      </c>
      <c r="DW13" s="42">
        <v>101.1</v>
      </c>
      <c r="DX13" s="42">
        <v>101.1</v>
      </c>
      <c r="DY13" s="42">
        <v>101.6</v>
      </c>
      <c r="DZ13" s="42">
        <v>101.6</v>
      </c>
      <c r="EA13" s="42">
        <v>102.9</v>
      </c>
      <c r="EB13" s="42">
        <v>102.9</v>
      </c>
      <c r="EC13" s="42">
        <v>102.9</v>
      </c>
      <c r="ED13" s="42">
        <v>102.9</v>
      </c>
      <c r="EE13" s="42">
        <v>103.6</v>
      </c>
      <c r="EF13" s="42">
        <v>103.8</v>
      </c>
      <c r="EG13" s="42">
        <v>103.9</v>
      </c>
      <c r="EH13" s="42">
        <v>103.9</v>
      </c>
      <c r="EI13" s="42">
        <v>111.1</v>
      </c>
      <c r="EJ13" s="42">
        <v>111.3</v>
      </c>
      <c r="EK13" s="42">
        <v>111.6</v>
      </c>
      <c r="EL13" s="42">
        <v>111.6</v>
      </c>
      <c r="EM13" s="42">
        <v>112.1</v>
      </c>
      <c r="EN13" s="42">
        <v>112.6</v>
      </c>
      <c r="EO13" s="42">
        <v>113.2</v>
      </c>
      <c r="EP13" s="42">
        <v>114.9</v>
      </c>
      <c r="EQ13" s="42">
        <v>114.9</v>
      </c>
      <c r="ER13" s="42">
        <v>114.9</v>
      </c>
      <c r="ES13" s="42">
        <v>114.9</v>
      </c>
      <c r="ET13" s="42">
        <v>114.9</v>
      </c>
      <c r="EU13" s="42">
        <v>114.9</v>
      </c>
      <c r="EV13" s="42">
        <v>115</v>
      </c>
      <c r="EW13" s="42">
        <v>115.2</v>
      </c>
      <c r="EX13" s="42">
        <v>115.5</v>
      </c>
      <c r="EY13" s="42">
        <v>116.6</v>
      </c>
      <c r="EZ13" s="42">
        <v>116.8</v>
      </c>
      <c r="FA13" s="42">
        <v>117.2</v>
      </c>
      <c r="FB13" s="42">
        <v>117.2</v>
      </c>
      <c r="FC13" s="42">
        <v>118.2</v>
      </c>
      <c r="FD13" s="42">
        <v>120.2</v>
      </c>
      <c r="FE13" s="42">
        <v>121.1</v>
      </c>
      <c r="FF13" s="42">
        <v>121.3</v>
      </c>
      <c r="FG13" s="42">
        <v>121.5</v>
      </c>
      <c r="FH13" s="42">
        <v>125.9</v>
      </c>
      <c r="FI13" s="42">
        <v>126.7</v>
      </c>
      <c r="FJ13" s="42">
        <v>129.19999999999999</v>
      </c>
      <c r="FK13" s="42">
        <v>129.69999999999999</v>
      </c>
      <c r="FL13" s="42">
        <v>129.69999999999999</v>
      </c>
      <c r="FM13" s="42">
        <v>131.1</v>
      </c>
      <c r="FN13" s="42">
        <v>131.1</v>
      </c>
      <c r="FO13" s="42">
        <v>131.4</v>
      </c>
      <c r="FP13" s="42">
        <v>131.9</v>
      </c>
      <c r="FQ13" s="42">
        <v>132.80000000000001</v>
      </c>
      <c r="FR13" s="42">
        <v>132.80000000000001</v>
      </c>
      <c r="FS13" s="42">
        <v>132.80000000000001</v>
      </c>
      <c r="FT13" s="42">
        <v>133</v>
      </c>
      <c r="FU13" s="42">
        <v>133.6</v>
      </c>
      <c r="FV13" s="42">
        <v>133.6</v>
      </c>
      <c r="FW13" s="42">
        <v>134.36000000000001</v>
      </c>
      <c r="FX13" s="42">
        <v>135.21</v>
      </c>
      <c r="FY13" s="42">
        <v>135.21</v>
      </c>
      <c r="FZ13" s="42">
        <v>135.21</v>
      </c>
      <c r="GA13" s="42">
        <v>136.81</v>
      </c>
      <c r="GB13" s="42">
        <v>136.81</v>
      </c>
    </row>
    <row r="14" spans="1:193" x14ac:dyDescent="0.25">
      <c r="A14" t="s">
        <v>193</v>
      </c>
      <c r="B14" s="37">
        <f>SUM(B15:B20)</f>
        <v>64</v>
      </c>
      <c r="C14" s="38">
        <f t="shared" ref="C14:BJ14" si="6">(C15*$B$15+C16*$B$16+C17*$B$17+C18*$B$18+C19*$B$19+C20*$B$20)/$B$14</f>
        <v>99.157812499999991</v>
      </c>
      <c r="D14" s="38">
        <f t="shared" si="6"/>
        <v>102.253125</v>
      </c>
      <c r="E14" s="38">
        <f t="shared" si="6"/>
        <v>103.56406249999999</v>
      </c>
      <c r="F14" s="38">
        <f t="shared" si="6"/>
        <v>104.371875</v>
      </c>
      <c r="G14" s="38">
        <f t="shared" si="6"/>
        <v>105.215625</v>
      </c>
      <c r="H14" s="38">
        <f t="shared" si="6"/>
        <v>105.34531250000001</v>
      </c>
      <c r="I14" s="38">
        <f t="shared" si="6"/>
        <v>105.80781249999998</v>
      </c>
      <c r="J14" s="38">
        <f t="shared" si="6"/>
        <v>105.9109375</v>
      </c>
      <c r="K14" s="38">
        <f t="shared" si="6"/>
        <v>106.25156249999999</v>
      </c>
      <c r="L14" s="38">
        <f t="shared" si="6"/>
        <v>105.78906249999999</v>
      </c>
      <c r="M14" s="38">
        <f t="shared" si="6"/>
        <v>106.06875000000001</v>
      </c>
      <c r="N14" s="38">
        <f t="shared" si="6"/>
        <v>107.63593750000001</v>
      </c>
      <c r="O14" s="38">
        <f t="shared" si="6"/>
        <v>110.09531250000001</v>
      </c>
      <c r="P14" s="38">
        <f t="shared" si="6"/>
        <v>115.07968750000001</v>
      </c>
      <c r="Q14" s="38">
        <f t="shared" si="6"/>
        <v>118.24375000000001</v>
      </c>
      <c r="R14" s="38">
        <f t="shared" si="6"/>
        <v>120.4</v>
      </c>
      <c r="S14" s="38">
        <f t="shared" si="6"/>
        <v>115.3515625</v>
      </c>
      <c r="T14" s="38">
        <f t="shared" si="6"/>
        <v>119.05624999999998</v>
      </c>
      <c r="U14" s="38">
        <f t="shared" si="6"/>
        <v>120.05312499999999</v>
      </c>
      <c r="V14" s="38">
        <f t="shared" si="6"/>
        <v>121.39374999999998</v>
      </c>
      <c r="W14" s="38">
        <f t="shared" si="6"/>
        <v>123.12343750000001</v>
      </c>
      <c r="X14" s="38">
        <f t="shared" si="6"/>
        <v>130.27656249999998</v>
      </c>
      <c r="Y14" s="38">
        <f t="shared" si="6"/>
        <v>133.53281249999998</v>
      </c>
      <c r="Z14" s="38">
        <f t="shared" si="6"/>
        <v>132.56874999999999</v>
      </c>
      <c r="AA14" s="38">
        <f t="shared" si="6"/>
        <v>132.54062500000003</v>
      </c>
      <c r="AB14" s="38">
        <f t="shared" si="6"/>
        <v>133.98125000000002</v>
      </c>
      <c r="AC14" s="38">
        <f t="shared" si="6"/>
        <v>134.58281249999999</v>
      </c>
      <c r="AD14" s="38">
        <f t="shared" si="6"/>
        <v>134.72499999999999</v>
      </c>
      <c r="AE14" s="38">
        <f t="shared" si="6"/>
        <v>139.52499999999998</v>
      </c>
      <c r="AF14" s="38">
        <f t="shared" si="6"/>
        <v>141.47499999999999</v>
      </c>
      <c r="AG14" s="38">
        <f t="shared" si="6"/>
        <v>143.85</v>
      </c>
      <c r="AH14" s="38">
        <f t="shared" si="6"/>
        <v>145.22031250000001</v>
      </c>
      <c r="AI14" s="38">
        <f t="shared" si="6"/>
        <v>143.10624999999999</v>
      </c>
      <c r="AJ14" s="38">
        <f t="shared" si="6"/>
        <v>142.81874999999999</v>
      </c>
      <c r="AK14" s="38">
        <f t="shared" si="6"/>
        <v>141.67656249999999</v>
      </c>
      <c r="AL14" s="38">
        <f t="shared" si="6"/>
        <v>143.00937499999998</v>
      </c>
      <c r="AM14" s="38">
        <f t="shared" si="6"/>
        <v>143.1640625</v>
      </c>
      <c r="AN14" s="38">
        <f t="shared" si="6"/>
        <v>142.796875</v>
      </c>
      <c r="AO14" s="38">
        <f t="shared" si="6"/>
        <v>142.77812499999999</v>
      </c>
      <c r="AP14" s="38">
        <f t="shared" si="6"/>
        <v>142.77812499999999</v>
      </c>
      <c r="AQ14" s="38">
        <f t="shared" si="6"/>
        <v>144.234375</v>
      </c>
      <c r="AR14" s="38">
        <f t="shared" si="6"/>
        <v>145.57343750000001</v>
      </c>
      <c r="AS14" s="38">
        <f t="shared" si="6"/>
        <v>147.47031250000001</v>
      </c>
      <c r="AT14" s="38">
        <f t="shared" si="6"/>
        <v>145.65312499999999</v>
      </c>
      <c r="AU14" s="38">
        <f t="shared" si="6"/>
        <v>134.3046875</v>
      </c>
      <c r="AV14" s="38">
        <f t="shared" si="6"/>
        <v>136.42343750000001</v>
      </c>
      <c r="AW14" s="38">
        <f t="shared" si="6"/>
        <v>136.4609375</v>
      </c>
      <c r="AX14" s="38">
        <f t="shared" si="6"/>
        <v>137.80625000000001</v>
      </c>
      <c r="AY14" s="38">
        <f t="shared" si="6"/>
        <v>136.77968749999999</v>
      </c>
      <c r="AZ14" s="38">
        <f t="shared" si="6"/>
        <v>138.58906250000001</v>
      </c>
      <c r="BA14" s="38">
        <f t="shared" si="6"/>
        <v>138.70781250000002</v>
      </c>
      <c r="BB14" s="38">
        <f t="shared" si="6"/>
        <v>137.515625</v>
      </c>
      <c r="BC14" s="38">
        <f t="shared" si="6"/>
        <v>143.72187500000001</v>
      </c>
      <c r="BD14" s="38">
        <f t="shared" si="6"/>
        <v>143.73906250000002</v>
      </c>
      <c r="BE14" s="38">
        <f t="shared" si="6"/>
        <v>143.40312499999999</v>
      </c>
      <c r="BF14" s="38">
        <f t="shared" si="6"/>
        <v>143.13437500000001</v>
      </c>
      <c r="BG14" s="38">
        <f t="shared" si="6"/>
        <v>143.10781249999999</v>
      </c>
      <c r="BH14" s="38">
        <f t="shared" si="6"/>
        <v>143.19218750000002</v>
      </c>
      <c r="BI14" s="38">
        <f t="shared" si="6"/>
        <v>145.08124999999998</v>
      </c>
      <c r="BJ14" s="38">
        <f t="shared" si="6"/>
        <v>146.5078125</v>
      </c>
      <c r="BK14" s="37">
        <f>SUM(BK15:BK20)</f>
        <v>67</v>
      </c>
      <c r="BL14" s="38">
        <f>(BL15*$BK$15+BL16*$BK$16+BL17*$BK$17+BL18*$BK$18+BL19*$BK$19+BL20*$BK$20)/$BK$14</f>
        <v>104.11641791044777</v>
      </c>
      <c r="BM14" s="38">
        <f t="shared" ref="BM14:DS14" si="7">(BM15*$BK$15+BM16*$BK$16+BM17*$BK$17+BM18*$BK$18+BM19*$BK$19+BM20*$BK$20)/$BK$14</f>
        <v>104.03731343283582</v>
      </c>
      <c r="BN14" s="38">
        <f t="shared" si="7"/>
        <v>103.70298507462687</v>
      </c>
      <c r="BO14" s="38">
        <f t="shared" si="7"/>
        <v>105.38059701492537</v>
      </c>
      <c r="BP14" s="38">
        <f t="shared" si="7"/>
        <v>105.6089552238806</v>
      </c>
      <c r="BQ14" s="38">
        <f t="shared" si="7"/>
        <v>106.47462686567162</v>
      </c>
      <c r="BR14" s="38">
        <f t="shared" si="7"/>
        <v>107.70149253731343</v>
      </c>
      <c r="BS14" s="38">
        <f t="shared" si="7"/>
        <v>108.56865671641792</v>
      </c>
      <c r="BT14" s="38">
        <f t="shared" si="7"/>
        <v>108.91194029850747</v>
      </c>
      <c r="BU14" s="38">
        <f t="shared" si="7"/>
        <v>108.68805970149255</v>
      </c>
      <c r="BV14" s="38">
        <f t="shared" si="7"/>
        <v>109.5716417910448</v>
      </c>
      <c r="BW14" s="38">
        <f t="shared" si="7"/>
        <v>109.60895522388061</v>
      </c>
      <c r="BX14" s="38">
        <f t="shared" si="7"/>
        <v>109.05970149253731</v>
      </c>
      <c r="BY14" s="38">
        <f t="shared" si="7"/>
        <v>109.65522388059702</v>
      </c>
      <c r="BZ14" s="38">
        <f t="shared" si="7"/>
        <v>109.57014925373136</v>
      </c>
      <c r="CA14" s="38">
        <f t="shared" si="7"/>
        <v>109.57014925373136</v>
      </c>
      <c r="CB14" s="38">
        <f t="shared" si="7"/>
        <v>113.66716417910446</v>
      </c>
      <c r="CC14" s="38">
        <f t="shared" si="7"/>
        <v>114.13134328358208</v>
      </c>
      <c r="CD14" s="38">
        <f t="shared" si="7"/>
        <v>114.18358208955223</v>
      </c>
      <c r="CE14" s="38">
        <f t="shared" si="7"/>
        <v>114.04776119402985</v>
      </c>
      <c r="CF14" s="38">
        <f t="shared" si="7"/>
        <v>114.76268656716417</v>
      </c>
      <c r="CG14" s="38">
        <f t="shared" si="7"/>
        <v>115.22686567164179</v>
      </c>
      <c r="CH14" s="38">
        <f t="shared" si="7"/>
        <v>115.57910447761193</v>
      </c>
      <c r="CI14" s="38">
        <f t="shared" si="7"/>
        <v>118.84029850746268</v>
      </c>
      <c r="CJ14" s="38">
        <f t="shared" si="7"/>
        <v>118.18507462686567</v>
      </c>
      <c r="CK14" s="38">
        <f t="shared" si="7"/>
        <v>119.0865671641791</v>
      </c>
      <c r="CL14" s="38">
        <f t="shared" si="7"/>
        <v>119.77462686567164</v>
      </c>
      <c r="CM14" s="38">
        <f t="shared" si="7"/>
        <v>121.01343283582089</v>
      </c>
      <c r="CN14" s="38">
        <f t="shared" si="7"/>
        <v>121.55671641791044</v>
      </c>
      <c r="CO14" s="38">
        <f t="shared" si="7"/>
        <v>122.4776119402985</v>
      </c>
      <c r="CP14" s="38">
        <f t="shared" si="7"/>
        <v>123.66417910447761</v>
      </c>
      <c r="CQ14" s="38">
        <f t="shared" si="7"/>
        <v>123.66119402985073</v>
      </c>
      <c r="CR14" s="38">
        <f t="shared" si="7"/>
        <v>124.81940298507465</v>
      </c>
      <c r="CS14" s="38">
        <f t="shared" si="7"/>
        <v>125.07910447761193</v>
      </c>
      <c r="CT14" s="38">
        <f t="shared" si="7"/>
        <v>124.26865671641791</v>
      </c>
      <c r="CU14" s="38">
        <f t="shared" si="7"/>
        <v>122.47014925373135</v>
      </c>
      <c r="CV14" s="38">
        <f t="shared" si="7"/>
        <v>123.77462686567164</v>
      </c>
      <c r="CW14" s="38">
        <f t="shared" si="7"/>
        <v>125.4582089552239</v>
      </c>
      <c r="CX14" s="38">
        <f t="shared" si="7"/>
        <v>127.20746268656715</v>
      </c>
      <c r="CY14" s="38">
        <f t="shared" si="7"/>
        <v>129.59104477611939</v>
      </c>
      <c r="CZ14" s="38">
        <f t="shared" si="7"/>
        <v>131.22388059701493</v>
      </c>
      <c r="DA14" s="38">
        <f t="shared" si="7"/>
        <v>131.66119402985075</v>
      </c>
      <c r="DB14" s="38">
        <f t="shared" si="7"/>
        <v>128.68059701492538</v>
      </c>
      <c r="DC14" s="38">
        <f t="shared" si="7"/>
        <v>132.36268656716416</v>
      </c>
      <c r="DD14" s="38">
        <f t="shared" si="7"/>
        <v>132.56567164179103</v>
      </c>
      <c r="DE14" s="38">
        <f t="shared" si="7"/>
        <v>133.97164179104479</v>
      </c>
      <c r="DF14" s="38">
        <f t="shared" si="7"/>
        <v>134.95373134328358</v>
      </c>
      <c r="DG14" s="38">
        <f t="shared" si="7"/>
        <v>143.75820895522386</v>
      </c>
      <c r="DH14" s="38">
        <f t="shared" si="7"/>
        <v>145.74179104477614</v>
      </c>
      <c r="DI14" s="38">
        <f t="shared" si="7"/>
        <v>145.48955223880597</v>
      </c>
      <c r="DJ14" s="38">
        <f t="shared" si="7"/>
        <v>146.0641791044776</v>
      </c>
      <c r="DK14" s="38">
        <f t="shared" si="7"/>
        <v>148.13731343283584</v>
      </c>
      <c r="DL14" s="38">
        <f t="shared" si="7"/>
        <v>148.21194029850747</v>
      </c>
      <c r="DM14" s="38">
        <f t="shared" si="7"/>
        <v>148.71641791044777</v>
      </c>
      <c r="DN14" s="38">
        <f t="shared" si="7"/>
        <v>148.64179104477611</v>
      </c>
      <c r="DO14" s="38">
        <f t="shared" si="7"/>
        <v>149.1149253731343</v>
      </c>
      <c r="DP14" s="38">
        <f t="shared" si="7"/>
        <v>151.64328358208957</v>
      </c>
      <c r="DQ14" s="38">
        <f t="shared" si="7"/>
        <v>151.85373134328358</v>
      </c>
      <c r="DR14" s="38">
        <f t="shared" si="7"/>
        <v>151.91492537313431</v>
      </c>
      <c r="DS14" s="38">
        <f t="shared" si="7"/>
        <v>152.77462686567165</v>
      </c>
      <c r="DT14" s="37">
        <f>SUM(DT15:DT20)</f>
        <v>57</v>
      </c>
      <c r="DU14" s="39">
        <f>(DU15*$DT$15+DU16*$DT$16+DU17*$DT$17+DU18*$DT$18+DU19*$DT$19+DU20*$DT$20)/$DT$14</f>
        <v>101.09122807017545</v>
      </c>
      <c r="DV14" s="39">
        <f t="shared" ref="DV14:GB14" si="8">(DV15*$DT$15+DV16*$DT$16+DV17*$DT$17+DV18*$DT$18+DV19*$DT$19+DV20*$DT$20)/$DT$14</f>
        <v>101.89473684210526</v>
      </c>
      <c r="DW14" s="39">
        <f t="shared" si="8"/>
        <v>102.05438596491229</v>
      </c>
      <c r="DX14" s="39">
        <f t="shared" si="8"/>
        <v>102.31754385964913</v>
      </c>
      <c r="DY14" s="39">
        <f t="shared" si="8"/>
        <v>102.40701754385965</v>
      </c>
      <c r="DZ14" s="39">
        <f t="shared" si="8"/>
        <v>102.68596491228071</v>
      </c>
      <c r="EA14" s="39">
        <f t="shared" si="8"/>
        <v>103.64912280701753</v>
      </c>
      <c r="EB14" s="39">
        <f t="shared" si="8"/>
        <v>103.7</v>
      </c>
      <c r="EC14" s="39">
        <f t="shared" si="8"/>
        <v>102.93859649122807</v>
      </c>
      <c r="ED14" s="39">
        <f t="shared" si="8"/>
        <v>103.12456140350878</v>
      </c>
      <c r="EE14" s="39">
        <f t="shared" si="8"/>
        <v>103.94736842105263</v>
      </c>
      <c r="EF14" s="39">
        <f t="shared" si="8"/>
        <v>105.59473684210526</v>
      </c>
      <c r="EG14" s="39">
        <f t="shared" si="8"/>
        <v>106.52280701754387</v>
      </c>
      <c r="EH14" s="39">
        <f t="shared" si="8"/>
        <v>109.37017543859648</v>
      </c>
      <c r="EI14" s="39">
        <f t="shared" si="8"/>
        <v>109.58421052631577</v>
      </c>
      <c r="EJ14" s="39">
        <f t="shared" si="8"/>
        <v>109.39122807017543</v>
      </c>
      <c r="EK14" s="39">
        <f t="shared" si="8"/>
        <v>109.74736842105263</v>
      </c>
      <c r="EL14" s="39">
        <f t="shared" si="8"/>
        <v>109.7421052631579</v>
      </c>
      <c r="EM14" s="39">
        <f t="shared" si="8"/>
        <v>109.84385964912282</v>
      </c>
      <c r="EN14" s="39">
        <f t="shared" si="8"/>
        <v>109.60350877192984</v>
      </c>
      <c r="EO14" s="39">
        <f t="shared" si="8"/>
        <v>109.49298245614035</v>
      </c>
      <c r="EP14" s="39">
        <f t="shared" si="8"/>
        <v>109.40877192982455</v>
      </c>
      <c r="EQ14" s="39">
        <f t="shared" si="8"/>
        <v>109.65614035087721</v>
      </c>
      <c r="ER14" s="39">
        <f t="shared" si="8"/>
        <v>109.94736842105263</v>
      </c>
      <c r="ES14" s="39">
        <f t="shared" si="8"/>
        <v>109.81228070175437</v>
      </c>
      <c r="ET14" s="39">
        <f t="shared" si="8"/>
        <v>109.69122807017543</v>
      </c>
      <c r="EU14" s="39">
        <f t="shared" si="8"/>
        <v>109.64561403508772</v>
      </c>
      <c r="EV14" s="39">
        <f t="shared" si="8"/>
        <v>109.26491228070175</v>
      </c>
      <c r="EW14" s="39">
        <f t="shared" si="8"/>
        <v>107.86491228070177</v>
      </c>
      <c r="EX14" s="39">
        <f t="shared" si="8"/>
        <v>107.69999999999999</v>
      </c>
      <c r="EY14" s="39">
        <f t="shared" si="8"/>
        <v>108.02105263157894</v>
      </c>
      <c r="EZ14" s="39">
        <f t="shared" si="8"/>
        <v>107.67543859649123</v>
      </c>
      <c r="FA14" s="39">
        <f t="shared" si="8"/>
        <v>108.32105263157895</v>
      </c>
      <c r="FB14" s="39">
        <f t="shared" si="8"/>
        <v>108.15263157894736</v>
      </c>
      <c r="FC14" s="39">
        <f t="shared" si="8"/>
        <v>108.40350877192982</v>
      </c>
      <c r="FD14" s="39">
        <f t="shared" si="8"/>
        <v>108.23157894736843</v>
      </c>
      <c r="FE14" s="39">
        <f t="shared" si="8"/>
        <v>110.05964912280702</v>
      </c>
      <c r="FF14" s="39">
        <f t="shared" si="8"/>
        <v>110.36842105263158</v>
      </c>
      <c r="FG14" s="39">
        <f t="shared" si="8"/>
        <v>110.58421052631577</v>
      </c>
      <c r="FH14" s="39">
        <f t="shared" si="8"/>
        <v>111.11578947368422</v>
      </c>
      <c r="FI14" s="39">
        <f t="shared" si="8"/>
        <v>111.31578947368421</v>
      </c>
      <c r="FJ14" s="39">
        <f t="shared" si="8"/>
        <v>112.06666666666666</v>
      </c>
      <c r="FK14" s="39">
        <f t="shared" si="8"/>
        <v>112.39649122807016</v>
      </c>
      <c r="FL14" s="39">
        <f t="shared" si="8"/>
        <v>112.31403508771929</v>
      </c>
      <c r="FM14" s="39">
        <f t="shared" si="8"/>
        <v>112.98947368421052</v>
      </c>
      <c r="FN14" s="39">
        <f t="shared" si="8"/>
        <v>113.72456140350877</v>
      </c>
      <c r="FO14" s="39">
        <f t="shared" si="8"/>
        <v>114.71228070175439</v>
      </c>
      <c r="FP14" s="39">
        <f t="shared" si="8"/>
        <v>118.56140350877192</v>
      </c>
      <c r="FQ14" s="39">
        <f t="shared" si="8"/>
        <v>120.74561403508773</v>
      </c>
      <c r="FR14" s="38">
        <f t="shared" si="8"/>
        <v>123.59473684210526</v>
      </c>
      <c r="FS14" s="38">
        <f t="shared" si="8"/>
        <v>124.55964912280703</v>
      </c>
      <c r="FT14" s="38">
        <f t="shared" si="8"/>
        <v>125.96140350877194</v>
      </c>
      <c r="FU14" s="38">
        <f t="shared" si="8"/>
        <v>127.08421052631579</v>
      </c>
      <c r="FV14" s="38">
        <f t="shared" si="8"/>
        <v>128.20350877192982</v>
      </c>
      <c r="FW14" s="38">
        <f t="shared" si="8"/>
        <v>129.79866908650936</v>
      </c>
      <c r="FX14" s="38">
        <f t="shared" si="8"/>
        <v>129.7238354506957</v>
      </c>
      <c r="FY14" s="38">
        <f t="shared" si="8"/>
        <v>129.6537810042347</v>
      </c>
      <c r="FZ14" s="38">
        <f t="shared" si="8"/>
        <v>130.23793103448276</v>
      </c>
      <c r="GA14" s="38">
        <f t="shared" si="8"/>
        <v>130.13230490018151</v>
      </c>
      <c r="GB14" s="38">
        <f t="shared" si="8"/>
        <v>130.28529945553538</v>
      </c>
    </row>
    <row r="15" spans="1:193" s="40" customFormat="1" ht="12" x14ac:dyDescent="0.2">
      <c r="A15" s="40" t="s">
        <v>194</v>
      </c>
      <c r="B15" s="41">
        <v>23</v>
      </c>
      <c r="C15" s="42">
        <v>99.6</v>
      </c>
      <c r="D15" s="42">
        <v>101</v>
      </c>
      <c r="E15" s="42">
        <v>103.5</v>
      </c>
      <c r="F15" s="42">
        <v>104.1</v>
      </c>
      <c r="G15" s="42">
        <v>106.1</v>
      </c>
      <c r="H15" s="42">
        <v>106</v>
      </c>
      <c r="I15" s="42">
        <v>107</v>
      </c>
      <c r="J15" s="42">
        <v>107.2</v>
      </c>
      <c r="K15" s="42">
        <v>108.2</v>
      </c>
      <c r="L15" s="42">
        <v>106.8</v>
      </c>
      <c r="M15" s="42">
        <v>107.7</v>
      </c>
      <c r="N15" s="42">
        <v>109</v>
      </c>
      <c r="O15" s="42">
        <v>112.4</v>
      </c>
      <c r="P15" s="42">
        <v>115.9</v>
      </c>
      <c r="Q15" s="42">
        <v>116.7</v>
      </c>
      <c r="R15" s="42">
        <v>120.9</v>
      </c>
      <c r="S15" s="42">
        <v>116.9</v>
      </c>
      <c r="T15" s="42">
        <v>120.1</v>
      </c>
      <c r="U15" s="42">
        <v>121.5</v>
      </c>
      <c r="V15" s="42">
        <v>125.1</v>
      </c>
      <c r="W15" s="42">
        <v>126</v>
      </c>
      <c r="X15" s="42">
        <v>141.30000000000001</v>
      </c>
      <c r="Y15" s="42">
        <v>144.19999999999999</v>
      </c>
      <c r="Z15" s="42">
        <v>144.19999999999999</v>
      </c>
      <c r="AA15" s="42">
        <v>144.9</v>
      </c>
      <c r="AB15" s="42">
        <v>145.1</v>
      </c>
      <c r="AC15" s="42">
        <v>146.69999999999999</v>
      </c>
      <c r="AD15" s="42">
        <v>146.19999999999999</v>
      </c>
      <c r="AE15" s="42">
        <v>157.1</v>
      </c>
      <c r="AF15" s="42">
        <v>157.1</v>
      </c>
      <c r="AG15" s="42">
        <v>165.9</v>
      </c>
      <c r="AH15" s="42">
        <v>166.3</v>
      </c>
      <c r="AI15" s="42">
        <v>165.6</v>
      </c>
      <c r="AJ15" s="42">
        <v>165</v>
      </c>
      <c r="AK15" s="42">
        <v>165</v>
      </c>
      <c r="AL15" s="42">
        <v>165.2</v>
      </c>
      <c r="AM15" s="42">
        <v>165.2</v>
      </c>
      <c r="AN15" s="42">
        <v>165.2</v>
      </c>
      <c r="AO15" s="42">
        <v>165.2</v>
      </c>
      <c r="AP15" s="42">
        <v>165.2</v>
      </c>
      <c r="AQ15" s="42">
        <v>167.1</v>
      </c>
      <c r="AR15" s="42">
        <v>172.8</v>
      </c>
      <c r="AS15" s="42">
        <v>177.6</v>
      </c>
      <c r="AT15" s="42">
        <v>176.6</v>
      </c>
      <c r="AU15" s="42">
        <v>163.1</v>
      </c>
      <c r="AV15" s="42">
        <v>164.4</v>
      </c>
      <c r="AW15" s="42">
        <v>164.4</v>
      </c>
      <c r="AX15" s="42">
        <v>164.4</v>
      </c>
      <c r="AY15" s="42">
        <v>163.9</v>
      </c>
      <c r="AZ15" s="42">
        <v>164</v>
      </c>
      <c r="BA15" s="42">
        <v>163.9</v>
      </c>
      <c r="BB15" s="42">
        <v>159.9</v>
      </c>
      <c r="BC15" s="42">
        <v>159.9</v>
      </c>
      <c r="BD15" s="42">
        <v>159.69999999999999</v>
      </c>
      <c r="BE15" s="42">
        <v>159.69999999999999</v>
      </c>
      <c r="BF15" s="42">
        <v>159.19999999999999</v>
      </c>
      <c r="BG15" s="42">
        <v>159.4</v>
      </c>
      <c r="BH15" s="42">
        <v>159.4</v>
      </c>
      <c r="BI15" s="42">
        <v>161.80000000000001</v>
      </c>
      <c r="BJ15" s="42">
        <v>164</v>
      </c>
      <c r="BK15" s="41">
        <v>20</v>
      </c>
      <c r="BL15" s="42">
        <v>101.3</v>
      </c>
      <c r="BM15" s="42">
        <v>101.4</v>
      </c>
      <c r="BN15" s="42">
        <v>101.4</v>
      </c>
      <c r="BO15" s="42">
        <v>102.2</v>
      </c>
      <c r="BP15" s="42">
        <v>102.4</v>
      </c>
      <c r="BQ15" s="42">
        <v>104.2</v>
      </c>
      <c r="BR15" s="42">
        <v>106.1</v>
      </c>
      <c r="BS15" s="42">
        <v>110.1</v>
      </c>
      <c r="BT15" s="42">
        <v>111.1</v>
      </c>
      <c r="BU15" s="42">
        <v>108.4</v>
      </c>
      <c r="BV15" s="42">
        <v>108.4</v>
      </c>
      <c r="BW15" s="42">
        <v>108.4</v>
      </c>
      <c r="BX15" s="42">
        <v>107.2</v>
      </c>
      <c r="BY15" s="42">
        <v>106.7</v>
      </c>
      <c r="BZ15" s="42">
        <v>107</v>
      </c>
      <c r="CA15" s="42">
        <v>107</v>
      </c>
      <c r="CB15" s="42">
        <v>106.5</v>
      </c>
      <c r="CC15" s="42">
        <v>107.8</v>
      </c>
      <c r="CD15" s="42">
        <v>108.4</v>
      </c>
      <c r="CE15" s="42">
        <v>108.6</v>
      </c>
      <c r="CF15" s="42">
        <v>108.7</v>
      </c>
      <c r="CG15" s="42">
        <v>108.7</v>
      </c>
      <c r="CH15" s="42">
        <v>109.3</v>
      </c>
      <c r="CI15" s="42">
        <v>116.4</v>
      </c>
      <c r="CJ15" s="42">
        <v>113.4</v>
      </c>
      <c r="CK15" s="42">
        <v>114.5</v>
      </c>
      <c r="CL15" s="42">
        <v>116.5</v>
      </c>
      <c r="CM15" s="42">
        <v>117.8</v>
      </c>
      <c r="CN15" s="42">
        <v>117.9</v>
      </c>
      <c r="CO15" s="42">
        <v>120.4</v>
      </c>
      <c r="CP15" s="42">
        <v>124.5</v>
      </c>
      <c r="CQ15" s="42">
        <v>124.5</v>
      </c>
      <c r="CR15" s="42">
        <v>128.9</v>
      </c>
      <c r="CS15" s="42">
        <v>129.30000000000001</v>
      </c>
      <c r="CT15" s="42">
        <v>126.5</v>
      </c>
      <c r="CU15" s="42">
        <v>118.8</v>
      </c>
      <c r="CV15" s="42">
        <v>122.1</v>
      </c>
      <c r="CW15" s="42">
        <v>125.9</v>
      </c>
      <c r="CX15" s="42">
        <v>127.7</v>
      </c>
      <c r="CY15" s="42">
        <v>132.1</v>
      </c>
      <c r="CZ15" s="42">
        <v>137.1</v>
      </c>
      <c r="DA15" s="42">
        <v>137.1</v>
      </c>
      <c r="DB15" s="42">
        <v>127.8</v>
      </c>
      <c r="DC15" s="42">
        <v>128.5</v>
      </c>
      <c r="DD15" s="42">
        <v>128.5</v>
      </c>
      <c r="DE15" s="42">
        <v>129.30000000000001</v>
      </c>
      <c r="DF15" s="42">
        <v>129.30000000000001</v>
      </c>
      <c r="DG15" s="42">
        <v>139.19999999999999</v>
      </c>
      <c r="DH15" s="42">
        <v>139.69999999999999</v>
      </c>
      <c r="DI15" s="42">
        <v>139.4</v>
      </c>
      <c r="DJ15" s="42">
        <v>141.69999999999999</v>
      </c>
      <c r="DK15" s="42">
        <v>144.19999999999999</v>
      </c>
      <c r="DL15" s="42">
        <v>144.19999999999999</v>
      </c>
      <c r="DM15" s="42">
        <v>144.19999999999999</v>
      </c>
      <c r="DN15" s="42">
        <v>144.30000000000001</v>
      </c>
      <c r="DO15" s="42">
        <v>144.69999999999999</v>
      </c>
      <c r="DP15" s="42">
        <v>153.6</v>
      </c>
      <c r="DQ15" s="42">
        <v>153.69999999999999</v>
      </c>
      <c r="DR15" s="42">
        <v>153.6</v>
      </c>
      <c r="DS15" s="42">
        <v>153.69999999999999</v>
      </c>
      <c r="DT15" s="41">
        <v>14</v>
      </c>
      <c r="DU15" s="42">
        <v>100.8</v>
      </c>
      <c r="DV15" s="42">
        <v>100.8</v>
      </c>
      <c r="DW15" s="42">
        <v>101.6</v>
      </c>
      <c r="DX15" s="42">
        <v>101.8</v>
      </c>
      <c r="DY15" s="42">
        <v>101.8</v>
      </c>
      <c r="DZ15" s="42">
        <v>103.9</v>
      </c>
      <c r="EA15" s="42">
        <v>104.1</v>
      </c>
      <c r="EB15" s="42">
        <v>104.3</v>
      </c>
      <c r="EC15" s="42">
        <v>100.2</v>
      </c>
      <c r="ED15" s="42">
        <v>99.7</v>
      </c>
      <c r="EE15" s="42">
        <v>99.9</v>
      </c>
      <c r="EF15" s="42">
        <v>99.9</v>
      </c>
      <c r="EG15" s="42">
        <v>100.8</v>
      </c>
      <c r="EH15" s="42">
        <v>101.2</v>
      </c>
      <c r="EI15" s="42">
        <v>101.5</v>
      </c>
      <c r="EJ15" s="42">
        <v>100.7</v>
      </c>
      <c r="EK15" s="42">
        <v>101.1</v>
      </c>
      <c r="EL15" s="42">
        <v>101.2</v>
      </c>
      <c r="EM15" s="42">
        <v>101.2</v>
      </c>
      <c r="EN15" s="42">
        <v>101.1</v>
      </c>
      <c r="EO15" s="42">
        <v>101.1</v>
      </c>
      <c r="EP15" s="42">
        <v>101.3</v>
      </c>
      <c r="EQ15" s="42">
        <v>101.4</v>
      </c>
      <c r="ER15" s="42">
        <v>101.3</v>
      </c>
      <c r="ES15" s="42">
        <v>101</v>
      </c>
      <c r="ET15" s="42">
        <v>100.5</v>
      </c>
      <c r="EU15" s="42">
        <v>100.5</v>
      </c>
      <c r="EV15" s="42">
        <v>98.9</v>
      </c>
      <c r="EW15" s="42">
        <v>97.7</v>
      </c>
      <c r="EX15" s="42">
        <v>94.8</v>
      </c>
      <c r="EY15" s="42">
        <v>95.4</v>
      </c>
      <c r="EZ15" s="42">
        <v>93.9</v>
      </c>
      <c r="FA15" s="42">
        <v>95</v>
      </c>
      <c r="FB15" s="42">
        <v>95.8</v>
      </c>
      <c r="FC15" s="42">
        <v>96.7</v>
      </c>
      <c r="FD15" s="42">
        <v>95.9</v>
      </c>
      <c r="FE15" s="42">
        <v>95.4</v>
      </c>
      <c r="FF15" s="42">
        <v>95.6</v>
      </c>
      <c r="FG15" s="42">
        <v>96.6</v>
      </c>
      <c r="FH15" s="42">
        <v>96.8</v>
      </c>
      <c r="FI15" s="42">
        <v>97.7</v>
      </c>
      <c r="FJ15" s="42">
        <v>100.7</v>
      </c>
      <c r="FK15" s="42">
        <v>100.6</v>
      </c>
      <c r="FL15" s="42">
        <v>100</v>
      </c>
      <c r="FM15" s="42">
        <v>101.1</v>
      </c>
      <c r="FN15" s="42">
        <v>103.5</v>
      </c>
      <c r="FO15" s="42">
        <v>104.2</v>
      </c>
      <c r="FP15" s="42">
        <v>108.3</v>
      </c>
      <c r="FQ15" s="42">
        <v>113.1</v>
      </c>
      <c r="FR15" s="42">
        <v>117.9</v>
      </c>
      <c r="FS15" s="42">
        <v>118.3</v>
      </c>
      <c r="FT15" s="42">
        <v>120.6</v>
      </c>
      <c r="FU15" s="42">
        <v>122</v>
      </c>
      <c r="FV15" s="42">
        <v>123</v>
      </c>
      <c r="FW15" s="42">
        <v>126.11428571428571</v>
      </c>
      <c r="FX15" s="42">
        <v>125.74285714285715</v>
      </c>
      <c r="FY15" s="42">
        <v>125.75</v>
      </c>
      <c r="FZ15" s="42">
        <v>125.75714285714285</v>
      </c>
      <c r="GA15" s="42">
        <v>126.00714285714285</v>
      </c>
      <c r="GB15" s="42">
        <v>126.01428571428573</v>
      </c>
    </row>
    <row r="16" spans="1:193" s="40" customFormat="1" ht="12" x14ac:dyDescent="0.2">
      <c r="A16" s="40" t="s">
        <v>195</v>
      </c>
      <c r="B16" s="41">
        <v>11</v>
      </c>
      <c r="C16" s="42">
        <v>95.3</v>
      </c>
      <c r="D16" s="42">
        <v>110</v>
      </c>
      <c r="E16" s="42">
        <v>112.4</v>
      </c>
      <c r="F16" s="42">
        <v>114.7</v>
      </c>
      <c r="G16" s="42">
        <v>115.8</v>
      </c>
      <c r="H16" s="42">
        <v>111.9</v>
      </c>
      <c r="I16" s="42">
        <v>111.9</v>
      </c>
      <c r="J16" s="42">
        <v>111.9</v>
      </c>
      <c r="K16" s="42">
        <v>112.5</v>
      </c>
      <c r="L16" s="42">
        <v>112.5</v>
      </c>
      <c r="M16" s="42">
        <v>113.2</v>
      </c>
      <c r="N16" s="42">
        <v>118.2</v>
      </c>
      <c r="O16" s="42">
        <v>122.2</v>
      </c>
      <c r="P16" s="42">
        <v>141</v>
      </c>
      <c r="Q16" s="42">
        <v>155.6</v>
      </c>
      <c r="R16" s="42">
        <v>155.6</v>
      </c>
      <c r="S16" s="42">
        <v>135</v>
      </c>
      <c r="T16" s="42">
        <v>143.4</v>
      </c>
      <c r="U16" s="42">
        <v>142.69999999999999</v>
      </c>
      <c r="V16" s="42">
        <v>142.69999999999999</v>
      </c>
      <c r="W16" s="42">
        <v>150.5</v>
      </c>
      <c r="X16" s="42">
        <v>150.5</v>
      </c>
      <c r="Y16" s="42">
        <v>163.30000000000001</v>
      </c>
      <c r="Z16" s="42">
        <v>154.69999999999999</v>
      </c>
      <c r="AA16" s="42">
        <v>152.5</v>
      </c>
      <c r="AB16" s="42">
        <v>159.4</v>
      </c>
      <c r="AC16" s="42">
        <v>159.5</v>
      </c>
      <c r="AD16" s="42">
        <v>161.1</v>
      </c>
      <c r="AE16" s="42">
        <v>165.1</v>
      </c>
      <c r="AF16" s="42">
        <v>165.1</v>
      </c>
      <c r="AG16" s="42">
        <v>144.69999999999999</v>
      </c>
      <c r="AH16" s="42">
        <v>144.69999999999999</v>
      </c>
      <c r="AI16" s="42">
        <v>134</v>
      </c>
      <c r="AJ16" s="42">
        <v>133.5</v>
      </c>
      <c r="AK16" s="42">
        <v>126.5</v>
      </c>
      <c r="AL16" s="42">
        <v>133.69999999999999</v>
      </c>
      <c r="AM16" s="42">
        <v>133.69999999999999</v>
      </c>
      <c r="AN16" s="42">
        <v>130.19999999999999</v>
      </c>
      <c r="AO16" s="42">
        <v>130.19999999999999</v>
      </c>
      <c r="AP16" s="42">
        <v>130.19999999999999</v>
      </c>
      <c r="AQ16" s="42">
        <v>134.69999999999999</v>
      </c>
      <c r="AR16" s="42">
        <v>127.7</v>
      </c>
      <c r="AS16" s="42">
        <v>127.7</v>
      </c>
      <c r="AT16" s="42">
        <v>118.7</v>
      </c>
      <c r="AU16" s="42">
        <v>96.2</v>
      </c>
      <c r="AV16" s="42">
        <v>104.8</v>
      </c>
      <c r="AW16" s="42">
        <v>104.8</v>
      </c>
      <c r="AX16" s="42">
        <v>112</v>
      </c>
      <c r="AY16" s="42">
        <v>106.8</v>
      </c>
      <c r="AZ16" s="42">
        <v>115.1</v>
      </c>
      <c r="BA16" s="42">
        <v>116</v>
      </c>
      <c r="BB16" s="42">
        <v>117.1</v>
      </c>
      <c r="BC16" s="42">
        <v>121.9</v>
      </c>
      <c r="BD16" s="42">
        <v>122.1</v>
      </c>
      <c r="BE16" s="42">
        <v>118</v>
      </c>
      <c r="BF16" s="42">
        <v>118</v>
      </c>
      <c r="BG16" s="42">
        <v>117.5</v>
      </c>
      <c r="BH16" s="42">
        <v>117.5</v>
      </c>
      <c r="BI16" s="42">
        <v>124.6</v>
      </c>
      <c r="BJ16" s="42">
        <v>126.3</v>
      </c>
      <c r="BK16" s="41">
        <v>8</v>
      </c>
      <c r="BL16" s="42">
        <v>103.8</v>
      </c>
      <c r="BM16" s="42">
        <v>104.3</v>
      </c>
      <c r="BN16" s="42">
        <v>102.6</v>
      </c>
      <c r="BO16" s="42">
        <v>101.8</v>
      </c>
      <c r="BP16" s="42">
        <v>102</v>
      </c>
      <c r="BQ16" s="42">
        <v>101.9</v>
      </c>
      <c r="BR16" s="42">
        <v>105.1</v>
      </c>
      <c r="BS16" s="42">
        <v>103.4</v>
      </c>
      <c r="BT16" s="42">
        <v>103.4</v>
      </c>
      <c r="BU16" s="42">
        <v>105.1</v>
      </c>
      <c r="BV16" s="42">
        <v>109.3</v>
      </c>
      <c r="BW16" s="42">
        <v>109.3</v>
      </c>
      <c r="BX16" s="42">
        <v>107.7</v>
      </c>
      <c r="BY16" s="42">
        <v>112.5</v>
      </c>
      <c r="BZ16" s="42">
        <v>112.8</v>
      </c>
      <c r="CA16" s="42">
        <v>112.8</v>
      </c>
      <c r="CB16" s="42">
        <v>109.2</v>
      </c>
      <c r="CC16" s="42">
        <v>111.5</v>
      </c>
      <c r="CD16" s="42">
        <v>111.5</v>
      </c>
      <c r="CE16" s="42">
        <v>109.3</v>
      </c>
      <c r="CF16" s="42">
        <v>114.4</v>
      </c>
      <c r="CG16" s="42">
        <v>115.1</v>
      </c>
      <c r="CH16" s="42">
        <v>115.5</v>
      </c>
      <c r="CI16" s="42">
        <v>126.8</v>
      </c>
      <c r="CJ16" s="42">
        <v>126.8</v>
      </c>
      <c r="CK16" s="42">
        <v>124.9</v>
      </c>
      <c r="CL16" s="42">
        <v>125.4</v>
      </c>
      <c r="CM16" s="42">
        <v>129</v>
      </c>
      <c r="CN16" s="42">
        <v>133.30000000000001</v>
      </c>
      <c r="CO16" s="42">
        <v>135</v>
      </c>
      <c r="CP16" s="42">
        <v>135.4</v>
      </c>
      <c r="CQ16" s="42">
        <v>136.1</v>
      </c>
      <c r="CR16" s="42">
        <v>135.4</v>
      </c>
      <c r="CS16" s="42">
        <v>136.4</v>
      </c>
      <c r="CT16" s="42">
        <v>136.4</v>
      </c>
      <c r="CU16" s="42">
        <v>137.80000000000001</v>
      </c>
      <c r="CV16" s="42">
        <v>140.69999999999999</v>
      </c>
      <c r="CW16" s="42">
        <v>143.80000000000001</v>
      </c>
      <c r="CX16" s="42">
        <v>154.19999999999999</v>
      </c>
      <c r="CY16" s="42">
        <v>158.4</v>
      </c>
      <c r="CZ16" s="42">
        <v>159.19999999999999</v>
      </c>
      <c r="DA16" s="42">
        <v>159.19999999999999</v>
      </c>
      <c r="DB16" s="42">
        <v>156.80000000000001</v>
      </c>
      <c r="DC16" s="42">
        <v>158.69999999999999</v>
      </c>
      <c r="DD16" s="42">
        <v>160.4</v>
      </c>
      <c r="DE16" s="42">
        <v>160.4</v>
      </c>
      <c r="DF16" s="42">
        <v>166.3</v>
      </c>
      <c r="DG16" s="42">
        <v>179.3</v>
      </c>
      <c r="DH16" s="42">
        <v>180.2</v>
      </c>
      <c r="DI16" s="42">
        <v>181.1</v>
      </c>
      <c r="DJ16" s="42">
        <v>180.9</v>
      </c>
      <c r="DK16" s="42">
        <v>187.2</v>
      </c>
      <c r="DL16" s="42">
        <v>187.7</v>
      </c>
      <c r="DM16" s="42">
        <v>189.9</v>
      </c>
      <c r="DN16" s="42">
        <v>189.9</v>
      </c>
      <c r="DO16" s="42">
        <v>190.8</v>
      </c>
      <c r="DP16" s="42">
        <v>190.5</v>
      </c>
      <c r="DQ16" s="42">
        <v>191.7</v>
      </c>
      <c r="DR16" s="42">
        <v>192.9</v>
      </c>
      <c r="DS16" s="42">
        <v>199.5</v>
      </c>
      <c r="DT16" s="41">
        <v>7</v>
      </c>
      <c r="DU16" s="42">
        <v>106.3</v>
      </c>
      <c r="DV16" s="42">
        <v>110.5</v>
      </c>
      <c r="DW16" s="42">
        <v>114.7</v>
      </c>
      <c r="DX16" s="42">
        <v>117.6</v>
      </c>
      <c r="DY16" s="42">
        <v>118.1</v>
      </c>
      <c r="DZ16" s="42">
        <v>116.4</v>
      </c>
      <c r="EA16" s="42">
        <v>114.9</v>
      </c>
      <c r="EB16" s="42">
        <v>115.4</v>
      </c>
      <c r="EC16" s="42">
        <v>114.8</v>
      </c>
      <c r="ED16" s="42">
        <v>114.5</v>
      </c>
      <c r="EE16" s="42">
        <v>115.3</v>
      </c>
      <c r="EF16" s="42">
        <v>114.7</v>
      </c>
      <c r="EG16" s="42">
        <v>115.1</v>
      </c>
      <c r="EH16" s="42">
        <v>115.6</v>
      </c>
      <c r="EI16" s="42">
        <v>115.8</v>
      </c>
      <c r="EJ16" s="42">
        <v>115.5</v>
      </c>
      <c r="EK16" s="42">
        <v>112.5</v>
      </c>
      <c r="EL16" s="42">
        <v>112.6</v>
      </c>
      <c r="EM16" s="42">
        <v>112.6</v>
      </c>
      <c r="EN16" s="42">
        <v>112.6</v>
      </c>
      <c r="EO16" s="42">
        <v>112.6</v>
      </c>
      <c r="EP16" s="42">
        <v>111.2</v>
      </c>
      <c r="EQ16" s="42">
        <v>110.6</v>
      </c>
      <c r="ER16" s="42">
        <v>110.6</v>
      </c>
      <c r="ES16" s="42">
        <v>110.5</v>
      </c>
      <c r="ET16" s="42">
        <v>110.4</v>
      </c>
      <c r="EU16" s="42">
        <v>111.2</v>
      </c>
      <c r="EV16" s="42">
        <v>111.6</v>
      </c>
      <c r="EW16" s="42">
        <v>111.5</v>
      </c>
      <c r="EX16" s="42">
        <v>110.9</v>
      </c>
      <c r="EY16" s="42">
        <v>110.6</v>
      </c>
      <c r="EZ16" s="42">
        <v>112.1</v>
      </c>
      <c r="FA16" s="42">
        <v>112</v>
      </c>
      <c r="FB16" s="42">
        <v>111</v>
      </c>
      <c r="FC16" s="42">
        <v>110.9</v>
      </c>
      <c r="FD16" s="42">
        <v>111.3</v>
      </c>
      <c r="FE16" s="42">
        <v>111.6</v>
      </c>
      <c r="FF16" s="42">
        <v>111.6</v>
      </c>
      <c r="FG16" s="42">
        <v>112.2</v>
      </c>
      <c r="FH16" s="42">
        <v>112.4</v>
      </c>
      <c r="FI16" s="42">
        <v>112.4</v>
      </c>
      <c r="FJ16" s="42">
        <v>112.3</v>
      </c>
      <c r="FK16" s="42">
        <v>112.9</v>
      </c>
      <c r="FL16" s="42">
        <v>112.8</v>
      </c>
      <c r="FM16" s="42">
        <v>116.1</v>
      </c>
      <c r="FN16" s="42">
        <v>116.7</v>
      </c>
      <c r="FO16" s="42">
        <v>120.6</v>
      </c>
      <c r="FP16" s="42">
        <v>123</v>
      </c>
      <c r="FQ16" s="42">
        <v>130.69999999999999</v>
      </c>
      <c r="FR16" s="42">
        <v>140.4</v>
      </c>
      <c r="FS16" s="42">
        <v>144.80000000000001</v>
      </c>
      <c r="FT16" s="42">
        <v>150.30000000000001</v>
      </c>
      <c r="FU16" s="42">
        <v>157.69999999999999</v>
      </c>
      <c r="FV16" s="42">
        <v>158.4</v>
      </c>
      <c r="FW16" s="42">
        <v>163.62857142857143</v>
      </c>
      <c r="FX16" s="42">
        <v>164.48571428571429</v>
      </c>
      <c r="FY16" s="42">
        <v>164.48571428571429</v>
      </c>
      <c r="FZ16" s="42">
        <v>164.22857142857143</v>
      </c>
      <c r="GA16" s="42">
        <v>162.68571428571428</v>
      </c>
      <c r="GB16" s="42">
        <v>162.72857142857143</v>
      </c>
    </row>
    <row r="17" spans="1:184" s="40" customFormat="1" ht="12" x14ac:dyDescent="0.2">
      <c r="A17" s="40" t="s">
        <v>196</v>
      </c>
      <c r="B17" s="41">
        <v>5</v>
      </c>
      <c r="C17" s="42">
        <v>100.7</v>
      </c>
      <c r="D17" s="42">
        <v>100.7</v>
      </c>
      <c r="E17" s="42">
        <v>100.7</v>
      </c>
      <c r="F17" s="42">
        <v>100.7</v>
      </c>
      <c r="G17" s="42">
        <v>100.7</v>
      </c>
      <c r="H17" s="42">
        <v>108.1</v>
      </c>
      <c r="I17" s="42">
        <v>106.9</v>
      </c>
      <c r="J17" s="42">
        <v>106.9</v>
      </c>
      <c r="K17" s="42">
        <v>105.3</v>
      </c>
      <c r="L17" s="42">
        <v>105.3</v>
      </c>
      <c r="M17" s="42">
        <v>101.9</v>
      </c>
      <c r="N17" s="42">
        <v>104.2</v>
      </c>
      <c r="O17" s="42">
        <v>108.1</v>
      </c>
      <c r="P17" s="42">
        <v>113.6</v>
      </c>
      <c r="Q17" s="42">
        <v>113.6</v>
      </c>
      <c r="R17" s="42">
        <v>113.6</v>
      </c>
      <c r="S17" s="42">
        <v>113.6</v>
      </c>
      <c r="T17" s="42">
        <v>125.9</v>
      </c>
      <c r="U17" s="42">
        <v>135.5</v>
      </c>
      <c r="V17" s="42">
        <v>135.5</v>
      </c>
      <c r="W17" s="42">
        <v>135.5</v>
      </c>
      <c r="X17" s="42">
        <v>151.69999999999999</v>
      </c>
      <c r="Y17" s="42">
        <v>151.69999999999999</v>
      </c>
      <c r="Z17" s="42">
        <v>158</v>
      </c>
      <c r="AA17" s="42">
        <v>158</v>
      </c>
      <c r="AB17" s="42">
        <v>160.30000000000001</v>
      </c>
      <c r="AC17" s="42">
        <v>160.30000000000001</v>
      </c>
      <c r="AD17" s="42">
        <v>160.30000000000001</v>
      </c>
      <c r="AE17" s="42">
        <v>162.5</v>
      </c>
      <c r="AF17" s="42">
        <v>162.5</v>
      </c>
      <c r="AG17" s="42">
        <v>192.6</v>
      </c>
      <c r="AH17" s="42">
        <v>203.2</v>
      </c>
      <c r="AI17" s="42">
        <v>203.2</v>
      </c>
      <c r="AJ17" s="42">
        <v>203.2</v>
      </c>
      <c r="AK17" s="42">
        <v>203.2</v>
      </c>
      <c r="AL17" s="42">
        <v>203.2</v>
      </c>
      <c r="AM17" s="42">
        <v>203.2</v>
      </c>
      <c r="AN17" s="42">
        <v>203.2</v>
      </c>
      <c r="AO17" s="42">
        <v>203.2</v>
      </c>
      <c r="AP17" s="42">
        <v>203.2</v>
      </c>
      <c r="AQ17" s="42">
        <v>203.2</v>
      </c>
      <c r="AR17" s="42">
        <v>206</v>
      </c>
      <c r="AS17" s="42">
        <v>206</v>
      </c>
      <c r="AT17" s="42">
        <v>206</v>
      </c>
      <c r="AU17" s="42">
        <v>206</v>
      </c>
      <c r="AV17" s="42">
        <v>206</v>
      </c>
      <c r="AW17" s="42">
        <v>206</v>
      </c>
      <c r="AX17" s="42">
        <v>206</v>
      </c>
      <c r="AY17" s="42">
        <v>206</v>
      </c>
      <c r="AZ17" s="42">
        <v>206</v>
      </c>
      <c r="BA17" s="42">
        <v>206</v>
      </c>
      <c r="BB17" s="42">
        <v>206</v>
      </c>
      <c r="BC17" s="42">
        <v>206</v>
      </c>
      <c r="BD17" s="42">
        <v>206</v>
      </c>
      <c r="BE17" s="42">
        <v>207.5</v>
      </c>
      <c r="BF17" s="42">
        <v>207.5</v>
      </c>
      <c r="BG17" s="42">
        <v>208.3</v>
      </c>
      <c r="BH17" s="42">
        <v>208.3</v>
      </c>
      <c r="BI17" s="42">
        <v>206</v>
      </c>
      <c r="BJ17" s="42">
        <v>206</v>
      </c>
      <c r="BK17" s="41">
        <v>4</v>
      </c>
      <c r="BL17" s="42">
        <v>97.9</v>
      </c>
      <c r="BM17" s="42">
        <v>96.7</v>
      </c>
      <c r="BN17" s="42">
        <v>96</v>
      </c>
      <c r="BO17" s="42">
        <v>96.7</v>
      </c>
      <c r="BP17" s="42">
        <v>96.7</v>
      </c>
      <c r="BQ17" s="42">
        <v>100.9</v>
      </c>
      <c r="BR17" s="42">
        <v>100.9</v>
      </c>
      <c r="BS17" s="42">
        <v>101.2</v>
      </c>
      <c r="BT17" s="42">
        <v>101.2</v>
      </c>
      <c r="BU17" s="42">
        <v>97.8</v>
      </c>
      <c r="BV17" s="42">
        <v>102.2</v>
      </c>
      <c r="BW17" s="42">
        <v>102.2</v>
      </c>
      <c r="BX17" s="42">
        <v>102.2</v>
      </c>
      <c r="BY17" s="42">
        <v>102.2</v>
      </c>
      <c r="BZ17" s="42">
        <v>102.3</v>
      </c>
      <c r="CA17" s="42">
        <v>102.3</v>
      </c>
      <c r="CB17" s="42">
        <v>106.3</v>
      </c>
      <c r="CC17" s="42">
        <v>103.6</v>
      </c>
      <c r="CD17" s="42">
        <v>103.6</v>
      </c>
      <c r="CE17" s="42">
        <v>103.6</v>
      </c>
      <c r="CF17" s="42">
        <v>102</v>
      </c>
      <c r="CG17" s="42">
        <v>102</v>
      </c>
      <c r="CH17" s="42">
        <v>104.1</v>
      </c>
      <c r="CI17" s="42">
        <v>105</v>
      </c>
      <c r="CJ17" s="42">
        <v>109.9</v>
      </c>
      <c r="CK17" s="42">
        <v>111.2</v>
      </c>
      <c r="CL17" s="42">
        <v>111.7</v>
      </c>
      <c r="CM17" s="42">
        <v>116.5</v>
      </c>
      <c r="CN17" s="42">
        <v>116.5</v>
      </c>
      <c r="CO17" s="42">
        <v>115.9</v>
      </c>
      <c r="CP17" s="42">
        <v>119.5</v>
      </c>
      <c r="CQ17" s="42">
        <v>119.5</v>
      </c>
      <c r="CR17" s="42">
        <v>124.9</v>
      </c>
      <c r="CS17" s="42">
        <v>125.9</v>
      </c>
      <c r="CT17" s="42">
        <v>128.19999999999999</v>
      </c>
      <c r="CU17" s="42">
        <v>128.9</v>
      </c>
      <c r="CV17" s="42">
        <v>128.19999999999999</v>
      </c>
      <c r="CW17" s="42">
        <v>128.19999999999999</v>
      </c>
      <c r="CX17" s="42">
        <v>128.19999999999999</v>
      </c>
      <c r="CY17" s="42">
        <v>131.6</v>
      </c>
      <c r="CZ17" s="42">
        <v>131.6</v>
      </c>
      <c r="DA17" s="42">
        <v>131.6</v>
      </c>
      <c r="DB17" s="42">
        <v>131.6</v>
      </c>
      <c r="DC17" s="42">
        <v>131.6</v>
      </c>
      <c r="DD17" s="42">
        <v>131.6</v>
      </c>
      <c r="DE17" s="42">
        <v>132.9</v>
      </c>
      <c r="DF17" s="42">
        <v>132.9</v>
      </c>
      <c r="DG17" s="42">
        <v>136.9</v>
      </c>
      <c r="DH17" s="42">
        <v>141.9</v>
      </c>
      <c r="DI17" s="42">
        <v>140.5</v>
      </c>
      <c r="DJ17" s="42">
        <v>140.5</v>
      </c>
      <c r="DK17" s="42">
        <v>141.9</v>
      </c>
      <c r="DL17" s="42">
        <v>141.9</v>
      </c>
      <c r="DM17" s="42">
        <v>141.9</v>
      </c>
      <c r="DN17" s="42">
        <v>140.80000000000001</v>
      </c>
      <c r="DO17" s="42">
        <v>142.5</v>
      </c>
      <c r="DP17" s="42">
        <v>142.5</v>
      </c>
      <c r="DQ17" s="42">
        <v>142.5</v>
      </c>
      <c r="DR17" s="42">
        <v>142.5</v>
      </c>
      <c r="DS17" s="42">
        <v>142.80000000000001</v>
      </c>
      <c r="DT17" s="41">
        <v>2</v>
      </c>
      <c r="DU17" s="42">
        <v>102</v>
      </c>
      <c r="DV17" s="42">
        <v>102</v>
      </c>
      <c r="DW17" s="42">
        <v>102</v>
      </c>
      <c r="DX17" s="42">
        <v>102</v>
      </c>
      <c r="DY17" s="42">
        <v>102</v>
      </c>
      <c r="DZ17" s="42">
        <v>102</v>
      </c>
      <c r="EA17" s="42">
        <v>111.2</v>
      </c>
      <c r="EB17" s="42">
        <v>102.2</v>
      </c>
      <c r="EC17" s="42">
        <v>102</v>
      </c>
      <c r="ED17" s="42">
        <v>102</v>
      </c>
      <c r="EE17" s="42">
        <v>102</v>
      </c>
      <c r="EF17" s="42">
        <v>102</v>
      </c>
      <c r="EG17" s="42">
        <v>102</v>
      </c>
      <c r="EH17" s="42">
        <v>102</v>
      </c>
      <c r="EI17" s="42">
        <v>102</v>
      </c>
      <c r="EJ17" s="42">
        <v>102</v>
      </c>
      <c r="EK17" s="42">
        <v>102</v>
      </c>
      <c r="EL17" s="42">
        <v>104.6</v>
      </c>
      <c r="EM17" s="42">
        <v>107.1</v>
      </c>
      <c r="EN17" s="42">
        <v>104.5</v>
      </c>
      <c r="EO17" s="42">
        <v>103.7</v>
      </c>
      <c r="EP17" s="42">
        <v>104.5</v>
      </c>
      <c r="EQ17" s="42">
        <v>106.2</v>
      </c>
      <c r="ER17" s="42">
        <v>106.2</v>
      </c>
      <c r="ES17" s="42">
        <v>106.2</v>
      </c>
      <c r="ET17" s="42">
        <v>106.2</v>
      </c>
      <c r="EU17" s="42">
        <v>105.4</v>
      </c>
      <c r="EV17" s="42">
        <v>104.1</v>
      </c>
      <c r="EW17" s="42">
        <v>106.4</v>
      </c>
      <c r="EX17" s="42">
        <v>107.1</v>
      </c>
      <c r="EY17" s="42">
        <v>112</v>
      </c>
      <c r="EZ17" s="42">
        <v>116.8</v>
      </c>
      <c r="FA17" s="42">
        <v>119</v>
      </c>
      <c r="FB17" s="42">
        <v>119</v>
      </c>
      <c r="FC17" s="42">
        <v>120</v>
      </c>
      <c r="FD17" s="42">
        <v>116.9</v>
      </c>
      <c r="FE17" s="42">
        <v>119</v>
      </c>
      <c r="FF17" s="42">
        <v>119</v>
      </c>
      <c r="FG17" s="42">
        <v>119</v>
      </c>
      <c r="FH17" s="42">
        <v>119</v>
      </c>
      <c r="FI17" s="42">
        <v>119</v>
      </c>
      <c r="FJ17" s="42">
        <v>121.5</v>
      </c>
      <c r="FK17" s="42">
        <v>120.5</v>
      </c>
      <c r="FL17" s="42">
        <v>118.6</v>
      </c>
      <c r="FM17" s="42">
        <v>120</v>
      </c>
      <c r="FN17" s="42">
        <v>120.7</v>
      </c>
      <c r="FO17" s="42">
        <v>120.7</v>
      </c>
      <c r="FP17" s="42">
        <v>121.7</v>
      </c>
      <c r="FQ17" s="42">
        <v>123.2</v>
      </c>
      <c r="FR17" s="42">
        <v>120.9</v>
      </c>
      <c r="FS17" s="42">
        <v>120.9</v>
      </c>
      <c r="FT17" s="42">
        <v>125.8</v>
      </c>
      <c r="FU17" s="42">
        <v>125.8</v>
      </c>
      <c r="FV17" s="42">
        <v>133.19999999999999</v>
      </c>
      <c r="FW17" s="42">
        <v>137.69999999999999</v>
      </c>
      <c r="FX17" s="42">
        <v>132.1</v>
      </c>
      <c r="FY17" s="42">
        <v>127.9</v>
      </c>
      <c r="FZ17" s="42">
        <v>133.19999999999999</v>
      </c>
      <c r="GA17" s="42">
        <v>133.9</v>
      </c>
      <c r="GB17" s="42">
        <v>133.6</v>
      </c>
    </row>
    <row r="18" spans="1:184" s="40" customFormat="1" ht="12" x14ac:dyDescent="0.2">
      <c r="A18" s="40" t="s">
        <v>197</v>
      </c>
      <c r="B18" s="41">
        <v>1</v>
      </c>
      <c r="C18" s="42">
        <v>101.7</v>
      </c>
      <c r="D18" s="42">
        <v>101.7</v>
      </c>
      <c r="E18" s="42">
        <v>101.7</v>
      </c>
      <c r="F18" s="42">
        <v>101.7</v>
      </c>
      <c r="G18" s="42">
        <v>97.6</v>
      </c>
      <c r="H18" s="42">
        <v>97.6</v>
      </c>
      <c r="I18" s="42">
        <v>98.5</v>
      </c>
      <c r="J18" s="42">
        <v>98.7</v>
      </c>
      <c r="K18" s="42">
        <v>98.9</v>
      </c>
      <c r="L18" s="42">
        <v>98.5</v>
      </c>
      <c r="M18" s="42">
        <v>98.1</v>
      </c>
      <c r="N18" s="42">
        <v>99.3</v>
      </c>
      <c r="O18" s="42">
        <v>97.9</v>
      </c>
      <c r="P18" s="42">
        <v>99.1</v>
      </c>
      <c r="Q18" s="42">
        <v>98.9</v>
      </c>
      <c r="R18" s="42">
        <v>98.9</v>
      </c>
      <c r="S18" s="42">
        <v>98.9</v>
      </c>
      <c r="T18" s="42">
        <v>109.7</v>
      </c>
      <c r="U18" s="42">
        <v>117.5</v>
      </c>
      <c r="V18" s="42">
        <v>122</v>
      </c>
      <c r="W18" s="42">
        <v>123.2</v>
      </c>
      <c r="X18" s="42">
        <v>142.1</v>
      </c>
      <c r="Y18" s="42">
        <v>143.9</v>
      </c>
      <c r="Z18" s="42">
        <v>145.30000000000001</v>
      </c>
      <c r="AA18" s="42">
        <v>145.30000000000001</v>
      </c>
      <c r="AB18" s="42">
        <v>145.5</v>
      </c>
      <c r="AC18" s="42">
        <v>145.5</v>
      </c>
      <c r="AD18" s="42">
        <v>145.5</v>
      </c>
      <c r="AE18" s="42">
        <v>145.5</v>
      </c>
      <c r="AF18" s="42">
        <v>145.5</v>
      </c>
      <c r="AG18" s="42">
        <v>164.2</v>
      </c>
      <c r="AH18" s="42">
        <v>164.2</v>
      </c>
      <c r="AI18" s="42">
        <v>164.2</v>
      </c>
      <c r="AJ18" s="42">
        <v>164.2</v>
      </c>
      <c r="AK18" s="42">
        <v>164.2</v>
      </c>
      <c r="AL18" s="42">
        <v>164.2</v>
      </c>
      <c r="AM18" s="42">
        <v>164.2</v>
      </c>
      <c r="AN18" s="42">
        <v>164.2</v>
      </c>
      <c r="AO18" s="42">
        <v>164.2</v>
      </c>
      <c r="AP18" s="42">
        <v>164.2</v>
      </c>
      <c r="AQ18" s="42">
        <v>164.2</v>
      </c>
      <c r="AR18" s="42">
        <v>175.2</v>
      </c>
      <c r="AS18" s="42">
        <v>186.2</v>
      </c>
      <c r="AT18" s="42">
        <v>186.2</v>
      </c>
      <c r="AU18" s="42">
        <v>186.2</v>
      </c>
      <c r="AV18" s="42">
        <v>186.2</v>
      </c>
      <c r="AW18" s="42">
        <v>186.2</v>
      </c>
      <c r="AX18" s="42">
        <v>186.2</v>
      </c>
      <c r="AY18" s="42">
        <v>186.2</v>
      </c>
      <c r="AZ18" s="42">
        <v>186.2</v>
      </c>
      <c r="BA18" s="42">
        <v>186.2</v>
      </c>
      <c r="BB18" s="42">
        <v>186.2</v>
      </c>
      <c r="BC18" s="42">
        <v>186.2</v>
      </c>
      <c r="BD18" s="42">
        <v>188.8</v>
      </c>
      <c r="BE18" s="42">
        <v>208.2</v>
      </c>
      <c r="BF18" s="42">
        <v>208.2</v>
      </c>
      <c r="BG18" s="42">
        <v>208.2</v>
      </c>
      <c r="BH18" s="42">
        <v>208.2</v>
      </c>
      <c r="BI18" s="42">
        <v>208.2</v>
      </c>
      <c r="BJ18" s="42">
        <v>230.2</v>
      </c>
      <c r="BK18" s="41">
        <v>1</v>
      </c>
      <c r="BL18" s="42">
        <v>115.5</v>
      </c>
      <c r="BM18" s="42">
        <v>115.5</v>
      </c>
      <c r="BN18" s="42">
        <v>115.5</v>
      </c>
      <c r="BO18" s="42">
        <v>115.5</v>
      </c>
      <c r="BP18" s="42">
        <v>115.5</v>
      </c>
      <c r="BQ18" s="42">
        <v>115.5</v>
      </c>
      <c r="BR18" s="42">
        <v>115.5</v>
      </c>
      <c r="BS18" s="42">
        <v>115.5</v>
      </c>
      <c r="BT18" s="42">
        <v>115.5</v>
      </c>
      <c r="BU18" s="42">
        <v>115.5</v>
      </c>
      <c r="BV18" s="42">
        <v>115.5</v>
      </c>
      <c r="BW18" s="42">
        <v>115.5</v>
      </c>
      <c r="BX18" s="42">
        <v>115.5</v>
      </c>
      <c r="BY18" s="42">
        <v>115.5</v>
      </c>
      <c r="BZ18" s="42">
        <v>115.5</v>
      </c>
      <c r="CA18" s="42">
        <v>115.5</v>
      </c>
      <c r="CB18" s="42">
        <v>115.5</v>
      </c>
      <c r="CC18" s="42">
        <v>115.5</v>
      </c>
      <c r="CD18" s="42">
        <v>115.5</v>
      </c>
      <c r="CE18" s="42">
        <v>115.5</v>
      </c>
      <c r="CF18" s="42">
        <v>115.5</v>
      </c>
      <c r="CG18" s="42">
        <v>115.5</v>
      </c>
      <c r="CH18" s="42">
        <v>115.5</v>
      </c>
      <c r="CI18" s="42">
        <v>115.5</v>
      </c>
      <c r="CJ18" s="42">
        <v>104.5</v>
      </c>
      <c r="CK18" s="42">
        <v>104.5</v>
      </c>
      <c r="CL18" s="42">
        <v>102.7</v>
      </c>
      <c r="CM18" s="42">
        <v>102.7</v>
      </c>
      <c r="CN18" s="42">
        <v>102.7</v>
      </c>
      <c r="CO18" s="42">
        <v>103.2</v>
      </c>
      <c r="CP18" s="42">
        <v>103.6</v>
      </c>
      <c r="CQ18" s="42">
        <v>103.6</v>
      </c>
      <c r="CR18" s="42">
        <v>103.6</v>
      </c>
      <c r="CS18" s="42">
        <v>104.5</v>
      </c>
      <c r="CT18" s="42">
        <v>104.5</v>
      </c>
      <c r="CU18" s="42">
        <v>104.5</v>
      </c>
      <c r="CV18" s="42">
        <v>104.5</v>
      </c>
      <c r="CW18" s="42">
        <v>104.5</v>
      </c>
      <c r="CX18" s="42">
        <v>104.5</v>
      </c>
      <c r="CY18" s="42">
        <v>104.5</v>
      </c>
      <c r="CZ18" s="42">
        <v>104.5</v>
      </c>
      <c r="DA18" s="42">
        <v>104.5</v>
      </c>
      <c r="DB18" s="42">
        <v>104.5</v>
      </c>
      <c r="DC18" s="42">
        <v>104.5</v>
      </c>
      <c r="DD18" s="42">
        <v>104.5</v>
      </c>
      <c r="DE18" s="42">
        <v>104.5</v>
      </c>
      <c r="DF18" s="42">
        <v>104.5</v>
      </c>
      <c r="DG18" s="42">
        <v>104.5</v>
      </c>
      <c r="DH18" s="42">
        <v>104.5</v>
      </c>
      <c r="DI18" s="42">
        <v>104.5</v>
      </c>
      <c r="DJ18" s="42">
        <v>104.5</v>
      </c>
      <c r="DK18" s="42">
        <v>104.5</v>
      </c>
      <c r="DL18" s="42">
        <v>104.5</v>
      </c>
      <c r="DM18" s="42">
        <v>104.5</v>
      </c>
      <c r="DN18" s="42">
        <v>104.5</v>
      </c>
      <c r="DO18" s="42">
        <v>104.5</v>
      </c>
      <c r="DP18" s="42">
        <v>104.5</v>
      </c>
      <c r="DQ18" s="42">
        <v>104.5</v>
      </c>
      <c r="DR18" s="42">
        <v>104.5</v>
      </c>
      <c r="DS18" s="42">
        <v>104.5</v>
      </c>
      <c r="DT18" s="41">
        <v>3</v>
      </c>
      <c r="DU18" s="42">
        <v>100</v>
      </c>
      <c r="DV18" s="42">
        <v>100</v>
      </c>
      <c r="DW18" s="42">
        <v>100</v>
      </c>
      <c r="DX18" s="42">
        <v>100</v>
      </c>
      <c r="DY18" s="42">
        <v>100</v>
      </c>
      <c r="DZ18" s="42">
        <v>100</v>
      </c>
      <c r="EA18" s="42">
        <v>111.5</v>
      </c>
      <c r="EB18" s="42">
        <v>117.4</v>
      </c>
      <c r="EC18" s="42">
        <v>118.2</v>
      </c>
      <c r="ED18" s="42">
        <v>118.2</v>
      </c>
      <c r="EE18" s="42">
        <v>113.8</v>
      </c>
      <c r="EF18" s="42">
        <v>110.5</v>
      </c>
      <c r="EG18" s="42">
        <v>111.8</v>
      </c>
      <c r="EH18" s="42">
        <v>111.8</v>
      </c>
      <c r="EI18" s="42">
        <v>111.8</v>
      </c>
      <c r="EJ18" s="42">
        <v>111.9</v>
      </c>
      <c r="EK18" s="42">
        <v>121.1</v>
      </c>
      <c r="EL18" s="42">
        <v>121.1</v>
      </c>
      <c r="EM18" s="42">
        <v>121.1</v>
      </c>
      <c r="EN18" s="42">
        <v>121.5</v>
      </c>
      <c r="EO18" s="42">
        <v>121.5</v>
      </c>
      <c r="EP18" s="42">
        <v>121.5</v>
      </c>
      <c r="EQ18" s="42">
        <v>121.5</v>
      </c>
      <c r="ER18" s="42">
        <v>121.1</v>
      </c>
      <c r="ES18" s="42">
        <v>121.1</v>
      </c>
      <c r="ET18" s="42">
        <v>121.1</v>
      </c>
      <c r="EU18" s="42">
        <v>121.1</v>
      </c>
      <c r="EV18" s="42">
        <v>121.1</v>
      </c>
      <c r="EW18" s="42">
        <v>110.8</v>
      </c>
      <c r="EX18" s="42">
        <v>113.5</v>
      </c>
      <c r="EY18" s="42">
        <v>113.7</v>
      </c>
      <c r="EZ18" s="42">
        <v>111.8</v>
      </c>
      <c r="FA18" s="42">
        <v>114.5</v>
      </c>
      <c r="FB18" s="42">
        <v>114.4</v>
      </c>
      <c r="FC18" s="42">
        <v>114.9</v>
      </c>
      <c r="FD18" s="42">
        <v>117.7</v>
      </c>
      <c r="FE18" s="42">
        <v>117.2</v>
      </c>
      <c r="FF18" s="42">
        <v>118</v>
      </c>
      <c r="FG18" s="42">
        <v>113.2</v>
      </c>
      <c r="FH18" s="42">
        <v>121.1</v>
      </c>
      <c r="FI18" s="42">
        <v>121.1</v>
      </c>
      <c r="FJ18" s="42">
        <v>121.1</v>
      </c>
      <c r="FK18" s="42">
        <v>121.8</v>
      </c>
      <c r="FL18" s="42">
        <v>122.8</v>
      </c>
      <c r="FM18" s="42">
        <v>116.2</v>
      </c>
      <c r="FN18" s="42">
        <v>114.4</v>
      </c>
      <c r="FO18" s="42">
        <v>119.1</v>
      </c>
      <c r="FP18" s="42">
        <v>121.1</v>
      </c>
      <c r="FQ18" s="42">
        <v>121.1</v>
      </c>
      <c r="FR18" s="42">
        <v>120.9</v>
      </c>
      <c r="FS18" s="42">
        <v>121.1</v>
      </c>
      <c r="FT18" s="42">
        <v>119.1</v>
      </c>
      <c r="FU18" s="42">
        <v>114.9</v>
      </c>
      <c r="FV18" s="42">
        <v>120.8</v>
      </c>
      <c r="FW18" s="42">
        <v>119.1</v>
      </c>
      <c r="FX18" s="42">
        <v>120.5</v>
      </c>
      <c r="FY18" s="42">
        <v>120.6</v>
      </c>
      <c r="FZ18" s="42">
        <v>128.19999999999999</v>
      </c>
      <c r="GA18" s="42">
        <v>127.8</v>
      </c>
      <c r="GB18" s="42">
        <v>130.1</v>
      </c>
    </row>
    <row r="19" spans="1:184" s="40" customFormat="1" ht="12" x14ac:dyDescent="0.2">
      <c r="A19" s="40" t="s">
        <v>198</v>
      </c>
      <c r="B19" s="41">
        <v>21</v>
      </c>
      <c r="C19" s="42">
        <v>100</v>
      </c>
      <c r="D19" s="42">
        <v>100</v>
      </c>
      <c r="E19" s="42">
        <v>100</v>
      </c>
      <c r="F19" s="42">
        <v>100</v>
      </c>
      <c r="G19" s="42">
        <v>100</v>
      </c>
      <c r="H19" s="42">
        <v>101</v>
      </c>
      <c r="I19" s="42">
        <v>101.4</v>
      </c>
      <c r="J19" s="42">
        <v>101.4</v>
      </c>
      <c r="K19" s="42">
        <v>101.4</v>
      </c>
      <c r="L19" s="42">
        <v>101.4</v>
      </c>
      <c r="M19" s="42">
        <v>101.7</v>
      </c>
      <c r="N19" s="42">
        <v>101.7</v>
      </c>
      <c r="O19" s="42">
        <v>101.9</v>
      </c>
      <c r="P19" s="42">
        <v>101.9</v>
      </c>
      <c r="Q19" s="42">
        <v>101.9</v>
      </c>
      <c r="R19" s="42">
        <v>103.8</v>
      </c>
      <c r="S19" s="42">
        <v>103.8</v>
      </c>
      <c r="T19" s="42">
        <v>103.8</v>
      </c>
      <c r="U19" s="42">
        <v>103.8</v>
      </c>
      <c r="V19" s="42">
        <v>103.8</v>
      </c>
      <c r="W19" s="42">
        <v>103.9</v>
      </c>
      <c r="X19" s="42">
        <v>103.9</v>
      </c>
      <c r="Y19" s="42">
        <v>103.9</v>
      </c>
      <c r="Z19" s="42">
        <v>103.9</v>
      </c>
      <c r="AA19" s="42">
        <v>103.9</v>
      </c>
      <c r="AB19" s="42">
        <v>103.9</v>
      </c>
      <c r="AC19" s="42">
        <v>103.9</v>
      </c>
      <c r="AD19" s="42">
        <v>103.9</v>
      </c>
      <c r="AE19" s="42">
        <v>103.9</v>
      </c>
      <c r="AF19" s="42">
        <v>109.9</v>
      </c>
      <c r="AG19" s="42">
        <v>109.9</v>
      </c>
      <c r="AH19" s="42">
        <v>110.8</v>
      </c>
      <c r="AI19" s="42">
        <v>110.8</v>
      </c>
      <c r="AJ19" s="42">
        <v>110.8</v>
      </c>
      <c r="AK19" s="42">
        <v>110.8</v>
      </c>
      <c r="AL19" s="42">
        <v>110.8</v>
      </c>
      <c r="AM19" s="42">
        <v>110.8</v>
      </c>
      <c r="AN19" s="42">
        <v>110.8</v>
      </c>
      <c r="AO19" s="42">
        <v>110.8</v>
      </c>
      <c r="AP19" s="42">
        <v>110.8</v>
      </c>
      <c r="AQ19" s="42">
        <v>110.8</v>
      </c>
      <c r="AR19" s="42">
        <v>110.8</v>
      </c>
      <c r="AS19" s="42">
        <v>110.8</v>
      </c>
      <c r="AT19" s="42">
        <v>110.8</v>
      </c>
      <c r="AU19" s="42">
        <v>110.8</v>
      </c>
      <c r="AV19" s="42">
        <v>110.8</v>
      </c>
      <c r="AW19" s="42">
        <v>110.8</v>
      </c>
      <c r="AX19" s="42">
        <v>110.8</v>
      </c>
      <c r="AY19" s="42">
        <v>110.8</v>
      </c>
      <c r="AZ19" s="42">
        <v>110.8</v>
      </c>
      <c r="BA19" s="42">
        <v>110.8</v>
      </c>
      <c r="BB19" s="42">
        <v>110.8</v>
      </c>
      <c r="BC19" s="42">
        <v>127.2</v>
      </c>
      <c r="BD19" s="42">
        <v>127.2</v>
      </c>
      <c r="BE19" s="42">
        <v>127.2</v>
      </c>
      <c r="BF19" s="42">
        <v>127.2</v>
      </c>
      <c r="BG19" s="42">
        <v>127.2</v>
      </c>
      <c r="BH19" s="42">
        <v>127.2</v>
      </c>
      <c r="BI19" s="42">
        <v>127.2</v>
      </c>
      <c r="BJ19" s="42">
        <v>127.2</v>
      </c>
      <c r="BK19" s="41">
        <v>29</v>
      </c>
      <c r="BL19" s="42">
        <v>107.2</v>
      </c>
      <c r="BM19" s="42">
        <v>107.2</v>
      </c>
      <c r="BN19" s="42">
        <v>107.2</v>
      </c>
      <c r="BO19" s="42">
        <v>110.2</v>
      </c>
      <c r="BP19" s="42">
        <v>111</v>
      </c>
      <c r="BQ19" s="42">
        <v>111</v>
      </c>
      <c r="BR19" s="42">
        <v>111.4</v>
      </c>
      <c r="BS19" s="42">
        <v>111.4</v>
      </c>
      <c r="BT19" s="42">
        <v>111.4</v>
      </c>
      <c r="BU19" s="42">
        <v>112.4</v>
      </c>
      <c r="BV19" s="42">
        <v>112.4</v>
      </c>
      <c r="BW19" s="42">
        <v>112.4</v>
      </c>
      <c r="BX19" s="42">
        <v>112.4</v>
      </c>
      <c r="BY19" s="42">
        <v>112.4</v>
      </c>
      <c r="BZ19" s="42">
        <v>112.4</v>
      </c>
      <c r="CA19" s="42">
        <v>112.4</v>
      </c>
      <c r="CB19" s="42">
        <v>122.6</v>
      </c>
      <c r="CC19" s="42">
        <v>122.6</v>
      </c>
      <c r="CD19" s="42">
        <v>122.6</v>
      </c>
      <c r="CE19" s="42">
        <v>122.6</v>
      </c>
      <c r="CF19" s="42">
        <v>122.6</v>
      </c>
      <c r="CG19" s="42">
        <v>122.6</v>
      </c>
      <c r="CH19" s="42">
        <v>122.6</v>
      </c>
      <c r="CI19" s="42">
        <v>122.6</v>
      </c>
      <c r="CJ19" s="42">
        <v>122.6</v>
      </c>
      <c r="CK19" s="42">
        <v>122.7</v>
      </c>
      <c r="CL19" s="42">
        <v>122.8</v>
      </c>
      <c r="CM19" s="42">
        <v>122.8</v>
      </c>
      <c r="CN19" s="42">
        <v>122.8</v>
      </c>
      <c r="CO19" s="42">
        <v>122.8</v>
      </c>
      <c r="CP19" s="42">
        <v>121.8</v>
      </c>
      <c r="CQ19" s="42">
        <v>121.6</v>
      </c>
      <c r="CR19" s="42">
        <v>120.5</v>
      </c>
      <c r="CS19" s="42">
        <v>120.5</v>
      </c>
      <c r="CT19" s="42">
        <v>120.5</v>
      </c>
      <c r="CU19" s="42">
        <v>120.5</v>
      </c>
      <c r="CV19" s="42">
        <v>120.5</v>
      </c>
      <c r="CW19" s="42">
        <v>120.5</v>
      </c>
      <c r="CX19" s="42">
        <v>120.5</v>
      </c>
      <c r="CY19" s="42">
        <v>120.5</v>
      </c>
      <c r="CZ19" s="42">
        <v>120.5</v>
      </c>
      <c r="DA19" s="42">
        <v>121.2</v>
      </c>
      <c r="DB19" s="42">
        <v>121.2</v>
      </c>
      <c r="DC19" s="42">
        <v>128.19999999999999</v>
      </c>
      <c r="DD19" s="42">
        <v>128.19999999999999</v>
      </c>
      <c r="DE19" s="42">
        <v>129.19999999999999</v>
      </c>
      <c r="DF19" s="42">
        <v>129.1</v>
      </c>
      <c r="DG19" s="42">
        <v>137.19999999999999</v>
      </c>
      <c r="DH19" s="42">
        <v>140.5</v>
      </c>
      <c r="DI19" s="42">
        <v>140</v>
      </c>
      <c r="DJ19" s="42">
        <v>139.9</v>
      </c>
      <c r="DK19" s="42">
        <v>140.5</v>
      </c>
      <c r="DL19" s="42">
        <v>140.5</v>
      </c>
      <c r="DM19" s="42">
        <v>141.30000000000001</v>
      </c>
      <c r="DN19" s="42">
        <v>141.4</v>
      </c>
      <c r="DO19" s="42">
        <v>141.69999999999999</v>
      </c>
      <c r="DP19" s="42">
        <v>141.4</v>
      </c>
      <c r="DQ19" s="42">
        <v>141.4</v>
      </c>
      <c r="DR19" s="42">
        <v>141.4</v>
      </c>
      <c r="DS19" s="42">
        <v>141.30000000000001</v>
      </c>
      <c r="DT19" s="41">
        <v>27</v>
      </c>
      <c r="DU19" s="42">
        <v>99.9</v>
      </c>
      <c r="DV19" s="42">
        <v>99.9</v>
      </c>
      <c r="DW19" s="42">
        <v>98.6</v>
      </c>
      <c r="DX19" s="42">
        <v>98.3</v>
      </c>
      <c r="DY19" s="42">
        <v>98.3</v>
      </c>
      <c r="DZ19" s="42">
        <v>98.3</v>
      </c>
      <c r="EA19" s="42">
        <v>98.6</v>
      </c>
      <c r="EB19" s="42">
        <v>98.5</v>
      </c>
      <c r="EC19" s="42">
        <v>99.1</v>
      </c>
      <c r="ED19" s="42">
        <v>99.8</v>
      </c>
      <c r="EE19" s="42">
        <v>101.7</v>
      </c>
      <c r="EF19" s="42">
        <v>105.7</v>
      </c>
      <c r="EG19" s="42">
        <v>106.9</v>
      </c>
      <c r="EH19" s="42">
        <v>112.5</v>
      </c>
      <c r="EI19" s="42">
        <v>112.7</v>
      </c>
      <c r="EJ19" s="42">
        <v>112.7</v>
      </c>
      <c r="EK19" s="42">
        <v>113</v>
      </c>
      <c r="EL19" s="42">
        <v>113</v>
      </c>
      <c r="EM19" s="42">
        <v>113</v>
      </c>
      <c r="EN19" s="42">
        <v>112.5</v>
      </c>
      <c r="EO19" s="42">
        <v>112.4</v>
      </c>
      <c r="EP19" s="42">
        <v>112.6</v>
      </c>
      <c r="EQ19" s="42">
        <v>112.7</v>
      </c>
      <c r="ER19" s="42">
        <v>113.1</v>
      </c>
      <c r="ES19" s="42">
        <v>113.1</v>
      </c>
      <c r="ET19" s="42">
        <v>113.1</v>
      </c>
      <c r="EU19" s="42">
        <v>112.9</v>
      </c>
      <c r="EV19" s="42">
        <v>112.8</v>
      </c>
      <c r="EW19" s="42">
        <v>111.6</v>
      </c>
      <c r="EX19" s="42">
        <v>112.5</v>
      </c>
      <c r="EY19" s="42">
        <v>112.5</v>
      </c>
      <c r="EZ19" s="42">
        <v>112</v>
      </c>
      <c r="FA19" s="42">
        <v>112.4</v>
      </c>
      <c r="FB19" s="42">
        <v>111.9</v>
      </c>
      <c r="FC19" s="42">
        <v>111.8</v>
      </c>
      <c r="FD19" s="42">
        <v>111.8</v>
      </c>
      <c r="FE19" s="42">
        <v>115.8</v>
      </c>
      <c r="FF19" s="42">
        <v>116.2</v>
      </c>
      <c r="FG19" s="42">
        <v>116.5</v>
      </c>
      <c r="FH19" s="42">
        <v>116.5</v>
      </c>
      <c r="FI19" s="42">
        <v>116.5</v>
      </c>
      <c r="FJ19" s="42">
        <v>116.4</v>
      </c>
      <c r="FK19" s="42">
        <v>116.9</v>
      </c>
      <c r="FL19" s="42">
        <v>116.9</v>
      </c>
      <c r="FM19" s="42">
        <v>117.5</v>
      </c>
      <c r="FN19" s="42">
        <v>117.8</v>
      </c>
      <c r="FO19" s="42">
        <v>117.9</v>
      </c>
      <c r="FP19" s="42">
        <v>123.1</v>
      </c>
      <c r="FQ19" s="42">
        <v>123.1</v>
      </c>
      <c r="FR19" s="42">
        <v>123.8</v>
      </c>
      <c r="FS19" s="42">
        <v>124.6</v>
      </c>
      <c r="FT19" s="42">
        <v>124.8</v>
      </c>
      <c r="FU19" s="42">
        <v>124.4</v>
      </c>
      <c r="FV19" s="42">
        <v>124.8</v>
      </c>
      <c r="FW19" s="42">
        <v>124.83793103448275</v>
      </c>
      <c r="FX19" s="42">
        <v>124.8206896551724</v>
      </c>
      <c r="FY19" s="42">
        <v>124.81724137931033</v>
      </c>
      <c r="FZ19" s="42">
        <v>124.76896551724137</v>
      </c>
      <c r="GA19" s="42">
        <v>124.67931034482758</v>
      </c>
      <c r="GB19" s="42">
        <v>124.66896551724136</v>
      </c>
    </row>
    <row r="20" spans="1:184" s="40" customFormat="1" ht="12" x14ac:dyDescent="0.2">
      <c r="A20" s="40" t="s">
        <v>199</v>
      </c>
      <c r="B20" s="41">
        <v>3</v>
      </c>
      <c r="C20" s="42">
        <v>100.6</v>
      </c>
      <c r="D20" s="42">
        <v>102</v>
      </c>
      <c r="E20" s="42">
        <v>102</v>
      </c>
      <c r="F20" s="42">
        <v>106.2</v>
      </c>
      <c r="G20" s="42">
        <v>106.2</v>
      </c>
      <c r="H20" s="42">
        <v>104.7</v>
      </c>
      <c r="I20" s="42">
        <v>105.8</v>
      </c>
      <c r="J20" s="42">
        <v>106.4</v>
      </c>
      <c r="K20" s="42">
        <v>106.4</v>
      </c>
      <c r="L20" s="42">
        <v>107.4</v>
      </c>
      <c r="M20" s="42">
        <v>107.6</v>
      </c>
      <c r="N20" s="42">
        <v>108.5</v>
      </c>
      <c r="O20" s="42">
        <v>112.8</v>
      </c>
      <c r="P20" s="42">
        <v>113.8</v>
      </c>
      <c r="Q20" s="42">
        <v>121.7</v>
      </c>
      <c r="R20" s="42">
        <v>122.2</v>
      </c>
      <c r="S20" s="42">
        <v>120.7</v>
      </c>
      <c r="T20" s="42">
        <v>120.3</v>
      </c>
      <c r="U20" s="42">
        <v>114.8</v>
      </c>
      <c r="V20" s="42">
        <v>114.3</v>
      </c>
      <c r="W20" s="42">
        <v>114.6</v>
      </c>
      <c r="X20" s="42">
        <v>116.6</v>
      </c>
      <c r="Y20" s="42">
        <v>116.3</v>
      </c>
      <c r="Z20" s="42">
        <v>116.3</v>
      </c>
      <c r="AA20" s="42">
        <v>118.4</v>
      </c>
      <c r="AB20" s="42">
        <v>118.4</v>
      </c>
      <c r="AC20" s="42">
        <v>118.6</v>
      </c>
      <c r="AD20" s="42">
        <v>119.6</v>
      </c>
      <c r="AE20" s="42">
        <v>120.1</v>
      </c>
      <c r="AF20" s="42">
        <v>119.7</v>
      </c>
      <c r="AG20" s="42">
        <v>121.3</v>
      </c>
      <c r="AH20" s="42">
        <v>123.5</v>
      </c>
      <c r="AI20" s="42">
        <v>123</v>
      </c>
      <c r="AJ20" s="42">
        <v>123.3</v>
      </c>
      <c r="AK20" s="42">
        <v>124.6</v>
      </c>
      <c r="AL20" s="42">
        <v>125.1</v>
      </c>
      <c r="AM20" s="42">
        <v>128.4</v>
      </c>
      <c r="AN20" s="42">
        <v>133.4</v>
      </c>
      <c r="AO20" s="42">
        <v>133</v>
      </c>
      <c r="AP20" s="42">
        <v>133</v>
      </c>
      <c r="AQ20" s="42">
        <v>133</v>
      </c>
      <c r="AR20" s="42">
        <v>135.19999999999999</v>
      </c>
      <c r="AS20" s="42">
        <v>135.19999999999999</v>
      </c>
      <c r="AT20" s="42">
        <v>137.1</v>
      </c>
      <c r="AU20" s="42">
        <v>81</v>
      </c>
      <c r="AV20" s="42">
        <v>84.7</v>
      </c>
      <c r="AW20" s="42">
        <v>85.5</v>
      </c>
      <c r="AX20" s="42">
        <v>87.8</v>
      </c>
      <c r="AY20" s="42">
        <v>88.8</v>
      </c>
      <c r="AZ20" s="42">
        <v>96.2</v>
      </c>
      <c r="BA20" s="42">
        <v>96.2</v>
      </c>
      <c r="BB20" s="42">
        <v>97.4</v>
      </c>
      <c r="BC20" s="42">
        <v>97.4</v>
      </c>
      <c r="BD20" s="42">
        <v>97.7</v>
      </c>
      <c r="BE20" s="42">
        <v>96.6</v>
      </c>
      <c r="BF20" s="42">
        <v>94.7</v>
      </c>
      <c r="BG20" s="42">
        <v>93.1</v>
      </c>
      <c r="BH20" s="42">
        <v>94.9</v>
      </c>
      <c r="BI20" s="42">
        <v>94.6</v>
      </c>
      <c r="BJ20" s="42">
        <v>94.6</v>
      </c>
      <c r="BK20" s="41">
        <v>5</v>
      </c>
      <c r="BL20" s="42">
        <v>100.7</v>
      </c>
      <c r="BM20" s="42">
        <v>99.4</v>
      </c>
      <c r="BN20" s="42">
        <v>98.2</v>
      </c>
      <c r="BO20" s="42">
        <v>100.8</v>
      </c>
      <c r="BP20" s="42">
        <v>98.1</v>
      </c>
      <c r="BQ20" s="42">
        <v>99.3</v>
      </c>
      <c r="BR20" s="42">
        <v>100.7</v>
      </c>
      <c r="BS20" s="42">
        <v>98.8</v>
      </c>
      <c r="BT20" s="42">
        <v>99.4</v>
      </c>
      <c r="BU20" s="42">
        <v>101.4</v>
      </c>
      <c r="BV20" s="42">
        <v>103</v>
      </c>
      <c r="BW20" s="42">
        <v>103.5</v>
      </c>
      <c r="BX20" s="42">
        <v>103.5</v>
      </c>
      <c r="BY20" s="42">
        <v>105.8</v>
      </c>
      <c r="BZ20" s="42">
        <v>102.9</v>
      </c>
      <c r="CA20" s="42">
        <v>102.9</v>
      </c>
      <c r="CB20" s="42">
        <v>103.2</v>
      </c>
      <c r="CC20" s="42">
        <v>102.7</v>
      </c>
      <c r="CD20" s="42">
        <v>101</v>
      </c>
      <c r="CE20" s="42">
        <v>101.9</v>
      </c>
      <c r="CF20" s="42">
        <v>104.2</v>
      </c>
      <c r="CG20" s="42">
        <v>109.3</v>
      </c>
      <c r="CH20" s="42">
        <v>109.3</v>
      </c>
      <c r="CI20" s="42">
        <v>105.8</v>
      </c>
      <c r="CJ20" s="42">
        <v>107.3</v>
      </c>
      <c r="CK20" s="42">
        <v>116.4</v>
      </c>
      <c r="CL20" s="42">
        <v>116.2</v>
      </c>
      <c r="CM20" s="42">
        <v>118</v>
      </c>
      <c r="CN20" s="42">
        <v>118</v>
      </c>
      <c r="CO20" s="42">
        <v>118</v>
      </c>
      <c r="CP20" s="42">
        <v>119.7</v>
      </c>
      <c r="CQ20" s="42">
        <v>119.7</v>
      </c>
      <c r="CR20" s="42">
        <v>120.8</v>
      </c>
      <c r="CS20" s="42">
        <v>120.1</v>
      </c>
      <c r="CT20" s="42">
        <v>118.6</v>
      </c>
      <c r="CU20" s="42">
        <v>122.5</v>
      </c>
      <c r="CV20" s="42">
        <v>122.7</v>
      </c>
      <c r="CW20" s="42">
        <v>125.1</v>
      </c>
      <c r="CX20" s="42">
        <v>124.7</v>
      </c>
      <c r="CY20" s="42">
        <v>129.6</v>
      </c>
      <c r="CZ20" s="42">
        <v>130.19999999999999</v>
      </c>
      <c r="DA20" s="42">
        <v>132</v>
      </c>
      <c r="DB20" s="42">
        <v>133.1</v>
      </c>
      <c r="DC20" s="42">
        <v>136</v>
      </c>
      <c r="DD20" s="42">
        <v>136</v>
      </c>
      <c r="DE20" s="42">
        <v>144.80000000000001</v>
      </c>
      <c r="DF20" s="42">
        <v>149.1</v>
      </c>
      <c r="DG20" s="42">
        <v>156.5</v>
      </c>
      <c r="DH20" s="42">
        <v>156.5</v>
      </c>
      <c r="DI20" s="42">
        <v>156.9</v>
      </c>
      <c r="DJ20" s="42">
        <v>156.30000000000001</v>
      </c>
      <c r="DK20" s="42">
        <v>159.4</v>
      </c>
      <c r="DL20" s="42">
        <v>159.6</v>
      </c>
      <c r="DM20" s="42">
        <v>158.19999999999999</v>
      </c>
      <c r="DN20" s="42">
        <v>157.1</v>
      </c>
      <c r="DO20" s="42">
        <v>157.30000000000001</v>
      </c>
      <c r="DP20" s="42">
        <v>157.80000000000001</v>
      </c>
      <c r="DQ20" s="42">
        <v>158.30000000000001</v>
      </c>
      <c r="DR20" s="42">
        <v>157.6</v>
      </c>
      <c r="DS20" s="42">
        <v>158.5</v>
      </c>
      <c r="DT20" s="41">
        <v>4</v>
      </c>
      <c r="DU20" s="42">
        <v>101.4</v>
      </c>
      <c r="DV20" s="42">
        <v>105.5</v>
      </c>
      <c r="DW20" s="42">
        <v>106.4</v>
      </c>
      <c r="DX20" s="42">
        <v>106.4</v>
      </c>
      <c r="DY20" s="42">
        <v>106.8</v>
      </c>
      <c r="DZ20" s="42">
        <v>106.4</v>
      </c>
      <c r="EA20" s="42">
        <v>106.8</v>
      </c>
      <c r="EB20" s="42">
        <v>106.7</v>
      </c>
      <c r="EC20" s="42">
        <v>106.7</v>
      </c>
      <c r="ED20" s="42">
        <v>106.9</v>
      </c>
      <c r="EE20" s="42">
        <v>107</v>
      </c>
      <c r="EF20" s="42">
        <v>107</v>
      </c>
      <c r="EG20" s="42">
        <v>107.3</v>
      </c>
      <c r="EH20" s="42">
        <v>107.8</v>
      </c>
      <c r="EI20" s="42">
        <v>108.1</v>
      </c>
      <c r="EJ20" s="42">
        <v>108.6</v>
      </c>
      <c r="EK20" s="42">
        <v>108.6</v>
      </c>
      <c r="EL20" s="42">
        <v>106.7</v>
      </c>
      <c r="EM20" s="42">
        <v>106.9</v>
      </c>
      <c r="EN20" s="42">
        <v>108.2</v>
      </c>
      <c r="EO20" s="42">
        <v>107.7</v>
      </c>
      <c r="EP20" s="42">
        <v>106.5</v>
      </c>
      <c r="EQ20" s="42">
        <v>109.2</v>
      </c>
      <c r="ER20" s="42">
        <v>111.3</v>
      </c>
      <c r="ES20" s="42">
        <v>110.6</v>
      </c>
      <c r="ET20" s="42">
        <v>110.8</v>
      </c>
      <c r="EU20" s="42">
        <v>110.5</v>
      </c>
      <c r="EV20" s="42">
        <v>111.3</v>
      </c>
      <c r="EW20" s="42">
        <v>110.4</v>
      </c>
      <c r="EX20" s="42">
        <v>110.8</v>
      </c>
      <c r="EY20" s="42">
        <v>111.2</v>
      </c>
      <c r="EZ20" s="42">
        <v>111.3</v>
      </c>
      <c r="FA20" s="42">
        <v>111</v>
      </c>
      <c r="FB20" s="42">
        <v>111</v>
      </c>
      <c r="FC20" s="42">
        <v>111.4</v>
      </c>
      <c r="FD20" s="42">
        <v>110.5</v>
      </c>
      <c r="FE20" s="42">
        <v>110.1</v>
      </c>
      <c r="FF20" s="42">
        <v>110.5</v>
      </c>
      <c r="FG20" s="42">
        <v>110.6</v>
      </c>
      <c r="FH20" s="42">
        <v>111.2</v>
      </c>
      <c r="FI20" s="42">
        <v>110.9</v>
      </c>
      <c r="FJ20" s="42">
        <v>110.7</v>
      </c>
      <c r="FK20" s="42">
        <v>111.3</v>
      </c>
      <c r="FL20" s="42">
        <v>112.6</v>
      </c>
      <c r="FM20" s="42">
        <v>112.8</v>
      </c>
      <c r="FN20" s="42">
        <v>112.8</v>
      </c>
      <c r="FO20" s="42">
        <v>113.4</v>
      </c>
      <c r="FP20" s="42">
        <v>112.6</v>
      </c>
      <c r="FQ20" s="42">
        <v>112.7</v>
      </c>
      <c r="FR20" s="42">
        <v>116.1</v>
      </c>
      <c r="FS20" s="42">
        <v>115.2</v>
      </c>
      <c r="FT20" s="42">
        <v>115.2</v>
      </c>
      <c r="FU20" s="42">
        <v>119.2</v>
      </c>
      <c r="FV20" s="42">
        <v>119.6</v>
      </c>
      <c r="FW20" s="42">
        <v>121.05</v>
      </c>
      <c r="FX20" s="42">
        <v>121.65</v>
      </c>
      <c r="FY20" s="42">
        <v>122.675</v>
      </c>
      <c r="FZ20" s="42">
        <v>123.4</v>
      </c>
      <c r="GA20" s="42">
        <v>124.27500000000001</v>
      </c>
      <c r="GB20" s="42">
        <v>124.85</v>
      </c>
    </row>
    <row r="21" spans="1:184" x14ac:dyDescent="0.25">
      <c r="A21" t="s">
        <v>200</v>
      </c>
      <c r="B21" s="37">
        <f>SUM(B22:B25)</f>
        <v>35</v>
      </c>
      <c r="C21" s="38">
        <f t="shared" ref="C21:BJ21" si="9">(C22*$B$22+C23*$B$23+C24*$B$24+C25*$B$25)/$B$21</f>
        <v>102.23142857142857</v>
      </c>
      <c r="D21" s="38">
        <f t="shared" si="9"/>
        <v>104.23714285714284</v>
      </c>
      <c r="E21" s="38">
        <f t="shared" si="9"/>
        <v>106.0542857142857</v>
      </c>
      <c r="F21" s="38">
        <f t="shared" si="9"/>
        <v>106.12285714285714</v>
      </c>
      <c r="G21" s="38">
        <f t="shared" si="9"/>
        <v>105.49714285714286</v>
      </c>
      <c r="H21" s="38">
        <f t="shared" si="9"/>
        <v>106.04</v>
      </c>
      <c r="I21" s="38">
        <f t="shared" si="9"/>
        <v>105.74857142857142</v>
      </c>
      <c r="J21" s="38">
        <f t="shared" si="9"/>
        <v>107.62857142857143</v>
      </c>
      <c r="K21" s="38">
        <f t="shared" si="9"/>
        <v>106.24857142857144</v>
      </c>
      <c r="L21" s="38">
        <f t="shared" si="9"/>
        <v>105.87142857142857</v>
      </c>
      <c r="M21" s="38">
        <f t="shared" si="9"/>
        <v>107.94571428571429</v>
      </c>
      <c r="N21" s="38">
        <f t="shared" si="9"/>
        <v>109.52</v>
      </c>
      <c r="O21" s="38">
        <f t="shared" si="9"/>
        <v>112.8</v>
      </c>
      <c r="P21" s="38">
        <f t="shared" si="9"/>
        <v>118.37714285714286</v>
      </c>
      <c r="Q21" s="38">
        <f t="shared" si="9"/>
        <v>124.18</v>
      </c>
      <c r="R21" s="38">
        <f t="shared" si="9"/>
        <v>130.33714285714285</v>
      </c>
      <c r="S21" s="38">
        <f t="shared" si="9"/>
        <v>128.13714285714286</v>
      </c>
      <c r="T21" s="38">
        <f t="shared" si="9"/>
        <v>120.73714285714286</v>
      </c>
      <c r="U21" s="38">
        <f t="shared" si="9"/>
        <v>123.47714285714285</v>
      </c>
      <c r="V21" s="38">
        <f t="shared" si="9"/>
        <v>127.18</v>
      </c>
      <c r="W21" s="38">
        <f t="shared" si="9"/>
        <v>124.07714285714285</v>
      </c>
      <c r="X21" s="38">
        <f t="shared" si="9"/>
        <v>130.58571428571429</v>
      </c>
      <c r="Y21" s="38">
        <f t="shared" si="9"/>
        <v>136.17428571428573</v>
      </c>
      <c r="Z21" s="38">
        <f t="shared" si="9"/>
        <v>136.46571428571428</v>
      </c>
      <c r="AA21" s="38">
        <f t="shared" si="9"/>
        <v>140.69142857142856</v>
      </c>
      <c r="AB21" s="38">
        <f t="shared" si="9"/>
        <v>142.70857142857142</v>
      </c>
      <c r="AC21" s="38">
        <f t="shared" si="9"/>
        <v>151.59142857142854</v>
      </c>
      <c r="AD21" s="38">
        <f t="shared" si="9"/>
        <v>149.4</v>
      </c>
      <c r="AE21" s="38">
        <f t="shared" si="9"/>
        <v>150.15428571428569</v>
      </c>
      <c r="AF21" s="38">
        <f t="shared" si="9"/>
        <v>146.44</v>
      </c>
      <c r="AG21" s="38">
        <f t="shared" si="9"/>
        <v>148.53142857142859</v>
      </c>
      <c r="AH21" s="38">
        <f t="shared" si="9"/>
        <v>156.28285714285715</v>
      </c>
      <c r="AI21" s="38">
        <f t="shared" si="9"/>
        <v>152.07428571428571</v>
      </c>
      <c r="AJ21" s="38">
        <f t="shared" si="9"/>
        <v>157.55428571428573</v>
      </c>
      <c r="AK21" s="38">
        <f t="shared" si="9"/>
        <v>156.6</v>
      </c>
      <c r="AL21" s="38">
        <f t="shared" si="9"/>
        <v>161.29999999999998</v>
      </c>
      <c r="AM21" s="38">
        <f t="shared" si="9"/>
        <v>163.30571428571426</v>
      </c>
      <c r="AN21" s="38">
        <f t="shared" si="9"/>
        <v>174.79714285714286</v>
      </c>
      <c r="AO21" s="38">
        <f t="shared" si="9"/>
        <v>180.25142857142856</v>
      </c>
      <c r="AP21" s="38">
        <f t="shared" si="9"/>
        <v>179.12</v>
      </c>
      <c r="AQ21" s="38">
        <f t="shared" si="9"/>
        <v>184.8485714285714</v>
      </c>
      <c r="AR21" s="38">
        <f t="shared" si="9"/>
        <v>178.96571428571426</v>
      </c>
      <c r="AS21" s="38">
        <f t="shared" si="9"/>
        <v>182.06</v>
      </c>
      <c r="AT21" s="38">
        <f t="shared" si="9"/>
        <v>185.54571428571427</v>
      </c>
      <c r="AU21" s="38">
        <f t="shared" si="9"/>
        <v>172.44285714285715</v>
      </c>
      <c r="AV21" s="38">
        <f t="shared" si="9"/>
        <v>168.51714285714283</v>
      </c>
      <c r="AW21" s="38">
        <f t="shared" si="9"/>
        <v>171.7742857142857</v>
      </c>
      <c r="AX21" s="38">
        <f t="shared" si="9"/>
        <v>174.96285714285713</v>
      </c>
      <c r="AY21" s="38">
        <f t="shared" si="9"/>
        <v>179.28285714285713</v>
      </c>
      <c r="AZ21" s="38">
        <f t="shared" si="9"/>
        <v>178.4942857142857</v>
      </c>
      <c r="BA21" s="38">
        <f t="shared" si="9"/>
        <v>185.79714285714286</v>
      </c>
      <c r="BB21" s="38">
        <f t="shared" si="9"/>
        <v>188.42000000000002</v>
      </c>
      <c r="BC21" s="38">
        <f t="shared" si="9"/>
        <v>188.66</v>
      </c>
      <c r="BD21" s="38">
        <f t="shared" si="9"/>
        <v>187.96571428571426</v>
      </c>
      <c r="BE21" s="38">
        <f t="shared" si="9"/>
        <v>187.05428571428573</v>
      </c>
      <c r="BF21" s="38">
        <f t="shared" si="9"/>
        <v>187.67142857142861</v>
      </c>
      <c r="BG21" s="38">
        <f t="shared" si="9"/>
        <v>183.38571428571427</v>
      </c>
      <c r="BH21" s="38">
        <f t="shared" si="9"/>
        <v>187.08857142857144</v>
      </c>
      <c r="BI21" s="38">
        <f t="shared" si="9"/>
        <v>192.06</v>
      </c>
      <c r="BJ21" s="38">
        <f t="shared" si="9"/>
        <v>195.20571428571429</v>
      </c>
      <c r="BK21" s="37">
        <f>SUM(BK22:BK25)</f>
        <v>37</v>
      </c>
      <c r="BL21" s="38">
        <f>(BL22*$BK$22+BL23*$BK$23+BL24*$BK$24+BL25*$BK$25)/$BK$21</f>
        <v>104.82432432432432</v>
      </c>
      <c r="BM21" s="38">
        <f t="shared" ref="BM21:DS21" si="10">(BM22*$BK$22+BM23*$BK$23+BM24*$BK$24+BM25*$BK$25)/$BK$21</f>
        <v>105.52432432432433</v>
      </c>
      <c r="BN21" s="38">
        <f t="shared" si="10"/>
        <v>106.8837837837838</v>
      </c>
      <c r="BO21" s="38">
        <f t="shared" si="10"/>
        <v>107.20810810810812</v>
      </c>
      <c r="BP21" s="38">
        <f t="shared" si="10"/>
        <v>106.55945945945946</v>
      </c>
      <c r="BQ21" s="38">
        <f t="shared" si="10"/>
        <v>106.01891891891891</v>
      </c>
      <c r="BR21" s="38">
        <f t="shared" si="10"/>
        <v>106.80810810810812</v>
      </c>
      <c r="BS21" s="38">
        <f t="shared" si="10"/>
        <v>106.77567567567567</v>
      </c>
      <c r="BT21" s="38">
        <f t="shared" si="10"/>
        <v>103.63783783783784</v>
      </c>
      <c r="BU21" s="38">
        <f t="shared" si="10"/>
        <v>106.62432432432432</v>
      </c>
      <c r="BV21" s="38">
        <f t="shared" si="10"/>
        <v>104.34594594594596</v>
      </c>
      <c r="BW21" s="38">
        <f t="shared" si="10"/>
        <v>107.42972972972973</v>
      </c>
      <c r="BX21" s="38">
        <f t="shared" si="10"/>
        <v>110.2</v>
      </c>
      <c r="BY21" s="38">
        <f t="shared" si="10"/>
        <v>112.43243243243244</v>
      </c>
      <c r="BZ21" s="38">
        <f t="shared" si="10"/>
        <v>110.79459459459459</v>
      </c>
      <c r="CA21" s="38">
        <f t="shared" si="10"/>
        <v>111.15945945945946</v>
      </c>
      <c r="CB21" s="38">
        <f t="shared" si="10"/>
        <v>112.64594594594594</v>
      </c>
      <c r="CC21" s="38">
        <f t="shared" si="10"/>
        <v>112.35945945945946</v>
      </c>
      <c r="CD21" s="38">
        <f t="shared" si="10"/>
        <v>112.35135135135135</v>
      </c>
      <c r="CE21" s="38">
        <f t="shared" si="10"/>
        <v>112.50270270270271</v>
      </c>
      <c r="CF21" s="38">
        <f t="shared" si="10"/>
        <v>111.92702702702704</v>
      </c>
      <c r="CG21" s="38">
        <f t="shared" si="10"/>
        <v>112.65675675675676</v>
      </c>
      <c r="CH21" s="38">
        <f t="shared" si="10"/>
        <v>116.27027027027027</v>
      </c>
      <c r="CI21" s="38">
        <f t="shared" si="10"/>
        <v>116.73783783783784</v>
      </c>
      <c r="CJ21" s="38">
        <f t="shared" si="10"/>
        <v>116.65675675675676</v>
      </c>
      <c r="CK21" s="38">
        <f t="shared" si="10"/>
        <v>117.62162162162163</v>
      </c>
      <c r="CL21" s="38">
        <f t="shared" si="10"/>
        <v>117.7135135135135</v>
      </c>
      <c r="CM21" s="38">
        <f t="shared" si="10"/>
        <v>116.35945945945946</v>
      </c>
      <c r="CN21" s="38">
        <f t="shared" si="10"/>
        <v>117.52162162162162</v>
      </c>
      <c r="CO21" s="38">
        <f t="shared" si="10"/>
        <v>118.38108108108109</v>
      </c>
      <c r="CP21" s="38">
        <f t="shared" si="10"/>
        <v>118.04324324324325</v>
      </c>
      <c r="CQ21" s="38">
        <f t="shared" si="10"/>
        <v>120.1972972972973</v>
      </c>
      <c r="CR21" s="38">
        <f t="shared" si="10"/>
        <v>118.27567567567567</v>
      </c>
      <c r="CS21" s="38">
        <f t="shared" si="10"/>
        <v>119.21891891891893</v>
      </c>
      <c r="CT21" s="38">
        <f t="shared" si="10"/>
        <v>121.44864864864866</v>
      </c>
      <c r="CU21" s="38">
        <f t="shared" si="10"/>
        <v>131.41891891891891</v>
      </c>
      <c r="CV21" s="38">
        <f t="shared" si="10"/>
        <v>133.50540540540541</v>
      </c>
      <c r="CW21" s="38">
        <f t="shared" si="10"/>
        <v>134.29999999999998</v>
      </c>
      <c r="CX21" s="38">
        <f t="shared" si="10"/>
        <v>136.27567567567567</v>
      </c>
      <c r="CY21" s="38">
        <f t="shared" si="10"/>
        <v>136.79999999999998</v>
      </c>
      <c r="CZ21" s="38">
        <f t="shared" si="10"/>
        <v>136.1972972972973</v>
      </c>
      <c r="DA21" s="38">
        <f t="shared" si="10"/>
        <v>136.37567567567567</v>
      </c>
      <c r="DB21" s="38">
        <f t="shared" si="10"/>
        <v>138.98648648648648</v>
      </c>
      <c r="DC21" s="38">
        <f t="shared" si="10"/>
        <v>141.66216216216216</v>
      </c>
      <c r="DD21" s="38">
        <f t="shared" si="10"/>
        <v>133.55405405405406</v>
      </c>
      <c r="DE21" s="38">
        <f t="shared" si="10"/>
        <v>136.00270270270269</v>
      </c>
      <c r="DF21" s="38">
        <f t="shared" si="10"/>
        <v>137.11621621621623</v>
      </c>
      <c r="DG21" s="38">
        <f t="shared" si="10"/>
        <v>136.95405405405407</v>
      </c>
      <c r="DH21" s="38">
        <f t="shared" si="10"/>
        <v>136.28918918918919</v>
      </c>
      <c r="DI21" s="38">
        <f t="shared" si="10"/>
        <v>140.87567567567567</v>
      </c>
      <c r="DJ21" s="38">
        <f t="shared" si="10"/>
        <v>140.44324324324324</v>
      </c>
      <c r="DK21" s="38">
        <f t="shared" si="10"/>
        <v>142.33513513513512</v>
      </c>
      <c r="DL21" s="38">
        <f t="shared" si="10"/>
        <v>144.97837837837838</v>
      </c>
      <c r="DM21" s="38">
        <f t="shared" si="10"/>
        <v>143.47297297297297</v>
      </c>
      <c r="DN21" s="38">
        <f t="shared" si="10"/>
        <v>145.05405405405406</v>
      </c>
      <c r="DO21" s="38">
        <f t="shared" si="10"/>
        <v>144.44594594594594</v>
      </c>
      <c r="DP21" s="38">
        <f t="shared" si="10"/>
        <v>140.64054054054054</v>
      </c>
      <c r="DQ21" s="38">
        <f t="shared" si="10"/>
        <v>140.4108108108108</v>
      </c>
      <c r="DR21" s="38">
        <f t="shared" si="10"/>
        <v>143.74054054054054</v>
      </c>
      <c r="DS21" s="38">
        <f t="shared" si="10"/>
        <v>142.5891891891892</v>
      </c>
      <c r="DT21" s="37">
        <f>SUM(DT22:DT25)</f>
        <v>34</v>
      </c>
      <c r="DU21" s="39">
        <f>(DU22*$DT$22+DU23*$DT$23+DU24*$DT$24+DU25*$DT$25)/$DT$21</f>
        <v>101.40294117647058</v>
      </c>
      <c r="DV21" s="39">
        <f t="shared" ref="DV21:GB21" si="11">(DV22*$DT$22+DV23*$DT$23+DV24*$DT$24+DV25*$DT$25)/$DT$21</f>
        <v>102.67647058823529</v>
      </c>
      <c r="DW21" s="39">
        <f t="shared" si="11"/>
        <v>102.95294117647057</v>
      </c>
      <c r="DX21" s="39">
        <f t="shared" si="11"/>
        <v>103.41176470588232</v>
      </c>
      <c r="DY21" s="39">
        <f t="shared" si="11"/>
        <v>103.64117647058822</v>
      </c>
      <c r="DZ21" s="39">
        <f t="shared" si="11"/>
        <v>103.57647058823528</v>
      </c>
      <c r="EA21" s="39">
        <f t="shared" si="11"/>
        <v>107.64999999999998</v>
      </c>
      <c r="EB21" s="39">
        <f t="shared" si="11"/>
        <v>107.49411764705881</v>
      </c>
      <c r="EC21" s="39">
        <f t="shared" si="11"/>
        <v>108.75</v>
      </c>
      <c r="ED21" s="39">
        <f t="shared" si="11"/>
        <v>108.76764705882353</v>
      </c>
      <c r="EE21" s="39">
        <f t="shared" si="11"/>
        <v>108.85294117647059</v>
      </c>
      <c r="EF21" s="39">
        <f t="shared" si="11"/>
        <v>109.26470588235294</v>
      </c>
      <c r="EG21" s="39">
        <f t="shared" si="11"/>
        <v>112.4529411764706</v>
      </c>
      <c r="EH21" s="39">
        <f t="shared" si="11"/>
        <v>114.27058823529411</v>
      </c>
      <c r="EI21" s="39">
        <f t="shared" si="11"/>
        <v>116.23235294117647</v>
      </c>
      <c r="EJ21" s="39">
        <f t="shared" si="11"/>
        <v>118.35000000000002</v>
      </c>
      <c r="EK21" s="39">
        <f t="shared" si="11"/>
        <v>116.58823529411767</v>
      </c>
      <c r="EL21" s="39">
        <f t="shared" si="11"/>
        <v>115.53529411764706</v>
      </c>
      <c r="EM21" s="39">
        <f t="shared" si="11"/>
        <v>118.34117647058825</v>
      </c>
      <c r="EN21" s="39">
        <f t="shared" si="11"/>
        <v>116.44705882352943</v>
      </c>
      <c r="EO21" s="39">
        <f t="shared" si="11"/>
        <v>115.51470588235294</v>
      </c>
      <c r="EP21" s="39">
        <f t="shared" si="11"/>
        <v>118.07352941176472</v>
      </c>
      <c r="EQ21" s="39">
        <f t="shared" si="11"/>
        <v>118.68235294117646</v>
      </c>
      <c r="ER21" s="39">
        <f t="shared" si="11"/>
        <v>118.94117647058823</v>
      </c>
      <c r="ES21" s="39">
        <f t="shared" si="11"/>
        <v>120.32941176470588</v>
      </c>
      <c r="ET21" s="39">
        <f t="shared" si="11"/>
        <v>120.47941176470589</v>
      </c>
      <c r="EU21" s="39">
        <f t="shared" si="11"/>
        <v>121.66470588235295</v>
      </c>
      <c r="EV21" s="39">
        <f t="shared" si="11"/>
        <v>121.84117647058825</v>
      </c>
      <c r="EW21" s="39">
        <f t="shared" si="11"/>
        <v>120.79705882352943</v>
      </c>
      <c r="EX21" s="39">
        <f t="shared" si="11"/>
        <v>121.02352941176468</v>
      </c>
      <c r="EY21" s="39">
        <f t="shared" si="11"/>
        <v>121.51764705882354</v>
      </c>
      <c r="EZ21" s="39">
        <f t="shared" si="11"/>
        <v>120.36176470588236</v>
      </c>
      <c r="FA21" s="39">
        <f t="shared" si="11"/>
        <v>121.50882352941177</v>
      </c>
      <c r="FB21" s="39">
        <f t="shared" si="11"/>
        <v>121.18823529411763</v>
      </c>
      <c r="FC21" s="39">
        <f t="shared" si="11"/>
        <v>123.43235294117646</v>
      </c>
      <c r="FD21" s="39">
        <f t="shared" si="11"/>
        <v>124.11470588235294</v>
      </c>
      <c r="FE21" s="39">
        <f t="shared" si="11"/>
        <v>125.09411764705882</v>
      </c>
      <c r="FF21" s="39">
        <f t="shared" si="11"/>
        <v>125.00882352941177</v>
      </c>
      <c r="FG21" s="39">
        <f t="shared" si="11"/>
        <v>126.28235294117648</v>
      </c>
      <c r="FH21" s="39">
        <f t="shared" si="11"/>
        <v>126.61176470588236</v>
      </c>
      <c r="FI21" s="39">
        <f t="shared" si="11"/>
        <v>128.55588235294115</v>
      </c>
      <c r="FJ21" s="39">
        <f t="shared" si="11"/>
        <v>129.55000000000001</v>
      </c>
      <c r="FK21" s="39">
        <f t="shared" si="11"/>
        <v>129.75882352941176</v>
      </c>
      <c r="FL21" s="39">
        <f t="shared" si="11"/>
        <v>130.25</v>
      </c>
      <c r="FM21" s="39">
        <f t="shared" si="11"/>
        <v>129.39705882352942</v>
      </c>
      <c r="FN21" s="39">
        <f t="shared" si="11"/>
        <v>128.95882352941177</v>
      </c>
      <c r="FO21" s="39">
        <f t="shared" si="11"/>
        <v>129.11764705882354</v>
      </c>
      <c r="FP21" s="39">
        <f t="shared" si="11"/>
        <v>130.80294117647057</v>
      </c>
      <c r="FQ21" s="39">
        <f t="shared" si="11"/>
        <v>133.03235294117644</v>
      </c>
      <c r="FR21" s="38">
        <f t="shared" si="11"/>
        <v>132.56176470588235</v>
      </c>
      <c r="FS21" s="38">
        <f t="shared" si="11"/>
        <v>132.61764705882354</v>
      </c>
      <c r="FT21" s="38">
        <f t="shared" si="11"/>
        <v>133.96176470588239</v>
      </c>
      <c r="FU21" s="38">
        <f t="shared" si="11"/>
        <v>134.03823529411764</v>
      </c>
      <c r="FV21" s="38">
        <f t="shared" si="11"/>
        <v>136.23235294117646</v>
      </c>
      <c r="FW21" s="38">
        <f t="shared" si="11"/>
        <v>138.5205882352941</v>
      </c>
      <c r="FX21" s="38">
        <f t="shared" si="11"/>
        <v>139.67941176470586</v>
      </c>
      <c r="FY21" s="38">
        <f t="shared" si="11"/>
        <v>138.28235294117647</v>
      </c>
      <c r="FZ21" s="38">
        <f t="shared" si="11"/>
        <v>138.05882352941177</v>
      </c>
      <c r="GA21" s="38">
        <f t="shared" si="11"/>
        <v>137.70588235294119</v>
      </c>
      <c r="GB21" s="38">
        <f t="shared" si="11"/>
        <v>136.59705882352938</v>
      </c>
    </row>
    <row r="22" spans="1:184" s="40" customFormat="1" ht="12" x14ac:dyDescent="0.2">
      <c r="A22" s="40" t="s">
        <v>201</v>
      </c>
      <c r="B22" s="41">
        <v>12</v>
      </c>
      <c r="C22" s="42">
        <v>104.2</v>
      </c>
      <c r="D22" s="42">
        <v>110</v>
      </c>
      <c r="E22" s="42">
        <v>115.3</v>
      </c>
      <c r="F22" s="42">
        <v>116.7</v>
      </c>
      <c r="G22" s="42">
        <v>112.3</v>
      </c>
      <c r="H22" s="42">
        <v>112.9</v>
      </c>
      <c r="I22" s="42">
        <v>109.7</v>
      </c>
      <c r="J22" s="42">
        <v>113.2</v>
      </c>
      <c r="K22" s="42">
        <v>108.2</v>
      </c>
      <c r="L22" s="42">
        <v>106.3</v>
      </c>
      <c r="M22" s="42">
        <v>112.5</v>
      </c>
      <c r="N22" s="42">
        <v>115.4</v>
      </c>
      <c r="O22" s="42">
        <v>122.7</v>
      </c>
      <c r="P22" s="42">
        <v>134.80000000000001</v>
      </c>
      <c r="Q22" s="42">
        <v>150.5</v>
      </c>
      <c r="R22" s="42">
        <v>166.3</v>
      </c>
      <c r="S22" s="42">
        <v>161.4</v>
      </c>
      <c r="T22" s="42">
        <v>142.5</v>
      </c>
      <c r="U22" s="42">
        <v>150.9</v>
      </c>
      <c r="V22" s="42">
        <v>160.5</v>
      </c>
      <c r="W22" s="42">
        <v>151.1</v>
      </c>
      <c r="X22" s="42">
        <v>157.5</v>
      </c>
      <c r="Y22" s="42">
        <v>168</v>
      </c>
      <c r="Z22" s="42">
        <v>172</v>
      </c>
      <c r="AA22" s="42">
        <v>182.4</v>
      </c>
      <c r="AB22" s="42">
        <v>185.6</v>
      </c>
      <c r="AC22" s="42">
        <v>211.1</v>
      </c>
      <c r="AD22" s="42">
        <v>207.4</v>
      </c>
      <c r="AE22" s="42">
        <v>208.9</v>
      </c>
      <c r="AF22" s="42">
        <v>195.9</v>
      </c>
      <c r="AG22" s="42">
        <v>202</v>
      </c>
      <c r="AH22" s="42">
        <v>222.8</v>
      </c>
      <c r="AI22" s="42">
        <v>208.6</v>
      </c>
      <c r="AJ22" s="42">
        <v>203.4</v>
      </c>
      <c r="AK22" s="42">
        <v>199.3</v>
      </c>
      <c r="AL22" s="42">
        <v>211.2</v>
      </c>
      <c r="AM22" s="42">
        <v>214.1</v>
      </c>
      <c r="AN22" s="42">
        <v>244.7</v>
      </c>
      <c r="AO22" s="42">
        <v>257.89999999999998</v>
      </c>
      <c r="AP22" s="42">
        <v>254.6</v>
      </c>
      <c r="AQ22" s="42">
        <v>270.89999999999998</v>
      </c>
      <c r="AR22" s="42">
        <v>269.89999999999998</v>
      </c>
      <c r="AS22" s="42">
        <v>261.8</v>
      </c>
      <c r="AT22" s="42">
        <v>272.2</v>
      </c>
      <c r="AU22" s="42">
        <v>230.9</v>
      </c>
      <c r="AV22" s="42">
        <v>220.5</v>
      </c>
      <c r="AW22" s="42">
        <v>230</v>
      </c>
      <c r="AX22" s="42">
        <v>237.9</v>
      </c>
      <c r="AY22" s="42">
        <v>250.3</v>
      </c>
      <c r="AZ22" s="42">
        <v>242.2</v>
      </c>
      <c r="BA22" s="42">
        <v>263.5</v>
      </c>
      <c r="BB22" s="42">
        <v>270.10000000000002</v>
      </c>
      <c r="BC22" s="42">
        <v>270.8</v>
      </c>
      <c r="BD22" s="42">
        <v>267.2</v>
      </c>
      <c r="BE22" s="42">
        <v>265.3</v>
      </c>
      <c r="BF22" s="42">
        <v>267.10000000000002</v>
      </c>
      <c r="BG22" s="42">
        <v>254.6</v>
      </c>
      <c r="BH22" s="42">
        <v>232.9</v>
      </c>
      <c r="BI22" s="42">
        <v>247.4</v>
      </c>
      <c r="BJ22" s="42">
        <v>255</v>
      </c>
      <c r="BK22" s="41">
        <v>15</v>
      </c>
      <c r="BL22" s="42">
        <v>102.3</v>
      </c>
      <c r="BM22" s="42">
        <v>103.7</v>
      </c>
      <c r="BN22" s="42">
        <v>106.8</v>
      </c>
      <c r="BO22" s="42">
        <v>106.9</v>
      </c>
      <c r="BP22" s="42">
        <v>105.3</v>
      </c>
      <c r="BQ22" s="42">
        <v>103.2</v>
      </c>
      <c r="BR22" s="42">
        <v>105.1</v>
      </c>
      <c r="BS22" s="42">
        <v>104.1</v>
      </c>
      <c r="BT22" s="42">
        <v>95.7</v>
      </c>
      <c r="BU22" s="42">
        <v>101.9</v>
      </c>
      <c r="BV22" s="42">
        <v>93</v>
      </c>
      <c r="BW22" s="42">
        <v>100.7</v>
      </c>
      <c r="BX22" s="42">
        <v>106.4</v>
      </c>
      <c r="BY22" s="42">
        <v>112</v>
      </c>
      <c r="BZ22" s="42">
        <v>108.1</v>
      </c>
      <c r="CA22" s="42">
        <v>109</v>
      </c>
      <c r="CB22" s="42">
        <v>110.1</v>
      </c>
      <c r="CC22" s="42">
        <v>111.2</v>
      </c>
      <c r="CD22" s="42">
        <v>112.9</v>
      </c>
      <c r="CE22" s="42">
        <v>112.9</v>
      </c>
      <c r="CF22" s="42">
        <v>108.7</v>
      </c>
      <c r="CG22" s="42">
        <v>110.5</v>
      </c>
      <c r="CH22" s="42">
        <v>117.6</v>
      </c>
      <c r="CI22" s="42">
        <v>120.4</v>
      </c>
      <c r="CJ22" s="42">
        <v>120.2</v>
      </c>
      <c r="CK22" s="42">
        <v>122.5</v>
      </c>
      <c r="CL22" s="42">
        <v>119.7</v>
      </c>
      <c r="CM22" s="42">
        <v>116.5</v>
      </c>
      <c r="CN22" s="42">
        <v>118.3</v>
      </c>
      <c r="CO22" s="42">
        <v>120</v>
      </c>
      <c r="CP22" s="42">
        <v>118.8</v>
      </c>
      <c r="CQ22" s="42">
        <v>121.3</v>
      </c>
      <c r="CR22" s="42">
        <v>117.7</v>
      </c>
      <c r="CS22" s="42">
        <v>115.2</v>
      </c>
      <c r="CT22" s="42">
        <v>117.7</v>
      </c>
      <c r="CU22" s="42">
        <v>120.5</v>
      </c>
      <c r="CV22" s="42">
        <v>124.3</v>
      </c>
      <c r="CW22" s="42">
        <v>126.3</v>
      </c>
      <c r="CX22" s="42">
        <v>131.4</v>
      </c>
      <c r="CY22" s="42">
        <v>132.4</v>
      </c>
      <c r="CZ22" s="42">
        <v>130.4</v>
      </c>
      <c r="DA22" s="42">
        <v>130.19999999999999</v>
      </c>
      <c r="DB22" s="42">
        <v>132.4</v>
      </c>
      <c r="DC22" s="42">
        <v>139</v>
      </c>
      <c r="DD22" s="42">
        <v>119</v>
      </c>
      <c r="DE22" s="42">
        <v>124.9</v>
      </c>
      <c r="DF22" s="42">
        <v>124.5</v>
      </c>
      <c r="DG22" s="42">
        <v>123.1</v>
      </c>
      <c r="DH22" s="42">
        <v>120.8</v>
      </c>
      <c r="DI22" s="42">
        <v>130.4</v>
      </c>
      <c r="DJ22" s="42">
        <v>128.5</v>
      </c>
      <c r="DK22" s="42">
        <v>131.69999999999999</v>
      </c>
      <c r="DL22" s="42">
        <v>136.6</v>
      </c>
      <c r="DM22" s="42">
        <v>132.69999999999999</v>
      </c>
      <c r="DN22" s="42">
        <v>136.6</v>
      </c>
      <c r="DO22" s="42">
        <v>134.80000000000001</v>
      </c>
      <c r="DP22" s="42">
        <v>125.6</v>
      </c>
      <c r="DQ22" s="42">
        <v>125</v>
      </c>
      <c r="DR22" s="42">
        <v>133.19999999999999</v>
      </c>
      <c r="DS22" s="42">
        <v>130</v>
      </c>
      <c r="DT22" s="41">
        <v>13</v>
      </c>
      <c r="DU22" s="42">
        <v>100.9</v>
      </c>
      <c r="DV22" s="42">
        <v>104</v>
      </c>
      <c r="DW22" s="42">
        <v>104.1</v>
      </c>
      <c r="DX22" s="42">
        <v>105.3</v>
      </c>
      <c r="DY22" s="42">
        <v>105.3</v>
      </c>
      <c r="DZ22" s="42">
        <v>104.9</v>
      </c>
      <c r="EA22" s="42">
        <v>103.6</v>
      </c>
      <c r="EB22" s="42">
        <v>103.1</v>
      </c>
      <c r="EC22" s="42">
        <v>105.6</v>
      </c>
      <c r="ED22" s="42">
        <v>105</v>
      </c>
      <c r="EE22" s="42">
        <v>104.9</v>
      </c>
      <c r="EF22" s="42">
        <v>104.5</v>
      </c>
      <c r="EG22" s="42">
        <v>107.3</v>
      </c>
      <c r="EH22" s="42">
        <v>110.9</v>
      </c>
      <c r="EI22" s="42">
        <v>114.9</v>
      </c>
      <c r="EJ22" s="42">
        <v>119.1</v>
      </c>
      <c r="EK22" s="42">
        <v>114.4</v>
      </c>
      <c r="EL22" s="42">
        <v>111</v>
      </c>
      <c r="EM22" s="42">
        <v>114</v>
      </c>
      <c r="EN22" s="42">
        <v>108.7</v>
      </c>
      <c r="EO22" s="42">
        <v>106.4</v>
      </c>
      <c r="EP22" s="42">
        <v>110.9</v>
      </c>
      <c r="EQ22" s="42">
        <v>111.8</v>
      </c>
      <c r="ER22" s="42">
        <v>112.2</v>
      </c>
      <c r="ES22" s="42">
        <v>115.3</v>
      </c>
      <c r="ET22" s="42">
        <v>115.6</v>
      </c>
      <c r="EU22" s="42">
        <v>118.7</v>
      </c>
      <c r="EV22" s="42">
        <v>119</v>
      </c>
      <c r="EW22" s="42">
        <v>116.5</v>
      </c>
      <c r="EX22" s="42">
        <v>119.1</v>
      </c>
      <c r="EY22" s="42">
        <v>121.5</v>
      </c>
      <c r="EZ22" s="42">
        <v>118.2</v>
      </c>
      <c r="FA22" s="42">
        <v>120</v>
      </c>
      <c r="FB22" s="42">
        <v>117.5</v>
      </c>
      <c r="FC22" s="42">
        <v>121.8</v>
      </c>
      <c r="FD22" s="42">
        <v>119.8</v>
      </c>
      <c r="FE22" s="42">
        <v>121.9</v>
      </c>
      <c r="FF22" s="42">
        <v>121.1</v>
      </c>
      <c r="FG22" s="42">
        <v>124.2</v>
      </c>
      <c r="FH22" s="42">
        <v>122.5</v>
      </c>
      <c r="FI22" s="42">
        <v>124.7</v>
      </c>
      <c r="FJ22" s="42">
        <v>123.7</v>
      </c>
      <c r="FK22" s="42">
        <v>124.8</v>
      </c>
      <c r="FL22" s="42">
        <v>125.9</v>
      </c>
      <c r="FM22" s="42">
        <v>125.1</v>
      </c>
      <c r="FN22" s="42">
        <v>124.6</v>
      </c>
      <c r="FO22" s="42">
        <v>125.2</v>
      </c>
      <c r="FP22" s="42">
        <v>129.1</v>
      </c>
      <c r="FQ22" s="42">
        <v>131.69999999999999</v>
      </c>
      <c r="FR22" s="42">
        <v>129.5</v>
      </c>
      <c r="FS22" s="42">
        <v>128.4</v>
      </c>
      <c r="FT22" s="42">
        <v>131.5</v>
      </c>
      <c r="FU22" s="42">
        <v>131.1</v>
      </c>
      <c r="FV22" s="42">
        <v>130.69999999999999</v>
      </c>
      <c r="FW22" s="42">
        <v>134.56153846153845</v>
      </c>
      <c r="FX22" s="42">
        <v>136.55384615384614</v>
      </c>
      <c r="FY22" s="42">
        <v>132.93076923076922</v>
      </c>
      <c r="FZ22" s="42">
        <v>131.6846153846154</v>
      </c>
      <c r="GA22" s="42">
        <v>129.8923076923077</v>
      </c>
      <c r="GB22" s="42">
        <v>126.71538461538461</v>
      </c>
    </row>
    <row r="23" spans="1:184" s="40" customFormat="1" ht="12" x14ac:dyDescent="0.2">
      <c r="A23" s="40" t="s">
        <v>202</v>
      </c>
      <c r="B23" s="41">
        <v>10</v>
      </c>
      <c r="C23" s="42">
        <v>97.6</v>
      </c>
      <c r="D23" s="42">
        <v>97.6</v>
      </c>
      <c r="E23" s="42">
        <v>97.6</v>
      </c>
      <c r="F23" s="42">
        <v>97.6</v>
      </c>
      <c r="G23" s="42">
        <v>97.6</v>
      </c>
      <c r="H23" s="42">
        <v>97.6</v>
      </c>
      <c r="I23" s="42">
        <v>97.6</v>
      </c>
      <c r="J23" s="42">
        <v>97.6</v>
      </c>
      <c r="K23" s="42">
        <v>97.6</v>
      </c>
      <c r="L23" s="42">
        <v>97.6</v>
      </c>
      <c r="M23" s="42">
        <v>97.6</v>
      </c>
      <c r="N23" s="42">
        <v>97.6</v>
      </c>
      <c r="O23" s="42">
        <v>97.6</v>
      </c>
      <c r="P23" s="42">
        <v>97.6</v>
      </c>
      <c r="Q23" s="42">
        <v>97.6</v>
      </c>
      <c r="R23" s="42">
        <v>104.1</v>
      </c>
      <c r="S23" s="42">
        <v>104.1</v>
      </c>
      <c r="T23" s="42">
        <v>104.1</v>
      </c>
      <c r="U23" s="42">
        <v>104.1</v>
      </c>
      <c r="V23" s="42">
        <v>104.1</v>
      </c>
      <c r="W23" s="42">
        <v>104.1</v>
      </c>
      <c r="X23" s="42">
        <v>117.1</v>
      </c>
      <c r="Y23" s="42">
        <v>117.1</v>
      </c>
      <c r="Z23" s="42">
        <v>117.1</v>
      </c>
      <c r="AA23" s="42">
        <v>117.1</v>
      </c>
      <c r="AB23" s="42">
        <v>117.1</v>
      </c>
      <c r="AC23" s="42">
        <v>117.1</v>
      </c>
      <c r="AD23" s="42">
        <v>117.1</v>
      </c>
      <c r="AE23" s="42">
        <v>117.1</v>
      </c>
      <c r="AF23" s="42">
        <v>117.1</v>
      </c>
      <c r="AG23" s="42">
        <v>117.1</v>
      </c>
      <c r="AH23" s="42">
        <v>117.1</v>
      </c>
      <c r="AI23" s="42">
        <v>117.1</v>
      </c>
      <c r="AJ23" s="42">
        <v>136.69999999999999</v>
      </c>
      <c r="AK23" s="42">
        <v>136.69999999999999</v>
      </c>
      <c r="AL23" s="42">
        <v>136.69999999999999</v>
      </c>
      <c r="AM23" s="42">
        <v>136.69999999999999</v>
      </c>
      <c r="AN23" s="42">
        <v>136.69999999999999</v>
      </c>
      <c r="AO23" s="42">
        <v>136.69999999999999</v>
      </c>
      <c r="AP23" s="42">
        <v>136.69999999999999</v>
      </c>
      <c r="AQ23" s="42">
        <v>136.69999999999999</v>
      </c>
      <c r="AR23" s="42">
        <v>136.69999999999999</v>
      </c>
      <c r="AS23" s="42">
        <v>156.19999999999999</v>
      </c>
      <c r="AT23" s="42">
        <v>156.19999999999999</v>
      </c>
      <c r="AU23" s="42">
        <v>156.19999999999999</v>
      </c>
      <c r="AV23" s="42">
        <v>156.19999999999999</v>
      </c>
      <c r="AW23" s="42">
        <v>156.19999999999999</v>
      </c>
      <c r="AX23" s="42">
        <v>156.19999999999999</v>
      </c>
      <c r="AY23" s="42">
        <v>156.19999999999999</v>
      </c>
      <c r="AZ23" s="42">
        <v>156.19999999999999</v>
      </c>
      <c r="BA23" s="42">
        <v>156.19999999999999</v>
      </c>
      <c r="BB23" s="42">
        <v>156.19999999999999</v>
      </c>
      <c r="BC23" s="42">
        <v>156.19999999999999</v>
      </c>
      <c r="BD23" s="42">
        <v>156.19999999999999</v>
      </c>
      <c r="BE23" s="42">
        <v>156.19999999999999</v>
      </c>
      <c r="BF23" s="42">
        <v>156.19999999999999</v>
      </c>
      <c r="BG23" s="42">
        <v>156.19999999999999</v>
      </c>
      <c r="BH23" s="42">
        <v>195.2</v>
      </c>
      <c r="BI23" s="42">
        <v>195.2</v>
      </c>
      <c r="BJ23" s="42">
        <v>195.2</v>
      </c>
      <c r="BK23" s="41">
        <v>11</v>
      </c>
      <c r="BL23" s="42">
        <v>111.9</v>
      </c>
      <c r="BM23" s="42">
        <v>111.9</v>
      </c>
      <c r="BN23" s="42">
        <v>111.9</v>
      </c>
      <c r="BO23" s="42">
        <v>111.9</v>
      </c>
      <c r="BP23" s="42">
        <v>111.9</v>
      </c>
      <c r="BQ23" s="42">
        <v>111.1</v>
      </c>
      <c r="BR23" s="42">
        <v>111.1</v>
      </c>
      <c r="BS23" s="42">
        <v>112.1</v>
      </c>
      <c r="BT23" s="42">
        <v>113</v>
      </c>
      <c r="BU23" s="42">
        <v>113</v>
      </c>
      <c r="BV23" s="42">
        <v>113</v>
      </c>
      <c r="BW23" s="42">
        <v>113</v>
      </c>
      <c r="BX23" s="42">
        <v>110.6</v>
      </c>
      <c r="BY23" s="42">
        <v>110.6</v>
      </c>
      <c r="BZ23" s="42">
        <v>110.6</v>
      </c>
      <c r="CA23" s="42">
        <v>110.6</v>
      </c>
      <c r="CB23" s="42">
        <v>110.6</v>
      </c>
      <c r="CC23" s="42">
        <v>109.6</v>
      </c>
      <c r="CD23" s="42">
        <v>109.6</v>
      </c>
      <c r="CE23" s="42">
        <v>109.6</v>
      </c>
      <c r="CF23" s="42">
        <v>109.6</v>
      </c>
      <c r="CG23" s="42">
        <v>109.6</v>
      </c>
      <c r="CH23" s="42">
        <v>109.6</v>
      </c>
      <c r="CI23" s="42">
        <v>109.6</v>
      </c>
      <c r="CJ23" s="42">
        <v>109.6</v>
      </c>
      <c r="CK23" s="42">
        <v>109.6</v>
      </c>
      <c r="CL23" s="42">
        <v>109.6</v>
      </c>
      <c r="CM23" s="42">
        <v>109.6</v>
      </c>
      <c r="CN23" s="42">
        <v>110.8</v>
      </c>
      <c r="CO23" s="42">
        <v>110.8</v>
      </c>
      <c r="CP23" s="42">
        <v>110.9</v>
      </c>
      <c r="CQ23" s="42">
        <v>110.9</v>
      </c>
      <c r="CR23" s="42">
        <v>111.3</v>
      </c>
      <c r="CS23" s="42">
        <v>113.9</v>
      </c>
      <c r="CT23" s="42">
        <v>117.8</v>
      </c>
      <c r="CU23" s="42">
        <v>145.69999999999999</v>
      </c>
      <c r="CV23" s="42">
        <v>145.69999999999999</v>
      </c>
      <c r="CW23" s="42">
        <v>145.69999999999999</v>
      </c>
      <c r="CX23" s="42">
        <v>145.69999999999999</v>
      </c>
      <c r="CY23" s="42">
        <v>146.1</v>
      </c>
      <c r="CZ23" s="42">
        <v>146.4</v>
      </c>
      <c r="DA23" s="42">
        <v>146.4</v>
      </c>
      <c r="DB23" s="42">
        <v>151.80000000000001</v>
      </c>
      <c r="DC23" s="42">
        <v>151.80000000000001</v>
      </c>
      <c r="DD23" s="42">
        <v>151.80000000000001</v>
      </c>
      <c r="DE23" s="42">
        <v>151.80000000000001</v>
      </c>
      <c r="DF23" s="42">
        <v>155</v>
      </c>
      <c r="DG23" s="42">
        <v>156.30000000000001</v>
      </c>
      <c r="DH23" s="42">
        <v>156.5</v>
      </c>
      <c r="DI23" s="42">
        <v>155</v>
      </c>
      <c r="DJ23" s="42">
        <v>154.80000000000001</v>
      </c>
      <c r="DK23" s="42">
        <v>155.1</v>
      </c>
      <c r="DL23" s="42">
        <v>156.5</v>
      </c>
      <c r="DM23" s="42">
        <v>156.5</v>
      </c>
      <c r="DN23" s="42">
        <v>156.5</v>
      </c>
      <c r="DO23" s="42">
        <v>156.4</v>
      </c>
      <c r="DP23" s="42">
        <v>156.4</v>
      </c>
      <c r="DQ23" s="42">
        <v>156.19999999999999</v>
      </c>
      <c r="DR23" s="42">
        <v>156.19999999999999</v>
      </c>
      <c r="DS23" s="42">
        <v>156.6</v>
      </c>
      <c r="DT23" s="41">
        <v>12</v>
      </c>
      <c r="DU23" s="42">
        <v>100.1</v>
      </c>
      <c r="DV23" s="42">
        <v>100.1</v>
      </c>
      <c r="DW23" s="42">
        <v>100.1</v>
      </c>
      <c r="DX23" s="42">
        <v>100.1</v>
      </c>
      <c r="DY23" s="42">
        <v>100.1</v>
      </c>
      <c r="DZ23" s="42">
        <v>100</v>
      </c>
      <c r="EA23" s="42">
        <v>112.8</v>
      </c>
      <c r="EB23" s="42">
        <v>112.8</v>
      </c>
      <c r="EC23" s="42">
        <v>112.8</v>
      </c>
      <c r="ED23" s="42">
        <v>112.6</v>
      </c>
      <c r="EE23" s="42">
        <v>112.6</v>
      </c>
      <c r="EF23" s="42">
        <v>112.5</v>
      </c>
      <c r="EG23" s="42">
        <v>117.7</v>
      </c>
      <c r="EH23" s="42">
        <v>117.9</v>
      </c>
      <c r="EI23" s="42">
        <v>118.4</v>
      </c>
      <c r="EJ23" s="42">
        <v>118.4</v>
      </c>
      <c r="EK23" s="42">
        <v>118.2</v>
      </c>
      <c r="EL23" s="42">
        <v>118.8</v>
      </c>
      <c r="EM23" s="42">
        <v>123.5</v>
      </c>
      <c r="EN23" s="42">
        <v>123.5</v>
      </c>
      <c r="EO23" s="42">
        <v>123.5</v>
      </c>
      <c r="EP23" s="42">
        <v>124.8</v>
      </c>
      <c r="EQ23" s="42">
        <v>125.8</v>
      </c>
      <c r="ER23" s="42">
        <v>125.8</v>
      </c>
      <c r="ES23" s="42">
        <v>125.9</v>
      </c>
      <c r="ET23" s="42">
        <v>126</v>
      </c>
      <c r="EU23" s="42">
        <v>126</v>
      </c>
      <c r="EV23" s="42">
        <v>126</v>
      </c>
      <c r="EW23" s="42">
        <v>126</v>
      </c>
      <c r="EX23" s="42">
        <v>124.6</v>
      </c>
      <c r="EY23" s="42">
        <v>124.5</v>
      </c>
      <c r="EZ23" s="42">
        <v>124.5</v>
      </c>
      <c r="FA23" s="42">
        <v>125.5</v>
      </c>
      <c r="FB23" s="42">
        <v>126.8</v>
      </c>
      <c r="FC23" s="42">
        <v>129.30000000000001</v>
      </c>
      <c r="FD23" s="42">
        <v>133.19999999999999</v>
      </c>
      <c r="FE23" s="42">
        <v>133.30000000000001</v>
      </c>
      <c r="FF23" s="42">
        <v>133.5</v>
      </c>
      <c r="FG23" s="42">
        <v>133.6</v>
      </c>
      <c r="FH23" s="42">
        <v>136</v>
      </c>
      <c r="FI23" s="42">
        <v>138.6</v>
      </c>
      <c r="FJ23" s="42">
        <v>142</v>
      </c>
      <c r="FK23" s="42">
        <v>142</v>
      </c>
      <c r="FL23" s="42">
        <v>142.19999999999999</v>
      </c>
      <c r="FM23" s="42">
        <v>140.69999999999999</v>
      </c>
      <c r="FN23" s="42">
        <v>140.30000000000001</v>
      </c>
      <c r="FO23" s="42">
        <v>140.30000000000001</v>
      </c>
      <c r="FP23" s="42">
        <v>140.69999999999999</v>
      </c>
      <c r="FQ23" s="42">
        <v>143.1</v>
      </c>
      <c r="FR23" s="42">
        <v>143.30000000000001</v>
      </c>
      <c r="FS23" s="42">
        <v>143.19999999999999</v>
      </c>
      <c r="FT23" s="42">
        <v>143.4</v>
      </c>
      <c r="FU23" s="42">
        <v>143.69999999999999</v>
      </c>
      <c r="FV23" s="42">
        <v>150.6</v>
      </c>
      <c r="FW23" s="42">
        <v>152.14166666666668</v>
      </c>
      <c r="FX23" s="42">
        <v>152.73333333333332</v>
      </c>
      <c r="FY23" s="42">
        <v>152.73333333333332</v>
      </c>
      <c r="FZ23" s="42">
        <v>152.73333333333332</v>
      </c>
      <c r="GA23" s="42">
        <v>153.49166666666667</v>
      </c>
      <c r="GB23" s="42">
        <v>153.49166666666667</v>
      </c>
    </row>
    <row r="24" spans="1:184" s="40" customFormat="1" ht="12" x14ac:dyDescent="0.2">
      <c r="A24" s="40" t="s">
        <v>203</v>
      </c>
      <c r="B24" s="41">
        <v>6</v>
      </c>
      <c r="C24" s="42">
        <v>108.5</v>
      </c>
      <c r="D24" s="42">
        <v>108.6</v>
      </c>
      <c r="E24" s="42">
        <v>108.6</v>
      </c>
      <c r="F24" s="42">
        <v>106.2</v>
      </c>
      <c r="G24" s="42">
        <v>108.2</v>
      </c>
      <c r="H24" s="42">
        <v>110.4</v>
      </c>
      <c r="I24" s="42">
        <v>115.1</v>
      </c>
      <c r="J24" s="42">
        <v>118.6</v>
      </c>
      <c r="K24" s="42">
        <v>120.9</v>
      </c>
      <c r="L24" s="42">
        <v>122.5</v>
      </c>
      <c r="M24" s="42">
        <v>121.5</v>
      </c>
      <c r="N24" s="42">
        <v>122.2</v>
      </c>
      <c r="O24" s="42">
        <v>125.8</v>
      </c>
      <c r="P24" s="42">
        <v>129.69999999999999</v>
      </c>
      <c r="Q24" s="42">
        <v>129.69999999999999</v>
      </c>
      <c r="R24" s="42">
        <v>121.2</v>
      </c>
      <c r="S24" s="42">
        <v>121.2</v>
      </c>
      <c r="T24" s="42">
        <v>119.1</v>
      </c>
      <c r="U24" s="42">
        <v>119.1</v>
      </c>
      <c r="V24" s="42">
        <v>120.1</v>
      </c>
      <c r="W24" s="42">
        <v>120.8</v>
      </c>
      <c r="X24" s="42">
        <v>122.2</v>
      </c>
      <c r="Y24" s="42">
        <v>126.1</v>
      </c>
      <c r="Z24" s="42">
        <v>126.1</v>
      </c>
      <c r="AA24" s="42">
        <v>126.1</v>
      </c>
      <c r="AB24" s="42">
        <v>126.1</v>
      </c>
      <c r="AC24" s="42">
        <v>126.1</v>
      </c>
      <c r="AD24" s="42">
        <v>124.1</v>
      </c>
      <c r="AE24" s="42">
        <v>124.1</v>
      </c>
      <c r="AF24" s="42">
        <v>126.1</v>
      </c>
      <c r="AG24" s="42">
        <v>126.1</v>
      </c>
      <c r="AH24" s="42">
        <v>126.1</v>
      </c>
      <c r="AI24" s="42">
        <v>126.1</v>
      </c>
      <c r="AJ24" s="42">
        <v>135.80000000000001</v>
      </c>
      <c r="AK24" s="42">
        <v>138.19999999999999</v>
      </c>
      <c r="AL24" s="42">
        <v>138.19999999999999</v>
      </c>
      <c r="AM24" s="42">
        <v>144.1</v>
      </c>
      <c r="AN24" s="42">
        <v>144.1</v>
      </c>
      <c r="AO24" s="42">
        <v>148</v>
      </c>
      <c r="AP24" s="42">
        <v>148</v>
      </c>
      <c r="AQ24" s="42">
        <v>148</v>
      </c>
      <c r="AR24" s="42">
        <v>148</v>
      </c>
      <c r="AS24" s="42">
        <v>148</v>
      </c>
      <c r="AT24" s="42">
        <v>148</v>
      </c>
      <c r="AU24" s="42">
        <v>155.80000000000001</v>
      </c>
      <c r="AV24" s="42">
        <v>153.69999999999999</v>
      </c>
      <c r="AW24" s="42">
        <v>153.69999999999999</v>
      </c>
      <c r="AX24" s="42">
        <v>156.5</v>
      </c>
      <c r="AY24" s="42">
        <v>156.9</v>
      </c>
      <c r="AZ24" s="42">
        <v>168.5</v>
      </c>
      <c r="BA24" s="42">
        <v>168.5</v>
      </c>
      <c r="BB24" s="42">
        <v>168.5</v>
      </c>
      <c r="BC24" s="42">
        <v>168.5</v>
      </c>
      <c r="BD24" s="42">
        <v>168.5</v>
      </c>
      <c r="BE24" s="42">
        <v>168.5</v>
      </c>
      <c r="BF24" s="42">
        <v>168.5</v>
      </c>
      <c r="BG24" s="42">
        <v>168.5</v>
      </c>
      <c r="BH24" s="42">
        <v>168.5</v>
      </c>
      <c r="BI24" s="42">
        <v>168.5</v>
      </c>
      <c r="BJ24" s="42">
        <v>168.5</v>
      </c>
      <c r="BK24" s="41">
        <v>4</v>
      </c>
      <c r="BL24" s="42">
        <v>100.3</v>
      </c>
      <c r="BM24" s="42">
        <v>100.3</v>
      </c>
      <c r="BN24" s="42">
        <v>101.6</v>
      </c>
      <c r="BO24" s="42">
        <v>101.6</v>
      </c>
      <c r="BP24" s="42">
        <v>101.6</v>
      </c>
      <c r="BQ24" s="42">
        <v>101.6</v>
      </c>
      <c r="BR24" s="42">
        <v>101.6</v>
      </c>
      <c r="BS24" s="42">
        <v>102.3</v>
      </c>
      <c r="BT24" s="42">
        <v>102.3</v>
      </c>
      <c r="BU24" s="42">
        <v>102.3</v>
      </c>
      <c r="BV24" s="42">
        <v>114.6</v>
      </c>
      <c r="BW24" s="42">
        <v>114.6</v>
      </c>
      <c r="BX24" s="42">
        <v>114.6</v>
      </c>
      <c r="BY24" s="42">
        <v>114.6</v>
      </c>
      <c r="BZ24" s="42">
        <v>114.6</v>
      </c>
      <c r="CA24" s="42">
        <v>114.6</v>
      </c>
      <c r="CB24" s="42">
        <v>114.6</v>
      </c>
      <c r="CC24" s="42">
        <v>114.6</v>
      </c>
      <c r="CD24" s="42">
        <v>107.8</v>
      </c>
      <c r="CE24" s="42">
        <v>109.2</v>
      </c>
      <c r="CF24" s="42">
        <v>114.2</v>
      </c>
      <c r="CG24" s="42">
        <v>114.2</v>
      </c>
      <c r="CH24" s="42">
        <v>121</v>
      </c>
      <c r="CI24" s="42">
        <v>115.7</v>
      </c>
      <c r="CJ24" s="42">
        <v>115.7</v>
      </c>
      <c r="CK24" s="42">
        <v>116</v>
      </c>
      <c r="CL24" s="42">
        <v>122.1</v>
      </c>
      <c r="CM24" s="42">
        <v>122.1</v>
      </c>
      <c r="CN24" s="42">
        <v>122.1</v>
      </c>
      <c r="CO24" s="42">
        <v>122.1</v>
      </c>
      <c r="CP24" s="42">
        <v>123.2</v>
      </c>
      <c r="CQ24" s="42">
        <v>134.80000000000001</v>
      </c>
      <c r="CR24" s="42">
        <v>128.9</v>
      </c>
      <c r="CS24" s="42">
        <v>137.4</v>
      </c>
      <c r="CT24" s="42">
        <v>137.4</v>
      </c>
      <c r="CU24" s="42">
        <v>142.4</v>
      </c>
      <c r="CV24" s="42">
        <v>145</v>
      </c>
      <c r="CW24" s="42">
        <v>142.4</v>
      </c>
      <c r="CX24" s="42">
        <v>137.69999999999999</v>
      </c>
      <c r="CY24" s="42">
        <v>137.69999999999999</v>
      </c>
      <c r="CZ24" s="42">
        <v>138.80000000000001</v>
      </c>
      <c r="DA24" s="42">
        <v>139.1</v>
      </c>
      <c r="DB24" s="42">
        <v>139.1</v>
      </c>
      <c r="DC24" s="42">
        <v>139.1</v>
      </c>
      <c r="DD24" s="42">
        <v>139.1</v>
      </c>
      <c r="DE24" s="42">
        <v>139.1</v>
      </c>
      <c r="DF24" s="42">
        <v>139.30000000000001</v>
      </c>
      <c r="DG24" s="42">
        <v>139.30000000000001</v>
      </c>
      <c r="DH24" s="42">
        <v>139.30000000000001</v>
      </c>
      <c r="DI24" s="42">
        <v>148.80000000000001</v>
      </c>
      <c r="DJ24" s="42">
        <v>148.80000000000001</v>
      </c>
      <c r="DK24" s="42">
        <v>148.4</v>
      </c>
      <c r="DL24" s="42">
        <v>150.1</v>
      </c>
      <c r="DM24" s="42">
        <v>150.1</v>
      </c>
      <c r="DN24" s="42">
        <v>150.1</v>
      </c>
      <c r="DO24" s="42">
        <v>150.1</v>
      </c>
      <c r="DP24" s="42">
        <v>150.1</v>
      </c>
      <c r="DQ24" s="42">
        <v>151.30000000000001</v>
      </c>
      <c r="DR24" s="42">
        <v>151</v>
      </c>
      <c r="DS24" s="42">
        <v>151.6</v>
      </c>
      <c r="DT24" s="41">
        <v>3</v>
      </c>
      <c r="DU24" s="42">
        <v>102.6</v>
      </c>
      <c r="DV24" s="42">
        <v>102.6</v>
      </c>
      <c r="DW24" s="42">
        <v>104.7</v>
      </c>
      <c r="DX24" s="42">
        <v>104.7</v>
      </c>
      <c r="DY24" s="42">
        <v>104.7</v>
      </c>
      <c r="DZ24" s="42">
        <v>104.7</v>
      </c>
      <c r="EA24" s="42">
        <v>105.3</v>
      </c>
      <c r="EB24" s="42">
        <v>105.3</v>
      </c>
      <c r="EC24" s="42">
        <v>105.3</v>
      </c>
      <c r="ED24" s="42">
        <v>105.3</v>
      </c>
      <c r="EE24" s="42">
        <v>105.3</v>
      </c>
      <c r="EF24" s="42">
        <v>105.3</v>
      </c>
      <c r="EG24" s="42">
        <v>105.3</v>
      </c>
      <c r="EH24" s="42">
        <v>105.3</v>
      </c>
      <c r="EI24" s="42">
        <v>106.8</v>
      </c>
      <c r="EJ24" s="42">
        <v>106.8</v>
      </c>
      <c r="EK24" s="42">
        <v>106.8</v>
      </c>
      <c r="EL24" s="42">
        <v>106.8</v>
      </c>
      <c r="EM24" s="42">
        <v>106.8</v>
      </c>
      <c r="EN24" s="42">
        <v>107.3</v>
      </c>
      <c r="EO24" s="42">
        <v>107.5</v>
      </c>
      <c r="EP24" s="42">
        <v>109.6</v>
      </c>
      <c r="EQ24" s="42">
        <v>110.2</v>
      </c>
      <c r="ER24" s="42">
        <v>110.2</v>
      </c>
      <c r="ES24" s="42">
        <v>112.5</v>
      </c>
      <c r="ET24" s="42">
        <v>112.5</v>
      </c>
      <c r="EU24" s="42">
        <v>112.5</v>
      </c>
      <c r="EV24" s="42">
        <v>113.2</v>
      </c>
      <c r="EW24" s="42">
        <v>112.2</v>
      </c>
      <c r="EX24" s="42">
        <v>108.9</v>
      </c>
      <c r="EY24" s="42">
        <v>109.5</v>
      </c>
      <c r="EZ24" s="42">
        <v>110.7</v>
      </c>
      <c r="FA24" s="42">
        <v>111.7</v>
      </c>
      <c r="FB24" s="42">
        <v>111.7</v>
      </c>
      <c r="FC24" s="42">
        <v>110.5</v>
      </c>
      <c r="FD24" s="42">
        <v>112.3</v>
      </c>
      <c r="FE24" s="42">
        <v>114.7</v>
      </c>
      <c r="FF24" s="42">
        <v>116.4</v>
      </c>
      <c r="FG24" s="42">
        <v>116</v>
      </c>
      <c r="FH24" s="42">
        <v>118.3</v>
      </c>
      <c r="FI24" s="42">
        <v>121</v>
      </c>
      <c r="FJ24" s="42">
        <v>122.4</v>
      </c>
      <c r="FK24" s="42">
        <v>121.8</v>
      </c>
      <c r="FL24" s="42">
        <v>121.8</v>
      </c>
      <c r="FM24" s="42">
        <v>120.6</v>
      </c>
      <c r="FN24" s="42">
        <v>120.6</v>
      </c>
      <c r="FO24" s="42">
        <v>119.4</v>
      </c>
      <c r="FP24" s="42">
        <v>120</v>
      </c>
      <c r="FQ24" s="42">
        <v>121.6</v>
      </c>
      <c r="FR24" s="42">
        <v>121.6</v>
      </c>
      <c r="FS24" s="42">
        <v>122.8</v>
      </c>
      <c r="FT24" s="42">
        <v>122.8</v>
      </c>
      <c r="FU24" s="42">
        <v>122.8</v>
      </c>
      <c r="FV24" s="42">
        <v>122.8</v>
      </c>
      <c r="FW24" s="42">
        <v>124.5</v>
      </c>
      <c r="FX24" s="42">
        <v>124.5</v>
      </c>
      <c r="FY24" s="42">
        <v>125.43333333333334</v>
      </c>
      <c r="FZ24" s="42">
        <v>125.83333333333333</v>
      </c>
      <c r="GA24" s="42">
        <v>125.83333333333333</v>
      </c>
      <c r="GB24" s="42">
        <v>125.83333333333333</v>
      </c>
    </row>
    <row r="25" spans="1:184" s="40" customFormat="1" ht="12" x14ac:dyDescent="0.2">
      <c r="A25" s="40" t="s">
        <v>204</v>
      </c>
      <c r="B25" s="41">
        <v>7</v>
      </c>
      <c r="C25" s="42">
        <v>100.1</v>
      </c>
      <c r="D25" s="42">
        <v>100.1</v>
      </c>
      <c r="E25" s="42">
        <v>100.1</v>
      </c>
      <c r="F25" s="42">
        <v>100.1</v>
      </c>
      <c r="G25" s="42">
        <v>102.8</v>
      </c>
      <c r="H25" s="42">
        <v>102.6</v>
      </c>
      <c r="I25" s="42">
        <v>102.6</v>
      </c>
      <c r="J25" s="42">
        <v>103</v>
      </c>
      <c r="K25" s="42">
        <v>102.7</v>
      </c>
      <c r="L25" s="42">
        <v>102.7</v>
      </c>
      <c r="M25" s="42">
        <v>103.3</v>
      </c>
      <c r="N25" s="42">
        <v>105.6</v>
      </c>
      <c r="O25" s="42">
        <v>106.4</v>
      </c>
      <c r="P25" s="42">
        <v>110.2</v>
      </c>
      <c r="Q25" s="42">
        <v>112.3</v>
      </c>
      <c r="R25" s="42">
        <v>114</v>
      </c>
      <c r="S25" s="42">
        <v>111.4</v>
      </c>
      <c r="T25" s="42">
        <v>108.6</v>
      </c>
      <c r="U25" s="42">
        <v>107.9</v>
      </c>
      <c r="V25" s="42">
        <v>109.1</v>
      </c>
      <c r="W25" s="42">
        <v>109.1</v>
      </c>
      <c r="X25" s="42">
        <v>110.9</v>
      </c>
      <c r="Y25" s="42">
        <v>117.5</v>
      </c>
      <c r="Z25" s="42">
        <v>112.1</v>
      </c>
      <c r="AA25" s="42">
        <v>115.4</v>
      </c>
      <c r="AB25" s="42">
        <v>120</v>
      </c>
      <c r="AC25" s="42">
        <v>120.7</v>
      </c>
      <c r="AD25" s="42">
        <v>117.8</v>
      </c>
      <c r="AE25" s="42">
        <v>119</v>
      </c>
      <c r="AF25" s="42">
        <v>121</v>
      </c>
      <c r="AG25" s="42">
        <v>121</v>
      </c>
      <c r="AH25" s="42">
        <v>124.1</v>
      </c>
      <c r="AI25" s="42">
        <v>127.4</v>
      </c>
      <c r="AJ25" s="42">
        <v>127.4</v>
      </c>
      <c r="AK25" s="42">
        <v>127.6</v>
      </c>
      <c r="AL25" s="42">
        <v>130.69999999999999</v>
      </c>
      <c r="AM25" s="42">
        <v>130.69999999999999</v>
      </c>
      <c r="AN25" s="42">
        <v>135.69999999999999</v>
      </c>
      <c r="AO25" s="42">
        <v>137</v>
      </c>
      <c r="AP25" s="42">
        <v>137</v>
      </c>
      <c r="AQ25" s="42">
        <v>137.69999999999999</v>
      </c>
      <c r="AR25" s="42">
        <v>110</v>
      </c>
      <c r="AS25" s="42">
        <v>111.5</v>
      </c>
      <c r="AT25" s="42">
        <v>111.1</v>
      </c>
      <c r="AU25" s="42">
        <v>109.7</v>
      </c>
      <c r="AV25" s="42">
        <v>109.7</v>
      </c>
      <c r="AW25" s="42">
        <v>109.7</v>
      </c>
      <c r="AX25" s="42">
        <v>109.7</v>
      </c>
      <c r="AY25" s="42">
        <v>109.7</v>
      </c>
      <c r="AZ25" s="42">
        <v>109.7</v>
      </c>
      <c r="BA25" s="42">
        <v>109.7</v>
      </c>
      <c r="BB25" s="42">
        <v>111.5</v>
      </c>
      <c r="BC25" s="42">
        <v>111.5</v>
      </c>
      <c r="BD25" s="42">
        <v>114.2</v>
      </c>
      <c r="BE25" s="42">
        <v>112.9</v>
      </c>
      <c r="BF25" s="42">
        <v>112.9</v>
      </c>
      <c r="BG25" s="42">
        <v>112.9</v>
      </c>
      <c r="BH25" s="42">
        <v>112.9</v>
      </c>
      <c r="BI25" s="42">
        <v>112.9</v>
      </c>
      <c r="BJ25" s="42">
        <v>115.6</v>
      </c>
      <c r="BK25" s="41">
        <v>7</v>
      </c>
      <c r="BL25" s="42">
        <v>101.7</v>
      </c>
      <c r="BM25" s="42">
        <v>102.4</v>
      </c>
      <c r="BN25" s="42">
        <v>102.2</v>
      </c>
      <c r="BO25" s="42">
        <v>103.7</v>
      </c>
      <c r="BP25" s="42">
        <v>103.7</v>
      </c>
      <c r="BQ25" s="42">
        <v>106.6</v>
      </c>
      <c r="BR25" s="42">
        <v>106.7</v>
      </c>
      <c r="BS25" s="42">
        <v>106.7</v>
      </c>
      <c r="BT25" s="42">
        <v>106.7</v>
      </c>
      <c r="BU25" s="42">
        <v>109.2</v>
      </c>
      <c r="BV25" s="42">
        <v>109.2</v>
      </c>
      <c r="BW25" s="42">
        <v>109</v>
      </c>
      <c r="BX25" s="42">
        <v>115.2</v>
      </c>
      <c r="BY25" s="42">
        <v>115</v>
      </c>
      <c r="BZ25" s="42">
        <v>114.7</v>
      </c>
      <c r="CA25" s="42">
        <v>114.7</v>
      </c>
      <c r="CB25" s="42">
        <v>120.2</v>
      </c>
      <c r="CC25" s="42">
        <v>117.9</v>
      </c>
      <c r="CD25" s="42">
        <v>118.1</v>
      </c>
      <c r="CE25" s="42">
        <v>118.1</v>
      </c>
      <c r="CF25" s="42">
        <v>121.2</v>
      </c>
      <c r="CG25" s="42">
        <v>121.2</v>
      </c>
      <c r="CH25" s="42">
        <v>121.2</v>
      </c>
      <c r="CI25" s="42">
        <v>120.7</v>
      </c>
      <c r="CJ25" s="42">
        <v>120.7</v>
      </c>
      <c r="CK25" s="42">
        <v>120.7</v>
      </c>
      <c r="CL25" s="42">
        <v>123.7</v>
      </c>
      <c r="CM25" s="42">
        <v>123.4</v>
      </c>
      <c r="CN25" s="42">
        <v>123.8</v>
      </c>
      <c r="CO25" s="42">
        <v>124.7</v>
      </c>
      <c r="CP25" s="42">
        <v>124.7</v>
      </c>
      <c r="CQ25" s="42">
        <v>124.1</v>
      </c>
      <c r="CR25" s="42">
        <v>124.4</v>
      </c>
      <c r="CS25" s="42">
        <v>125.8</v>
      </c>
      <c r="CT25" s="42">
        <v>126.1</v>
      </c>
      <c r="CU25" s="42">
        <v>126.1</v>
      </c>
      <c r="CV25" s="42">
        <v>127.5</v>
      </c>
      <c r="CW25" s="42">
        <v>128.9</v>
      </c>
      <c r="CX25" s="42">
        <v>131.1</v>
      </c>
      <c r="CY25" s="42">
        <v>131.1</v>
      </c>
      <c r="CZ25" s="42">
        <v>131.1</v>
      </c>
      <c r="DA25" s="42">
        <v>132.30000000000001</v>
      </c>
      <c r="DB25" s="42">
        <v>132.9</v>
      </c>
      <c r="DC25" s="42">
        <v>132.9</v>
      </c>
      <c r="DD25" s="42">
        <v>132.9</v>
      </c>
      <c r="DE25" s="42">
        <v>133.19999999999999</v>
      </c>
      <c r="DF25" s="42">
        <v>134.80000000000001</v>
      </c>
      <c r="DG25" s="42">
        <v>134.9</v>
      </c>
      <c r="DH25" s="42">
        <v>136</v>
      </c>
      <c r="DI25" s="42">
        <v>136.6</v>
      </c>
      <c r="DJ25" s="42">
        <v>138.69999999999999</v>
      </c>
      <c r="DK25" s="42">
        <v>141.6</v>
      </c>
      <c r="DL25" s="42">
        <v>141.9</v>
      </c>
      <c r="DM25" s="42">
        <v>142.30000000000001</v>
      </c>
      <c r="DN25" s="42">
        <v>142.30000000000001</v>
      </c>
      <c r="DO25" s="42">
        <v>143.1</v>
      </c>
      <c r="DP25" s="42">
        <v>142.69999999999999</v>
      </c>
      <c r="DQ25" s="42">
        <v>142.4</v>
      </c>
      <c r="DR25" s="42">
        <v>142.6</v>
      </c>
      <c r="DS25" s="42">
        <v>142.4</v>
      </c>
      <c r="DT25" s="41">
        <v>6</v>
      </c>
      <c r="DU25" s="42">
        <v>104.5</v>
      </c>
      <c r="DV25" s="42">
        <v>105</v>
      </c>
      <c r="DW25" s="42">
        <v>105.3</v>
      </c>
      <c r="DX25" s="42">
        <v>105.3</v>
      </c>
      <c r="DY25" s="42">
        <v>106.6</v>
      </c>
      <c r="DZ25" s="42">
        <v>107.3</v>
      </c>
      <c r="EA25" s="42">
        <v>107.3</v>
      </c>
      <c r="EB25" s="42">
        <v>107.5</v>
      </c>
      <c r="EC25" s="42">
        <v>109.2</v>
      </c>
      <c r="ED25" s="42">
        <v>111</v>
      </c>
      <c r="EE25" s="42">
        <v>111.7</v>
      </c>
      <c r="EF25" s="42">
        <v>115.1</v>
      </c>
      <c r="EG25" s="42">
        <v>116.7</v>
      </c>
      <c r="EH25" s="42">
        <v>118.8</v>
      </c>
      <c r="EI25" s="42">
        <v>119.5</v>
      </c>
      <c r="EJ25" s="42">
        <v>122.4</v>
      </c>
      <c r="EK25" s="42">
        <v>123</v>
      </c>
      <c r="EL25" s="42">
        <v>123.2</v>
      </c>
      <c r="EM25" s="42">
        <v>123.2</v>
      </c>
      <c r="EN25" s="42">
        <v>123.7</v>
      </c>
      <c r="EO25" s="42">
        <v>123.3</v>
      </c>
      <c r="EP25" s="42">
        <v>124.4</v>
      </c>
      <c r="EQ25" s="42">
        <v>123.6</v>
      </c>
      <c r="ER25" s="42">
        <v>124.2</v>
      </c>
      <c r="ES25" s="42">
        <v>124</v>
      </c>
      <c r="ET25" s="42">
        <v>124</v>
      </c>
      <c r="EU25" s="42">
        <v>124</v>
      </c>
      <c r="EV25" s="42">
        <v>124</v>
      </c>
      <c r="EW25" s="42">
        <v>124</v>
      </c>
      <c r="EX25" s="42">
        <v>124.1</v>
      </c>
      <c r="EY25" s="42">
        <v>121.6</v>
      </c>
      <c r="EZ25" s="42">
        <v>121.6</v>
      </c>
      <c r="FA25" s="42">
        <v>121.7</v>
      </c>
      <c r="FB25" s="42">
        <v>122.7</v>
      </c>
      <c r="FC25" s="42">
        <v>121.7</v>
      </c>
      <c r="FD25" s="42">
        <v>121.2</v>
      </c>
      <c r="FE25" s="42">
        <v>120.8</v>
      </c>
      <c r="FF25" s="42">
        <v>120.8</v>
      </c>
      <c r="FG25" s="42">
        <v>121.3</v>
      </c>
      <c r="FH25" s="42">
        <v>120.9</v>
      </c>
      <c r="FI25" s="42">
        <v>120.6</v>
      </c>
      <c r="FJ25" s="42">
        <v>120.9</v>
      </c>
      <c r="FK25" s="42">
        <v>120</v>
      </c>
      <c r="FL25" s="42">
        <v>120</v>
      </c>
      <c r="FM25" s="42">
        <v>120.5</v>
      </c>
      <c r="FN25" s="42">
        <v>119.9</v>
      </c>
      <c r="FO25" s="42">
        <v>120.1</v>
      </c>
      <c r="FP25" s="42">
        <v>120.1</v>
      </c>
      <c r="FQ25" s="42">
        <v>121.5</v>
      </c>
      <c r="FR25" s="42">
        <v>123.2</v>
      </c>
      <c r="FS25" s="42">
        <v>125.5</v>
      </c>
      <c r="FT25" s="42">
        <v>126</v>
      </c>
      <c r="FU25" s="42">
        <v>126.7</v>
      </c>
      <c r="FV25" s="42">
        <v>126.2</v>
      </c>
      <c r="FW25" s="42">
        <v>126.86666666666667</v>
      </c>
      <c r="FX25" s="42">
        <v>127.93333333333334</v>
      </c>
      <c r="FY25" s="42">
        <v>127.4</v>
      </c>
      <c r="FZ25" s="42">
        <v>128.63333333333333</v>
      </c>
      <c r="GA25" s="42">
        <v>129</v>
      </c>
      <c r="GB25" s="42">
        <v>129.6</v>
      </c>
    </row>
    <row r="26" spans="1:184" x14ac:dyDescent="0.25">
      <c r="A26" t="s">
        <v>205</v>
      </c>
      <c r="B26" s="37">
        <f>SUM(B27:B30)</f>
        <v>48</v>
      </c>
      <c r="C26" s="38">
        <f t="shared" ref="C26:BJ26" si="12">(C27*$B$27+C28*$B$28+C29*$B$29+C30*$B$30)/$B$26</f>
        <v>98.435416666666683</v>
      </c>
      <c r="D26" s="38">
        <f t="shared" si="12"/>
        <v>97.704166666666652</v>
      </c>
      <c r="E26" s="38">
        <f t="shared" si="12"/>
        <v>96.829166666666652</v>
      </c>
      <c r="F26" s="38">
        <f t="shared" si="12"/>
        <v>96.347916666666663</v>
      </c>
      <c r="G26" s="38">
        <f t="shared" si="12"/>
        <v>96.870833333333337</v>
      </c>
      <c r="H26" s="38">
        <f t="shared" si="12"/>
        <v>100.15625</v>
      </c>
      <c r="I26" s="38">
        <f t="shared" si="12"/>
        <v>100.89791666666667</v>
      </c>
      <c r="J26" s="38">
        <f t="shared" si="12"/>
        <v>101.25624999999998</v>
      </c>
      <c r="K26" s="38">
        <f t="shared" si="12"/>
        <v>100.61458333333333</v>
      </c>
      <c r="L26" s="38">
        <f t="shared" si="12"/>
        <v>104.92708333333333</v>
      </c>
      <c r="M26" s="38">
        <f t="shared" si="12"/>
        <v>106.04374999999999</v>
      </c>
      <c r="N26" s="38">
        <f t="shared" si="12"/>
        <v>105.75</v>
      </c>
      <c r="O26" s="38">
        <f t="shared" si="12"/>
        <v>110.48125</v>
      </c>
      <c r="P26" s="38">
        <f t="shared" si="12"/>
        <v>109.99374999999999</v>
      </c>
      <c r="Q26" s="38">
        <f t="shared" si="12"/>
        <v>118.96666666666665</v>
      </c>
      <c r="R26" s="38">
        <f t="shared" si="12"/>
        <v>119.43750000000001</v>
      </c>
      <c r="S26" s="38">
        <f t="shared" si="12"/>
        <v>118.47083333333335</v>
      </c>
      <c r="T26" s="38">
        <f t="shared" si="12"/>
        <v>119.91666666666667</v>
      </c>
      <c r="U26" s="38">
        <f t="shared" si="12"/>
        <v>127.84791666666666</v>
      </c>
      <c r="V26" s="38">
        <f t="shared" si="12"/>
        <v>129.32291666666666</v>
      </c>
      <c r="W26" s="38">
        <f t="shared" si="12"/>
        <v>131.56666666666663</v>
      </c>
      <c r="X26" s="38">
        <f t="shared" si="12"/>
        <v>133.91666666666666</v>
      </c>
      <c r="Y26" s="38">
        <f t="shared" si="12"/>
        <v>134.09166666666664</v>
      </c>
      <c r="Z26" s="38">
        <f t="shared" si="12"/>
        <v>142.78541666666666</v>
      </c>
      <c r="AA26" s="38">
        <f t="shared" si="12"/>
        <v>142.41874999999999</v>
      </c>
      <c r="AB26" s="38">
        <f t="shared" si="12"/>
        <v>141.47083333333333</v>
      </c>
      <c r="AC26" s="38">
        <f t="shared" si="12"/>
        <v>153.91041666666666</v>
      </c>
      <c r="AD26" s="38">
        <f t="shared" si="12"/>
        <v>153.22291666666666</v>
      </c>
      <c r="AE26" s="38">
        <f t="shared" si="12"/>
        <v>151.36458333333334</v>
      </c>
      <c r="AF26" s="38">
        <f t="shared" si="12"/>
        <v>151.21666666666667</v>
      </c>
      <c r="AG26" s="38">
        <f t="shared" si="12"/>
        <v>151.11458333333334</v>
      </c>
      <c r="AH26" s="38">
        <f t="shared" si="12"/>
        <v>153.84791666666666</v>
      </c>
      <c r="AI26" s="38">
        <f t="shared" si="12"/>
        <v>154.22291666666666</v>
      </c>
      <c r="AJ26" s="38">
        <f t="shared" si="12"/>
        <v>163.03333333333333</v>
      </c>
      <c r="AK26" s="38">
        <f t="shared" si="12"/>
        <v>163.95208333333335</v>
      </c>
      <c r="AL26" s="38">
        <f t="shared" si="12"/>
        <v>164.42083333333335</v>
      </c>
      <c r="AM26" s="38">
        <f t="shared" si="12"/>
        <v>164.42083333333335</v>
      </c>
      <c r="AN26" s="38">
        <f t="shared" si="12"/>
        <v>165.37916666666666</v>
      </c>
      <c r="AO26" s="38">
        <f t="shared" si="12"/>
        <v>174.22083333333333</v>
      </c>
      <c r="AP26" s="38">
        <f t="shared" si="12"/>
        <v>178.12916666666663</v>
      </c>
      <c r="AQ26" s="38">
        <f t="shared" si="12"/>
        <v>179.06666666666669</v>
      </c>
      <c r="AR26" s="38">
        <f t="shared" si="12"/>
        <v>157.49583333333334</v>
      </c>
      <c r="AS26" s="38">
        <f t="shared" si="12"/>
        <v>157.42083333333332</v>
      </c>
      <c r="AT26" s="38">
        <f t="shared" si="12"/>
        <v>159.45833333333334</v>
      </c>
      <c r="AU26" s="38">
        <f t="shared" si="12"/>
        <v>159.35833333333332</v>
      </c>
      <c r="AV26" s="38">
        <f t="shared" si="12"/>
        <v>159.35833333333332</v>
      </c>
      <c r="AW26" s="38">
        <f t="shared" si="12"/>
        <v>156.19791666666666</v>
      </c>
      <c r="AX26" s="38">
        <f t="shared" si="12"/>
        <v>158.96041666666665</v>
      </c>
      <c r="AY26" s="38">
        <f t="shared" si="12"/>
        <v>159.16458333333333</v>
      </c>
      <c r="AZ26" s="38">
        <f t="shared" si="12"/>
        <v>159.125</v>
      </c>
      <c r="BA26" s="38">
        <f t="shared" si="12"/>
        <v>157.96875</v>
      </c>
      <c r="BB26" s="38">
        <f t="shared" si="12"/>
        <v>157.12291666666667</v>
      </c>
      <c r="BC26" s="38">
        <f t="shared" si="12"/>
        <v>154.97916666666666</v>
      </c>
      <c r="BD26" s="38">
        <f t="shared" si="12"/>
        <v>154.49791666666667</v>
      </c>
      <c r="BE26" s="38">
        <f t="shared" si="12"/>
        <v>154.49791666666667</v>
      </c>
      <c r="BF26" s="38">
        <f t="shared" si="12"/>
        <v>154.95624999999998</v>
      </c>
      <c r="BG26" s="38">
        <f t="shared" si="12"/>
        <v>155.79999999999998</v>
      </c>
      <c r="BH26" s="38">
        <f t="shared" si="12"/>
        <v>156.92708333333334</v>
      </c>
      <c r="BI26" s="38">
        <f t="shared" si="12"/>
        <v>158.61875000000001</v>
      </c>
      <c r="BJ26" s="38">
        <f t="shared" si="12"/>
        <v>158.65208333333334</v>
      </c>
      <c r="BK26" s="37">
        <f>SUM(BK27:BK30)</f>
        <v>44</v>
      </c>
      <c r="BL26" s="38">
        <f>(BL27*$BK$27+BL28*$BK$28+BL29*$BK$29+BL30*$BK$30)/$BK$26</f>
        <v>101.26363636363637</v>
      </c>
      <c r="BM26" s="38">
        <f t="shared" ref="BM26:DS26" si="13">(BM27*$BK$27+BM28*$BK$28+BM29*$BK$29+BM30*$BK$30)/$BK$26</f>
        <v>100.82727272727271</v>
      </c>
      <c r="BN26" s="38">
        <f t="shared" si="13"/>
        <v>100.12272727272729</v>
      </c>
      <c r="BO26" s="38">
        <f t="shared" si="13"/>
        <v>98.170454545454547</v>
      </c>
      <c r="BP26" s="38">
        <f t="shared" si="13"/>
        <v>96.781818181818167</v>
      </c>
      <c r="BQ26" s="38">
        <f t="shared" si="13"/>
        <v>97.163636363636343</v>
      </c>
      <c r="BR26" s="38">
        <f t="shared" si="13"/>
        <v>98.724999999999994</v>
      </c>
      <c r="BS26" s="38">
        <f t="shared" si="13"/>
        <v>100.73181818181818</v>
      </c>
      <c r="BT26" s="38">
        <f t="shared" si="13"/>
        <v>102.42272727272729</v>
      </c>
      <c r="BU26" s="38">
        <f t="shared" si="13"/>
        <v>102.42272727272729</v>
      </c>
      <c r="BV26" s="38">
        <f t="shared" si="13"/>
        <v>105.99545454545454</v>
      </c>
      <c r="BW26" s="38">
        <f t="shared" si="13"/>
        <v>107.76136363636364</v>
      </c>
      <c r="BX26" s="38">
        <f t="shared" si="13"/>
        <v>107.76136363636364</v>
      </c>
      <c r="BY26" s="38">
        <f t="shared" si="13"/>
        <v>108.5840909090909</v>
      </c>
      <c r="BZ26" s="38">
        <f t="shared" si="13"/>
        <v>110.37954545454545</v>
      </c>
      <c r="CA26" s="38">
        <f t="shared" si="13"/>
        <v>110.56363636363636</v>
      </c>
      <c r="CB26" s="38">
        <f t="shared" si="13"/>
        <v>108.3590909090909</v>
      </c>
      <c r="CC26" s="38">
        <f t="shared" si="13"/>
        <v>113.08863636363638</v>
      </c>
      <c r="CD26" s="38">
        <f t="shared" si="13"/>
        <v>115.30454545454545</v>
      </c>
      <c r="CE26" s="38">
        <f t="shared" si="13"/>
        <v>115.11136363636363</v>
      </c>
      <c r="CF26" s="38">
        <f t="shared" si="13"/>
        <v>117.1340909090909</v>
      </c>
      <c r="CG26" s="38">
        <f t="shared" si="13"/>
        <v>117.29318181818181</v>
      </c>
      <c r="CH26" s="38">
        <f t="shared" si="13"/>
        <v>118.0090909090909</v>
      </c>
      <c r="CI26" s="38">
        <f t="shared" si="13"/>
        <v>117.04318181818181</v>
      </c>
      <c r="CJ26" s="38">
        <f t="shared" si="13"/>
        <v>117.40227272727272</v>
      </c>
      <c r="CK26" s="38">
        <f t="shared" si="13"/>
        <v>117.31590909090909</v>
      </c>
      <c r="CL26" s="38">
        <f t="shared" si="13"/>
        <v>117.87954545454545</v>
      </c>
      <c r="CM26" s="38">
        <f t="shared" si="13"/>
        <v>117.20227272727271</v>
      </c>
      <c r="CN26" s="38">
        <f t="shared" si="13"/>
        <v>116.30681818181819</v>
      </c>
      <c r="CO26" s="38">
        <f t="shared" si="13"/>
        <v>116.86363636363635</v>
      </c>
      <c r="CP26" s="38">
        <f t="shared" si="13"/>
        <v>117.01136363636361</v>
      </c>
      <c r="CQ26" s="38">
        <f t="shared" si="13"/>
        <v>119.92272727272726</v>
      </c>
      <c r="CR26" s="38">
        <f t="shared" si="13"/>
        <v>121.33863636363635</v>
      </c>
      <c r="CS26" s="38">
        <f t="shared" si="13"/>
        <v>123.22727272727271</v>
      </c>
      <c r="CT26" s="38">
        <f t="shared" si="13"/>
        <v>125.675</v>
      </c>
      <c r="CU26" s="38">
        <f t="shared" si="13"/>
        <v>126.46590909090909</v>
      </c>
      <c r="CV26" s="38">
        <f t="shared" si="13"/>
        <v>125.60454545454544</v>
      </c>
      <c r="CW26" s="38">
        <f t="shared" si="13"/>
        <v>126.67954545454545</v>
      </c>
      <c r="CX26" s="38">
        <f t="shared" si="13"/>
        <v>127.3659090909091</v>
      </c>
      <c r="CY26" s="38">
        <f t="shared" si="13"/>
        <v>131.7681818181818</v>
      </c>
      <c r="CZ26" s="38">
        <f t="shared" si="13"/>
        <v>137.6409090909091</v>
      </c>
      <c r="DA26" s="38">
        <f t="shared" si="13"/>
        <v>137.38181818181818</v>
      </c>
      <c r="DB26" s="38">
        <f t="shared" si="13"/>
        <v>138.59318181818182</v>
      </c>
      <c r="DC26" s="38">
        <f t="shared" si="13"/>
        <v>139.95454545454547</v>
      </c>
      <c r="DD26" s="38">
        <f t="shared" si="13"/>
        <v>140.07272727272726</v>
      </c>
      <c r="DE26" s="38">
        <f t="shared" si="13"/>
        <v>141.34090909090909</v>
      </c>
      <c r="DF26" s="38">
        <f t="shared" si="13"/>
        <v>143.57500000000002</v>
      </c>
      <c r="DG26" s="38">
        <f t="shared" si="13"/>
        <v>143.67954545454546</v>
      </c>
      <c r="DH26" s="38">
        <f t="shared" si="13"/>
        <v>144.14772727272728</v>
      </c>
      <c r="DI26" s="38">
        <f t="shared" si="13"/>
        <v>144.07045454545454</v>
      </c>
      <c r="DJ26" s="38">
        <f t="shared" si="13"/>
        <v>140.56818181818184</v>
      </c>
      <c r="DK26" s="38">
        <f t="shared" si="13"/>
        <v>140.03863636363636</v>
      </c>
      <c r="DL26" s="38">
        <f t="shared" si="13"/>
        <v>139.80227272727271</v>
      </c>
      <c r="DM26" s="38">
        <f t="shared" si="13"/>
        <v>138.30227272727276</v>
      </c>
      <c r="DN26" s="38">
        <f t="shared" si="13"/>
        <v>141.82272727272729</v>
      </c>
      <c r="DO26" s="38">
        <f t="shared" si="13"/>
        <v>143.59090909090912</v>
      </c>
      <c r="DP26" s="38">
        <f t="shared" si="13"/>
        <v>143.44545454545457</v>
      </c>
      <c r="DQ26" s="38">
        <f t="shared" si="13"/>
        <v>144.61136363636362</v>
      </c>
      <c r="DR26" s="38">
        <f t="shared" si="13"/>
        <v>145.86136363636365</v>
      </c>
      <c r="DS26" s="38">
        <f t="shared" si="13"/>
        <v>148.22954545454544</v>
      </c>
      <c r="DT26" s="37">
        <f>SUM(DT27:DT30)</f>
        <v>40</v>
      </c>
      <c r="DU26" s="39">
        <f>(DU27*$DT$27+DU28*$DT$28+DU29*$DT$29+DU30*$DT$30)/$DT$26</f>
        <v>104.8875</v>
      </c>
      <c r="DV26" s="39">
        <f t="shared" ref="DV26:GB26" si="14">(DV27*$DT$27+DV28*$DT$28+DV29*$DT$29+DV30*$DT$30)/$DT$26</f>
        <v>103.41749999999999</v>
      </c>
      <c r="DW26" s="39">
        <f t="shared" si="14"/>
        <v>106.295</v>
      </c>
      <c r="DX26" s="39">
        <f t="shared" si="14"/>
        <v>102.20500000000001</v>
      </c>
      <c r="DY26" s="39">
        <f t="shared" si="14"/>
        <v>102.0475</v>
      </c>
      <c r="DZ26" s="39">
        <f t="shared" si="14"/>
        <v>102.58</v>
      </c>
      <c r="EA26" s="39">
        <f t="shared" si="14"/>
        <v>104.16750000000002</v>
      </c>
      <c r="EB26" s="39">
        <f t="shared" si="14"/>
        <v>105.55250000000001</v>
      </c>
      <c r="EC26" s="39">
        <f t="shared" si="14"/>
        <v>106.60999999999999</v>
      </c>
      <c r="ED26" s="39">
        <f t="shared" si="14"/>
        <v>109.18499999999999</v>
      </c>
      <c r="EE26" s="39">
        <f t="shared" si="14"/>
        <v>110.21250000000001</v>
      </c>
      <c r="EF26" s="39">
        <f t="shared" si="14"/>
        <v>110.4</v>
      </c>
      <c r="EG26" s="39">
        <f t="shared" si="14"/>
        <v>111.10999999999999</v>
      </c>
      <c r="EH26" s="39">
        <f t="shared" si="14"/>
        <v>112.97</v>
      </c>
      <c r="EI26" s="39">
        <f t="shared" si="14"/>
        <v>112.46250000000001</v>
      </c>
      <c r="EJ26" s="39">
        <f t="shared" si="14"/>
        <v>111.825</v>
      </c>
      <c r="EK26" s="39">
        <f t="shared" si="14"/>
        <v>109.4</v>
      </c>
      <c r="EL26" s="39">
        <f t="shared" si="14"/>
        <v>109.50999999999999</v>
      </c>
      <c r="EM26" s="39">
        <f t="shared" si="14"/>
        <v>110.83250000000001</v>
      </c>
      <c r="EN26" s="39">
        <f t="shared" si="14"/>
        <v>112.91500000000001</v>
      </c>
      <c r="EO26" s="39">
        <f t="shared" si="14"/>
        <v>114.43499999999999</v>
      </c>
      <c r="EP26" s="39">
        <f t="shared" si="14"/>
        <v>115.2325</v>
      </c>
      <c r="EQ26" s="39">
        <f t="shared" si="14"/>
        <v>115.15</v>
      </c>
      <c r="ER26" s="39">
        <f t="shared" si="14"/>
        <v>115.37</v>
      </c>
      <c r="ES26" s="39">
        <f t="shared" si="14"/>
        <v>115.55499999999999</v>
      </c>
      <c r="ET26" s="39">
        <f t="shared" si="14"/>
        <v>115.795</v>
      </c>
      <c r="EU26" s="39">
        <f t="shared" si="14"/>
        <v>114.39500000000001</v>
      </c>
      <c r="EV26" s="39">
        <f t="shared" si="14"/>
        <v>111.75500000000002</v>
      </c>
      <c r="EW26" s="39">
        <f t="shared" si="14"/>
        <v>111.27250000000001</v>
      </c>
      <c r="EX26" s="39">
        <f t="shared" si="14"/>
        <v>112.08250000000001</v>
      </c>
      <c r="EY26" s="39">
        <f t="shared" si="14"/>
        <v>112.55</v>
      </c>
      <c r="EZ26" s="39">
        <f t="shared" si="14"/>
        <v>112.6075</v>
      </c>
      <c r="FA26" s="39">
        <f t="shared" si="14"/>
        <v>112.6125</v>
      </c>
      <c r="FB26" s="39">
        <f t="shared" si="14"/>
        <v>113.20750000000002</v>
      </c>
      <c r="FC26" s="39">
        <f t="shared" si="14"/>
        <v>113.47000000000003</v>
      </c>
      <c r="FD26" s="39">
        <f t="shared" si="14"/>
        <v>114.6375</v>
      </c>
      <c r="FE26" s="39">
        <f t="shared" si="14"/>
        <v>116.255</v>
      </c>
      <c r="FF26" s="39">
        <f t="shared" si="14"/>
        <v>117.28500000000001</v>
      </c>
      <c r="FG26" s="39">
        <f t="shared" si="14"/>
        <v>117.3575</v>
      </c>
      <c r="FH26" s="39">
        <f t="shared" si="14"/>
        <v>116.505</v>
      </c>
      <c r="FI26" s="39">
        <f t="shared" si="14"/>
        <v>116.25</v>
      </c>
      <c r="FJ26" s="39">
        <f t="shared" si="14"/>
        <v>117.47750000000001</v>
      </c>
      <c r="FK26" s="39">
        <f t="shared" si="14"/>
        <v>119.65</v>
      </c>
      <c r="FL26" s="39">
        <f t="shared" si="14"/>
        <v>123.77500000000001</v>
      </c>
      <c r="FM26" s="39">
        <f t="shared" si="14"/>
        <v>125.2</v>
      </c>
      <c r="FN26" s="39">
        <f t="shared" si="14"/>
        <v>125.8425</v>
      </c>
      <c r="FO26" s="39">
        <f t="shared" si="14"/>
        <v>126.30249999999998</v>
      </c>
      <c r="FP26" s="39">
        <f t="shared" si="14"/>
        <v>128.73499999999999</v>
      </c>
      <c r="FQ26" s="39">
        <f t="shared" si="14"/>
        <v>129.16500000000002</v>
      </c>
      <c r="FR26" s="38">
        <f t="shared" si="14"/>
        <v>129.38249999999999</v>
      </c>
      <c r="FS26" s="38">
        <f t="shared" si="14"/>
        <v>129.36250000000001</v>
      </c>
      <c r="FT26" s="38">
        <f t="shared" si="14"/>
        <v>130.4375</v>
      </c>
      <c r="FU26" s="38">
        <f t="shared" si="14"/>
        <v>128.92000000000002</v>
      </c>
      <c r="FV26" s="38">
        <f t="shared" si="14"/>
        <v>129.19750000000002</v>
      </c>
      <c r="FW26" s="38">
        <f t="shared" si="14"/>
        <v>131.20249999999999</v>
      </c>
      <c r="FX26" s="38">
        <f t="shared" si="14"/>
        <v>133.41750000000002</v>
      </c>
      <c r="FY26" s="38">
        <f t="shared" si="14"/>
        <v>135.23499999999996</v>
      </c>
      <c r="FZ26" s="38">
        <f t="shared" si="14"/>
        <v>135.21999999999997</v>
      </c>
      <c r="GA26" s="38">
        <f t="shared" si="14"/>
        <v>136.7475</v>
      </c>
      <c r="GB26" s="38">
        <f t="shared" si="14"/>
        <v>137.63999999999999</v>
      </c>
    </row>
    <row r="27" spans="1:184" s="40" customFormat="1" ht="12" x14ac:dyDescent="0.2">
      <c r="A27" s="40" t="s">
        <v>206</v>
      </c>
      <c r="B27" s="41">
        <v>36</v>
      </c>
      <c r="C27" s="42">
        <v>97.7</v>
      </c>
      <c r="D27" s="42">
        <v>97.8</v>
      </c>
      <c r="E27" s="42">
        <v>97.8</v>
      </c>
      <c r="F27" s="42">
        <v>97.8</v>
      </c>
      <c r="G27" s="42">
        <v>97.9</v>
      </c>
      <c r="H27" s="42">
        <v>100.2</v>
      </c>
      <c r="I27" s="42">
        <v>100.3</v>
      </c>
      <c r="J27" s="42">
        <v>100.7</v>
      </c>
      <c r="K27" s="42">
        <v>100.7</v>
      </c>
      <c r="L27" s="42">
        <v>105.4</v>
      </c>
      <c r="M27" s="42">
        <v>106.5</v>
      </c>
      <c r="N27" s="42">
        <v>106.4</v>
      </c>
      <c r="O27" s="42">
        <v>113.1</v>
      </c>
      <c r="P27" s="42">
        <v>113.5</v>
      </c>
      <c r="Q27" s="42">
        <v>121.7</v>
      </c>
      <c r="R27" s="42">
        <v>121.9</v>
      </c>
      <c r="S27" s="42">
        <v>121.9</v>
      </c>
      <c r="T27" s="42">
        <v>125.2</v>
      </c>
      <c r="U27" s="42">
        <v>137</v>
      </c>
      <c r="V27" s="42">
        <v>137</v>
      </c>
      <c r="W27" s="42">
        <v>137.6</v>
      </c>
      <c r="X27" s="42">
        <v>137.69999999999999</v>
      </c>
      <c r="Y27" s="42">
        <v>138.1</v>
      </c>
      <c r="Z27" s="42">
        <v>147.30000000000001</v>
      </c>
      <c r="AA27" s="42">
        <v>147.1</v>
      </c>
      <c r="AB27" s="42">
        <v>148.1</v>
      </c>
      <c r="AC27" s="42">
        <v>163.19999999999999</v>
      </c>
      <c r="AD27" s="42">
        <v>163.19999999999999</v>
      </c>
      <c r="AE27" s="42">
        <v>163</v>
      </c>
      <c r="AF27" s="42">
        <v>163.30000000000001</v>
      </c>
      <c r="AG27" s="42">
        <v>162.1</v>
      </c>
      <c r="AH27" s="42">
        <v>163.4</v>
      </c>
      <c r="AI27" s="42">
        <v>163.9</v>
      </c>
      <c r="AJ27" s="42">
        <v>174.9</v>
      </c>
      <c r="AK27" s="42">
        <v>174.9</v>
      </c>
      <c r="AL27" s="42">
        <v>174.9</v>
      </c>
      <c r="AM27" s="42">
        <v>174.9</v>
      </c>
      <c r="AN27" s="42">
        <v>175.1</v>
      </c>
      <c r="AO27" s="42">
        <v>185.1</v>
      </c>
      <c r="AP27" s="42">
        <v>192.1</v>
      </c>
      <c r="AQ27" s="42">
        <v>194.7</v>
      </c>
      <c r="AR27" s="42">
        <v>171.4</v>
      </c>
      <c r="AS27" s="42">
        <v>171.3</v>
      </c>
      <c r="AT27" s="42">
        <v>171.2</v>
      </c>
      <c r="AU27" s="42">
        <v>171.2</v>
      </c>
      <c r="AV27" s="42">
        <v>171.2</v>
      </c>
      <c r="AW27" s="42">
        <v>165.1</v>
      </c>
      <c r="AX27" s="42">
        <v>166.5</v>
      </c>
      <c r="AY27" s="42">
        <v>166.5</v>
      </c>
      <c r="AZ27" s="42">
        <v>166.5</v>
      </c>
      <c r="BA27" s="42">
        <v>166.4</v>
      </c>
      <c r="BB27" s="42">
        <v>166.4</v>
      </c>
      <c r="BC27" s="42">
        <v>166.4</v>
      </c>
      <c r="BD27" s="42">
        <v>166.4</v>
      </c>
      <c r="BE27" s="42">
        <v>166.4</v>
      </c>
      <c r="BF27" s="42">
        <v>166.2</v>
      </c>
      <c r="BG27" s="42">
        <v>166.2</v>
      </c>
      <c r="BH27" s="42">
        <v>166.1</v>
      </c>
      <c r="BI27" s="42">
        <v>166.3</v>
      </c>
      <c r="BJ27" s="42">
        <v>166.3</v>
      </c>
      <c r="BK27" s="41">
        <v>34</v>
      </c>
      <c r="BL27" s="42">
        <v>100.3</v>
      </c>
      <c r="BM27" s="42">
        <v>100</v>
      </c>
      <c r="BN27" s="42">
        <v>100.4</v>
      </c>
      <c r="BO27" s="42">
        <v>100.3</v>
      </c>
      <c r="BP27" s="42">
        <v>99.5</v>
      </c>
      <c r="BQ27" s="42">
        <v>99.6</v>
      </c>
      <c r="BR27" s="42">
        <v>99.9</v>
      </c>
      <c r="BS27" s="42">
        <v>100.3</v>
      </c>
      <c r="BT27" s="42">
        <v>101.4</v>
      </c>
      <c r="BU27" s="42">
        <v>101.4</v>
      </c>
      <c r="BV27" s="42">
        <v>105.1</v>
      </c>
      <c r="BW27" s="42">
        <v>106.9</v>
      </c>
      <c r="BX27" s="42">
        <v>106.9</v>
      </c>
      <c r="BY27" s="42">
        <v>107.2</v>
      </c>
      <c r="BZ27" s="42">
        <v>108.8</v>
      </c>
      <c r="CA27" s="42">
        <v>110</v>
      </c>
      <c r="CB27" s="42">
        <v>111.6</v>
      </c>
      <c r="CC27" s="42">
        <v>115.2</v>
      </c>
      <c r="CD27" s="42">
        <v>117.2</v>
      </c>
      <c r="CE27" s="42">
        <v>117.2</v>
      </c>
      <c r="CF27" s="42">
        <v>117.3</v>
      </c>
      <c r="CG27" s="42">
        <v>117.3</v>
      </c>
      <c r="CH27" s="42">
        <v>117.3</v>
      </c>
      <c r="CI27" s="42">
        <v>117.3</v>
      </c>
      <c r="CJ27" s="42">
        <v>117.4</v>
      </c>
      <c r="CK27" s="42">
        <v>117.4</v>
      </c>
      <c r="CL27" s="42">
        <v>117.8</v>
      </c>
      <c r="CM27" s="42">
        <v>118</v>
      </c>
      <c r="CN27" s="42">
        <v>118.4</v>
      </c>
      <c r="CO27" s="42">
        <v>118.6</v>
      </c>
      <c r="CP27" s="42">
        <v>118.6</v>
      </c>
      <c r="CQ27" s="42">
        <v>122.5</v>
      </c>
      <c r="CR27" s="42">
        <v>124.2</v>
      </c>
      <c r="CS27" s="42">
        <v>125.1</v>
      </c>
      <c r="CT27" s="42">
        <v>126.4</v>
      </c>
      <c r="CU27" s="42">
        <v>127.2</v>
      </c>
      <c r="CV27" s="42">
        <v>127.2</v>
      </c>
      <c r="CW27" s="42">
        <v>128.9</v>
      </c>
      <c r="CX27" s="42">
        <v>129.30000000000001</v>
      </c>
      <c r="CY27" s="42">
        <v>135.19999999999999</v>
      </c>
      <c r="CZ27" s="42">
        <v>142.80000000000001</v>
      </c>
      <c r="DA27" s="42">
        <v>142.9</v>
      </c>
      <c r="DB27" s="42">
        <v>143.1</v>
      </c>
      <c r="DC27" s="42">
        <v>143.4</v>
      </c>
      <c r="DD27" s="42">
        <v>143.4</v>
      </c>
      <c r="DE27" s="42">
        <v>143.5</v>
      </c>
      <c r="DF27" s="42">
        <v>143.5</v>
      </c>
      <c r="DG27" s="42">
        <v>143.5</v>
      </c>
      <c r="DH27" s="42">
        <v>143.80000000000001</v>
      </c>
      <c r="DI27" s="42">
        <v>143.69999999999999</v>
      </c>
      <c r="DJ27" s="42">
        <v>140.30000000000001</v>
      </c>
      <c r="DK27" s="42">
        <v>140.6</v>
      </c>
      <c r="DL27" s="42">
        <v>140.69999999999999</v>
      </c>
      <c r="DM27" s="42">
        <v>140.80000000000001</v>
      </c>
      <c r="DN27" s="42">
        <v>144.4</v>
      </c>
      <c r="DO27" s="42">
        <v>146.9</v>
      </c>
      <c r="DP27" s="42">
        <v>146.4</v>
      </c>
      <c r="DQ27" s="42">
        <v>148.1</v>
      </c>
      <c r="DR27" s="42">
        <v>149.4</v>
      </c>
      <c r="DS27" s="42">
        <v>149.19999999999999</v>
      </c>
      <c r="DT27" s="41">
        <v>28</v>
      </c>
      <c r="DU27" s="42">
        <v>103.4</v>
      </c>
      <c r="DV27" s="42">
        <v>103.3</v>
      </c>
      <c r="DW27" s="42">
        <v>104</v>
      </c>
      <c r="DX27" s="42">
        <v>103.9</v>
      </c>
      <c r="DY27" s="42">
        <v>104</v>
      </c>
      <c r="DZ27" s="42">
        <v>104.3</v>
      </c>
      <c r="EA27" s="42">
        <v>105.9</v>
      </c>
      <c r="EB27" s="42">
        <v>107.7</v>
      </c>
      <c r="EC27" s="42">
        <v>108.2</v>
      </c>
      <c r="ED27" s="42">
        <v>108.5</v>
      </c>
      <c r="EE27" s="42">
        <v>108.7</v>
      </c>
      <c r="EF27" s="42">
        <v>108.7</v>
      </c>
      <c r="EG27" s="42">
        <v>109.1</v>
      </c>
      <c r="EH27" s="42">
        <v>111</v>
      </c>
      <c r="EI27" s="42">
        <v>111.2</v>
      </c>
      <c r="EJ27" s="42">
        <v>111.4</v>
      </c>
      <c r="EK27" s="42">
        <v>111.1</v>
      </c>
      <c r="EL27" s="42">
        <v>111.2</v>
      </c>
      <c r="EM27" s="42">
        <v>111.3</v>
      </c>
      <c r="EN27" s="42">
        <v>112.5</v>
      </c>
      <c r="EO27" s="42">
        <v>112.8</v>
      </c>
      <c r="EP27" s="42">
        <v>113</v>
      </c>
      <c r="EQ27" s="42">
        <v>113</v>
      </c>
      <c r="ER27" s="42">
        <v>113.1</v>
      </c>
      <c r="ES27" s="42">
        <v>113.2</v>
      </c>
      <c r="ET27" s="42">
        <v>113.1</v>
      </c>
      <c r="EU27" s="42">
        <v>113.1</v>
      </c>
      <c r="EV27" s="42">
        <v>113.4</v>
      </c>
      <c r="EW27" s="42">
        <v>113.8</v>
      </c>
      <c r="EX27" s="42">
        <v>113.8</v>
      </c>
      <c r="EY27" s="42">
        <v>113.7</v>
      </c>
      <c r="EZ27" s="42">
        <v>113.8</v>
      </c>
      <c r="FA27" s="42">
        <v>113.8</v>
      </c>
      <c r="FB27" s="42">
        <v>114.4</v>
      </c>
      <c r="FC27" s="42">
        <v>114.9</v>
      </c>
      <c r="FD27" s="42">
        <v>115</v>
      </c>
      <c r="FE27" s="42">
        <v>116</v>
      </c>
      <c r="FF27" s="42">
        <v>116.9</v>
      </c>
      <c r="FG27" s="42">
        <v>117.5</v>
      </c>
      <c r="FH27" s="42">
        <v>118.3</v>
      </c>
      <c r="FI27" s="42">
        <v>118.6</v>
      </c>
      <c r="FJ27" s="42">
        <v>119.7</v>
      </c>
      <c r="FK27" s="42">
        <v>121.5</v>
      </c>
      <c r="FL27" s="42">
        <v>124.5</v>
      </c>
      <c r="FM27" s="42">
        <v>125.7</v>
      </c>
      <c r="FN27" s="42">
        <v>126.7</v>
      </c>
      <c r="FO27" s="42">
        <v>127.8</v>
      </c>
      <c r="FP27" s="42">
        <v>128.1</v>
      </c>
      <c r="FQ27" s="42">
        <v>128.9</v>
      </c>
      <c r="FR27" s="42">
        <v>129.19999999999999</v>
      </c>
      <c r="FS27" s="42">
        <v>129.30000000000001</v>
      </c>
      <c r="FT27" s="42">
        <v>130.5</v>
      </c>
      <c r="FU27" s="42">
        <v>131.30000000000001</v>
      </c>
      <c r="FV27" s="42">
        <v>132.9</v>
      </c>
      <c r="FW27" s="42">
        <v>134.23214285714286</v>
      </c>
      <c r="FX27" s="42">
        <v>135.03928571428574</v>
      </c>
      <c r="FY27" s="42">
        <v>135.87857142857141</v>
      </c>
      <c r="FZ27" s="42">
        <v>136.37142857142857</v>
      </c>
      <c r="GA27" s="42">
        <v>137.61071428571429</v>
      </c>
      <c r="GB27" s="42">
        <v>138.33571428571429</v>
      </c>
    </row>
    <row r="28" spans="1:184" s="40" customFormat="1" ht="12" x14ac:dyDescent="0.2">
      <c r="A28" s="40" t="s">
        <v>207</v>
      </c>
      <c r="B28" s="41">
        <v>1</v>
      </c>
      <c r="C28" s="42">
        <v>100</v>
      </c>
      <c r="D28" s="42">
        <v>105</v>
      </c>
      <c r="E28" s="42">
        <v>105</v>
      </c>
      <c r="F28" s="42">
        <v>105</v>
      </c>
      <c r="G28" s="42">
        <v>109.2</v>
      </c>
      <c r="H28" s="42">
        <v>109.2</v>
      </c>
      <c r="I28" s="42">
        <v>109.2</v>
      </c>
      <c r="J28" s="42">
        <v>109.2</v>
      </c>
      <c r="K28" s="42">
        <v>109.2</v>
      </c>
      <c r="L28" s="42">
        <v>109.2</v>
      </c>
      <c r="M28" s="42">
        <v>109.2</v>
      </c>
      <c r="N28" s="42">
        <v>109.2</v>
      </c>
      <c r="O28" s="42">
        <v>109.2</v>
      </c>
      <c r="P28" s="42">
        <v>109.2</v>
      </c>
      <c r="Q28" s="42">
        <v>109.2</v>
      </c>
      <c r="R28" s="42">
        <v>123.4</v>
      </c>
      <c r="S28" s="42">
        <v>123.4</v>
      </c>
      <c r="T28" s="42">
        <v>123.4</v>
      </c>
      <c r="U28" s="42">
        <v>123.4</v>
      </c>
      <c r="V28" s="42">
        <v>123.4</v>
      </c>
      <c r="W28" s="42">
        <v>123.4</v>
      </c>
      <c r="X28" s="42">
        <v>146.69999999999999</v>
      </c>
      <c r="Y28" s="42">
        <v>146.69999999999999</v>
      </c>
      <c r="Z28" s="42">
        <v>146.69999999999999</v>
      </c>
      <c r="AA28" s="42">
        <v>146.69999999999999</v>
      </c>
      <c r="AB28" s="42">
        <v>146.69999999999999</v>
      </c>
      <c r="AC28" s="42">
        <v>146.69999999999999</v>
      </c>
      <c r="AD28" s="42">
        <v>146.69999999999999</v>
      </c>
      <c r="AE28" s="42">
        <v>146.69999999999999</v>
      </c>
      <c r="AF28" s="42">
        <v>146.69999999999999</v>
      </c>
      <c r="AG28" s="42">
        <v>146.69999999999999</v>
      </c>
      <c r="AH28" s="42">
        <v>146.69999999999999</v>
      </c>
      <c r="AI28" s="42">
        <v>146.69999999999999</v>
      </c>
      <c r="AJ28" s="42">
        <v>146.69999999999999</v>
      </c>
      <c r="AK28" s="42">
        <v>146.69999999999999</v>
      </c>
      <c r="AL28" s="42">
        <v>169.2</v>
      </c>
      <c r="AM28" s="42">
        <v>169.2</v>
      </c>
      <c r="AN28" s="42">
        <v>169.2</v>
      </c>
      <c r="AO28" s="42">
        <v>169.2</v>
      </c>
      <c r="AP28" s="42">
        <v>169.2</v>
      </c>
      <c r="AQ28" s="42">
        <v>174.2</v>
      </c>
      <c r="AR28" s="42">
        <v>174.2</v>
      </c>
      <c r="AS28" s="42">
        <v>174.2</v>
      </c>
      <c r="AT28" s="42">
        <v>174.2</v>
      </c>
      <c r="AU28" s="42">
        <v>174.2</v>
      </c>
      <c r="AV28" s="42">
        <v>174.2</v>
      </c>
      <c r="AW28" s="42">
        <v>174.2</v>
      </c>
      <c r="AX28" s="42">
        <v>174.2</v>
      </c>
      <c r="AY28" s="42">
        <v>174.2</v>
      </c>
      <c r="AZ28" s="42">
        <v>174.2</v>
      </c>
      <c r="BA28" s="42">
        <v>174.2</v>
      </c>
      <c r="BB28" s="42">
        <v>174.2</v>
      </c>
      <c r="BC28" s="42">
        <v>174.2</v>
      </c>
      <c r="BD28" s="42">
        <v>174.2</v>
      </c>
      <c r="BE28" s="42">
        <v>174.2</v>
      </c>
      <c r="BF28" s="42">
        <v>174.2</v>
      </c>
      <c r="BG28" s="42">
        <v>174.2</v>
      </c>
      <c r="BH28" s="42">
        <v>174.2</v>
      </c>
      <c r="BI28" s="42">
        <v>174.2</v>
      </c>
      <c r="BJ28" s="42">
        <v>174.2</v>
      </c>
      <c r="BK28" s="41">
        <v>1</v>
      </c>
      <c r="BL28" s="42">
        <v>100</v>
      </c>
      <c r="BM28" s="42">
        <v>100</v>
      </c>
      <c r="BN28" s="42">
        <v>100</v>
      </c>
      <c r="BO28" s="42">
        <v>100</v>
      </c>
      <c r="BP28" s="42">
        <v>101.8</v>
      </c>
      <c r="BQ28" s="42">
        <v>105.6</v>
      </c>
      <c r="BR28" s="42">
        <v>105.6</v>
      </c>
      <c r="BS28" s="42">
        <v>105.6</v>
      </c>
      <c r="BT28" s="42">
        <v>105.6</v>
      </c>
      <c r="BU28" s="42">
        <v>105.6</v>
      </c>
      <c r="BV28" s="42">
        <v>105.6</v>
      </c>
      <c r="BW28" s="42">
        <v>105.6</v>
      </c>
      <c r="BX28" s="42">
        <v>105.6</v>
      </c>
      <c r="BY28" s="42">
        <v>105.6</v>
      </c>
      <c r="BZ28" s="42">
        <v>105.6</v>
      </c>
      <c r="CA28" s="42">
        <v>116.8</v>
      </c>
      <c r="CB28" s="42">
        <v>118.9</v>
      </c>
      <c r="CC28" s="42">
        <v>118.9</v>
      </c>
      <c r="CD28" s="42">
        <v>118.9</v>
      </c>
      <c r="CE28" s="42">
        <v>118.9</v>
      </c>
      <c r="CF28" s="42">
        <v>118.9</v>
      </c>
      <c r="CG28" s="42">
        <v>118.9</v>
      </c>
      <c r="CH28" s="42">
        <v>118.9</v>
      </c>
      <c r="CI28" s="42">
        <v>118.9</v>
      </c>
      <c r="CJ28" s="42">
        <v>118.9</v>
      </c>
      <c r="CK28" s="42">
        <v>118.9</v>
      </c>
      <c r="CL28" s="42">
        <v>118.9</v>
      </c>
      <c r="CM28" s="42">
        <v>118.9</v>
      </c>
      <c r="CN28" s="42">
        <v>118.9</v>
      </c>
      <c r="CO28" s="42">
        <v>118.9</v>
      </c>
      <c r="CP28" s="42">
        <v>125.9</v>
      </c>
      <c r="CQ28" s="42">
        <v>125.9</v>
      </c>
      <c r="CR28" s="42">
        <v>125.9</v>
      </c>
      <c r="CS28" s="42">
        <v>125.9</v>
      </c>
      <c r="CT28" s="42">
        <v>125.9</v>
      </c>
      <c r="CU28" s="42">
        <v>125.9</v>
      </c>
      <c r="CV28" s="42">
        <v>125.9</v>
      </c>
      <c r="CW28" s="42">
        <v>125.9</v>
      </c>
      <c r="CX28" s="42">
        <v>125.9</v>
      </c>
      <c r="CY28" s="42">
        <v>137</v>
      </c>
      <c r="CZ28" s="42">
        <v>137</v>
      </c>
      <c r="DA28" s="42">
        <v>137</v>
      </c>
      <c r="DB28" s="42">
        <v>137</v>
      </c>
      <c r="DC28" s="42">
        <v>143.69999999999999</v>
      </c>
      <c r="DD28" s="42">
        <v>143.69999999999999</v>
      </c>
      <c r="DE28" s="42">
        <v>143.69999999999999</v>
      </c>
      <c r="DF28" s="42">
        <v>143.69999999999999</v>
      </c>
      <c r="DG28" s="42">
        <v>148.30000000000001</v>
      </c>
      <c r="DH28" s="42">
        <v>148.30000000000001</v>
      </c>
      <c r="DI28" s="42">
        <v>148.30000000000001</v>
      </c>
      <c r="DJ28" s="42">
        <v>148.30000000000001</v>
      </c>
      <c r="DK28" s="42">
        <v>148.30000000000001</v>
      </c>
      <c r="DL28" s="42">
        <v>148.30000000000001</v>
      </c>
      <c r="DM28" s="42">
        <v>148.30000000000001</v>
      </c>
      <c r="DN28" s="42">
        <v>148.30000000000001</v>
      </c>
      <c r="DO28" s="42">
        <v>148.30000000000001</v>
      </c>
      <c r="DP28" s="42">
        <v>148.30000000000001</v>
      </c>
      <c r="DQ28" s="42">
        <v>148.30000000000001</v>
      </c>
      <c r="DR28" s="42">
        <v>148.30000000000001</v>
      </c>
      <c r="DS28" s="42">
        <v>148.30000000000001</v>
      </c>
      <c r="DT28" s="41">
        <v>3</v>
      </c>
      <c r="DU28" s="42">
        <v>100</v>
      </c>
      <c r="DV28" s="42">
        <v>100</v>
      </c>
      <c r="DW28" s="42">
        <v>100</v>
      </c>
      <c r="DX28" s="42">
        <v>100</v>
      </c>
      <c r="DY28" s="42">
        <v>100</v>
      </c>
      <c r="DZ28" s="42">
        <v>100</v>
      </c>
      <c r="EA28" s="42">
        <v>100</v>
      </c>
      <c r="EB28" s="42">
        <v>98.8</v>
      </c>
      <c r="EC28" s="42">
        <v>98.8</v>
      </c>
      <c r="ED28" s="42">
        <v>98.8</v>
      </c>
      <c r="EE28" s="42">
        <v>98.8</v>
      </c>
      <c r="EF28" s="42">
        <v>98.8</v>
      </c>
      <c r="EG28" s="42">
        <v>98.8</v>
      </c>
      <c r="EH28" s="42">
        <v>98.8</v>
      </c>
      <c r="EI28" s="42">
        <v>98.8</v>
      </c>
      <c r="EJ28" s="42">
        <v>98.7</v>
      </c>
      <c r="EK28" s="42">
        <v>101.7</v>
      </c>
      <c r="EL28" s="42">
        <v>101.7</v>
      </c>
      <c r="EM28" s="42">
        <v>101.7</v>
      </c>
      <c r="EN28" s="42">
        <v>101.7</v>
      </c>
      <c r="EO28" s="42">
        <v>101.7</v>
      </c>
      <c r="EP28" s="42">
        <v>101.2</v>
      </c>
      <c r="EQ28" s="42">
        <v>101.9</v>
      </c>
      <c r="ER28" s="42">
        <v>101.9</v>
      </c>
      <c r="ES28" s="42">
        <v>101.9</v>
      </c>
      <c r="ET28" s="42">
        <v>101.9</v>
      </c>
      <c r="EU28" s="42">
        <v>101.9</v>
      </c>
      <c r="EV28" s="42">
        <v>101.9</v>
      </c>
      <c r="EW28" s="42">
        <v>101.9</v>
      </c>
      <c r="EX28" s="42">
        <v>101.9</v>
      </c>
      <c r="EY28" s="42">
        <v>101.9</v>
      </c>
      <c r="EZ28" s="42">
        <v>102.4</v>
      </c>
      <c r="FA28" s="42">
        <v>102.5</v>
      </c>
      <c r="FB28" s="42">
        <v>102.5</v>
      </c>
      <c r="FC28" s="42">
        <v>102.5</v>
      </c>
      <c r="FD28" s="42">
        <v>102.5</v>
      </c>
      <c r="FE28" s="42">
        <v>110.5</v>
      </c>
      <c r="FF28" s="42">
        <v>110.5</v>
      </c>
      <c r="FG28" s="42">
        <v>110.5</v>
      </c>
      <c r="FH28" s="42">
        <v>110.5</v>
      </c>
      <c r="FI28" s="42">
        <v>113.2</v>
      </c>
      <c r="FJ28" s="42">
        <v>116.9</v>
      </c>
      <c r="FK28" s="42">
        <v>120</v>
      </c>
      <c r="FL28" s="42">
        <v>120</v>
      </c>
      <c r="FM28" s="42">
        <v>121.5</v>
      </c>
      <c r="FN28" s="42">
        <v>121.6</v>
      </c>
      <c r="FO28" s="42">
        <v>121.6</v>
      </c>
      <c r="FP28" s="42">
        <v>121.6</v>
      </c>
      <c r="FQ28" s="42">
        <v>122.1</v>
      </c>
      <c r="FR28" s="42">
        <v>122.1</v>
      </c>
      <c r="FS28" s="42">
        <v>122.1</v>
      </c>
      <c r="FT28" s="42">
        <v>122.1</v>
      </c>
      <c r="FU28" s="42">
        <v>122.1</v>
      </c>
      <c r="FV28" s="42">
        <v>122</v>
      </c>
      <c r="FW28" s="42">
        <v>121.96666666666665</v>
      </c>
      <c r="FX28" s="42">
        <v>121.96666666666665</v>
      </c>
      <c r="FY28" s="42">
        <v>121.96666666666665</v>
      </c>
      <c r="FZ28" s="42">
        <v>121.96666666666665</v>
      </c>
      <c r="GA28" s="42">
        <v>121.96666666666665</v>
      </c>
      <c r="GB28" s="42">
        <v>121.96666666666665</v>
      </c>
    </row>
    <row r="29" spans="1:184" s="40" customFormat="1" ht="12" x14ac:dyDescent="0.2">
      <c r="A29" s="40" t="s">
        <v>208</v>
      </c>
      <c r="B29" s="41">
        <v>4</v>
      </c>
      <c r="C29" s="42">
        <v>101.4</v>
      </c>
      <c r="D29" s="42">
        <v>101.5</v>
      </c>
      <c r="E29" s="42">
        <v>101.5</v>
      </c>
      <c r="F29" s="42">
        <v>101.5</v>
      </c>
      <c r="G29" s="42">
        <v>102.5</v>
      </c>
      <c r="H29" s="42">
        <v>102.5</v>
      </c>
      <c r="I29" s="42">
        <v>103.5</v>
      </c>
      <c r="J29" s="42">
        <v>103.5</v>
      </c>
      <c r="K29" s="42">
        <v>103.5</v>
      </c>
      <c r="L29" s="42">
        <v>103.5</v>
      </c>
      <c r="M29" s="42">
        <v>103.5</v>
      </c>
      <c r="N29" s="42">
        <v>103.5</v>
      </c>
      <c r="O29" s="42">
        <v>110.3</v>
      </c>
      <c r="P29" s="42">
        <v>110.3</v>
      </c>
      <c r="Q29" s="42">
        <v>128.6</v>
      </c>
      <c r="R29" s="42">
        <v>128.9</v>
      </c>
      <c r="S29" s="42">
        <v>125</v>
      </c>
      <c r="T29" s="42">
        <v>121.4</v>
      </c>
      <c r="U29" s="42">
        <v>121.4</v>
      </c>
      <c r="V29" s="42">
        <v>127.2</v>
      </c>
      <c r="W29" s="42">
        <v>127.2</v>
      </c>
      <c r="X29" s="42">
        <v>143.6</v>
      </c>
      <c r="Y29" s="42">
        <v>145.6</v>
      </c>
      <c r="Z29" s="42">
        <v>145.6</v>
      </c>
      <c r="AA29" s="42">
        <v>143</v>
      </c>
      <c r="AB29" s="42">
        <v>142.4</v>
      </c>
      <c r="AC29" s="42">
        <v>143</v>
      </c>
      <c r="AD29" s="42">
        <v>148.4</v>
      </c>
      <c r="AE29" s="42">
        <v>147.5</v>
      </c>
      <c r="AF29" s="42">
        <v>148.1</v>
      </c>
      <c r="AG29" s="42">
        <v>144.9</v>
      </c>
      <c r="AH29" s="42">
        <v>154.80000000000001</v>
      </c>
      <c r="AI29" s="42">
        <v>154.80000000000001</v>
      </c>
      <c r="AJ29" s="42">
        <v>150.5</v>
      </c>
      <c r="AK29" s="42">
        <v>151.19999999999999</v>
      </c>
      <c r="AL29" s="42">
        <v>151.19999999999999</v>
      </c>
      <c r="AM29" s="42">
        <v>151.19999999999999</v>
      </c>
      <c r="AN29" s="42">
        <v>160.9</v>
      </c>
      <c r="AO29" s="42">
        <v>160.9</v>
      </c>
      <c r="AP29" s="42">
        <v>160.9</v>
      </c>
      <c r="AQ29" s="42">
        <v>162.9</v>
      </c>
      <c r="AR29" s="42">
        <v>119</v>
      </c>
      <c r="AS29" s="42">
        <v>119</v>
      </c>
      <c r="AT29" s="42">
        <v>123.7</v>
      </c>
      <c r="AU29" s="42">
        <v>122.5</v>
      </c>
      <c r="AV29" s="42">
        <v>122.5</v>
      </c>
      <c r="AW29" s="42">
        <v>122.5</v>
      </c>
      <c r="AX29" s="42">
        <v>134.30000000000001</v>
      </c>
      <c r="AY29" s="42">
        <v>134.30000000000001</v>
      </c>
      <c r="AZ29" s="42">
        <v>138.9</v>
      </c>
      <c r="BA29" s="42">
        <v>137.30000000000001</v>
      </c>
      <c r="BB29" s="42">
        <v>137.30000000000001</v>
      </c>
      <c r="BC29" s="42">
        <v>137.30000000000001</v>
      </c>
      <c r="BD29" s="42">
        <v>137.30000000000001</v>
      </c>
      <c r="BE29" s="42">
        <v>137.30000000000001</v>
      </c>
      <c r="BF29" s="42">
        <v>125</v>
      </c>
      <c r="BG29" s="42">
        <v>124.8</v>
      </c>
      <c r="BH29" s="42">
        <v>132.4</v>
      </c>
      <c r="BI29" s="42">
        <v>132</v>
      </c>
      <c r="BJ29" s="42">
        <v>132.4</v>
      </c>
      <c r="BK29" s="41">
        <v>4</v>
      </c>
      <c r="BL29" s="42">
        <v>97.6</v>
      </c>
      <c r="BM29" s="42">
        <v>95.1</v>
      </c>
      <c r="BN29" s="42">
        <v>94.2</v>
      </c>
      <c r="BO29" s="42">
        <v>94.2</v>
      </c>
      <c r="BP29" s="42">
        <v>99.9</v>
      </c>
      <c r="BQ29" s="42">
        <v>102.3</v>
      </c>
      <c r="BR29" s="42">
        <v>102.3</v>
      </c>
      <c r="BS29" s="42">
        <v>105.6</v>
      </c>
      <c r="BT29" s="42">
        <v>105.6</v>
      </c>
      <c r="BU29" s="42">
        <v>105.6</v>
      </c>
      <c r="BV29" s="42">
        <v>107.2</v>
      </c>
      <c r="BW29" s="42">
        <v>105.7</v>
      </c>
      <c r="BX29" s="42">
        <v>105.7</v>
      </c>
      <c r="BY29" s="42">
        <v>112.2</v>
      </c>
      <c r="BZ29" s="42">
        <v>112.1</v>
      </c>
      <c r="CA29" s="42">
        <v>107</v>
      </c>
      <c r="CB29" s="42">
        <v>113</v>
      </c>
      <c r="CC29" s="42">
        <v>113.3</v>
      </c>
      <c r="CD29" s="42">
        <v>113.3</v>
      </c>
      <c r="CE29" s="42">
        <v>113.3</v>
      </c>
      <c r="CF29" s="42">
        <v>113.7</v>
      </c>
      <c r="CG29" s="42">
        <v>113.7</v>
      </c>
      <c r="CH29" s="42">
        <v>116.2</v>
      </c>
      <c r="CI29" s="42">
        <v>116.2</v>
      </c>
      <c r="CJ29" s="42">
        <v>116.3</v>
      </c>
      <c r="CK29" s="42">
        <v>114.6</v>
      </c>
      <c r="CL29" s="42">
        <v>113.4</v>
      </c>
      <c r="CM29" s="42">
        <v>113.5</v>
      </c>
      <c r="CN29" s="42">
        <v>113.5</v>
      </c>
      <c r="CO29" s="42">
        <v>118.3</v>
      </c>
      <c r="CP29" s="42">
        <v>116.8</v>
      </c>
      <c r="CQ29" s="42">
        <v>116.8</v>
      </c>
      <c r="CR29" s="42">
        <v>116.8</v>
      </c>
      <c r="CS29" s="42">
        <v>116.8</v>
      </c>
      <c r="CT29" s="42">
        <v>120.3</v>
      </c>
      <c r="CU29" s="42">
        <v>122.2</v>
      </c>
      <c r="CV29" s="42">
        <v>121.6</v>
      </c>
      <c r="CW29" s="42">
        <v>121.6</v>
      </c>
      <c r="CX29" s="42">
        <v>125</v>
      </c>
      <c r="CY29" s="42">
        <v>130</v>
      </c>
      <c r="CZ29" s="42">
        <v>130</v>
      </c>
      <c r="DA29" s="42">
        <v>131.80000000000001</v>
      </c>
      <c r="DB29" s="42">
        <v>132.30000000000001</v>
      </c>
      <c r="DC29" s="42">
        <v>133.80000000000001</v>
      </c>
      <c r="DD29" s="42">
        <v>135.1</v>
      </c>
      <c r="DE29" s="42">
        <v>138.19999999999999</v>
      </c>
      <c r="DF29" s="42">
        <v>138.4</v>
      </c>
      <c r="DG29" s="42">
        <v>138.4</v>
      </c>
      <c r="DH29" s="42">
        <v>141</v>
      </c>
      <c r="DI29" s="42">
        <v>141</v>
      </c>
      <c r="DJ29" s="42">
        <v>141</v>
      </c>
      <c r="DK29" s="42">
        <v>141.5</v>
      </c>
      <c r="DL29" s="42">
        <v>142.80000000000001</v>
      </c>
      <c r="DM29" s="42">
        <v>141.69999999999999</v>
      </c>
      <c r="DN29" s="42">
        <v>140.69999999999999</v>
      </c>
      <c r="DO29" s="42">
        <v>137.9</v>
      </c>
      <c r="DP29" s="42">
        <v>138.30000000000001</v>
      </c>
      <c r="DQ29" s="42">
        <v>137.80000000000001</v>
      </c>
      <c r="DR29" s="42">
        <v>138</v>
      </c>
      <c r="DS29" s="42">
        <v>138.5</v>
      </c>
      <c r="DT29" s="41">
        <v>5</v>
      </c>
      <c r="DU29" s="42">
        <v>99.1</v>
      </c>
      <c r="DV29" s="42">
        <v>99.1</v>
      </c>
      <c r="DW29" s="42">
        <v>99.4</v>
      </c>
      <c r="DX29" s="42">
        <v>103</v>
      </c>
      <c r="DY29" s="42">
        <v>106.3</v>
      </c>
      <c r="DZ29" s="42">
        <v>105.6</v>
      </c>
      <c r="EA29" s="42">
        <v>107.5</v>
      </c>
      <c r="EB29" s="42">
        <v>108.5</v>
      </c>
      <c r="EC29" s="42">
        <v>108</v>
      </c>
      <c r="ED29" s="42">
        <v>111</v>
      </c>
      <c r="EE29" s="42">
        <v>114.5</v>
      </c>
      <c r="EF29" s="42">
        <v>116</v>
      </c>
      <c r="EG29" s="42">
        <v>118</v>
      </c>
      <c r="EH29" s="42">
        <v>117.2</v>
      </c>
      <c r="EI29" s="42">
        <v>118.5</v>
      </c>
      <c r="EJ29" s="42">
        <v>118.5</v>
      </c>
      <c r="EK29" s="42">
        <v>118.5</v>
      </c>
      <c r="EL29" s="42">
        <v>118.5</v>
      </c>
      <c r="EM29" s="42">
        <v>119.8</v>
      </c>
      <c r="EN29" s="42">
        <v>120.7</v>
      </c>
      <c r="EO29" s="42">
        <v>120.7</v>
      </c>
      <c r="EP29" s="42">
        <v>120.5</v>
      </c>
      <c r="EQ29" s="42">
        <v>122.3</v>
      </c>
      <c r="ER29" s="42">
        <v>123.5</v>
      </c>
      <c r="ES29" s="42">
        <v>123.3</v>
      </c>
      <c r="ET29" s="42">
        <v>123.3</v>
      </c>
      <c r="EU29" s="42">
        <v>123.3</v>
      </c>
      <c r="EV29" s="42">
        <v>123.3</v>
      </c>
      <c r="EW29" s="42">
        <v>124.4</v>
      </c>
      <c r="EX29" s="42">
        <v>124.4</v>
      </c>
      <c r="EY29" s="42">
        <v>124.7</v>
      </c>
      <c r="EZ29" s="42">
        <v>124.7</v>
      </c>
      <c r="FA29" s="42">
        <v>125</v>
      </c>
      <c r="FB29" s="42">
        <v>126.4</v>
      </c>
      <c r="FC29" s="42">
        <v>125.7</v>
      </c>
      <c r="FD29" s="42">
        <v>124.4</v>
      </c>
      <c r="FE29" s="42">
        <v>124.7</v>
      </c>
      <c r="FF29" s="42">
        <v>124.7</v>
      </c>
      <c r="FG29" s="42">
        <v>124.4</v>
      </c>
      <c r="FH29" s="42">
        <v>124.7</v>
      </c>
      <c r="FI29" s="42">
        <v>124.4</v>
      </c>
      <c r="FJ29" s="42">
        <v>124.4</v>
      </c>
      <c r="FK29" s="42">
        <v>124.4</v>
      </c>
      <c r="FL29" s="42">
        <v>125.8</v>
      </c>
      <c r="FM29" s="42">
        <v>126.3</v>
      </c>
      <c r="FN29" s="42">
        <v>126.9</v>
      </c>
      <c r="FO29" s="42">
        <v>126.9</v>
      </c>
      <c r="FP29" s="42">
        <v>127</v>
      </c>
      <c r="FQ29" s="42">
        <v>127.1</v>
      </c>
      <c r="FR29" s="42">
        <v>128.19999999999999</v>
      </c>
      <c r="FS29" s="42">
        <v>128.19999999999999</v>
      </c>
      <c r="FT29" s="42">
        <v>131.6</v>
      </c>
      <c r="FU29" s="42">
        <v>134.1</v>
      </c>
      <c r="FV29" s="42">
        <v>134.69999999999999</v>
      </c>
      <c r="FW29" s="42">
        <v>135.69999999999999</v>
      </c>
      <c r="FX29" s="42">
        <v>139.86000000000001</v>
      </c>
      <c r="FY29" s="42">
        <v>140.97999999999999</v>
      </c>
      <c r="FZ29" s="42">
        <v>140.97999999999999</v>
      </c>
      <c r="GA29" s="42">
        <v>140.82</v>
      </c>
      <c r="GB29" s="42">
        <v>141.41999999999999</v>
      </c>
    </row>
    <row r="30" spans="1:184" s="40" customFormat="1" ht="12" x14ac:dyDescent="0.2">
      <c r="A30" s="40" t="s">
        <v>209</v>
      </c>
      <c r="B30" s="41">
        <v>7</v>
      </c>
      <c r="C30" s="42">
        <v>100.3</v>
      </c>
      <c r="D30" s="42">
        <v>94</v>
      </c>
      <c r="E30" s="42">
        <v>88</v>
      </c>
      <c r="F30" s="42">
        <v>84.7</v>
      </c>
      <c r="G30" s="42">
        <v>86.6</v>
      </c>
      <c r="H30" s="42">
        <v>97.3</v>
      </c>
      <c r="I30" s="42">
        <v>101.3</v>
      </c>
      <c r="J30" s="42">
        <v>101.7</v>
      </c>
      <c r="K30" s="42">
        <v>97.3</v>
      </c>
      <c r="L30" s="42">
        <v>102.7</v>
      </c>
      <c r="M30" s="42">
        <v>104.7</v>
      </c>
      <c r="N30" s="42">
        <v>103.2</v>
      </c>
      <c r="O30" s="42">
        <v>97.3</v>
      </c>
      <c r="P30" s="42">
        <v>91.9</v>
      </c>
      <c r="Q30" s="42">
        <v>100.8</v>
      </c>
      <c r="R30" s="42">
        <v>100.8</v>
      </c>
      <c r="S30" s="42">
        <v>96.4</v>
      </c>
      <c r="T30" s="42">
        <v>91.4</v>
      </c>
      <c r="U30" s="42">
        <v>85.1</v>
      </c>
      <c r="V30" s="42">
        <v>91.9</v>
      </c>
      <c r="W30" s="42">
        <v>104.2</v>
      </c>
      <c r="X30" s="42">
        <v>107.1</v>
      </c>
      <c r="Y30" s="42">
        <v>105.1</v>
      </c>
      <c r="Z30" s="42">
        <v>117.4</v>
      </c>
      <c r="AA30" s="42">
        <v>117.4</v>
      </c>
      <c r="AB30" s="42">
        <v>106.1</v>
      </c>
      <c r="AC30" s="42">
        <v>113.4</v>
      </c>
      <c r="AD30" s="42">
        <v>105.6</v>
      </c>
      <c r="AE30" s="42">
        <v>94.4</v>
      </c>
      <c r="AF30" s="42">
        <v>91.5</v>
      </c>
      <c r="AG30" s="42">
        <v>98.8</v>
      </c>
      <c r="AH30" s="42">
        <v>105.2</v>
      </c>
      <c r="AI30" s="42">
        <v>105.2</v>
      </c>
      <c r="AJ30" s="42">
        <v>111.5</v>
      </c>
      <c r="AK30" s="42">
        <v>117.4</v>
      </c>
      <c r="AL30" s="42">
        <v>117.4</v>
      </c>
      <c r="AM30" s="42">
        <v>117.4</v>
      </c>
      <c r="AN30" s="42">
        <v>117.4</v>
      </c>
      <c r="AO30" s="42">
        <v>126.6</v>
      </c>
      <c r="AP30" s="42">
        <v>117.4</v>
      </c>
      <c r="AQ30" s="42">
        <v>108.6</v>
      </c>
      <c r="AR30" s="42">
        <v>105.6</v>
      </c>
      <c r="AS30" s="42">
        <v>105.6</v>
      </c>
      <c r="AT30" s="42">
        <v>117.4</v>
      </c>
      <c r="AU30" s="42">
        <v>117.4</v>
      </c>
      <c r="AV30" s="42">
        <v>117.4</v>
      </c>
      <c r="AW30" s="42">
        <v>127.1</v>
      </c>
      <c r="AX30" s="42">
        <v>132.1</v>
      </c>
      <c r="AY30" s="42">
        <v>133.5</v>
      </c>
      <c r="AZ30" s="42">
        <v>130.6</v>
      </c>
      <c r="BA30" s="42">
        <v>124.1</v>
      </c>
      <c r="BB30" s="42">
        <v>118.3</v>
      </c>
      <c r="BC30" s="42">
        <v>103.6</v>
      </c>
      <c r="BD30" s="42">
        <v>100.3</v>
      </c>
      <c r="BE30" s="42">
        <v>100.3</v>
      </c>
      <c r="BF30" s="42">
        <v>111.5</v>
      </c>
      <c r="BG30" s="42">
        <v>117.4</v>
      </c>
      <c r="BH30" s="42">
        <v>121.3</v>
      </c>
      <c r="BI30" s="42">
        <v>132.1</v>
      </c>
      <c r="BJ30" s="42">
        <v>132.1</v>
      </c>
      <c r="BK30" s="41">
        <v>5</v>
      </c>
      <c r="BL30" s="42">
        <v>111</v>
      </c>
      <c r="BM30" s="42">
        <v>111.2</v>
      </c>
      <c r="BN30" s="42">
        <v>103</v>
      </c>
      <c r="BO30" s="42">
        <v>86.5</v>
      </c>
      <c r="BP30" s="42">
        <v>74.8</v>
      </c>
      <c r="BQ30" s="42">
        <v>74.8</v>
      </c>
      <c r="BR30" s="42">
        <v>86.5</v>
      </c>
      <c r="BS30" s="42">
        <v>98.8</v>
      </c>
      <c r="BT30" s="42">
        <v>106.2</v>
      </c>
      <c r="BU30" s="42">
        <v>106.2</v>
      </c>
      <c r="BV30" s="42">
        <v>111.2</v>
      </c>
      <c r="BW30" s="42">
        <v>115.7</v>
      </c>
      <c r="BX30" s="42">
        <v>115.7</v>
      </c>
      <c r="BY30" s="42">
        <v>115.7</v>
      </c>
      <c r="BZ30" s="42">
        <v>120.7</v>
      </c>
      <c r="CA30" s="42">
        <v>116</v>
      </c>
      <c r="CB30" s="42">
        <v>80.5</v>
      </c>
      <c r="CC30" s="42">
        <v>97.4</v>
      </c>
      <c r="CD30" s="42">
        <v>103.3</v>
      </c>
      <c r="CE30" s="42">
        <v>101.6</v>
      </c>
      <c r="CF30" s="42">
        <v>118.4</v>
      </c>
      <c r="CG30" s="42">
        <v>119.8</v>
      </c>
      <c r="CH30" s="42">
        <v>124.1</v>
      </c>
      <c r="CI30" s="42">
        <v>115.6</v>
      </c>
      <c r="CJ30" s="42">
        <v>118</v>
      </c>
      <c r="CK30" s="42">
        <v>118.6</v>
      </c>
      <c r="CL30" s="42">
        <v>121.8</v>
      </c>
      <c r="CM30" s="42">
        <v>114.4</v>
      </c>
      <c r="CN30" s="42">
        <v>103.8</v>
      </c>
      <c r="CO30" s="42">
        <v>103.5</v>
      </c>
      <c r="CP30" s="42">
        <v>104.6</v>
      </c>
      <c r="CQ30" s="42">
        <v>103.7</v>
      </c>
      <c r="CR30" s="42">
        <v>104.6</v>
      </c>
      <c r="CS30" s="42">
        <v>115.1</v>
      </c>
      <c r="CT30" s="42">
        <v>125</v>
      </c>
      <c r="CU30" s="42">
        <v>125</v>
      </c>
      <c r="CV30" s="42">
        <v>117.9</v>
      </c>
      <c r="CW30" s="42">
        <v>115.8</v>
      </c>
      <c r="CX30" s="42">
        <v>116.4</v>
      </c>
      <c r="CY30" s="42">
        <v>108.8</v>
      </c>
      <c r="CZ30" s="42">
        <v>108.8</v>
      </c>
      <c r="DA30" s="42">
        <v>104.4</v>
      </c>
      <c r="DB30" s="42">
        <v>113.3</v>
      </c>
      <c r="DC30" s="42">
        <v>120.7</v>
      </c>
      <c r="DD30" s="42">
        <v>120.7</v>
      </c>
      <c r="DE30" s="42">
        <v>128.69999999999999</v>
      </c>
      <c r="DF30" s="42">
        <v>148.19999999999999</v>
      </c>
      <c r="DG30" s="42">
        <v>148.19999999999999</v>
      </c>
      <c r="DH30" s="42">
        <v>148.19999999999999</v>
      </c>
      <c r="DI30" s="42">
        <v>148.19999999999999</v>
      </c>
      <c r="DJ30" s="42">
        <v>140.5</v>
      </c>
      <c r="DK30" s="42">
        <v>133.4</v>
      </c>
      <c r="DL30" s="42">
        <v>129.6</v>
      </c>
      <c r="DM30" s="42">
        <v>116.6</v>
      </c>
      <c r="DN30" s="42">
        <v>123.9</v>
      </c>
      <c r="DO30" s="42">
        <v>124.7</v>
      </c>
      <c r="DP30" s="42">
        <v>126.5</v>
      </c>
      <c r="DQ30" s="42">
        <v>125.6</v>
      </c>
      <c r="DR30" s="42">
        <v>127.6</v>
      </c>
      <c r="DS30" s="42">
        <v>149.4</v>
      </c>
      <c r="DT30" s="41">
        <v>4</v>
      </c>
      <c r="DU30" s="42">
        <v>126.2</v>
      </c>
      <c r="DV30" s="42">
        <v>112.2</v>
      </c>
      <c r="DW30" s="42">
        <v>135.69999999999999</v>
      </c>
      <c r="DX30" s="42">
        <v>91</v>
      </c>
      <c r="DY30" s="42">
        <v>84.6</v>
      </c>
      <c r="DZ30" s="42">
        <v>88.7</v>
      </c>
      <c r="EA30" s="42">
        <v>91</v>
      </c>
      <c r="EB30" s="42">
        <v>91.9</v>
      </c>
      <c r="EC30" s="42">
        <v>99.6</v>
      </c>
      <c r="ED30" s="42">
        <v>119.5</v>
      </c>
      <c r="EE30" s="42">
        <v>124</v>
      </c>
      <c r="EF30" s="42">
        <v>124</v>
      </c>
      <c r="EG30" s="42">
        <v>125.8</v>
      </c>
      <c r="EH30" s="42">
        <v>132.1</v>
      </c>
      <c r="EI30" s="42">
        <v>124</v>
      </c>
      <c r="EJ30" s="42">
        <v>116.3</v>
      </c>
      <c r="EK30" s="42">
        <v>91.9</v>
      </c>
      <c r="EL30" s="42">
        <v>92.3</v>
      </c>
      <c r="EM30" s="42">
        <v>103.2</v>
      </c>
      <c r="EN30" s="42">
        <v>114.5</v>
      </c>
      <c r="EO30" s="42">
        <v>127.6</v>
      </c>
      <c r="EP30" s="42">
        <v>134.80000000000001</v>
      </c>
      <c r="EQ30" s="42">
        <v>131.19999999999999</v>
      </c>
      <c r="ER30" s="42">
        <v>131.19999999999999</v>
      </c>
      <c r="ES30" s="42">
        <v>132.6</v>
      </c>
      <c r="ET30" s="42">
        <v>135.69999999999999</v>
      </c>
      <c r="EU30" s="42">
        <v>121.7</v>
      </c>
      <c r="EV30" s="42">
        <v>93.2</v>
      </c>
      <c r="EW30" s="42">
        <v>84.2</v>
      </c>
      <c r="EX30" s="42">
        <v>92.3</v>
      </c>
      <c r="EY30" s="42">
        <v>97.3</v>
      </c>
      <c r="EZ30" s="42">
        <v>96.8</v>
      </c>
      <c r="FA30" s="42">
        <v>96.4</v>
      </c>
      <c r="FB30" s="42">
        <v>96.4</v>
      </c>
      <c r="FC30" s="42">
        <v>96.4</v>
      </c>
      <c r="FD30" s="42">
        <v>109</v>
      </c>
      <c r="FE30" s="42">
        <v>111.8</v>
      </c>
      <c r="FF30" s="42">
        <v>115.8</v>
      </c>
      <c r="FG30" s="42">
        <v>112.7</v>
      </c>
      <c r="FH30" s="42">
        <v>98.2</v>
      </c>
      <c r="FI30" s="42">
        <v>91.9</v>
      </c>
      <c r="FJ30" s="42">
        <v>93.7</v>
      </c>
      <c r="FK30" s="42">
        <v>100.5</v>
      </c>
      <c r="FL30" s="42">
        <v>119</v>
      </c>
      <c r="FM30" s="42">
        <v>123.1</v>
      </c>
      <c r="FN30" s="42">
        <v>121.7</v>
      </c>
      <c r="FO30" s="42">
        <v>118.6</v>
      </c>
      <c r="FP30" s="42">
        <v>140.69999999999999</v>
      </c>
      <c r="FQ30" s="42">
        <v>138.9</v>
      </c>
      <c r="FR30" s="42">
        <v>137.6</v>
      </c>
      <c r="FS30" s="42">
        <v>136.69999999999999</v>
      </c>
      <c r="FT30" s="42">
        <v>134.80000000000001</v>
      </c>
      <c r="FU30" s="42">
        <v>110.9</v>
      </c>
      <c r="FV30" s="42">
        <v>101.8</v>
      </c>
      <c r="FW30" s="42">
        <v>111.3</v>
      </c>
      <c r="FX30" s="42">
        <v>122.6</v>
      </c>
      <c r="FY30" s="42">
        <v>133.5</v>
      </c>
      <c r="FZ30" s="42">
        <v>129.9</v>
      </c>
      <c r="GA30" s="42">
        <v>136.69999999999999</v>
      </c>
      <c r="GB30" s="42">
        <v>139.80000000000001</v>
      </c>
    </row>
    <row r="31" spans="1:184" x14ac:dyDescent="0.25">
      <c r="A31" t="s">
        <v>210</v>
      </c>
      <c r="B31" s="37">
        <f>SUM(B32:B33)</f>
        <v>31</v>
      </c>
      <c r="C31" s="38">
        <f t="shared" ref="C31:BJ31" si="15">(C32*$B$32+C33*$B$33)/$B$31</f>
        <v>86.606451612903228</v>
      </c>
      <c r="D31" s="38">
        <f t="shared" si="15"/>
        <v>86.935483870967744</v>
      </c>
      <c r="E31" s="38">
        <f t="shared" si="15"/>
        <v>87.032258064516128</v>
      </c>
      <c r="F31" s="38">
        <f t="shared" si="15"/>
        <v>87.090322580645164</v>
      </c>
      <c r="G31" s="38">
        <f t="shared" si="15"/>
        <v>87.090322580645164</v>
      </c>
      <c r="H31" s="38">
        <f t="shared" si="15"/>
        <v>87.090322580645164</v>
      </c>
      <c r="I31" s="38">
        <f t="shared" si="15"/>
        <v>87.090322580645164</v>
      </c>
      <c r="J31" s="38">
        <f t="shared" si="15"/>
        <v>87.464516129032262</v>
      </c>
      <c r="K31" s="38">
        <f t="shared" si="15"/>
        <v>87.464516129032262</v>
      </c>
      <c r="L31" s="38">
        <f t="shared" si="15"/>
        <v>87.677419354838705</v>
      </c>
      <c r="M31" s="38">
        <f t="shared" si="15"/>
        <v>88.064516129032256</v>
      </c>
      <c r="N31" s="38">
        <f t="shared" si="15"/>
        <v>88.08387096774193</v>
      </c>
      <c r="O31" s="38">
        <f t="shared" si="15"/>
        <v>108.71290322580644</v>
      </c>
      <c r="P31" s="38">
        <f t="shared" si="15"/>
        <v>109.80645161290323</v>
      </c>
      <c r="Q31" s="38">
        <f t="shared" si="15"/>
        <v>111.88709677419355</v>
      </c>
      <c r="R31" s="38">
        <f t="shared" si="15"/>
        <v>112.40967741935484</v>
      </c>
      <c r="S31" s="38">
        <f t="shared" si="15"/>
        <v>111.89032258064516</v>
      </c>
      <c r="T31" s="38">
        <f t="shared" si="15"/>
        <v>109.97419354838709</v>
      </c>
      <c r="U31" s="38">
        <f t="shared" si="15"/>
        <v>109.95483870967742</v>
      </c>
      <c r="V31" s="38">
        <f t="shared" si="15"/>
        <v>110.84516129032258</v>
      </c>
      <c r="W31" s="38">
        <f t="shared" si="15"/>
        <v>113.32580645161291</v>
      </c>
      <c r="X31" s="38">
        <f t="shared" si="15"/>
        <v>114.25483870967743</v>
      </c>
      <c r="Y31" s="38">
        <f t="shared" si="15"/>
        <v>115.61290322580645</v>
      </c>
      <c r="Z31" s="38">
        <f t="shared" si="15"/>
        <v>115.61290322580645</v>
      </c>
      <c r="AA31" s="38">
        <f t="shared" si="15"/>
        <v>115.92258064516129</v>
      </c>
      <c r="AB31" s="38">
        <f t="shared" si="15"/>
        <v>115.88709677419355</v>
      </c>
      <c r="AC31" s="38">
        <f t="shared" si="15"/>
        <v>117.55483870967741</v>
      </c>
      <c r="AD31" s="38">
        <f t="shared" si="15"/>
        <v>122.41612903225807</v>
      </c>
      <c r="AE31" s="38">
        <f t="shared" si="15"/>
        <v>122.41612903225807</v>
      </c>
      <c r="AF31" s="38">
        <f t="shared" si="15"/>
        <v>123.14193548387097</v>
      </c>
      <c r="AG31" s="38">
        <f t="shared" si="15"/>
        <v>122.85161290322581</v>
      </c>
      <c r="AH31" s="38">
        <f t="shared" si="15"/>
        <v>122.87096774193549</v>
      </c>
      <c r="AI31" s="38">
        <f t="shared" si="15"/>
        <v>122.92903225806452</v>
      </c>
      <c r="AJ31" s="38">
        <f t="shared" si="15"/>
        <v>123.3741935483871</v>
      </c>
      <c r="AK31" s="38">
        <f t="shared" si="15"/>
        <v>123.35483870967742</v>
      </c>
      <c r="AL31" s="38">
        <f t="shared" si="15"/>
        <v>123.54838709677419</v>
      </c>
      <c r="AM31" s="38">
        <f t="shared" si="15"/>
        <v>123.08387096774193</v>
      </c>
      <c r="AN31" s="38">
        <f t="shared" si="15"/>
        <v>123.08387096774193</v>
      </c>
      <c r="AO31" s="38">
        <f t="shared" si="15"/>
        <v>123.43225806451613</v>
      </c>
      <c r="AP31" s="38">
        <f t="shared" si="15"/>
        <v>123.52903225806452</v>
      </c>
      <c r="AQ31" s="38">
        <f t="shared" si="15"/>
        <v>123.74193548387096</v>
      </c>
      <c r="AR31" s="38">
        <f t="shared" si="15"/>
        <v>123.25806451612904</v>
      </c>
      <c r="AS31" s="38">
        <f t="shared" si="15"/>
        <v>123.25806451612904</v>
      </c>
      <c r="AT31" s="38">
        <f t="shared" si="15"/>
        <v>123.25806451612904</v>
      </c>
      <c r="AU31" s="38">
        <f t="shared" si="15"/>
        <v>121.92258064516129</v>
      </c>
      <c r="AV31" s="38">
        <f t="shared" si="15"/>
        <v>122.54193548387097</v>
      </c>
      <c r="AW31" s="38">
        <f t="shared" si="15"/>
        <v>122.54193548387097</v>
      </c>
      <c r="AX31" s="38">
        <f t="shared" si="15"/>
        <v>122.92903225806452</v>
      </c>
      <c r="AY31" s="38">
        <f t="shared" si="15"/>
        <v>123.1032258064516</v>
      </c>
      <c r="AZ31" s="38">
        <f t="shared" si="15"/>
        <v>124.43870967741935</v>
      </c>
      <c r="BA31" s="38">
        <f t="shared" si="15"/>
        <v>124.2258064516129</v>
      </c>
      <c r="BB31" s="38">
        <f t="shared" si="15"/>
        <v>124.16774193548386</v>
      </c>
      <c r="BC31" s="38">
        <f t="shared" si="15"/>
        <v>124.16774193548386</v>
      </c>
      <c r="BD31" s="38">
        <f t="shared" si="15"/>
        <v>124.16774193548386</v>
      </c>
      <c r="BE31" s="38">
        <f t="shared" si="15"/>
        <v>123.72258064516129</v>
      </c>
      <c r="BF31" s="38">
        <f t="shared" si="15"/>
        <v>128.99677419354842</v>
      </c>
      <c r="BG31" s="38">
        <f t="shared" si="15"/>
        <v>129.11290322580646</v>
      </c>
      <c r="BH31" s="38">
        <f t="shared" si="15"/>
        <v>129.11290322580646</v>
      </c>
      <c r="BI31" s="38">
        <f t="shared" si="15"/>
        <v>129.2483870967742</v>
      </c>
      <c r="BJ31" s="38">
        <f t="shared" si="15"/>
        <v>131.0774193548387</v>
      </c>
      <c r="BK31" s="37">
        <f>SUM(BK32:BK33)</f>
        <v>21</v>
      </c>
      <c r="BL31" s="38">
        <f>(BL32*$BK$32+BL33*$BK$33)/$BK$31</f>
        <v>103.61428571428571</v>
      </c>
      <c r="BM31" s="38">
        <f t="shared" ref="BM31:DS31" si="16">(BM32*$BK$32+BM33*$BK$33)/$BK$31</f>
        <v>103.51904761904763</v>
      </c>
      <c r="BN31" s="38">
        <f t="shared" si="16"/>
        <v>103.11428571428571</v>
      </c>
      <c r="BO31" s="38">
        <f t="shared" si="16"/>
        <v>103.16190476190476</v>
      </c>
      <c r="BP31" s="38">
        <f t="shared" si="16"/>
        <v>104.75238095238096</v>
      </c>
      <c r="BQ31" s="38">
        <f t="shared" si="16"/>
        <v>105.70476190476191</v>
      </c>
      <c r="BR31" s="38">
        <f t="shared" si="16"/>
        <v>105.37142857142858</v>
      </c>
      <c r="BS31" s="38">
        <f t="shared" si="16"/>
        <v>105.8952380952381</v>
      </c>
      <c r="BT31" s="38">
        <f t="shared" si="16"/>
        <v>106.18095238095239</v>
      </c>
      <c r="BU31" s="38">
        <f t="shared" si="16"/>
        <v>106.73333333333333</v>
      </c>
      <c r="BV31" s="38">
        <f t="shared" si="16"/>
        <v>107.74285714285713</v>
      </c>
      <c r="BW31" s="38">
        <f t="shared" si="16"/>
        <v>107.26666666666667</v>
      </c>
      <c r="BX31" s="38">
        <f t="shared" si="16"/>
        <v>108.73333333333333</v>
      </c>
      <c r="BY31" s="38">
        <f t="shared" si="16"/>
        <v>109.15714285714287</v>
      </c>
      <c r="BZ31" s="38">
        <f t="shared" si="16"/>
        <v>108.24285714285713</v>
      </c>
      <c r="CA31" s="38">
        <f t="shared" si="16"/>
        <v>108.33809523809524</v>
      </c>
      <c r="CB31" s="38">
        <f t="shared" si="16"/>
        <v>108.83809523809524</v>
      </c>
      <c r="CC31" s="38">
        <f t="shared" si="16"/>
        <v>109.71904761904761</v>
      </c>
      <c r="CD31" s="38">
        <f t="shared" si="16"/>
        <v>109.94761904761906</v>
      </c>
      <c r="CE31" s="38">
        <f t="shared" si="16"/>
        <v>109.3047619047619</v>
      </c>
      <c r="CF31" s="38">
        <f t="shared" si="16"/>
        <v>109.60952380952382</v>
      </c>
      <c r="CG31" s="38">
        <f t="shared" si="16"/>
        <v>109.60952380952382</v>
      </c>
      <c r="CH31" s="38">
        <f t="shared" si="16"/>
        <v>110.01904761904763</v>
      </c>
      <c r="CI31" s="38">
        <f t="shared" si="16"/>
        <v>122.57619047619048</v>
      </c>
      <c r="CJ31" s="38">
        <f t="shared" si="16"/>
        <v>123.03333333333333</v>
      </c>
      <c r="CK31" s="38">
        <f t="shared" si="16"/>
        <v>123.03333333333333</v>
      </c>
      <c r="CL31" s="38">
        <f t="shared" si="16"/>
        <v>123.10952380952382</v>
      </c>
      <c r="CM31" s="38">
        <f t="shared" si="16"/>
        <v>123.68095238095239</v>
      </c>
      <c r="CN31" s="38">
        <f t="shared" si="16"/>
        <v>123.58571428571429</v>
      </c>
      <c r="CO31" s="38">
        <f t="shared" si="16"/>
        <v>125.53333333333333</v>
      </c>
      <c r="CP31" s="38">
        <f t="shared" si="16"/>
        <v>125.16666666666667</v>
      </c>
      <c r="CQ31" s="38">
        <f t="shared" si="16"/>
        <v>126.75238095238096</v>
      </c>
      <c r="CR31" s="38">
        <f t="shared" si="16"/>
        <v>132.77142857142857</v>
      </c>
      <c r="CS31" s="38">
        <f t="shared" si="16"/>
        <v>132.77142857142857</v>
      </c>
      <c r="CT31" s="38">
        <f t="shared" si="16"/>
        <v>132.84761904761905</v>
      </c>
      <c r="CU31" s="38">
        <f t="shared" si="16"/>
        <v>133.09047619047618</v>
      </c>
      <c r="CV31" s="38">
        <f t="shared" si="16"/>
        <v>134.8047619047619</v>
      </c>
      <c r="CW31" s="38">
        <f t="shared" si="16"/>
        <v>135.55238095238096</v>
      </c>
      <c r="CX31" s="38">
        <f t="shared" si="16"/>
        <v>135.43809523809523</v>
      </c>
      <c r="CY31" s="38">
        <f t="shared" si="16"/>
        <v>136.24761904761903</v>
      </c>
      <c r="CZ31" s="38">
        <f t="shared" si="16"/>
        <v>136.4</v>
      </c>
      <c r="DA31" s="38">
        <f t="shared" si="16"/>
        <v>136.63809523809525</v>
      </c>
      <c r="DB31" s="38">
        <f t="shared" si="16"/>
        <v>137.12857142857143</v>
      </c>
      <c r="DC31" s="38">
        <f t="shared" si="16"/>
        <v>137.31904761904761</v>
      </c>
      <c r="DD31" s="38">
        <f t="shared" si="16"/>
        <v>137.73809523809524</v>
      </c>
      <c r="DE31" s="38">
        <f t="shared" si="16"/>
        <v>138.14761904761903</v>
      </c>
      <c r="DF31" s="38">
        <f t="shared" si="16"/>
        <v>138.6904761904762</v>
      </c>
      <c r="DG31" s="38">
        <f t="shared" si="16"/>
        <v>140.6952380952381</v>
      </c>
      <c r="DH31" s="38">
        <f t="shared" si="16"/>
        <v>141.40952380952382</v>
      </c>
      <c r="DI31" s="38">
        <f t="shared" si="16"/>
        <v>142.5</v>
      </c>
      <c r="DJ31" s="38">
        <f t="shared" si="16"/>
        <v>143.05238095238096</v>
      </c>
      <c r="DK31" s="38">
        <f t="shared" si="16"/>
        <v>143.62857142857143</v>
      </c>
      <c r="DL31" s="38">
        <f t="shared" si="16"/>
        <v>143.62857142857143</v>
      </c>
      <c r="DM31" s="38">
        <f t="shared" si="16"/>
        <v>143.67619047619047</v>
      </c>
      <c r="DN31" s="38">
        <f t="shared" si="16"/>
        <v>143.67619047619047</v>
      </c>
      <c r="DO31" s="38">
        <f t="shared" si="16"/>
        <v>143.67619047619047</v>
      </c>
      <c r="DP31" s="38">
        <f t="shared" si="16"/>
        <v>143.92857142857142</v>
      </c>
      <c r="DQ31" s="38">
        <f t="shared" si="16"/>
        <v>144.73809523809524</v>
      </c>
      <c r="DR31" s="38">
        <f t="shared" si="16"/>
        <v>144.16666666666666</v>
      </c>
      <c r="DS31" s="38">
        <f t="shared" si="16"/>
        <v>144.31428571428572</v>
      </c>
      <c r="DT31" s="37">
        <f>SUM(DT32:DT33)</f>
        <v>20</v>
      </c>
      <c r="DU31" s="39">
        <f>(DU32*$DT$32+DU33*$DT$33)/$DT$31</f>
        <v>101.11499999999999</v>
      </c>
      <c r="DV31" s="39">
        <f t="shared" ref="DV31:GB31" si="17">(DV32*$DT$32+DV33*$DT$33)/$DT$31</f>
        <v>101.36999999999999</v>
      </c>
      <c r="DW31" s="39">
        <f t="shared" si="17"/>
        <v>101.30999999999999</v>
      </c>
      <c r="DX31" s="39">
        <f t="shared" si="17"/>
        <v>101.935</v>
      </c>
      <c r="DY31" s="39">
        <f t="shared" si="17"/>
        <v>102.43999999999998</v>
      </c>
      <c r="DZ31" s="39">
        <f t="shared" si="17"/>
        <v>106.49000000000001</v>
      </c>
      <c r="EA31" s="39">
        <f t="shared" si="17"/>
        <v>106.405</v>
      </c>
      <c r="EB31" s="39">
        <f t="shared" si="17"/>
        <v>107.2</v>
      </c>
      <c r="EC31" s="39">
        <f t="shared" si="17"/>
        <v>107.34</v>
      </c>
      <c r="ED31" s="39">
        <f t="shared" si="17"/>
        <v>114.17</v>
      </c>
      <c r="EE31" s="39">
        <f t="shared" si="17"/>
        <v>114.47999999999999</v>
      </c>
      <c r="EF31" s="39">
        <f t="shared" si="17"/>
        <v>114.62</v>
      </c>
      <c r="EG31" s="39">
        <f t="shared" si="17"/>
        <v>114.53999999999999</v>
      </c>
      <c r="EH31" s="39">
        <f t="shared" si="17"/>
        <v>113.91999999999999</v>
      </c>
      <c r="EI31" s="39">
        <f t="shared" si="17"/>
        <v>118.825</v>
      </c>
      <c r="EJ31" s="39">
        <f t="shared" si="17"/>
        <v>118.72</v>
      </c>
      <c r="EK31" s="39">
        <f t="shared" si="17"/>
        <v>118.88999999999999</v>
      </c>
      <c r="EL31" s="39">
        <f t="shared" si="17"/>
        <v>118.99499999999998</v>
      </c>
      <c r="EM31" s="39">
        <f t="shared" si="17"/>
        <v>119.02500000000001</v>
      </c>
      <c r="EN31" s="39">
        <f t="shared" si="17"/>
        <v>120.4</v>
      </c>
      <c r="EO31" s="39">
        <f t="shared" si="17"/>
        <v>120.57000000000001</v>
      </c>
      <c r="EP31" s="39">
        <f t="shared" si="17"/>
        <v>120.64000000000001</v>
      </c>
      <c r="EQ31" s="39">
        <f t="shared" si="17"/>
        <v>119.36500000000001</v>
      </c>
      <c r="ER31" s="39">
        <f t="shared" si="17"/>
        <v>119.285</v>
      </c>
      <c r="ES31" s="39">
        <f t="shared" si="17"/>
        <v>112.655</v>
      </c>
      <c r="ET31" s="39">
        <f t="shared" si="17"/>
        <v>112.93999999999998</v>
      </c>
      <c r="EU31" s="39">
        <f t="shared" si="17"/>
        <v>113.03</v>
      </c>
      <c r="EV31" s="39">
        <f t="shared" si="17"/>
        <v>112.77500000000001</v>
      </c>
      <c r="EW31" s="39">
        <f t="shared" si="17"/>
        <v>112.80499999999999</v>
      </c>
      <c r="EX31" s="39">
        <f t="shared" si="17"/>
        <v>112.80499999999999</v>
      </c>
      <c r="EY31" s="39">
        <f t="shared" si="17"/>
        <v>112.92</v>
      </c>
      <c r="EZ31" s="39">
        <f t="shared" si="17"/>
        <v>107.39000000000001</v>
      </c>
      <c r="FA31" s="39">
        <f t="shared" si="17"/>
        <v>107.68499999999999</v>
      </c>
      <c r="FB31" s="39">
        <f t="shared" si="17"/>
        <v>107.59</v>
      </c>
      <c r="FC31" s="39">
        <f t="shared" si="17"/>
        <v>107.59</v>
      </c>
      <c r="FD31" s="39">
        <f t="shared" si="17"/>
        <v>106.2</v>
      </c>
      <c r="FE31" s="39">
        <f t="shared" si="17"/>
        <v>103.56500000000001</v>
      </c>
      <c r="FF31" s="39">
        <f t="shared" si="17"/>
        <v>103.13000000000002</v>
      </c>
      <c r="FG31" s="39">
        <f t="shared" si="17"/>
        <v>103.02500000000001</v>
      </c>
      <c r="FH31" s="39">
        <f t="shared" si="17"/>
        <v>103.50500000000002</v>
      </c>
      <c r="FI31" s="39">
        <f t="shared" si="17"/>
        <v>103.52000000000001</v>
      </c>
      <c r="FJ31" s="39">
        <f t="shared" si="17"/>
        <v>103.30999999999999</v>
      </c>
      <c r="FK31" s="39">
        <f t="shared" si="17"/>
        <v>103.48499999999999</v>
      </c>
      <c r="FL31" s="39">
        <f t="shared" si="17"/>
        <v>103.69000000000001</v>
      </c>
      <c r="FM31" s="39">
        <f t="shared" si="17"/>
        <v>103.675</v>
      </c>
      <c r="FN31" s="39">
        <f t="shared" si="17"/>
        <v>104.1</v>
      </c>
      <c r="FO31" s="39">
        <f t="shared" si="17"/>
        <v>104.005</v>
      </c>
      <c r="FP31" s="39">
        <f t="shared" si="17"/>
        <v>104.23499999999999</v>
      </c>
      <c r="FQ31" s="39">
        <f t="shared" si="17"/>
        <v>104.35</v>
      </c>
      <c r="FR31" s="38">
        <f t="shared" si="17"/>
        <v>104.54499999999999</v>
      </c>
      <c r="FS31" s="38">
        <f t="shared" si="17"/>
        <v>105.93499999999999</v>
      </c>
      <c r="FT31" s="38">
        <f t="shared" si="17"/>
        <v>106.59499999999998</v>
      </c>
      <c r="FU31" s="38">
        <f t="shared" si="17"/>
        <v>112.35500000000002</v>
      </c>
      <c r="FV31" s="38">
        <f t="shared" si="17"/>
        <v>112.44000000000001</v>
      </c>
      <c r="FW31" s="38">
        <f t="shared" si="17"/>
        <v>112.67</v>
      </c>
      <c r="FX31" s="38">
        <f t="shared" si="17"/>
        <v>112.67</v>
      </c>
      <c r="FY31" s="38">
        <f t="shared" si="17"/>
        <v>112.67</v>
      </c>
      <c r="FZ31" s="38">
        <f t="shared" si="17"/>
        <v>112.73000000000002</v>
      </c>
      <c r="GA31" s="38">
        <f t="shared" si="17"/>
        <v>113.045</v>
      </c>
      <c r="GB31" s="38">
        <f t="shared" si="17"/>
        <v>113.88499999999999</v>
      </c>
    </row>
    <row r="32" spans="1:184" s="40" customFormat="1" ht="12" x14ac:dyDescent="0.2">
      <c r="A32" s="40" t="s">
        <v>211</v>
      </c>
      <c r="B32" s="41">
        <v>6</v>
      </c>
      <c r="C32" s="42">
        <v>98.3</v>
      </c>
      <c r="D32" s="42">
        <v>100</v>
      </c>
      <c r="E32" s="42">
        <v>100.5</v>
      </c>
      <c r="F32" s="42">
        <v>100.8</v>
      </c>
      <c r="G32" s="42">
        <v>100.8</v>
      </c>
      <c r="H32" s="42">
        <v>100.8</v>
      </c>
      <c r="I32" s="42">
        <v>100.8</v>
      </c>
      <c r="J32" s="42">
        <v>101.9</v>
      </c>
      <c r="K32" s="42">
        <v>101.9</v>
      </c>
      <c r="L32" s="42">
        <v>103</v>
      </c>
      <c r="M32" s="42">
        <v>105</v>
      </c>
      <c r="N32" s="42">
        <v>105.1</v>
      </c>
      <c r="O32" s="42">
        <v>107.1</v>
      </c>
      <c r="P32" s="42">
        <v>111.5</v>
      </c>
      <c r="Q32" s="42">
        <v>113.5</v>
      </c>
      <c r="R32" s="42">
        <v>116.2</v>
      </c>
      <c r="S32" s="42">
        <v>113.1</v>
      </c>
      <c r="T32" s="42">
        <v>103.2</v>
      </c>
      <c r="U32" s="42">
        <v>103.1</v>
      </c>
      <c r="V32" s="42">
        <v>107.7</v>
      </c>
      <c r="W32" s="42">
        <v>110.1</v>
      </c>
      <c r="X32" s="42">
        <v>114.9</v>
      </c>
      <c r="Y32" s="42">
        <v>121.5</v>
      </c>
      <c r="Z32" s="42">
        <v>121.5</v>
      </c>
      <c r="AA32" s="42">
        <v>123.1</v>
      </c>
      <c r="AB32" s="42">
        <v>122.5</v>
      </c>
      <c r="AC32" s="42">
        <v>130.69999999999999</v>
      </c>
      <c r="AD32" s="42">
        <v>130.4</v>
      </c>
      <c r="AE32" s="42">
        <v>130.4</v>
      </c>
      <c r="AF32" s="42">
        <v>130.4</v>
      </c>
      <c r="AG32" s="42">
        <v>128.9</v>
      </c>
      <c r="AH32" s="42">
        <v>129</v>
      </c>
      <c r="AI32" s="42">
        <v>129.30000000000001</v>
      </c>
      <c r="AJ32" s="42">
        <v>131.6</v>
      </c>
      <c r="AK32" s="42">
        <v>131.5</v>
      </c>
      <c r="AL32" s="42">
        <v>132.5</v>
      </c>
      <c r="AM32" s="42">
        <v>130.1</v>
      </c>
      <c r="AN32" s="42">
        <v>130.1</v>
      </c>
      <c r="AO32" s="42">
        <v>131.9</v>
      </c>
      <c r="AP32" s="42">
        <v>132.4</v>
      </c>
      <c r="AQ32" s="42">
        <v>133.5</v>
      </c>
      <c r="AR32" s="42">
        <v>131</v>
      </c>
      <c r="AS32" s="42">
        <v>131</v>
      </c>
      <c r="AT32" s="42">
        <v>131</v>
      </c>
      <c r="AU32" s="42">
        <v>124.1</v>
      </c>
      <c r="AV32" s="42">
        <v>127.3</v>
      </c>
      <c r="AW32" s="42">
        <v>127.3</v>
      </c>
      <c r="AX32" s="42">
        <v>129.30000000000001</v>
      </c>
      <c r="AY32" s="42">
        <v>130.19999999999999</v>
      </c>
      <c r="AZ32" s="42">
        <v>137.1</v>
      </c>
      <c r="BA32" s="42">
        <v>136</v>
      </c>
      <c r="BB32" s="42">
        <v>135.69999999999999</v>
      </c>
      <c r="BC32" s="42">
        <v>135.69999999999999</v>
      </c>
      <c r="BD32" s="42">
        <v>135.69999999999999</v>
      </c>
      <c r="BE32" s="42">
        <v>133.4</v>
      </c>
      <c r="BF32" s="42">
        <v>131.9</v>
      </c>
      <c r="BG32" s="42">
        <v>132.5</v>
      </c>
      <c r="BH32" s="42">
        <v>132.5</v>
      </c>
      <c r="BI32" s="42">
        <v>133.19999999999999</v>
      </c>
      <c r="BJ32" s="42">
        <v>138.9</v>
      </c>
      <c r="BK32" s="41">
        <v>5</v>
      </c>
      <c r="BL32" s="42">
        <v>101.1</v>
      </c>
      <c r="BM32" s="42">
        <v>100.7</v>
      </c>
      <c r="BN32" s="42">
        <v>99</v>
      </c>
      <c r="BO32" s="42">
        <v>99.2</v>
      </c>
      <c r="BP32" s="42">
        <v>99.8</v>
      </c>
      <c r="BQ32" s="42">
        <v>103.8</v>
      </c>
      <c r="BR32" s="42">
        <v>102.4</v>
      </c>
      <c r="BS32" s="42">
        <v>104.6</v>
      </c>
      <c r="BT32" s="42">
        <v>105.8</v>
      </c>
      <c r="BU32" s="42">
        <v>106.2</v>
      </c>
      <c r="BV32" s="42">
        <v>106.6</v>
      </c>
      <c r="BW32" s="42">
        <v>104.6</v>
      </c>
      <c r="BX32" s="42">
        <v>111.4</v>
      </c>
      <c r="BY32" s="42">
        <v>111.9</v>
      </c>
      <c r="BZ32" s="42">
        <v>105.5</v>
      </c>
      <c r="CA32" s="42">
        <v>105.9</v>
      </c>
      <c r="CB32" s="42">
        <v>108</v>
      </c>
      <c r="CC32" s="42">
        <v>111.7</v>
      </c>
      <c r="CD32" s="42">
        <v>111.7</v>
      </c>
      <c r="CE32" s="42">
        <v>109</v>
      </c>
      <c r="CF32" s="42">
        <v>109</v>
      </c>
      <c r="CG32" s="42">
        <v>109</v>
      </c>
      <c r="CH32" s="42">
        <v>107.2</v>
      </c>
      <c r="CI32" s="42">
        <v>109.7</v>
      </c>
      <c r="CJ32" s="42">
        <v>109.7</v>
      </c>
      <c r="CK32" s="42">
        <v>109.7</v>
      </c>
      <c r="CL32" s="42">
        <v>109.7</v>
      </c>
      <c r="CM32" s="42">
        <v>112.1</v>
      </c>
      <c r="CN32" s="42">
        <v>111.7</v>
      </c>
      <c r="CO32" s="42">
        <v>115.4</v>
      </c>
      <c r="CP32" s="42">
        <v>114.5</v>
      </c>
      <c r="CQ32" s="42">
        <v>117</v>
      </c>
      <c r="CR32" s="42">
        <v>117</v>
      </c>
      <c r="CS32" s="42">
        <v>117</v>
      </c>
      <c r="CT32" s="42">
        <v>117</v>
      </c>
      <c r="CU32" s="42">
        <v>117.7</v>
      </c>
      <c r="CV32" s="42">
        <v>124.9</v>
      </c>
      <c r="CW32" s="42">
        <v>127.4</v>
      </c>
      <c r="CX32" s="42">
        <v>128.19999999999999</v>
      </c>
      <c r="CY32" s="42">
        <v>131.6</v>
      </c>
      <c r="CZ32" s="42">
        <v>131.6</v>
      </c>
      <c r="DA32" s="42">
        <v>132.6</v>
      </c>
      <c r="DB32" s="42">
        <v>133.69999999999999</v>
      </c>
      <c r="DC32" s="42">
        <v>134.5</v>
      </c>
      <c r="DD32" s="42">
        <v>133.69999999999999</v>
      </c>
      <c r="DE32" s="42">
        <v>135.1</v>
      </c>
      <c r="DF32" s="42">
        <v>136.1</v>
      </c>
      <c r="DG32" s="42">
        <v>141</v>
      </c>
      <c r="DH32" s="42">
        <v>142.4</v>
      </c>
      <c r="DI32" s="42">
        <v>147.30000000000001</v>
      </c>
      <c r="DJ32" s="42">
        <v>149.30000000000001</v>
      </c>
      <c r="DK32" s="42">
        <v>151.4</v>
      </c>
      <c r="DL32" s="42">
        <v>151.4</v>
      </c>
      <c r="DM32" s="42">
        <v>151.6</v>
      </c>
      <c r="DN32" s="42">
        <v>151.6</v>
      </c>
      <c r="DO32" s="42">
        <v>151.6</v>
      </c>
      <c r="DP32" s="42">
        <v>151.69999999999999</v>
      </c>
      <c r="DQ32" s="42">
        <v>155.1</v>
      </c>
      <c r="DR32" s="42">
        <v>152.69999999999999</v>
      </c>
      <c r="DS32" s="42">
        <v>153</v>
      </c>
      <c r="DT32" s="41">
        <v>3</v>
      </c>
      <c r="DU32" s="42">
        <v>104.6</v>
      </c>
      <c r="DV32" s="42">
        <v>104.6</v>
      </c>
      <c r="DW32" s="42">
        <v>104.2</v>
      </c>
      <c r="DX32" s="42">
        <v>106.1</v>
      </c>
      <c r="DY32" s="42">
        <v>107.2</v>
      </c>
      <c r="DZ32" s="42">
        <v>107</v>
      </c>
      <c r="EA32" s="42">
        <v>107</v>
      </c>
      <c r="EB32" s="42">
        <v>107.2</v>
      </c>
      <c r="EC32" s="42">
        <v>107</v>
      </c>
      <c r="ED32" s="42">
        <v>107.2</v>
      </c>
      <c r="EE32" s="42">
        <v>107</v>
      </c>
      <c r="EF32" s="42">
        <v>106.8</v>
      </c>
      <c r="EG32" s="42">
        <v>105.7</v>
      </c>
      <c r="EH32" s="42">
        <v>106.1</v>
      </c>
      <c r="EI32" s="42">
        <v>109.9</v>
      </c>
      <c r="EJ32" s="42">
        <v>109.2</v>
      </c>
      <c r="EK32" s="42">
        <v>109.2</v>
      </c>
      <c r="EL32" s="42">
        <v>109.9</v>
      </c>
      <c r="EM32" s="42">
        <v>110.1</v>
      </c>
      <c r="EN32" s="42">
        <v>110.2</v>
      </c>
      <c r="EO32" s="42">
        <v>110.2</v>
      </c>
      <c r="EP32" s="42">
        <v>110.1</v>
      </c>
      <c r="EQ32" s="42">
        <v>110.1</v>
      </c>
      <c r="ER32" s="42">
        <v>109</v>
      </c>
      <c r="ES32" s="42">
        <v>109</v>
      </c>
      <c r="ET32" s="42">
        <v>109.2</v>
      </c>
      <c r="EU32" s="42">
        <v>109.8</v>
      </c>
      <c r="EV32" s="42">
        <v>108.1</v>
      </c>
      <c r="EW32" s="42">
        <v>108.3</v>
      </c>
      <c r="EX32" s="42">
        <v>108.3</v>
      </c>
      <c r="EY32" s="42">
        <v>108.5</v>
      </c>
      <c r="EZ32" s="42">
        <v>111.3</v>
      </c>
      <c r="FA32" s="42">
        <v>112.7</v>
      </c>
      <c r="FB32" s="42">
        <v>111.5</v>
      </c>
      <c r="FC32" s="42">
        <v>111.5</v>
      </c>
      <c r="FD32" s="42">
        <v>111.3</v>
      </c>
      <c r="FE32" s="42">
        <v>111.3</v>
      </c>
      <c r="FF32" s="42">
        <v>108.4</v>
      </c>
      <c r="FG32" s="42">
        <v>107.7</v>
      </c>
      <c r="FH32" s="42">
        <v>110.9</v>
      </c>
      <c r="FI32" s="42">
        <v>111</v>
      </c>
      <c r="FJ32" s="42">
        <v>109.6</v>
      </c>
      <c r="FK32" s="42">
        <v>110.2</v>
      </c>
      <c r="FL32" s="42">
        <v>111</v>
      </c>
      <c r="FM32" s="42">
        <v>110.9</v>
      </c>
      <c r="FN32" s="42">
        <v>110.9</v>
      </c>
      <c r="FO32" s="42">
        <v>109.7</v>
      </c>
      <c r="FP32" s="42">
        <v>110.1</v>
      </c>
      <c r="FQ32" s="42">
        <v>108.6</v>
      </c>
      <c r="FR32" s="42">
        <v>109.9</v>
      </c>
      <c r="FS32" s="42">
        <v>110.1</v>
      </c>
      <c r="FT32" s="42">
        <v>111.1</v>
      </c>
      <c r="FU32" s="42">
        <v>112.1</v>
      </c>
      <c r="FV32" s="42">
        <v>112.1</v>
      </c>
      <c r="FW32" s="42">
        <v>113.5</v>
      </c>
      <c r="FX32" s="42">
        <v>113.5</v>
      </c>
      <c r="FY32" s="42">
        <v>113.5</v>
      </c>
      <c r="FZ32" s="42">
        <v>113.9</v>
      </c>
      <c r="GA32" s="42">
        <v>116</v>
      </c>
      <c r="GB32" s="42">
        <v>121.6</v>
      </c>
    </row>
    <row r="33" spans="1:184" s="40" customFormat="1" ht="12" x14ac:dyDescent="0.2">
      <c r="A33" s="40" t="s">
        <v>212</v>
      </c>
      <c r="B33" s="41">
        <v>25</v>
      </c>
      <c r="C33" s="42">
        <v>83.8</v>
      </c>
      <c r="D33" s="42">
        <v>83.8</v>
      </c>
      <c r="E33" s="42">
        <v>83.8</v>
      </c>
      <c r="F33" s="42">
        <v>83.8</v>
      </c>
      <c r="G33" s="42">
        <v>83.8</v>
      </c>
      <c r="H33" s="42">
        <v>83.8</v>
      </c>
      <c r="I33" s="42">
        <v>83.8</v>
      </c>
      <c r="J33" s="42">
        <v>84</v>
      </c>
      <c r="K33" s="42">
        <v>84</v>
      </c>
      <c r="L33" s="42">
        <v>84</v>
      </c>
      <c r="M33" s="42">
        <v>84</v>
      </c>
      <c r="N33" s="42">
        <v>84</v>
      </c>
      <c r="O33" s="42">
        <v>109.1</v>
      </c>
      <c r="P33" s="42">
        <v>109.4</v>
      </c>
      <c r="Q33" s="42">
        <v>111.5</v>
      </c>
      <c r="R33" s="42">
        <v>111.5</v>
      </c>
      <c r="S33" s="42">
        <v>111.6</v>
      </c>
      <c r="T33" s="42">
        <v>111.6</v>
      </c>
      <c r="U33" s="42">
        <v>111.6</v>
      </c>
      <c r="V33" s="42">
        <v>111.6</v>
      </c>
      <c r="W33" s="42">
        <v>114.1</v>
      </c>
      <c r="X33" s="42">
        <v>114.1</v>
      </c>
      <c r="Y33" s="42">
        <v>114.2</v>
      </c>
      <c r="Z33" s="42">
        <v>114.2</v>
      </c>
      <c r="AA33" s="42">
        <v>114.2</v>
      </c>
      <c r="AB33" s="42">
        <v>114.3</v>
      </c>
      <c r="AC33" s="42">
        <v>114.4</v>
      </c>
      <c r="AD33" s="42">
        <v>120.5</v>
      </c>
      <c r="AE33" s="42">
        <v>120.5</v>
      </c>
      <c r="AF33" s="42">
        <v>121.4</v>
      </c>
      <c r="AG33" s="42">
        <v>121.4</v>
      </c>
      <c r="AH33" s="42">
        <v>121.4</v>
      </c>
      <c r="AI33" s="42">
        <v>121.4</v>
      </c>
      <c r="AJ33" s="42">
        <v>121.4</v>
      </c>
      <c r="AK33" s="42">
        <v>121.4</v>
      </c>
      <c r="AL33" s="42">
        <v>121.4</v>
      </c>
      <c r="AM33" s="42">
        <v>121.4</v>
      </c>
      <c r="AN33" s="42">
        <v>121.4</v>
      </c>
      <c r="AO33" s="42">
        <v>121.4</v>
      </c>
      <c r="AP33" s="42">
        <v>121.4</v>
      </c>
      <c r="AQ33" s="42">
        <v>121.4</v>
      </c>
      <c r="AR33" s="42">
        <v>121.4</v>
      </c>
      <c r="AS33" s="42">
        <v>121.4</v>
      </c>
      <c r="AT33" s="42">
        <v>121.4</v>
      </c>
      <c r="AU33" s="42">
        <v>121.4</v>
      </c>
      <c r="AV33" s="42">
        <v>121.4</v>
      </c>
      <c r="AW33" s="42">
        <v>121.4</v>
      </c>
      <c r="AX33" s="42">
        <v>121.4</v>
      </c>
      <c r="AY33" s="42">
        <v>121.4</v>
      </c>
      <c r="AZ33" s="42">
        <v>121.4</v>
      </c>
      <c r="BA33" s="42">
        <v>121.4</v>
      </c>
      <c r="BB33" s="42">
        <v>121.4</v>
      </c>
      <c r="BC33" s="42">
        <v>121.4</v>
      </c>
      <c r="BD33" s="42">
        <v>121.4</v>
      </c>
      <c r="BE33" s="42">
        <v>121.4</v>
      </c>
      <c r="BF33" s="42">
        <v>128.30000000000001</v>
      </c>
      <c r="BG33" s="42">
        <v>128.30000000000001</v>
      </c>
      <c r="BH33" s="42">
        <v>128.30000000000001</v>
      </c>
      <c r="BI33" s="42">
        <v>128.30000000000001</v>
      </c>
      <c r="BJ33" s="42">
        <v>129.19999999999999</v>
      </c>
      <c r="BK33" s="41">
        <v>16</v>
      </c>
      <c r="BL33" s="42">
        <v>104.4</v>
      </c>
      <c r="BM33" s="42">
        <v>104.4</v>
      </c>
      <c r="BN33" s="42">
        <v>104.4</v>
      </c>
      <c r="BO33" s="42">
        <v>104.4</v>
      </c>
      <c r="BP33" s="42">
        <v>106.3</v>
      </c>
      <c r="BQ33" s="42">
        <v>106.3</v>
      </c>
      <c r="BR33" s="42">
        <v>106.3</v>
      </c>
      <c r="BS33" s="42">
        <v>106.3</v>
      </c>
      <c r="BT33" s="42">
        <v>106.3</v>
      </c>
      <c r="BU33" s="42">
        <v>106.9</v>
      </c>
      <c r="BV33" s="42">
        <v>108.1</v>
      </c>
      <c r="BW33" s="42">
        <v>108.1</v>
      </c>
      <c r="BX33" s="42">
        <v>107.9</v>
      </c>
      <c r="BY33" s="42">
        <v>108.3</v>
      </c>
      <c r="BZ33" s="42">
        <v>109.1</v>
      </c>
      <c r="CA33" s="42">
        <v>109.1</v>
      </c>
      <c r="CB33" s="42">
        <v>109.1</v>
      </c>
      <c r="CC33" s="42">
        <v>109.1</v>
      </c>
      <c r="CD33" s="42">
        <v>109.4</v>
      </c>
      <c r="CE33" s="42">
        <v>109.4</v>
      </c>
      <c r="CF33" s="42">
        <v>109.8</v>
      </c>
      <c r="CG33" s="42">
        <v>109.8</v>
      </c>
      <c r="CH33" s="42">
        <v>110.9</v>
      </c>
      <c r="CI33" s="42">
        <v>126.6</v>
      </c>
      <c r="CJ33" s="42">
        <v>127.2</v>
      </c>
      <c r="CK33" s="42">
        <v>127.2</v>
      </c>
      <c r="CL33" s="42">
        <v>127.3</v>
      </c>
      <c r="CM33" s="42">
        <v>127.3</v>
      </c>
      <c r="CN33" s="42">
        <v>127.3</v>
      </c>
      <c r="CO33" s="42">
        <v>128.69999999999999</v>
      </c>
      <c r="CP33" s="42">
        <v>128.5</v>
      </c>
      <c r="CQ33" s="42">
        <v>129.80000000000001</v>
      </c>
      <c r="CR33" s="42">
        <v>137.69999999999999</v>
      </c>
      <c r="CS33" s="42">
        <v>137.69999999999999</v>
      </c>
      <c r="CT33" s="42">
        <v>137.80000000000001</v>
      </c>
      <c r="CU33" s="42">
        <v>137.9</v>
      </c>
      <c r="CV33" s="42">
        <v>137.9</v>
      </c>
      <c r="CW33" s="42">
        <v>138.1</v>
      </c>
      <c r="CX33" s="42">
        <v>137.69999999999999</v>
      </c>
      <c r="CY33" s="42">
        <v>137.69999999999999</v>
      </c>
      <c r="CZ33" s="42">
        <v>137.9</v>
      </c>
      <c r="DA33" s="42">
        <v>137.9</v>
      </c>
      <c r="DB33" s="42">
        <v>138.19999999999999</v>
      </c>
      <c r="DC33" s="42">
        <v>138.19999999999999</v>
      </c>
      <c r="DD33" s="42">
        <v>139</v>
      </c>
      <c r="DE33" s="42">
        <v>139.1</v>
      </c>
      <c r="DF33" s="42">
        <v>139.5</v>
      </c>
      <c r="DG33" s="42">
        <v>140.6</v>
      </c>
      <c r="DH33" s="42">
        <v>141.1</v>
      </c>
      <c r="DI33" s="42">
        <v>141</v>
      </c>
      <c r="DJ33" s="42">
        <v>141.1</v>
      </c>
      <c r="DK33" s="42">
        <v>141.19999999999999</v>
      </c>
      <c r="DL33" s="42">
        <v>141.19999999999999</v>
      </c>
      <c r="DM33" s="42">
        <v>141.19999999999999</v>
      </c>
      <c r="DN33" s="42">
        <v>141.19999999999999</v>
      </c>
      <c r="DO33" s="42">
        <v>141.19999999999999</v>
      </c>
      <c r="DP33" s="42">
        <v>141.5</v>
      </c>
      <c r="DQ33" s="42">
        <v>141.5</v>
      </c>
      <c r="DR33" s="42">
        <v>141.5</v>
      </c>
      <c r="DS33" s="42">
        <v>141.6</v>
      </c>
      <c r="DT33" s="41">
        <v>17</v>
      </c>
      <c r="DU33" s="42">
        <v>100.5</v>
      </c>
      <c r="DV33" s="42">
        <v>100.8</v>
      </c>
      <c r="DW33" s="42">
        <v>100.8</v>
      </c>
      <c r="DX33" s="42">
        <v>101.2</v>
      </c>
      <c r="DY33" s="42">
        <v>101.6</v>
      </c>
      <c r="DZ33" s="42">
        <v>106.4</v>
      </c>
      <c r="EA33" s="42">
        <v>106.3</v>
      </c>
      <c r="EB33" s="42">
        <v>107.2</v>
      </c>
      <c r="EC33" s="42">
        <v>107.4</v>
      </c>
      <c r="ED33" s="42">
        <v>115.4</v>
      </c>
      <c r="EE33" s="42">
        <v>115.8</v>
      </c>
      <c r="EF33" s="42">
        <v>116</v>
      </c>
      <c r="EG33" s="42">
        <v>116.1</v>
      </c>
      <c r="EH33" s="42">
        <v>115.3</v>
      </c>
      <c r="EI33" s="42">
        <v>120.4</v>
      </c>
      <c r="EJ33" s="42">
        <v>120.4</v>
      </c>
      <c r="EK33" s="42">
        <v>120.6</v>
      </c>
      <c r="EL33" s="42">
        <v>120.6</v>
      </c>
      <c r="EM33" s="42">
        <v>120.6</v>
      </c>
      <c r="EN33" s="42">
        <v>122.2</v>
      </c>
      <c r="EO33" s="42">
        <v>122.4</v>
      </c>
      <c r="EP33" s="42">
        <v>122.5</v>
      </c>
      <c r="EQ33" s="42">
        <v>121</v>
      </c>
      <c r="ER33" s="42">
        <v>121.1</v>
      </c>
      <c r="ES33" s="42">
        <v>113.3</v>
      </c>
      <c r="ET33" s="42">
        <v>113.6</v>
      </c>
      <c r="EU33" s="42">
        <v>113.6</v>
      </c>
      <c r="EV33" s="42">
        <v>113.6</v>
      </c>
      <c r="EW33" s="42">
        <v>113.6</v>
      </c>
      <c r="EX33" s="42">
        <v>113.6</v>
      </c>
      <c r="EY33" s="42">
        <v>113.7</v>
      </c>
      <c r="EZ33" s="42">
        <v>106.7</v>
      </c>
      <c r="FA33" s="42">
        <v>106.8</v>
      </c>
      <c r="FB33" s="42">
        <v>106.9</v>
      </c>
      <c r="FC33" s="42">
        <v>106.9</v>
      </c>
      <c r="FD33" s="42">
        <v>105.3</v>
      </c>
      <c r="FE33" s="42">
        <v>102.2</v>
      </c>
      <c r="FF33" s="42">
        <v>102.2</v>
      </c>
      <c r="FG33" s="42">
        <v>102.2</v>
      </c>
      <c r="FH33" s="42">
        <v>102.2</v>
      </c>
      <c r="FI33" s="42">
        <v>102.2</v>
      </c>
      <c r="FJ33" s="42">
        <v>102.2</v>
      </c>
      <c r="FK33" s="42">
        <v>102.3</v>
      </c>
      <c r="FL33" s="42">
        <v>102.4</v>
      </c>
      <c r="FM33" s="42">
        <v>102.4</v>
      </c>
      <c r="FN33" s="42">
        <v>102.9</v>
      </c>
      <c r="FO33" s="42">
        <v>103</v>
      </c>
      <c r="FP33" s="42">
        <v>103.2</v>
      </c>
      <c r="FQ33" s="42">
        <v>103.6</v>
      </c>
      <c r="FR33" s="42">
        <v>103.6</v>
      </c>
      <c r="FS33" s="42">
        <v>105.2</v>
      </c>
      <c r="FT33" s="42">
        <v>105.8</v>
      </c>
      <c r="FU33" s="42">
        <v>112.4</v>
      </c>
      <c r="FV33" s="42">
        <v>112.5</v>
      </c>
      <c r="FW33" s="42">
        <v>112.52352941176471</v>
      </c>
      <c r="FX33" s="42">
        <v>112.52352941176471</v>
      </c>
      <c r="FY33" s="42">
        <v>112.52352941176471</v>
      </c>
      <c r="FZ33" s="42">
        <v>112.52352941176471</v>
      </c>
      <c r="GA33" s="42">
        <v>112.52352941176471</v>
      </c>
      <c r="GB33" s="42">
        <v>112.52352941176471</v>
      </c>
    </row>
    <row r="34" spans="1:184" x14ac:dyDescent="0.25">
      <c r="A34" t="s">
        <v>213</v>
      </c>
      <c r="B34" s="37">
        <f>SUM(B35:B37)</f>
        <v>12</v>
      </c>
      <c r="C34" s="38">
        <f t="shared" ref="C34:BJ34" si="18">(C35*$B$35+C36*$B$36+C37*$B$37)/$B$34</f>
        <v>103.03333333333335</v>
      </c>
      <c r="D34" s="38">
        <f t="shared" si="18"/>
        <v>102.74166666666667</v>
      </c>
      <c r="E34" s="38">
        <f t="shared" si="18"/>
        <v>100.575</v>
      </c>
      <c r="F34" s="38">
        <f t="shared" si="18"/>
        <v>109.77499999999999</v>
      </c>
      <c r="G34" s="38">
        <f t="shared" si="18"/>
        <v>114.25</v>
      </c>
      <c r="H34" s="38">
        <f t="shared" si="18"/>
        <v>113.25</v>
      </c>
      <c r="I34" s="38">
        <f t="shared" si="18"/>
        <v>115.08333333333333</v>
      </c>
      <c r="J34" s="38">
        <f t="shared" si="18"/>
        <v>119.60833333333333</v>
      </c>
      <c r="K34" s="38">
        <f t="shared" si="18"/>
        <v>130.86666666666667</v>
      </c>
      <c r="L34" s="38">
        <f t="shared" si="18"/>
        <v>126.2</v>
      </c>
      <c r="M34" s="38">
        <f t="shared" si="18"/>
        <v>115.95</v>
      </c>
      <c r="N34" s="38">
        <f t="shared" si="18"/>
        <v>113.675</v>
      </c>
      <c r="O34" s="38">
        <f t="shared" si="18"/>
        <v>117.675</v>
      </c>
      <c r="P34" s="38">
        <f t="shared" si="18"/>
        <v>122.40833333333332</v>
      </c>
      <c r="Q34" s="38">
        <f t="shared" si="18"/>
        <v>131.22499999999999</v>
      </c>
      <c r="R34" s="38">
        <f t="shared" si="18"/>
        <v>132.16666666666666</v>
      </c>
      <c r="S34" s="38">
        <f t="shared" si="18"/>
        <v>138.58333333333334</v>
      </c>
      <c r="T34" s="38">
        <f t="shared" si="18"/>
        <v>134.41666666666666</v>
      </c>
      <c r="U34" s="38">
        <f t="shared" si="18"/>
        <v>146.22499999999999</v>
      </c>
      <c r="V34" s="38">
        <f t="shared" si="18"/>
        <v>160.72499999999999</v>
      </c>
      <c r="W34" s="38">
        <f t="shared" si="18"/>
        <v>171.22499999999999</v>
      </c>
      <c r="X34" s="38">
        <f t="shared" si="18"/>
        <v>182.72499999999999</v>
      </c>
      <c r="Y34" s="38">
        <f t="shared" si="18"/>
        <v>188.72499999999999</v>
      </c>
      <c r="Z34" s="38">
        <f t="shared" si="18"/>
        <v>186.80833333333331</v>
      </c>
      <c r="AA34" s="38">
        <f t="shared" si="18"/>
        <v>188.22499999999999</v>
      </c>
      <c r="AB34" s="38">
        <f t="shared" si="18"/>
        <v>191.55833333333331</v>
      </c>
      <c r="AC34" s="38">
        <f t="shared" si="18"/>
        <v>201.50833333333333</v>
      </c>
      <c r="AD34" s="38">
        <f t="shared" si="18"/>
        <v>197.34166666666667</v>
      </c>
      <c r="AE34" s="38">
        <f t="shared" si="18"/>
        <v>209.50833333333333</v>
      </c>
      <c r="AF34" s="38">
        <f t="shared" si="18"/>
        <v>199.11666666666667</v>
      </c>
      <c r="AG34" s="38">
        <f t="shared" si="18"/>
        <v>197.20000000000002</v>
      </c>
      <c r="AH34" s="38">
        <f t="shared" si="18"/>
        <v>216.11666666666667</v>
      </c>
      <c r="AI34" s="38">
        <f t="shared" si="18"/>
        <v>212.70000000000002</v>
      </c>
      <c r="AJ34" s="38">
        <f t="shared" si="18"/>
        <v>207.45000000000002</v>
      </c>
      <c r="AK34" s="38">
        <f t="shared" si="18"/>
        <v>209.61666666666667</v>
      </c>
      <c r="AL34" s="38">
        <f t="shared" si="18"/>
        <v>199.03333333333333</v>
      </c>
      <c r="AM34" s="38">
        <f t="shared" si="18"/>
        <v>189.70000000000002</v>
      </c>
      <c r="AN34" s="38">
        <f t="shared" si="18"/>
        <v>184.61666666666667</v>
      </c>
      <c r="AO34" s="38">
        <f t="shared" si="18"/>
        <v>197.28333333333333</v>
      </c>
      <c r="AP34" s="38">
        <f t="shared" si="18"/>
        <v>196.70000000000002</v>
      </c>
      <c r="AQ34" s="38">
        <f t="shared" si="18"/>
        <v>192.28333333333333</v>
      </c>
      <c r="AR34" s="38">
        <f t="shared" si="18"/>
        <v>180.66666666666666</v>
      </c>
      <c r="AS34" s="38">
        <f t="shared" si="18"/>
        <v>186.5</v>
      </c>
      <c r="AT34" s="38">
        <f t="shared" si="18"/>
        <v>195.98333333333335</v>
      </c>
      <c r="AU34" s="38">
        <f t="shared" si="18"/>
        <v>205.56666666666669</v>
      </c>
      <c r="AV34" s="38">
        <f t="shared" si="18"/>
        <v>199.65</v>
      </c>
      <c r="AW34" s="38">
        <f t="shared" si="18"/>
        <v>190.56666666666669</v>
      </c>
      <c r="AX34" s="38">
        <f t="shared" si="18"/>
        <v>185.9</v>
      </c>
      <c r="AY34" s="38">
        <f t="shared" si="18"/>
        <v>183.79999999999998</v>
      </c>
      <c r="AZ34" s="38">
        <f t="shared" si="18"/>
        <v>188.38333333333333</v>
      </c>
      <c r="BA34" s="38">
        <f t="shared" si="18"/>
        <v>183.51666666666665</v>
      </c>
      <c r="BB34" s="38">
        <f t="shared" si="18"/>
        <v>186.17499999999998</v>
      </c>
      <c r="BC34" s="38">
        <f t="shared" si="18"/>
        <v>190.95833333333334</v>
      </c>
      <c r="BD34" s="38">
        <f t="shared" si="18"/>
        <v>184.20833333333334</v>
      </c>
      <c r="BE34" s="38">
        <f t="shared" si="18"/>
        <v>182.72499999999999</v>
      </c>
      <c r="BF34" s="38">
        <f t="shared" si="18"/>
        <v>185.80833333333331</v>
      </c>
      <c r="BG34" s="38">
        <f t="shared" si="18"/>
        <v>191.47499999999999</v>
      </c>
      <c r="BH34" s="38">
        <f t="shared" si="18"/>
        <v>191.22499999999999</v>
      </c>
      <c r="BI34" s="38">
        <f t="shared" si="18"/>
        <v>188.80833333333331</v>
      </c>
      <c r="BJ34" s="38">
        <f t="shared" si="18"/>
        <v>188.97499999999999</v>
      </c>
      <c r="BK34" s="37">
        <f>SUM(BK35:BK37)</f>
        <v>19</v>
      </c>
      <c r="BL34" s="38">
        <f>(BL35*$BK$35+BL36*$BK$36+BL37*$BK$37)/$BK$34</f>
        <v>100.46315789473684</v>
      </c>
      <c r="BM34" s="38">
        <f t="shared" ref="BM34:DS34" si="19">(BM35*$BK$35+BM36*$BK$36+BM37*$BK$37)/$BK$34</f>
        <v>106.53684210526315</v>
      </c>
      <c r="BN34" s="38">
        <f t="shared" si="19"/>
        <v>107.58947368421053</v>
      </c>
      <c r="BO34" s="38">
        <f t="shared" si="19"/>
        <v>108.94736842105263</v>
      </c>
      <c r="BP34" s="38">
        <f t="shared" si="19"/>
        <v>111.47368421052632</v>
      </c>
      <c r="BQ34" s="38">
        <f t="shared" si="19"/>
        <v>115.85263157894735</v>
      </c>
      <c r="BR34" s="38">
        <f t="shared" si="19"/>
        <v>117.1157894736842</v>
      </c>
      <c r="BS34" s="38">
        <f t="shared" si="19"/>
        <v>119.92631578947368</v>
      </c>
      <c r="BT34" s="38">
        <f t="shared" si="19"/>
        <v>120.08421052631579</v>
      </c>
      <c r="BU34" s="38">
        <f t="shared" si="19"/>
        <v>120.7578947368421</v>
      </c>
      <c r="BV34" s="38">
        <f t="shared" si="19"/>
        <v>118.82105263157894</v>
      </c>
      <c r="BW34" s="38">
        <f t="shared" si="19"/>
        <v>114.77894736842104</v>
      </c>
      <c r="BX34" s="38">
        <f t="shared" si="19"/>
        <v>113.34736842105262</v>
      </c>
      <c r="BY34" s="38">
        <f t="shared" si="19"/>
        <v>114.95789473684212</v>
      </c>
      <c r="BZ34" s="38">
        <f t="shared" si="19"/>
        <v>112.16842105263157</v>
      </c>
      <c r="CA34" s="38">
        <f t="shared" si="19"/>
        <v>114.4421052631579</v>
      </c>
      <c r="CB34" s="38">
        <f t="shared" si="19"/>
        <v>118.66315789473684</v>
      </c>
      <c r="CC34" s="38">
        <f t="shared" si="19"/>
        <v>118.31578947368421</v>
      </c>
      <c r="CD34" s="38">
        <f t="shared" si="19"/>
        <v>119.83157894736843</v>
      </c>
      <c r="CE34" s="38">
        <f t="shared" si="19"/>
        <v>119.91578947368421</v>
      </c>
      <c r="CF34" s="38">
        <f t="shared" si="19"/>
        <v>126.15263157894735</v>
      </c>
      <c r="CG34" s="38">
        <f t="shared" si="19"/>
        <v>131.28947368421049</v>
      </c>
      <c r="CH34" s="38">
        <f t="shared" si="19"/>
        <v>147.62631578947367</v>
      </c>
      <c r="CI34" s="38">
        <f t="shared" si="19"/>
        <v>150.40526315789472</v>
      </c>
      <c r="CJ34" s="38">
        <f t="shared" si="19"/>
        <v>149.95263157894738</v>
      </c>
      <c r="CK34" s="38">
        <f t="shared" si="19"/>
        <v>151.72105263157894</v>
      </c>
      <c r="CL34" s="38">
        <f t="shared" si="19"/>
        <v>156.26842105263157</v>
      </c>
      <c r="CM34" s="38">
        <f t="shared" si="19"/>
        <v>157.53157894736842</v>
      </c>
      <c r="CN34" s="38">
        <f t="shared" si="19"/>
        <v>154.3315789473684</v>
      </c>
      <c r="CO34" s="38">
        <f t="shared" si="19"/>
        <v>157.36315789473682</v>
      </c>
      <c r="CP34" s="38">
        <f t="shared" si="19"/>
        <v>154.41578947368419</v>
      </c>
      <c r="CQ34" s="38">
        <f t="shared" si="19"/>
        <v>150.28947368421052</v>
      </c>
      <c r="CR34" s="38">
        <f t="shared" si="19"/>
        <v>149.58421052631579</v>
      </c>
      <c r="CS34" s="38">
        <f t="shared" si="19"/>
        <v>142.27894736842103</v>
      </c>
      <c r="CT34" s="38">
        <f t="shared" si="19"/>
        <v>144.55263157894734</v>
      </c>
      <c r="CU34" s="38">
        <f t="shared" si="19"/>
        <v>142.53157894736842</v>
      </c>
      <c r="CV34" s="38">
        <f t="shared" si="19"/>
        <v>142.87894736842105</v>
      </c>
      <c r="CW34" s="38">
        <f t="shared" si="19"/>
        <v>146.65263157894736</v>
      </c>
      <c r="CX34" s="38">
        <f t="shared" si="19"/>
        <v>146.90526315789472</v>
      </c>
      <c r="CY34" s="38">
        <f t="shared" si="19"/>
        <v>153.05263157894737</v>
      </c>
      <c r="CZ34" s="38">
        <f t="shared" si="19"/>
        <v>153.97894736842105</v>
      </c>
      <c r="DA34" s="38">
        <f t="shared" si="19"/>
        <v>150.69473684210524</v>
      </c>
      <c r="DB34" s="38">
        <f t="shared" si="19"/>
        <v>144.63157894736841</v>
      </c>
      <c r="DC34" s="38">
        <f t="shared" si="19"/>
        <v>144.04210526315788</v>
      </c>
      <c r="DD34" s="38">
        <f t="shared" si="19"/>
        <v>140.5894736842105</v>
      </c>
      <c r="DE34" s="38">
        <f t="shared" si="19"/>
        <v>143.1157894736842</v>
      </c>
      <c r="DF34" s="38">
        <f t="shared" si="19"/>
        <v>140.84210526315789</v>
      </c>
      <c r="DG34" s="38">
        <f t="shared" si="19"/>
        <v>142.7421052631579</v>
      </c>
      <c r="DH34" s="38">
        <f t="shared" si="19"/>
        <v>140.66842105263157</v>
      </c>
      <c r="DI34" s="38">
        <f t="shared" si="19"/>
        <v>138.44736842105263</v>
      </c>
      <c r="DJ34" s="38">
        <f t="shared" si="19"/>
        <v>141.48947368421054</v>
      </c>
      <c r="DK34" s="38">
        <f t="shared" si="19"/>
        <v>143.83684210526314</v>
      </c>
      <c r="DL34" s="38">
        <f t="shared" si="19"/>
        <v>141.57368421052632</v>
      </c>
      <c r="DM34" s="38">
        <f t="shared" si="19"/>
        <v>143.0894736842105</v>
      </c>
      <c r="DN34" s="38">
        <f t="shared" si="19"/>
        <v>145.79473684210527</v>
      </c>
      <c r="DO34" s="38">
        <f t="shared" si="19"/>
        <v>142.25789473684208</v>
      </c>
      <c r="DP34" s="38">
        <f t="shared" si="19"/>
        <v>141.58421052631579</v>
      </c>
      <c r="DQ34" s="38">
        <f t="shared" si="19"/>
        <v>144.76315789473685</v>
      </c>
      <c r="DR34" s="38">
        <f t="shared" si="19"/>
        <v>151.56315789473683</v>
      </c>
      <c r="DS34" s="38">
        <f t="shared" si="19"/>
        <v>149.16315789473683</v>
      </c>
      <c r="DT34" s="37">
        <f>SUM(DT35:DT37)</f>
        <v>17</v>
      </c>
      <c r="DU34" s="39">
        <f>(DU35*$DT$35+DU36*$DT$36+DU37*$DT$37)/$DT$34</f>
        <v>100.4235294117647</v>
      </c>
      <c r="DV34" s="39">
        <f t="shared" ref="DV34:GB34" si="20">(DV35*$DT$35+DV36*$DT$36+DV37*$DT$37)/$DT$34</f>
        <v>105.54117647058824</v>
      </c>
      <c r="DW34" s="39">
        <f t="shared" si="20"/>
        <v>102.71764705882353</v>
      </c>
      <c r="DX34" s="39">
        <f t="shared" si="20"/>
        <v>99.71764705882353</v>
      </c>
      <c r="DY34" s="39">
        <f t="shared" si="20"/>
        <v>102.36470588235295</v>
      </c>
      <c r="DZ34" s="39">
        <f t="shared" si="20"/>
        <v>101.89999999999999</v>
      </c>
      <c r="EA34" s="39">
        <f t="shared" si="20"/>
        <v>101.37058823529412</v>
      </c>
      <c r="EB34" s="39">
        <f t="shared" si="20"/>
        <v>104.34705882352942</v>
      </c>
      <c r="EC34" s="39">
        <f t="shared" si="20"/>
        <v>103.28823529411765</v>
      </c>
      <c r="ED34" s="39">
        <f t="shared" si="20"/>
        <v>100.13529411764705</v>
      </c>
      <c r="EE34" s="39">
        <f t="shared" si="20"/>
        <v>102.38235294117646</v>
      </c>
      <c r="EF34" s="39">
        <f t="shared" si="20"/>
        <v>103.01176470588236</v>
      </c>
      <c r="EG34" s="39">
        <f t="shared" si="20"/>
        <v>101.98235294117647</v>
      </c>
      <c r="EH34" s="39">
        <f t="shared" si="20"/>
        <v>104.62941176470588</v>
      </c>
      <c r="EI34" s="39">
        <f t="shared" si="20"/>
        <v>102.60588235294119</v>
      </c>
      <c r="EJ34" s="39">
        <f t="shared" si="20"/>
        <v>105.60588235294119</v>
      </c>
      <c r="EK34" s="39">
        <f t="shared" si="20"/>
        <v>106.92941176470589</v>
      </c>
      <c r="EL34" s="39">
        <f t="shared" si="20"/>
        <v>106.70588235294117</v>
      </c>
      <c r="EM34" s="39">
        <f t="shared" si="20"/>
        <v>107.54705882352943</v>
      </c>
      <c r="EN34" s="39">
        <f t="shared" si="20"/>
        <v>106.22352941176472</v>
      </c>
      <c r="EO34" s="39">
        <f t="shared" si="20"/>
        <v>109.48823529411766</v>
      </c>
      <c r="EP34" s="39">
        <f t="shared" si="20"/>
        <v>110.35294117647059</v>
      </c>
      <c r="EQ34" s="39">
        <f t="shared" si="20"/>
        <v>111.58823529411765</v>
      </c>
      <c r="ER34" s="39">
        <f t="shared" si="20"/>
        <v>114.65294117647059</v>
      </c>
      <c r="ES34" s="39">
        <f t="shared" si="20"/>
        <v>110.24117647058824</v>
      </c>
      <c r="ET34" s="39">
        <f t="shared" si="20"/>
        <v>116.11764705882354</v>
      </c>
      <c r="EU34" s="39">
        <f t="shared" si="20"/>
        <v>117.97058823529412</v>
      </c>
      <c r="EV34" s="39">
        <f t="shared" si="20"/>
        <v>115.63529411764706</v>
      </c>
      <c r="EW34" s="39">
        <f t="shared" si="20"/>
        <v>116.78823529411765</v>
      </c>
      <c r="EX34" s="39">
        <f t="shared" si="20"/>
        <v>118.01176470588236</v>
      </c>
      <c r="EY34" s="39">
        <f t="shared" si="20"/>
        <v>115.60000000000001</v>
      </c>
      <c r="EZ34" s="39">
        <f t="shared" si="20"/>
        <v>110.9235294117647</v>
      </c>
      <c r="FA34" s="39">
        <f t="shared" si="20"/>
        <v>110.58235294117648</v>
      </c>
      <c r="FB34" s="39">
        <f t="shared" si="20"/>
        <v>109.09411764705884</v>
      </c>
      <c r="FC34" s="39">
        <f t="shared" si="20"/>
        <v>117.63529411764705</v>
      </c>
      <c r="FD34" s="39">
        <f t="shared" si="20"/>
        <v>114.38823529411765</v>
      </c>
      <c r="FE34" s="39">
        <f t="shared" si="20"/>
        <v>106.55882352941177</v>
      </c>
      <c r="FF34" s="39">
        <f t="shared" si="20"/>
        <v>108.22352941176472</v>
      </c>
      <c r="FG34" s="39">
        <f t="shared" si="20"/>
        <v>107.87058823529412</v>
      </c>
      <c r="FH34" s="39">
        <f t="shared" si="20"/>
        <v>107.07647058823531</v>
      </c>
      <c r="FI34" s="39">
        <f t="shared" si="20"/>
        <v>105.92941176470589</v>
      </c>
      <c r="FJ34" s="39">
        <f t="shared" si="20"/>
        <v>105.28235294117648</v>
      </c>
      <c r="FK34" s="39">
        <f t="shared" si="20"/>
        <v>106.84705882352942</v>
      </c>
      <c r="FL34" s="39">
        <f t="shared" si="20"/>
        <v>110.29411764705883</v>
      </c>
      <c r="FM34" s="39">
        <f t="shared" si="20"/>
        <v>107.47647058823529</v>
      </c>
      <c r="FN34" s="39">
        <f t="shared" si="20"/>
        <v>108.18235294117646</v>
      </c>
      <c r="FO34" s="39">
        <f t="shared" si="20"/>
        <v>105.62352941176471</v>
      </c>
      <c r="FP34" s="39">
        <f t="shared" si="20"/>
        <v>105.06470588235294</v>
      </c>
      <c r="FQ34" s="39">
        <f t="shared" si="20"/>
        <v>104.61764705882354</v>
      </c>
      <c r="FR34" s="38">
        <f t="shared" si="20"/>
        <v>105.5</v>
      </c>
      <c r="FS34" s="38">
        <f t="shared" si="20"/>
        <v>107</v>
      </c>
      <c r="FT34" s="38">
        <f t="shared" si="20"/>
        <v>106.88235294117646</v>
      </c>
      <c r="FU34" s="38">
        <f t="shared" si="20"/>
        <v>106.55882352941177</v>
      </c>
      <c r="FV34" s="38">
        <f t="shared" si="20"/>
        <v>105.05882352941177</v>
      </c>
      <c r="FW34" s="38">
        <f t="shared" si="20"/>
        <v>106.0529411764706</v>
      </c>
      <c r="FX34" s="38">
        <f t="shared" si="20"/>
        <v>115.40588235294118</v>
      </c>
      <c r="FY34" s="38">
        <f t="shared" si="20"/>
        <v>118.5529411764706</v>
      </c>
      <c r="FZ34" s="38">
        <f t="shared" si="20"/>
        <v>117.24117647058823</v>
      </c>
      <c r="GA34" s="38">
        <f t="shared" si="20"/>
        <v>119.10000000000001</v>
      </c>
      <c r="GB34" s="38">
        <f t="shared" si="20"/>
        <v>119.64705882352941</v>
      </c>
    </row>
    <row r="35" spans="1:184" s="40" customFormat="1" ht="12" x14ac:dyDescent="0.2">
      <c r="A35" s="40" t="s">
        <v>214</v>
      </c>
      <c r="B35" s="41">
        <v>10</v>
      </c>
      <c r="C35" s="42">
        <v>103.6</v>
      </c>
      <c r="D35" s="42">
        <v>102</v>
      </c>
      <c r="E35" s="42">
        <v>99.4</v>
      </c>
      <c r="F35" s="42">
        <v>110.4</v>
      </c>
      <c r="G35" s="42">
        <v>114.2</v>
      </c>
      <c r="H35" s="42">
        <v>113</v>
      </c>
      <c r="I35" s="42">
        <v>115.2</v>
      </c>
      <c r="J35" s="42">
        <v>118.6</v>
      </c>
      <c r="K35" s="42">
        <v>131.19999999999999</v>
      </c>
      <c r="L35" s="42">
        <v>125.6</v>
      </c>
      <c r="M35" s="42">
        <v>113.3</v>
      </c>
      <c r="N35" s="42">
        <v>110.2</v>
      </c>
      <c r="O35" s="42">
        <v>115</v>
      </c>
      <c r="P35" s="42">
        <v>119.9</v>
      </c>
      <c r="Q35" s="42">
        <v>129.69999999999999</v>
      </c>
      <c r="R35" s="42">
        <v>130</v>
      </c>
      <c r="S35" s="42">
        <v>137.69999999999999</v>
      </c>
      <c r="T35" s="42">
        <v>132.69999999999999</v>
      </c>
      <c r="U35" s="42">
        <v>146.5</v>
      </c>
      <c r="V35" s="42">
        <v>163.9</v>
      </c>
      <c r="W35" s="42">
        <v>176.5</v>
      </c>
      <c r="X35" s="42">
        <v>190.3</v>
      </c>
      <c r="Y35" s="42">
        <v>197.5</v>
      </c>
      <c r="Z35" s="42">
        <v>195.2</v>
      </c>
      <c r="AA35" s="42">
        <v>196.9</v>
      </c>
      <c r="AB35" s="42">
        <v>200.9</v>
      </c>
      <c r="AC35" s="42">
        <v>210.5</v>
      </c>
      <c r="AD35" s="42">
        <v>205.5</v>
      </c>
      <c r="AE35" s="42">
        <v>220.1</v>
      </c>
      <c r="AF35" s="42">
        <v>207.6</v>
      </c>
      <c r="AG35" s="42">
        <v>205</v>
      </c>
      <c r="AH35" s="42">
        <v>227.7</v>
      </c>
      <c r="AI35" s="42">
        <v>223.6</v>
      </c>
      <c r="AJ35" s="42">
        <v>217.3</v>
      </c>
      <c r="AK35" s="42">
        <v>219.9</v>
      </c>
      <c r="AL35" s="42">
        <v>207.2</v>
      </c>
      <c r="AM35" s="42">
        <v>196</v>
      </c>
      <c r="AN35" s="42">
        <v>189.9</v>
      </c>
      <c r="AO35" s="42">
        <v>205.1</v>
      </c>
      <c r="AP35" s="42">
        <v>204.4</v>
      </c>
      <c r="AQ35" s="42">
        <v>199.1</v>
      </c>
      <c r="AR35" s="42">
        <v>185.4</v>
      </c>
      <c r="AS35" s="42">
        <v>192.4</v>
      </c>
      <c r="AT35" s="42">
        <v>203.6</v>
      </c>
      <c r="AU35" s="42">
        <v>215.1</v>
      </c>
      <c r="AV35" s="42">
        <v>208</v>
      </c>
      <c r="AW35" s="42">
        <v>197.1</v>
      </c>
      <c r="AX35" s="42">
        <v>191.5</v>
      </c>
      <c r="AY35" s="42">
        <v>189.1</v>
      </c>
      <c r="AZ35" s="42">
        <v>194.6</v>
      </c>
      <c r="BA35" s="42">
        <v>187.9</v>
      </c>
      <c r="BB35" s="42">
        <v>189.4</v>
      </c>
      <c r="BC35" s="42">
        <v>195.2</v>
      </c>
      <c r="BD35" s="42">
        <v>187.1</v>
      </c>
      <c r="BE35" s="42">
        <v>185.2</v>
      </c>
      <c r="BF35" s="42">
        <v>188.9</v>
      </c>
      <c r="BG35" s="42">
        <v>195.7</v>
      </c>
      <c r="BH35" s="42">
        <v>195.4</v>
      </c>
      <c r="BI35" s="42">
        <v>192.5</v>
      </c>
      <c r="BJ35" s="42">
        <v>192.7</v>
      </c>
      <c r="BK35" s="41">
        <v>16</v>
      </c>
      <c r="BL35" s="42">
        <v>100.3</v>
      </c>
      <c r="BM35" s="42">
        <v>107.6</v>
      </c>
      <c r="BN35" s="42">
        <v>109</v>
      </c>
      <c r="BO35" s="42">
        <v>110.6</v>
      </c>
      <c r="BP35" s="42">
        <v>112.5</v>
      </c>
      <c r="BQ35" s="42">
        <v>117.7</v>
      </c>
      <c r="BR35" s="42">
        <v>119.2</v>
      </c>
      <c r="BS35" s="42">
        <v>122.9</v>
      </c>
      <c r="BT35" s="42">
        <v>122.9</v>
      </c>
      <c r="BU35" s="42">
        <v>123.7</v>
      </c>
      <c r="BV35" s="42">
        <v>121.4</v>
      </c>
      <c r="BW35" s="42">
        <v>116.6</v>
      </c>
      <c r="BX35" s="42">
        <v>114.9</v>
      </c>
      <c r="BY35" s="42">
        <v>116.9</v>
      </c>
      <c r="BZ35" s="42">
        <v>113.2</v>
      </c>
      <c r="CA35" s="42">
        <v>115.9</v>
      </c>
      <c r="CB35" s="42">
        <v>121.1</v>
      </c>
      <c r="CC35" s="42">
        <v>120.9</v>
      </c>
      <c r="CD35" s="42">
        <v>122.7</v>
      </c>
      <c r="CE35" s="42">
        <v>122.8</v>
      </c>
      <c r="CF35" s="42">
        <v>130.1</v>
      </c>
      <c r="CG35" s="42">
        <v>136.19999999999999</v>
      </c>
      <c r="CH35" s="42">
        <v>155.6</v>
      </c>
      <c r="CI35" s="42">
        <v>158.9</v>
      </c>
      <c r="CJ35" s="42">
        <v>159.4</v>
      </c>
      <c r="CK35" s="42">
        <v>161.5</v>
      </c>
      <c r="CL35" s="42">
        <v>166.9</v>
      </c>
      <c r="CM35" s="42">
        <v>168.4</v>
      </c>
      <c r="CN35" s="42">
        <v>164.6</v>
      </c>
      <c r="CO35" s="42">
        <v>168.2</v>
      </c>
      <c r="CP35" s="42">
        <v>164.7</v>
      </c>
      <c r="CQ35" s="42">
        <v>159.80000000000001</v>
      </c>
      <c r="CR35" s="42">
        <v>159.80000000000001</v>
      </c>
      <c r="CS35" s="42">
        <v>151.1</v>
      </c>
      <c r="CT35" s="42">
        <v>154.1</v>
      </c>
      <c r="CU35" s="42">
        <v>151.5</v>
      </c>
      <c r="CV35" s="42">
        <v>151.69999999999999</v>
      </c>
      <c r="CW35" s="42">
        <v>156.30000000000001</v>
      </c>
      <c r="CX35" s="42">
        <v>156.6</v>
      </c>
      <c r="CY35" s="42">
        <v>163.9</v>
      </c>
      <c r="CZ35" s="42">
        <v>165</v>
      </c>
      <c r="DA35" s="42">
        <v>161.1</v>
      </c>
      <c r="DB35" s="42">
        <v>153.9</v>
      </c>
      <c r="DC35" s="42">
        <v>153.19999999999999</v>
      </c>
      <c r="DD35" s="42">
        <v>149.1</v>
      </c>
      <c r="DE35" s="42">
        <v>152.1</v>
      </c>
      <c r="DF35" s="42">
        <v>149.19999999999999</v>
      </c>
      <c r="DG35" s="42">
        <v>150.5</v>
      </c>
      <c r="DH35" s="42">
        <v>148</v>
      </c>
      <c r="DI35" s="42">
        <v>145.30000000000001</v>
      </c>
      <c r="DJ35" s="42">
        <v>148.9</v>
      </c>
      <c r="DK35" s="42">
        <v>151.69999999999999</v>
      </c>
      <c r="DL35" s="42">
        <v>148.9</v>
      </c>
      <c r="DM35" s="42">
        <v>150.69999999999999</v>
      </c>
      <c r="DN35" s="42">
        <v>153.9</v>
      </c>
      <c r="DO35" s="42">
        <v>149.69999999999999</v>
      </c>
      <c r="DP35" s="42">
        <v>148.9</v>
      </c>
      <c r="DQ35" s="42">
        <v>152.6</v>
      </c>
      <c r="DR35" s="42">
        <v>159.9</v>
      </c>
      <c r="DS35" s="42">
        <v>156.9</v>
      </c>
      <c r="DT35" s="41">
        <v>15</v>
      </c>
      <c r="DU35" s="42">
        <v>100</v>
      </c>
      <c r="DV35" s="42">
        <v>105.8</v>
      </c>
      <c r="DW35" s="42">
        <v>102.6</v>
      </c>
      <c r="DX35" s="42">
        <v>99.2</v>
      </c>
      <c r="DY35" s="42">
        <v>102.2</v>
      </c>
      <c r="DZ35" s="42">
        <v>101.7</v>
      </c>
      <c r="EA35" s="42">
        <v>101.1</v>
      </c>
      <c r="EB35" s="42">
        <v>104.5</v>
      </c>
      <c r="EC35" s="42">
        <v>103.3</v>
      </c>
      <c r="ED35" s="42">
        <v>99.7</v>
      </c>
      <c r="EE35" s="42">
        <v>102.2</v>
      </c>
      <c r="EF35" s="42">
        <v>102.7</v>
      </c>
      <c r="EG35" s="42">
        <v>101.5</v>
      </c>
      <c r="EH35" s="42">
        <v>104.5</v>
      </c>
      <c r="EI35" s="42">
        <v>102</v>
      </c>
      <c r="EJ35" s="42">
        <v>105.3</v>
      </c>
      <c r="EK35" s="42">
        <v>106.8</v>
      </c>
      <c r="EL35" s="42">
        <v>106.5</v>
      </c>
      <c r="EM35" s="42">
        <v>107.4</v>
      </c>
      <c r="EN35" s="42">
        <v>105.9</v>
      </c>
      <c r="EO35" s="42">
        <v>109.6</v>
      </c>
      <c r="EP35" s="42">
        <v>110.4</v>
      </c>
      <c r="EQ35" s="42">
        <v>111.6</v>
      </c>
      <c r="ER35" s="42">
        <v>115</v>
      </c>
      <c r="ES35" s="42">
        <v>110</v>
      </c>
      <c r="ET35" s="42">
        <v>116.6</v>
      </c>
      <c r="EU35" s="42">
        <v>118.7</v>
      </c>
      <c r="EV35" s="42">
        <v>116</v>
      </c>
      <c r="EW35" s="42">
        <v>117</v>
      </c>
      <c r="EX35" s="42">
        <v>118.2</v>
      </c>
      <c r="EY35" s="42">
        <v>115.2</v>
      </c>
      <c r="EZ35" s="42">
        <v>109.9</v>
      </c>
      <c r="FA35" s="42">
        <v>109.5</v>
      </c>
      <c r="FB35" s="42">
        <v>107.8</v>
      </c>
      <c r="FC35" s="42">
        <v>117.6</v>
      </c>
      <c r="FD35" s="42">
        <v>113.8</v>
      </c>
      <c r="FE35" s="42">
        <v>105.1</v>
      </c>
      <c r="FF35" s="42">
        <v>106.8</v>
      </c>
      <c r="FG35" s="42">
        <v>106.4</v>
      </c>
      <c r="FH35" s="42">
        <v>105.5</v>
      </c>
      <c r="FI35" s="42">
        <v>104.2</v>
      </c>
      <c r="FJ35" s="42">
        <v>103.5</v>
      </c>
      <c r="FK35" s="42">
        <v>105.2</v>
      </c>
      <c r="FL35" s="42">
        <v>109.3</v>
      </c>
      <c r="FM35" s="42">
        <v>106.1</v>
      </c>
      <c r="FN35" s="42">
        <v>106.9</v>
      </c>
      <c r="FO35" s="42">
        <v>104</v>
      </c>
      <c r="FP35" s="42">
        <v>103.4</v>
      </c>
      <c r="FQ35" s="42">
        <v>102.8</v>
      </c>
      <c r="FR35" s="42">
        <v>103.7</v>
      </c>
      <c r="FS35" s="42">
        <v>105.4</v>
      </c>
      <c r="FT35" s="42">
        <v>105.2</v>
      </c>
      <c r="FU35" s="42">
        <v>104.8</v>
      </c>
      <c r="FV35" s="42">
        <v>103.1</v>
      </c>
      <c r="FW35" s="42">
        <v>104.22666666666667</v>
      </c>
      <c r="FX35" s="42">
        <v>114.82666666666667</v>
      </c>
      <c r="FY35" s="42">
        <v>118.39333333333335</v>
      </c>
      <c r="FZ35" s="42">
        <v>116.90666666666667</v>
      </c>
      <c r="GA35" s="42">
        <v>119.01333333333334</v>
      </c>
      <c r="GB35" s="42">
        <v>119.63333333333334</v>
      </c>
    </row>
    <row r="36" spans="1:184" s="40" customFormat="1" ht="12" x14ac:dyDescent="0.2">
      <c r="A36" s="40" t="s">
        <v>215</v>
      </c>
      <c r="B36" s="41">
        <v>1</v>
      </c>
      <c r="C36" s="42">
        <v>100.4</v>
      </c>
      <c r="D36" s="42">
        <v>100.4</v>
      </c>
      <c r="E36" s="42">
        <v>100.4</v>
      </c>
      <c r="F36" s="42">
        <v>100.8</v>
      </c>
      <c r="G36" s="42">
        <v>100.8</v>
      </c>
      <c r="H36" s="42">
        <v>100.8</v>
      </c>
      <c r="I36" s="42">
        <v>100.8</v>
      </c>
      <c r="J36" s="42">
        <v>100.8</v>
      </c>
      <c r="K36" s="42">
        <v>109.9</v>
      </c>
      <c r="L36" s="42">
        <v>109.9</v>
      </c>
      <c r="M36" s="42">
        <v>109.9</v>
      </c>
      <c r="N36" s="42">
        <v>113.6</v>
      </c>
      <c r="O36" s="42">
        <v>113.6</v>
      </c>
      <c r="P36" s="42">
        <v>113.6</v>
      </c>
      <c r="Q36" s="42">
        <v>113.6</v>
      </c>
      <c r="R36" s="42">
        <v>121.9</v>
      </c>
      <c r="S36" s="42">
        <v>121.9</v>
      </c>
      <c r="T36" s="42">
        <v>121.9</v>
      </c>
      <c r="U36" s="42">
        <v>125.6</v>
      </c>
      <c r="V36" s="42">
        <v>125.6</v>
      </c>
      <c r="W36" s="42">
        <v>125.6</v>
      </c>
      <c r="X36" s="42">
        <v>125.6</v>
      </c>
      <c r="Y36" s="42">
        <v>125.6</v>
      </c>
      <c r="Z36" s="42">
        <v>125.6</v>
      </c>
      <c r="AA36" s="42">
        <v>125.6</v>
      </c>
      <c r="AB36" s="42">
        <v>125.6</v>
      </c>
      <c r="AC36" s="42">
        <v>125.6</v>
      </c>
      <c r="AD36" s="42">
        <v>125.6</v>
      </c>
      <c r="AE36" s="42">
        <v>125.6</v>
      </c>
      <c r="AF36" s="42">
        <v>125.9</v>
      </c>
      <c r="AG36" s="42">
        <v>128.9</v>
      </c>
      <c r="AH36" s="42">
        <v>128.9</v>
      </c>
      <c r="AI36" s="42">
        <v>128.9</v>
      </c>
      <c r="AJ36" s="42">
        <v>128.9</v>
      </c>
      <c r="AK36" s="42">
        <v>128.9</v>
      </c>
      <c r="AL36" s="42">
        <v>128.9</v>
      </c>
      <c r="AM36" s="42">
        <v>128.9</v>
      </c>
      <c r="AN36" s="42">
        <v>128.9</v>
      </c>
      <c r="AO36" s="42">
        <v>128.9</v>
      </c>
      <c r="AP36" s="42">
        <v>128.9</v>
      </c>
      <c r="AQ36" s="42">
        <v>128.9</v>
      </c>
      <c r="AR36" s="42">
        <v>126.5</v>
      </c>
      <c r="AS36" s="42">
        <v>126.5</v>
      </c>
      <c r="AT36" s="42">
        <v>128.30000000000001</v>
      </c>
      <c r="AU36" s="42">
        <v>128.30000000000001</v>
      </c>
      <c r="AV36" s="42">
        <v>128.30000000000001</v>
      </c>
      <c r="AW36" s="42">
        <v>128.30000000000001</v>
      </c>
      <c r="AX36" s="42">
        <v>128.30000000000001</v>
      </c>
      <c r="AY36" s="42">
        <v>127.1</v>
      </c>
      <c r="AZ36" s="42">
        <v>127.1</v>
      </c>
      <c r="BA36" s="42">
        <v>135.69999999999999</v>
      </c>
      <c r="BB36" s="42">
        <v>152.6</v>
      </c>
      <c r="BC36" s="42">
        <v>152</v>
      </c>
      <c r="BD36" s="42">
        <v>152</v>
      </c>
      <c r="BE36" s="42">
        <v>153.19999999999999</v>
      </c>
      <c r="BF36" s="42">
        <v>153.19999999999999</v>
      </c>
      <c r="BG36" s="42">
        <v>153.19999999999999</v>
      </c>
      <c r="BH36" s="42">
        <v>153.19999999999999</v>
      </c>
      <c r="BI36" s="42">
        <v>153.19999999999999</v>
      </c>
      <c r="BJ36" s="42">
        <v>153.19999999999999</v>
      </c>
      <c r="BK36" s="41">
        <v>2</v>
      </c>
      <c r="BL36" s="42">
        <v>102</v>
      </c>
      <c r="BM36" s="42">
        <v>101.3</v>
      </c>
      <c r="BN36" s="42">
        <v>100.1</v>
      </c>
      <c r="BO36" s="42">
        <v>100.2</v>
      </c>
      <c r="BP36" s="42">
        <v>109</v>
      </c>
      <c r="BQ36" s="42">
        <v>109</v>
      </c>
      <c r="BR36" s="42">
        <v>109</v>
      </c>
      <c r="BS36" s="42">
        <v>106.1</v>
      </c>
      <c r="BT36" s="42">
        <v>107.6</v>
      </c>
      <c r="BU36" s="42">
        <v>107.6</v>
      </c>
      <c r="BV36" s="42">
        <v>107.6</v>
      </c>
      <c r="BW36" s="42">
        <v>107.6</v>
      </c>
      <c r="BX36" s="42">
        <v>107.6</v>
      </c>
      <c r="BY36" s="42">
        <v>106.9</v>
      </c>
      <c r="BZ36" s="42">
        <v>110</v>
      </c>
      <c r="CA36" s="42">
        <v>110</v>
      </c>
      <c r="CB36" s="42">
        <v>108.5</v>
      </c>
      <c r="CC36" s="42">
        <v>106.8</v>
      </c>
      <c r="CD36" s="42">
        <v>106.8</v>
      </c>
      <c r="CE36" s="42">
        <v>106.8</v>
      </c>
      <c r="CF36" s="42">
        <v>106.8</v>
      </c>
      <c r="CG36" s="42">
        <v>106.8</v>
      </c>
      <c r="CH36" s="42">
        <v>106.8</v>
      </c>
      <c r="CI36" s="42">
        <v>106.8</v>
      </c>
      <c r="CJ36" s="42">
        <v>98.5</v>
      </c>
      <c r="CK36" s="42">
        <v>98.5</v>
      </c>
      <c r="CL36" s="42">
        <v>98.5</v>
      </c>
      <c r="CM36" s="42">
        <v>98.5</v>
      </c>
      <c r="CN36" s="42">
        <v>98.5</v>
      </c>
      <c r="CO36" s="42">
        <v>98.5</v>
      </c>
      <c r="CP36" s="42">
        <v>98.5</v>
      </c>
      <c r="CQ36" s="42">
        <v>98.5</v>
      </c>
      <c r="CR36" s="42">
        <v>91.8</v>
      </c>
      <c r="CS36" s="42">
        <v>92</v>
      </c>
      <c r="CT36" s="42">
        <v>89.6</v>
      </c>
      <c r="CU36" s="42">
        <v>91.2</v>
      </c>
      <c r="CV36" s="42">
        <v>92.9</v>
      </c>
      <c r="CW36" s="42">
        <v>92.8</v>
      </c>
      <c r="CX36" s="42">
        <v>92.8</v>
      </c>
      <c r="CY36" s="42">
        <v>92.8</v>
      </c>
      <c r="CZ36" s="42">
        <v>92.8</v>
      </c>
      <c r="DA36" s="42">
        <v>92.8</v>
      </c>
      <c r="DB36" s="42">
        <v>92.8</v>
      </c>
      <c r="DC36" s="42">
        <v>92.8</v>
      </c>
      <c r="DD36" s="42">
        <v>92.8</v>
      </c>
      <c r="DE36" s="42">
        <v>92.8</v>
      </c>
      <c r="DF36" s="42">
        <v>94.4</v>
      </c>
      <c r="DG36" s="42">
        <v>95.8</v>
      </c>
      <c r="DH36" s="42">
        <v>95.8</v>
      </c>
      <c r="DI36" s="42">
        <v>96.3</v>
      </c>
      <c r="DJ36" s="42">
        <v>96.4</v>
      </c>
      <c r="DK36" s="42">
        <v>96.3</v>
      </c>
      <c r="DL36" s="42">
        <v>97.2</v>
      </c>
      <c r="DM36" s="42">
        <v>97.2</v>
      </c>
      <c r="DN36" s="42">
        <v>97.3</v>
      </c>
      <c r="DO36" s="42">
        <v>97.3</v>
      </c>
      <c r="DP36" s="42">
        <v>97.3</v>
      </c>
      <c r="DQ36" s="42">
        <v>97.9</v>
      </c>
      <c r="DR36" s="42">
        <v>104.1</v>
      </c>
      <c r="DS36" s="42">
        <v>105.3</v>
      </c>
      <c r="DT36" s="41">
        <v>1</v>
      </c>
      <c r="DU36" s="42">
        <v>107.2</v>
      </c>
      <c r="DV36" s="42">
        <v>107.2</v>
      </c>
      <c r="DW36" s="42">
        <v>107.2</v>
      </c>
      <c r="DX36" s="42">
        <v>107.2</v>
      </c>
      <c r="DY36" s="42">
        <v>107.2</v>
      </c>
      <c r="DZ36" s="42">
        <v>106.8</v>
      </c>
      <c r="EA36" s="42">
        <v>106.8</v>
      </c>
      <c r="EB36" s="42">
        <v>106.4</v>
      </c>
      <c r="EC36" s="42">
        <v>106.4</v>
      </c>
      <c r="ED36" s="42">
        <v>106.8</v>
      </c>
      <c r="EE36" s="42">
        <v>107.5</v>
      </c>
      <c r="EF36" s="42">
        <v>110.7</v>
      </c>
      <c r="EG36" s="42">
        <v>111.2</v>
      </c>
      <c r="EH36" s="42">
        <v>111.2</v>
      </c>
      <c r="EI36" s="42">
        <v>111.4</v>
      </c>
      <c r="EJ36" s="42">
        <v>112.9</v>
      </c>
      <c r="EK36" s="42">
        <v>112.9</v>
      </c>
      <c r="EL36" s="42">
        <v>113.6</v>
      </c>
      <c r="EM36" s="42">
        <v>114.4</v>
      </c>
      <c r="EN36" s="42">
        <v>114.4</v>
      </c>
      <c r="EO36" s="42">
        <v>114.4</v>
      </c>
      <c r="EP36" s="42">
        <v>117.1</v>
      </c>
      <c r="EQ36" s="42">
        <v>120.1</v>
      </c>
      <c r="ER36" s="42">
        <v>121.2</v>
      </c>
      <c r="ES36" s="42">
        <v>121.2</v>
      </c>
      <c r="ET36" s="42">
        <v>122.1</v>
      </c>
      <c r="EU36" s="42">
        <v>122.1</v>
      </c>
      <c r="EV36" s="42">
        <v>122.9</v>
      </c>
      <c r="EW36" s="42">
        <v>127.5</v>
      </c>
      <c r="EX36" s="42">
        <v>127.5</v>
      </c>
      <c r="EY36" s="42">
        <v>131.5</v>
      </c>
      <c r="EZ36" s="42">
        <v>131.5</v>
      </c>
      <c r="FA36" s="42">
        <v>131.69999999999999</v>
      </c>
      <c r="FB36" s="42">
        <v>131.9</v>
      </c>
      <c r="FC36" s="42">
        <v>130.1</v>
      </c>
      <c r="FD36" s="42">
        <v>131.9</v>
      </c>
      <c r="FE36" s="42">
        <v>132.1</v>
      </c>
      <c r="FF36" s="42">
        <v>134.9</v>
      </c>
      <c r="FG36" s="42">
        <v>134.9</v>
      </c>
      <c r="FH36" s="42">
        <v>134.9</v>
      </c>
      <c r="FI36" s="42">
        <v>134.9</v>
      </c>
      <c r="FJ36" s="42">
        <v>134.4</v>
      </c>
      <c r="FK36" s="42">
        <v>135.5</v>
      </c>
      <c r="FL36" s="42">
        <v>135.5</v>
      </c>
      <c r="FM36" s="42">
        <v>135.6</v>
      </c>
      <c r="FN36" s="42">
        <v>135.6</v>
      </c>
      <c r="FO36" s="42">
        <v>135.6</v>
      </c>
      <c r="FP36" s="42">
        <v>135.1</v>
      </c>
      <c r="FQ36" s="42">
        <v>136.5</v>
      </c>
      <c r="FR36" s="42">
        <v>138</v>
      </c>
      <c r="FS36" s="42">
        <v>138</v>
      </c>
      <c r="FT36" s="42">
        <v>139</v>
      </c>
      <c r="FU36" s="42">
        <v>139.5</v>
      </c>
      <c r="FV36" s="42">
        <v>139.5</v>
      </c>
      <c r="FW36" s="42">
        <v>139.5</v>
      </c>
      <c r="FX36" s="42">
        <v>139.5</v>
      </c>
      <c r="FY36" s="42">
        <v>139.5</v>
      </c>
      <c r="FZ36" s="42">
        <v>139.5</v>
      </c>
      <c r="GA36" s="42">
        <v>139.5</v>
      </c>
      <c r="GB36" s="42">
        <v>139.5</v>
      </c>
    </row>
    <row r="37" spans="1:184" s="40" customFormat="1" ht="12" x14ac:dyDescent="0.2">
      <c r="A37" s="40" t="s">
        <v>216</v>
      </c>
      <c r="B37" s="41">
        <v>1</v>
      </c>
      <c r="C37" s="42">
        <v>100</v>
      </c>
      <c r="D37" s="42">
        <v>112.5</v>
      </c>
      <c r="E37" s="42">
        <v>112.5</v>
      </c>
      <c r="F37" s="42">
        <v>112.5</v>
      </c>
      <c r="G37" s="42">
        <v>128.19999999999999</v>
      </c>
      <c r="H37" s="42">
        <v>128.19999999999999</v>
      </c>
      <c r="I37" s="42">
        <v>128.19999999999999</v>
      </c>
      <c r="J37" s="42">
        <v>148.5</v>
      </c>
      <c r="K37" s="42">
        <v>148.5</v>
      </c>
      <c r="L37" s="42">
        <v>148.5</v>
      </c>
      <c r="M37" s="42">
        <v>148.5</v>
      </c>
      <c r="N37" s="42">
        <v>148.5</v>
      </c>
      <c r="O37" s="42">
        <v>148.5</v>
      </c>
      <c r="P37" s="42">
        <v>156.30000000000001</v>
      </c>
      <c r="Q37" s="42">
        <v>164.1</v>
      </c>
      <c r="R37" s="42">
        <v>164.1</v>
      </c>
      <c r="S37" s="42">
        <v>164.1</v>
      </c>
      <c r="T37" s="42">
        <v>164.1</v>
      </c>
      <c r="U37" s="42">
        <v>164.1</v>
      </c>
      <c r="V37" s="42">
        <v>164.1</v>
      </c>
      <c r="W37" s="42">
        <v>164.1</v>
      </c>
      <c r="X37" s="42">
        <v>164.1</v>
      </c>
      <c r="Y37" s="42">
        <v>164.1</v>
      </c>
      <c r="Z37" s="42">
        <v>164.1</v>
      </c>
      <c r="AA37" s="42">
        <v>164.1</v>
      </c>
      <c r="AB37" s="42">
        <v>164.1</v>
      </c>
      <c r="AC37" s="42">
        <v>187.5</v>
      </c>
      <c r="AD37" s="42">
        <v>187.5</v>
      </c>
      <c r="AE37" s="42">
        <v>187.5</v>
      </c>
      <c r="AF37" s="42">
        <v>187.5</v>
      </c>
      <c r="AG37" s="42">
        <v>187.5</v>
      </c>
      <c r="AH37" s="42">
        <v>187.5</v>
      </c>
      <c r="AI37" s="42">
        <v>187.5</v>
      </c>
      <c r="AJ37" s="42">
        <v>187.5</v>
      </c>
      <c r="AK37" s="42">
        <v>187.5</v>
      </c>
      <c r="AL37" s="42">
        <v>187.5</v>
      </c>
      <c r="AM37" s="42">
        <v>187.5</v>
      </c>
      <c r="AN37" s="42">
        <v>187.5</v>
      </c>
      <c r="AO37" s="42">
        <v>187.5</v>
      </c>
      <c r="AP37" s="42">
        <v>187.5</v>
      </c>
      <c r="AQ37" s="42">
        <v>187.5</v>
      </c>
      <c r="AR37" s="42">
        <v>187.5</v>
      </c>
      <c r="AS37" s="42">
        <v>187.5</v>
      </c>
      <c r="AT37" s="42">
        <v>187.5</v>
      </c>
      <c r="AU37" s="42">
        <v>187.5</v>
      </c>
      <c r="AV37" s="42">
        <v>187.5</v>
      </c>
      <c r="AW37" s="42">
        <v>187.5</v>
      </c>
      <c r="AX37" s="42">
        <v>187.5</v>
      </c>
      <c r="AY37" s="42">
        <v>187.5</v>
      </c>
      <c r="AZ37" s="42">
        <v>187.5</v>
      </c>
      <c r="BA37" s="42">
        <v>187.5</v>
      </c>
      <c r="BB37" s="42">
        <v>187.5</v>
      </c>
      <c r="BC37" s="42">
        <v>187.5</v>
      </c>
      <c r="BD37" s="42">
        <v>187.5</v>
      </c>
      <c r="BE37" s="42">
        <v>187.5</v>
      </c>
      <c r="BF37" s="42">
        <v>187.5</v>
      </c>
      <c r="BG37" s="42">
        <v>187.5</v>
      </c>
      <c r="BH37" s="42">
        <v>187.5</v>
      </c>
      <c r="BI37" s="42">
        <v>187.5</v>
      </c>
      <c r="BJ37" s="42">
        <v>187.5</v>
      </c>
      <c r="BK37" s="41">
        <v>1</v>
      </c>
      <c r="BL37" s="42">
        <v>100</v>
      </c>
      <c r="BM37" s="42">
        <v>100</v>
      </c>
      <c r="BN37" s="42">
        <v>100</v>
      </c>
      <c r="BO37" s="42">
        <v>100</v>
      </c>
      <c r="BP37" s="42">
        <v>100</v>
      </c>
      <c r="BQ37" s="42">
        <v>100</v>
      </c>
      <c r="BR37" s="42">
        <v>100</v>
      </c>
      <c r="BS37" s="42">
        <v>100</v>
      </c>
      <c r="BT37" s="42">
        <v>100</v>
      </c>
      <c r="BU37" s="42">
        <v>100</v>
      </c>
      <c r="BV37" s="42">
        <v>100</v>
      </c>
      <c r="BW37" s="42">
        <v>100</v>
      </c>
      <c r="BX37" s="42">
        <v>100</v>
      </c>
      <c r="BY37" s="42">
        <v>100</v>
      </c>
      <c r="BZ37" s="42">
        <v>100</v>
      </c>
      <c r="CA37" s="42">
        <v>100</v>
      </c>
      <c r="CB37" s="42">
        <v>100</v>
      </c>
      <c r="CC37" s="42">
        <v>100</v>
      </c>
      <c r="CD37" s="42">
        <v>100</v>
      </c>
      <c r="CE37" s="42">
        <v>100</v>
      </c>
      <c r="CF37" s="42">
        <v>101.7</v>
      </c>
      <c r="CG37" s="42">
        <v>101.7</v>
      </c>
      <c r="CH37" s="42">
        <v>101.7</v>
      </c>
      <c r="CI37" s="42">
        <v>101.7</v>
      </c>
      <c r="CJ37" s="42">
        <v>101.7</v>
      </c>
      <c r="CK37" s="42">
        <v>101.7</v>
      </c>
      <c r="CL37" s="42">
        <v>101.7</v>
      </c>
      <c r="CM37" s="42">
        <v>101.7</v>
      </c>
      <c r="CN37" s="42">
        <v>101.7</v>
      </c>
      <c r="CO37" s="42">
        <v>101.7</v>
      </c>
      <c r="CP37" s="42">
        <v>101.7</v>
      </c>
      <c r="CQ37" s="42">
        <v>101.7</v>
      </c>
      <c r="CR37" s="42">
        <v>101.7</v>
      </c>
      <c r="CS37" s="42">
        <v>101.7</v>
      </c>
      <c r="CT37" s="42">
        <v>101.7</v>
      </c>
      <c r="CU37" s="42">
        <v>101.7</v>
      </c>
      <c r="CV37" s="42">
        <v>101.7</v>
      </c>
      <c r="CW37" s="42">
        <v>100</v>
      </c>
      <c r="CX37" s="42">
        <v>100</v>
      </c>
      <c r="CY37" s="42">
        <v>100</v>
      </c>
      <c r="CZ37" s="42">
        <v>100</v>
      </c>
      <c r="DA37" s="42">
        <v>100</v>
      </c>
      <c r="DB37" s="42">
        <v>100</v>
      </c>
      <c r="DC37" s="42">
        <v>100</v>
      </c>
      <c r="DD37" s="42">
        <v>100</v>
      </c>
      <c r="DE37" s="42">
        <v>100</v>
      </c>
      <c r="DF37" s="42">
        <v>100</v>
      </c>
      <c r="DG37" s="42">
        <v>112.5</v>
      </c>
      <c r="DH37" s="42">
        <v>113.1</v>
      </c>
      <c r="DI37" s="42">
        <v>113.1</v>
      </c>
      <c r="DJ37" s="42">
        <v>113.1</v>
      </c>
      <c r="DK37" s="42">
        <v>113.1</v>
      </c>
      <c r="DL37" s="42">
        <v>113.1</v>
      </c>
      <c r="DM37" s="42">
        <v>113.1</v>
      </c>
      <c r="DN37" s="42">
        <v>113.1</v>
      </c>
      <c r="DO37" s="42">
        <v>113.1</v>
      </c>
      <c r="DP37" s="42">
        <v>113.1</v>
      </c>
      <c r="DQ37" s="42">
        <v>113.1</v>
      </c>
      <c r="DR37" s="42">
        <v>113.1</v>
      </c>
      <c r="DS37" s="42">
        <v>113.1</v>
      </c>
      <c r="DT37" s="41">
        <v>1</v>
      </c>
      <c r="DU37" s="42">
        <v>100</v>
      </c>
      <c r="DV37" s="42">
        <v>100</v>
      </c>
      <c r="DW37" s="42">
        <v>100</v>
      </c>
      <c r="DX37" s="42">
        <v>100</v>
      </c>
      <c r="DY37" s="42">
        <v>100</v>
      </c>
      <c r="DZ37" s="42">
        <v>100</v>
      </c>
      <c r="EA37" s="42">
        <v>100</v>
      </c>
      <c r="EB37" s="42">
        <v>100</v>
      </c>
      <c r="EC37" s="42">
        <v>100</v>
      </c>
      <c r="ED37" s="42">
        <v>100</v>
      </c>
      <c r="EE37" s="42">
        <v>100</v>
      </c>
      <c r="EF37" s="42">
        <v>100</v>
      </c>
      <c r="EG37" s="42">
        <v>100</v>
      </c>
      <c r="EH37" s="42">
        <v>100</v>
      </c>
      <c r="EI37" s="42">
        <v>102.9</v>
      </c>
      <c r="EJ37" s="42">
        <v>102.9</v>
      </c>
      <c r="EK37" s="42">
        <v>102.9</v>
      </c>
      <c r="EL37" s="42">
        <v>102.9</v>
      </c>
      <c r="EM37" s="42">
        <v>102.9</v>
      </c>
      <c r="EN37" s="42">
        <v>102.9</v>
      </c>
      <c r="EO37" s="42">
        <v>102.9</v>
      </c>
      <c r="EP37" s="42">
        <v>102.9</v>
      </c>
      <c r="EQ37" s="42">
        <v>102.9</v>
      </c>
      <c r="ER37" s="42">
        <v>102.9</v>
      </c>
      <c r="ES37" s="42">
        <v>102.9</v>
      </c>
      <c r="ET37" s="42">
        <v>102.9</v>
      </c>
      <c r="EU37" s="42">
        <v>102.9</v>
      </c>
      <c r="EV37" s="42">
        <v>102.9</v>
      </c>
      <c r="EW37" s="42">
        <v>102.9</v>
      </c>
      <c r="EX37" s="42">
        <v>105.7</v>
      </c>
      <c r="EY37" s="42">
        <v>105.7</v>
      </c>
      <c r="EZ37" s="42">
        <v>105.7</v>
      </c>
      <c r="FA37" s="42">
        <v>105.7</v>
      </c>
      <c r="FB37" s="42">
        <v>105.7</v>
      </c>
      <c r="FC37" s="42">
        <v>105.7</v>
      </c>
      <c r="FD37" s="42">
        <v>105.7</v>
      </c>
      <c r="FE37" s="42">
        <v>102.9</v>
      </c>
      <c r="FF37" s="42">
        <v>102.9</v>
      </c>
      <c r="FG37" s="42">
        <v>102.9</v>
      </c>
      <c r="FH37" s="42">
        <v>102.9</v>
      </c>
      <c r="FI37" s="42">
        <v>102.9</v>
      </c>
      <c r="FJ37" s="42">
        <v>102.9</v>
      </c>
      <c r="FK37" s="42">
        <v>102.9</v>
      </c>
      <c r="FL37" s="42">
        <v>100</v>
      </c>
      <c r="FM37" s="42">
        <v>100</v>
      </c>
      <c r="FN37" s="42">
        <v>100</v>
      </c>
      <c r="FO37" s="42">
        <v>100</v>
      </c>
      <c r="FP37" s="42">
        <v>100</v>
      </c>
      <c r="FQ37" s="42">
        <v>100</v>
      </c>
      <c r="FR37" s="42">
        <v>100</v>
      </c>
      <c r="FS37" s="42">
        <v>100</v>
      </c>
      <c r="FT37" s="42">
        <v>100</v>
      </c>
      <c r="FU37" s="42">
        <v>100</v>
      </c>
      <c r="FV37" s="42">
        <v>100</v>
      </c>
      <c r="FW37" s="42">
        <v>100</v>
      </c>
      <c r="FX37" s="42">
        <v>100</v>
      </c>
      <c r="FY37" s="42">
        <v>100</v>
      </c>
      <c r="FZ37" s="42">
        <v>100</v>
      </c>
      <c r="GA37" s="42">
        <v>100</v>
      </c>
      <c r="GB37" s="42">
        <v>100</v>
      </c>
    </row>
    <row r="38" spans="1:184" x14ac:dyDescent="0.25">
      <c r="A38" t="s">
        <v>217</v>
      </c>
      <c r="B38" s="37">
        <f>SUM(B39:B41)</f>
        <v>72</v>
      </c>
      <c r="C38" s="38">
        <f t="shared" ref="C38:BJ38" si="21">(C39*$B$39+C40*$B$40+C41*$B$41)/$B$38</f>
        <v>124.46111111111109</v>
      </c>
      <c r="D38" s="38">
        <f t="shared" si="21"/>
        <v>109.64444444444445</v>
      </c>
      <c r="E38" s="38">
        <f t="shared" si="21"/>
        <v>107.23333333333333</v>
      </c>
      <c r="F38" s="38">
        <f t="shared" si="21"/>
        <v>110.9861111111111</v>
      </c>
      <c r="G38" s="38">
        <f t="shared" si="21"/>
        <v>119.09444444444443</v>
      </c>
      <c r="H38" s="38">
        <f t="shared" si="21"/>
        <v>115.32222222222221</v>
      </c>
      <c r="I38" s="38">
        <f t="shared" si="21"/>
        <v>138.51944444444447</v>
      </c>
      <c r="J38" s="38">
        <f t="shared" si="21"/>
        <v>122.71111111111112</v>
      </c>
      <c r="K38" s="38">
        <f t="shared" si="21"/>
        <v>115.34166666666667</v>
      </c>
      <c r="L38" s="38">
        <f t="shared" si="21"/>
        <v>108.20555555555556</v>
      </c>
      <c r="M38" s="38">
        <f t="shared" si="21"/>
        <v>104.55</v>
      </c>
      <c r="N38" s="38">
        <f t="shared" si="21"/>
        <v>103.46111111111111</v>
      </c>
      <c r="O38" s="38">
        <f t="shared" si="21"/>
        <v>128.44722222222219</v>
      </c>
      <c r="P38" s="38">
        <f t="shared" si="21"/>
        <v>131.42222222222222</v>
      </c>
      <c r="Q38" s="38">
        <f t="shared" si="21"/>
        <v>143.30277777777778</v>
      </c>
      <c r="R38" s="38">
        <f t="shared" si="21"/>
        <v>150.92500000000001</v>
      </c>
      <c r="S38" s="38">
        <f t="shared" si="21"/>
        <v>147.96944444444446</v>
      </c>
      <c r="T38" s="38">
        <f t="shared" si="21"/>
        <v>129.4388888888889</v>
      </c>
      <c r="U38" s="38">
        <f t="shared" si="21"/>
        <v>119.65833333333333</v>
      </c>
      <c r="V38" s="38">
        <f t="shared" si="21"/>
        <v>134.72777777777776</v>
      </c>
      <c r="W38" s="38">
        <f t="shared" si="21"/>
        <v>122.57499999999999</v>
      </c>
      <c r="X38" s="38">
        <f t="shared" si="21"/>
        <v>137.87777777777779</v>
      </c>
      <c r="Y38" s="38">
        <f t="shared" si="21"/>
        <v>128.81666666666669</v>
      </c>
      <c r="Z38" s="38">
        <f t="shared" si="21"/>
        <v>124.71388888888889</v>
      </c>
      <c r="AA38" s="38">
        <f t="shared" si="21"/>
        <v>139.04444444444445</v>
      </c>
      <c r="AB38" s="38">
        <f t="shared" si="21"/>
        <v>129.05000000000001</v>
      </c>
      <c r="AC38" s="38">
        <f t="shared" si="21"/>
        <v>131.28611111111113</v>
      </c>
      <c r="AD38" s="38">
        <f t="shared" si="21"/>
        <v>135.68055555555557</v>
      </c>
      <c r="AE38" s="38">
        <f t="shared" si="21"/>
        <v>145.14999999999998</v>
      </c>
      <c r="AF38" s="38">
        <f t="shared" si="21"/>
        <v>130.74166666666667</v>
      </c>
      <c r="AG38" s="38">
        <f t="shared" si="21"/>
        <v>133.61944444444444</v>
      </c>
      <c r="AH38" s="38">
        <f t="shared" si="21"/>
        <v>137.17777777777778</v>
      </c>
      <c r="AI38" s="38">
        <f t="shared" si="21"/>
        <v>162.06666666666666</v>
      </c>
      <c r="AJ38" s="38">
        <f t="shared" si="21"/>
        <v>148.10555555555553</v>
      </c>
      <c r="AK38" s="38">
        <f t="shared" si="21"/>
        <v>149.58333333333334</v>
      </c>
      <c r="AL38" s="38">
        <f t="shared" si="21"/>
        <v>137.44999999999999</v>
      </c>
      <c r="AM38" s="38">
        <f t="shared" si="21"/>
        <v>153.27777777777777</v>
      </c>
      <c r="AN38" s="38">
        <f t="shared" si="21"/>
        <v>145.32499999999999</v>
      </c>
      <c r="AO38" s="38">
        <f t="shared" si="21"/>
        <v>148.14444444444447</v>
      </c>
      <c r="AP38" s="38">
        <f t="shared" si="21"/>
        <v>150.36111111111111</v>
      </c>
      <c r="AQ38" s="38">
        <f t="shared" si="21"/>
        <v>174.04444444444442</v>
      </c>
      <c r="AR38" s="38">
        <f t="shared" si="21"/>
        <v>174.53055555555554</v>
      </c>
      <c r="AS38" s="38">
        <f t="shared" si="21"/>
        <v>196.32777777777778</v>
      </c>
      <c r="AT38" s="38">
        <f t="shared" si="21"/>
        <v>176.80555555555554</v>
      </c>
      <c r="AU38" s="38">
        <f t="shared" si="21"/>
        <v>176.10555555555555</v>
      </c>
      <c r="AV38" s="38">
        <f t="shared" si="21"/>
        <v>165.21666666666667</v>
      </c>
      <c r="AW38" s="38">
        <f t="shared" si="21"/>
        <v>154.90555555555557</v>
      </c>
      <c r="AX38" s="38">
        <f t="shared" si="21"/>
        <v>159.20277777777775</v>
      </c>
      <c r="AY38" s="38">
        <f t="shared" si="21"/>
        <v>219.26666666666665</v>
      </c>
      <c r="AZ38" s="38">
        <f t="shared" si="21"/>
        <v>189.16666666666663</v>
      </c>
      <c r="BA38" s="38">
        <f t="shared" si="21"/>
        <v>184.48055555555553</v>
      </c>
      <c r="BB38" s="38">
        <f t="shared" si="21"/>
        <v>187.125</v>
      </c>
      <c r="BC38" s="38">
        <f t="shared" si="21"/>
        <v>181.52499999999998</v>
      </c>
      <c r="BD38" s="38">
        <f t="shared" si="21"/>
        <v>162.68333333333334</v>
      </c>
      <c r="BE38" s="38">
        <f t="shared" si="21"/>
        <v>172.17222222222225</v>
      </c>
      <c r="BF38" s="38">
        <f t="shared" si="21"/>
        <v>176.68333333333334</v>
      </c>
      <c r="BG38" s="38">
        <f t="shared" si="21"/>
        <v>177.1888888888889</v>
      </c>
      <c r="BH38" s="38">
        <f t="shared" si="21"/>
        <v>167.38888888888886</v>
      </c>
      <c r="BI38" s="38">
        <f t="shared" si="21"/>
        <v>163.03333333333333</v>
      </c>
      <c r="BJ38" s="38">
        <f t="shared" si="21"/>
        <v>163.44166666666666</v>
      </c>
      <c r="BK38" s="37">
        <f>SUM(BK39:BK41)</f>
        <v>65</v>
      </c>
      <c r="BL38" s="38">
        <f>(BL39*$BK$39+BL40*$BK$40+BL41*$BK$41)/$BK$38</f>
        <v>99.72</v>
      </c>
      <c r="BM38" s="38">
        <f t="shared" ref="BM38:DS38" si="22">(BM39*$BK$39+BM40*$BK$40+BM41*$BK$41)/$BK$38</f>
        <v>100.4676923076923</v>
      </c>
      <c r="BN38" s="38">
        <f t="shared" si="22"/>
        <v>100.56307692307692</v>
      </c>
      <c r="BO38" s="38">
        <f t="shared" si="22"/>
        <v>99.467692307692303</v>
      </c>
      <c r="BP38" s="38">
        <f t="shared" si="22"/>
        <v>99.966153846153844</v>
      </c>
      <c r="BQ38" s="38">
        <f t="shared" si="22"/>
        <v>105.25538461538461</v>
      </c>
      <c r="BR38" s="38">
        <f t="shared" si="22"/>
        <v>108.24615384615385</v>
      </c>
      <c r="BS38" s="38">
        <f t="shared" si="22"/>
        <v>118.04923076923076</v>
      </c>
      <c r="BT38" s="38">
        <f t="shared" si="22"/>
        <v>120.69538461538461</v>
      </c>
      <c r="BU38" s="38">
        <f t="shared" si="22"/>
        <v>120.43692307692307</v>
      </c>
      <c r="BV38" s="38">
        <f t="shared" si="22"/>
        <v>120.11384615384615</v>
      </c>
      <c r="BW38" s="38">
        <f t="shared" si="22"/>
        <v>120.11384615384615</v>
      </c>
      <c r="BX38" s="38">
        <f t="shared" si="22"/>
        <v>120.55692307692307</v>
      </c>
      <c r="BY38" s="38">
        <f t="shared" si="22"/>
        <v>120.80615384615385</v>
      </c>
      <c r="BZ38" s="38">
        <f t="shared" si="22"/>
        <v>120.52923076923076</v>
      </c>
      <c r="CA38" s="38">
        <f t="shared" si="22"/>
        <v>120.94461538461537</v>
      </c>
      <c r="CB38" s="38">
        <f t="shared" si="22"/>
        <v>122.71076923076923</v>
      </c>
      <c r="CC38" s="38">
        <f t="shared" si="22"/>
        <v>122.62769230769231</v>
      </c>
      <c r="CD38" s="38">
        <f t="shared" si="22"/>
        <v>116.23076923076923</v>
      </c>
      <c r="CE38" s="38">
        <f t="shared" si="22"/>
        <v>122.65846153846154</v>
      </c>
      <c r="CF38" s="38">
        <f t="shared" si="22"/>
        <v>130.42153846153846</v>
      </c>
      <c r="CG38" s="38">
        <f t="shared" si="22"/>
        <v>127.93538461538461</v>
      </c>
      <c r="CH38" s="38">
        <f t="shared" si="22"/>
        <v>135.84153846153845</v>
      </c>
      <c r="CI38" s="38">
        <f t="shared" si="22"/>
        <v>134.91384615384615</v>
      </c>
      <c r="CJ38" s="38">
        <f t="shared" si="22"/>
        <v>133.86923076923077</v>
      </c>
      <c r="CK38" s="38">
        <f t="shared" si="22"/>
        <v>132.02307692307693</v>
      </c>
      <c r="CL38" s="38">
        <f t="shared" si="22"/>
        <v>129.55538461538458</v>
      </c>
      <c r="CM38" s="38">
        <f t="shared" si="22"/>
        <v>126.29076923076926</v>
      </c>
      <c r="CN38" s="38">
        <f t="shared" si="22"/>
        <v>129.25076923076921</v>
      </c>
      <c r="CO38" s="38">
        <f t="shared" si="22"/>
        <v>134.25384615384615</v>
      </c>
      <c r="CP38" s="38">
        <f t="shared" si="22"/>
        <v>138.52307692307693</v>
      </c>
      <c r="CQ38" s="38">
        <f t="shared" si="22"/>
        <v>141.4630769230769</v>
      </c>
      <c r="CR38" s="38">
        <f t="shared" si="22"/>
        <v>144.94</v>
      </c>
      <c r="CS38" s="38">
        <f t="shared" si="22"/>
        <v>143.37692307692308</v>
      </c>
      <c r="CT38" s="38">
        <f t="shared" si="22"/>
        <v>139.9646153846154</v>
      </c>
      <c r="CU38" s="38">
        <f t="shared" si="22"/>
        <v>137.8876923076923</v>
      </c>
      <c r="CV38" s="38">
        <f t="shared" si="22"/>
        <v>136.80153846153843</v>
      </c>
      <c r="CW38" s="38">
        <f t="shared" si="22"/>
        <v>134.58000000000001</v>
      </c>
      <c r="CX38" s="38">
        <f t="shared" si="22"/>
        <v>130.58769230769229</v>
      </c>
      <c r="CY38" s="38">
        <f t="shared" si="22"/>
        <v>129.00923076923078</v>
      </c>
      <c r="CZ38" s="38">
        <f t="shared" si="22"/>
        <v>127.04</v>
      </c>
      <c r="DA38" s="38">
        <f t="shared" si="22"/>
        <v>126.34153846153845</v>
      </c>
      <c r="DB38" s="38">
        <f t="shared" si="22"/>
        <v>126.35384615384615</v>
      </c>
      <c r="DC38" s="38">
        <f t="shared" si="22"/>
        <v>127.00153846153844</v>
      </c>
      <c r="DD38" s="38">
        <f t="shared" si="22"/>
        <v>129.26923076923077</v>
      </c>
      <c r="DE38" s="38">
        <f t="shared" si="22"/>
        <v>129.52769230769229</v>
      </c>
      <c r="DF38" s="38">
        <f t="shared" si="22"/>
        <v>132.69692307692307</v>
      </c>
      <c r="DG38" s="38">
        <f t="shared" si="22"/>
        <v>133.72615384615386</v>
      </c>
      <c r="DH38" s="38">
        <f t="shared" si="22"/>
        <v>136.35538461538459</v>
      </c>
      <c r="DI38" s="38">
        <f t="shared" si="22"/>
        <v>134.84461538461539</v>
      </c>
      <c r="DJ38" s="38">
        <f t="shared" si="22"/>
        <v>131.96769230769232</v>
      </c>
      <c r="DK38" s="38">
        <f t="shared" si="22"/>
        <v>133.71230769230769</v>
      </c>
      <c r="DL38" s="38">
        <f t="shared" si="22"/>
        <v>135.60153846153844</v>
      </c>
      <c r="DM38" s="38">
        <f t="shared" si="22"/>
        <v>141.48461538461538</v>
      </c>
      <c r="DN38" s="38">
        <f t="shared" si="22"/>
        <v>149.09692307692308</v>
      </c>
      <c r="DO38" s="38">
        <f t="shared" si="22"/>
        <v>142.50461538461536</v>
      </c>
      <c r="DP38" s="38">
        <f t="shared" si="22"/>
        <v>140.17538461538464</v>
      </c>
      <c r="DQ38" s="38">
        <f t="shared" si="22"/>
        <v>135.03384615384616</v>
      </c>
      <c r="DR38" s="38">
        <f t="shared" si="22"/>
        <v>135.8646153846154</v>
      </c>
      <c r="DS38" s="38">
        <f t="shared" si="22"/>
        <v>133.02153846153848</v>
      </c>
      <c r="DT38" s="37">
        <f>SUM(DT39:DT41)</f>
        <v>59</v>
      </c>
      <c r="DU38" s="39">
        <f>(DU39*$DT$39+DU40*$DT$40+DU41*$DT$41)/$DT$38</f>
        <v>100.81016949152543</v>
      </c>
      <c r="DV38" s="39">
        <f t="shared" ref="DV38:GB38" si="23">(DV39*$DT$39+DV40*$DT$40+DV41*$DT$41)/$DT$38</f>
        <v>103.6864406779661</v>
      </c>
      <c r="DW38" s="39">
        <f t="shared" si="23"/>
        <v>105.07288135593221</v>
      </c>
      <c r="DX38" s="39">
        <f t="shared" si="23"/>
        <v>104.88644067796609</v>
      </c>
      <c r="DY38" s="39">
        <f t="shared" si="23"/>
        <v>104.06271186440679</v>
      </c>
      <c r="DZ38" s="39">
        <f t="shared" si="23"/>
        <v>103.56101694915255</v>
      </c>
      <c r="EA38" s="39">
        <f t="shared" si="23"/>
        <v>109.69152542372882</v>
      </c>
      <c r="EB38" s="39">
        <f t="shared" si="23"/>
        <v>112.24745762711865</v>
      </c>
      <c r="EC38" s="39">
        <f t="shared" si="23"/>
        <v>123.34067796610169</v>
      </c>
      <c r="ED38" s="39">
        <f t="shared" si="23"/>
        <v>129.58135593220342</v>
      </c>
      <c r="EE38" s="39">
        <f t="shared" si="23"/>
        <v>132.30508474576271</v>
      </c>
      <c r="EF38" s="39">
        <f t="shared" si="23"/>
        <v>131.9762711864407</v>
      </c>
      <c r="EG38" s="39">
        <f t="shared" si="23"/>
        <v>125.62711864406779</v>
      </c>
      <c r="EH38" s="39">
        <f t="shared" si="23"/>
        <v>124.81525423728814</v>
      </c>
      <c r="EI38" s="39">
        <f t="shared" si="23"/>
        <v>125.37966101694914</v>
      </c>
      <c r="EJ38" s="39">
        <f t="shared" si="23"/>
        <v>127.31864406779661</v>
      </c>
      <c r="EK38" s="39">
        <f t="shared" si="23"/>
        <v>131.42033898305087</v>
      </c>
      <c r="EL38" s="39">
        <f t="shared" si="23"/>
        <v>134.30847457627118</v>
      </c>
      <c r="EM38" s="39">
        <f t="shared" si="23"/>
        <v>142.17627118644072</v>
      </c>
      <c r="EN38" s="39">
        <f t="shared" si="23"/>
        <v>143.20677966101695</v>
      </c>
      <c r="EO38" s="39">
        <f t="shared" si="23"/>
        <v>139.60338983050849</v>
      </c>
      <c r="EP38" s="39">
        <f t="shared" si="23"/>
        <v>141.15932203389829</v>
      </c>
      <c r="EQ38" s="39">
        <f t="shared" si="23"/>
        <v>141.95762711864407</v>
      </c>
      <c r="ER38" s="39">
        <f t="shared" si="23"/>
        <v>142.62711864406779</v>
      </c>
      <c r="ES38" s="39">
        <f t="shared" si="23"/>
        <v>141.70677966101695</v>
      </c>
      <c r="ET38" s="39">
        <f t="shared" si="23"/>
        <v>144.48983050847454</v>
      </c>
      <c r="EU38" s="39">
        <f t="shared" si="23"/>
        <v>143.30338983050851</v>
      </c>
      <c r="EV38" s="39">
        <f t="shared" si="23"/>
        <v>143.9457627118644</v>
      </c>
      <c r="EW38" s="39">
        <f t="shared" si="23"/>
        <v>150.04237288135593</v>
      </c>
      <c r="EX38" s="39">
        <f t="shared" si="23"/>
        <v>151.41864406779663</v>
      </c>
      <c r="EY38" s="39">
        <f t="shared" si="23"/>
        <v>149.59491525423726</v>
      </c>
      <c r="EZ38" s="39">
        <f t="shared" si="23"/>
        <v>146.08305084745763</v>
      </c>
      <c r="FA38" s="39">
        <f t="shared" si="23"/>
        <v>147.82881355932201</v>
      </c>
      <c r="FB38" s="39">
        <f t="shared" si="23"/>
        <v>145.00677966101694</v>
      </c>
      <c r="FC38" s="39">
        <f t="shared" si="23"/>
        <v>144.21016949152542</v>
      </c>
      <c r="FD38" s="39">
        <f t="shared" si="23"/>
        <v>143.35593220338984</v>
      </c>
      <c r="FE38" s="39">
        <f t="shared" si="23"/>
        <v>141.81355932203391</v>
      </c>
      <c r="FF38" s="39">
        <f t="shared" si="23"/>
        <v>142.53389830508473</v>
      </c>
      <c r="FG38" s="39">
        <f t="shared" si="23"/>
        <v>144.54406779661014</v>
      </c>
      <c r="FH38" s="39">
        <f t="shared" si="23"/>
        <v>145.04745762711866</v>
      </c>
      <c r="FI38" s="39">
        <f t="shared" si="23"/>
        <v>142.78305084745762</v>
      </c>
      <c r="FJ38" s="39">
        <f t="shared" si="23"/>
        <v>141.22033898305085</v>
      </c>
      <c r="FK38" s="39">
        <f t="shared" si="23"/>
        <v>139.03050847457629</v>
      </c>
      <c r="FL38" s="39">
        <f t="shared" si="23"/>
        <v>136.34915254237288</v>
      </c>
      <c r="FM38" s="39">
        <f t="shared" si="23"/>
        <v>131.4898305084746</v>
      </c>
      <c r="FN38" s="39">
        <f t="shared" si="23"/>
        <v>132.72711864406779</v>
      </c>
      <c r="FO38" s="39">
        <f t="shared" si="23"/>
        <v>134.30508474576268</v>
      </c>
      <c r="FP38" s="39">
        <f t="shared" si="23"/>
        <v>138.12033898305086</v>
      </c>
      <c r="FQ38" s="39">
        <f t="shared" si="23"/>
        <v>136.40508474576271</v>
      </c>
      <c r="FR38" s="38">
        <f t="shared" si="23"/>
        <v>135.36271186440678</v>
      </c>
      <c r="FS38" s="38">
        <f t="shared" si="23"/>
        <v>134.41016949152544</v>
      </c>
      <c r="FT38" s="38">
        <f t="shared" si="23"/>
        <v>134.41016949152544</v>
      </c>
      <c r="FU38" s="38">
        <f t="shared" si="23"/>
        <v>137.78135593220338</v>
      </c>
      <c r="FV38" s="38">
        <f t="shared" si="23"/>
        <v>140.77118644067798</v>
      </c>
      <c r="FW38" s="38">
        <f t="shared" si="23"/>
        <v>146.56271186440677</v>
      </c>
      <c r="FX38" s="38">
        <f t="shared" si="23"/>
        <v>154.27288135593221</v>
      </c>
      <c r="FY38" s="38">
        <f t="shared" si="23"/>
        <v>164.09830508474576</v>
      </c>
      <c r="FZ38" s="38">
        <f t="shared" si="23"/>
        <v>167.52542372881354</v>
      </c>
      <c r="GA38" s="38">
        <f t="shared" si="23"/>
        <v>167.24915254237285</v>
      </c>
      <c r="GB38" s="38">
        <f t="shared" si="23"/>
        <v>164.5271186440678</v>
      </c>
    </row>
    <row r="39" spans="1:184" s="40" customFormat="1" ht="12" x14ac:dyDescent="0.2">
      <c r="A39" s="40" t="s">
        <v>218</v>
      </c>
      <c r="B39" s="41">
        <v>56</v>
      </c>
      <c r="C39" s="42">
        <v>130.69999999999999</v>
      </c>
      <c r="D39" s="42">
        <v>112</v>
      </c>
      <c r="E39" s="42">
        <v>108.9</v>
      </c>
      <c r="F39" s="42">
        <v>113.6</v>
      </c>
      <c r="G39" s="42">
        <v>123.8</v>
      </c>
      <c r="H39" s="42">
        <v>118.6</v>
      </c>
      <c r="I39" s="42">
        <v>148.30000000000001</v>
      </c>
      <c r="J39" s="42">
        <v>127.4</v>
      </c>
      <c r="K39" s="42">
        <v>118.7</v>
      </c>
      <c r="L39" s="42">
        <v>108.5</v>
      </c>
      <c r="M39" s="42">
        <v>102.7</v>
      </c>
      <c r="N39" s="42">
        <v>101.2</v>
      </c>
      <c r="O39" s="42">
        <v>133.1</v>
      </c>
      <c r="P39" s="42">
        <v>134.5</v>
      </c>
      <c r="Q39" s="42">
        <v>149.19999999999999</v>
      </c>
      <c r="R39" s="42">
        <v>159</v>
      </c>
      <c r="S39" s="42">
        <v>156.80000000000001</v>
      </c>
      <c r="T39" s="42">
        <v>135.5</v>
      </c>
      <c r="U39" s="42">
        <v>122.3</v>
      </c>
      <c r="V39" s="42">
        <v>141.69999999999999</v>
      </c>
      <c r="W39" s="42">
        <v>126.5</v>
      </c>
      <c r="X39" s="42">
        <v>144.30000000000001</v>
      </c>
      <c r="Y39" s="42">
        <v>131.80000000000001</v>
      </c>
      <c r="Z39" s="42">
        <v>126.6</v>
      </c>
      <c r="AA39" s="42">
        <v>144</v>
      </c>
      <c r="AB39" s="42">
        <v>131</v>
      </c>
      <c r="AC39" s="42">
        <v>133.5</v>
      </c>
      <c r="AD39" s="42">
        <v>138.30000000000001</v>
      </c>
      <c r="AE39" s="42">
        <v>150.19999999999999</v>
      </c>
      <c r="AF39" s="42">
        <v>131.69999999999999</v>
      </c>
      <c r="AG39" s="42">
        <v>135.4</v>
      </c>
      <c r="AH39" s="42">
        <v>139.19999999999999</v>
      </c>
      <c r="AI39" s="42">
        <v>171.2</v>
      </c>
      <c r="AJ39" s="42">
        <v>153.69999999999999</v>
      </c>
      <c r="AK39" s="42">
        <v>155.6</v>
      </c>
      <c r="AL39" s="42">
        <v>139.5</v>
      </c>
      <c r="AM39" s="42">
        <v>159.5</v>
      </c>
      <c r="AN39" s="42">
        <v>149</v>
      </c>
      <c r="AO39" s="42">
        <v>152.30000000000001</v>
      </c>
      <c r="AP39" s="42">
        <v>153.5</v>
      </c>
      <c r="AQ39" s="42">
        <v>184.2</v>
      </c>
      <c r="AR39" s="42">
        <v>185.4</v>
      </c>
      <c r="AS39" s="42">
        <v>213.5</v>
      </c>
      <c r="AT39" s="42">
        <v>189</v>
      </c>
      <c r="AU39" s="42">
        <v>188</v>
      </c>
      <c r="AV39" s="42">
        <v>174</v>
      </c>
      <c r="AW39" s="42">
        <v>160.6</v>
      </c>
      <c r="AX39" s="42">
        <v>165.2</v>
      </c>
      <c r="AY39" s="42">
        <v>241.4</v>
      </c>
      <c r="AZ39" s="42">
        <v>202.2</v>
      </c>
      <c r="BA39" s="42">
        <v>195.7</v>
      </c>
      <c r="BB39" s="42">
        <v>199.1</v>
      </c>
      <c r="BC39" s="42">
        <v>191.9</v>
      </c>
      <c r="BD39" s="42">
        <v>168.1</v>
      </c>
      <c r="BE39" s="42">
        <v>180.3</v>
      </c>
      <c r="BF39" s="42">
        <v>186.1</v>
      </c>
      <c r="BG39" s="42">
        <v>185.8</v>
      </c>
      <c r="BH39" s="42">
        <v>173.2</v>
      </c>
      <c r="BI39" s="42">
        <v>167.6</v>
      </c>
      <c r="BJ39" s="42">
        <v>168.4</v>
      </c>
      <c r="BK39" s="41">
        <v>54</v>
      </c>
      <c r="BL39" s="42">
        <v>99.4</v>
      </c>
      <c r="BM39" s="42">
        <v>100.3</v>
      </c>
      <c r="BN39" s="42">
        <v>100.6</v>
      </c>
      <c r="BO39" s="42">
        <v>98.8</v>
      </c>
      <c r="BP39" s="42">
        <v>99.4</v>
      </c>
      <c r="BQ39" s="42">
        <v>105.6</v>
      </c>
      <c r="BR39" s="42">
        <v>109.2</v>
      </c>
      <c r="BS39" s="42">
        <v>121</v>
      </c>
      <c r="BT39" s="42">
        <v>124</v>
      </c>
      <c r="BU39" s="42">
        <v>123.8</v>
      </c>
      <c r="BV39" s="42">
        <v>123.3</v>
      </c>
      <c r="BW39" s="42">
        <v>123.3</v>
      </c>
      <c r="BX39" s="42">
        <v>123.5</v>
      </c>
      <c r="BY39" s="42">
        <v>123.8</v>
      </c>
      <c r="BZ39" s="42">
        <v>124.3</v>
      </c>
      <c r="CA39" s="42">
        <v>124.8</v>
      </c>
      <c r="CB39" s="42">
        <v>127</v>
      </c>
      <c r="CC39" s="42">
        <v>126.9</v>
      </c>
      <c r="CD39" s="42">
        <v>119.2</v>
      </c>
      <c r="CE39" s="42">
        <v>126.8</v>
      </c>
      <c r="CF39" s="42">
        <v>136.1</v>
      </c>
      <c r="CG39" s="42">
        <v>133.19999999999999</v>
      </c>
      <c r="CH39" s="42">
        <v>141.69999999999999</v>
      </c>
      <c r="CI39" s="42">
        <v>140.69999999999999</v>
      </c>
      <c r="CJ39" s="42">
        <v>138.80000000000001</v>
      </c>
      <c r="CK39" s="42">
        <v>137.30000000000001</v>
      </c>
      <c r="CL39" s="42">
        <v>133.69999999999999</v>
      </c>
      <c r="CM39" s="42">
        <v>129.9</v>
      </c>
      <c r="CN39" s="42">
        <v>134</v>
      </c>
      <c r="CO39" s="42">
        <v>140</v>
      </c>
      <c r="CP39" s="42">
        <v>145.1</v>
      </c>
      <c r="CQ39" s="42">
        <v>148.6</v>
      </c>
      <c r="CR39" s="42">
        <v>152.6</v>
      </c>
      <c r="CS39" s="42">
        <v>150.69999999999999</v>
      </c>
      <c r="CT39" s="42">
        <v>146.5</v>
      </c>
      <c r="CU39" s="42">
        <v>144</v>
      </c>
      <c r="CV39" s="42">
        <v>142.69999999999999</v>
      </c>
      <c r="CW39" s="42">
        <v>140.30000000000001</v>
      </c>
      <c r="CX39" s="42">
        <v>135.69999999999999</v>
      </c>
      <c r="CY39" s="42">
        <v>133.30000000000001</v>
      </c>
      <c r="CZ39" s="42">
        <v>130.80000000000001</v>
      </c>
      <c r="DA39" s="42">
        <v>129.69999999999999</v>
      </c>
      <c r="DB39" s="42">
        <v>129.9</v>
      </c>
      <c r="DC39" s="42">
        <v>130.6</v>
      </c>
      <c r="DD39" s="42">
        <v>133.19999999999999</v>
      </c>
      <c r="DE39" s="42">
        <v>132.9</v>
      </c>
      <c r="DF39" s="42">
        <v>135.6</v>
      </c>
      <c r="DG39" s="42">
        <v>136</v>
      </c>
      <c r="DH39" s="42">
        <v>138.69999999999999</v>
      </c>
      <c r="DI39" s="42">
        <v>136.9</v>
      </c>
      <c r="DJ39" s="42">
        <v>133.9</v>
      </c>
      <c r="DK39" s="42">
        <v>136</v>
      </c>
      <c r="DL39" s="42">
        <v>138.19999999999999</v>
      </c>
      <c r="DM39" s="42">
        <v>145.30000000000001</v>
      </c>
      <c r="DN39" s="42">
        <v>154.5</v>
      </c>
      <c r="DO39" s="42">
        <v>146.5</v>
      </c>
      <c r="DP39" s="42">
        <v>143.4</v>
      </c>
      <c r="DQ39" s="42">
        <v>137.6</v>
      </c>
      <c r="DR39" s="42">
        <v>138.6</v>
      </c>
      <c r="DS39" s="42">
        <v>135.4</v>
      </c>
      <c r="DT39" s="41">
        <v>50</v>
      </c>
      <c r="DU39" s="42">
        <v>101.1</v>
      </c>
      <c r="DV39" s="42">
        <v>104.8</v>
      </c>
      <c r="DW39" s="42">
        <v>106.4</v>
      </c>
      <c r="DX39" s="42">
        <v>106</v>
      </c>
      <c r="DY39" s="42">
        <v>105.1</v>
      </c>
      <c r="DZ39" s="42">
        <v>104.7</v>
      </c>
      <c r="EA39" s="42">
        <v>112</v>
      </c>
      <c r="EB39" s="42">
        <v>115.4</v>
      </c>
      <c r="EC39" s="42">
        <v>128.4</v>
      </c>
      <c r="ED39" s="42">
        <v>135.80000000000001</v>
      </c>
      <c r="EE39" s="42">
        <v>138.9</v>
      </c>
      <c r="EF39" s="42">
        <v>138.5</v>
      </c>
      <c r="EG39" s="42">
        <v>130.9</v>
      </c>
      <c r="EH39" s="42">
        <v>129.6</v>
      </c>
      <c r="EI39" s="42">
        <v>129.6</v>
      </c>
      <c r="EJ39" s="42">
        <v>131.9</v>
      </c>
      <c r="EK39" s="42">
        <v>136.80000000000001</v>
      </c>
      <c r="EL39" s="42">
        <v>140.1</v>
      </c>
      <c r="EM39" s="42">
        <v>149.30000000000001</v>
      </c>
      <c r="EN39" s="42">
        <v>150.6</v>
      </c>
      <c r="EO39" s="42">
        <v>146.30000000000001</v>
      </c>
      <c r="EP39" s="42">
        <v>148.1</v>
      </c>
      <c r="EQ39" s="42">
        <v>149</v>
      </c>
      <c r="ER39" s="42">
        <v>149.69999999999999</v>
      </c>
      <c r="ES39" s="42">
        <v>148.5</v>
      </c>
      <c r="ET39" s="42">
        <v>151.69999999999999</v>
      </c>
      <c r="EU39" s="42">
        <v>150.30000000000001</v>
      </c>
      <c r="EV39" s="42">
        <v>151.1</v>
      </c>
      <c r="EW39" s="42">
        <v>158.30000000000001</v>
      </c>
      <c r="EX39" s="42">
        <v>159.9</v>
      </c>
      <c r="EY39" s="42">
        <v>157.69999999999999</v>
      </c>
      <c r="EZ39" s="42">
        <v>153.4</v>
      </c>
      <c r="FA39" s="42">
        <v>155.69999999999999</v>
      </c>
      <c r="FB39" s="42">
        <v>152.4</v>
      </c>
      <c r="FC39" s="42">
        <v>151.4</v>
      </c>
      <c r="FD39" s="42">
        <v>150.19999999999999</v>
      </c>
      <c r="FE39" s="42">
        <v>148.5</v>
      </c>
      <c r="FF39" s="42">
        <v>149.5</v>
      </c>
      <c r="FG39" s="42">
        <v>151.19999999999999</v>
      </c>
      <c r="FH39" s="42">
        <v>151.80000000000001</v>
      </c>
      <c r="FI39" s="42">
        <v>149.19999999999999</v>
      </c>
      <c r="FJ39" s="42">
        <v>147.5</v>
      </c>
      <c r="FK39" s="42">
        <v>145</v>
      </c>
      <c r="FL39" s="42">
        <v>142.1</v>
      </c>
      <c r="FM39" s="42">
        <v>136.30000000000001</v>
      </c>
      <c r="FN39" s="42">
        <v>137.69999999999999</v>
      </c>
      <c r="FO39" s="42">
        <v>139.69999999999999</v>
      </c>
      <c r="FP39" s="42">
        <v>144.4</v>
      </c>
      <c r="FQ39" s="42">
        <v>142.1</v>
      </c>
      <c r="FR39" s="42">
        <v>140.9</v>
      </c>
      <c r="FS39" s="42">
        <v>139.80000000000001</v>
      </c>
      <c r="FT39" s="42">
        <v>139.80000000000001</v>
      </c>
      <c r="FU39" s="42">
        <v>143.69999999999999</v>
      </c>
      <c r="FV39" s="42">
        <v>147</v>
      </c>
      <c r="FW39" s="42">
        <v>153.77599999999998</v>
      </c>
      <c r="FX39" s="42">
        <v>162.774</v>
      </c>
      <c r="FY39" s="42">
        <v>174.33399999999997</v>
      </c>
      <c r="FZ39" s="42">
        <v>178.238</v>
      </c>
      <c r="GA39" s="42">
        <v>177.81200000000001</v>
      </c>
      <c r="GB39" s="42">
        <v>174.59</v>
      </c>
    </row>
    <row r="40" spans="1:184" s="40" customFormat="1" ht="12" x14ac:dyDescent="0.2">
      <c r="A40" s="40" t="s">
        <v>219</v>
      </c>
      <c r="B40" s="41">
        <v>2</v>
      </c>
      <c r="C40" s="42">
        <v>100</v>
      </c>
      <c r="D40" s="42">
        <v>100</v>
      </c>
      <c r="E40" s="42">
        <v>100</v>
      </c>
      <c r="F40" s="42">
        <v>100</v>
      </c>
      <c r="G40" s="42">
        <v>100</v>
      </c>
      <c r="H40" s="42">
        <v>100</v>
      </c>
      <c r="I40" s="42">
        <v>100</v>
      </c>
      <c r="J40" s="42">
        <v>100</v>
      </c>
      <c r="K40" s="42">
        <v>100</v>
      </c>
      <c r="L40" s="42">
        <v>100</v>
      </c>
      <c r="M40" s="42">
        <v>100</v>
      </c>
      <c r="N40" s="42">
        <v>100</v>
      </c>
      <c r="O40" s="42">
        <v>100</v>
      </c>
      <c r="P40" s="42">
        <v>100</v>
      </c>
      <c r="Q40" s="42">
        <v>100</v>
      </c>
      <c r="R40" s="42">
        <v>100</v>
      </c>
      <c r="S40" s="42">
        <v>100</v>
      </c>
      <c r="T40" s="42">
        <v>100</v>
      </c>
      <c r="U40" s="42">
        <v>100</v>
      </c>
      <c r="V40" s="42">
        <v>100</v>
      </c>
      <c r="W40" s="42">
        <v>100</v>
      </c>
      <c r="X40" s="42">
        <v>100</v>
      </c>
      <c r="Y40" s="42">
        <v>100</v>
      </c>
      <c r="Z40" s="42">
        <v>100</v>
      </c>
      <c r="AA40" s="42">
        <v>100</v>
      </c>
      <c r="AB40" s="42">
        <v>100</v>
      </c>
      <c r="AC40" s="42">
        <v>106.3</v>
      </c>
      <c r="AD40" s="42">
        <v>106.3</v>
      </c>
      <c r="AE40" s="42">
        <v>106.3</v>
      </c>
      <c r="AF40" s="42">
        <v>106.3</v>
      </c>
      <c r="AG40" s="42">
        <v>106.3</v>
      </c>
      <c r="AH40" s="42">
        <v>106.3</v>
      </c>
      <c r="AI40" s="42">
        <v>106.3</v>
      </c>
      <c r="AJ40" s="42">
        <v>106.3</v>
      </c>
      <c r="AK40" s="42">
        <v>106.3</v>
      </c>
      <c r="AL40" s="42">
        <v>106.3</v>
      </c>
      <c r="AM40" s="42">
        <v>106.3</v>
      </c>
      <c r="AN40" s="42">
        <v>106.3</v>
      </c>
      <c r="AO40" s="42">
        <v>100</v>
      </c>
      <c r="AP40" s="42">
        <v>100</v>
      </c>
      <c r="AQ40" s="42">
        <v>100</v>
      </c>
      <c r="AR40" s="42">
        <v>100</v>
      </c>
      <c r="AS40" s="42">
        <v>100</v>
      </c>
      <c r="AT40" s="42">
        <v>100</v>
      </c>
      <c r="AU40" s="42">
        <v>100</v>
      </c>
      <c r="AV40" s="42">
        <v>100</v>
      </c>
      <c r="AW40" s="42">
        <v>104</v>
      </c>
      <c r="AX40" s="42">
        <v>104</v>
      </c>
      <c r="AY40" s="42">
        <v>104</v>
      </c>
      <c r="AZ40" s="42">
        <v>104</v>
      </c>
      <c r="BA40" s="42">
        <v>104</v>
      </c>
      <c r="BB40" s="42">
        <v>104</v>
      </c>
      <c r="BC40" s="42">
        <v>104</v>
      </c>
      <c r="BD40" s="42">
        <v>104</v>
      </c>
      <c r="BE40" s="42">
        <v>104</v>
      </c>
      <c r="BF40" s="42">
        <v>104</v>
      </c>
      <c r="BG40" s="42">
        <v>104</v>
      </c>
      <c r="BH40" s="42">
        <v>104</v>
      </c>
      <c r="BI40" s="42">
        <v>104</v>
      </c>
      <c r="BJ40" s="42">
        <v>104</v>
      </c>
      <c r="BK40" s="41">
        <v>1</v>
      </c>
      <c r="BL40" s="42">
        <v>103.2</v>
      </c>
      <c r="BM40" s="42">
        <v>103.2</v>
      </c>
      <c r="BN40" s="42">
        <v>103.2</v>
      </c>
      <c r="BO40" s="42">
        <v>103.2</v>
      </c>
      <c r="BP40" s="42">
        <v>103.2</v>
      </c>
      <c r="BQ40" s="42">
        <v>103.2</v>
      </c>
      <c r="BR40" s="42">
        <v>103.2</v>
      </c>
      <c r="BS40" s="42">
        <v>103.2</v>
      </c>
      <c r="BT40" s="42">
        <v>103.2</v>
      </c>
      <c r="BU40" s="42">
        <v>103.2</v>
      </c>
      <c r="BV40" s="42">
        <v>103.2</v>
      </c>
      <c r="BW40" s="42">
        <v>103.2</v>
      </c>
      <c r="BX40" s="42">
        <v>103.2</v>
      </c>
      <c r="BY40" s="42">
        <v>103.2</v>
      </c>
      <c r="BZ40" s="42">
        <v>103.2</v>
      </c>
      <c r="CA40" s="42">
        <v>103.2</v>
      </c>
      <c r="CB40" s="42">
        <v>103.2</v>
      </c>
      <c r="CC40" s="42">
        <v>103.2</v>
      </c>
      <c r="CD40" s="42">
        <v>103.2</v>
      </c>
      <c r="CE40" s="42">
        <v>109.6</v>
      </c>
      <c r="CF40" s="42">
        <v>112</v>
      </c>
      <c r="CG40" s="42">
        <v>112</v>
      </c>
      <c r="CH40" s="42">
        <v>116.9</v>
      </c>
      <c r="CI40" s="42">
        <v>126.6</v>
      </c>
      <c r="CJ40" s="42">
        <v>128.30000000000001</v>
      </c>
      <c r="CK40" s="42">
        <v>128.30000000000001</v>
      </c>
      <c r="CL40" s="42">
        <v>128.30000000000001</v>
      </c>
      <c r="CM40" s="42">
        <v>128.30000000000001</v>
      </c>
      <c r="CN40" s="42">
        <v>128.30000000000001</v>
      </c>
      <c r="CO40" s="42">
        <v>129.5</v>
      </c>
      <c r="CP40" s="42">
        <v>129.6</v>
      </c>
      <c r="CQ40" s="42">
        <v>129.69999999999999</v>
      </c>
      <c r="CR40" s="42">
        <v>129.69999999999999</v>
      </c>
      <c r="CS40" s="42">
        <v>129.69999999999999</v>
      </c>
      <c r="CT40" s="42">
        <v>129.69999999999999</v>
      </c>
      <c r="CU40" s="42">
        <v>129.69999999999999</v>
      </c>
      <c r="CV40" s="42">
        <v>123.3</v>
      </c>
      <c r="CW40" s="42">
        <v>123.5</v>
      </c>
      <c r="CX40" s="42">
        <v>126.4</v>
      </c>
      <c r="CY40" s="42">
        <v>126.4</v>
      </c>
      <c r="CZ40" s="42">
        <v>126.4</v>
      </c>
      <c r="DA40" s="42">
        <v>126.4</v>
      </c>
      <c r="DB40" s="42">
        <v>126.4</v>
      </c>
      <c r="DC40" s="42">
        <v>126.7</v>
      </c>
      <c r="DD40" s="42">
        <v>126.7</v>
      </c>
      <c r="DE40" s="42">
        <v>126.7</v>
      </c>
      <c r="DF40" s="42">
        <v>129.9</v>
      </c>
      <c r="DG40" s="42">
        <v>139.19999999999999</v>
      </c>
      <c r="DH40" s="42">
        <v>141.30000000000001</v>
      </c>
      <c r="DI40" s="42">
        <v>144.30000000000001</v>
      </c>
      <c r="DJ40" s="42">
        <v>144.30000000000001</v>
      </c>
      <c r="DK40" s="42">
        <v>144.30000000000001</v>
      </c>
      <c r="DL40" s="42">
        <v>144.30000000000001</v>
      </c>
      <c r="DM40" s="42">
        <v>144.30000000000001</v>
      </c>
      <c r="DN40" s="42">
        <v>142.30000000000001</v>
      </c>
      <c r="DO40" s="42">
        <v>145.80000000000001</v>
      </c>
      <c r="DP40" s="42">
        <v>145.80000000000001</v>
      </c>
      <c r="DQ40" s="42">
        <v>145.80000000000001</v>
      </c>
      <c r="DR40" s="42">
        <v>145.80000000000001</v>
      </c>
      <c r="DS40" s="42">
        <v>145.80000000000001</v>
      </c>
      <c r="DT40" s="41">
        <v>3</v>
      </c>
      <c r="DU40" s="42">
        <v>102.2</v>
      </c>
      <c r="DV40" s="42">
        <v>102.3</v>
      </c>
      <c r="DW40" s="42">
        <v>102.1</v>
      </c>
      <c r="DX40" s="42">
        <v>102.9</v>
      </c>
      <c r="DY40" s="42">
        <v>103.1</v>
      </c>
      <c r="DZ40" s="42">
        <v>99.7</v>
      </c>
      <c r="EA40" s="42">
        <v>102.6</v>
      </c>
      <c r="EB40" s="42">
        <v>101.2</v>
      </c>
      <c r="EC40" s="42">
        <v>101.9</v>
      </c>
      <c r="ED40" s="42">
        <v>102.7</v>
      </c>
      <c r="EE40" s="42">
        <v>102.4</v>
      </c>
      <c r="EF40" s="42">
        <v>103</v>
      </c>
      <c r="EG40" s="42">
        <v>103</v>
      </c>
      <c r="EH40" s="42">
        <v>105.9</v>
      </c>
      <c r="EI40" s="42">
        <v>111</v>
      </c>
      <c r="EJ40" s="42">
        <v>110.6</v>
      </c>
      <c r="EK40" s="42">
        <v>111</v>
      </c>
      <c r="EL40" s="42">
        <v>111</v>
      </c>
      <c r="EM40" s="42">
        <v>111.4</v>
      </c>
      <c r="EN40" s="42">
        <v>112</v>
      </c>
      <c r="EO40" s="42">
        <v>112</v>
      </c>
      <c r="EP40" s="42">
        <v>112.4</v>
      </c>
      <c r="EQ40" s="42">
        <v>111.7</v>
      </c>
      <c r="ER40" s="42">
        <v>111.6</v>
      </c>
      <c r="ES40" s="42">
        <v>112.7</v>
      </c>
      <c r="ET40" s="42">
        <v>114.3</v>
      </c>
      <c r="EU40" s="42">
        <v>114.9</v>
      </c>
      <c r="EV40" s="42">
        <v>115.4</v>
      </c>
      <c r="EW40" s="42">
        <v>115.5</v>
      </c>
      <c r="EX40" s="42">
        <v>116.9</v>
      </c>
      <c r="EY40" s="42">
        <v>116.9</v>
      </c>
      <c r="EZ40" s="42">
        <v>117.7</v>
      </c>
      <c r="FA40" s="42">
        <v>118.1</v>
      </c>
      <c r="FB40" s="42">
        <v>119.4</v>
      </c>
      <c r="FC40" s="42">
        <v>119.8</v>
      </c>
      <c r="FD40" s="42">
        <v>120.2</v>
      </c>
      <c r="FE40" s="42">
        <v>120.2</v>
      </c>
      <c r="FF40" s="42">
        <v>119.9</v>
      </c>
      <c r="FG40" s="42">
        <v>120.9</v>
      </c>
      <c r="FH40" s="42">
        <v>121</v>
      </c>
      <c r="FI40" s="42">
        <v>120.2</v>
      </c>
      <c r="FJ40" s="42">
        <v>120.4</v>
      </c>
      <c r="FK40" s="42">
        <v>120.2</v>
      </c>
      <c r="FL40" s="42">
        <v>118.4</v>
      </c>
      <c r="FM40" s="42">
        <v>119.3</v>
      </c>
      <c r="FN40" s="42">
        <v>119.5</v>
      </c>
      <c r="FO40" s="42">
        <v>119</v>
      </c>
      <c r="FP40" s="42">
        <v>118.7</v>
      </c>
      <c r="FQ40" s="42">
        <v>120.5</v>
      </c>
      <c r="FR40" s="42">
        <v>119</v>
      </c>
      <c r="FS40" s="42">
        <v>121.6</v>
      </c>
      <c r="FT40" s="42">
        <v>123</v>
      </c>
      <c r="FU40" s="42">
        <v>123.7</v>
      </c>
      <c r="FV40" s="42">
        <v>123.5</v>
      </c>
      <c r="FW40" s="42">
        <v>123.83333333333333</v>
      </c>
      <c r="FX40" s="42">
        <v>124.83333333333333</v>
      </c>
      <c r="FY40" s="42">
        <v>125.4</v>
      </c>
      <c r="FZ40" s="42">
        <v>125.1</v>
      </c>
      <c r="GA40" s="42">
        <v>125.26666666666667</v>
      </c>
      <c r="GB40" s="42">
        <v>125.2</v>
      </c>
    </row>
    <row r="41" spans="1:184" s="40" customFormat="1" ht="12" x14ac:dyDescent="0.2">
      <c r="A41" s="40" t="s">
        <v>220</v>
      </c>
      <c r="B41" s="41">
        <v>14</v>
      </c>
      <c r="C41" s="42">
        <v>103</v>
      </c>
      <c r="D41" s="42">
        <v>101.6</v>
      </c>
      <c r="E41" s="42">
        <v>101.6</v>
      </c>
      <c r="F41" s="42">
        <v>102.1</v>
      </c>
      <c r="G41" s="42">
        <v>103</v>
      </c>
      <c r="H41" s="42">
        <v>104.4</v>
      </c>
      <c r="I41" s="42">
        <v>104.9</v>
      </c>
      <c r="J41" s="42">
        <v>107.2</v>
      </c>
      <c r="K41" s="42">
        <v>104.1</v>
      </c>
      <c r="L41" s="42">
        <v>108.2</v>
      </c>
      <c r="M41" s="42">
        <v>112.6</v>
      </c>
      <c r="N41" s="42">
        <v>113</v>
      </c>
      <c r="O41" s="42">
        <v>113.9</v>
      </c>
      <c r="P41" s="42">
        <v>123.6</v>
      </c>
      <c r="Q41" s="42">
        <v>125.9</v>
      </c>
      <c r="R41" s="42">
        <v>125.9</v>
      </c>
      <c r="S41" s="42">
        <v>119.5</v>
      </c>
      <c r="T41" s="42">
        <v>109.4</v>
      </c>
      <c r="U41" s="42">
        <v>111.9</v>
      </c>
      <c r="V41" s="42">
        <v>111.8</v>
      </c>
      <c r="W41" s="42">
        <v>110.1</v>
      </c>
      <c r="X41" s="42">
        <v>117.6</v>
      </c>
      <c r="Y41" s="42">
        <v>121</v>
      </c>
      <c r="Z41" s="42">
        <v>120.7</v>
      </c>
      <c r="AA41" s="42">
        <v>124.8</v>
      </c>
      <c r="AB41" s="42">
        <v>125.4</v>
      </c>
      <c r="AC41" s="42">
        <v>126</v>
      </c>
      <c r="AD41" s="42">
        <v>129.4</v>
      </c>
      <c r="AE41" s="42">
        <v>130.5</v>
      </c>
      <c r="AF41" s="42">
        <v>130.4</v>
      </c>
      <c r="AG41" s="42">
        <v>130.4</v>
      </c>
      <c r="AH41" s="42">
        <v>133.5</v>
      </c>
      <c r="AI41" s="42">
        <v>133.5</v>
      </c>
      <c r="AJ41" s="42">
        <v>131.69999999999999</v>
      </c>
      <c r="AK41" s="42">
        <v>131.69999999999999</v>
      </c>
      <c r="AL41" s="42">
        <v>133.69999999999999</v>
      </c>
      <c r="AM41" s="42">
        <v>135.1</v>
      </c>
      <c r="AN41" s="42">
        <v>136.19999999999999</v>
      </c>
      <c r="AO41" s="42">
        <v>138.4</v>
      </c>
      <c r="AP41" s="42">
        <v>145</v>
      </c>
      <c r="AQ41" s="42">
        <v>144</v>
      </c>
      <c r="AR41" s="42">
        <v>141.69999999999999</v>
      </c>
      <c r="AS41" s="42">
        <v>141.4</v>
      </c>
      <c r="AT41" s="42">
        <v>139</v>
      </c>
      <c r="AU41" s="42">
        <v>139.4</v>
      </c>
      <c r="AV41" s="42">
        <v>139.4</v>
      </c>
      <c r="AW41" s="42">
        <v>139.4</v>
      </c>
      <c r="AX41" s="42">
        <v>143.1</v>
      </c>
      <c r="AY41" s="42">
        <v>147.19999999999999</v>
      </c>
      <c r="AZ41" s="42">
        <v>149.19999999999999</v>
      </c>
      <c r="BA41" s="42">
        <v>151.1</v>
      </c>
      <c r="BB41" s="42">
        <v>151.1</v>
      </c>
      <c r="BC41" s="42">
        <v>151.1</v>
      </c>
      <c r="BD41" s="42">
        <v>149.4</v>
      </c>
      <c r="BE41" s="42">
        <v>149.4</v>
      </c>
      <c r="BF41" s="42">
        <v>149.4</v>
      </c>
      <c r="BG41" s="42">
        <v>153.19999999999999</v>
      </c>
      <c r="BH41" s="42">
        <v>153.19999999999999</v>
      </c>
      <c r="BI41" s="42">
        <v>153.19999999999999</v>
      </c>
      <c r="BJ41" s="42">
        <v>152.1</v>
      </c>
      <c r="BK41" s="41">
        <v>10</v>
      </c>
      <c r="BL41" s="42">
        <v>101.1</v>
      </c>
      <c r="BM41" s="42">
        <v>101.1</v>
      </c>
      <c r="BN41" s="42">
        <v>100.1</v>
      </c>
      <c r="BO41" s="42">
        <v>102.7</v>
      </c>
      <c r="BP41" s="42">
        <v>102.7</v>
      </c>
      <c r="BQ41" s="42">
        <v>103.6</v>
      </c>
      <c r="BR41" s="42">
        <v>103.6</v>
      </c>
      <c r="BS41" s="42">
        <v>103.6</v>
      </c>
      <c r="BT41" s="42">
        <v>104.6</v>
      </c>
      <c r="BU41" s="42">
        <v>104</v>
      </c>
      <c r="BV41" s="42">
        <v>104.6</v>
      </c>
      <c r="BW41" s="42">
        <v>104.6</v>
      </c>
      <c r="BX41" s="42">
        <v>106.4</v>
      </c>
      <c r="BY41" s="42">
        <v>106.4</v>
      </c>
      <c r="BZ41" s="42">
        <v>101.9</v>
      </c>
      <c r="CA41" s="42">
        <v>101.9</v>
      </c>
      <c r="CB41" s="42">
        <v>101.5</v>
      </c>
      <c r="CC41" s="42">
        <v>101.5</v>
      </c>
      <c r="CD41" s="42">
        <v>101.5</v>
      </c>
      <c r="CE41" s="42">
        <v>101.6</v>
      </c>
      <c r="CF41" s="42">
        <v>101.6</v>
      </c>
      <c r="CG41" s="42">
        <v>101.1</v>
      </c>
      <c r="CH41" s="42">
        <v>106.1</v>
      </c>
      <c r="CI41" s="42">
        <v>104.5</v>
      </c>
      <c r="CJ41" s="42">
        <v>107.8</v>
      </c>
      <c r="CK41" s="42">
        <v>103.9</v>
      </c>
      <c r="CL41" s="42">
        <v>107.3</v>
      </c>
      <c r="CM41" s="42">
        <v>106.6</v>
      </c>
      <c r="CN41" s="42">
        <v>103.7</v>
      </c>
      <c r="CO41" s="42">
        <v>103.7</v>
      </c>
      <c r="CP41" s="42">
        <v>103.9</v>
      </c>
      <c r="CQ41" s="42">
        <v>104.1</v>
      </c>
      <c r="CR41" s="42">
        <v>105.1</v>
      </c>
      <c r="CS41" s="42">
        <v>105.2</v>
      </c>
      <c r="CT41" s="42">
        <v>105.7</v>
      </c>
      <c r="CU41" s="42">
        <v>105.7</v>
      </c>
      <c r="CV41" s="42">
        <v>106.3</v>
      </c>
      <c r="CW41" s="42">
        <v>104.8</v>
      </c>
      <c r="CX41" s="42">
        <v>103.4</v>
      </c>
      <c r="CY41" s="42">
        <v>106.1</v>
      </c>
      <c r="CZ41" s="42">
        <v>106.8</v>
      </c>
      <c r="DA41" s="42">
        <v>108.2</v>
      </c>
      <c r="DB41" s="42">
        <v>107.2</v>
      </c>
      <c r="DC41" s="42">
        <v>107.6</v>
      </c>
      <c r="DD41" s="42">
        <v>108.3</v>
      </c>
      <c r="DE41" s="42">
        <v>111.6</v>
      </c>
      <c r="DF41" s="42">
        <v>117.3</v>
      </c>
      <c r="DG41" s="42">
        <v>120.9</v>
      </c>
      <c r="DH41" s="42">
        <v>123.2</v>
      </c>
      <c r="DI41" s="42">
        <v>122.8</v>
      </c>
      <c r="DJ41" s="42">
        <v>120.3</v>
      </c>
      <c r="DK41" s="42">
        <v>120.3</v>
      </c>
      <c r="DL41" s="42">
        <v>120.7</v>
      </c>
      <c r="DM41" s="42">
        <v>120.6</v>
      </c>
      <c r="DN41" s="42">
        <v>120.6</v>
      </c>
      <c r="DO41" s="42">
        <v>120.6</v>
      </c>
      <c r="DP41" s="42">
        <v>122.2</v>
      </c>
      <c r="DQ41" s="42">
        <v>120.1</v>
      </c>
      <c r="DR41" s="42">
        <v>120.1</v>
      </c>
      <c r="DS41" s="42">
        <v>118.9</v>
      </c>
      <c r="DT41" s="41">
        <v>6</v>
      </c>
      <c r="DU41" s="42">
        <v>97.7</v>
      </c>
      <c r="DV41" s="42">
        <v>95.1</v>
      </c>
      <c r="DW41" s="42">
        <v>95.5</v>
      </c>
      <c r="DX41" s="42">
        <v>96.6</v>
      </c>
      <c r="DY41" s="42">
        <v>95.9</v>
      </c>
      <c r="DZ41" s="42">
        <v>96</v>
      </c>
      <c r="EA41" s="42">
        <v>94</v>
      </c>
      <c r="EB41" s="42">
        <v>91.5</v>
      </c>
      <c r="EC41" s="42">
        <v>91.9</v>
      </c>
      <c r="ED41" s="42">
        <v>91.2</v>
      </c>
      <c r="EE41" s="42">
        <v>92.3</v>
      </c>
      <c r="EF41" s="42">
        <v>92.1</v>
      </c>
      <c r="EG41" s="42">
        <v>93</v>
      </c>
      <c r="EH41" s="42">
        <v>94.4</v>
      </c>
      <c r="EI41" s="42">
        <v>97.4</v>
      </c>
      <c r="EJ41" s="42">
        <v>97.5</v>
      </c>
      <c r="EK41" s="42">
        <v>96.8</v>
      </c>
      <c r="EL41" s="42">
        <v>97.7</v>
      </c>
      <c r="EM41" s="42">
        <v>98.2</v>
      </c>
      <c r="EN41" s="42">
        <v>97.2</v>
      </c>
      <c r="EO41" s="42">
        <v>97.6</v>
      </c>
      <c r="EP41" s="42">
        <v>97.7</v>
      </c>
      <c r="EQ41" s="42">
        <v>98.4</v>
      </c>
      <c r="ER41" s="42">
        <v>99.2</v>
      </c>
      <c r="ES41" s="42">
        <v>99.6</v>
      </c>
      <c r="ET41" s="42">
        <v>99.5</v>
      </c>
      <c r="EU41" s="42">
        <v>99.2</v>
      </c>
      <c r="EV41" s="42">
        <v>98.6</v>
      </c>
      <c r="EW41" s="42">
        <v>98.5</v>
      </c>
      <c r="EX41" s="42">
        <v>98</v>
      </c>
      <c r="EY41" s="42">
        <v>98.4</v>
      </c>
      <c r="EZ41" s="42">
        <v>99.3</v>
      </c>
      <c r="FA41" s="42">
        <v>97.1</v>
      </c>
      <c r="FB41" s="42">
        <v>96.2</v>
      </c>
      <c r="FC41" s="42">
        <v>96.5</v>
      </c>
      <c r="FD41" s="42">
        <v>97.9</v>
      </c>
      <c r="FE41" s="42">
        <v>96.9</v>
      </c>
      <c r="FF41" s="42">
        <v>95.8</v>
      </c>
      <c r="FG41" s="42">
        <v>100.9</v>
      </c>
      <c r="FH41" s="42">
        <v>100.8</v>
      </c>
      <c r="FI41" s="42">
        <v>100.6</v>
      </c>
      <c r="FJ41" s="42">
        <v>99.3</v>
      </c>
      <c r="FK41" s="42">
        <v>98.7</v>
      </c>
      <c r="FL41" s="42">
        <v>97.4</v>
      </c>
      <c r="FM41" s="42">
        <v>97.5</v>
      </c>
      <c r="FN41" s="42">
        <v>97.9</v>
      </c>
      <c r="FO41" s="42">
        <v>97</v>
      </c>
      <c r="FP41" s="42">
        <v>95.5</v>
      </c>
      <c r="FQ41" s="42">
        <v>96.9</v>
      </c>
      <c r="FR41" s="42">
        <v>97.4</v>
      </c>
      <c r="FS41" s="42">
        <v>95.9</v>
      </c>
      <c r="FT41" s="42">
        <v>95.2</v>
      </c>
      <c r="FU41" s="42">
        <v>95.5</v>
      </c>
      <c r="FV41" s="42">
        <v>97.5</v>
      </c>
      <c r="FW41" s="42">
        <v>97.816666666666663</v>
      </c>
      <c r="FX41" s="42">
        <v>98.15</v>
      </c>
      <c r="FY41" s="42">
        <v>98.15</v>
      </c>
      <c r="FZ41" s="42">
        <v>99.466666666666683</v>
      </c>
      <c r="GA41" s="42">
        <v>100.21666666666665</v>
      </c>
      <c r="GB41" s="42">
        <v>100.33333333333333</v>
      </c>
    </row>
    <row r="42" spans="1:184" x14ac:dyDescent="0.25">
      <c r="A42" s="43" t="s">
        <v>221</v>
      </c>
      <c r="B42" s="37">
        <f>B43</f>
        <v>6</v>
      </c>
      <c r="C42" s="39">
        <f t="shared" ref="C42:BJ42" si="24">C43</f>
        <v>100</v>
      </c>
      <c r="D42" s="39">
        <f t="shared" si="24"/>
        <v>100</v>
      </c>
      <c r="E42" s="39">
        <f t="shared" si="24"/>
        <v>102.3</v>
      </c>
      <c r="F42" s="39">
        <f t="shared" si="24"/>
        <v>100.9</v>
      </c>
      <c r="G42" s="39">
        <f t="shared" si="24"/>
        <v>100.9</v>
      </c>
      <c r="H42" s="39">
        <f t="shared" si="24"/>
        <v>103.5</v>
      </c>
      <c r="I42" s="39">
        <f t="shared" si="24"/>
        <v>103.5</v>
      </c>
      <c r="J42" s="39">
        <f t="shared" si="24"/>
        <v>105.6</v>
      </c>
      <c r="K42" s="39">
        <f t="shared" si="24"/>
        <v>115.8</v>
      </c>
      <c r="L42" s="39">
        <f t="shared" si="24"/>
        <v>116</v>
      </c>
      <c r="M42" s="39">
        <f t="shared" si="24"/>
        <v>116</v>
      </c>
      <c r="N42" s="39">
        <f t="shared" si="24"/>
        <v>116</v>
      </c>
      <c r="O42" s="39">
        <f t="shared" si="24"/>
        <v>116</v>
      </c>
      <c r="P42" s="39">
        <f t="shared" si="24"/>
        <v>116</v>
      </c>
      <c r="Q42" s="39">
        <f t="shared" si="24"/>
        <v>116</v>
      </c>
      <c r="R42" s="39">
        <f t="shared" si="24"/>
        <v>116</v>
      </c>
      <c r="S42" s="39">
        <f t="shared" si="24"/>
        <v>116</v>
      </c>
      <c r="T42" s="39">
        <f t="shared" si="24"/>
        <v>125.3</v>
      </c>
      <c r="U42" s="39">
        <f t="shared" si="24"/>
        <v>125.3</v>
      </c>
      <c r="V42" s="39">
        <f t="shared" si="24"/>
        <v>125.3</v>
      </c>
      <c r="W42" s="39">
        <f t="shared" si="24"/>
        <v>125.3</v>
      </c>
      <c r="X42" s="39">
        <f t="shared" si="24"/>
        <v>127.4</v>
      </c>
      <c r="Y42" s="39">
        <f t="shared" si="24"/>
        <v>131.69999999999999</v>
      </c>
      <c r="Z42" s="39">
        <f t="shared" si="24"/>
        <v>131.69999999999999</v>
      </c>
      <c r="AA42" s="39">
        <f t="shared" si="24"/>
        <v>131.69999999999999</v>
      </c>
      <c r="AB42" s="39">
        <f t="shared" si="24"/>
        <v>136.1</v>
      </c>
      <c r="AC42" s="39">
        <f t="shared" si="24"/>
        <v>136.1</v>
      </c>
      <c r="AD42" s="39">
        <f t="shared" si="24"/>
        <v>134.19999999999999</v>
      </c>
      <c r="AE42" s="39">
        <f t="shared" si="24"/>
        <v>138.5</v>
      </c>
      <c r="AF42" s="39">
        <f t="shared" si="24"/>
        <v>138.5</v>
      </c>
      <c r="AG42" s="39">
        <f t="shared" si="24"/>
        <v>138.5</v>
      </c>
      <c r="AH42" s="39">
        <f t="shared" si="24"/>
        <v>138.5</v>
      </c>
      <c r="AI42" s="39">
        <f t="shared" si="24"/>
        <v>138.5</v>
      </c>
      <c r="AJ42" s="39">
        <f t="shared" si="24"/>
        <v>138.5</v>
      </c>
      <c r="AK42" s="39">
        <f t="shared" si="24"/>
        <v>138.5</v>
      </c>
      <c r="AL42" s="39">
        <f t="shared" si="24"/>
        <v>138.5</v>
      </c>
      <c r="AM42" s="39">
        <f t="shared" si="24"/>
        <v>138.5</v>
      </c>
      <c r="AN42" s="39">
        <f t="shared" si="24"/>
        <v>146.9</v>
      </c>
      <c r="AO42" s="39">
        <f t="shared" si="24"/>
        <v>146.9</v>
      </c>
      <c r="AP42" s="39">
        <f t="shared" si="24"/>
        <v>146.9</v>
      </c>
      <c r="AQ42" s="39">
        <f t="shared" si="24"/>
        <v>153.9</v>
      </c>
      <c r="AR42" s="39">
        <f t="shared" si="24"/>
        <v>153.9</v>
      </c>
      <c r="AS42" s="39">
        <f t="shared" si="24"/>
        <v>153.9</v>
      </c>
      <c r="AT42" s="39">
        <f t="shared" si="24"/>
        <v>153.9</v>
      </c>
      <c r="AU42" s="39">
        <f t="shared" si="24"/>
        <v>155.6</v>
      </c>
      <c r="AV42" s="39">
        <f t="shared" si="24"/>
        <v>155.6</v>
      </c>
      <c r="AW42" s="39">
        <f t="shared" si="24"/>
        <v>155.6</v>
      </c>
      <c r="AX42" s="39">
        <f t="shared" si="24"/>
        <v>155.6</v>
      </c>
      <c r="AY42" s="39">
        <f t="shared" si="24"/>
        <v>155.6</v>
      </c>
      <c r="AZ42" s="39">
        <f t="shared" si="24"/>
        <v>155.6</v>
      </c>
      <c r="BA42" s="39">
        <f t="shared" si="24"/>
        <v>155.6</v>
      </c>
      <c r="BB42" s="39">
        <f t="shared" si="24"/>
        <v>155.6</v>
      </c>
      <c r="BC42" s="39">
        <f t="shared" si="24"/>
        <v>155.6</v>
      </c>
      <c r="BD42" s="39">
        <f t="shared" si="24"/>
        <v>155.69999999999999</v>
      </c>
      <c r="BE42" s="39">
        <f t="shared" si="24"/>
        <v>155.69999999999999</v>
      </c>
      <c r="BF42" s="39">
        <f t="shared" si="24"/>
        <v>156.9</v>
      </c>
      <c r="BG42" s="39">
        <f t="shared" si="24"/>
        <v>156.9</v>
      </c>
      <c r="BH42" s="39">
        <f t="shared" si="24"/>
        <v>156.9</v>
      </c>
      <c r="BI42" s="39">
        <f t="shared" si="24"/>
        <v>156.9</v>
      </c>
      <c r="BJ42" s="39">
        <f t="shared" si="24"/>
        <v>156.9</v>
      </c>
      <c r="BK42" s="37">
        <f>BK43</f>
        <v>6</v>
      </c>
      <c r="BL42" s="39">
        <f>BL43</f>
        <v>106.4</v>
      </c>
      <c r="BM42" s="39">
        <f t="shared" ref="BM42:DS42" si="25">BM43</f>
        <v>108.4</v>
      </c>
      <c r="BN42" s="39">
        <f t="shared" si="25"/>
        <v>108.4</v>
      </c>
      <c r="BO42" s="39">
        <f t="shared" si="25"/>
        <v>108.4</v>
      </c>
      <c r="BP42" s="39">
        <f t="shared" si="25"/>
        <v>108.4</v>
      </c>
      <c r="BQ42" s="39">
        <f t="shared" si="25"/>
        <v>110.3</v>
      </c>
      <c r="BR42" s="39">
        <f t="shared" si="25"/>
        <v>110.3</v>
      </c>
      <c r="BS42" s="39">
        <f t="shared" si="25"/>
        <v>115.8</v>
      </c>
      <c r="BT42" s="39">
        <f t="shared" si="25"/>
        <v>115.8</v>
      </c>
      <c r="BU42" s="39">
        <f t="shared" si="25"/>
        <v>117.4</v>
      </c>
      <c r="BV42" s="39">
        <f t="shared" si="25"/>
        <v>120.3</v>
      </c>
      <c r="BW42" s="39">
        <f t="shared" si="25"/>
        <v>120.3</v>
      </c>
      <c r="BX42" s="39">
        <f t="shared" si="25"/>
        <v>122.4</v>
      </c>
      <c r="BY42" s="39">
        <f t="shared" si="25"/>
        <v>122.4</v>
      </c>
      <c r="BZ42" s="39">
        <f t="shared" si="25"/>
        <v>126</v>
      </c>
      <c r="CA42" s="39">
        <f t="shared" si="25"/>
        <v>126</v>
      </c>
      <c r="CB42" s="39">
        <f t="shared" si="25"/>
        <v>126.8</v>
      </c>
      <c r="CC42" s="39">
        <f t="shared" si="25"/>
        <v>126.8</v>
      </c>
      <c r="CD42" s="39">
        <f t="shared" si="25"/>
        <v>126.8</v>
      </c>
      <c r="CE42" s="39">
        <f t="shared" si="25"/>
        <v>128.30000000000001</v>
      </c>
      <c r="CF42" s="39">
        <f t="shared" si="25"/>
        <v>131.30000000000001</v>
      </c>
      <c r="CG42" s="39">
        <f t="shared" si="25"/>
        <v>131.30000000000001</v>
      </c>
      <c r="CH42" s="39">
        <f t="shared" si="25"/>
        <v>131.30000000000001</v>
      </c>
      <c r="CI42" s="39">
        <f t="shared" si="25"/>
        <v>131.30000000000001</v>
      </c>
      <c r="CJ42" s="39">
        <f t="shared" si="25"/>
        <v>139.4</v>
      </c>
      <c r="CK42" s="39">
        <f t="shared" si="25"/>
        <v>139.4</v>
      </c>
      <c r="CL42" s="39">
        <f t="shared" si="25"/>
        <v>141.1</v>
      </c>
      <c r="CM42" s="39">
        <f t="shared" si="25"/>
        <v>141.1</v>
      </c>
      <c r="CN42" s="39">
        <f t="shared" si="25"/>
        <v>141.1</v>
      </c>
      <c r="CO42" s="39">
        <f t="shared" si="25"/>
        <v>139.9</v>
      </c>
      <c r="CP42" s="39">
        <f t="shared" si="25"/>
        <v>138.4</v>
      </c>
      <c r="CQ42" s="39">
        <f t="shared" si="25"/>
        <v>138.30000000000001</v>
      </c>
      <c r="CR42" s="39">
        <f t="shared" si="25"/>
        <v>141.69999999999999</v>
      </c>
      <c r="CS42" s="39">
        <f t="shared" si="25"/>
        <v>142</v>
      </c>
      <c r="CT42" s="39">
        <f t="shared" si="25"/>
        <v>141.80000000000001</v>
      </c>
      <c r="CU42" s="39">
        <f t="shared" si="25"/>
        <v>141.80000000000001</v>
      </c>
      <c r="CV42" s="39">
        <f t="shared" si="25"/>
        <v>141.80000000000001</v>
      </c>
      <c r="CW42" s="39">
        <f t="shared" si="25"/>
        <v>141.6</v>
      </c>
      <c r="CX42" s="39">
        <f t="shared" si="25"/>
        <v>141.80000000000001</v>
      </c>
      <c r="CY42" s="39">
        <f t="shared" si="25"/>
        <v>141</v>
      </c>
      <c r="CZ42" s="39">
        <f t="shared" si="25"/>
        <v>141</v>
      </c>
      <c r="DA42" s="39">
        <f t="shared" si="25"/>
        <v>141</v>
      </c>
      <c r="DB42" s="39">
        <f t="shared" si="25"/>
        <v>145.69999999999999</v>
      </c>
      <c r="DC42" s="39">
        <f t="shared" si="25"/>
        <v>146.30000000000001</v>
      </c>
      <c r="DD42" s="39">
        <f t="shared" si="25"/>
        <v>146.30000000000001</v>
      </c>
      <c r="DE42" s="39">
        <f t="shared" si="25"/>
        <v>147</v>
      </c>
      <c r="DF42" s="39">
        <f t="shared" si="25"/>
        <v>145.4</v>
      </c>
      <c r="DG42" s="39">
        <f t="shared" si="25"/>
        <v>151</v>
      </c>
      <c r="DH42" s="39">
        <f t="shared" si="25"/>
        <v>151.19999999999999</v>
      </c>
      <c r="DI42" s="39">
        <f t="shared" si="25"/>
        <v>150.80000000000001</v>
      </c>
      <c r="DJ42" s="39">
        <f t="shared" si="25"/>
        <v>150.80000000000001</v>
      </c>
      <c r="DK42" s="39">
        <f t="shared" si="25"/>
        <v>150.80000000000001</v>
      </c>
      <c r="DL42" s="39">
        <f t="shared" si="25"/>
        <v>151.6</v>
      </c>
      <c r="DM42" s="39">
        <f t="shared" si="25"/>
        <v>151.5</v>
      </c>
      <c r="DN42" s="39">
        <f t="shared" si="25"/>
        <v>151.6</v>
      </c>
      <c r="DO42" s="39">
        <f t="shared" si="25"/>
        <v>151.6</v>
      </c>
      <c r="DP42" s="39">
        <f t="shared" si="25"/>
        <v>151.6</v>
      </c>
      <c r="DQ42" s="39">
        <f t="shared" si="25"/>
        <v>151.80000000000001</v>
      </c>
      <c r="DR42" s="39">
        <f t="shared" si="25"/>
        <v>152.1</v>
      </c>
      <c r="DS42" s="39">
        <f t="shared" si="25"/>
        <v>152</v>
      </c>
      <c r="DT42" s="37">
        <f>DT43</f>
        <v>6</v>
      </c>
      <c r="DU42" s="39">
        <f>DU43</f>
        <v>101.2</v>
      </c>
      <c r="DV42" s="39">
        <f t="shared" ref="DV42:GB42" si="26">DV43</f>
        <v>101.4</v>
      </c>
      <c r="DW42" s="39">
        <f t="shared" si="26"/>
        <v>100.1</v>
      </c>
      <c r="DX42" s="39">
        <f t="shared" si="26"/>
        <v>99.7</v>
      </c>
      <c r="DY42" s="39">
        <f t="shared" si="26"/>
        <v>99.7</v>
      </c>
      <c r="DZ42" s="39">
        <f t="shared" si="26"/>
        <v>99.7</v>
      </c>
      <c r="EA42" s="39">
        <f t="shared" si="26"/>
        <v>100.2</v>
      </c>
      <c r="EB42" s="39">
        <f t="shared" si="26"/>
        <v>99.9</v>
      </c>
      <c r="EC42" s="39">
        <f t="shared" si="26"/>
        <v>101.2</v>
      </c>
      <c r="ED42" s="39">
        <f t="shared" si="26"/>
        <v>100.3</v>
      </c>
      <c r="EE42" s="39">
        <f t="shared" si="26"/>
        <v>100.6</v>
      </c>
      <c r="EF42" s="39">
        <f t="shared" si="26"/>
        <v>100.6</v>
      </c>
      <c r="EG42" s="39">
        <f t="shared" si="26"/>
        <v>100.7</v>
      </c>
      <c r="EH42" s="39">
        <f t="shared" si="26"/>
        <v>101</v>
      </c>
      <c r="EI42" s="39">
        <f t="shared" si="26"/>
        <v>102.7</v>
      </c>
      <c r="EJ42" s="39">
        <f t="shared" si="26"/>
        <v>103</v>
      </c>
      <c r="EK42" s="39">
        <f t="shared" si="26"/>
        <v>102.8</v>
      </c>
      <c r="EL42" s="39">
        <f t="shared" si="26"/>
        <v>102.9</v>
      </c>
      <c r="EM42" s="39">
        <f t="shared" si="26"/>
        <v>103</v>
      </c>
      <c r="EN42" s="39">
        <f t="shared" si="26"/>
        <v>103</v>
      </c>
      <c r="EO42" s="39">
        <f t="shared" si="26"/>
        <v>113.2</v>
      </c>
      <c r="EP42" s="39">
        <f t="shared" si="26"/>
        <v>114.3</v>
      </c>
      <c r="EQ42" s="39">
        <f t="shared" si="26"/>
        <v>114.4</v>
      </c>
      <c r="ER42" s="39">
        <f t="shared" si="26"/>
        <v>114.7</v>
      </c>
      <c r="ES42" s="39">
        <f t="shared" si="26"/>
        <v>114.8</v>
      </c>
      <c r="ET42" s="39">
        <f t="shared" si="26"/>
        <v>115.1</v>
      </c>
      <c r="EU42" s="39">
        <f t="shared" si="26"/>
        <v>115.1</v>
      </c>
      <c r="EV42" s="39">
        <f t="shared" si="26"/>
        <v>115.1</v>
      </c>
      <c r="EW42" s="39">
        <f t="shared" si="26"/>
        <v>115.1</v>
      </c>
      <c r="EX42" s="39">
        <f t="shared" si="26"/>
        <v>114.9</v>
      </c>
      <c r="EY42" s="39">
        <f t="shared" si="26"/>
        <v>114.6</v>
      </c>
      <c r="EZ42" s="39">
        <f t="shared" si="26"/>
        <v>115</v>
      </c>
      <c r="FA42" s="39">
        <f t="shared" si="26"/>
        <v>115.2</v>
      </c>
      <c r="FB42" s="39">
        <f t="shared" si="26"/>
        <v>115.6</v>
      </c>
      <c r="FC42" s="39">
        <f t="shared" si="26"/>
        <v>115.3</v>
      </c>
      <c r="FD42" s="39">
        <f t="shared" si="26"/>
        <v>115.5</v>
      </c>
      <c r="FE42" s="39">
        <f t="shared" si="26"/>
        <v>116.3</v>
      </c>
      <c r="FF42" s="39">
        <f t="shared" si="26"/>
        <v>116.7</v>
      </c>
      <c r="FG42" s="39">
        <f t="shared" si="26"/>
        <v>117.5</v>
      </c>
      <c r="FH42" s="39">
        <f t="shared" si="26"/>
        <v>117.8</v>
      </c>
      <c r="FI42" s="39">
        <f t="shared" si="26"/>
        <v>117.6</v>
      </c>
      <c r="FJ42" s="39">
        <f t="shared" si="26"/>
        <v>118.2</v>
      </c>
      <c r="FK42" s="39">
        <f t="shared" si="26"/>
        <v>117.9</v>
      </c>
      <c r="FL42" s="39">
        <f t="shared" si="26"/>
        <v>118.1</v>
      </c>
      <c r="FM42" s="39">
        <f t="shared" si="26"/>
        <v>118.3</v>
      </c>
      <c r="FN42" s="39">
        <f t="shared" si="26"/>
        <v>118.7</v>
      </c>
      <c r="FO42" s="39">
        <f t="shared" si="26"/>
        <v>118.5</v>
      </c>
      <c r="FP42" s="39">
        <f t="shared" si="26"/>
        <v>119.6</v>
      </c>
      <c r="FQ42" s="39">
        <f t="shared" si="26"/>
        <v>120</v>
      </c>
      <c r="FR42" s="38">
        <f t="shared" si="26"/>
        <v>120.3</v>
      </c>
      <c r="FS42" s="38">
        <f t="shared" si="26"/>
        <v>120.7</v>
      </c>
      <c r="FT42" s="38">
        <f t="shared" si="26"/>
        <v>121.2</v>
      </c>
      <c r="FU42" s="38">
        <f t="shared" si="26"/>
        <v>122.7</v>
      </c>
      <c r="FV42" s="38">
        <f t="shared" si="26"/>
        <v>123.5</v>
      </c>
      <c r="FW42" s="38">
        <f t="shared" si="26"/>
        <v>124.73333333333331</v>
      </c>
      <c r="FX42" s="38">
        <f t="shared" si="26"/>
        <v>125.33333333333336</v>
      </c>
      <c r="FY42" s="38">
        <f t="shared" si="26"/>
        <v>125.73333333333333</v>
      </c>
      <c r="FZ42" s="38">
        <f t="shared" si="26"/>
        <v>125.83333333333333</v>
      </c>
      <c r="GA42" s="38">
        <f t="shared" si="26"/>
        <v>125.95</v>
      </c>
      <c r="GB42" s="38">
        <f t="shared" si="26"/>
        <v>125.65</v>
      </c>
    </row>
    <row r="43" spans="1:184" s="40" customFormat="1" ht="12" x14ac:dyDescent="0.2">
      <c r="A43" s="40" t="s">
        <v>222</v>
      </c>
      <c r="B43" s="41">
        <v>6</v>
      </c>
      <c r="C43" s="42">
        <v>100</v>
      </c>
      <c r="D43" s="42">
        <v>100</v>
      </c>
      <c r="E43" s="42">
        <v>102.3</v>
      </c>
      <c r="F43" s="42">
        <v>100.9</v>
      </c>
      <c r="G43" s="42">
        <v>100.9</v>
      </c>
      <c r="H43" s="42">
        <v>103.5</v>
      </c>
      <c r="I43" s="42">
        <v>103.5</v>
      </c>
      <c r="J43" s="42">
        <v>105.6</v>
      </c>
      <c r="K43" s="42">
        <v>115.8</v>
      </c>
      <c r="L43" s="42">
        <v>116</v>
      </c>
      <c r="M43" s="42">
        <v>116</v>
      </c>
      <c r="N43" s="42">
        <v>116</v>
      </c>
      <c r="O43" s="42">
        <v>116</v>
      </c>
      <c r="P43" s="42">
        <v>116</v>
      </c>
      <c r="Q43" s="42">
        <v>116</v>
      </c>
      <c r="R43" s="42">
        <v>116</v>
      </c>
      <c r="S43" s="42">
        <v>116</v>
      </c>
      <c r="T43" s="42">
        <v>125.3</v>
      </c>
      <c r="U43" s="42">
        <v>125.3</v>
      </c>
      <c r="V43" s="42">
        <v>125.3</v>
      </c>
      <c r="W43" s="42">
        <v>125.3</v>
      </c>
      <c r="X43" s="42">
        <v>127.4</v>
      </c>
      <c r="Y43" s="42">
        <v>131.69999999999999</v>
      </c>
      <c r="Z43" s="42">
        <v>131.69999999999999</v>
      </c>
      <c r="AA43" s="42">
        <v>131.69999999999999</v>
      </c>
      <c r="AB43" s="42">
        <v>136.1</v>
      </c>
      <c r="AC43" s="42">
        <v>136.1</v>
      </c>
      <c r="AD43" s="42">
        <v>134.19999999999999</v>
      </c>
      <c r="AE43" s="42">
        <v>138.5</v>
      </c>
      <c r="AF43" s="42">
        <v>138.5</v>
      </c>
      <c r="AG43" s="42">
        <v>138.5</v>
      </c>
      <c r="AH43" s="42">
        <v>138.5</v>
      </c>
      <c r="AI43" s="42">
        <v>138.5</v>
      </c>
      <c r="AJ43" s="42">
        <v>138.5</v>
      </c>
      <c r="AK43" s="42">
        <v>138.5</v>
      </c>
      <c r="AL43" s="42">
        <v>138.5</v>
      </c>
      <c r="AM43" s="42">
        <v>138.5</v>
      </c>
      <c r="AN43" s="42">
        <v>146.9</v>
      </c>
      <c r="AO43" s="42">
        <v>146.9</v>
      </c>
      <c r="AP43" s="42">
        <v>146.9</v>
      </c>
      <c r="AQ43" s="42">
        <v>153.9</v>
      </c>
      <c r="AR43" s="42">
        <v>153.9</v>
      </c>
      <c r="AS43" s="42">
        <v>153.9</v>
      </c>
      <c r="AT43" s="42">
        <v>153.9</v>
      </c>
      <c r="AU43" s="42">
        <v>155.6</v>
      </c>
      <c r="AV43" s="42">
        <v>155.6</v>
      </c>
      <c r="AW43" s="42">
        <v>155.6</v>
      </c>
      <c r="AX43" s="42">
        <v>155.6</v>
      </c>
      <c r="AY43" s="42">
        <v>155.6</v>
      </c>
      <c r="AZ43" s="42">
        <v>155.6</v>
      </c>
      <c r="BA43" s="42">
        <v>155.6</v>
      </c>
      <c r="BB43" s="42">
        <v>155.6</v>
      </c>
      <c r="BC43" s="42">
        <v>155.6</v>
      </c>
      <c r="BD43" s="42">
        <v>155.69999999999999</v>
      </c>
      <c r="BE43" s="42">
        <v>155.69999999999999</v>
      </c>
      <c r="BF43" s="42">
        <v>156.9</v>
      </c>
      <c r="BG43" s="42">
        <v>156.9</v>
      </c>
      <c r="BH43" s="42">
        <v>156.9</v>
      </c>
      <c r="BI43" s="42">
        <v>156.9</v>
      </c>
      <c r="BJ43" s="42">
        <v>156.9</v>
      </c>
      <c r="BK43" s="41">
        <v>6</v>
      </c>
      <c r="BL43" s="42">
        <v>106.4</v>
      </c>
      <c r="BM43" s="42">
        <v>108.4</v>
      </c>
      <c r="BN43" s="42">
        <v>108.4</v>
      </c>
      <c r="BO43" s="42">
        <v>108.4</v>
      </c>
      <c r="BP43" s="42">
        <v>108.4</v>
      </c>
      <c r="BQ43" s="42">
        <v>110.3</v>
      </c>
      <c r="BR43" s="42">
        <v>110.3</v>
      </c>
      <c r="BS43" s="42">
        <v>115.8</v>
      </c>
      <c r="BT43" s="42">
        <v>115.8</v>
      </c>
      <c r="BU43" s="42">
        <v>117.4</v>
      </c>
      <c r="BV43" s="42">
        <v>120.3</v>
      </c>
      <c r="BW43" s="42">
        <v>120.3</v>
      </c>
      <c r="BX43" s="42">
        <v>122.4</v>
      </c>
      <c r="BY43" s="42">
        <v>122.4</v>
      </c>
      <c r="BZ43" s="42">
        <v>126</v>
      </c>
      <c r="CA43" s="42">
        <v>126</v>
      </c>
      <c r="CB43" s="42">
        <v>126.8</v>
      </c>
      <c r="CC43" s="42">
        <v>126.8</v>
      </c>
      <c r="CD43" s="42">
        <v>126.8</v>
      </c>
      <c r="CE43" s="42">
        <v>128.30000000000001</v>
      </c>
      <c r="CF43" s="42">
        <v>131.30000000000001</v>
      </c>
      <c r="CG43" s="42">
        <v>131.30000000000001</v>
      </c>
      <c r="CH43" s="42">
        <v>131.30000000000001</v>
      </c>
      <c r="CI43" s="42">
        <v>131.30000000000001</v>
      </c>
      <c r="CJ43" s="42">
        <v>139.4</v>
      </c>
      <c r="CK43" s="42">
        <v>139.4</v>
      </c>
      <c r="CL43" s="42">
        <v>141.1</v>
      </c>
      <c r="CM43" s="42">
        <v>141.1</v>
      </c>
      <c r="CN43" s="42">
        <v>141.1</v>
      </c>
      <c r="CO43" s="42">
        <v>139.9</v>
      </c>
      <c r="CP43" s="42">
        <v>138.4</v>
      </c>
      <c r="CQ43" s="42">
        <v>138.30000000000001</v>
      </c>
      <c r="CR43" s="42">
        <v>141.69999999999999</v>
      </c>
      <c r="CS43" s="42">
        <v>142</v>
      </c>
      <c r="CT43" s="42">
        <v>141.80000000000001</v>
      </c>
      <c r="CU43" s="42">
        <v>141.80000000000001</v>
      </c>
      <c r="CV43" s="42">
        <v>141.80000000000001</v>
      </c>
      <c r="CW43" s="42">
        <v>141.6</v>
      </c>
      <c r="CX43" s="42">
        <v>141.80000000000001</v>
      </c>
      <c r="CY43" s="42">
        <v>141</v>
      </c>
      <c r="CZ43" s="42">
        <v>141</v>
      </c>
      <c r="DA43" s="42">
        <v>141</v>
      </c>
      <c r="DB43" s="42">
        <v>145.69999999999999</v>
      </c>
      <c r="DC43" s="42">
        <v>146.30000000000001</v>
      </c>
      <c r="DD43" s="42">
        <v>146.30000000000001</v>
      </c>
      <c r="DE43" s="42">
        <v>147</v>
      </c>
      <c r="DF43" s="42">
        <v>145.4</v>
      </c>
      <c r="DG43" s="42">
        <v>151</v>
      </c>
      <c r="DH43" s="42">
        <v>151.19999999999999</v>
      </c>
      <c r="DI43" s="42">
        <v>150.80000000000001</v>
      </c>
      <c r="DJ43" s="42">
        <v>150.80000000000001</v>
      </c>
      <c r="DK43" s="42">
        <v>150.80000000000001</v>
      </c>
      <c r="DL43" s="42">
        <v>151.6</v>
      </c>
      <c r="DM43" s="42">
        <v>151.5</v>
      </c>
      <c r="DN43" s="42">
        <v>151.6</v>
      </c>
      <c r="DO43" s="42">
        <v>151.6</v>
      </c>
      <c r="DP43" s="42">
        <v>151.6</v>
      </c>
      <c r="DQ43" s="42">
        <v>151.80000000000001</v>
      </c>
      <c r="DR43" s="42">
        <v>152.1</v>
      </c>
      <c r="DS43" s="42">
        <v>152</v>
      </c>
      <c r="DT43" s="41">
        <v>6</v>
      </c>
      <c r="DU43" s="42">
        <v>101.2</v>
      </c>
      <c r="DV43" s="42">
        <v>101.4</v>
      </c>
      <c r="DW43" s="42">
        <v>100.1</v>
      </c>
      <c r="DX43" s="42">
        <v>99.7</v>
      </c>
      <c r="DY43" s="42">
        <v>99.7</v>
      </c>
      <c r="DZ43" s="42">
        <v>99.7</v>
      </c>
      <c r="EA43" s="42">
        <v>100.2</v>
      </c>
      <c r="EB43" s="42">
        <v>99.9</v>
      </c>
      <c r="EC43" s="42">
        <v>101.2</v>
      </c>
      <c r="ED43" s="42">
        <v>100.3</v>
      </c>
      <c r="EE43" s="42">
        <v>100.6</v>
      </c>
      <c r="EF43" s="42">
        <v>100.6</v>
      </c>
      <c r="EG43" s="42">
        <v>100.7</v>
      </c>
      <c r="EH43" s="42">
        <v>101</v>
      </c>
      <c r="EI43" s="42">
        <v>102.7</v>
      </c>
      <c r="EJ43" s="42">
        <v>103</v>
      </c>
      <c r="EK43" s="42">
        <v>102.8</v>
      </c>
      <c r="EL43" s="42">
        <v>102.9</v>
      </c>
      <c r="EM43" s="42">
        <v>103</v>
      </c>
      <c r="EN43" s="42">
        <v>103</v>
      </c>
      <c r="EO43" s="42">
        <v>113.2</v>
      </c>
      <c r="EP43" s="42">
        <v>114.3</v>
      </c>
      <c r="EQ43" s="42">
        <v>114.4</v>
      </c>
      <c r="ER43" s="42">
        <v>114.7</v>
      </c>
      <c r="ES43" s="42">
        <v>114.8</v>
      </c>
      <c r="ET43" s="42">
        <v>115.1</v>
      </c>
      <c r="EU43" s="42">
        <v>115.1</v>
      </c>
      <c r="EV43" s="42">
        <v>115.1</v>
      </c>
      <c r="EW43" s="42">
        <v>115.1</v>
      </c>
      <c r="EX43" s="42">
        <v>114.9</v>
      </c>
      <c r="EY43" s="42">
        <v>114.6</v>
      </c>
      <c r="EZ43" s="42">
        <v>115</v>
      </c>
      <c r="FA43" s="42">
        <v>115.2</v>
      </c>
      <c r="FB43" s="42">
        <v>115.6</v>
      </c>
      <c r="FC43" s="42">
        <v>115.3</v>
      </c>
      <c r="FD43" s="42">
        <v>115.5</v>
      </c>
      <c r="FE43" s="42">
        <v>116.3</v>
      </c>
      <c r="FF43" s="42">
        <v>116.7</v>
      </c>
      <c r="FG43" s="42">
        <v>117.5</v>
      </c>
      <c r="FH43" s="42">
        <v>117.8</v>
      </c>
      <c r="FI43" s="42">
        <v>117.6</v>
      </c>
      <c r="FJ43" s="42">
        <v>118.2</v>
      </c>
      <c r="FK43" s="42">
        <v>117.9</v>
      </c>
      <c r="FL43" s="42">
        <v>118.1</v>
      </c>
      <c r="FM43" s="42">
        <v>118.3</v>
      </c>
      <c r="FN43" s="42">
        <v>118.7</v>
      </c>
      <c r="FO43" s="42">
        <v>118.5</v>
      </c>
      <c r="FP43" s="42">
        <v>119.6</v>
      </c>
      <c r="FQ43" s="42">
        <v>120</v>
      </c>
      <c r="FR43" s="42">
        <v>120.3</v>
      </c>
      <c r="FS43" s="42">
        <v>120.7</v>
      </c>
      <c r="FT43" s="42">
        <v>121.2</v>
      </c>
      <c r="FU43" s="42">
        <v>122.7</v>
      </c>
      <c r="FV43" s="42">
        <v>123.5</v>
      </c>
      <c r="FW43" s="42">
        <v>124.73333333333331</v>
      </c>
      <c r="FX43" s="42">
        <v>125.33333333333336</v>
      </c>
      <c r="FY43" s="42">
        <v>125.73333333333333</v>
      </c>
      <c r="FZ43" s="42">
        <v>125.83333333333333</v>
      </c>
      <c r="GA43" s="42">
        <v>125.95</v>
      </c>
      <c r="GB43" s="42">
        <v>125.65</v>
      </c>
    </row>
    <row r="44" spans="1:184" x14ac:dyDescent="0.25">
      <c r="A44" t="s">
        <v>223</v>
      </c>
      <c r="B44" s="37">
        <f>SUM(B45:B49)</f>
        <v>45</v>
      </c>
      <c r="C44" s="38">
        <f t="shared" ref="C44:BJ44" si="27">(C45*$B$45+C46*$B$46+C47*$B$47+C48*$B$48+C49*$B$49)/$B$44</f>
        <v>101.29333333333332</v>
      </c>
      <c r="D44" s="38">
        <f t="shared" si="27"/>
        <v>101.30444444444444</v>
      </c>
      <c r="E44" s="38">
        <f t="shared" si="27"/>
        <v>101.68888888888888</v>
      </c>
      <c r="F44" s="38">
        <f t="shared" si="27"/>
        <v>102.3288888888889</v>
      </c>
      <c r="G44" s="38">
        <f t="shared" si="27"/>
        <v>102.62888888888889</v>
      </c>
      <c r="H44" s="38">
        <f t="shared" si="27"/>
        <v>102.71777777777778</v>
      </c>
      <c r="I44" s="38">
        <f t="shared" si="27"/>
        <v>102.98444444444445</v>
      </c>
      <c r="J44" s="38">
        <f t="shared" si="27"/>
        <v>103.12666666666667</v>
      </c>
      <c r="K44" s="38">
        <f t="shared" si="27"/>
        <v>103.20666666666665</v>
      </c>
      <c r="L44" s="38">
        <f t="shared" si="27"/>
        <v>103.20666666666665</v>
      </c>
      <c r="M44" s="38">
        <f t="shared" si="27"/>
        <v>104.17777777777778</v>
      </c>
      <c r="N44" s="38">
        <f t="shared" si="27"/>
        <v>105.32444444444445</v>
      </c>
      <c r="O44" s="38">
        <f t="shared" si="27"/>
        <v>108.83777777777779</v>
      </c>
      <c r="P44" s="38">
        <f t="shared" si="27"/>
        <v>108.97111111111113</v>
      </c>
      <c r="Q44" s="38">
        <f t="shared" si="27"/>
        <v>109.66444444444444</v>
      </c>
      <c r="R44" s="38">
        <f t="shared" si="27"/>
        <v>109.78888888888889</v>
      </c>
      <c r="S44" s="38">
        <f t="shared" si="27"/>
        <v>109.78888888888889</v>
      </c>
      <c r="T44" s="38">
        <f t="shared" si="27"/>
        <v>109.78888888888889</v>
      </c>
      <c r="U44" s="38">
        <f t="shared" si="27"/>
        <v>110.79333333333332</v>
      </c>
      <c r="V44" s="38">
        <f t="shared" si="27"/>
        <v>110.79333333333332</v>
      </c>
      <c r="W44" s="38">
        <f t="shared" si="27"/>
        <v>110.79333333333332</v>
      </c>
      <c r="X44" s="38">
        <f t="shared" si="27"/>
        <v>112.48444444444443</v>
      </c>
      <c r="Y44" s="38">
        <f t="shared" si="27"/>
        <v>112.48444444444443</v>
      </c>
      <c r="Z44" s="38">
        <f t="shared" si="27"/>
        <v>112.59111111111112</v>
      </c>
      <c r="AA44" s="38">
        <f t="shared" si="27"/>
        <v>112.59111111111112</v>
      </c>
      <c r="AB44" s="38">
        <f t="shared" si="27"/>
        <v>118.38666666666666</v>
      </c>
      <c r="AC44" s="38">
        <f t="shared" si="27"/>
        <v>118.68666666666665</v>
      </c>
      <c r="AD44" s="38">
        <f t="shared" si="27"/>
        <v>119.20888888888888</v>
      </c>
      <c r="AE44" s="38">
        <f t="shared" si="27"/>
        <v>119.50222222222223</v>
      </c>
      <c r="AF44" s="38">
        <f t="shared" si="27"/>
        <v>118.64888888888889</v>
      </c>
      <c r="AG44" s="38">
        <f t="shared" si="27"/>
        <v>119.42666666666666</v>
      </c>
      <c r="AH44" s="38">
        <f t="shared" si="27"/>
        <v>120.68</v>
      </c>
      <c r="AI44" s="38">
        <f t="shared" si="27"/>
        <v>122.47333333333334</v>
      </c>
      <c r="AJ44" s="38">
        <f t="shared" si="27"/>
        <v>122.99777777777777</v>
      </c>
      <c r="AK44" s="38">
        <f t="shared" si="27"/>
        <v>129.06444444444446</v>
      </c>
      <c r="AL44" s="38">
        <f t="shared" si="27"/>
        <v>129.11777777777777</v>
      </c>
      <c r="AM44" s="38">
        <f t="shared" si="27"/>
        <v>129.94444444444446</v>
      </c>
      <c r="AN44" s="38">
        <f t="shared" si="27"/>
        <v>129.94444444444446</v>
      </c>
      <c r="AO44" s="38">
        <f t="shared" si="27"/>
        <v>130.30888888888887</v>
      </c>
      <c r="AP44" s="38">
        <f t="shared" si="27"/>
        <v>130.3422222222222</v>
      </c>
      <c r="AQ44" s="38">
        <f t="shared" si="27"/>
        <v>136.00444444444446</v>
      </c>
      <c r="AR44" s="38">
        <f t="shared" si="27"/>
        <v>136.00444444444446</v>
      </c>
      <c r="AS44" s="38">
        <f t="shared" si="27"/>
        <v>140.16444444444443</v>
      </c>
      <c r="AT44" s="38">
        <f t="shared" si="27"/>
        <v>140.7511111111111</v>
      </c>
      <c r="AU44" s="38">
        <f t="shared" si="27"/>
        <v>141.02888888888887</v>
      </c>
      <c r="AV44" s="38">
        <f t="shared" si="27"/>
        <v>140.70888888888888</v>
      </c>
      <c r="AW44" s="38">
        <f t="shared" si="27"/>
        <v>140.70888888888888</v>
      </c>
      <c r="AX44" s="38">
        <f t="shared" si="27"/>
        <v>140.70888888888888</v>
      </c>
      <c r="AY44" s="38">
        <f t="shared" si="27"/>
        <v>141.06444444444443</v>
      </c>
      <c r="AZ44" s="38">
        <f t="shared" si="27"/>
        <v>141.45333333333332</v>
      </c>
      <c r="BA44" s="38">
        <f t="shared" si="27"/>
        <v>141.59777777777776</v>
      </c>
      <c r="BB44" s="38">
        <f t="shared" si="27"/>
        <v>141.59777777777776</v>
      </c>
      <c r="BC44" s="38">
        <f t="shared" si="27"/>
        <v>143.07333333333332</v>
      </c>
      <c r="BD44" s="38">
        <f t="shared" si="27"/>
        <v>147.12666666666667</v>
      </c>
      <c r="BE44" s="38">
        <f t="shared" si="27"/>
        <v>147.41999999999999</v>
      </c>
      <c r="BF44" s="38">
        <f t="shared" si="27"/>
        <v>147.41999999999999</v>
      </c>
      <c r="BG44" s="38">
        <f t="shared" si="27"/>
        <v>147.41999999999999</v>
      </c>
      <c r="BH44" s="38">
        <f t="shared" si="27"/>
        <v>147.41999999999999</v>
      </c>
      <c r="BI44" s="38">
        <f t="shared" si="27"/>
        <v>147.41999999999999</v>
      </c>
      <c r="BJ44" s="38">
        <f t="shared" si="27"/>
        <v>147.41999999999999</v>
      </c>
      <c r="BK44" s="37">
        <f>SUM(BK45:BK49)</f>
        <v>49</v>
      </c>
      <c r="BL44" s="38">
        <f>(BL45*$BK$45+BL46*$BK$46+BL47*$BK$47+BL48*$BK$48+BL49*$BK$49)/$BK$44</f>
        <v>101.65510204081632</v>
      </c>
      <c r="BM44" s="38">
        <f t="shared" ref="BM44:DS44" si="28">(BM45*$BK$45+BM46*$BK$46+BM47*$BK$47+BM48*$BK$48+BM49*$BK$49)/$BK$44</f>
        <v>104.92653061224489</v>
      </c>
      <c r="BN44" s="38">
        <f t="shared" si="28"/>
        <v>111.97551020408162</v>
      </c>
      <c r="BO44" s="38">
        <f t="shared" si="28"/>
        <v>112.4</v>
      </c>
      <c r="BP44" s="38">
        <f t="shared" si="28"/>
        <v>115.10408163265306</v>
      </c>
      <c r="BQ44" s="38">
        <f t="shared" si="28"/>
        <v>115.53265306122449</v>
      </c>
      <c r="BR44" s="38">
        <f t="shared" si="28"/>
        <v>115.67142857142856</v>
      </c>
      <c r="BS44" s="38">
        <f t="shared" si="28"/>
        <v>116.11224489795916</v>
      </c>
      <c r="BT44" s="38">
        <f t="shared" si="28"/>
        <v>116.3142857142857</v>
      </c>
      <c r="BU44" s="38">
        <f t="shared" si="28"/>
        <v>116.35306122448981</v>
      </c>
      <c r="BV44" s="38">
        <f t="shared" si="28"/>
        <v>117.30000000000001</v>
      </c>
      <c r="BW44" s="38">
        <f t="shared" si="28"/>
        <v>117.45918367346938</v>
      </c>
      <c r="BX44" s="38">
        <f t="shared" si="28"/>
        <v>118.68367346938776</v>
      </c>
      <c r="BY44" s="38">
        <f t="shared" si="28"/>
        <v>118.68367346938776</v>
      </c>
      <c r="BZ44" s="38">
        <f t="shared" si="28"/>
        <v>124.10204081632654</v>
      </c>
      <c r="CA44" s="38">
        <f t="shared" si="28"/>
        <v>124.46122448979592</v>
      </c>
      <c r="CB44" s="38">
        <f t="shared" si="28"/>
        <v>124.67551020408165</v>
      </c>
      <c r="CC44" s="38">
        <f t="shared" si="28"/>
        <v>124.78979591836735</v>
      </c>
      <c r="CD44" s="38">
        <f t="shared" si="28"/>
        <v>124.7</v>
      </c>
      <c r="CE44" s="38">
        <f t="shared" si="28"/>
        <v>125.38775510204081</v>
      </c>
      <c r="CF44" s="38">
        <f t="shared" si="28"/>
        <v>125.41224489795918</v>
      </c>
      <c r="CG44" s="38">
        <f t="shared" si="28"/>
        <v>125.48979591836735</v>
      </c>
      <c r="CH44" s="38">
        <f t="shared" si="28"/>
        <v>126.66938775510205</v>
      </c>
      <c r="CI44" s="38">
        <f t="shared" si="28"/>
        <v>126.38367346938776</v>
      </c>
      <c r="CJ44" s="38">
        <f t="shared" si="28"/>
        <v>126.49183673469386</v>
      </c>
      <c r="CK44" s="38">
        <f t="shared" si="28"/>
        <v>126.45306122448979</v>
      </c>
      <c r="CL44" s="38">
        <f t="shared" si="28"/>
        <v>128.4</v>
      </c>
      <c r="CM44" s="38">
        <f t="shared" si="28"/>
        <v>128.28163265306125</v>
      </c>
      <c r="CN44" s="38">
        <f t="shared" si="28"/>
        <v>128.15918367346941</v>
      </c>
      <c r="CO44" s="38">
        <f t="shared" si="28"/>
        <v>128.43061224489796</v>
      </c>
      <c r="CP44" s="38">
        <f t="shared" si="28"/>
        <v>129.8795918367347</v>
      </c>
      <c r="CQ44" s="38">
        <f t="shared" si="28"/>
        <v>131.51428571428571</v>
      </c>
      <c r="CR44" s="38">
        <f t="shared" si="28"/>
        <v>132.59387755102043</v>
      </c>
      <c r="CS44" s="38">
        <f t="shared" si="28"/>
        <v>132.55918367346939</v>
      </c>
      <c r="CT44" s="38">
        <f t="shared" si="28"/>
        <v>132.86326530612243</v>
      </c>
      <c r="CU44" s="38">
        <f t="shared" si="28"/>
        <v>132.90612244897957</v>
      </c>
      <c r="CV44" s="38">
        <f t="shared" si="28"/>
        <v>132.90204081632652</v>
      </c>
      <c r="CW44" s="38">
        <f t="shared" si="28"/>
        <v>134.13877551020406</v>
      </c>
      <c r="CX44" s="38">
        <f t="shared" si="28"/>
        <v>139.23877551020408</v>
      </c>
      <c r="CY44" s="38">
        <f t="shared" si="28"/>
        <v>139.62040816326532</v>
      </c>
      <c r="CZ44" s="38">
        <f t="shared" si="28"/>
        <v>139.62040816326532</v>
      </c>
      <c r="DA44" s="38">
        <f t="shared" si="28"/>
        <v>139.64081632653063</v>
      </c>
      <c r="DB44" s="38">
        <f t="shared" si="28"/>
        <v>139.76326530612246</v>
      </c>
      <c r="DC44" s="38">
        <f t="shared" si="28"/>
        <v>139.86938775510205</v>
      </c>
      <c r="DD44" s="38">
        <f t="shared" si="28"/>
        <v>139.86938775510205</v>
      </c>
      <c r="DE44" s="38">
        <f t="shared" si="28"/>
        <v>140.11224489795921</v>
      </c>
      <c r="DF44" s="38">
        <f t="shared" si="28"/>
        <v>142.865306122449</v>
      </c>
      <c r="DG44" s="38">
        <f t="shared" si="28"/>
        <v>148.85714285714283</v>
      </c>
      <c r="DH44" s="38">
        <f t="shared" si="28"/>
        <v>149.3918367346939</v>
      </c>
      <c r="DI44" s="38">
        <f t="shared" si="28"/>
        <v>150.82040816326531</v>
      </c>
      <c r="DJ44" s="38">
        <f t="shared" si="28"/>
        <v>151.00612244897957</v>
      </c>
      <c r="DK44" s="38">
        <f t="shared" si="28"/>
        <v>151.9326530612245</v>
      </c>
      <c r="DL44" s="38">
        <f t="shared" si="28"/>
        <v>151.9469387755102</v>
      </c>
      <c r="DM44" s="38">
        <f t="shared" si="28"/>
        <v>152.20816326530613</v>
      </c>
      <c r="DN44" s="38">
        <f t="shared" si="28"/>
        <v>152.84081632653061</v>
      </c>
      <c r="DO44" s="38">
        <f t="shared" si="28"/>
        <v>152.8387755102041</v>
      </c>
      <c r="DP44" s="38">
        <f t="shared" si="28"/>
        <v>152.76938775510206</v>
      </c>
      <c r="DQ44" s="38">
        <f t="shared" si="28"/>
        <v>152.91428571428574</v>
      </c>
      <c r="DR44" s="38">
        <f t="shared" si="28"/>
        <v>153.15510204081633</v>
      </c>
      <c r="DS44" s="38">
        <f t="shared" si="28"/>
        <v>153.37755102040816</v>
      </c>
      <c r="DT44" s="37">
        <f>SUM(DT45:DT49)</f>
        <v>43</v>
      </c>
      <c r="DU44" s="39">
        <f>(DU45*$DT$45+DU46*$DT$46+DU47*$DT$47+DU48*$DT$48+DU49*$DT$49)/$DT$44</f>
        <v>101.45813953488371</v>
      </c>
      <c r="DV44" s="39">
        <f t="shared" ref="DV44:GB44" si="29">(DV45*$DT$45+DV46*$DT$46+DV47*$DT$47+DV48*$DT$48+DV49*$DT$49)/$DT$44</f>
        <v>101.45813953488371</v>
      </c>
      <c r="DW44" s="39">
        <f t="shared" si="29"/>
        <v>101.72790697674419</v>
      </c>
      <c r="DX44" s="39">
        <f t="shared" si="29"/>
        <v>101.95116279069767</v>
      </c>
      <c r="DY44" s="39">
        <f t="shared" si="29"/>
        <v>102.0139534883721</v>
      </c>
      <c r="DZ44" s="39">
        <f t="shared" si="29"/>
        <v>102.29534883720932</v>
      </c>
      <c r="EA44" s="39">
        <f t="shared" si="29"/>
        <v>103.15581395348836</v>
      </c>
      <c r="EB44" s="39">
        <f t="shared" si="29"/>
        <v>103.36976744186046</v>
      </c>
      <c r="EC44" s="39">
        <f t="shared" si="29"/>
        <v>103.66744186046513</v>
      </c>
      <c r="ED44" s="39">
        <f t="shared" si="29"/>
        <v>103.87906976744186</v>
      </c>
      <c r="EE44" s="39">
        <f t="shared" si="29"/>
        <v>104.55813953488372</v>
      </c>
      <c r="EF44" s="39">
        <f t="shared" si="29"/>
        <v>105.04418604651163</v>
      </c>
      <c r="EG44" s="39">
        <f t="shared" si="29"/>
        <v>105.19534883720931</v>
      </c>
      <c r="EH44" s="39">
        <f t="shared" si="29"/>
        <v>105.13023255813954</v>
      </c>
      <c r="EI44" s="39">
        <f t="shared" si="29"/>
        <v>106.28139534883722</v>
      </c>
      <c r="EJ44" s="39">
        <f t="shared" si="29"/>
        <v>106.33488372093022</v>
      </c>
      <c r="EK44" s="39">
        <f t="shared" si="29"/>
        <v>106.40465116279069</v>
      </c>
      <c r="EL44" s="39">
        <f t="shared" si="29"/>
        <v>106.43953488372092</v>
      </c>
      <c r="EM44" s="39">
        <f t="shared" si="29"/>
        <v>106.51627906976744</v>
      </c>
      <c r="EN44" s="39">
        <f t="shared" si="29"/>
        <v>106.68837209302326</v>
      </c>
      <c r="EO44" s="39">
        <f t="shared" si="29"/>
        <v>107.59302325581395</v>
      </c>
      <c r="EP44" s="39">
        <f t="shared" si="29"/>
        <v>108.15581395348836</v>
      </c>
      <c r="EQ44" s="39">
        <f t="shared" si="29"/>
        <v>108.3093023255814</v>
      </c>
      <c r="ER44" s="39">
        <f t="shared" si="29"/>
        <v>108.76976744186048</v>
      </c>
      <c r="ES44" s="39">
        <f t="shared" si="29"/>
        <v>108.82558139534883</v>
      </c>
      <c r="ET44" s="39">
        <f t="shared" si="29"/>
        <v>109.00232558139535</v>
      </c>
      <c r="EU44" s="39">
        <f t="shared" si="29"/>
        <v>109.03720930232559</v>
      </c>
      <c r="EV44" s="39">
        <f t="shared" si="29"/>
        <v>109.16279069767442</v>
      </c>
      <c r="EW44" s="39">
        <f t="shared" si="29"/>
        <v>109.02325581395348</v>
      </c>
      <c r="EX44" s="39">
        <f t="shared" si="29"/>
        <v>109.14418604651165</v>
      </c>
      <c r="EY44" s="39">
        <f t="shared" si="29"/>
        <v>109.67674418604652</v>
      </c>
      <c r="EZ44" s="39">
        <f t="shared" si="29"/>
        <v>112.87906976744189</v>
      </c>
      <c r="FA44" s="39">
        <f t="shared" si="29"/>
        <v>112.97906976744187</v>
      </c>
      <c r="FB44" s="39">
        <f t="shared" si="29"/>
        <v>113.07209302325582</v>
      </c>
      <c r="FC44" s="39">
        <f t="shared" si="29"/>
        <v>111.95581395348837</v>
      </c>
      <c r="FD44" s="39">
        <f t="shared" si="29"/>
        <v>112.01162790697674</v>
      </c>
      <c r="FE44" s="39">
        <f t="shared" si="29"/>
        <v>111.67906976744186</v>
      </c>
      <c r="FF44" s="39">
        <f t="shared" si="29"/>
        <v>111.69767441860468</v>
      </c>
      <c r="FG44" s="39">
        <f t="shared" si="29"/>
        <v>112.12325581395349</v>
      </c>
      <c r="FH44" s="39">
        <f t="shared" si="29"/>
        <v>112.19302325581398</v>
      </c>
      <c r="FI44" s="39">
        <f t="shared" si="29"/>
        <v>112.2627906976744</v>
      </c>
      <c r="FJ44" s="39">
        <f t="shared" si="29"/>
        <v>112.34651162790699</v>
      </c>
      <c r="FK44" s="39">
        <f t="shared" si="29"/>
        <v>113.30697674418604</v>
      </c>
      <c r="FL44" s="39">
        <f t="shared" si="29"/>
        <v>114.65813953488373</v>
      </c>
      <c r="FM44" s="39">
        <f t="shared" si="29"/>
        <v>115.32093023255814</v>
      </c>
      <c r="FN44" s="39">
        <f t="shared" si="29"/>
        <v>115.06976744186046</v>
      </c>
      <c r="FO44" s="39">
        <f t="shared" si="29"/>
        <v>115.45348837209302</v>
      </c>
      <c r="FP44" s="39">
        <f t="shared" si="29"/>
        <v>116.02325581395351</v>
      </c>
      <c r="FQ44" s="39">
        <f t="shared" si="29"/>
        <v>117.63953488372093</v>
      </c>
      <c r="FR44" s="38">
        <f t="shared" si="29"/>
        <v>118.08372093023257</v>
      </c>
      <c r="FS44" s="38">
        <f t="shared" si="29"/>
        <v>118.24418604651163</v>
      </c>
      <c r="FT44" s="38">
        <f t="shared" si="29"/>
        <v>118.52558139534885</v>
      </c>
      <c r="FU44" s="38">
        <f t="shared" si="29"/>
        <v>119.31627906976745</v>
      </c>
      <c r="FV44" s="38">
        <f t="shared" si="29"/>
        <v>120.52325581395351</v>
      </c>
      <c r="FW44" s="38">
        <f t="shared" si="29"/>
        <v>120.66744186046513</v>
      </c>
      <c r="FX44" s="38">
        <f t="shared" si="29"/>
        <v>120.84418604651164</v>
      </c>
      <c r="FY44" s="38">
        <f t="shared" si="29"/>
        <v>120.89767441860467</v>
      </c>
      <c r="FZ44" s="38">
        <f t="shared" si="29"/>
        <v>120.93255813953488</v>
      </c>
      <c r="GA44" s="38">
        <f t="shared" si="29"/>
        <v>121.06279069767439</v>
      </c>
      <c r="GB44" s="38">
        <f t="shared" si="29"/>
        <v>121.28604651162789</v>
      </c>
    </row>
    <row r="45" spans="1:184" s="40" customFormat="1" ht="12" x14ac:dyDescent="0.2">
      <c r="A45" s="40" t="s">
        <v>224</v>
      </c>
      <c r="B45" s="41">
        <v>8</v>
      </c>
      <c r="C45" s="42">
        <v>100</v>
      </c>
      <c r="D45" s="42">
        <v>100</v>
      </c>
      <c r="E45" s="42">
        <v>101.7</v>
      </c>
      <c r="F45" s="42">
        <v>101.7</v>
      </c>
      <c r="G45" s="42">
        <v>101.7</v>
      </c>
      <c r="H45" s="42">
        <v>101.7</v>
      </c>
      <c r="I45" s="42">
        <v>101.7</v>
      </c>
      <c r="J45" s="42">
        <v>101.7</v>
      </c>
      <c r="K45" s="42">
        <v>101.7</v>
      </c>
      <c r="L45" s="42">
        <v>101.7</v>
      </c>
      <c r="M45" s="42">
        <v>101.7</v>
      </c>
      <c r="N45" s="42">
        <v>101.7</v>
      </c>
      <c r="O45" s="42">
        <v>101.7</v>
      </c>
      <c r="P45" s="42">
        <v>101.7</v>
      </c>
      <c r="Q45" s="42">
        <v>101.7</v>
      </c>
      <c r="R45" s="42">
        <v>101.7</v>
      </c>
      <c r="S45" s="42">
        <v>101.7</v>
      </c>
      <c r="T45" s="42">
        <v>101.7</v>
      </c>
      <c r="U45" s="42">
        <v>101.7</v>
      </c>
      <c r="V45" s="42">
        <v>101.7</v>
      </c>
      <c r="W45" s="42">
        <v>101.7</v>
      </c>
      <c r="X45" s="42">
        <v>101.7</v>
      </c>
      <c r="Y45" s="42">
        <v>101.7</v>
      </c>
      <c r="Z45" s="42">
        <v>101.7</v>
      </c>
      <c r="AA45" s="42">
        <v>101.7</v>
      </c>
      <c r="AB45" s="42">
        <v>101.7</v>
      </c>
      <c r="AC45" s="42">
        <v>101.7</v>
      </c>
      <c r="AD45" s="42">
        <v>101.7</v>
      </c>
      <c r="AE45" s="42">
        <v>101.7</v>
      </c>
      <c r="AF45" s="42">
        <v>101.7</v>
      </c>
      <c r="AG45" s="42">
        <v>101.7</v>
      </c>
      <c r="AH45" s="42">
        <v>101.7</v>
      </c>
      <c r="AI45" s="42">
        <v>101.7</v>
      </c>
      <c r="AJ45" s="42">
        <v>101.7</v>
      </c>
      <c r="AK45" s="42">
        <v>101.7</v>
      </c>
      <c r="AL45" s="42">
        <v>101.7</v>
      </c>
      <c r="AM45" s="42">
        <v>101.7</v>
      </c>
      <c r="AN45" s="42">
        <v>101.7</v>
      </c>
      <c r="AO45" s="42">
        <v>101.7</v>
      </c>
      <c r="AP45" s="42">
        <v>101.7</v>
      </c>
      <c r="AQ45" s="42">
        <v>101.7</v>
      </c>
      <c r="AR45" s="42">
        <v>101.7</v>
      </c>
      <c r="AS45" s="42">
        <v>101.7</v>
      </c>
      <c r="AT45" s="42">
        <v>101.7</v>
      </c>
      <c r="AU45" s="42">
        <v>101.7</v>
      </c>
      <c r="AV45" s="42">
        <v>101.7</v>
      </c>
      <c r="AW45" s="42">
        <v>101.7</v>
      </c>
      <c r="AX45" s="42">
        <v>101.7</v>
      </c>
      <c r="AY45" s="42">
        <v>101.9</v>
      </c>
      <c r="AZ45" s="42">
        <v>101.9</v>
      </c>
      <c r="BA45" s="42">
        <v>101.9</v>
      </c>
      <c r="BB45" s="42">
        <v>101.9</v>
      </c>
      <c r="BC45" s="42">
        <v>101.9</v>
      </c>
      <c r="BD45" s="42">
        <v>101.9</v>
      </c>
      <c r="BE45" s="42">
        <v>101.9</v>
      </c>
      <c r="BF45" s="42">
        <v>101.9</v>
      </c>
      <c r="BG45" s="42">
        <v>101.9</v>
      </c>
      <c r="BH45" s="42">
        <v>101.9</v>
      </c>
      <c r="BI45" s="42">
        <v>101.9</v>
      </c>
      <c r="BJ45" s="42">
        <v>101.9</v>
      </c>
      <c r="BK45" s="41">
        <v>5</v>
      </c>
      <c r="BL45" s="42">
        <v>100.2</v>
      </c>
      <c r="BM45" s="42">
        <v>126.9</v>
      </c>
      <c r="BN45" s="42">
        <v>126.9</v>
      </c>
      <c r="BO45" s="42">
        <v>126.9</v>
      </c>
      <c r="BP45" s="42">
        <v>126.9</v>
      </c>
      <c r="BQ45" s="42">
        <v>126.9</v>
      </c>
      <c r="BR45" s="42">
        <v>126.9</v>
      </c>
      <c r="BS45" s="42">
        <v>126.9</v>
      </c>
      <c r="BT45" s="42">
        <v>126.9</v>
      </c>
      <c r="BU45" s="42">
        <v>126.9</v>
      </c>
      <c r="BV45" s="42">
        <v>126.9</v>
      </c>
      <c r="BW45" s="42">
        <v>126.9</v>
      </c>
      <c r="BX45" s="42">
        <v>129.69999999999999</v>
      </c>
      <c r="BY45" s="42">
        <v>129.69999999999999</v>
      </c>
      <c r="BZ45" s="42">
        <v>130.5</v>
      </c>
      <c r="CA45" s="42">
        <v>130.5</v>
      </c>
      <c r="CB45" s="42">
        <v>130.5</v>
      </c>
      <c r="CC45" s="42">
        <v>130.5</v>
      </c>
      <c r="CD45" s="42">
        <v>130.5</v>
      </c>
      <c r="CE45" s="42">
        <v>130.5</v>
      </c>
      <c r="CF45" s="42">
        <v>130.5</v>
      </c>
      <c r="CG45" s="42">
        <v>130.5</v>
      </c>
      <c r="CH45" s="42">
        <v>130.5</v>
      </c>
      <c r="CI45" s="42">
        <v>130.5</v>
      </c>
      <c r="CJ45" s="42">
        <v>130.5</v>
      </c>
      <c r="CK45" s="42">
        <v>130.5</v>
      </c>
      <c r="CL45" s="42">
        <v>130.5</v>
      </c>
      <c r="CM45" s="42">
        <v>130.5</v>
      </c>
      <c r="CN45" s="42">
        <v>130.5</v>
      </c>
      <c r="CO45" s="42">
        <v>130.5</v>
      </c>
      <c r="CP45" s="42">
        <v>130.5</v>
      </c>
      <c r="CQ45" s="42">
        <v>130.5</v>
      </c>
      <c r="CR45" s="42">
        <v>130.5</v>
      </c>
      <c r="CS45" s="42">
        <v>130.5</v>
      </c>
      <c r="CT45" s="42">
        <v>130.5</v>
      </c>
      <c r="CU45" s="42">
        <v>130.5</v>
      </c>
      <c r="CV45" s="42">
        <v>130.5</v>
      </c>
      <c r="CW45" s="42">
        <v>130.5</v>
      </c>
      <c r="CX45" s="42">
        <v>130.5</v>
      </c>
      <c r="CY45" s="42">
        <v>130.5</v>
      </c>
      <c r="CZ45" s="42">
        <v>130.5</v>
      </c>
      <c r="DA45" s="42">
        <v>130.5</v>
      </c>
      <c r="DB45" s="42">
        <v>130.5</v>
      </c>
      <c r="DC45" s="42">
        <v>130.5</v>
      </c>
      <c r="DD45" s="42">
        <v>130.5</v>
      </c>
      <c r="DE45" s="42">
        <v>130.5</v>
      </c>
      <c r="DF45" s="42">
        <v>130.5</v>
      </c>
      <c r="DG45" s="42">
        <v>130.5</v>
      </c>
      <c r="DH45" s="42">
        <v>130.5</v>
      </c>
      <c r="DI45" s="42">
        <v>130.5</v>
      </c>
      <c r="DJ45" s="42">
        <v>130.5</v>
      </c>
      <c r="DK45" s="42">
        <v>130.5</v>
      </c>
      <c r="DL45" s="42">
        <v>130.5</v>
      </c>
      <c r="DM45" s="42">
        <v>130.5</v>
      </c>
      <c r="DN45" s="42">
        <v>130.5</v>
      </c>
      <c r="DO45" s="42">
        <v>130.5</v>
      </c>
      <c r="DP45" s="42">
        <v>130.5</v>
      </c>
      <c r="DQ45" s="42">
        <v>130.5</v>
      </c>
      <c r="DR45" s="42">
        <v>130.5</v>
      </c>
      <c r="DS45" s="42">
        <v>130.5</v>
      </c>
      <c r="DT45" s="41">
        <v>3</v>
      </c>
      <c r="DU45" s="42">
        <v>100</v>
      </c>
      <c r="DV45" s="42">
        <v>100</v>
      </c>
      <c r="DW45" s="42">
        <v>100</v>
      </c>
      <c r="DX45" s="42">
        <v>100</v>
      </c>
      <c r="DY45" s="42">
        <v>100</v>
      </c>
      <c r="DZ45" s="42">
        <v>100</v>
      </c>
      <c r="EA45" s="42">
        <v>100</v>
      </c>
      <c r="EB45" s="42">
        <v>100</v>
      </c>
      <c r="EC45" s="42">
        <v>100</v>
      </c>
      <c r="ED45" s="42">
        <v>100</v>
      </c>
      <c r="EE45" s="42">
        <v>100</v>
      </c>
      <c r="EF45" s="42">
        <v>100</v>
      </c>
      <c r="EG45" s="42">
        <v>100</v>
      </c>
      <c r="EH45" s="42">
        <v>100</v>
      </c>
      <c r="EI45" s="42">
        <v>100</v>
      </c>
      <c r="EJ45" s="42">
        <v>100</v>
      </c>
      <c r="EK45" s="42">
        <v>100</v>
      </c>
      <c r="EL45" s="42">
        <v>100</v>
      </c>
      <c r="EM45" s="42">
        <v>100</v>
      </c>
      <c r="EN45" s="42">
        <v>100</v>
      </c>
      <c r="EO45" s="42">
        <v>100</v>
      </c>
      <c r="EP45" s="42">
        <v>100</v>
      </c>
      <c r="EQ45" s="42">
        <v>100</v>
      </c>
      <c r="ER45" s="42">
        <v>100</v>
      </c>
      <c r="ES45" s="42">
        <v>100</v>
      </c>
      <c r="ET45" s="42">
        <v>100</v>
      </c>
      <c r="EU45" s="42">
        <v>100</v>
      </c>
      <c r="EV45" s="42">
        <v>100</v>
      </c>
      <c r="EW45" s="42">
        <v>100</v>
      </c>
      <c r="EX45" s="42">
        <v>100</v>
      </c>
      <c r="EY45" s="42">
        <v>100</v>
      </c>
      <c r="EZ45" s="42">
        <v>100</v>
      </c>
      <c r="FA45" s="42">
        <v>100</v>
      </c>
      <c r="FB45" s="42">
        <v>100</v>
      </c>
      <c r="FC45" s="42">
        <v>100</v>
      </c>
      <c r="FD45" s="42">
        <v>100</v>
      </c>
      <c r="FE45" s="42">
        <v>100</v>
      </c>
      <c r="FF45" s="42">
        <v>100</v>
      </c>
      <c r="FG45" s="42">
        <v>100</v>
      </c>
      <c r="FH45" s="42">
        <v>100</v>
      </c>
      <c r="FI45" s="42">
        <v>100</v>
      </c>
      <c r="FJ45" s="42">
        <v>100</v>
      </c>
      <c r="FK45" s="42">
        <v>100</v>
      </c>
      <c r="FL45" s="42">
        <v>100</v>
      </c>
      <c r="FM45" s="42">
        <v>100</v>
      </c>
      <c r="FN45" s="42">
        <v>100</v>
      </c>
      <c r="FO45" s="42">
        <v>100</v>
      </c>
      <c r="FP45" s="42">
        <v>100</v>
      </c>
      <c r="FQ45" s="42">
        <v>100</v>
      </c>
      <c r="FR45" s="42">
        <v>100</v>
      </c>
      <c r="FS45" s="42">
        <v>100</v>
      </c>
      <c r="FT45" s="42">
        <v>100</v>
      </c>
      <c r="FU45" s="42">
        <v>100</v>
      </c>
      <c r="FV45" s="42">
        <v>100</v>
      </c>
      <c r="FW45" s="42">
        <v>100</v>
      </c>
      <c r="FX45" s="42">
        <v>100</v>
      </c>
      <c r="FY45" s="42">
        <v>100</v>
      </c>
      <c r="FZ45" s="42">
        <v>100</v>
      </c>
      <c r="GA45" s="42">
        <v>100</v>
      </c>
      <c r="GB45" s="42">
        <v>100</v>
      </c>
    </row>
    <row r="46" spans="1:184" s="40" customFormat="1" ht="12" x14ac:dyDescent="0.2">
      <c r="A46" s="40" t="s">
        <v>225</v>
      </c>
      <c r="B46" s="41">
        <v>4</v>
      </c>
      <c r="C46" s="42">
        <v>100</v>
      </c>
      <c r="D46" s="42">
        <v>100</v>
      </c>
      <c r="E46" s="42">
        <v>100.8</v>
      </c>
      <c r="F46" s="42">
        <v>100.8</v>
      </c>
      <c r="G46" s="42">
        <v>100.8</v>
      </c>
      <c r="H46" s="42">
        <v>101.8</v>
      </c>
      <c r="I46" s="42">
        <v>104.8</v>
      </c>
      <c r="J46" s="42">
        <v>104.6</v>
      </c>
      <c r="K46" s="42">
        <v>104</v>
      </c>
      <c r="L46" s="42">
        <v>104</v>
      </c>
      <c r="M46" s="42">
        <v>104</v>
      </c>
      <c r="N46" s="42">
        <v>104.3</v>
      </c>
      <c r="O46" s="42">
        <v>111.1</v>
      </c>
      <c r="P46" s="42">
        <v>111.1</v>
      </c>
      <c r="Q46" s="42">
        <v>111.1</v>
      </c>
      <c r="R46" s="42">
        <v>112.2</v>
      </c>
      <c r="S46" s="42">
        <v>112.2</v>
      </c>
      <c r="T46" s="42">
        <v>112.2</v>
      </c>
      <c r="U46" s="42">
        <v>116</v>
      </c>
      <c r="V46" s="42">
        <v>116</v>
      </c>
      <c r="W46" s="42">
        <v>116</v>
      </c>
      <c r="X46" s="42">
        <v>123.5</v>
      </c>
      <c r="Y46" s="42">
        <v>123.5</v>
      </c>
      <c r="Z46" s="42">
        <v>123.5</v>
      </c>
      <c r="AA46" s="42">
        <v>123.5</v>
      </c>
      <c r="AB46" s="42">
        <v>123.5</v>
      </c>
      <c r="AC46" s="42">
        <v>123.5</v>
      </c>
      <c r="AD46" s="42">
        <v>123.5</v>
      </c>
      <c r="AE46" s="42">
        <v>126.8</v>
      </c>
      <c r="AF46" s="42">
        <v>126.8</v>
      </c>
      <c r="AG46" s="42">
        <v>126.8</v>
      </c>
      <c r="AH46" s="42">
        <v>126.8</v>
      </c>
      <c r="AI46" s="42">
        <v>126.8</v>
      </c>
      <c r="AJ46" s="42">
        <v>130.6</v>
      </c>
      <c r="AK46" s="42">
        <v>132.30000000000001</v>
      </c>
      <c r="AL46" s="42">
        <v>132.30000000000001</v>
      </c>
      <c r="AM46" s="42">
        <v>132.30000000000001</v>
      </c>
      <c r="AN46" s="42">
        <v>132.30000000000001</v>
      </c>
      <c r="AO46" s="42">
        <v>133.4</v>
      </c>
      <c r="AP46" s="42">
        <v>133.4</v>
      </c>
      <c r="AQ46" s="42">
        <v>149.69999999999999</v>
      </c>
      <c r="AR46" s="42">
        <v>149.69999999999999</v>
      </c>
      <c r="AS46" s="42">
        <v>149.69999999999999</v>
      </c>
      <c r="AT46" s="42">
        <v>149.69999999999999</v>
      </c>
      <c r="AU46" s="42">
        <v>149.69999999999999</v>
      </c>
      <c r="AV46" s="42">
        <v>149.69999999999999</v>
      </c>
      <c r="AW46" s="42">
        <v>149.69999999999999</v>
      </c>
      <c r="AX46" s="42">
        <v>149.69999999999999</v>
      </c>
      <c r="AY46" s="42">
        <v>149.69999999999999</v>
      </c>
      <c r="AZ46" s="42">
        <v>149.69999999999999</v>
      </c>
      <c r="BA46" s="42">
        <v>149.69999999999999</v>
      </c>
      <c r="BB46" s="42">
        <v>149.69999999999999</v>
      </c>
      <c r="BC46" s="42">
        <v>149.69999999999999</v>
      </c>
      <c r="BD46" s="42">
        <v>149.69999999999999</v>
      </c>
      <c r="BE46" s="42">
        <v>149.69999999999999</v>
      </c>
      <c r="BF46" s="42">
        <v>149.69999999999999</v>
      </c>
      <c r="BG46" s="42">
        <v>149.69999999999999</v>
      </c>
      <c r="BH46" s="42">
        <v>149.69999999999999</v>
      </c>
      <c r="BI46" s="42">
        <v>149.69999999999999</v>
      </c>
      <c r="BJ46" s="42">
        <v>149.69999999999999</v>
      </c>
      <c r="BK46" s="41">
        <v>7</v>
      </c>
      <c r="BL46" s="42">
        <v>101.6</v>
      </c>
      <c r="BM46" s="42">
        <v>101.6</v>
      </c>
      <c r="BN46" s="42">
        <v>101.6</v>
      </c>
      <c r="BO46" s="42">
        <v>102.4</v>
      </c>
      <c r="BP46" s="42">
        <v>105.3</v>
      </c>
      <c r="BQ46" s="42">
        <v>105.3</v>
      </c>
      <c r="BR46" s="42">
        <v>105.3</v>
      </c>
      <c r="BS46" s="42">
        <v>105.3</v>
      </c>
      <c r="BT46" s="42">
        <v>105.3</v>
      </c>
      <c r="BU46" s="42">
        <v>105.3</v>
      </c>
      <c r="BV46" s="42">
        <v>105.3</v>
      </c>
      <c r="BW46" s="42">
        <v>106.3</v>
      </c>
      <c r="BX46" s="42">
        <v>108.3</v>
      </c>
      <c r="BY46" s="42">
        <v>108.3</v>
      </c>
      <c r="BZ46" s="42">
        <v>108.3</v>
      </c>
      <c r="CA46" s="42">
        <v>108.3</v>
      </c>
      <c r="CB46" s="42">
        <v>109.8</v>
      </c>
      <c r="CC46" s="42">
        <v>110.6</v>
      </c>
      <c r="CD46" s="42">
        <v>113.4</v>
      </c>
      <c r="CE46" s="42">
        <v>114.2</v>
      </c>
      <c r="CF46" s="42">
        <v>113.8</v>
      </c>
      <c r="CG46" s="42">
        <v>113.8</v>
      </c>
      <c r="CH46" s="42">
        <v>118.2</v>
      </c>
      <c r="CI46" s="42">
        <v>118.2</v>
      </c>
      <c r="CJ46" s="42">
        <v>118.2</v>
      </c>
      <c r="CK46" s="42">
        <v>118.2</v>
      </c>
      <c r="CL46" s="42">
        <v>118.4</v>
      </c>
      <c r="CM46" s="42">
        <v>118.4</v>
      </c>
      <c r="CN46" s="42">
        <v>118.4</v>
      </c>
      <c r="CO46" s="42">
        <v>118.4</v>
      </c>
      <c r="CP46" s="42">
        <v>118.7</v>
      </c>
      <c r="CQ46" s="42">
        <v>120</v>
      </c>
      <c r="CR46" s="42">
        <v>120.7</v>
      </c>
      <c r="CS46" s="42">
        <v>120.8</v>
      </c>
      <c r="CT46" s="42">
        <v>121.5</v>
      </c>
      <c r="CU46" s="42">
        <v>121.8</v>
      </c>
      <c r="CV46" s="42">
        <v>121.2</v>
      </c>
      <c r="CW46" s="42">
        <v>124.9</v>
      </c>
      <c r="CX46" s="42">
        <v>123.8</v>
      </c>
      <c r="CY46" s="42">
        <v>123.5</v>
      </c>
      <c r="CZ46" s="42">
        <v>123.5</v>
      </c>
      <c r="DA46" s="42">
        <v>123.5</v>
      </c>
      <c r="DB46" s="42">
        <v>123.5</v>
      </c>
      <c r="DC46" s="42">
        <v>123.7</v>
      </c>
      <c r="DD46" s="42">
        <v>123.7</v>
      </c>
      <c r="DE46" s="42">
        <v>125.4</v>
      </c>
      <c r="DF46" s="42">
        <v>125.4</v>
      </c>
      <c r="DG46" s="42">
        <v>132.19999999999999</v>
      </c>
      <c r="DH46" s="42">
        <v>132.6</v>
      </c>
      <c r="DI46" s="42">
        <v>133.4</v>
      </c>
      <c r="DJ46" s="42">
        <v>134.1</v>
      </c>
      <c r="DK46" s="42">
        <v>134.1</v>
      </c>
      <c r="DL46" s="42">
        <v>134.19999999999999</v>
      </c>
      <c r="DM46" s="42">
        <v>134.6</v>
      </c>
      <c r="DN46" s="42">
        <v>134.6</v>
      </c>
      <c r="DO46" s="42">
        <v>134.69999999999999</v>
      </c>
      <c r="DP46" s="42">
        <v>134.69999999999999</v>
      </c>
      <c r="DQ46" s="42">
        <v>135</v>
      </c>
      <c r="DR46" s="42">
        <v>136.4</v>
      </c>
      <c r="DS46" s="42">
        <v>137.1</v>
      </c>
      <c r="DT46" s="41">
        <v>12</v>
      </c>
      <c r="DU46" s="42">
        <v>101.5</v>
      </c>
      <c r="DV46" s="42">
        <v>101.5</v>
      </c>
      <c r="DW46" s="42">
        <v>102.3</v>
      </c>
      <c r="DX46" s="42">
        <v>102.4</v>
      </c>
      <c r="DY46" s="42">
        <v>102.5</v>
      </c>
      <c r="DZ46" s="42">
        <v>102.4</v>
      </c>
      <c r="EA46" s="42">
        <v>102.6</v>
      </c>
      <c r="EB46" s="42">
        <v>102.6</v>
      </c>
      <c r="EC46" s="42">
        <v>102.9</v>
      </c>
      <c r="ED46" s="42">
        <v>103.1</v>
      </c>
      <c r="EE46" s="42">
        <v>104.2</v>
      </c>
      <c r="EF46" s="42">
        <v>105.2</v>
      </c>
      <c r="EG46" s="42">
        <v>105.2</v>
      </c>
      <c r="EH46" s="42">
        <v>105.3</v>
      </c>
      <c r="EI46" s="42">
        <v>106.6</v>
      </c>
      <c r="EJ46" s="42">
        <v>106.6</v>
      </c>
      <c r="EK46" s="42">
        <v>106.6</v>
      </c>
      <c r="EL46" s="42">
        <v>107</v>
      </c>
      <c r="EM46" s="42">
        <v>107</v>
      </c>
      <c r="EN46" s="42">
        <v>107.2</v>
      </c>
      <c r="EO46" s="42">
        <v>110.2</v>
      </c>
      <c r="EP46" s="42">
        <v>111.1</v>
      </c>
      <c r="EQ46" s="42">
        <v>111.5</v>
      </c>
      <c r="ER46" s="42">
        <v>112.4</v>
      </c>
      <c r="ES46" s="42">
        <v>112.6</v>
      </c>
      <c r="ET46" s="42">
        <v>113</v>
      </c>
      <c r="EU46" s="42">
        <v>113</v>
      </c>
      <c r="EV46" s="42">
        <v>113.4</v>
      </c>
      <c r="EW46" s="42">
        <v>112.3</v>
      </c>
      <c r="EX46" s="42">
        <v>111.7</v>
      </c>
      <c r="EY46" s="42">
        <v>111.7</v>
      </c>
      <c r="EZ46" s="42">
        <v>111.7</v>
      </c>
      <c r="FA46" s="42">
        <v>111.8</v>
      </c>
      <c r="FB46" s="42">
        <v>111.9</v>
      </c>
      <c r="FC46" s="42">
        <v>111.8</v>
      </c>
      <c r="FD46" s="42">
        <v>111.9</v>
      </c>
      <c r="FE46" s="42">
        <v>112.1</v>
      </c>
      <c r="FF46" s="42">
        <v>112.2</v>
      </c>
      <c r="FG46" s="42">
        <v>112.6</v>
      </c>
      <c r="FH46" s="42">
        <v>112.7</v>
      </c>
      <c r="FI46" s="42">
        <v>112.8</v>
      </c>
      <c r="FJ46" s="42">
        <v>112.9</v>
      </c>
      <c r="FK46" s="42">
        <v>113.1</v>
      </c>
      <c r="FL46" s="42">
        <v>114.6</v>
      </c>
      <c r="FM46" s="42">
        <v>114.8</v>
      </c>
      <c r="FN46" s="42">
        <v>114</v>
      </c>
      <c r="FO46" s="42">
        <v>115</v>
      </c>
      <c r="FP46" s="42">
        <v>116.7</v>
      </c>
      <c r="FQ46" s="42">
        <v>118.3</v>
      </c>
      <c r="FR46" s="42">
        <v>118.8</v>
      </c>
      <c r="FS46" s="42">
        <v>119.1</v>
      </c>
      <c r="FT46" s="42">
        <v>120</v>
      </c>
      <c r="FU46" s="42">
        <v>120.4</v>
      </c>
      <c r="FV46" s="42">
        <v>120.4</v>
      </c>
      <c r="FW46" s="42">
        <v>120.59166666666665</v>
      </c>
      <c r="FX46" s="42">
        <v>120.66666666666667</v>
      </c>
      <c r="FY46" s="42">
        <v>120.76666666666667</v>
      </c>
      <c r="FZ46" s="42">
        <v>120.76666666666667</v>
      </c>
      <c r="GA46" s="42">
        <v>120.97499999999999</v>
      </c>
      <c r="GB46" s="42">
        <v>121.93333333333332</v>
      </c>
    </row>
    <row r="47" spans="1:184" s="40" customFormat="1" ht="12" x14ac:dyDescent="0.2">
      <c r="A47" s="40" t="s">
        <v>226</v>
      </c>
      <c r="B47" s="41">
        <v>12</v>
      </c>
      <c r="C47" s="42">
        <v>103.1</v>
      </c>
      <c r="D47" s="42">
        <v>103.1</v>
      </c>
      <c r="E47" s="42">
        <v>103.1</v>
      </c>
      <c r="F47" s="42">
        <v>103.5</v>
      </c>
      <c r="G47" s="42">
        <v>103.5</v>
      </c>
      <c r="H47" s="42">
        <v>103.5</v>
      </c>
      <c r="I47" s="42">
        <v>103.5</v>
      </c>
      <c r="J47" s="42">
        <v>104.1</v>
      </c>
      <c r="K47" s="42">
        <v>104.1</v>
      </c>
      <c r="L47" s="42">
        <v>104.1</v>
      </c>
      <c r="M47" s="42">
        <v>106.2</v>
      </c>
      <c r="N47" s="42">
        <v>110.4</v>
      </c>
      <c r="O47" s="42">
        <v>110.4</v>
      </c>
      <c r="P47" s="42">
        <v>110.9</v>
      </c>
      <c r="Q47" s="42">
        <v>113.5</v>
      </c>
      <c r="R47" s="42">
        <v>113.6</v>
      </c>
      <c r="S47" s="42">
        <v>113.6</v>
      </c>
      <c r="T47" s="42">
        <v>113.6</v>
      </c>
      <c r="U47" s="42">
        <v>116.1</v>
      </c>
      <c r="V47" s="42">
        <v>116.1</v>
      </c>
      <c r="W47" s="42">
        <v>116.1</v>
      </c>
      <c r="X47" s="42">
        <v>117.3</v>
      </c>
      <c r="Y47" s="42">
        <v>117.3</v>
      </c>
      <c r="Z47" s="42">
        <v>117.7</v>
      </c>
      <c r="AA47" s="42">
        <v>117.7</v>
      </c>
      <c r="AB47" s="42">
        <v>117.7</v>
      </c>
      <c r="AC47" s="42">
        <v>117.7</v>
      </c>
      <c r="AD47" s="42">
        <v>117.7</v>
      </c>
      <c r="AE47" s="42">
        <v>117.7</v>
      </c>
      <c r="AF47" s="42">
        <v>117.7</v>
      </c>
      <c r="AG47" s="42">
        <v>117.7</v>
      </c>
      <c r="AH47" s="42">
        <v>122.4</v>
      </c>
      <c r="AI47" s="42">
        <v>129</v>
      </c>
      <c r="AJ47" s="42">
        <v>129.69999999999999</v>
      </c>
      <c r="AK47" s="42">
        <v>150.30000000000001</v>
      </c>
      <c r="AL47" s="42">
        <v>150.5</v>
      </c>
      <c r="AM47" s="42">
        <v>153.6</v>
      </c>
      <c r="AN47" s="42">
        <v>153.6</v>
      </c>
      <c r="AO47" s="42">
        <v>154.6</v>
      </c>
      <c r="AP47" s="42">
        <v>154.6</v>
      </c>
      <c r="AQ47" s="42">
        <v>169.4</v>
      </c>
      <c r="AR47" s="42">
        <v>169.4</v>
      </c>
      <c r="AS47" s="42">
        <v>169.4</v>
      </c>
      <c r="AT47" s="42">
        <v>170.6</v>
      </c>
      <c r="AU47" s="42">
        <v>170.6</v>
      </c>
      <c r="AV47" s="42">
        <v>169.4</v>
      </c>
      <c r="AW47" s="42">
        <v>169.4</v>
      </c>
      <c r="AX47" s="42">
        <v>169.4</v>
      </c>
      <c r="AY47" s="42">
        <v>170.6</v>
      </c>
      <c r="AZ47" s="42">
        <v>171.1</v>
      </c>
      <c r="BA47" s="42">
        <v>171.1</v>
      </c>
      <c r="BB47" s="42">
        <v>171.1</v>
      </c>
      <c r="BC47" s="42">
        <v>171.1</v>
      </c>
      <c r="BD47" s="42">
        <v>171.1</v>
      </c>
      <c r="BE47" s="42">
        <v>172.2</v>
      </c>
      <c r="BF47" s="42">
        <v>172.2</v>
      </c>
      <c r="BG47" s="42">
        <v>172.2</v>
      </c>
      <c r="BH47" s="42">
        <v>172.2</v>
      </c>
      <c r="BI47" s="42">
        <v>172.2</v>
      </c>
      <c r="BJ47" s="42">
        <v>172.2</v>
      </c>
      <c r="BK47" s="41">
        <v>10</v>
      </c>
      <c r="BL47" s="42">
        <v>100.6</v>
      </c>
      <c r="BM47" s="42">
        <v>100.8</v>
      </c>
      <c r="BN47" s="42">
        <v>101.7</v>
      </c>
      <c r="BO47" s="42">
        <v>101.7</v>
      </c>
      <c r="BP47" s="42">
        <v>110.6</v>
      </c>
      <c r="BQ47" s="42">
        <v>112.7</v>
      </c>
      <c r="BR47" s="42">
        <v>113</v>
      </c>
      <c r="BS47" s="42">
        <v>113</v>
      </c>
      <c r="BT47" s="42">
        <v>113</v>
      </c>
      <c r="BU47" s="42">
        <v>113</v>
      </c>
      <c r="BV47" s="42">
        <v>117</v>
      </c>
      <c r="BW47" s="42">
        <v>117</v>
      </c>
      <c r="BX47" s="42">
        <v>120.2</v>
      </c>
      <c r="BY47" s="42">
        <v>120.2</v>
      </c>
      <c r="BZ47" s="42">
        <v>118.8</v>
      </c>
      <c r="CA47" s="42">
        <v>118.8</v>
      </c>
      <c r="CB47" s="42">
        <v>118.8</v>
      </c>
      <c r="CC47" s="42">
        <v>118.8</v>
      </c>
      <c r="CD47" s="42">
        <v>116.4</v>
      </c>
      <c r="CE47" s="42">
        <v>119.4</v>
      </c>
      <c r="CF47" s="42">
        <v>119.8</v>
      </c>
      <c r="CG47" s="42">
        <v>119.8</v>
      </c>
      <c r="CH47" s="42">
        <v>122.5</v>
      </c>
      <c r="CI47" s="42">
        <v>121.1</v>
      </c>
      <c r="CJ47" s="42">
        <v>121.2</v>
      </c>
      <c r="CK47" s="42">
        <v>121.2</v>
      </c>
      <c r="CL47" s="42">
        <v>130.6</v>
      </c>
      <c r="CM47" s="42">
        <v>130.5</v>
      </c>
      <c r="CN47" s="42">
        <v>129.9</v>
      </c>
      <c r="CO47" s="42">
        <v>129.9</v>
      </c>
      <c r="CP47" s="42">
        <v>130</v>
      </c>
      <c r="CQ47" s="42">
        <v>137.1</v>
      </c>
      <c r="CR47" s="42">
        <v>141.9</v>
      </c>
      <c r="CS47" s="42">
        <v>141.9</v>
      </c>
      <c r="CT47" s="42">
        <v>142.9</v>
      </c>
      <c r="CU47" s="42">
        <v>142.9</v>
      </c>
      <c r="CV47" s="42">
        <v>142.5</v>
      </c>
      <c r="CW47" s="42">
        <v>142.6</v>
      </c>
      <c r="CX47" s="42">
        <v>143.30000000000001</v>
      </c>
      <c r="CY47" s="42">
        <v>143.30000000000001</v>
      </c>
      <c r="CZ47" s="42">
        <v>143.30000000000001</v>
      </c>
      <c r="DA47" s="42">
        <v>143.4</v>
      </c>
      <c r="DB47" s="42">
        <v>143.6</v>
      </c>
      <c r="DC47" s="42">
        <v>143.6</v>
      </c>
      <c r="DD47" s="42">
        <v>143.6</v>
      </c>
      <c r="DE47" s="42">
        <v>143.6</v>
      </c>
      <c r="DF47" s="42">
        <v>143.6</v>
      </c>
      <c r="DG47" s="42">
        <v>148.6</v>
      </c>
      <c r="DH47" s="42">
        <v>148.9</v>
      </c>
      <c r="DI47" s="42">
        <v>154.80000000000001</v>
      </c>
      <c r="DJ47" s="42">
        <v>155.30000000000001</v>
      </c>
      <c r="DK47" s="42">
        <v>158.4</v>
      </c>
      <c r="DL47" s="42">
        <v>158.4</v>
      </c>
      <c r="DM47" s="42">
        <v>159.4</v>
      </c>
      <c r="DN47" s="42">
        <v>162.5</v>
      </c>
      <c r="DO47" s="42">
        <v>162.5</v>
      </c>
      <c r="DP47" s="42">
        <v>162</v>
      </c>
      <c r="DQ47" s="42">
        <v>162.5</v>
      </c>
      <c r="DR47" s="42">
        <v>162.69999999999999</v>
      </c>
      <c r="DS47" s="42">
        <v>163.30000000000001</v>
      </c>
      <c r="DT47" s="41">
        <v>7</v>
      </c>
      <c r="DU47" s="42">
        <v>103.3</v>
      </c>
      <c r="DV47" s="42">
        <v>103.3</v>
      </c>
      <c r="DW47" s="42">
        <v>102.9</v>
      </c>
      <c r="DX47" s="42">
        <v>104.1</v>
      </c>
      <c r="DY47" s="42">
        <v>104.1</v>
      </c>
      <c r="DZ47" s="42">
        <v>106</v>
      </c>
      <c r="EA47" s="42">
        <v>110.3</v>
      </c>
      <c r="EB47" s="42">
        <v>111.4</v>
      </c>
      <c r="EC47" s="42">
        <v>112.5</v>
      </c>
      <c r="ED47" s="42">
        <v>112.9</v>
      </c>
      <c r="EE47" s="42">
        <v>113.9</v>
      </c>
      <c r="EF47" s="42">
        <v>114.1</v>
      </c>
      <c r="EG47" s="42">
        <v>114.9</v>
      </c>
      <c r="EH47" s="42">
        <v>114.8</v>
      </c>
      <c r="EI47" s="42">
        <v>115.4</v>
      </c>
      <c r="EJ47" s="42">
        <v>115.3</v>
      </c>
      <c r="EK47" s="42">
        <v>114.7</v>
      </c>
      <c r="EL47" s="42">
        <v>114.7</v>
      </c>
      <c r="EM47" s="42">
        <v>114.7</v>
      </c>
      <c r="EN47" s="42">
        <v>114.9</v>
      </c>
      <c r="EO47" s="42">
        <v>114.8</v>
      </c>
      <c r="EP47" s="42">
        <v>116.2</v>
      </c>
      <c r="EQ47" s="42">
        <v>116.2</v>
      </c>
      <c r="ER47" s="42">
        <v>116.2</v>
      </c>
      <c r="ES47" s="42">
        <v>116.2</v>
      </c>
      <c r="ET47" s="42">
        <v>116.6</v>
      </c>
      <c r="EU47" s="42">
        <v>116.6</v>
      </c>
      <c r="EV47" s="42">
        <v>116.6</v>
      </c>
      <c r="EW47" s="42">
        <v>116.6</v>
      </c>
      <c r="EX47" s="42">
        <v>118.2</v>
      </c>
      <c r="EY47" s="42">
        <v>121.6</v>
      </c>
      <c r="EZ47" s="42">
        <v>121.9</v>
      </c>
      <c r="FA47" s="42">
        <v>122</v>
      </c>
      <c r="FB47" s="42">
        <v>122.4</v>
      </c>
      <c r="FC47" s="42">
        <v>115.8</v>
      </c>
      <c r="FD47" s="42">
        <v>115.8</v>
      </c>
      <c r="FE47" s="42">
        <v>113.5</v>
      </c>
      <c r="FF47" s="42">
        <v>113.4</v>
      </c>
      <c r="FG47" s="42">
        <v>113.4</v>
      </c>
      <c r="FH47" s="42">
        <v>113.4</v>
      </c>
      <c r="FI47" s="42">
        <v>113.4</v>
      </c>
      <c r="FJ47" s="42">
        <v>113.4</v>
      </c>
      <c r="FK47" s="42">
        <v>113.6</v>
      </c>
      <c r="FL47" s="42">
        <v>113.2</v>
      </c>
      <c r="FM47" s="42">
        <v>113.2</v>
      </c>
      <c r="FN47" s="42">
        <v>113.2</v>
      </c>
      <c r="FO47" s="42">
        <v>113.2</v>
      </c>
      <c r="FP47" s="42">
        <v>113.4</v>
      </c>
      <c r="FQ47" s="42">
        <v>114.5</v>
      </c>
      <c r="FR47" s="42">
        <v>114.7</v>
      </c>
      <c r="FS47" s="42">
        <v>115</v>
      </c>
      <c r="FT47" s="42">
        <v>115.1</v>
      </c>
      <c r="FU47" s="42">
        <v>115.2</v>
      </c>
      <c r="FV47" s="42">
        <v>115.2</v>
      </c>
      <c r="FW47" s="42">
        <v>115.52857142857144</v>
      </c>
      <c r="FX47" s="42">
        <v>116.3</v>
      </c>
      <c r="FY47" s="42">
        <v>116.3</v>
      </c>
      <c r="FZ47" s="42">
        <v>116.3</v>
      </c>
      <c r="GA47" s="42">
        <v>116.3</v>
      </c>
      <c r="GB47" s="42">
        <v>116.25714285714285</v>
      </c>
    </row>
    <row r="48" spans="1:184" s="40" customFormat="1" ht="12" x14ac:dyDescent="0.2">
      <c r="A48" s="40" t="s">
        <v>227</v>
      </c>
      <c r="B48" s="41">
        <v>16</v>
      </c>
      <c r="C48" s="42">
        <v>101</v>
      </c>
      <c r="D48" s="42">
        <v>101</v>
      </c>
      <c r="E48" s="42">
        <v>101</v>
      </c>
      <c r="F48" s="42">
        <v>101</v>
      </c>
      <c r="G48" s="42">
        <v>101</v>
      </c>
      <c r="H48" s="42">
        <v>101</v>
      </c>
      <c r="I48" s="42">
        <v>101</v>
      </c>
      <c r="J48" s="42">
        <v>101</v>
      </c>
      <c r="K48" s="42">
        <v>101</v>
      </c>
      <c r="L48" s="42">
        <v>101</v>
      </c>
      <c r="M48" s="42">
        <v>101</v>
      </c>
      <c r="N48" s="42">
        <v>101</v>
      </c>
      <c r="O48" s="42">
        <v>108.9</v>
      </c>
      <c r="P48" s="42">
        <v>108.9</v>
      </c>
      <c r="Q48" s="42">
        <v>108.9</v>
      </c>
      <c r="R48" s="42">
        <v>108.9</v>
      </c>
      <c r="S48" s="42">
        <v>108.9</v>
      </c>
      <c r="T48" s="42">
        <v>108.9</v>
      </c>
      <c r="U48" s="42">
        <v>108.9</v>
      </c>
      <c r="V48" s="42">
        <v>108.9</v>
      </c>
      <c r="W48" s="42">
        <v>108.9</v>
      </c>
      <c r="X48" s="42">
        <v>110.1</v>
      </c>
      <c r="Y48" s="42">
        <v>110.1</v>
      </c>
      <c r="Z48" s="42">
        <v>110.1</v>
      </c>
      <c r="AA48" s="42">
        <v>110.1</v>
      </c>
      <c r="AB48" s="42">
        <v>126.4</v>
      </c>
      <c r="AC48" s="42">
        <v>126.4</v>
      </c>
      <c r="AD48" s="42">
        <v>126.4</v>
      </c>
      <c r="AE48" s="42">
        <v>126.4</v>
      </c>
      <c r="AF48" s="42">
        <v>124</v>
      </c>
      <c r="AG48" s="42">
        <v>124</v>
      </c>
      <c r="AH48" s="42">
        <v>124</v>
      </c>
      <c r="AI48" s="42">
        <v>124</v>
      </c>
      <c r="AJ48" s="42">
        <v>124</v>
      </c>
      <c r="AK48" s="42">
        <v>124</v>
      </c>
      <c r="AL48" s="42">
        <v>124</v>
      </c>
      <c r="AM48" s="42">
        <v>124</v>
      </c>
      <c r="AN48" s="42">
        <v>124</v>
      </c>
      <c r="AO48" s="42">
        <v>124</v>
      </c>
      <c r="AP48" s="42">
        <v>124</v>
      </c>
      <c r="AQ48" s="42">
        <v>124</v>
      </c>
      <c r="AR48" s="42">
        <v>124</v>
      </c>
      <c r="AS48" s="42">
        <v>135.69999999999999</v>
      </c>
      <c r="AT48" s="42">
        <v>135.69999999999999</v>
      </c>
      <c r="AU48" s="42">
        <v>135.69999999999999</v>
      </c>
      <c r="AV48" s="42">
        <v>135.69999999999999</v>
      </c>
      <c r="AW48" s="42">
        <v>135.69999999999999</v>
      </c>
      <c r="AX48" s="42">
        <v>135.69999999999999</v>
      </c>
      <c r="AY48" s="42">
        <v>135.69999999999999</v>
      </c>
      <c r="AZ48" s="42">
        <v>135.69999999999999</v>
      </c>
      <c r="BA48" s="42">
        <v>135.69999999999999</v>
      </c>
      <c r="BB48" s="42">
        <v>135.69999999999999</v>
      </c>
      <c r="BC48" s="42">
        <v>137.6</v>
      </c>
      <c r="BD48" s="42">
        <v>149</v>
      </c>
      <c r="BE48" s="42">
        <v>149</v>
      </c>
      <c r="BF48" s="42">
        <v>149</v>
      </c>
      <c r="BG48" s="42">
        <v>149</v>
      </c>
      <c r="BH48" s="42">
        <v>149</v>
      </c>
      <c r="BI48" s="42">
        <v>149</v>
      </c>
      <c r="BJ48" s="42">
        <v>149</v>
      </c>
      <c r="BK48" s="41">
        <v>19</v>
      </c>
      <c r="BL48" s="42">
        <v>103.1</v>
      </c>
      <c r="BM48" s="42">
        <v>103.1</v>
      </c>
      <c r="BN48" s="42">
        <v>120.3</v>
      </c>
      <c r="BO48" s="42">
        <v>121.1</v>
      </c>
      <c r="BP48" s="42">
        <v>121.1</v>
      </c>
      <c r="BQ48" s="42">
        <v>121.1</v>
      </c>
      <c r="BR48" s="42">
        <v>121.3</v>
      </c>
      <c r="BS48" s="42">
        <v>121.3</v>
      </c>
      <c r="BT48" s="42">
        <v>121.4</v>
      </c>
      <c r="BU48" s="42">
        <v>121.5</v>
      </c>
      <c r="BV48" s="42">
        <v>121.5</v>
      </c>
      <c r="BW48" s="42">
        <v>121.5</v>
      </c>
      <c r="BX48" s="42">
        <v>121.5</v>
      </c>
      <c r="BY48" s="42">
        <v>121.5</v>
      </c>
      <c r="BZ48" s="42">
        <v>136</v>
      </c>
      <c r="CA48" s="42">
        <v>136</v>
      </c>
      <c r="CB48" s="42">
        <v>136</v>
      </c>
      <c r="CC48" s="42">
        <v>136</v>
      </c>
      <c r="CD48" s="42">
        <v>136</v>
      </c>
      <c r="CE48" s="42">
        <v>135.9</v>
      </c>
      <c r="CF48" s="42">
        <v>135.9</v>
      </c>
      <c r="CG48" s="42">
        <v>136.1</v>
      </c>
      <c r="CH48" s="42">
        <v>136.1</v>
      </c>
      <c r="CI48" s="42">
        <v>136.1</v>
      </c>
      <c r="CJ48" s="42">
        <v>136.19999999999999</v>
      </c>
      <c r="CK48" s="42">
        <v>136.1</v>
      </c>
      <c r="CL48" s="42">
        <v>136.1</v>
      </c>
      <c r="CM48" s="42">
        <v>136.1</v>
      </c>
      <c r="CN48" s="42">
        <v>136.1</v>
      </c>
      <c r="CO48" s="42">
        <v>136.80000000000001</v>
      </c>
      <c r="CP48" s="42">
        <v>138.1</v>
      </c>
      <c r="CQ48" s="42">
        <v>138.1</v>
      </c>
      <c r="CR48" s="42">
        <v>138.1</v>
      </c>
      <c r="CS48" s="42">
        <v>138.1</v>
      </c>
      <c r="CT48" s="42">
        <v>138.1</v>
      </c>
      <c r="CU48" s="42">
        <v>138.1</v>
      </c>
      <c r="CV48" s="42">
        <v>138.1</v>
      </c>
      <c r="CW48" s="42">
        <v>138.4</v>
      </c>
      <c r="CX48" s="42">
        <v>149.4</v>
      </c>
      <c r="CY48" s="42">
        <v>149.4</v>
      </c>
      <c r="CZ48" s="42">
        <v>149.4</v>
      </c>
      <c r="DA48" s="42">
        <v>149.4</v>
      </c>
      <c r="DB48" s="42">
        <v>149.4</v>
      </c>
      <c r="DC48" s="42">
        <v>149.6</v>
      </c>
      <c r="DD48" s="42">
        <v>149.6</v>
      </c>
      <c r="DE48" s="42">
        <v>149.6</v>
      </c>
      <c r="DF48" s="42">
        <v>156.69999999999999</v>
      </c>
      <c r="DG48" s="42">
        <v>164.7</v>
      </c>
      <c r="DH48" s="42">
        <v>165.1</v>
      </c>
      <c r="DI48" s="42">
        <v>165.3</v>
      </c>
      <c r="DJ48" s="42">
        <v>165.3</v>
      </c>
      <c r="DK48" s="42">
        <v>165.3</v>
      </c>
      <c r="DL48" s="42">
        <v>165.3</v>
      </c>
      <c r="DM48" s="42">
        <v>165.3</v>
      </c>
      <c r="DN48" s="42">
        <v>165.3</v>
      </c>
      <c r="DO48" s="42">
        <v>165.3</v>
      </c>
      <c r="DP48" s="42">
        <v>165.3</v>
      </c>
      <c r="DQ48" s="42">
        <v>165.3</v>
      </c>
      <c r="DR48" s="42">
        <v>165.3</v>
      </c>
      <c r="DS48" s="42">
        <v>165.3</v>
      </c>
      <c r="DT48" s="41">
        <v>15</v>
      </c>
      <c r="DU48" s="42">
        <v>100.2</v>
      </c>
      <c r="DV48" s="42">
        <v>100.2</v>
      </c>
      <c r="DW48" s="42">
        <v>100.4</v>
      </c>
      <c r="DX48" s="42">
        <v>100.4</v>
      </c>
      <c r="DY48" s="42">
        <v>100.5</v>
      </c>
      <c r="DZ48" s="42">
        <v>100.5</v>
      </c>
      <c r="EA48" s="42">
        <v>100.8</v>
      </c>
      <c r="EB48" s="42">
        <v>101.1</v>
      </c>
      <c r="EC48" s="42">
        <v>101.2</v>
      </c>
      <c r="ED48" s="42">
        <v>101.3</v>
      </c>
      <c r="EE48" s="42">
        <v>101.3</v>
      </c>
      <c r="EF48" s="42">
        <v>101.4</v>
      </c>
      <c r="EG48" s="42">
        <v>101.5</v>
      </c>
      <c r="EH48" s="42">
        <v>101.6</v>
      </c>
      <c r="EI48" s="42">
        <v>103.1</v>
      </c>
      <c r="EJ48" s="42">
        <v>103.1</v>
      </c>
      <c r="EK48" s="42">
        <v>103.3</v>
      </c>
      <c r="EL48" s="42">
        <v>103.2</v>
      </c>
      <c r="EM48" s="42">
        <v>103.1</v>
      </c>
      <c r="EN48" s="42">
        <v>103.3</v>
      </c>
      <c r="EO48" s="42">
        <v>103.3</v>
      </c>
      <c r="EP48" s="42">
        <v>103.3</v>
      </c>
      <c r="EQ48" s="42">
        <v>103.3</v>
      </c>
      <c r="ER48" s="42">
        <v>103.9</v>
      </c>
      <c r="ES48" s="42">
        <v>103.9</v>
      </c>
      <c r="ET48" s="42">
        <v>103.9</v>
      </c>
      <c r="EU48" s="42">
        <v>104</v>
      </c>
      <c r="EV48" s="42">
        <v>104</v>
      </c>
      <c r="EW48" s="42">
        <v>104.2</v>
      </c>
      <c r="EX48" s="42">
        <v>104.2</v>
      </c>
      <c r="EY48" s="42">
        <v>104.1</v>
      </c>
      <c r="EZ48" s="42">
        <v>113.1</v>
      </c>
      <c r="FA48" s="42">
        <v>113.1</v>
      </c>
      <c r="FB48" s="42">
        <v>113.1</v>
      </c>
      <c r="FC48" s="42">
        <v>113.1</v>
      </c>
      <c r="FD48" s="42">
        <v>113.1</v>
      </c>
      <c r="FE48" s="42">
        <v>113.1</v>
      </c>
      <c r="FF48" s="42">
        <v>113</v>
      </c>
      <c r="FG48" s="42">
        <v>113.9</v>
      </c>
      <c r="FH48" s="42">
        <v>113.9</v>
      </c>
      <c r="FI48" s="42">
        <v>113.9</v>
      </c>
      <c r="FJ48" s="42">
        <v>114.1</v>
      </c>
      <c r="FK48" s="42">
        <v>116.6</v>
      </c>
      <c r="FL48" s="42">
        <v>119.5</v>
      </c>
      <c r="FM48" s="42">
        <v>119.6</v>
      </c>
      <c r="FN48" s="42">
        <v>119.6</v>
      </c>
      <c r="FO48" s="42">
        <v>119.5</v>
      </c>
      <c r="FP48" s="42">
        <v>119.6</v>
      </c>
      <c r="FQ48" s="42">
        <v>121.8</v>
      </c>
      <c r="FR48" s="42">
        <v>122.5</v>
      </c>
      <c r="FS48" s="42">
        <v>122.5</v>
      </c>
      <c r="FT48" s="42">
        <v>122.5</v>
      </c>
      <c r="FU48" s="42">
        <v>124.4</v>
      </c>
      <c r="FV48" s="42">
        <v>127.7</v>
      </c>
      <c r="FW48" s="42">
        <v>127.69333333333334</v>
      </c>
      <c r="FX48" s="42">
        <v>127.69333333333334</v>
      </c>
      <c r="FY48" s="42">
        <v>127.7</v>
      </c>
      <c r="FZ48" s="42">
        <v>127.74</v>
      </c>
      <c r="GA48" s="42">
        <v>127.66666666666667</v>
      </c>
      <c r="GB48" s="42">
        <v>127.62666666666668</v>
      </c>
    </row>
    <row r="49" spans="1:184" s="40" customFormat="1" ht="12" x14ac:dyDescent="0.2">
      <c r="A49" s="40" t="s">
        <v>228</v>
      </c>
      <c r="B49" s="41">
        <v>5</v>
      </c>
      <c r="C49" s="42">
        <v>101</v>
      </c>
      <c r="D49" s="42">
        <v>101.1</v>
      </c>
      <c r="E49" s="42">
        <v>101.2</v>
      </c>
      <c r="F49" s="42">
        <v>106</v>
      </c>
      <c r="G49" s="42">
        <v>108.7</v>
      </c>
      <c r="H49" s="42">
        <v>108.7</v>
      </c>
      <c r="I49" s="42">
        <v>108.7</v>
      </c>
      <c r="J49" s="42">
        <v>108.7</v>
      </c>
      <c r="K49" s="42">
        <v>109.9</v>
      </c>
      <c r="L49" s="42">
        <v>109.9</v>
      </c>
      <c r="M49" s="42">
        <v>113.6</v>
      </c>
      <c r="N49" s="42">
        <v>113.6</v>
      </c>
      <c r="O49" s="42">
        <v>114.5</v>
      </c>
      <c r="P49" s="42">
        <v>114.5</v>
      </c>
      <c r="Q49" s="42">
        <v>114.5</v>
      </c>
      <c r="R49" s="42">
        <v>114.5</v>
      </c>
      <c r="S49" s="42">
        <v>114.5</v>
      </c>
      <c r="T49" s="42">
        <v>114.5</v>
      </c>
      <c r="U49" s="42">
        <v>114.5</v>
      </c>
      <c r="V49" s="42">
        <v>114.5</v>
      </c>
      <c r="W49" s="42">
        <v>114.5</v>
      </c>
      <c r="X49" s="42">
        <v>117</v>
      </c>
      <c r="Y49" s="42">
        <v>117</v>
      </c>
      <c r="Z49" s="42">
        <v>117</v>
      </c>
      <c r="AA49" s="42">
        <v>117</v>
      </c>
      <c r="AB49" s="42">
        <v>117</v>
      </c>
      <c r="AC49" s="42">
        <v>119.7</v>
      </c>
      <c r="AD49" s="42">
        <v>124.4</v>
      </c>
      <c r="AE49" s="42">
        <v>124.4</v>
      </c>
      <c r="AF49" s="42">
        <v>124.4</v>
      </c>
      <c r="AG49" s="42">
        <v>131.4</v>
      </c>
      <c r="AH49" s="42">
        <v>131.4</v>
      </c>
      <c r="AI49" s="42">
        <v>131.69999999999999</v>
      </c>
      <c r="AJ49" s="42">
        <v>131.69999999999999</v>
      </c>
      <c r="AK49" s="42">
        <v>135.5</v>
      </c>
      <c r="AL49" s="42">
        <v>135.5</v>
      </c>
      <c r="AM49" s="42">
        <v>135.5</v>
      </c>
      <c r="AN49" s="42">
        <v>135.5</v>
      </c>
      <c r="AO49" s="42">
        <v>135.5</v>
      </c>
      <c r="AP49" s="42">
        <v>135.80000000000001</v>
      </c>
      <c r="AQ49" s="42">
        <v>138.19999999999999</v>
      </c>
      <c r="AR49" s="42">
        <v>138.19999999999999</v>
      </c>
      <c r="AS49" s="42">
        <v>138.19999999999999</v>
      </c>
      <c r="AT49" s="42">
        <v>140.6</v>
      </c>
      <c r="AU49" s="42">
        <v>143.1</v>
      </c>
      <c r="AV49" s="42">
        <v>143.1</v>
      </c>
      <c r="AW49" s="42">
        <v>143.1</v>
      </c>
      <c r="AX49" s="42">
        <v>143.1</v>
      </c>
      <c r="AY49" s="42">
        <v>143.1</v>
      </c>
      <c r="AZ49" s="42">
        <v>145.4</v>
      </c>
      <c r="BA49" s="42">
        <v>146.69999999999999</v>
      </c>
      <c r="BB49" s="42">
        <v>146.69999999999999</v>
      </c>
      <c r="BC49" s="42">
        <v>153.9</v>
      </c>
      <c r="BD49" s="42">
        <v>153.9</v>
      </c>
      <c r="BE49" s="42">
        <v>153.9</v>
      </c>
      <c r="BF49" s="42">
        <v>153.9</v>
      </c>
      <c r="BG49" s="42">
        <v>153.9</v>
      </c>
      <c r="BH49" s="42">
        <v>153.9</v>
      </c>
      <c r="BI49" s="42">
        <v>153.9</v>
      </c>
      <c r="BJ49" s="42">
        <v>153.9</v>
      </c>
      <c r="BK49" s="41">
        <v>8</v>
      </c>
      <c r="BL49" s="42">
        <v>100.5</v>
      </c>
      <c r="BM49" s="42">
        <v>103.6</v>
      </c>
      <c r="BN49" s="42">
        <v>104.8</v>
      </c>
      <c r="BO49" s="42">
        <v>104.8</v>
      </c>
      <c r="BP49" s="42">
        <v>107.7</v>
      </c>
      <c r="BQ49" s="42">
        <v>107.7</v>
      </c>
      <c r="BR49" s="42">
        <v>107.7</v>
      </c>
      <c r="BS49" s="42">
        <v>110.4</v>
      </c>
      <c r="BT49" s="42">
        <v>111.4</v>
      </c>
      <c r="BU49" s="42">
        <v>111.4</v>
      </c>
      <c r="BV49" s="42">
        <v>112.2</v>
      </c>
      <c r="BW49" s="42">
        <v>112.3</v>
      </c>
      <c r="BX49" s="42">
        <v>112.3</v>
      </c>
      <c r="BY49" s="42">
        <v>112.3</v>
      </c>
      <c r="BZ49" s="42">
        <v>112.3</v>
      </c>
      <c r="CA49" s="42">
        <v>114.5</v>
      </c>
      <c r="CB49" s="42">
        <v>114.5</v>
      </c>
      <c r="CC49" s="42">
        <v>114.5</v>
      </c>
      <c r="CD49" s="42">
        <v>114.5</v>
      </c>
      <c r="CE49" s="42">
        <v>114.5</v>
      </c>
      <c r="CF49" s="42">
        <v>114.5</v>
      </c>
      <c r="CG49" s="42">
        <v>114.5</v>
      </c>
      <c r="CH49" s="42">
        <v>114.5</v>
      </c>
      <c r="CI49" s="42">
        <v>114.5</v>
      </c>
      <c r="CJ49" s="42">
        <v>114.8</v>
      </c>
      <c r="CK49" s="42">
        <v>114.8</v>
      </c>
      <c r="CL49" s="42">
        <v>114.8</v>
      </c>
      <c r="CM49" s="42">
        <v>114.2</v>
      </c>
      <c r="CN49" s="42">
        <v>114.2</v>
      </c>
      <c r="CO49" s="42">
        <v>114.2</v>
      </c>
      <c r="CP49" s="42">
        <v>119.6</v>
      </c>
      <c r="CQ49" s="42">
        <v>119.6</v>
      </c>
      <c r="CR49" s="42">
        <v>119.6</v>
      </c>
      <c r="CS49" s="42">
        <v>119.3</v>
      </c>
      <c r="CT49" s="42">
        <v>119.3</v>
      </c>
      <c r="CU49" s="42">
        <v>119.3</v>
      </c>
      <c r="CV49" s="42">
        <v>120.3</v>
      </c>
      <c r="CW49" s="42">
        <v>123.8</v>
      </c>
      <c r="CX49" s="42">
        <v>129</v>
      </c>
      <c r="CY49" s="42">
        <v>131.6</v>
      </c>
      <c r="CZ49" s="42">
        <v>131.6</v>
      </c>
      <c r="DA49" s="42">
        <v>131.6</v>
      </c>
      <c r="DB49" s="42">
        <v>132.1</v>
      </c>
      <c r="DC49" s="42">
        <v>132.1</v>
      </c>
      <c r="DD49" s="42">
        <v>132.1</v>
      </c>
      <c r="DE49" s="42">
        <v>132.1</v>
      </c>
      <c r="DF49" s="42">
        <v>132.1</v>
      </c>
      <c r="DG49" s="42">
        <v>137.6</v>
      </c>
      <c r="DH49" s="42">
        <v>139.19999999999999</v>
      </c>
      <c r="DI49" s="42">
        <v>139.4</v>
      </c>
      <c r="DJ49" s="42">
        <v>139.30000000000001</v>
      </c>
      <c r="DK49" s="42">
        <v>141.1</v>
      </c>
      <c r="DL49" s="42">
        <v>141.1</v>
      </c>
      <c r="DM49" s="42">
        <v>141.1</v>
      </c>
      <c r="DN49" s="42">
        <v>141.1</v>
      </c>
      <c r="DO49" s="42">
        <v>141</v>
      </c>
      <c r="DP49" s="42">
        <v>141.19999999999999</v>
      </c>
      <c r="DQ49" s="42">
        <v>141.19999999999999</v>
      </c>
      <c r="DR49" s="42">
        <v>141.19999999999999</v>
      </c>
      <c r="DS49" s="42">
        <v>141.19999999999999</v>
      </c>
      <c r="DT49" s="41">
        <v>6</v>
      </c>
      <c r="DU49" s="42">
        <v>103.1</v>
      </c>
      <c r="DV49" s="42">
        <v>103.1</v>
      </c>
      <c r="DW49" s="42">
        <v>103.4</v>
      </c>
      <c r="DX49" s="42">
        <v>103.4</v>
      </c>
      <c r="DY49" s="42">
        <v>103.4</v>
      </c>
      <c r="DZ49" s="42">
        <v>103.4</v>
      </c>
      <c r="EA49" s="42">
        <v>103.4</v>
      </c>
      <c r="EB49" s="42">
        <v>102.9</v>
      </c>
      <c r="EC49" s="42">
        <v>102.9</v>
      </c>
      <c r="ED49" s="42">
        <v>103.3</v>
      </c>
      <c r="EE49" s="42">
        <v>104.8</v>
      </c>
      <c r="EF49" s="42">
        <v>105.8</v>
      </c>
      <c r="EG49" s="42">
        <v>105.7</v>
      </c>
      <c r="EH49" s="42">
        <v>104.9</v>
      </c>
      <c r="EI49" s="42">
        <v>106.1</v>
      </c>
      <c r="EJ49" s="42">
        <v>106.6</v>
      </c>
      <c r="EK49" s="42">
        <v>107.3</v>
      </c>
      <c r="EL49" s="42">
        <v>107</v>
      </c>
      <c r="EM49" s="42">
        <v>107.8</v>
      </c>
      <c r="EN49" s="42">
        <v>107.9</v>
      </c>
      <c r="EO49" s="42">
        <v>108.5</v>
      </c>
      <c r="EP49" s="42">
        <v>109.1</v>
      </c>
      <c r="EQ49" s="42">
        <v>109.4</v>
      </c>
      <c r="ER49" s="42">
        <v>109.4</v>
      </c>
      <c r="ES49" s="42">
        <v>109.4</v>
      </c>
      <c r="ET49" s="42">
        <v>109.4</v>
      </c>
      <c r="EU49" s="42">
        <v>109.4</v>
      </c>
      <c r="EV49" s="42">
        <v>109.5</v>
      </c>
      <c r="EW49" s="42">
        <v>110.2</v>
      </c>
      <c r="EX49" s="42">
        <v>110.4</v>
      </c>
      <c r="EY49" s="42">
        <v>110.5</v>
      </c>
      <c r="EZ49" s="42">
        <v>110.6</v>
      </c>
      <c r="FA49" s="42">
        <v>111</v>
      </c>
      <c r="FB49" s="42">
        <v>111</v>
      </c>
      <c r="FC49" s="42">
        <v>110.9</v>
      </c>
      <c r="FD49" s="42">
        <v>111.1</v>
      </c>
      <c r="FE49" s="42">
        <v>111</v>
      </c>
      <c r="FF49" s="42">
        <v>111.3</v>
      </c>
      <c r="FG49" s="42">
        <v>111.3</v>
      </c>
      <c r="FH49" s="42">
        <v>111.6</v>
      </c>
      <c r="FI49" s="42">
        <v>111.9</v>
      </c>
      <c r="FJ49" s="42">
        <v>111.8</v>
      </c>
      <c r="FK49" s="42">
        <v>111.8</v>
      </c>
      <c r="FL49" s="42">
        <v>111.7</v>
      </c>
      <c r="FM49" s="42">
        <v>115.8</v>
      </c>
      <c r="FN49" s="42">
        <v>115.6</v>
      </c>
      <c r="FO49" s="42">
        <v>116.6</v>
      </c>
      <c r="FP49" s="42">
        <v>116.8</v>
      </c>
      <c r="FQ49" s="42">
        <v>118.4</v>
      </c>
      <c r="FR49" s="42">
        <v>118.6</v>
      </c>
      <c r="FS49" s="42">
        <v>118.8</v>
      </c>
      <c r="FT49" s="42">
        <v>118.9</v>
      </c>
      <c r="FU49" s="42">
        <v>118.9</v>
      </c>
      <c r="FV49" s="42">
        <v>119.3</v>
      </c>
      <c r="FW49" s="42">
        <v>119.58333333333333</v>
      </c>
      <c r="FX49" s="42">
        <v>119.8</v>
      </c>
      <c r="FY49" s="42">
        <v>119.96666666666665</v>
      </c>
      <c r="FZ49" s="42">
        <v>120.11666666666667</v>
      </c>
      <c r="GA49" s="42">
        <v>120.81666666666666</v>
      </c>
      <c r="GB49" s="42">
        <v>120.65</v>
      </c>
    </row>
    <row r="50" spans="1:184" x14ac:dyDescent="0.25">
      <c r="B50" s="37"/>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37"/>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37"/>
      <c r="FR50" s="44"/>
      <c r="FS50" s="44"/>
      <c r="FT50" s="44"/>
      <c r="FU50" s="44"/>
      <c r="FV50" s="44"/>
      <c r="FW50" s="44"/>
      <c r="FX50" s="44"/>
      <c r="FY50" s="44"/>
      <c r="FZ50" s="44"/>
      <c r="GA50" s="44"/>
      <c r="GB50" s="44"/>
    </row>
    <row r="51" spans="1:184" x14ac:dyDescent="0.25">
      <c r="A51" s="4" t="s">
        <v>229</v>
      </c>
      <c r="B51" s="35">
        <f>B52+B57</f>
        <v>72</v>
      </c>
      <c r="C51" s="36">
        <f t="shared" ref="C51:BJ51" si="30">(C52*$B$52+C57*$B$57)/$B$51</f>
        <v>100.18333333333334</v>
      </c>
      <c r="D51" s="36">
        <f t="shared" si="30"/>
        <v>100.18333333333334</v>
      </c>
      <c r="E51" s="36">
        <f t="shared" si="30"/>
        <v>100.29444444444445</v>
      </c>
      <c r="F51" s="36">
        <f t="shared" si="30"/>
        <v>100.48888888888888</v>
      </c>
      <c r="G51" s="36">
        <f t="shared" si="30"/>
        <v>100.48888888888888</v>
      </c>
      <c r="H51" s="36">
        <f t="shared" si="30"/>
        <v>100.73750000000001</v>
      </c>
      <c r="I51" s="36">
        <f t="shared" si="30"/>
        <v>100.74166666666667</v>
      </c>
      <c r="J51" s="36">
        <f t="shared" si="30"/>
        <v>100.75416666666666</v>
      </c>
      <c r="K51" s="36">
        <f t="shared" si="30"/>
        <v>100.76666666666668</v>
      </c>
      <c r="L51" s="36">
        <f t="shared" si="30"/>
        <v>100.91666666666667</v>
      </c>
      <c r="M51" s="36">
        <f t="shared" si="30"/>
        <v>101.53888888888889</v>
      </c>
      <c r="N51" s="36">
        <f t="shared" si="30"/>
        <v>135.77777777777777</v>
      </c>
      <c r="O51" s="36">
        <f t="shared" si="30"/>
        <v>136.88472222222222</v>
      </c>
      <c r="P51" s="36">
        <f t="shared" si="30"/>
        <v>136.88472222222222</v>
      </c>
      <c r="Q51" s="36">
        <f t="shared" si="30"/>
        <v>136.89583333333334</v>
      </c>
      <c r="R51" s="36">
        <f t="shared" si="30"/>
        <v>137.14444444444447</v>
      </c>
      <c r="S51" s="36">
        <f t="shared" si="30"/>
        <v>137.20277777777778</v>
      </c>
      <c r="T51" s="36">
        <f t="shared" si="30"/>
        <v>137.26111111111112</v>
      </c>
      <c r="U51" s="36">
        <f t="shared" si="30"/>
        <v>137.31527777777779</v>
      </c>
      <c r="V51" s="36">
        <f t="shared" si="30"/>
        <v>137.24444444444444</v>
      </c>
      <c r="W51" s="36">
        <f t="shared" si="30"/>
        <v>138.05000000000001</v>
      </c>
      <c r="X51" s="36">
        <f t="shared" si="30"/>
        <v>142.08333333333334</v>
      </c>
      <c r="Y51" s="36">
        <f t="shared" si="30"/>
        <v>142.31666666666666</v>
      </c>
      <c r="Z51" s="36">
        <f t="shared" si="30"/>
        <v>142.31666666666666</v>
      </c>
      <c r="AA51" s="36">
        <f t="shared" si="30"/>
        <v>142.59166666666667</v>
      </c>
      <c r="AB51" s="36">
        <f t="shared" si="30"/>
        <v>142.62083333333334</v>
      </c>
      <c r="AC51" s="36">
        <f t="shared" si="30"/>
        <v>143.15416666666667</v>
      </c>
      <c r="AD51" s="36">
        <f t="shared" si="30"/>
        <v>143.15416666666667</v>
      </c>
      <c r="AE51" s="36">
        <f t="shared" si="30"/>
        <v>143.15416666666667</v>
      </c>
      <c r="AF51" s="36">
        <f t="shared" si="30"/>
        <v>143.30972222222223</v>
      </c>
      <c r="AG51" s="36">
        <f t="shared" si="30"/>
        <v>144.40555555555557</v>
      </c>
      <c r="AH51" s="36">
        <f t="shared" si="30"/>
        <v>145.28055555555557</v>
      </c>
      <c r="AI51" s="36">
        <f t="shared" si="30"/>
        <v>145.57222222222222</v>
      </c>
      <c r="AJ51" s="36">
        <f t="shared" si="30"/>
        <v>145.65972222222223</v>
      </c>
      <c r="AK51" s="36">
        <f t="shared" si="30"/>
        <v>145.65972222222223</v>
      </c>
      <c r="AL51" s="36">
        <f t="shared" si="30"/>
        <v>145.79305555555555</v>
      </c>
      <c r="AM51" s="36">
        <f t="shared" si="30"/>
        <v>182.45138888888889</v>
      </c>
      <c r="AN51" s="36">
        <f t="shared" si="30"/>
        <v>182.45138888888889</v>
      </c>
      <c r="AO51" s="36">
        <f t="shared" si="30"/>
        <v>182.45138888888889</v>
      </c>
      <c r="AP51" s="36">
        <f t="shared" si="30"/>
        <v>182.45138888888889</v>
      </c>
      <c r="AQ51" s="36">
        <f t="shared" si="30"/>
        <v>182.45138888888889</v>
      </c>
      <c r="AR51" s="36">
        <f t="shared" si="30"/>
        <v>182.45138888888889</v>
      </c>
      <c r="AS51" s="36">
        <f t="shared" si="30"/>
        <v>182.45138888888889</v>
      </c>
      <c r="AT51" s="36">
        <f t="shared" si="30"/>
        <v>182.58888888888885</v>
      </c>
      <c r="AU51" s="36">
        <f t="shared" si="30"/>
        <v>183.88472222222222</v>
      </c>
      <c r="AV51" s="36">
        <f t="shared" si="30"/>
        <v>184.20833333333334</v>
      </c>
      <c r="AW51" s="36">
        <f t="shared" si="30"/>
        <v>184.20833333333334</v>
      </c>
      <c r="AX51" s="36">
        <f t="shared" si="30"/>
        <v>184.20833333333334</v>
      </c>
      <c r="AY51" s="36">
        <f t="shared" si="30"/>
        <v>184.26527777777778</v>
      </c>
      <c r="AZ51" s="36">
        <f t="shared" si="30"/>
        <v>184.44027777777777</v>
      </c>
      <c r="BA51" s="36">
        <f t="shared" si="30"/>
        <v>184.44027777777777</v>
      </c>
      <c r="BB51" s="36">
        <f t="shared" si="30"/>
        <v>184.44027777777777</v>
      </c>
      <c r="BC51" s="36">
        <f t="shared" si="30"/>
        <v>184.8736111111111</v>
      </c>
      <c r="BD51" s="36">
        <f t="shared" si="30"/>
        <v>185.04166666666666</v>
      </c>
      <c r="BE51" s="36">
        <f t="shared" si="30"/>
        <v>197.40694444444443</v>
      </c>
      <c r="BF51" s="36">
        <f t="shared" si="30"/>
        <v>197.76944444444447</v>
      </c>
      <c r="BG51" s="36">
        <f t="shared" si="30"/>
        <v>197.76944444444447</v>
      </c>
      <c r="BH51" s="36">
        <f t="shared" si="30"/>
        <v>197.79861111111111</v>
      </c>
      <c r="BI51" s="36">
        <f t="shared" si="30"/>
        <v>199.15277777777777</v>
      </c>
      <c r="BJ51" s="36">
        <f t="shared" si="30"/>
        <v>233.39305555555561</v>
      </c>
      <c r="BK51" s="35">
        <f>BK52+BK57</f>
        <v>82</v>
      </c>
      <c r="BL51" s="36">
        <f>(BL52*$BK$52+BL57*$BK$57)/$BK$51</f>
        <v>119.28658536585365</v>
      </c>
      <c r="BM51" s="36">
        <f t="shared" ref="BM51:DS51" si="31">(BM52*$BK$52+BM57*$BK$57)/$BK$51</f>
        <v>119.29390243902439</v>
      </c>
      <c r="BN51" s="36">
        <f t="shared" si="31"/>
        <v>119.37926829268294</v>
      </c>
      <c r="BO51" s="36">
        <f t="shared" si="31"/>
        <v>119.45609756097561</v>
      </c>
      <c r="BP51" s="36">
        <f t="shared" si="31"/>
        <v>119.47439024390243</v>
      </c>
      <c r="BQ51" s="36">
        <f t="shared" si="31"/>
        <v>119.47439024390243</v>
      </c>
      <c r="BR51" s="36">
        <f t="shared" si="31"/>
        <v>119.63170731707316</v>
      </c>
      <c r="BS51" s="36">
        <f t="shared" si="31"/>
        <v>119.92073170731707</v>
      </c>
      <c r="BT51" s="36">
        <f t="shared" si="31"/>
        <v>119.90243902439025</v>
      </c>
      <c r="BU51" s="36">
        <f t="shared" si="31"/>
        <v>120.21951219512195</v>
      </c>
      <c r="BV51" s="36">
        <f t="shared" si="31"/>
        <v>120.21951219512195</v>
      </c>
      <c r="BW51" s="36">
        <f t="shared" si="31"/>
        <v>120.00365853658536</v>
      </c>
      <c r="BX51" s="36">
        <f t="shared" si="31"/>
        <v>120.21829268292683</v>
      </c>
      <c r="BY51" s="36">
        <f t="shared" si="31"/>
        <v>121.05609756097562</v>
      </c>
      <c r="BZ51" s="36">
        <f t="shared" si="31"/>
        <v>120.85609756097561</v>
      </c>
      <c r="CA51" s="36">
        <f t="shared" si="31"/>
        <v>120.86707317073171</v>
      </c>
      <c r="CB51" s="36">
        <f t="shared" si="31"/>
        <v>120.86707317073171</v>
      </c>
      <c r="CC51" s="36">
        <f t="shared" si="31"/>
        <v>121.1890243902439</v>
      </c>
      <c r="CD51" s="36">
        <f t="shared" si="31"/>
        <v>126.63170731707316</v>
      </c>
      <c r="CE51" s="36">
        <f t="shared" si="31"/>
        <v>126.63170731707316</v>
      </c>
      <c r="CF51" s="36">
        <f t="shared" si="31"/>
        <v>126.63170731707316</v>
      </c>
      <c r="CG51" s="36">
        <f t="shared" si="31"/>
        <v>126.63170731707316</v>
      </c>
      <c r="CH51" s="36">
        <f t="shared" si="31"/>
        <v>126.89146341463415</v>
      </c>
      <c r="CI51" s="36">
        <f t="shared" si="31"/>
        <v>126.89146341463415</v>
      </c>
      <c r="CJ51" s="36">
        <f t="shared" si="31"/>
        <v>122.84024390243901</v>
      </c>
      <c r="CK51" s="36">
        <f t="shared" si="31"/>
        <v>122.08658536585367</v>
      </c>
      <c r="CL51" s="36">
        <f t="shared" si="31"/>
        <v>122.08658536585367</v>
      </c>
      <c r="CM51" s="36">
        <f t="shared" si="31"/>
        <v>122.02926829268293</v>
      </c>
      <c r="CN51" s="36">
        <f t="shared" si="31"/>
        <v>122.17439024390244</v>
      </c>
      <c r="CO51" s="36">
        <f t="shared" si="31"/>
        <v>122.28658536585365</v>
      </c>
      <c r="CP51" s="36">
        <f t="shared" si="31"/>
        <v>123.85000000000001</v>
      </c>
      <c r="CQ51" s="36">
        <f t="shared" si="31"/>
        <v>123.72317073170731</v>
      </c>
      <c r="CR51" s="36">
        <f t="shared" si="31"/>
        <v>123.9939024390244</v>
      </c>
      <c r="CS51" s="36">
        <f t="shared" si="31"/>
        <v>124.44512195121951</v>
      </c>
      <c r="CT51" s="36">
        <f t="shared" si="31"/>
        <v>124.51829268292683</v>
      </c>
      <c r="CU51" s="36">
        <f t="shared" si="31"/>
        <v>124.64268292682925</v>
      </c>
      <c r="CV51" s="36">
        <f t="shared" si="31"/>
        <v>124.57317073170732</v>
      </c>
      <c r="CW51" s="36">
        <f t="shared" si="31"/>
        <v>133.09390243902439</v>
      </c>
      <c r="CX51" s="36">
        <f t="shared" si="31"/>
        <v>133.10121951219512</v>
      </c>
      <c r="CY51" s="36">
        <f t="shared" si="31"/>
        <v>133.12682926829268</v>
      </c>
      <c r="CZ51" s="36">
        <f t="shared" si="31"/>
        <v>133.13536585365853</v>
      </c>
      <c r="DA51" s="36">
        <f t="shared" si="31"/>
        <v>133.13536585365853</v>
      </c>
      <c r="DB51" s="36">
        <f t="shared" si="31"/>
        <v>133.17804878048779</v>
      </c>
      <c r="DC51" s="36">
        <f t="shared" si="31"/>
        <v>133.17804878048779</v>
      </c>
      <c r="DD51" s="36">
        <f t="shared" si="31"/>
        <v>133.29756097560974</v>
      </c>
      <c r="DE51" s="36">
        <f t="shared" si="31"/>
        <v>133.29756097560974</v>
      </c>
      <c r="DF51" s="36">
        <f t="shared" si="31"/>
        <v>133.33048780487806</v>
      </c>
      <c r="DG51" s="36">
        <f t="shared" si="31"/>
        <v>146.13780487804877</v>
      </c>
      <c r="DH51" s="36">
        <f t="shared" si="31"/>
        <v>146.60243902439021</v>
      </c>
      <c r="DI51" s="36">
        <f t="shared" si="31"/>
        <v>159.56463414634146</v>
      </c>
      <c r="DJ51" s="36">
        <f t="shared" si="31"/>
        <v>159.79024390243902</v>
      </c>
      <c r="DK51" s="36">
        <f t="shared" si="31"/>
        <v>160.20121951219511</v>
      </c>
      <c r="DL51" s="36">
        <f t="shared" si="31"/>
        <v>160.24756097560976</v>
      </c>
      <c r="DM51" s="36">
        <f t="shared" si="31"/>
        <v>160.18170731707315</v>
      </c>
      <c r="DN51" s="36">
        <f t="shared" si="31"/>
        <v>160.22195121951219</v>
      </c>
      <c r="DO51" s="36">
        <f t="shared" si="31"/>
        <v>160.22195121951219</v>
      </c>
      <c r="DP51" s="36">
        <f t="shared" si="31"/>
        <v>160.22195121951219</v>
      </c>
      <c r="DQ51" s="36">
        <f t="shared" si="31"/>
        <v>160.22560975609755</v>
      </c>
      <c r="DR51" s="36">
        <f t="shared" si="31"/>
        <v>160.22195121951219</v>
      </c>
      <c r="DS51" s="36">
        <f t="shared" si="31"/>
        <v>176.85121951219514</v>
      </c>
      <c r="DT51" s="35">
        <f>DT52+DT57</f>
        <v>87</v>
      </c>
      <c r="DU51" s="45">
        <f>(DU52*$DT$52+DU57*$DT$57)/$DT$51</f>
        <v>111.02528735632185</v>
      </c>
      <c r="DV51" s="45">
        <f t="shared" ref="DV51:GB51" si="32">(DV52*$DT$52+DV57*$DT$57)/$DT$51</f>
        <v>111.22988505747126</v>
      </c>
      <c r="DW51" s="45">
        <f t="shared" si="32"/>
        <v>111.33908045977012</v>
      </c>
      <c r="DX51" s="45">
        <f t="shared" si="32"/>
        <v>111.35977011494253</v>
      </c>
      <c r="DY51" s="45">
        <f t="shared" si="32"/>
        <v>111.3022988505747</v>
      </c>
      <c r="DZ51" s="45">
        <f t="shared" si="32"/>
        <v>110.92758620689656</v>
      </c>
      <c r="EA51" s="45">
        <f t="shared" si="32"/>
        <v>113.05402298850575</v>
      </c>
      <c r="EB51" s="45">
        <f t="shared" si="32"/>
        <v>112.98620689655172</v>
      </c>
      <c r="EC51" s="45">
        <f t="shared" si="32"/>
        <v>113.19425287356323</v>
      </c>
      <c r="ED51" s="45">
        <f t="shared" si="32"/>
        <v>113.50919540229884</v>
      </c>
      <c r="EE51" s="45">
        <f t="shared" si="32"/>
        <v>113.54597701149426</v>
      </c>
      <c r="EF51" s="45">
        <f t="shared" si="32"/>
        <v>127.09770114942529</v>
      </c>
      <c r="EG51" s="45">
        <f t="shared" si="32"/>
        <v>127.34482758620689</v>
      </c>
      <c r="EH51" s="45">
        <f t="shared" si="32"/>
        <v>127.17241379310344</v>
      </c>
      <c r="EI51" s="45">
        <f t="shared" si="32"/>
        <v>129.32528735632184</v>
      </c>
      <c r="EJ51" s="45">
        <f t="shared" si="32"/>
        <v>129.46436781609196</v>
      </c>
      <c r="EK51" s="45">
        <f t="shared" si="32"/>
        <v>129.40229885057471</v>
      </c>
      <c r="EL51" s="45">
        <f t="shared" si="32"/>
        <v>129.26436781609195</v>
      </c>
      <c r="EM51" s="45">
        <f t="shared" si="32"/>
        <v>129.19770114942528</v>
      </c>
      <c r="EN51" s="45">
        <f t="shared" si="32"/>
        <v>131.65747126436781</v>
      </c>
      <c r="EO51" s="45">
        <f t="shared" si="32"/>
        <v>131.68965517241378</v>
      </c>
      <c r="EP51" s="45">
        <f t="shared" si="32"/>
        <v>132.6022988505747</v>
      </c>
      <c r="EQ51" s="45">
        <f t="shared" si="32"/>
        <v>133.05057471264368</v>
      </c>
      <c r="ER51" s="45">
        <f t="shared" si="32"/>
        <v>152.02528735632185</v>
      </c>
      <c r="ES51" s="45">
        <f t="shared" si="32"/>
        <v>152.54827586206895</v>
      </c>
      <c r="ET51" s="45">
        <f t="shared" si="32"/>
        <v>152.99770114942527</v>
      </c>
      <c r="EU51" s="45">
        <f t="shared" si="32"/>
        <v>153.06666666666666</v>
      </c>
      <c r="EV51" s="45">
        <f t="shared" si="32"/>
        <v>153.15632183908048</v>
      </c>
      <c r="EW51" s="45">
        <f t="shared" si="32"/>
        <v>153.16321839080462</v>
      </c>
      <c r="EX51" s="45">
        <f t="shared" si="32"/>
        <v>153.20344827586209</v>
      </c>
      <c r="EY51" s="45">
        <f t="shared" si="32"/>
        <v>153.31494252873563</v>
      </c>
      <c r="EZ51" s="45">
        <f t="shared" si="32"/>
        <v>153.31494252873563</v>
      </c>
      <c r="FA51" s="45">
        <f t="shared" si="32"/>
        <v>154.58275862068967</v>
      </c>
      <c r="FB51" s="45">
        <f t="shared" si="32"/>
        <v>154.46206896551726</v>
      </c>
      <c r="FC51" s="45">
        <f t="shared" si="32"/>
        <v>154.67701149425287</v>
      </c>
      <c r="FD51" s="45">
        <f t="shared" si="32"/>
        <v>154.33218390804598</v>
      </c>
      <c r="FE51" s="45">
        <f t="shared" si="32"/>
        <v>155.84482758620689</v>
      </c>
      <c r="FF51" s="45">
        <f t="shared" si="32"/>
        <v>159.07126436781607</v>
      </c>
      <c r="FG51" s="45">
        <f t="shared" si="32"/>
        <v>159.18735632183908</v>
      </c>
      <c r="FH51" s="45">
        <f t="shared" si="32"/>
        <v>159.23103448275862</v>
      </c>
      <c r="FI51" s="45">
        <f t="shared" si="32"/>
        <v>159.22873563218391</v>
      </c>
      <c r="FJ51" s="45">
        <f t="shared" si="32"/>
        <v>159.24942528735627</v>
      </c>
      <c r="FK51" s="45">
        <f t="shared" si="32"/>
        <v>160.36206896551724</v>
      </c>
      <c r="FL51" s="45">
        <f t="shared" si="32"/>
        <v>161.2528735632184</v>
      </c>
      <c r="FM51" s="45">
        <f t="shared" si="32"/>
        <v>161.72873563218391</v>
      </c>
      <c r="FN51" s="45">
        <f t="shared" si="32"/>
        <v>161.73333333333335</v>
      </c>
      <c r="FO51" s="45">
        <f t="shared" si="32"/>
        <v>161.89425287356326</v>
      </c>
      <c r="FP51" s="45">
        <f t="shared" si="32"/>
        <v>166.62988505747126</v>
      </c>
      <c r="FQ51" s="45">
        <f t="shared" si="32"/>
        <v>172.97931034482758</v>
      </c>
      <c r="FR51" s="36">
        <f t="shared" si="32"/>
        <v>173.3977011494253</v>
      </c>
      <c r="FS51" s="36">
        <f t="shared" si="32"/>
        <v>173.57586206896551</v>
      </c>
      <c r="FT51" s="36">
        <f t="shared" si="32"/>
        <v>173.95977011494253</v>
      </c>
      <c r="FU51" s="36">
        <f t="shared" si="32"/>
        <v>174.01954022988505</v>
      </c>
      <c r="FV51" s="36">
        <f t="shared" si="32"/>
        <v>175.98045977011495</v>
      </c>
      <c r="FW51" s="36">
        <f t="shared" si="32"/>
        <v>175.99080459770116</v>
      </c>
      <c r="FX51" s="36">
        <f t="shared" si="32"/>
        <v>176.04367816091954</v>
      </c>
      <c r="FY51" s="36">
        <f t="shared" si="32"/>
        <v>176.04367816091954</v>
      </c>
      <c r="FZ51" s="36">
        <f t="shared" si="32"/>
        <v>176.08275862068967</v>
      </c>
      <c r="GA51" s="36">
        <f t="shared" si="32"/>
        <v>176.10229885057473</v>
      </c>
      <c r="GB51" s="36">
        <f t="shared" si="32"/>
        <v>176.1080459770115</v>
      </c>
    </row>
    <row r="52" spans="1:184" x14ac:dyDescent="0.25">
      <c r="A52" t="s">
        <v>230</v>
      </c>
      <c r="B52" s="37">
        <f>SUM(B53:B56)</f>
        <v>43</v>
      </c>
      <c r="C52" s="38">
        <f t="shared" ref="C52:BJ52" si="33">(C53*$B$53+C54*$B$54+C55*$B$55+C56*$B$56)/$B$52</f>
        <v>100.30697674418606</v>
      </c>
      <c r="D52" s="38">
        <f t="shared" si="33"/>
        <v>100.30697674418606</v>
      </c>
      <c r="E52" s="38">
        <f t="shared" si="33"/>
        <v>100.49302325581397</v>
      </c>
      <c r="F52" s="38">
        <f t="shared" si="33"/>
        <v>100.81860465116279</v>
      </c>
      <c r="G52" s="38">
        <f t="shared" si="33"/>
        <v>100.81860465116279</v>
      </c>
      <c r="H52" s="38">
        <f t="shared" si="33"/>
        <v>101.23488372093024</v>
      </c>
      <c r="I52" s="38">
        <f t="shared" si="33"/>
        <v>101.24186046511629</v>
      </c>
      <c r="J52" s="38">
        <f t="shared" si="33"/>
        <v>101.26279069767442</v>
      </c>
      <c r="K52" s="38">
        <f t="shared" si="33"/>
        <v>101.28372093023258</v>
      </c>
      <c r="L52" s="38">
        <f t="shared" si="33"/>
        <v>101.53488372093024</v>
      </c>
      <c r="M52" s="38">
        <f t="shared" si="33"/>
        <v>102.57674418604651</v>
      </c>
      <c r="N52" s="38">
        <f t="shared" si="33"/>
        <v>125.57906976744188</v>
      </c>
      <c r="O52" s="38">
        <f t="shared" si="33"/>
        <v>127.43255813953489</v>
      </c>
      <c r="P52" s="38">
        <f t="shared" si="33"/>
        <v>127.43255813953489</v>
      </c>
      <c r="Q52" s="38">
        <f t="shared" si="33"/>
        <v>127.45116279069769</v>
      </c>
      <c r="R52" s="38">
        <f t="shared" si="33"/>
        <v>127.86744186046512</v>
      </c>
      <c r="S52" s="38">
        <f t="shared" si="33"/>
        <v>127.96511627906976</v>
      </c>
      <c r="T52" s="38">
        <f t="shared" si="33"/>
        <v>128.06279069767444</v>
      </c>
      <c r="U52" s="38">
        <f t="shared" si="33"/>
        <v>128.15348837209302</v>
      </c>
      <c r="V52" s="38">
        <f t="shared" si="33"/>
        <v>128.03488372093022</v>
      </c>
      <c r="W52" s="38">
        <f t="shared" si="33"/>
        <v>128.03488372093022</v>
      </c>
      <c r="X52" s="38">
        <f t="shared" si="33"/>
        <v>134.78837209302324</v>
      </c>
      <c r="Y52" s="38">
        <f t="shared" si="33"/>
        <v>135.17906976744186</v>
      </c>
      <c r="Z52" s="38">
        <f t="shared" si="33"/>
        <v>135.17906976744186</v>
      </c>
      <c r="AA52" s="38">
        <f t="shared" si="33"/>
        <v>135.63953488372093</v>
      </c>
      <c r="AB52" s="38">
        <f t="shared" si="33"/>
        <v>135.68837209302325</v>
      </c>
      <c r="AC52" s="38">
        <f t="shared" si="33"/>
        <v>136.58139534883722</v>
      </c>
      <c r="AD52" s="38">
        <f t="shared" si="33"/>
        <v>136.58139534883722</v>
      </c>
      <c r="AE52" s="38">
        <f t="shared" si="33"/>
        <v>136.58139534883722</v>
      </c>
      <c r="AF52" s="38">
        <f t="shared" si="33"/>
        <v>136.8418604651163</v>
      </c>
      <c r="AG52" s="38">
        <f t="shared" si="33"/>
        <v>138.67674418604653</v>
      </c>
      <c r="AH52" s="38">
        <f t="shared" si="33"/>
        <v>140.14186046511628</v>
      </c>
      <c r="AI52" s="38">
        <f t="shared" si="33"/>
        <v>140.63023255813954</v>
      </c>
      <c r="AJ52" s="38">
        <f t="shared" si="33"/>
        <v>140.7767441860465</v>
      </c>
      <c r="AK52" s="38">
        <f t="shared" si="33"/>
        <v>140.7767441860465</v>
      </c>
      <c r="AL52" s="38">
        <f t="shared" si="33"/>
        <v>141</v>
      </c>
      <c r="AM52" s="38">
        <f t="shared" si="33"/>
        <v>161.71395348837208</v>
      </c>
      <c r="AN52" s="38">
        <f t="shared" si="33"/>
        <v>161.71395348837208</v>
      </c>
      <c r="AO52" s="38">
        <f t="shared" si="33"/>
        <v>161.71395348837208</v>
      </c>
      <c r="AP52" s="38">
        <f t="shared" si="33"/>
        <v>161.71395348837208</v>
      </c>
      <c r="AQ52" s="38">
        <f t="shared" si="33"/>
        <v>161.71395348837208</v>
      </c>
      <c r="AR52" s="38">
        <f t="shared" si="33"/>
        <v>161.71395348837208</v>
      </c>
      <c r="AS52" s="38">
        <f t="shared" si="33"/>
        <v>161.71395348837208</v>
      </c>
      <c r="AT52" s="38">
        <f t="shared" si="33"/>
        <v>161.94418604651162</v>
      </c>
      <c r="AU52" s="38">
        <f t="shared" si="33"/>
        <v>164.11395348837212</v>
      </c>
      <c r="AV52" s="38">
        <f t="shared" si="33"/>
        <v>164.65581395348838</v>
      </c>
      <c r="AW52" s="38">
        <f t="shared" si="33"/>
        <v>164.65581395348838</v>
      </c>
      <c r="AX52" s="38">
        <f t="shared" si="33"/>
        <v>164.65581395348838</v>
      </c>
      <c r="AY52" s="38">
        <f t="shared" si="33"/>
        <v>164.75116279069769</v>
      </c>
      <c r="AZ52" s="38">
        <f t="shared" si="33"/>
        <v>165.04418604651161</v>
      </c>
      <c r="BA52" s="38">
        <f t="shared" si="33"/>
        <v>165.04418604651161</v>
      </c>
      <c r="BB52" s="38">
        <f t="shared" si="33"/>
        <v>165.04418604651161</v>
      </c>
      <c r="BC52" s="38">
        <f t="shared" si="33"/>
        <v>165.76976744186047</v>
      </c>
      <c r="BD52" s="38">
        <f t="shared" si="33"/>
        <v>166.05116279069767</v>
      </c>
      <c r="BE52" s="38">
        <f t="shared" si="33"/>
        <v>166.05116279069767</v>
      </c>
      <c r="BF52" s="38">
        <f t="shared" si="33"/>
        <v>166.65813953488373</v>
      </c>
      <c r="BG52" s="38">
        <f t="shared" si="33"/>
        <v>166.65813953488373</v>
      </c>
      <c r="BH52" s="38">
        <f t="shared" si="33"/>
        <v>166.70697674418605</v>
      </c>
      <c r="BI52" s="38">
        <f t="shared" si="33"/>
        <v>168.97441860465116</v>
      </c>
      <c r="BJ52" s="38">
        <f t="shared" si="33"/>
        <v>196.02558139534884</v>
      </c>
      <c r="BK52" s="37">
        <f>SUM(BK53:BK56)</f>
        <v>54</v>
      </c>
      <c r="BL52" s="38">
        <f>(BL53*$BK$53+BL54*$BK$54+BL55*$BK$55+BL56*$BK$56)/$BK$52</f>
        <v>116.73888888888888</v>
      </c>
      <c r="BM52" s="38">
        <f t="shared" ref="BM52:DS52" si="34">(BM53*$BK$53+BM54*$BK$54+BM55*$BK$55+BM56*$BK$56)/$BK$52</f>
        <v>116.75</v>
      </c>
      <c r="BN52" s="38">
        <f t="shared" si="34"/>
        <v>116.87962962962963</v>
      </c>
      <c r="BO52" s="38">
        <f t="shared" si="34"/>
        <v>116.99629629629629</v>
      </c>
      <c r="BP52" s="38">
        <f t="shared" si="34"/>
        <v>117.02407407407408</v>
      </c>
      <c r="BQ52" s="38">
        <f t="shared" si="34"/>
        <v>117.02407407407408</v>
      </c>
      <c r="BR52" s="38">
        <f t="shared" si="34"/>
        <v>117.26296296296296</v>
      </c>
      <c r="BS52" s="38">
        <f t="shared" si="34"/>
        <v>117.70185185185184</v>
      </c>
      <c r="BT52" s="38">
        <f t="shared" si="34"/>
        <v>117.67407407407407</v>
      </c>
      <c r="BU52" s="38">
        <f t="shared" si="34"/>
        <v>118.15555555555555</v>
      </c>
      <c r="BV52" s="38">
        <f t="shared" si="34"/>
        <v>118.15555555555555</v>
      </c>
      <c r="BW52" s="38">
        <f t="shared" si="34"/>
        <v>117.82777777777777</v>
      </c>
      <c r="BX52" s="38">
        <f t="shared" si="34"/>
        <v>118.15370370370368</v>
      </c>
      <c r="BY52" s="38">
        <f t="shared" si="34"/>
        <v>119.42592592592592</v>
      </c>
      <c r="BZ52" s="38">
        <f t="shared" si="34"/>
        <v>119.12222222222223</v>
      </c>
      <c r="CA52" s="38">
        <f t="shared" si="34"/>
        <v>119.13888888888889</v>
      </c>
      <c r="CB52" s="38">
        <f t="shared" si="34"/>
        <v>119.13888888888889</v>
      </c>
      <c r="CC52" s="38">
        <f t="shared" si="34"/>
        <v>119.62777777777777</v>
      </c>
      <c r="CD52" s="38">
        <f t="shared" si="34"/>
        <v>119.7</v>
      </c>
      <c r="CE52" s="38">
        <f t="shared" si="34"/>
        <v>119.7</v>
      </c>
      <c r="CF52" s="38">
        <f t="shared" si="34"/>
        <v>119.7</v>
      </c>
      <c r="CG52" s="38">
        <f t="shared" si="34"/>
        <v>119.7</v>
      </c>
      <c r="CH52" s="38">
        <f t="shared" si="34"/>
        <v>120.09444444444445</v>
      </c>
      <c r="CI52" s="38">
        <f t="shared" si="34"/>
        <v>120.09444444444445</v>
      </c>
      <c r="CJ52" s="38">
        <f t="shared" si="34"/>
        <v>113.94259259259259</v>
      </c>
      <c r="CK52" s="38">
        <f t="shared" si="34"/>
        <v>112.79814814814816</v>
      </c>
      <c r="CL52" s="38">
        <f t="shared" si="34"/>
        <v>112.79814814814816</v>
      </c>
      <c r="CM52" s="38">
        <f t="shared" si="34"/>
        <v>112.71111111111111</v>
      </c>
      <c r="CN52" s="38">
        <f t="shared" si="34"/>
        <v>112.93148148148147</v>
      </c>
      <c r="CO52" s="38">
        <f t="shared" si="34"/>
        <v>113.10185185185185</v>
      </c>
      <c r="CP52" s="38">
        <f t="shared" si="34"/>
        <v>115.47592592592592</v>
      </c>
      <c r="CQ52" s="38">
        <f t="shared" si="34"/>
        <v>115.28333333333333</v>
      </c>
      <c r="CR52" s="38">
        <f t="shared" si="34"/>
        <v>115.69444444444444</v>
      </c>
      <c r="CS52" s="38">
        <f t="shared" si="34"/>
        <v>116.37962962962963</v>
      </c>
      <c r="CT52" s="38">
        <f t="shared" si="34"/>
        <v>116.49074074074075</v>
      </c>
      <c r="CU52" s="38">
        <f t="shared" si="34"/>
        <v>116.67962962962962</v>
      </c>
      <c r="CV52" s="38">
        <f t="shared" si="34"/>
        <v>116.57407407407408</v>
      </c>
      <c r="CW52" s="38">
        <f t="shared" si="34"/>
        <v>119.09074074074073</v>
      </c>
      <c r="CX52" s="38">
        <f t="shared" si="34"/>
        <v>119.10185185185185</v>
      </c>
      <c r="CY52" s="38">
        <f t="shared" si="34"/>
        <v>119.14074074074072</v>
      </c>
      <c r="CZ52" s="38">
        <f t="shared" si="34"/>
        <v>119.15370370370368</v>
      </c>
      <c r="DA52" s="38">
        <f t="shared" si="34"/>
        <v>119.15370370370368</v>
      </c>
      <c r="DB52" s="38">
        <f t="shared" si="34"/>
        <v>119.21851851851851</v>
      </c>
      <c r="DC52" s="38">
        <f t="shared" si="34"/>
        <v>119.21851851851851</v>
      </c>
      <c r="DD52" s="38">
        <f t="shared" si="34"/>
        <v>119.39999999999999</v>
      </c>
      <c r="DE52" s="38">
        <f t="shared" si="34"/>
        <v>119.39999999999999</v>
      </c>
      <c r="DF52" s="38">
        <f t="shared" si="34"/>
        <v>119.45</v>
      </c>
      <c r="DG52" s="38">
        <f t="shared" si="34"/>
        <v>129.87592592592591</v>
      </c>
      <c r="DH52" s="38">
        <f t="shared" si="34"/>
        <v>130.58148148148146</v>
      </c>
      <c r="DI52" s="38">
        <f t="shared" si="34"/>
        <v>134.76111111111109</v>
      </c>
      <c r="DJ52" s="38">
        <f t="shared" si="34"/>
        <v>135.1037037037037</v>
      </c>
      <c r="DK52" s="38">
        <f t="shared" si="34"/>
        <v>135.72777777777776</v>
      </c>
      <c r="DL52" s="38">
        <f t="shared" si="34"/>
        <v>135.79814814814816</v>
      </c>
      <c r="DM52" s="38">
        <f t="shared" si="34"/>
        <v>135.69814814814814</v>
      </c>
      <c r="DN52" s="38">
        <f t="shared" si="34"/>
        <v>135.75925925925927</v>
      </c>
      <c r="DO52" s="38">
        <f t="shared" si="34"/>
        <v>135.75925925925927</v>
      </c>
      <c r="DP52" s="38">
        <f t="shared" si="34"/>
        <v>135.75925925925927</v>
      </c>
      <c r="DQ52" s="38">
        <f t="shared" si="34"/>
        <v>135.7648148148148</v>
      </c>
      <c r="DR52" s="38">
        <f t="shared" si="34"/>
        <v>135.75925925925927</v>
      </c>
      <c r="DS52" s="38">
        <f t="shared" si="34"/>
        <v>135.75925925925927</v>
      </c>
      <c r="DT52" s="37">
        <f>SUM(DT53:DT56)</f>
        <v>52</v>
      </c>
      <c r="DU52" s="39">
        <f>(DU53*$DT$53+DU54*$DT$54+DU55*$DT$55+DU56*$DT$56)/$DT$52</f>
        <v>101.14807692307694</v>
      </c>
      <c r="DV52" s="39">
        <f t="shared" ref="DV52:GB52" si="35">(DV53*$DT$53+DV54*$DT$54+DV55*$DT$55+DV56*$DT$56)/$DT$52</f>
        <v>101.49038461538461</v>
      </c>
      <c r="DW52" s="39">
        <f t="shared" si="35"/>
        <v>101.67307692307692</v>
      </c>
      <c r="DX52" s="39">
        <f t="shared" si="35"/>
        <v>101.70769230769233</v>
      </c>
      <c r="DY52" s="39">
        <f t="shared" si="35"/>
        <v>101.61153846153846</v>
      </c>
      <c r="DZ52" s="39">
        <f t="shared" si="35"/>
        <v>100.9846153846154</v>
      </c>
      <c r="EA52" s="39">
        <f t="shared" si="35"/>
        <v>101.37884615384617</v>
      </c>
      <c r="EB52" s="39">
        <f t="shared" si="35"/>
        <v>101.26538461538462</v>
      </c>
      <c r="EC52" s="39">
        <f t="shared" si="35"/>
        <v>101.61346153846155</v>
      </c>
      <c r="ED52" s="39">
        <f t="shared" si="35"/>
        <v>102.14038461538462</v>
      </c>
      <c r="EE52" s="39">
        <f t="shared" si="35"/>
        <v>102.20192307692308</v>
      </c>
      <c r="EF52" s="39">
        <f t="shared" si="35"/>
        <v>110.26923076923077</v>
      </c>
      <c r="EG52" s="39">
        <f t="shared" si="35"/>
        <v>110.68269230769232</v>
      </c>
      <c r="EH52" s="39">
        <f t="shared" si="35"/>
        <v>110.39423076923077</v>
      </c>
      <c r="EI52" s="39">
        <f t="shared" si="35"/>
        <v>113.99615384615385</v>
      </c>
      <c r="EJ52" s="39">
        <f t="shared" si="35"/>
        <v>114.22884615384616</v>
      </c>
      <c r="EK52" s="39">
        <f t="shared" si="35"/>
        <v>114.125</v>
      </c>
      <c r="EL52" s="39">
        <f t="shared" si="35"/>
        <v>113.89423076923077</v>
      </c>
      <c r="EM52" s="39">
        <f t="shared" si="35"/>
        <v>113.78269230769232</v>
      </c>
      <c r="EN52" s="39">
        <f t="shared" si="35"/>
        <v>113.52307692307694</v>
      </c>
      <c r="EO52" s="39">
        <f t="shared" si="35"/>
        <v>113.57692307692308</v>
      </c>
      <c r="EP52" s="39">
        <f t="shared" si="35"/>
        <v>115.10384615384615</v>
      </c>
      <c r="EQ52" s="39">
        <f t="shared" si="35"/>
        <v>115.85384615384615</v>
      </c>
      <c r="ER52" s="39">
        <f t="shared" si="35"/>
        <v>132.52307692307693</v>
      </c>
      <c r="ES52" s="39">
        <f t="shared" si="35"/>
        <v>133.3980769230769</v>
      </c>
      <c r="ET52" s="39">
        <f t="shared" si="35"/>
        <v>134.15</v>
      </c>
      <c r="EU52" s="39">
        <f t="shared" si="35"/>
        <v>134.26538461538462</v>
      </c>
      <c r="EV52" s="39">
        <f t="shared" si="35"/>
        <v>134.41538461538462</v>
      </c>
      <c r="EW52" s="39">
        <f t="shared" si="35"/>
        <v>134.42692307692309</v>
      </c>
      <c r="EX52" s="39">
        <f t="shared" si="35"/>
        <v>134.4942307692308</v>
      </c>
      <c r="EY52" s="39">
        <f t="shared" si="35"/>
        <v>134.68076923076922</v>
      </c>
      <c r="EZ52" s="39">
        <f t="shared" si="35"/>
        <v>134.68076923076922</v>
      </c>
      <c r="FA52" s="39">
        <f t="shared" si="35"/>
        <v>136.80192307692309</v>
      </c>
      <c r="FB52" s="39">
        <f t="shared" si="35"/>
        <v>136.60000000000002</v>
      </c>
      <c r="FC52" s="39">
        <f t="shared" si="35"/>
        <v>136.95961538461538</v>
      </c>
      <c r="FD52" s="39">
        <f t="shared" si="35"/>
        <v>136.38269230769231</v>
      </c>
      <c r="FE52" s="39">
        <f t="shared" si="35"/>
        <v>136.28846153846155</v>
      </c>
      <c r="FF52" s="39">
        <f t="shared" si="35"/>
        <v>136.30192307692306</v>
      </c>
      <c r="FG52" s="39">
        <f t="shared" si="35"/>
        <v>136.49615384615385</v>
      </c>
      <c r="FH52" s="39">
        <f t="shared" si="35"/>
        <v>136.56923076923078</v>
      </c>
      <c r="FI52" s="39">
        <f t="shared" si="35"/>
        <v>136.5653846153846</v>
      </c>
      <c r="FJ52" s="39">
        <f t="shared" si="35"/>
        <v>136.59999999999997</v>
      </c>
      <c r="FK52" s="39">
        <f t="shared" si="35"/>
        <v>138.46153846153845</v>
      </c>
      <c r="FL52" s="39">
        <f t="shared" si="35"/>
        <v>139.95192307692307</v>
      </c>
      <c r="FM52" s="39">
        <f t="shared" si="35"/>
        <v>140.74807692307695</v>
      </c>
      <c r="FN52" s="39">
        <f t="shared" si="35"/>
        <v>140.75576923076926</v>
      </c>
      <c r="FO52" s="39">
        <f t="shared" si="35"/>
        <v>141.02500000000003</v>
      </c>
      <c r="FP52" s="39">
        <f t="shared" si="35"/>
        <v>143.29423076923075</v>
      </c>
      <c r="FQ52" s="39">
        <f t="shared" si="35"/>
        <v>147.85961538461541</v>
      </c>
      <c r="FR52" s="38">
        <f t="shared" si="35"/>
        <v>148.5596153846154</v>
      </c>
      <c r="FS52" s="38">
        <f t="shared" si="35"/>
        <v>148.8576923076923</v>
      </c>
      <c r="FT52" s="38">
        <f t="shared" si="35"/>
        <v>149.5</v>
      </c>
      <c r="FU52" s="38">
        <f t="shared" si="35"/>
        <v>149.60000000000002</v>
      </c>
      <c r="FV52" s="38">
        <f t="shared" si="35"/>
        <v>149.85192307692307</v>
      </c>
      <c r="FW52" s="38">
        <f t="shared" si="35"/>
        <v>149.84230769230768</v>
      </c>
      <c r="FX52" s="38">
        <f t="shared" si="35"/>
        <v>149.93076923076922</v>
      </c>
      <c r="FY52" s="38">
        <f t="shared" si="35"/>
        <v>149.93076923076922</v>
      </c>
      <c r="FZ52" s="38">
        <f t="shared" si="35"/>
        <v>149.99615384615385</v>
      </c>
      <c r="GA52" s="38">
        <f t="shared" si="35"/>
        <v>150.02884615384616</v>
      </c>
      <c r="GB52" s="38">
        <f t="shared" si="35"/>
        <v>150.03846153846155</v>
      </c>
    </row>
    <row r="53" spans="1:184" s="40" customFormat="1" ht="12" x14ac:dyDescent="0.2">
      <c r="A53" s="40" t="s">
        <v>231</v>
      </c>
      <c r="B53" s="41">
        <v>3</v>
      </c>
      <c r="C53" s="42">
        <v>98.8</v>
      </c>
      <c r="D53" s="42">
        <v>98.8</v>
      </c>
      <c r="E53" s="42">
        <v>98.8</v>
      </c>
      <c r="F53" s="42">
        <v>101.2</v>
      </c>
      <c r="G53" s="42">
        <v>101.2</v>
      </c>
      <c r="H53" s="42">
        <v>101.8</v>
      </c>
      <c r="I53" s="42">
        <v>101.9</v>
      </c>
      <c r="J53" s="42">
        <v>101.5</v>
      </c>
      <c r="K53" s="42">
        <v>101.8</v>
      </c>
      <c r="L53" s="42">
        <v>102.6</v>
      </c>
      <c r="M53" s="42">
        <v>103.4</v>
      </c>
      <c r="N53" s="42">
        <v>119.1</v>
      </c>
      <c r="O53" s="42">
        <v>129.9</v>
      </c>
      <c r="P53" s="42">
        <v>129.9</v>
      </c>
      <c r="Q53" s="42">
        <v>129.9</v>
      </c>
      <c r="R53" s="42">
        <v>133.30000000000001</v>
      </c>
      <c r="S53" s="42">
        <v>134.69999999999999</v>
      </c>
      <c r="T53" s="42">
        <v>138.5</v>
      </c>
      <c r="U53" s="42">
        <v>139.4</v>
      </c>
      <c r="V53" s="42">
        <v>137.69999999999999</v>
      </c>
      <c r="W53" s="42">
        <v>137.69999999999999</v>
      </c>
      <c r="X53" s="42">
        <v>147.69999999999999</v>
      </c>
      <c r="Y53" s="42">
        <v>147.69999999999999</v>
      </c>
      <c r="Z53" s="42">
        <v>147.69999999999999</v>
      </c>
      <c r="AA53" s="42">
        <v>147.69999999999999</v>
      </c>
      <c r="AB53" s="42">
        <v>147.69999999999999</v>
      </c>
      <c r="AC53" s="42">
        <v>147.69999999999999</v>
      </c>
      <c r="AD53" s="42">
        <v>147.69999999999999</v>
      </c>
      <c r="AE53" s="42">
        <v>147.69999999999999</v>
      </c>
      <c r="AF53" s="42">
        <v>147.69999999999999</v>
      </c>
      <c r="AG53" s="42">
        <v>174</v>
      </c>
      <c r="AH53" s="42">
        <v>174</v>
      </c>
      <c r="AI53" s="42">
        <v>181</v>
      </c>
      <c r="AJ53" s="42">
        <v>181</v>
      </c>
      <c r="AK53" s="42">
        <v>181</v>
      </c>
      <c r="AL53" s="42">
        <v>181</v>
      </c>
      <c r="AM53" s="42">
        <v>214.4</v>
      </c>
      <c r="AN53" s="42">
        <v>214.4</v>
      </c>
      <c r="AO53" s="42">
        <v>214.4</v>
      </c>
      <c r="AP53" s="42">
        <v>214.4</v>
      </c>
      <c r="AQ53" s="42">
        <v>214.4</v>
      </c>
      <c r="AR53" s="42">
        <v>214.4</v>
      </c>
      <c r="AS53" s="42">
        <v>214.4</v>
      </c>
      <c r="AT53" s="42">
        <v>217.7</v>
      </c>
      <c r="AU53" s="42">
        <v>223.6</v>
      </c>
      <c r="AV53" s="42">
        <v>223.6</v>
      </c>
      <c r="AW53" s="42">
        <v>223.6</v>
      </c>
      <c r="AX53" s="42">
        <v>223.6</v>
      </c>
      <c r="AY53" s="42">
        <v>223.6</v>
      </c>
      <c r="AZ53" s="42">
        <v>223.6</v>
      </c>
      <c r="BA53" s="42">
        <v>223.6</v>
      </c>
      <c r="BB53" s="42">
        <v>223.6</v>
      </c>
      <c r="BC53" s="42">
        <v>225</v>
      </c>
      <c r="BD53" s="42">
        <v>228.5</v>
      </c>
      <c r="BE53" s="42">
        <v>228.5</v>
      </c>
      <c r="BF53" s="42">
        <v>230.9</v>
      </c>
      <c r="BG53" s="42">
        <v>230.9</v>
      </c>
      <c r="BH53" s="42">
        <v>231.6</v>
      </c>
      <c r="BI53" s="42">
        <v>243.1</v>
      </c>
      <c r="BJ53" s="42">
        <v>257.3</v>
      </c>
      <c r="BK53" s="41">
        <v>7</v>
      </c>
      <c r="BL53" s="42">
        <v>111.8</v>
      </c>
      <c r="BM53" s="42">
        <v>111.8</v>
      </c>
      <c r="BN53" s="42">
        <v>112.8</v>
      </c>
      <c r="BO53" s="42">
        <v>112.8</v>
      </c>
      <c r="BP53" s="42">
        <v>112.8</v>
      </c>
      <c r="BQ53" s="42">
        <v>112.8</v>
      </c>
      <c r="BR53" s="42">
        <v>112.8</v>
      </c>
      <c r="BS53" s="42">
        <v>112.8</v>
      </c>
      <c r="BT53" s="42">
        <v>112.8</v>
      </c>
      <c r="BU53" s="42">
        <v>112.8</v>
      </c>
      <c r="BV53" s="42">
        <v>112.8</v>
      </c>
      <c r="BW53" s="42">
        <v>109.5</v>
      </c>
      <c r="BX53" s="42">
        <v>109.5</v>
      </c>
      <c r="BY53" s="42">
        <v>109.5</v>
      </c>
      <c r="BZ53" s="42">
        <v>109.5</v>
      </c>
      <c r="CA53" s="42">
        <v>109.5</v>
      </c>
      <c r="CB53" s="42">
        <v>109.5</v>
      </c>
      <c r="CC53" s="42">
        <v>109.5</v>
      </c>
      <c r="CD53" s="42">
        <v>109.5</v>
      </c>
      <c r="CE53" s="42">
        <v>109.5</v>
      </c>
      <c r="CF53" s="42">
        <v>109.5</v>
      </c>
      <c r="CG53" s="42">
        <v>109.5</v>
      </c>
      <c r="CH53" s="42">
        <v>115.6</v>
      </c>
      <c r="CI53" s="42">
        <v>115.6</v>
      </c>
      <c r="CJ53" s="42">
        <v>74</v>
      </c>
      <c r="CK53" s="42">
        <v>68</v>
      </c>
      <c r="CL53" s="42">
        <v>68</v>
      </c>
      <c r="CM53" s="42">
        <v>68</v>
      </c>
      <c r="CN53" s="42">
        <v>68.099999999999994</v>
      </c>
      <c r="CO53" s="42">
        <v>68.099999999999994</v>
      </c>
      <c r="CP53" s="42">
        <v>68.099999999999994</v>
      </c>
      <c r="CQ53" s="42">
        <v>67.2</v>
      </c>
      <c r="CR53" s="42">
        <v>67.5</v>
      </c>
      <c r="CS53" s="42">
        <v>68.7</v>
      </c>
      <c r="CT53" s="42">
        <v>68.7</v>
      </c>
      <c r="CU53" s="42">
        <v>69.099999999999994</v>
      </c>
      <c r="CV53" s="42">
        <v>68.2</v>
      </c>
      <c r="CW53" s="42">
        <v>68.2</v>
      </c>
      <c r="CX53" s="42">
        <v>68.2</v>
      </c>
      <c r="CY53" s="42">
        <v>68.5</v>
      </c>
      <c r="CZ53" s="42">
        <v>68.599999999999994</v>
      </c>
      <c r="DA53" s="42">
        <v>68.599999999999994</v>
      </c>
      <c r="DB53" s="42">
        <v>69.099999999999994</v>
      </c>
      <c r="DC53" s="42">
        <v>69.099999999999994</v>
      </c>
      <c r="DD53" s="42">
        <v>70.5</v>
      </c>
      <c r="DE53" s="42">
        <v>70.5</v>
      </c>
      <c r="DF53" s="42">
        <v>70.5</v>
      </c>
      <c r="DG53" s="42">
        <v>74.3</v>
      </c>
      <c r="DH53" s="42">
        <v>73.8</v>
      </c>
      <c r="DI53" s="42">
        <v>73.900000000000006</v>
      </c>
      <c r="DJ53" s="42">
        <v>76.5</v>
      </c>
      <c r="DK53" s="42">
        <v>76.599999999999994</v>
      </c>
      <c r="DL53" s="42">
        <v>77.099999999999994</v>
      </c>
      <c r="DM53" s="42">
        <v>77.099999999999994</v>
      </c>
      <c r="DN53" s="42">
        <v>77.099999999999994</v>
      </c>
      <c r="DO53" s="42">
        <v>77.099999999999994</v>
      </c>
      <c r="DP53" s="42">
        <v>77.099999999999994</v>
      </c>
      <c r="DQ53" s="42">
        <v>77.099999999999994</v>
      </c>
      <c r="DR53" s="42">
        <v>77.099999999999994</v>
      </c>
      <c r="DS53" s="42">
        <v>77.099999999999994</v>
      </c>
      <c r="DT53" s="41">
        <v>7</v>
      </c>
      <c r="DU53" s="42">
        <v>105.2</v>
      </c>
      <c r="DV53" s="42">
        <v>107</v>
      </c>
      <c r="DW53" s="42">
        <v>107.1</v>
      </c>
      <c r="DX53" s="42">
        <v>107.3</v>
      </c>
      <c r="DY53" s="42">
        <v>107.7</v>
      </c>
      <c r="DZ53" s="42">
        <v>104.1</v>
      </c>
      <c r="EA53" s="42">
        <v>103.8</v>
      </c>
      <c r="EB53" s="42">
        <v>102.7</v>
      </c>
      <c r="EC53" s="42">
        <v>103.6</v>
      </c>
      <c r="ED53" s="42">
        <v>106.6</v>
      </c>
      <c r="EE53" s="42">
        <v>107</v>
      </c>
      <c r="EF53" s="42">
        <v>108.3</v>
      </c>
      <c r="EG53" s="42">
        <v>110.4</v>
      </c>
      <c r="EH53" s="42">
        <v>107.8</v>
      </c>
      <c r="EI53" s="42">
        <v>111.8</v>
      </c>
      <c r="EJ53" s="42">
        <v>112.1</v>
      </c>
      <c r="EK53" s="42">
        <v>110.9</v>
      </c>
      <c r="EL53" s="42">
        <v>108.9</v>
      </c>
      <c r="EM53" s="42">
        <v>108.7</v>
      </c>
      <c r="EN53" s="42">
        <v>106.7</v>
      </c>
      <c r="EO53" s="42">
        <v>107.1</v>
      </c>
      <c r="EP53" s="42">
        <v>107.5</v>
      </c>
      <c r="EQ53" s="42">
        <v>110.8</v>
      </c>
      <c r="ER53" s="42">
        <v>112</v>
      </c>
      <c r="ES53" s="42">
        <v>113.3</v>
      </c>
      <c r="ET53" s="42">
        <v>113.8</v>
      </c>
      <c r="EU53" s="42">
        <v>114.4</v>
      </c>
      <c r="EV53" s="42">
        <v>114.9</v>
      </c>
      <c r="EW53" s="42">
        <v>114.9</v>
      </c>
      <c r="EX53" s="42">
        <v>115.4</v>
      </c>
      <c r="EY53" s="42">
        <v>115.3</v>
      </c>
      <c r="EZ53" s="42">
        <v>115.3</v>
      </c>
      <c r="FA53" s="42">
        <v>114.8</v>
      </c>
      <c r="FB53" s="42">
        <v>112.9</v>
      </c>
      <c r="FC53" s="42">
        <v>113</v>
      </c>
      <c r="FD53" s="42">
        <v>113</v>
      </c>
      <c r="FE53" s="42">
        <v>113.3</v>
      </c>
      <c r="FF53" s="42">
        <v>113.6</v>
      </c>
      <c r="FG53" s="42">
        <v>114.1</v>
      </c>
      <c r="FH53" s="42">
        <v>114.1</v>
      </c>
      <c r="FI53" s="42">
        <v>114.1</v>
      </c>
      <c r="FJ53" s="42">
        <v>114.1</v>
      </c>
      <c r="FK53" s="42">
        <v>114.1</v>
      </c>
      <c r="FL53" s="42">
        <v>114</v>
      </c>
      <c r="FM53" s="42">
        <v>114</v>
      </c>
      <c r="FN53" s="42">
        <v>114</v>
      </c>
      <c r="FO53" s="42">
        <v>114.6</v>
      </c>
      <c r="FP53" s="42">
        <v>114.6</v>
      </c>
      <c r="FQ53" s="42">
        <v>115.4</v>
      </c>
      <c r="FR53" s="42">
        <v>115.5</v>
      </c>
      <c r="FS53" s="42">
        <v>115.6</v>
      </c>
      <c r="FT53" s="42">
        <v>115.9</v>
      </c>
      <c r="FU53" s="42">
        <v>115.9</v>
      </c>
      <c r="FV53" s="42">
        <v>116.2</v>
      </c>
      <c r="FW53" s="42">
        <v>116.3</v>
      </c>
      <c r="FX53" s="42">
        <v>116.3</v>
      </c>
      <c r="FY53" s="42">
        <v>116.3</v>
      </c>
      <c r="FZ53" s="42">
        <v>116.5</v>
      </c>
      <c r="GA53" s="42">
        <v>116.5</v>
      </c>
      <c r="GB53" s="42">
        <v>116.5</v>
      </c>
    </row>
    <row r="54" spans="1:184" s="40" customFormat="1" ht="12" x14ac:dyDescent="0.2">
      <c r="A54" s="40" t="s">
        <v>232</v>
      </c>
      <c r="B54" s="41">
        <v>21</v>
      </c>
      <c r="C54" s="42">
        <v>100</v>
      </c>
      <c r="D54" s="42">
        <v>100</v>
      </c>
      <c r="E54" s="42">
        <v>100</v>
      </c>
      <c r="F54" s="42">
        <v>100</v>
      </c>
      <c r="G54" s="42">
        <v>100</v>
      </c>
      <c r="H54" s="42">
        <v>100.9</v>
      </c>
      <c r="I54" s="42">
        <v>100.9</v>
      </c>
      <c r="J54" s="42">
        <v>101</v>
      </c>
      <c r="K54" s="42">
        <v>101</v>
      </c>
      <c r="L54" s="42">
        <v>101.4</v>
      </c>
      <c r="M54" s="42">
        <v>103.4</v>
      </c>
      <c r="N54" s="42">
        <v>117</v>
      </c>
      <c r="O54" s="42">
        <v>118.7</v>
      </c>
      <c r="P54" s="42">
        <v>118.7</v>
      </c>
      <c r="Q54" s="42">
        <v>118.7</v>
      </c>
      <c r="R54" s="42">
        <v>119.2</v>
      </c>
      <c r="S54" s="42">
        <v>119.2</v>
      </c>
      <c r="T54" s="42">
        <v>119.2</v>
      </c>
      <c r="U54" s="42">
        <v>119.2</v>
      </c>
      <c r="V54" s="42">
        <v>119.2</v>
      </c>
      <c r="W54" s="42">
        <v>119.2</v>
      </c>
      <c r="X54" s="42">
        <v>119.6</v>
      </c>
      <c r="Y54" s="42">
        <v>119.6</v>
      </c>
      <c r="Z54" s="42">
        <v>119.6</v>
      </c>
      <c r="AA54" s="42">
        <v>120.2</v>
      </c>
      <c r="AB54" s="42">
        <v>120.3</v>
      </c>
      <c r="AC54" s="42">
        <v>120.3</v>
      </c>
      <c r="AD54" s="42">
        <v>120.3</v>
      </c>
      <c r="AE54" s="42">
        <v>120.3</v>
      </c>
      <c r="AF54" s="42">
        <v>120.7</v>
      </c>
      <c r="AG54" s="42">
        <v>120.7</v>
      </c>
      <c r="AH54" s="42">
        <v>123.7</v>
      </c>
      <c r="AI54" s="42">
        <v>123.7</v>
      </c>
      <c r="AJ54" s="42">
        <v>124</v>
      </c>
      <c r="AK54" s="42">
        <v>124</v>
      </c>
      <c r="AL54" s="42">
        <v>124</v>
      </c>
      <c r="AM54" s="42">
        <v>145.69999999999999</v>
      </c>
      <c r="AN54" s="42">
        <v>145.69999999999999</v>
      </c>
      <c r="AO54" s="42">
        <v>145.69999999999999</v>
      </c>
      <c r="AP54" s="42">
        <v>145.69999999999999</v>
      </c>
      <c r="AQ54" s="42">
        <v>145.69999999999999</v>
      </c>
      <c r="AR54" s="42">
        <v>145.69999999999999</v>
      </c>
      <c r="AS54" s="42">
        <v>145.69999999999999</v>
      </c>
      <c r="AT54" s="42">
        <v>145.69999999999999</v>
      </c>
      <c r="AU54" s="42">
        <v>149.30000000000001</v>
      </c>
      <c r="AV54" s="42">
        <v>150.19999999999999</v>
      </c>
      <c r="AW54" s="42">
        <v>150.19999999999999</v>
      </c>
      <c r="AX54" s="42">
        <v>150.19999999999999</v>
      </c>
      <c r="AY54" s="42">
        <v>150.30000000000001</v>
      </c>
      <c r="AZ54" s="42">
        <v>150.9</v>
      </c>
      <c r="BA54" s="42">
        <v>150.9</v>
      </c>
      <c r="BB54" s="42">
        <v>150.9</v>
      </c>
      <c r="BC54" s="42">
        <v>150.9</v>
      </c>
      <c r="BD54" s="42">
        <v>150.9</v>
      </c>
      <c r="BE54" s="42">
        <v>150.9</v>
      </c>
      <c r="BF54" s="42">
        <v>151.80000000000001</v>
      </c>
      <c r="BG54" s="42">
        <v>151.80000000000001</v>
      </c>
      <c r="BH54" s="42">
        <v>151.80000000000001</v>
      </c>
      <c r="BI54" s="42">
        <v>154.80000000000001</v>
      </c>
      <c r="BJ54" s="42">
        <v>183.2</v>
      </c>
      <c r="BK54" s="41">
        <v>22</v>
      </c>
      <c r="BL54" s="42">
        <v>117.6</v>
      </c>
      <c r="BM54" s="42">
        <v>117.6</v>
      </c>
      <c r="BN54" s="42">
        <v>117.6</v>
      </c>
      <c r="BO54" s="42">
        <v>117.6</v>
      </c>
      <c r="BP54" s="42">
        <v>117.6</v>
      </c>
      <c r="BQ54" s="42">
        <v>117.6</v>
      </c>
      <c r="BR54" s="42">
        <v>117.6</v>
      </c>
      <c r="BS54" s="42">
        <v>118.5</v>
      </c>
      <c r="BT54" s="42">
        <v>118.5</v>
      </c>
      <c r="BU54" s="42">
        <v>118.5</v>
      </c>
      <c r="BV54" s="42">
        <v>118.5</v>
      </c>
      <c r="BW54" s="42">
        <v>118.5</v>
      </c>
      <c r="BX54" s="42">
        <v>118.5</v>
      </c>
      <c r="BY54" s="42">
        <v>120.2</v>
      </c>
      <c r="BZ54" s="42">
        <v>120.2</v>
      </c>
      <c r="CA54" s="42">
        <v>120.2</v>
      </c>
      <c r="CB54" s="42">
        <v>120.2</v>
      </c>
      <c r="CC54" s="42">
        <v>120.2</v>
      </c>
      <c r="CD54" s="42">
        <v>120.2</v>
      </c>
      <c r="CE54" s="42">
        <v>120.2</v>
      </c>
      <c r="CF54" s="42">
        <v>120.2</v>
      </c>
      <c r="CG54" s="42">
        <v>120.2</v>
      </c>
      <c r="CH54" s="42">
        <v>120.5</v>
      </c>
      <c r="CI54" s="42">
        <v>120.5</v>
      </c>
      <c r="CJ54" s="42">
        <v>120</v>
      </c>
      <c r="CK54" s="42">
        <v>119.1</v>
      </c>
      <c r="CL54" s="42">
        <v>119.1</v>
      </c>
      <c r="CM54" s="42">
        <v>118.9</v>
      </c>
      <c r="CN54" s="42">
        <v>119.3</v>
      </c>
      <c r="CO54" s="42">
        <v>119.3</v>
      </c>
      <c r="CP54" s="42">
        <v>119.4</v>
      </c>
      <c r="CQ54" s="42">
        <v>119.4</v>
      </c>
      <c r="CR54" s="42">
        <v>120.3</v>
      </c>
      <c r="CS54" s="42">
        <v>121.6</v>
      </c>
      <c r="CT54" s="42">
        <v>121.6</v>
      </c>
      <c r="CU54" s="42">
        <v>121.6</v>
      </c>
      <c r="CV54" s="42">
        <v>121.6</v>
      </c>
      <c r="CW54" s="42">
        <v>121.6</v>
      </c>
      <c r="CX54" s="42">
        <v>121.6</v>
      </c>
      <c r="CY54" s="42">
        <v>121.6</v>
      </c>
      <c r="CZ54" s="42">
        <v>121.6</v>
      </c>
      <c r="DA54" s="42">
        <v>121.6</v>
      </c>
      <c r="DB54" s="42">
        <v>121.6</v>
      </c>
      <c r="DC54" s="42">
        <v>121.6</v>
      </c>
      <c r="DD54" s="42">
        <v>121.6</v>
      </c>
      <c r="DE54" s="42">
        <v>121.6</v>
      </c>
      <c r="DF54" s="42">
        <v>121.6</v>
      </c>
      <c r="DG54" s="42">
        <v>125.1</v>
      </c>
      <c r="DH54" s="42">
        <v>127.1</v>
      </c>
      <c r="DI54" s="42">
        <v>127.3</v>
      </c>
      <c r="DJ54" s="42">
        <v>127.3</v>
      </c>
      <c r="DK54" s="42">
        <v>128.80000000000001</v>
      </c>
      <c r="DL54" s="42">
        <v>128.80000000000001</v>
      </c>
      <c r="DM54" s="42">
        <v>128.5</v>
      </c>
      <c r="DN54" s="42">
        <v>128.5</v>
      </c>
      <c r="DO54" s="42">
        <v>128.5</v>
      </c>
      <c r="DP54" s="42">
        <v>128.5</v>
      </c>
      <c r="DQ54" s="42">
        <v>128.6</v>
      </c>
      <c r="DR54" s="42">
        <v>128.6</v>
      </c>
      <c r="DS54" s="42">
        <v>128.6</v>
      </c>
      <c r="DT54" s="41">
        <v>18</v>
      </c>
      <c r="DU54" s="42">
        <v>100.1</v>
      </c>
      <c r="DV54" s="42">
        <v>100.3</v>
      </c>
      <c r="DW54" s="42">
        <v>100.7</v>
      </c>
      <c r="DX54" s="42">
        <v>100.7</v>
      </c>
      <c r="DY54" s="42">
        <v>100.2</v>
      </c>
      <c r="DZ54" s="42">
        <v>100.3</v>
      </c>
      <c r="EA54" s="42">
        <v>100.8</v>
      </c>
      <c r="EB54" s="42">
        <v>100.9</v>
      </c>
      <c r="EC54" s="42">
        <v>101.4</v>
      </c>
      <c r="ED54" s="42">
        <v>101.6</v>
      </c>
      <c r="EE54" s="42">
        <v>101.6</v>
      </c>
      <c r="EF54" s="42">
        <v>124.4</v>
      </c>
      <c r="EG54" s="42">
        <v>124.4</v>
      </c>
      <c r="EH54" s="42">
        <v>124.4</v>
      </c>
      <c r="EI54" s="42">
        <v>124.7</v>
      </c>
      <c r="EJ54" s="42">
        <v>124.9</v>
      </c>
      <c r="EK54" s="42">
        <v>124.8</v>
      </c>
      <c r="EL54" s="42">
        <v>124.8</v>
      </c>
      <c r="EM54" s="42">
        <v>124.4</v>
      </c>
      <c r="EN54" s="42">
        <v>124</v>
      </c>
      <c r="EO54" s="42">
        <v>124</v>
      </c>
      <c r="EP54" s="42">
        <v>128.1</v>
      </c>
      <c r="EQ54" s="42">
        <v>128.69999999999999</v>
      </c>
      <c r="ER54" s="42">
        <v>153.6</v>
      </c>
      <c r="ES54" s="42">
        <v>155.6</v>
      </c>
      <c r="ET54" s="42">
        <v>156.5</v>
      </c>
      <c r="EU54" s="42">
        <v>156.6</v>
      </c>
      <c r="EV54" s="42">
        <v>156.6</v>
      </c>
      <c r="EW54" s="42">
        <v>156.5</v>
      </c>
      <c r="EX54" s="42">
        <v>156.5</v>
      </c>
      <c r="EY54" s="42">
        <v>156.5</v>
      </c>
      <c r="EZ54" s="42">
        <v>156.5</v>
      </c>
      <c r="FA54" s="42">
        <v>162.80000000000001</v>
      </c>
      <c r="FB54" s="42">
        <v>162.80000000000001</v>
      </c>
      <c r="FC54" s="42">
        <v>163.80000000000001</v>
      </c>
      <c r="FD54" s="42">
        <v>162</v>
      </c>
      <c r="FE54" s="42">
        <v>161.30000000000001</v>
      </c>
      <c r="FF54" s="42">
        <v>161.19999999999999</v>
      </c>
      <c r="FG54" s="42">
        <v>161.19999999999999</v>
      </c>
      <c r="FH54" s="42">
        <v>161.19999999999999</v>
      </c>
      <c r="FI54" s="42">
        <v>161.1</v>
      </c>
      <c r="FJ54" s="42">
        <v>161.19999999999999</v>
      </c>
      <c r="FK54" s="42">
        <v>161.1</v>
      </c>
      <c r="FL54" s="42">
        <v>161.1</v>
      </c>
      <c r="FM54" s="42">
        <v>163.4</v>
      </c>
      <c r="FN54" s="42">
        <v>163.4</v>
      </c>
      <c r="FO54" s="42">
        <v>163.9</v>
      </c>
      <c r="FP54" s="42">
        <v>165</v>
      </c>
      <c r="FQ54" s="42">
        <v>169.2</v>
      </c>
      <c r="FR54" s="42">
        <v>169.8</v>
      </c>
      <c r="FS54" s="42">
        <v>169.9</v>
      </c>
      <c r="FT54" s="42">
        <v>170.1</v>
      </c>
      <c r="FU54" s="42">
        <v>170.1</v>
      </c>
      <c r="FV54" s="42">
        <v>170.3</v>
      </c>
      <c r="FW54" s="42">
        <v>170.3</v>
      </c>
      <c r="FX54" s="42">
        <v>170.38888888888889</v>
      </c>
      <c r="FY54" s="42">
        <v>170.38888888888889</v>
      </c>
      <c r="FZ54" s="42">
        <v>170.5</v>
      </c>
      <c r="GA54" s="42">
        <v>170.58888888888887</v>
      </c>
      <c r="GB54" s="42">
        <v>170.58888888888887</v>
      </c>
    </row>
    <row r="55" spans="1:184" s="40" customFormat="1" ht="12" x14ac:dyDescent="0.2">
      <c r="A55" s="40" t="s">
        <v>233</v>
      </c>
      <c r="B55" s="41">
        <v>4</v>
      </c>
      <c r="C55" s="42">
        <v>104.2</v>
      </c>
      <c r="D55" s="42">
        <v>104.2</v>
      </c>
      <c r="E55" s="42">
        <v>106.2</v>
      </c>
      <c r="F55" s="42">
        <v>107.9</v>
      </c>
      <c r="G55" s="42">
        <v>107.9</v>
      </c>
      <c r="H55" s="42">
        <v>107.2</v>
      </c>
      <c r="I55" s="42">
        <v>107.2</v>
      </c>
      <c r="J55" s="42">
        <v>107.2</v>
      </c>
      <c r="K55" s="42">
        <v>107.2</v>
      </c>
      <c r="L55" s="42">
        <v>107.2</v>
      </c>
      <c r="M55" s="42">
        <v>107.3</v>
      </c>
      <c r="N55" s="42">
        <v>148.4</v>
      </c>
      <c r="O55" s="42">
        <v>151.30000000000001</v>
      </c>
      <c r="P55" s="42">
        <v>151.30000000000001</v>
      </c>
      <c r="Q55" s="42">
        <v>151.5</v>
      </c>
      <c r="R55" s="42">
        <v>150.80000000000001</v>
      </c>
      <c r="S55" s="42">
        <v>150.80000000000001</v>
      </c>
      <c r="T55" s="42">
        <v>149</v>
      </c>
      <c r="U55" s="42">
        <v>149.30000000000001</v>
      </c>
      <c r="V55" s="42">
        <v>149.30000000000001</v>
      </c>
      <c r="W55" s="42">
        <v>149.30000000000001</v>
      </c>
      <c r="X55" s="42">
        <v>149.30000000000001</v>
      </c>
      <c r="Y55" s="42">
        <v>153.5</v>
      </c>
      <c r="Z55" s="42">
        <v>153.5</v>
      </c>
      <c r="AA55" s="42">
        <v>155.30000000000001</v>
      </c>
      <c r="AB55" s="42">
        <v>155.30000000000001</v>
      </c>
      <c r="AC55" s="42">
        <v>164.9</v>
      </c>
      <c r="AD55" s="42">
        <v>164.9</v>
      </c>
      <c r="AE55" s="42">
        <v>164.9</v>
      </c>
      <c r="AF55" s="42">
        <v>165.6</v>
      </c>
      <c r="AG55" s="42">
        <v>165.6</v>
      </c>
      <c r="AH55" s="42">
        <v>165.6</v>
      </c>
      <c r="AI55" s="42">
        <v>165.6</v>
      </c>
      <c r="AJ55" s="42">
        <v>165.6</v>
      </c>
      <c r="AK55" s="42">
        <v>165.6</v>
      </c>
      <c r="AL55" s="42">
        <v>168</v>
      </c>
      <c r="AM55" s="42">
        <v>175.2</v>
      </c>
      <c r="AN55" s="42">
        <v>175.2</v>
      </c>
      <c r="AO55" s="42">
        <v>175.2</v>
      </c>
      <c r="AP55" s="42">
        <v>175.2</v>
      </c>
      <c r="AQ55" s="42">
        <v>175.2</v>
      </c>
      <c r="AR55" s="42">
        <v>175.2</v>
      </c>
      <c r="AS55" s="42">
        <v>175.2</v>
      </c>
      <c r="AT55" s="42">
        <v>175.2</v>
      </c>
      <c r="AU55" s="42">
        <v>175.2</v>
      </c>
      <c r="AV55" s="42">
        <v>176.3</v>
      </c>
      <c r="AW55" s="42">
        <v>176.3</v>
      </c>
      <c r="AX55" s="42">
        <v>176.3</v>
      </c>
      <c r="AY55" s="42">
        <v>176.8</v>
      </c>
      <c r="AZ55" s="42">
        <v>176.8</v>
      </c>
      <c r="BA55" s="42">
        <v>176.8</v>
      </c>
      <c r="BB55" s="42">
        <v>176.8</v>
      </c>
      <c r="BC55" s="42">
        <v>176.8</v>
      </c>
      <c r="BD55" s="42">
        <v>177.2</v>
      </c>
      <c r="BE55" s="42">
        <v>177.2</v>
      </c>
      <c r="BF55" s="42">
        <v>177.2</v>
      </c>
      <c r="BG55" s="42">
        <v>177.2</v>
      </c>
      <c r="BH55" s="42">
        <v>177.2</v>
      </c>
      <c r="BI55" s="42">
        <v>177.2</v>
      </c>
      <c r="BJ55" s="42">
        <v>187.5</v>
      </c>
      <c r="BK55" s="41">
        <v>3</v>
      </c>
      <c r="BL55" s="42">
        <v>106.1</v>
      </c>
      <c r="BM55" s="42">
        <v>106.3</v>
      </c>
      <c r="BN55" s="42">
        <v>106.3</v>
      </c>
      <c r="BO55" s="42">
        <v>108.4</v>
      </c>
      <c r="BP55" s="42">
        <v>108.9</v>
      </c>
      <c r="BQ55" s="42">
        <v>108.9</v>
      </c>
      <c r="BR55" s="42">
        <v>113.2</v>
      </c>
      <c r="BS55" s="42">
        <v>114.5</v>
      </c>
      <c r="BT55" s="42">
        <v>114</v>
      </c>
      <c r="BU55" s="42">
        <v>114.6</v>
      </c>
      <c r="BV55" s="42">
        <v>114.6</v>
      </c>
      <c r="BW55" s="42">
        <v>116.4</v>
      </c>
      <c r="BX55" s="42">
        <v>116.4</v>
      </c>
      <c r="BY55" s="42">
        <v>117.3</v>
      </c>
      <c r="BZ55" s="42">
        <v>117.7</v>
      </c>
      <c r="CA55" s="42">
        <v>118</v>
      </c>
      <c r="CB55" s="42">
        <v>118</v>
      </c>
      <c r="CC55" s="42">
        <v>118</v>
      </c>
      <c r="CD55" s="42">
        <v>119.3</v>
      </c>
      <c r="CE55" s="42">
        <v>119.3</v>
      </c>
      <c r="CF55" s="42">
        <v>119.3</v>
      </c>
      <c r="CG55" s="42">
        <v>119.3</v>
      </c>
      <c r="CH55" s="42">
        <v>119.5</v>
      </c>
      <c r="CI55" s="42">
        <v>119.5</v>
      </c>
      <c r="CJ55" s="42">
        <v>109.5</v>
      </c>
      <c r="CK55" s="42">
        <v>109.5</v>
      </c>
      <c r="CL55" s="42">
        <v>109.5</v>
      </c>
      <c r="CM55" s="42">
        <v>109.4</v>
      </c>
      <c r="CN55" s="42">
        <v>110.2</v>
      </c>
      <c r="CO55" s="42">
        <v>111.8</v>
      </c>
      <c r="CP55" s="42">
        <v>112</v>
      </c>
      <c r="CQ55" s="42">
        <v>112.1</v>
      </c>
      <c r="CR55" s="42">
        <v>112.2</v>
      </c>
      <c r="CS55" s="42">
        <v>112.2</v>
      </c>
      <c r="CT55" s="42">
        <v>114.2</v>
      </c>
      <c r="CU55" s="42">
        <v>115.2</v>
      </c>
      <c r="CV55" s="42">
        <v>115.4</v>
      </c>
      <c r="CW55" s="42">
        <v>116.7</v>
      </c>
      <c r="CX55" s="42">
        <v>116.9</v>
      </c>
      <c r="CY55" s="42">
        <v>116.9</v>
      </c>
      <c r="CZ55" s="42">
        <v>116.9</v>
      </c>
      <c r="DA55" s="42">
        <v>116.9</v>
      </c>
      <c r="DB55" s="42">
        <v>116.9</v>
      </c>
      <c r="DC55" s="42">
        <v>116.9</v>
      </c>
      <c r="DD55" s="42">
        <v>116.9</v>
      </c>
      <c r="DE55" s="42">
        <v>116.9</v>
      </c>
      <c r="DF55" s="42">
        <v>120</v>
      </c>
      <c r="DG55" s="42">
        <v>127.2</v>
      </c>
      <c r="DH55" s="42">
        <v>126.4</v>
      </c>
      <c r="DI55" s="42">
        <v>126.6</v>
      </c>
      <c r="DJ55" s="42">
        <v>126.7</v>
      </c>
      <c r="DK55" s="42">
        <v>126.7</v>
      </c>
      <c r="DL55" s="42">
        <v>126.8</v>
      </c>
      <c r="DM55" s="42">
        <v>127.2</v>
      </c>
      <c r="DN55" s="42">
        <v>128.30000000000001</v>
      </c>
      <c r="DO55" s="42">
        <v>128.30000000000001</v>
      </c>
      <c r="DP55" s="42">
        <v>128.30000000000001</v>
      </c>
      <c r="DQ55" s="42">
        <v>128.4</v>
      </c>
      <c r="DR55" s="42">
        <v>128.30000000000001</v>
      </c>
      <c r="DS55" s="42">
        <v>128.30000000000001</v>
      </c>
      <c r="DT55" s="41">
        <v>4</v>
      </c>
      <c r="DU55" s="42">
        <v>100.2</v>
      </c>
      <c r="DV55" s="42">
        <v>100.6</v>
      </c>
      <c r="DW55" s="42">
        <v>101</v>
      </c>
      <c r="DX55" s="42">
        <v>101.1</v>
      </c>
      <c r="DY55" s="42">
        <v>101.4</v>
      </c>
      <c r="DZ55" s="42">
        <v>99.1</v>
      </c>
      <c r="EA55" s="42">
        <v>102.5</v>
      </c>
      <c r="EB55" s="42">
        <v>102.5</v>
      </c>
      <c r="EC55" s="42">
        <v>103.2</v>
      </c>
      <c r="ED55" s="42">
        <v>103.9</v>
      </c>
      <c r="EE55" s="42">
        <v>104</v>
      </c>
      <c r="EF55" s="42">
        <v>104</v>
      </c>
      <c r="EG55" s="42">
        <v>105.7</v>
      </c>
      <c r="EH55" s="42">
        <v>106.5</v>
      </c>
      <c r="EI55" s="42">
        <v>107.6</v>
      </c>
      <c r="EJ55" s="42">
        <v>109.2</v>
      </c>
      <c r="EK55" s="42">
        <v>110.4</v>
      </c>
      <c r="EL55" s="42">
        <v>110.9</v>
      </c>
      <c r="EM55" s="42">
        <v>111.6</v>
      </c>
      <c r="EN55" s="42">
        <v>114.1</v>
      </c>
      <c r="EO55" s="42">
        <v>114.1</v>
      </c>
      <c r="EP55" s="42">
        <v>114.8</v>
      </c>
      <c r="EQ55" s="42">
        <v>115.5</v>
      </c>
      <c r="ER55" s="42">
        <v>115.7</v>
      </c>
      <c r="ES55" s="42">
        <v>115.8</v>
      </c>
      <c r="ET55" s="42">
        <v>117.2</v>
      </c>
      <c r="EU55" s="42">
        <v>117.2</v>
      </c>
      <c r="EV55" s="42">
        <v>117.7</v>
      </c>
      <c r="EW55" s="42">
        <v>118.3</v>
      </c>
      <c r="EX55" s="42">
        <v>118.3</v>
      </c>
      <c r="EY55" s="42">
        <v>118.6</v>
      </c>
      <c r="EZ55" s="42">
        <v>118.6</v>
      </c>
      <c r="FA55" s="42">
        <v>118.7</v>
      </c>
      <c r="FB55" s="42">
        <v>119.4</v>
      </c>
      <c r="FC55" s="42">
        <v>119.4</v>
      </c>
      <c r="FD55" s="42">
        <v>120</v>
      </c>
      <c r="FE55" s="42">
        <v>121.4</v>
      </c>
      <c r="FF55" s="42">
        <v>121.5</v>
      </c>
      <c r="FG55" s="42">
        <v>122</v>
      </c>
      <c r="FH55" s="42">
        <v>124.1</v>
      </c>
      <c r="FI55" s="42">
        <v>124.5</v>
      </c>
      <c r="FJ55" s="42">
        <v>124.5</v>
      </c>
      <c r="FK55" s="42">
        <v>125</v>
      </c>
      <c r="FL55" s="42">
        <v>125</v>
      </c>
      <c r="FM55" s="42">
        <v>125</v>
      </c>
      <c r="FN55" s="42">
        <v>125.1</v>
      </c>
      <c r="FO55" s="42">
        <v>125.3</v>
      </c>
      <c r="FP55" s="42">
        <v>125.7</v>
      </c>
      <c r="FQ55" s="42">
        <v>131.4</v>
      </c>
      <c r="FR55" s="42">
        <v>133.6</v>
      </c>
      <c r="FS55" s="42">
        <v>133.4</v>
      </c>
      <c r="FT55" s="42">
        <v>136.30000000000001</v>
      </c>
      <c r="FU55" s="42">
        <v>137.6</v>
      </c>
      <c r="FV55" s="42">
        <v>138.30000000000001</v>
      </c>
      <c r="FW55" s="42">
        <v>138.25</v>
      </c>
      <c r="FX55" s="42">
        <v>139</v>
      </c>
      <c r="FY55" s="42">
        <v>139</v>
      </c>
      <c r="FZ55" s="42">
        <v>139</v>
      </c>
      <c r="GA55" s="42">
        <v>139.02500000000001</v>
      </c>
      <c r="GB55" s="42">
        <v>139.15</v>
      </c>
    </row>
    <row r="56" spans="1:184" s="40" customFormat="1" ht="12" x14ac:dyDescent="0.2">
      <c r="A56" s="40" t="s">
        <v>234</v>
      </c>
      <c r="B56" s="41">
        <v>15</v>
      </c>
      <c r="C56" s="42">
        <v>100</v>
      </c>
      <c r="D56" s="42">
        <v>100</v>
      </c>
      <c r="E56" s="42">
        <v>100</v>
      </c>
      <c r="F56" s="42">
        <v>100</v>
      </c>
      <c r="G56" s="42">
        <v>100</v>
      </c>
      <c r="H56" s="42">
        <v>100</v>
      </c>
      <c r="I56" s="42">
        <v>100</v>
      </c>
      <c r="J56" s="42">
        <v>100</v>
      </c>
      <c r="K56" s="42">
        <v>100</v>
      </c>
      <c r="L56" s="42">
        <v>100</v>
      </c>
      <c r="M56" s="42">
        <v>100</v>
      </c>
      <c r="N56" s="42">
        <v>132.80000000000001</v>
      </c>
      <c r="O56" s="42">
        <v>132.80000000000001</v>
      </c>
      <c r="P56" s="42">
        <v>132.80000000000001</v>
      </c>
      <c r="Q56" s="42">
        <v>132.80000000000001</v>
      </c>
      <c r="R56" s="42">
        <v>132.80000000000001</v>
      </c>
      <c r="S56" s="42">
        <v>132.80000000000001</v>
      </c>
      <c r="T56" s="42">
        <v>132.80000000000001</v>
      </c>
      <c r="U56" s="42">
        <v>132.80000000000001</v>
      </c>
      <c r="V56" s="42">
        <v>132.80000000000001</v>
      </c>
      <c r="W56" s="42">
        <v>132.80000000000001</v>
      </c>
      <c r="X56" s="42">
        <v>149.6</v>
      </c>
      <c r="Y56" s="42">
        <v>149.6</v>
      </c>
      <c r="Z56" s="42">
        <v>149.6</v>
      </c>
      <c r="AA56" s="42">
        <v>149.6</v>
      </c>
      <c r="AB56" s="42">
        <v>149.6</v>
      </c>
      <c r="AC56" s="42">
        <v>149.6</v>
      </c>
      <c r="AD56" s="42">
        <v>149.6</v>
      </c>
      <c r="AE56" s="42">
        <v>149.6</v>
      </c>
      <c r="AF56" s="42">
        <v>149.6</v>
      </c>
      <c r="AG56" s="42">
        <v>149.6</v>
      </c>
      <c r="AH56" s="42">
        <v>149.6</v>
      </c>
      <c r="AI56" s="42">
        <v>149.6</v>
      </c>
      <c r="AJ56" s="42">
        <v>149.6</v>
      </c>
      <c r="AK56" s="42">
        <v>149.6</v>
      </c>
      <c r="AL56" s="42">
        <v>149.6</v>
      </c>
      <c r="AM56" s="42">
        <v>170</v>
      </c>
      <c r="AN56" s="42">
        <v>170</v>
      </c>
      <c r="AO56" s="42">
        <v>170</v>
      </c>
      <c r="AP56" s="42">
        <v>170</v>
      </c>
      <c r="AQ56" s="42">
        <v>170</v>
      </c>
      <c r="AR56" s="42">
        <v>170</v>
      </c>
      <c r="AS56" s="42">
        <v>170</v>
      </c>
      <c r="AT56" s="42">
        <v>170</v>
      </c>
      <c r="AU56" s="42">
        <v>170</v>
      </c>
      <c r="AV56" s="42">
        <v>170</v>
      </c>
      <c r="AW56" s="42">
        <v>170</v>
      </c>
      <c r="AX56" s="42">
        <v>170</v>
      </c>
      <c r="AY56" s="42">
        <v>170</v>
      </c>
      <c r="AZ56" s="42">
        <v>170</v>
      </c>
      <c r="BA56" s="42">
        <v>170</v>
      </c>
      <c r="BB56" s="42">
        <v>170</v>
      </c>
      <c r="BC56" s="42">
        <v>171.8</v>
      </c>
      <c r="BD56" s="42">
        <v>171.8</v>
      </c>
      <c r="BE56" s="42">
        <v>171.8</v>
      </c>
      <c r="BF56" s="42">
        <v>171.8</v>
      </c>
      <c r="BG56" s="42">
        <v>171.8</v>
      </c>
      <c r="BH56" s="42">
        <v>171.8</v>
      </c>
      <c r="BI56" s="42">
        <v>171.8</v>
      </c>
      <c r="BJ56" s="42">
        <v>204</v>
      </c>
      <c r="BK56" s="41">
        <v>22</v>
      </c>
      <c r="BL56" s="42">
        <v>118.9</v>
      </c>
      <c r="BM56" s="42">
        <v>118.9</v>
      </c>
      <c r="BN56" s="42">
        <v>118.9</v>
      </c>
      <c r="BO56" s="42">
        <v>118.9</v>
      </c>
      <c r="BP56" s="42">
        <v>118.9</v>
      </c>
      <c r="BQ56" s="42">
        <v>118.9</v>
      </c>
      <c r="BR56" s="42">
        <v>118.9</v>
      </c>
      <c r="BS56" s="42">
        <v>118.9</v>
      </c>
      <c r="BT56" s="42">
        <v>118.9</v>
      </c>
      <c r="BU56" s="42">
        <v>120</v>
      </c>
      <c r="BV56" s="42">
        <v>120</v>
      </c>
      <c r="BW56" s="42">
        <v>120</v>
      </c>
      <c r="BX56" s="42">
        <v>120.8</v>
      </c>
      <c r="BY56" s="42">
        <v>122.1</v>
      </c>
      <c r="BZ56" s="42">
        <v>121.3</v>
      </c>
      <c r="CA56" s="42">
        <v>121.3</v>
      </c>
      <c r="CB56" s="42">
        <v>121.3</v>
      </c>
      <c r="CC56" s="42">
        <v>122.5</v>
      </c>
      <c r="CD56" s="42">
        <v>122.5</v>
      </c>
      <c r="CE56" s="42">
        <v>122.5</v>
      </c>
      <c r="CF56" s="42">
        <v>122.5</v>
      </c>
      <c r="CG56" s="42">
        <v>122.5</v>
      </c>
      <c r="CH56" s="42">
        <v>121.2</v>
      </c>
      <c r="CI56" s="42">
        <v>121.2</v>
      </c>
      <c r="CJ56" s="42">
        <v>121.2</v>
      </c>
      <c r="CK56" s="42">
        <v>121.2</v>
      </c>
      <c r="CL56" s="42">
        <v>121.2</v>
      </c>
      <c r="CM56" s="42">
        <v>121.2</v>
      </c>
      <c r="CN56" s="42">
        <v>121.2</v>
      </c>
      <c r="CO56" s="42">
        <v>121.4</v>
      </c>
      <c r="CP56" s="42">
        <v>127.1</v>
      </c>
      <c r="CQ56" s="42">
        <v>126.9</v>
      </c>
      <c r="CR56" s="42">
        <v>126.9</v>
      </c>
      <c r="CS56" s="42">
        <v>126.9</v>
      </c>
      <c r="CT56" s="42">
        <v>126.9</v>
      </c>
      <c r="CU56" s="42">
        <v>127.1</v>
      </c>
      <c r="CV56" s="42">
        <v>127.1</v>
      </c>
      <c r="CW56" s="42">
        <v>133.1</v>
      </c>
      <c r="CX56" s="42">
        <v>133.1</v>
      </c>
      <c r="CY56" s="42">
        <v>133.1</v>
      </c>
      <c r="CZ56" s="42">
        <v>133.1</v>
      </c>
      <c r="DA56" s="42">
        <v>133.1</v>
      </c>
      <c r="DB56" s="42">
        <v>133.1</v>
      </c>
      <c r="DC56" s="42">
        <v>133.1</v>
      </c>
      <c r="DD56" s="42">
        <v>133.1</v>
      </c>
      <c r="DE56" s="42">
        <v>133.1</v>
      </c>
      <c r="DF56" s="42">
        <v>132.80000000000001</v>
      </c>
      <c r="DG56" s="42">
        <v>152.69999999999999</v>
      </c>
      <c r="DH56" s="42">
        <v>152.69999999999999</v>
      </c>
      <c r="DI56" s="42">
        <v>162.69999999999999</v>
      </c>
      <c r="DJ56" s="42">
        <v>162.69999999999999</v>
      </c>
      <c r="DK56" s="42">
        <v>162.69999999999999</v>
      </c>
      <c r="DL56" s="42">
        <v>162.69999999999999</v>
      </c>
      <c r="DM56" s="42">
        <v>162.69999999999999</v>
      </c>
      <c r="DN56" s="42">
        <v>162.69999999999999</v>
      </c>
      <c r="DO56" s="42">
        <v>162.69999999999999</v>
      </c>
      <c r="DP56" s="42">
        <v>162.69999999999999</v>
      </c>
      <c r="DQ56" s="42">
        <v>162.6</v>
      </c>
      <c r="DR56" s="42">
        <v>162.6</v>
      </c>
      <c r="DS56" s="42">
        <v>162.6</v>
      </c>
      <c r="DT56" s="41">
        <v>23</v>
      </c>
      <c r="DU56" s="42">
        <v>100.9</v>
      </c>
      <c r="DV56" s="42">
        <v>100.9</v>
      </c>
      <c r="DW56" s="42">
        <v>100.9</v>
      </c>
      <c r="DX56" s="42">
        <v>100.9</v>
      </c>
      <c r="DY56" s="42">
        <v>100.9</v>
      </c>
      <c r="DZ56" s="42">
        <v>100.9</v>
      </c>
      <c r="EA56" s="42">
        <v>100.9</v>
      </c>
      <c r="EB56" s="42">
        <v>100.9</v>
      </c>
      <c r="EC56" s="42">
        <v>100.9</v>
      </c>
      <c r="ED56" s="42">
        <v>100.9</v>
      </c>
      <c r="EE56" s="42">
        <v>100.9</v>
      </c>
      <c r="EF56" s="42">
        <v>100.9</v>
      </c>
      <c r="EG56" s="42">
        <v>100.9</v>
      </c>
      <c r="EH56" s="42">
        <v>100.9</v>
      </c>
      <c r="EI56" s="42">
        <v>107.4</v>
      </c>
      <c r="EJ56" s="42">
        <v>107.4</v>
      </c>
      <c r="EK56" s="42">
        <v>107.4</v>
      </c>
      <c r="EL56" s="42">
        <v>107.4</v>
      </c>
      <c r="EM56" s="42">
        <v>107.4</v>
      </c>
      <c r="EN56" s="42">
        <v>107.3</v>
      </c>
      <c r="EO56" s="42">
        <v>107.3</v>
      </c>
      <c r="EP56" s="42">
        <v>107.3</v>
      </c>
      <c r="EQ56" s="42">
        <v>107.4</v>
      </c>
      <c r="ER56" s="42">
        <v>125.2</v>
      </c>
      <c r="ES56" s="42">
        <v>125.2</v>
      </c>
      <c r="ET56" s="42">
        <v>125.8</v>
      </c>
      <c r="EU56" s="42">
        <v>125.8</v>
      </c>
      <c r="EV56" s="42">
        <v>125.9</v>
      </c>
      <c r="EW56" s="42">
        <v>125.9</v>
      </c>
      <c r="EX56" s="42">
        <v>125.9</v>
      </c>
      <c r="EY56" s="42">
        <v>126.3</v>
      </c>
      <c r="EZ56" s="42">
        <v>126.3</v>
      </c>
      <c r="FA56" s="42">
        <v>126.3</v>
      </c>
      <c r="FB56" s="42">
        <v>126.3</v>
      </c>
      <c r="FC56" s="42">
        <v>126.3</v>
      </c>
      <c r="FD56" s="42">
        <v>126.3</v>
      </c>
      <c r="FE56" s="42">
        <v>126.3</v>
      </c>
      <c r="FF56" s="42">
        <v>126.3</v>
      </c>
      <c r="FG56" s="42">
        <v>126.5</v>
      </c>
      <c r="FH56" s="42">
        <v>126.3</v>
      </c>
      <c r="FI56" s="42">
        <v>126.3</v>
      </c>
      <c r="FJ56" s="42">
        <v>126.3</v>
      </c>
      <c r="FK56" s="42">
        <v>130.5</v>
      </c>
      <c r="FL56" s="42">
        <v>133.9</v>
      </c>
      <c r="FM56" s="42">
        <v>133.9</v>
      </c>
      <c r="FN56" s="42">
        <v>133.9</v>
      </c>
      <c r="FO56" s="42">
        <v>133.9</v>
      </c>
      <c r="FP56" s="42">
        <v>138.1</v>
      </c>
      <c r="FQ56" s="42">
        <v>143.9</v>
      </c>
      <c r="FR56" s="42">
        <v>144.6</v>
      </c>
      <c r="FS56" s="42">
        <v>145.19999999999999</v>
      </c>
      <c r="FT56" s="42">
        <v>145.9</v>
      </c>
      <c r="FU56" s="42">
        <v>145.9</v>
      </c>
      <c r="FV56" s="42">
        <v>146.1</v>
      </c>
      <c r="FW56" s="42">
        <v>146.05652173913043</v>
      </c>
      <c r="FX56" s="42">
        <v>146.05652173913043</v>
      </c>
      <c r="FY56" s="42">
        <v>146.05652173913043</v>
      </c>
      <c r="FZ56" s="42">
        <v>146.05652173913043</v>
      </c>
      <c r="GA56" s="42">
        <v>146.05652173913043</v>
      </c>
      <c r="GB56" s="42">
        <v>146.05652173913043</v>
      </c>
    </row>
    <row r="57" spans="1:184" x14ac:dyDescent="0.25">
      <c r="A57" t="s">
        <v>235</v>
      </c>
      <c r="B57" s="37">
        <f>B58</f>
        <v>29</v>
      </c>
      <c r="C57" s="38">
        <f t="shared" ref="C57:BJ57" si="36">C58</f>
        <v>100</v>
      </c>
      <c r="D57" s="38">
        <f t="shared" si="36"/>
        <v>100</v>
      </c>
      <c r="E57" s="38">
        <f t="shared" si="36"/>
        <v>100</v>
      </c>
      <c r="F57" s="38">
        <f t="shared" si="36"/>
        <v>100</v>
      </c>
      <c r="G57" s="38">
        <f t="shared" si="36"/>
        <v>100</v>
      </c>
      <c r="H57" s="38">
        <f t="shared" si="36"/>
        <v>100</v>
      </c>
      <c r="I57" s="38">
        <f t="shared" si="36"/>
        <v>100</v>
      </c>
      <c r="J57" s="38">
        <f t="shared" si="36"/>
        <v>100</v>
      </c>
      <c r="K57" s="38">
        <f t="shared" si="36"/>
        <v>100</v>
      </c>
      <c r="L57" s="38">
        <f t="shared" si="36"/>
        <v>100</v>
      </c>
      <c r="M57" s="38">
        <f t="shared" si="36"/>
        <v>100</v>
      </c>
      <c r="N57" s="38">
        <f t="shared" si="36"/>
        <v>150.9</v>
      </c>
      <c r="O57" s="38">
        <f t="shared" si="36"/>
        <v>150.9</v>
      </c>
      <c r="P57" s="38">
        <f t="shared" si="36"/>
        <v>150.9</v>
      </c>
      <c r="Q57" s="38">
        <f t="shared" si="36"/>
        <v>150.9</v>
      </c>
      <c r="R57" s="38">
        <f t="shared" si="36"/>
        <v>150.9</v>
      </c>
      <c r="S57" s="38">
        <f t="shared" si="36"/>
        <v>150.9</v>
      </c>
      <c r="T57" s="38">
        <f t="shared" si="36"/>
        <v>150.9</v>
      </c>
      <c r="U57" s="38">
        <f t="shared" si="36"/>
        <v>150.9</v>
      </c>
      <c r="V57" s="38">
        <f t="shared" si="36"/>
        <v>150.9</v>
      </c>
      <c r="W57" s="38">
        <f t="shared" si="36"/>
        <v>152.9</v>
      </c>
      <c r="X57" s="38">
        <f t="shared" si="36"/>
        <v>152.9</v>
      </c>
      <c r="Y57" s="38">
        <f t="shared" si="36"/>
        <v>152.9</v>
      </c>
      <c r="Z57" s="38">
        <f t="shared" si="36"/>
        <v>152.9</v>
      </c>
      <c r="AA57" s="38">
        <f t="shared" si="36"/>
        <v>152.9</v>
      </c>
      <c r="AB57" s="38">
        <f t="shared" si="36"/>
        <v>152.9</v>
      </c>
      <c r="AC57" s="38">
        <f t="shared" si="36"/>
        <v>152.9</v>
      </c>
      <c r="AD57" s="38">
        <f t="shared" si="36"/>
        <v>152.9</v>
      </c>
      <c r="AE57" s="38">
        <f t="shared" si="36"/>
        <v>152.9</v>
      </c>
      <c r="AF57" s="38">
        <f t="shared" si="36"/>
        <v>152.9</v>
      </c>
      <c r="AG57" s="38">
        <f t="shared" si="36"/>
        <v>152.9</v>
      </c>
      <c r="AH57" s="38">
        <f t="shared" si="36"/>
        <v>152.9</v>
      </c>
      <c r="AI57" s="38">
        <f t="shared" si="36"/>
        <v>152.9</v>
      </c>
      <c r="AJ57" s="38">
        <f t="shared" si="36"/>
        <v>152.9</v>
      </c>
      <c r="AK57" s="38">
        <f t="shared" si="36"/>
        <v>152.9</v>
      </c>
      <c r="AL57" s="38">
        <f t="shared" si="36"/>
        <v>152.9</v>
      </c>
      <c r="AM57" s="38">
        <f t="shared" si="36"/>
        <v>213.2</v>
      </c>
      <c r="AN57" s="38">
        <f t="shared" si="36"/>
        <v>213.2</v>
      </c>
      <c r="AO57" s="38">
        <f t="shared" si="36"/>
        <v>213.2</v>
      </c>
      <c r="AP57" s="38">
        <f t="shared" si="36"/>
        <v>213.2</v>
      </c>
      <c r="AQ57" s="38">
        <f t="shared" si="36"/>
        <v>213.2</v>
      </c>
      <c r="AR57" s="38">
        <f t="shared" si="36"/>
        <v>213.2</v>
      </c>
      <c r="AS57" s="38">
        <f t="shared" si="36"/>
        <v>213.2</v>
      </c>
      <c r="AT57" s="38">
        <f t="shared" si="36"/>
        <v>213.2</v>
      </c>
      <c r="AU57" s="38">
        <f t="shared" si="36"/>
        <v>213.2</v>
      </c>
      <c r="AV57" s="38">
        <f t="shared" si="36"/>
        <v>213.2</v>
      </c>
      <c r="AW57" s="38">
        <f t="shared" si="36"/>
        <v>213.2</v>
      </c>
      <c r="AX57" s="38">
        <f t="shared" si="36"/>
        <v>213.2</v>
      </c>
      <c r="AY57" s="38">
        <f t="shared" si="36"/>
        <v>213.2</v>
      </c>
      <c r="AZ57" s="38">
        <f t="shared" si="36"/>
        <v>213.2</v>
      </c>
      <c r="BA57" s="38">
        <f t="shared" si="36"/>
        <v>213.2</v>
      </c>
      <c r="BB57" s="38">
        <f t="shared" si="36"/>
        <v>213.2</v>
      </c>
      <c r="BC57" s="38">
        <f t="shared" si="36"/>
        <v>213.2</v>
      </c>
      <c r="BD57" s="38">
        <f t="shared" si="36"/>
        <v>213.2</v>
      </c>
      <c r="BE57" s="38">
        <f t="shared" si="36"/>
        <v>243.9</v>
      </c>
      <c r="BF57" s="38">
        <f t="shared" si="36"/>
        <v>243.9</v>
      </c>
      <c r="BG57" s="38">
        <f t="shared" si="36"/>
        <v>243.9</v>
      </c>
      <c r="BH57" s="38">
        <f t="shared" si="36"/>
        <v>243.9</v>
      </c>
      <c r="BI57" s="38">
        <f t="shared" si="36"/>
        <v>243.9</v>
      </c>
      <c r="BJ57" s="38">
        <f t="shared" si="36"/>
        <v>288.8</v>
      </c>
      <c r="BK57" s="37">
        <f>BK58</f>
        <v>28</v>
      </c>
      <c r="BL57" s="38">
        <f>BL58</f>
        <v>124.2</v>
      </c>
      <c r="BM57" s="38">
        <f t="shared" ref="BM57:DS57" si="37">BM58</f>
        <v>124.2</v>
      </c>
      <c r="BN57" s="38">
        <f t="shared" si="37"/>
        <v>124.2</v>
      </c>
      <c r="BO57" s="38">
        <f t="shared" si="37"/>
        <v>124.2</v>
      </c>
      <c r="BP57" s="38">
        <f t="shared" si="37"/>
        <v>124.2</v>
      </c>
      <c r="BQ57" s="38">
        <f t="shared" si="37"/>
        <v>124.2</v>
      </c>
      <c r="BR57" s="38">
        <f t="shared" si="37"/>
        <v>124.2</v>
      </c>
      <c r="BS57" s="38">
        <f t="shared" si="37"/>
        <v>124.2</v>
      </c>
      <c r="BT57" s="38">
        <f t="shared" si="37"/>
        <v>124.2</v>
      </c>
      <c r="BU57" s="38">
        <f t="shared" si="37"/>
        <v>124.2</v>
      </c>
      <c r="BV57" s="38">
        <f t="shared" si="37"/>
        <v>124.2</v>
      </c>
      <c r="BW57" s="38">
        <f t="shared" si="37"/>
        <v>124.2</v>
      </c>
      <c r="BX57" s="38">
        <f t="shared" si="37"/>
        <v>124.2</v>
      </c>
      <c r="BY57" s="38">
        <f t="shared" si="37"/>
        <v>124.2</v>
      </c>
      <c r="BZ57" s="38">
        <f t="shared" si="37"/>
        <v>124.2</v>
      </c>
      <c r="CA57" s="38">
        <f t="shared" si="37"/>
        <v>124.2</v>
      </c>
      <c r="CB57" s="38">
        <f t="shared" si="37"/>
        <v>124.2</v>
      </c>
      <c r="CC57" s="38">
        <f t="shared" si="37"/>
        <v>124.2</v>
      </c>
      <c r="CD57" s="38">
        <f t="shared" si="37"/>
        <v>140</v>
      </c>
      <c r="CE57" s="38">
        <f t="shared" si="37"/>
        <v>140</v>
      </c>
      <c r="CF57" s="38">
        <f t="shared" si="37"/>
        <v>140</v>
      </c>
      <c r="CG57" s="38">
        <f t="shared" si="37"/>
        <v>140</v>
      </c>
      <c r="CH57" s="38">
        <f t="shared" si="37"/>
        <v>140</v>
      </c>
      <c r="CI57" s="38">
        <f t="shared" si="37"/>
        <v>140</v>
      </c>
      <c r="CJ57" s="38">
        <f t="shared" si="37"/>
        <v>140</v>
      </c>
      <c r="CK57" s="38">
        <f t="shared" si="37"/>
        <v>140</v>
      </c>
      <c r="CL57" s="38">
        <f t="shared" si="37"/>
        <v>140</v>
      </c>
      <c r="CM57" s="38">
        <f t="shared" si="37"/>
        <v>140</v>
      </c>
      <c r="CN57" s="38">
        <f t="shared" si="37"/>
        <v>140</v>
      </c>
      <c r="CO57" s="38">
        <f t="shared" si="37"/>
        <v>140</v>
      </c>
      <c r="CP57" s="38">
        <f t="shared" si="37"/>
        <v>140</v>
      </c>
      <c r="CQ57" s="38">
        <f t="shared" si="37"/>
        <v>140</v>
      </c>
      <c r="CR57" s="38">
        <f t="shared" si="37"/>
        <v>140</v>
      </c>
      <c r="CS57" s="38">
        <f t="shared" si="37"/>
        <v>140</v>
      </c>
      <c r="CT57" s="38">
        <f t="shared" si="37"/>
        <v>140</v>
      </c>
      <c r="CU57" s="38">
        <f t="shared" si="37"/>
        <v>140</v>
      </c>
      <c r="CV57" s="38">
        <f t="shared" si="37"/>
        <v>140</v>
      </c>
      <c r="CW57" s="38">
        <f t="shared" si="37"/>
        <v>160.1</v>
      </c>
      <c r="CX57" s="38">
        <f t="shared" si="37"/>
        <v>160.1</v>
      </c>
      <c r="CY57" s="38">
        <f t="shared" si="37"/>
        <v>160.1</v>
      </c>
      <c r="CZ57" s="38">
        <f t="shared" si="37"/>
        <v>160.1</v>
      </c>
      <c r="DA57" s="38">
        <f t="shared" si="37"/>
        <v>160.1</v>
      </c>
      <c r="DB57" s="38">
        <f t="shared" si="37"/>
        <v>160.1</v>
      </c>
      <c r="DC57" s="38">
        <f t="shared" si="37"/>
        <v>160.1</v>
      </c>
      <c r="DD57" s="38">
        <f t="shared" si="37"/>
        <v>160.1</v>
      </c>
      <c r="DE57" s="38">
        <f t="shared" si="37"/>
        <v>160.1</v>
      </c>
      <c r="DF57" s="38">
        <f t="shared" si="37"/>
        <v>160.1</v>
      </c>
      <c r="DG57" s="38">
        <f t="shared" si="37"/>
        <v>177.5</v>
      </c>
      <c r="DH57" s="38">
        <f t="shared" si="37"/>
        <v>177.5</v>
      </c>
      <c r="DI57" s="38">
        <f t="shared" si="37"/>
        <v>207.4</v>
      </c>
      <c r="DJ57" s="38">
        <f t="shared" si="37"/>
        <v>207.4</v>
      </c>
      <c r="DK57" s="38">
        <f t="shared" si="37"/>
        <v>207.4</v>
      </c>
      <c r="DL57" s="38">
        <f t="shared" si="37"/>
        <v>207.4</v>
      </c>
      <c r="DM57" s="38">
        <f t="shared" si="37"/>
        <v>207.4</v>
      </c>
      <c r="DN57" s="38">
        <f t="shared" si="37"/>
        <v>207.4</v>
      </c>
      <c r="DO57" s="38">
        <f t="shared" si="37"/>
        <v>207.4</v>
      </c>
      <c r="DP57" s="38">
        <f t="shared" si="37"/>
        <v>207.4</v>
      </c>
      <c r="DQ57" s="38">
        <f t="shared" si="37"/>
        <v>207.4</v>
      </c>
      <c r="DR57" s="38">
        <f t="shared" si="37"/>
        <v>207.4</v>
      </c>
      <c r="DS57" s="38">
        <f t="shared" si="37"/>
        <v>256.10000000000002</v>
      </c>
      <c r="DT57" s="37">
        <f>DT58</f>
        <v>35</v>
      </c>
      <c r="DU57" s="39">
        <f>DU58</f>
        <v>125.7</v>
      </c>
      <c r="DV57" s="39">
        <f t="shared" ref="DV57:GB57" si="38">DV58</f>
        <v>125.7</v>
      </c>
      <c r="DW57" s="39">
        <f t="shared" si="38"/>
        <v>125.7</v>
      </c>
      <c r="DX57" s="39">
        <f t="shared" si="38"/>
        <v>125.7</v>
      </c>
      <c r="DY57" s="39">
        <f t="shared" si="38"/>
        <v>125.7</v>
      </c>
      <c r="DZ57" s="39">
        <f t="shared" si="38"/>
        <v>125.7</v>
      </c>
      <c r="EA57" s="39">
        <f t="shared" si="38"/>
        <v>130.4</v>
      </c>
      <c r="EB57" s="39">
        <f t="shared" si="38"/>
        <v>130.4</v>
      </c>
      <c r="EC57" s="39">
        <f t="shared" si="38"/>
        <v>130.4</v>
      </c>
      <c r="ED57" s="39">
        <f t="shared" si="38"/>
        <v>130.4</v>
      </c>
      <c r="EE57" s="39">
        <f t="shared" si="38"/>
        <v>130.4</v>
      </c>
      <c r="EF57" s="39">
        <f t="shared" si="38"/>
        <v>152.1</v>
      </c>
      <c r="EG57" s="39">
        <f t="shared" si="38"/>
        <v>152.1</v>
      </c>
      <c r="EH57" s="39">
        <f t="shared" si="38"/>
        <v>152.1</v>
      </c>
      <c r="EI57" s="39">
        <f t="shared" si="38"/>
        <v>152.1</v>
      </c>
      <c r="EJ57" s="39">
        <f t="shared" si="38"/>
        <v>152.1</v>
      </c>
      <c r="EK57" s="39">
        <f t="shared" si="38"/>
        <v>152.1</v>
      </c>
      <c r="EL57" s="39">
        <f t="shared" si="38"/>
        <v>152.1</v>
      </c>
      <c r="EM57" s="39">
        <f t="shared" si="38"/>
        <v>152.1</v>
      </c>
      <c r="EN57" s="39">
        <f t="shared" si="38"/>
        <v>158.6</v>
      </c>
      <c r="EO57" s="39">
        <f t="shared" si="38"/>
        <v>158.6</v>
      </c>
      <c r="EP57" s="39">
        <f t="shared" si="38"/>
        <v>158.6</v>
      </c>
      <c r="EQ57" s="39">
        <f t="shared" si="38"/>
        <v>158.6</v>
      </c>
      <c r="ER57" s="39">
        <f t="shared" si="38"/>
        <v>181</v>
      </c>
      <c r="ES57" s="39">
        <f t="shared" si="38"/>
        <v>181</v>
      </c>
      <c r="ET57" s="39">
        <f t="shared" si="38"/>
        <v>181</v>
      </c>
      <c r="EU57" s="39">
        <f t="shared" si="38"/>
        <v>181</v>
      </c>
      <c r="EV57" s="39">
        <f t="shared" si="38"/>
        <v>181</v>
      </c>
      <c r="EW57" s="39">
        <f t="shared" si="38"/>
        <v>181</v>
      </c>
      <c r="EX57" s="39">
        <f t="shared" si="38"/>
        <v>181</v>
      </c>
      <c r="EY57" s="39">
        <f t="shared" si="38"/>
        <v>181</v>
      </c>
      <c r="EZ57" s="39">
        <f t="shared" si="38"/>
        <v>181</v>
      </c>
      <c r="FA57" s="39">
        <f t="shared" si="38"/>
        <v>181</v>
      </c>
      <c r="FB57" s="39">
        <f t="shared" si="38"/>
        <v>181</v>
      </c>
      <c r="FC57" s="39">
        <f t="shared" si="38"/>
        <v>181</v>
      </c>
      <c r="FD57" s="39">
        <f t="shared" si="38"/>
        <v>181</v>
      </c>
      <c r="FE57" s="39">
        <f t="shared" si="38"/>
        <v>184.9</v>
      </c>
      <c r="FF57" s="39">
        <f t="shared" si="38"/>
        <v>192.9</v>
      </c>
      <c r="FG57" s="39">
        <f t="shared" si="38"/>
        <v>192.9</v>
      </c>
      <c r="FH57" s="39">
        <f t="shared" si="38"/>
        <v>192.9</v>
      </c>
      <c r="FI57" s="39">
        <f t="shared" si="38"/>
        <v>192.9</v>
      </c>
      <c r="FJ57" s="39">
        <f t="shared" si="38"/>
        <v>192.9</v>
      </c>
      <c r="FK57" s="39">
        <f t="shared" si="38"/>
        <v>192.9</v>
      </c>
      <c r="FL57" s="39">
        <f t="shared" si="38"/>
        <v>192.9</v>
      </c>
      <c r="FM57" s="39">
        <f t="shared" si="38"/>
        <v>192.9</v>
      </c>
      <c r="FN57" s="39">
        <f t="shared" si="38"/>
        <v>192.9</v>
      </c>
      <c r="FO57" s="39">
        <f t="shared" si="38"/>
        <v>192.9</v>
      </c>
      <c r="FP57" s="39">
        <f t="shared" si="38"/>
        <v>201.3</v>
      </c>
      <c r="FQ57" s="39">
        <f t="shared" si="38"/>
        <v>210.3</v>
      </c>
      <c r="FR57" s="38">
        <f t="shared" si="38"/>
        <v>210.3</v>
      </c>
      <c r="FS57" s="38">
        <f t="shared" si="38"/>
        <v>210.3</v>
      </c>
      <c r="FT57" s="38">
        <f t="shared" si="38"/>
        <v>210.3</v>
      </c>
      <c r="FU57" s="38">
        <f t="shared" si="38"/>
        <v>210.3</v>
      </c>
      <c r="FV57" s="38">
        <f t="shared" si="38"/>
        <v>214.8</v>
      </c>
      <c r="FW57" s="38">
        <f t="shared" si="38"/>
        <v>214.84</v>
      </c>
      <c r="FX57" s="38">
        <f t="shared" si="38"/>
        <v>214.84</v>
      </c>
      <c r="FY57" s="38">
        <f t="shared" si="38"/>
        <v>214.84</v>
      </c>
      <c r="FZ57" s="38">
        <f t="shared" si="38"/>
        <v>214.84</v>
      </c>
      <c r="GA57" s="38">
        <f t="shared" si="38"/>
        <v>214.84</v>
      </c>
      <c r="GB57" s="38">
        <f t="shared" si="38"/>
        <v>214.84</v>
      </c>
    </row>
    <row r="58" spans="1:184" s="40" customFormat="1" ht="12" x14ac:dyDescent="0.2">
      <c r="A58" s="40" t="s">
        <v>236</v>
      </c>
      <c r="B58" s="41">
        <v>29</v>
      </c>
      <c r="C58" s="42">
        <v>100</v>
      </c>
      <c r="D58" s="42">
        <v>100</v>
      </c>
      <c r="E58" s="42">
        <v>100</v>
      </c>
      <c r="F58" s="42">
        <v>100</v>
      </c>
      <c r="G58" s="42">
        <v>100</v>
      </c>
      <c r="H58" s="42">
        <v>100</v>
      </c>
      <c r="I58" s="42">
        <v>100</v>
      </c>
      <c r="J58" s="42">
        <v>100</v>
      </c>
      <c r="K58" s="42">
        <v>100</v>
      </c>
      <c r="L58" s="42">
        <v>100</v>
      </c>
      <c r="M58" s="42">
        <v>100</v>
      </c>
      <c r="N58" s="42">
        <v>150.9</v>
      </c>
      <c r="O58" s="42">
        <v>150.9</v>
      </c>
      <c r="P58" s="42">
        <v>150.9</v>
      </c>
      <c r="Q58" s="42">
        <v>150.9</v>
      </c>
      <c r="R58" s="42">
        <v>150.9</v>
      </c>
      <c r="S58" s="42">
        <v>150.9</v>
      </c>
      <c r="T58" s="42">
        <v>150.9</v>
      </c>
      <c r="U58" s="42">
        <v>150.9</v>
      </c>
      <c r="V58" s="42">
        <v>150.9</v>
      </c>
      <c r="W58" s="42">
        <v>152.9</v>
      </c>
      <c r="X58" s="42">
        <v>152.9</v>
      </c>
      <c r="Y58" s="42">
        <v>152.9</v>
      </c>
      <c r="Z58" s="42">
        <v>152.9</v>
      </c>
      <c r="AA58" s="42">
        <v>152.9</v>
      </c>
      <c r="AB58" s="42">
        <v>152.9</v>
      </c>
      <c r="AC58" s="42">
        <v>152.9</v>
      </c>
      <c r="AD58" s="42">
        <v>152.9</v>
      </c>
      <c r="AE58" s="42">
        <v>152.9</v>
      </c>
      <c r="AF58" s="42">
        <v>152.9</v>
      </c>
      <c r="AG58" s="42">
        <v>152.9</v>
      </c>
      <c r="AH58" s="42">
        <v>152.9</v>
      </c>
      <c r="AI58" s="42">
        <v>152.9</v>
      </c>
      <c r="AJ58" s="42">
        <v>152.9</v>
      </c>
      <c r="AK58" s="42">
        <v>152.9</v>
      </c>
      <c r="AL58" s="42">
        <v>152.9</v>
      </c>
      <c r="AM58" s="42">
        <v>213.2</v>
      </c>
      <c r="AN58" s="42">
        <v>213.2</v>
      </c>
      <c r="AO58" s="42">
        <v>213.2</v>
      </c>
      <c r="AP58" s="42">
        <v>213.2</v>
      </c>
      <c r="AQ58" s="42">
        <v>213.2</v>
      </c>
      <c r="AR58" s="42">
        <v>213.2</v>
      </c>
      <c r="AS58" s="42">
        <v>213.2</v>
      </c>
      <c r="AT58" s="42">
        <v>213.2</v>
      </c>
      <c r="AU58" s="42">
        <v>213.2</v>
      </c>
      <c r="AV58" s="42">
        <v>213.2</v>
      </c>
      <c r="AW58" s="42">
        <v>213.2</v>
      </c>
      <c r="AX58" s="42">
        <v>213.2</v>
      </c>
      <c r="AY58" s="42">
        <v>213.2</v>
      </c>
      <c r="AZ58" s="42">
        <v>213.2</v>
      </c>
      <c r="BA58" s="42">
        <v>213.2</v>
      </c>
      <c r="BB58" s="42">
        <v>213.2</v>
      </c>
      <c r="BC58" s="42">
        <v>213.2</v>
      </c>
      <c r="BD58" s="42">
        <v>213.2</v>
      </c>
      <c r="BE58" s="42">
        <v>243.9</v>
      </c>
      <c r="BF58" s="42">
        <v>243.9</v>
      </c>
      <c r="BG58" s="42">
        <v>243.9</v>
      </c>
      <c r="BH58" s="42">
        <v>243.9</v>
      </c>
      <c r="BI58" s="42">
        <v>243.9</v>
      </c>
      <c r="BJ58" s="42">
        <v>288.8</v>
      </c>
      <c r="BK58" s="41">
        <v>28</v>
      </c>
      <c r="BL58" s="42">
        <v>124.2</v>
      </c>
      <c r="BM58" s="42">
        <v>124.2</v>
      </c>
      <c r="BN58" s="42">
        <v>124.2</v>
      </c>
      <c r="BO58" s="42">
        <v>124.2</v>
      </c>
      <c r="BP58" s="42">
        <v>124.2</v>
      </c>
      <c r="BQ58" s="42">
        <v>124.2</v>
      </c>
      <c r="BR58" s="42">
        <v>124.2</v>
      </c>
      <c r="BS58" s="42">
        <v>124.2</v>
      </c>
      <c r="BT58" s="42">
        <v>124.2</v>
      </c>
      <c r="BU58" s="42">
        <v>124.2</v>
      </c>
      <c r="BV58" s="42">
        <v>124.2</v>
      </c>
      <c r="BW58" s="42">
        <v>124.2</v>
      </c>
      <c r="BX58" s="42">
        <v>124.2</v>
      </c>
      <c r="BY58" s="42">
        <v>124.2</v>
      </c>
      <c r="BZ58" s="42">
        <v>124.2</v>
      </c>
      <c r="CA58" s="42">
        <v>124.2</v>
      </c>
      <c r="CB58" s="42">
        <v>124.2</v>
      </c>
      <c r="CC58" s="42">
        <v>124.2</v>
      </c>
      <c r="CD58" s="42">
        <v>140</v>
      </c>
      <c r="CE58" s="42">
        <v>140</v>
      </c>
      <c r="CF58" s="42">
        <v>140</v>
      </c>
      <c r="CG58" s="42">
        <v>140</v>
      </c>
      <c r="CH58" s="42">
        <v>140</v>
      </c>
      <c r="CI58" s="42">
        <v>140</v>
      </c>
      <c r="CJ58" s="42">
        <v>140</v>
      </c>
      <c r="CK58" s="42">
        <v>140</v>
      </c>
      <c r="CL58" s="42">
        <v>140</v>
      </c>
      <c r="CM58" s="42">
        <v>140</v>
      </c>
      <c r="CN58" s="42">
        <v>140</v>
      </c>
      <c r="CO58" s="42">
        <v>140</v>
      </c>
      <c r="CP58" s="42">
        <v>140</v>
      </c>
      <c r="CQ58" s="42">
        <v>140</v>
      </c>
      <c r="CR58" s="42">
        <v>140</v>
      </c>
      <c r="CS58" s="42">
        <v>140</v>
      </c>
      <c r="CT58" s="42">
        <v>140</v>
      </c>
      <c r="CU58" s="42">
        <v>140</v>
      </c>
      <c r="CV58" s="42">
        <v>140</v>
      </c>
      <c r="CW58" s="42">
        <v>160.1</v>
      </c>
      <c r="CX58" s="42">
        <v>160.1</v>
      </c>
      <c r="CY58" s="42">
        <v>160.1</v>
      </c>
      <c r="CZ58" s="42">
        <v>160.1</v>
      </c>
      <c r="DA58" s="42">
        <v>160.1</v>
      </c>
      <c r="DB58" s="42">
        <v>160.1</v>
      </c>
      <c r="DC58" s="42">
        <v>160.1</v>
      </c>
      <c r="DD58" s="42">
        <v>160.1</v>
      </c>
      <c r="DE58" s="42">
        <v>160.1</v>
      </c>
      <c r="DF58" s="42">
        <v>160.1</v>
      </c>
      <c r="DG58" s="42">
        <v>177.5</v>
      </c>
      <c r="DH58" s="42">
        <v>177.5</v>
      </c>
      <c r="DI58" s="42">
        <v>207.4</v>
      </c>
      <c r="DJ58" s="42">
        <v>207.4</v>
      </c>
      <c r="DK58" s="42">
        <v>207.4</v>
      </c>
      <c r="DL58" s="42">
        <v>207.4</v>
      </c>
      <c r="DM58" s="42">
        <v>207.4</v>
      </c>
      <c r="DN58" s="42">
        <v>207.4</v>
      </c>
      <c r="DO58" s="42">
        <v>207.4</v>
      </c>
      <c r="DP58" s="42">
        <v>207.4</v>
      </c>
      <c r="DQ58" s="42">
        <v>207.4</v>
      </c>
      <c r="DR58" s="42">
        <v>207.4</v>
      </c>
      <c r="DS58" s="42">
        <v>256.10000000000002</v>
      </c>
      <c r="DT58" s="41">
        <v>35</v>
      </c>
      <c r="DU58" s="42">
        <v>125.7</v>
      </c>
      <c r="DV58" s="42">
        <v>125.7</v>
      </c>
      <c r="DW58" s="42">
        <v>125.7</v>
      </c>
      <c r="DX58" s="42">
        <v>125.7</v>
      </c>
      <c r="DY58" s="42">
        <v>125.7</v>
      </c>
      <c r="DZ58" s="42">
        <v>125.7</v>
      </c>
      <c r="EA58" s="42">
        <v>130.4</v>
      </c>
      <c r="EB58" s="42">
        <v>130.4</v>
      </c>
      <c r="EC58" s="42">
        <v>130.4</v>
      </c>
      <c r="ED58" s="42">
        <v>130.4</v>
      </c>
      <c r="EE58" s="42">
        <v>130.4</v>
      </c>
      <c r="EF58" s="42">
        <v>152.1</v>
      </c>
      <c r="EG58" s="42">
        <v>152.1</v>
      </c>
      <c r="EH58" s="42">
        <v>152.1</v>
      </c>
      <c r="EI58" s="42">
        <v>152.1</v>
      </c>
      <c r="EJ58" s="42">
        <v>152.1</v>
      </c>
      <c r="EK58" s="42">
        <v>152.1</v>
      </c>
      <c r="EL58" s="42">
        <v>152.1</v>
      </c>
      <c r="EM58" s="42">
        <v>152.1</v>
      </c>
      <c r="EN58" s="42">
        <v>158.6</v>
      </c>
      <c r="EO58" s="42">
        <v>158.6</v>
      </c>
      <c r="EP58" s="42">
        <v>158.6</v>
      </c>
      <c r="EQ58" s="42">
        <v>158.6</v>
      </c>
      <c r="ER58" s="42">
        <v>181</v>
      </c>
      <c r="ES58" s="42">
        <v>181</v>
      </c>
      <c r="ET58" s="42">
        <v>181</v>
      </c>
      <c r="EU58" s="42">
        <v>181</v>
      </c>
      <c r="EV58" s="42">
        <v>181</v>
      </c>
      <c r="EW58" s="42">
        <v>181</v>
      </c>
      <c r="EX58" s="42">
        <v>181</v>
      </c>
      <c r="EY58" s="42">
        <v>181</v>
      </c>
      <c r="EZ58" s="42">
        <v>181</v>
      </c>
      <c r="FA58" s="42">
        <v>181</v>
      </c>
      <c r="FB58" s="42">
        <v>181</v>
      </c>
      <c r="FC58" s="42">
        <v>181</v>
      </c>
      <c r="FD58" s="42">
        <v>181</v>
      </c>
      <c r="FE58" s="42">
        <v>184.9</v>
      </c>
      <c r="FF58" s="42">
        <v>192.9</v>
      </c>
      <c r="FG58" s="42">
        <v>192.9</v>
      </c>
      <c r="FH58" s="42">
        <v>192.9</v>
      </c>
      <c r="FI58" s="42">
        <v>192.9</v>
      </c>
      <c r="FJ58" s="42">
        <v>192.9</v>
      </c>
      <c r="FK58" s="42">
        <v>192.9</v>
      </c>
      <c r="FL58" s="42">
        <v>192.9</v>
      </c>
      <c r="FM58" s="42">
        <v>192.9</v>
      </c>
      <c r="FN58" s="42">
        <v>192.9</v>
      </c>
      <c r="FO58" s="42">
        <v>192.9</v>
      </c>
      <c r="FP58" s="42">
        <v>201.3</v>
      </c>
      <c r="FQ58" s="42">
        <v>210.3</v>
      </c>
      <c r="FR58" s="42">
        <v>210.3</v>
      </c>
      <c r="FS58" s="42">
        <v>210.3</v>
      </c>
      <c r="FT58" s="42">
        <v>210.3</v>
      </c>
      <c r="FU58" s="42">
        <v>210.3</v>
      </c>
      <c r="FV58" s="42">
        <v>214.8</v>
      </c>
      <c r="FW58" s="42">
        <v>214.84</v>
      </c>
      <c r="FX58" s="42">
        <v>214.84</v>
      </c>
      <c r="FY58" s="42">
        <v>214.84</v>
      </c>
      <c r="FZ58" s="42">
        <v>214.84</v>
      </c>
      <c r="GA58" s="42">
        <v>214.84</v>
      </c>
      <c r="GB58" s="42">
        <v>214.84</v>
      </c>
    </row>
    <row r="59" spans="1:184" x14ac:dyDescent="0.25">
      <c r="B59" s="37"/>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37"/>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37"/>
      <c r="FR59" s="44"/>
      <c r="FS59" s="44"/>
      <c r="FT59" s="44"/>
      <c r="FU59" s="44"/>
      <c r="FV59" s="44"/>
      <c r="FW59" s="44"/>
      <c r="FX59" s="44"/>
      <c r="FY59" s="44"/>
      <c r="FZ59" s="44"/>
      <c r="GA59" s="44"/>
      <c r="GB59" s="44"/>
    </row>
    <row r="60" spans="1:184" x14ac:dyDescent="0.25">
      <c r="A60" s="4" t="s">
        <v>237</v>
      </c>
      <c r="B60" s="35">
        <f>B61+B65</f>
        <v>84</v>
      </c>
      <c r="C60" s="36">
        <f t="shared" ref="C60:BJ60" si="39">(C61*$B$61+C65*$B$65)/$B$60</f>
        <v>90.508333333333326</v>
      </c>
      <c r="D60" s="36">
        <f t="shared" si="39"/>
        <v>90.508333333333326</v>
      </c>
      <c r="E60" s="36">
        <f t="shared" si="39"/>
        <v>90.428571428571431</v>
      </c>
      <c r="F60" s="36">
        <f t="shared" si="39"/>
        <v>90.428571428571431</v>
      </c>
      <c r="G60" s="36">
        <f t="shared" si="39"/>
        <v>90.538095238095252</v>
      </c>
      <c r="H60" s="36">
        <f t="shared" si="39"/>
        <v>90.538095238095238</v>
      </c>
      <c r="I60" s="36">
        <f t="shared" si="39"/>
        <v>91.788095238095238</v>
      </c>
      <c r="J60" s="36">
        <f t="shared" si="39"/>
        <v>92.183333333333337</v>
      </c>
      <c r="K60" s="36">
        <f t="shared" si="39"/>
        <v>92.103571428571428</v>
      </c>
      <c r="L60" s="36">
        <f t="shared" si="39"/>
        <v>92.738095238095241</v>
      </c>
      <c r="M60" s="36">
        <f t="shared" si="39"/>
        <v>92.817857142857136</v>
      </c>
      <c r="N60" s="36">
        <f t="shared" si="39"/>
        <v>93.046428571428564</v>
      </c>
      <c r="O60" s="36">
        <f t="shared" si="39"/>
        <v>93.365476190476187</v>
      </c>
      <c r="P60" s="36">
        <f t="shared" si="39"/>
        <v>99.027380952380966</v>
      </c>
      <c r="Q60" s="36">
        <f t="shared" si="39"/>
        <v>99.490476190476201</v>
      </c>
      <c r="R60" s="36">
        <f t="shared" si="39"/>
        <v>99.729761904761915</v>
      </c>
      <c r="S60" s="36">
        <f t="shared" si="39"/>
        <v>99.729761904761915</v>
      </c>
      <c r="T60" s="36">
        <f t="shared" si="39"/>
        <v>100.12857142857145</v>
      </c>
      <c r="U60" s="36">
        <f t="shared" si="39"/>
        <v>100.76666666666668</v>
      </c>
      <c r="V60" s="36">
        <f t="shared" si="39"/>
        <v>101.16428571428573</v>
      </c>
      <c r="W60" s="36">
        <f t="shared" si="39"/>
        <v>101.24404761904762</v>
      </c>
      <c r="X60" s="36">
        <f t="shared" si="39"/>
        <v>106.95357142857144</v>
      </c>
      <c r="Y60" s="36">
        <f t="shared" si="39"/>
        <v>106.95357142857144</v>
      </c>
      <c r="Z60" s="36">
        <f t="shared" si="39"/>
        <v>107.8309523809524</v>
      </c>
      <c r="AA60" s="36">
        <f t="shared" si="39"/>
        <v>108.30952380952381</v>
      </c>
      <c r="AB60" s="36">
        <f t="shared" si="39"/>
        <v>108.30952380952381</v>
      </c>
      <c r="AC60" s="36">
        <f t="shared" si="39"/>
        <v>111.26071428571429</v>
      </c>
      <c r="AD60" s="36">
        <f t="shared" si="39"/>
        <v>111.57738095238095</v>
      </c>
      <c r="AE60" s="36">
        <f t="shared" si="39"/>
        <v>113.89047619047618</v>
      </c>
      <c r="AF60" s="36">
        <f t="shared" si="39"/>
        <v>114.1440476190476</v>
      </c>
      <c r="AG60" s="36">
        <f t="shared" si="39"/>
        <v>123.54523809523809</v>
      </c>
      <c r="AH60" s="36">
        <f t="shared" si="39"/>
        <v>123.54523809523809</v>
      </c>
      <c r="AI60" s="36">
        <f t="shared" si="39"/>
        <v>123.54523809523809</v>
      </c>
      <c r="AJ60" s="36">
        <f t="shared" si="39"/>
        <v>123.35595238095236</v>
      </c>
      <c r="AK60" s="36">
        <f t="shared" si="39"/>
        <v>124.1535714285714</v>
      </c>
      <c r="AL60" s="36">
        <f t="shared" si="39"/>
        <v>124.1535714285714</v>
      </c>
      <c r="AM60" s="36">
        <f t="shared" si="39"/>
        <v>124.1535714285714</v>
      </c>
      <c r="AN60" s="36">
        <f t="shared" si="39"/>
        <v>124.3952380952381</v>
      </c>
      <c r="AO60" s="36">
        <f t="shared" si="39"/>
        <v>125.43690476190473</v>
      </c>
      <c r="AP60" s="36">
        <f t="shared" si="39"/>
        <v>127.35119047619048</v>
      </c>
      <c r="AQ60" s="36">
        <f t="shared" si="39"/>
        <v>127.35119047619048</v>
      </c>
      <c r="AR60" s="36">
        <f t="shared" si="39"/>
        <v>128.14880952380952</v>
      </c>
      <c r="AS60" s="36">
        <f t="shared" si="39"/>
        <v>128.14880952380952</v>
      </c>
      <c r="AT60" s="36">
        <f t="shared" si="39"/>
        <v>128.14880952380952</v>
      </c>
      <c r="AU60" s="36">
        <f t="shared" si="39"/>
        <v>128.78690476190474</v>
      </c>
      <c r="AV60" s="36">
        <f t="shared" si="39"/>
        <v>128.78690476190474</v>
      </c>
      <c r="AW60" s="36">
        <f t="shared" si="39"/>
        <v>125.67619047619047</v>
      </c>
      <c r="AX60" s="36">
        <f t="shared" si="39"/>
        <v>125.91547619047617</v>
      </c>
      <c r="AY60" s="36">
        <f t="shared" si="39"/>
        <v>126.09404761904764</v>
      </c>
      <c r="AZ60" s="36">
        <f t="shared" si="39"/>
        <v>126.51666666666667</v>
      </c>
      <c r="BA60" s="36">
        <f t="shared" si="39"/>
        <v>126.86071428571429</v>
      </c>
      <c r="BB60" s="36">
        <f t="shared" si="39"/>
        <v>126.86071428571429</v>
      </c>
      <c r="BC60" s="36">
        <f t="shared" si="39"/>
        <v>126.91785714285714</v>
      </c>
      <c r="BD60" s="36">
        <f t="shared" si="39"/>
        <v>126.91785714285714</v>
      </c>
      <c r="BE60" s="36">
        <f t="shared" si="39"/>
        <v>126.96190476190478</v>
      </c>
      <c r="BF60" s="36">
        <f t="shared" si="39"/>
        <v>126.96190476190478</v>
      </c>
      <c r="BG60" s="36">
        <f t="shared" si="39"/>
        <v>126.96190476190478</v>
      </c>
      <c r="BH60" s="36">
        <f t="shared" si="39"/>
        <v>127.20119047619048</v>
      </c>
      <c r="BI60" s="36">
        <f t="shared" si="39"/>
        <v>127.20119047619048</v>
      </c>
      <c r="BJ60" s="36">
        <f t="shared" si="39"/>
        <v>127.20119047619048</v>
      </c>
      <c r="BK60" s="35">
        <f>BK61+BK65</f>
        <v>88</v>
      </c>
      <c r="BL60" s="36">
        <f>(BL61*$BK$61+BL65*$BK$65)/$BK$60</f>
        <v>103.80681818181819</v>
      </c>
      <c r="BM60" s="36">
        <f t="shared" ref="BM60:DS60" si="40">(BM61*$BK$61+BM65*$BK$65)/$BK$60</f>
        <v>103.91477272727273</v>
      </c>
      <c r="BN60" s="36">
        <f t="shared" si="40"/>
        <v>104.55681818181819</v>
      </c>
      <c r="BO60" s="36">
        <f t="shared" si="40"/>
        <v>104.55681818181819</v>
      </c>
      <c r="BP60" s="36">
        <f t="shared" si="40"/>
        <v>104.55681818181819</v>
      </c>
      <c r="BQ60" s="36">
        <f t="shared" si="40"/>
        <v>104.70340909090909</v>
      </c>
      <c r="BR60" s="36">
        <f t="shared" si="40"/>
        <v>104.89204545454545</v>
      </c>
      <c r="BS60" s="36">
        <f t="shared" si="40"/>
        <v>105.33522727272727</v>
      </c>
      <c r="BT60" s="36">
        <f t="shared" si="40"/>
        <v>105.82954545454545</v>
      </c>
      <c r="BU60" s="36">
        <f t="shared" si="40"/>
        <v>105.82954545454545</v>
      </c>
      <c r="BV60" s="36">
        <f t="shared" si="40"/>
        <v>106.31022727272726</v>
      </c>
      <c r="BW60" s="36">
        <f t="shared" si="40"/>
        <v>108.21590909090909</v>
      </c>
      <c r="BX60" s="36">
        <f t="shared" si="40"/>
        <v>108.21590909090909</v>
      </c>
      <c r="BY60" s="36">
        <f t="shared" si="40"/>
        <v>112.36136363636363</v>
      </c>
      <c r="BZ60" s="36">
        <f t="shared" si="40"/>
        <v>114.75113636363636</v>
      </c>
      <c r="CA60" s="36">
        <f t="shared" si="40"/>
        <v>114.75113636363636</v>
      </c>
      <c r="CB60" s="36">
        <f t="shared" si="40"/>
        <v>114.8840909090909</v>
      </c>
      <c r="CC60" s="36">
        <f t="shared" si="40"/>
        <v>116.32272727272726</v>
      </c>
      <c r="CD60" s="36">
        <f t="shared" si="40"/>
        <v>116.88863636363637</v>
      </c>
      <c r="CE60" s="36">
        <f t="shared" si="40"/>
        <v>116.88863636363637</v>
      </c>
      <c r="CF60" s="36">
        <f t="shared" si="40"/>
        <v>116.96590909090909</v>
      </c>
      <c r="CG60" s="36">
        <f t="shared" si="40"/>
        <v>116.96590909090909</v>
      </c>
      <c r="CH60" s="36">
        <f t="shared" si="40"/>
        <v>120.63181818181816</v>
      </c>
      <c r="CI60" s="36">
        <f t="shared" si="40"/>
        <v>120.63181818181816</v>
      </c>
      <c r="CJ60" s="36">
        <f t="shared" si="40"/>
        <v>122.42272727272726</v>
      </c>
      <c r="CK60" s="36">
        <f t="shared" si="40"/>
        <v>122.42272727272726</v>
      </c>
      <c r="CL60" s="36">
        <f t="shared" si="40"/>
        <v>122.42272727272726</v>
      </c>
      <c r="CM60" s="36">
        <f t="shared" si="40"/>
        <v>122.96363636363635</v>
      </c>
      <c r="CN60" s="36">
        <f t="shared" si="40"/>
        <v>127.36818181818181</v>
      </c>
      <c r="CO60" s="36">
        <f t="shared" si="40"/>
        <v>127.75454545454544</v>
      </c>
      <c r="CP60" s="36">
        <f t="shared" si="40"/>
        <v>128.0090909090909</v>
      </c>
      <c r="CQ60" s="36">
        <f t="shared" si="40"/>
        <v>128.04999999999998</v>
      </c>
      <c r="CR60" s="36">
        <f t="shared" si="40"/>
        <v>128.04999999999998</v>
      </c>
      <c r="CS60" s="36">
        <f t="shared" si="40"/>
        <v>128.74545454545455</v>
      </c>
      <c r="CT60" s="36">
        <f t="shared" si="40"/>
        <v>128.74545454545455</v>
      </c>
      <c r="CU60" s="36">
        <f t="shared" si="40"/>
        <v>130.74318181818182</v>
      </c>
      <c r="CV60" s="36">
        <f t="shared" si="40"/>
        <v>130.74318181818182</v>
      </c>
      <c r="CW60" s="36">
        <f t="shared" si="40"/>
        <v>130.7431818181818</v>
      </c>
      <c r="CX60" s="36">
        <f t="shared" si="40"/>
        <v>130.82045454545454</v>
      </c>
      <c r="CY60" s="36">
        <f t="shared" si="40"/>
        <v>130.82045454545454</v>
      </c>
      <c r="CZ60" s="36">
        <f t="shared" si="40"/>
        <v>133.29318181818184</v>
      </c>
      <c r="DA60" s="36">
        <f t="shared" si="40"/>
        <v>134.95454545454547</v>
      </c>
      <c r="DB60" s="36">
        <f t="shared" si="40"/>
        <v>134.95454545454547</v>
      </c>
      <c r="DC60" s="36">
        <f t="shared" si="40"/>
        <v>134.95454545454547</v>
      </c>
      <c r="DD60" s="36">
        <f t="shared" si="40"/>
        <v>135.18181818181819</v>
      </c>
      <c r="DE60" s="36">
        <f t="shared" si="40"/>
        <v>135.4909090909091</v>
      </c>
      <c r="DF60" s="36">
        <f t="shared" si="40"/>
        <v>135.64545454545453</v>
      </c>
      <c r="DG60" s="36">
        <f t="shared" si="40"/>
        <v>140.14318181818183</v>
      </c>
      <c r="DH60" s="36">
        <f t="shared" si="40"/>
        <v>141.14772727272728</v>
      </c>
      <c r="DI60" s="36">
        <f t="shared" si="40"/>
        <v>140.94772727272729</v>
      </c>
      <c r="DJ60" s="36">
        <f t="shared" si="40"/>
        <v>140.94772727272729</v>
      </c>
      <c r="DK60" s="36">
        <f t="shared" si="40"/>
        <v>140.94772727272729</v>
      </c>
      <c r="DL60" s="36">
        <f t="shared" si="40"/>
        <v>140.94772727272729</v>
      </c>
      <c r="DM60" s="36">
        <f t="shared" si="40"/>
        <v>140.97954545454547</v>
      </c>
      <c r="DN60" s="36">
        <f t="shared" si="40"/>
        <v>141.14772727272728</v>
      </c>
      <c r="DO60" s="36">
        <f t="shared" si="40"/>
        <v>141.18181818181822</v>
      </c>
      <c r="DP60" s="36">
        <f t="shared" si="40"/>
        <v>141.18181818181822</v>
      </c>
      <c r="DQ60" s="36">
        <f t="shared" si="40"/>
        <v>141.56818181818184</v>
      </c>
      <c r="DR60" s="36">
        <f t="shared" si="40"/>
        <v>141.56818181818184</v>
      </c>
      <c r="DS60" s="36">
        <f t="shared" si="40"/>
        <v>141.56818181818184</v>
      </c>
      <c r="DT60" s="35">
        <f>DT61+DT65</f>
        <v>79</v>
      </c>
      <c r="DU60" s="45">
        <f>(DU61*$DT$61+DU65*$DT$65)/$DT$60</f>
        <v>100.52784810126583</v>
      </c>
      <c r="DV60" s="45">
        <f t="shared" ref="DV60:GB60" si="41">(DV61*$DT$61+DV65*$DT$65)/$DT$60</f>
        <v>100.56582278481014</v>
      </c>
      <c r="DW60" s="45">
        <f t="shared" si="41"/>
        <v>100.96582278481011</v>
      </c>
      <c r="DX60" s="45">
        <f t="shared" si="41"/>
        <v>100.96582278481011</v>
      </c>
      <c r="DY60" s="45">
        <f t="shared" si="41"/>
        <v>100.96582278481011</v>
      </c>
      <c r="DZ60" s="45">
        <f t="shared" si="41"/>
        <v>101.41772151898732</v>
      </c>
      <c r="EA60" s="45">
        <f t="shared" si="41"/>
        <v>101.86962025316454</v>
      </c>
      <c r="EB60" s="45">
        <f t="shared" si="41"/>
        <v>103.22658227848102</v>
      </c>
      <c r="EC60" s="45">
        <f t="shared" si="41"/>
        <v>103.31012658227849</v>
      </c>
      <c r="ED60" s="45">
        <f t="shared" si="41"/>
        <v>103.15063291139241</v>
      </c>
      <c r="EE60" s="45">
        <f t="shared" si="41"/>
        <v>103.98227848101266</v>
      </c>
      <c r="EF60" s="45">
        <f t="shared" si="41"/>
        <v>103.98227848101266</v>
      </c>
      <c r="EG60" s="45">
        <f t="shared" si="41"/>
        <v>103.85316455696201</v>
      </c>
      <c r="EH60" s="45">
        <f t="shared" si="41"/>
        <v>104.00506329113924</v>
      </c>
      <c r="EI60" s="45">
        <f t="shared" si="41"/>
        <v>107.17721518987342</v>
      </c>
      <c r="EJ60" s="45">
        <f t="shared" si="41"/>
        <v>108.64936708860759</v>
      </c>
      <c r="EK60" s="45">
        <f t="shared" si="41"/>
        <v>109.44303797468355</v>
      </c>
      <c r="EL60" s="45">
        <f t="shared" si="41"/>
        <v>109.63670886075951</v>
      </c>
      <c r="EM60" s="45">
        <f t="shared" si="41"/>
        <v>110.33924050632911</v>
      </c>
      <c r="EN60" s="45">
        <f t="shared" si="41"/>
        <v>110.46582278481011</v>
      </c>
      <c r="EO60" s="45">
        <f t="shared" si="41"/>
        <v>110.65949367088606</v>
      </c>
      <c r="EP60" s="45">
        <f t="shared" si="41"/>
        <v>110.80379746835443</v>
      </c>
      <c r="EQ60" s="45">
        <f t="shared" si="41"/>
        <v>110.86835443037972</v>
      </c>
      <c r="ER60" s="45">
        <f t="shared" si="41"/>
        <v>110.92911392405065</v>
      </c>
      <c r="ES60" s="45">
        <f t="shared" si="41"/>
        <v>112.67721518987342</v>
      </c>
      <c r="ET60" s="45">
        <f t="shared" si="41"/>
        <v>112.89746835443037</v>
      </c>
      <c r="EU60" s="45">
        <f t="shared" si="41"/>
        <v>113.30379746835446</v>
      </c>
      <c r="EV60" s="45">
        <f t="shared" si="41"/>
        <v>113.4</v>
      </c>
      <c r="EW60" s="45">
        <f t="shared" si="41"/>
        <v>113.4</v>
      </c>
      <c r="EX60" s="45">
        <f t="shared" si="41"/>
        <v>113.93924050632913</v>
      </c>
      <c r="EY60" s="45">
        <f t="shared" si="41"/>
        <v>114.21012658227849</v>
      </c>
      <c r="EZ60" s="45">
        <f t="shared" si="41"/>
        <v>114.25696202531647</v>
      </c>
      <c r="FA60" s="45">
        <f t="shared" si="41"/>
        <v>114.27974683544305</v>
      </c>
      <c r="FB60" s="45">
        <f t="shared" si="41"/>
        <v>114.56835443037974</v>
      </c>
      <c r="FC60" s="45">
        <f t="shared" si="41"/>
        <v>114.47721518987343</v>
      </c>
      <c r="FD60" s="45">
        <f t="shared" si="41"/>
        <v>114.82278481012658</v>
      </c>
      <c r="FE60" s="45">
        <f t="shared" si="41"/>
        <v>114.82278481012658</v>
      </c>
      <c r="FF60" s="45">
        <f t="shared" si="41"/>
        <v>115.09620253164557</v>
      </c>
      <c r="FG60" s="45">
        <f t="shared" si="41"/>
        <v>115.51898734177215</v>
      </c>
      <c r="FH60" s="45">
        <f t="shared" si="41"/>
        <v>115.55949367088606</v>
      </c>
      <c r="FI60" s="45">
        <f t="shared" si="41"/>
        <v>115.56455696202532</v>
      </c>
      <c r="FJ60" s="45">
        <f t="shared" si="41"/>
        <v>115.56455696202532</v>
      </c>
      <c r="FK60" s="45">
        <f t="shared" si="41"/>
        <v>115.62911392405064</v>
      </c>
      <c r="FL60" s="45">
        <f t="shared" si="41"/>
        <v>115.69367088607596</v>
      </c>
      <c r="FM60" s="45">
        <f t="shared" si="41"/>
        <v>115.69367088607596</v>
      </c>
      <c r="FN60" s="45">
        <f t="shared" si="41"/>
        <v>115.69367088607596</v>
      </c>
      <c r="FO60" s="45">
        <f t="shared" si="41"/>
        <v>115.75822784810128</v>
      </c>
      <c r="FP60" s="45">
        <f t="shared" si="41"/>
        <v>115.75822784810128</v>
      </c>
      <c r="FQ60" s="45">
        <f t="shared" si="41"/>
        <v>116.78354430379747</v>
      </c>
      <c r="FR60" s="36">
        <f t="shared" si="41"/>
        <v>116.81012658227849</v>
      </c>
      <c r="FS60" s="36">
        <f t="shared" si="41"/>
        <v>116.81012658227849</v>
      </c>
      <c r="FT60" s="36">
        <f t="shared" si="41"/>
        <v>116.9</v>
      </c>
      <c r="FU60" s="36">
        <f t="shared" si="41"/>
        <v>117.10506329113926</v>
      </c>
      <c r="FV60" s="36">
        <f t="shared" si="41"/>
        <v>117.34430379746837</v>
      </c>
      <c r="FW60" s="36">
        <f t="shared" si="41"/>
        <v>117.5493670886076</v>
      </c>
      <c r="FX60" s="36">
        <f t="shared" si="41"/>
        <v>117.5493670886076</v>
      </c>
      <c r="FY60" s="36">
        <f t="shared" si="41"/>
        <v>117.69367088607594</v>
      </c>
      <c r="FZ60" s="36">
        <f t="shared" si="41"/>
        <v>117.75949367088607</v>
      </c>
      <c r="GA60" s="36">
        <f t="shared" si="41"/>
        <v>117.82784810126581</v>
      </c>
      <c r="GB60" s="36">
        <f t="shared" si="41"/>
        <v>117.82784810126581</v>
      </c>
    </row>
    <row r="61" spans="1:184" x14ac:dyDescent="0.25">
      <c r="A61" t="s">
        <v>238</v>
      </c>
      <c r="B61" s="37">
        <f>SUM(B62:B64)</f>
        <v>67</v>
      </c>
      <c r="C61" s="38">
        <f t="shared" ref="C61:BJ61" si="42">(C62*$B$62+C63*$B$63+C64*$B$64)/$B$61</f>
        <v>88.09999999999998</v>
      </c>
      <c r="D61" s="38">
        <f t="shared" si="42"/>
        <v>88.09999999999998</v>
      </c>
      <c r="E61" s="38">
        <f t="shared" si="42"/>
        <v>88</v>
      </c>
      <c r="F61" s="38">
        <f t="shared" si="42"/>
        <v>88</v>
      </c>
      <c r="G61" s="38">
        <f t="shared" si="42"/>
        <v>88.2</v>
      </c>
      <c r="H61" s="38">
        <f t="shared" si="42"/>
        <v>88.199999999999989</v>
      </c>
      <c r="I61" s="38">
        <f t="shared" si="42"/>
        <v>89.767164179104469</v>
      </c>
      <c r="J61" s="38">
        <f t="shared" si="42"/>
        <v>90.2</v>
      </c>
      <c r="K61" s="38">
        <f t="shared" si="42"/>
        <v>90.1</v>
      </c>
      <c r="L61" s="38">
        <f t="shared" si="42"/>
        <v>91</v>
      </c>
      <c r="M61" s="38">
        <f t="shared" si="42"/>
        <v>91.1</v>
      </c>
      <c r="N61" s="38">
        <f t="shared" si="42"/>
        <v>91.1</v>
      </c>
      <c r="O61" s="38">
        <f t="shared" si="42"/>
        <v>91.5</v>
      </c>
      <c r="P61" s="38">
        <f t="shared" si="42"/>
        <v>98.40000000000002</v>
      </c>
      <c r="Q61" s="38">
        <f t="shared" si="42"/>
        <v>98.9</v>
      </c>
      <c r="R61" s="38">
        <f t="shared" si="42"/>
        <v>99.2</v>
      </c>
      <c r="S61" s="38">
        <f t="shared" si="42"/>
        <v>99.2</v>
      </c>
      <c r="T61" s="38">
        <f t="shared" si="42"/>
        <v>99.7</v>
      </c>
      <c r="U61" s="38">
        <f t="shared" si="42"/>
        <v>100.50000000000001</v>
      </c>
      <c r="V61" s="38">
        <f t="shared" si="42"/>
        <v>100.90000000000002</v>
      </c>
      <c r="W61" s="38">
        <f t="shared" si="42"/>
        <v>101</v>
      </c>
      <c r="X61" s="38">
        <f t="shared" si="42"/>
        <v>108.1</v>
      </c>
      <c r="Y61" s="38">
        <f t="shared" si="42"/>
        <v>108.1</v>
      </c>
      <c r="Z61" s="38">
        <f t="shared" si="42"/>
        <v>109.20000000000002</v>
      </c>
      <c r="AA61" s="38">
        <f t="shared" si="42"/>
        <v>109.80000000000001</v>
      </c>
      <c r="AB61" s="38">
        <f t="shared" si="42"/>
        <v>109.80000000000001</v>
      </c>
      <c r="AC61" s="38">
        <f t="shared" si="42"/>
        <v>113.5</v>
      </c>
      <c r="AD61" s="38">
        <f t="shared" si="42"/>
        <v>113.6</v>
      </c>
      <c r="AE61" s="38">
        <f t="shared" si="42"/>
        <v>116.5</v>
      </c>
      <c r="AF61" s="38">
        <f t="shared" si="42"/>
        <v>116.49999999999999</v>
      </c>
      <c r="AG61" s="38">
        <f t="shared" si="42"/>
        <v>128.1</v>
      </c>
      <c r="AH61" s="38">
        <f t="shared" si="42"/>
        <v>128.1</v>
      </c>
      <c r="AI61" s="38">
        <f t="shared" si="42"/>
        <v>128.1</v>
      </c>
      <c r="AJ61" s="38">
        <f t="shared" si="42"/>
        <v>128.1</v>
      </c>
      <c r="AK61" s="38">
        <f t="shared" si="42"/>
        <v>129.1</v>
      </c>
      <c r="AL61" s="38">
        <f t="shared" si="42"/>
        <v>129.1</v>
      </c>
      <c r="AM61" s="38">
        <f t="shared" si="42"/>
        <v>129.1</v>
      </c>
      <c r="AN61" s="38">
        <f t="shared" si="42"/>
        <v>129.4</v>
      </c>
      <c r="AO61" s="38">
        <f t="shared" si="42"/>
        <v>130.49999999999997</v>
      </c>
      <c r="AP61" s="38">
        <f t="shared" si="42"/>
        <v>132.89999999999998</v>
      </c>
      <c r="AQ61" s="38">
        <f t="shared" si="42"/>
        <v>132.89999999999998</v>
      </c>
      <c r="AR61" s="38">
        <f t="shared" si="42"/>
        <v>133.9</v>
      </c>
      <c r="AS61" s="38">
        <f t="shared" si="42"/>
        <v>133.9</v>
      </c>
      <c r="AT61" s="38">
        <f t="shared" si="42"/>
        <v>133.9</v>
      </c>
      <c r="AU61" s="38">
        <f t="shared" si="42"/>
        <v>134.69999999999999</v>
      </c>
      <c r="AV61" s="38">
        <f t="shared" si="42"/>
        <v>134.69999999999999</v>
      </c>
      <c r="AW61" s="38">
        <f t="shared" si="42"/>
        <v>130.80000000000001</v>
      </c>
      <c r="AX61" s="38">
        <f t="shared" si="42"/>
        <v>131.09999999999997</v>
      </c>
      <c r="AY61" s="38">
        <f t="shared" si="42"/>
        <v>131.27910447761195</v>
      </c>
      <c r="AZ61" s="38">
        <f t="shared" si="42"/>
        <v>131.61044776119402</v>
      </c>
      <c r="BA61" s="38">
        <f t="shared" si="42"/>
        <v>131.77313432835822</v>
      </c>
      <c r="BB61" s="38">
        <f t="shared" si="42"/>
        <v>131.77313432835822</v>
      </c>
      <c r="BC61" s="38">
        <f t="shared" si="42"/>
        <v>131.84477611940298</v>
      </c>
      <c r="BD61" s="38">
        <f t="shared" si="42"/>
        <v>131.84477611940298</v>
      </c>
      <c r="BE61" s="38">
        <f t="shared" si="42"/>
        <v>131.9</v>
      </c>
      <c r="BF61" s="38">
        <f t="shared" si="42"/>
        <v>131.9</v>
      </c>
      <c r="BG61" s="38">
        <f t="shared" si="42"/>
        <v>131.9</v>
      </c>
      <c r="BH61" s="38">
        <f t="shared" si="42"/>
        <v>132.19999999999999</v>
      </c>
      <c r="BI61" s="38">
        <f t="shared" si="42"/>
        <v>132.19999999999999</v>
      </c>
      <c r="BJ61" s="38">
        <f t="shared" si="42"/>
        <v>132.19999999999999</v>
      </c>
      <c r="BK61" s="37">
        <f>SUM(BK62:BK64)</f>
        <v>68</v>
      </c>
      <c r="BL61" s="38">
        <f>(BL62*$BK$62+BL63*$BK$63+BL64*$BK$64)/$BK$61</f>
        <v>103.57647058823531</v>
      </c>
      <c r="BM61" s="38">
        <f t="shared" ref="BM61:DS61" si="43">(BM62*$BK$62+BM63*$BK$63+BM64*$BK$64)/$BK$61</f>
        <v>103.71617647058825</v>
      </c>
      <c r="BN61" s="38">
        <f t="shared" si="43"/>
        <v>104.54705882352943</v>
      </c>
      <c r="BO61" s="38">
        <f t="shared" si="43"/>
        <v>104.54705882352943</v>
      </c>
      <c r="BP61" s="38">
        <f t="shared" si="43"/>
        <v>104.54705882352943</v>
      </c>
      <c r="BQ61" s="38">
        <f t="shared" si="43"/>
        <v>104.73676470588235</v>
      </c>
      <c r="BR61" s="38">
        <f t="shared" si="43"/>
        <v>104.73676470588235</v>
      </c>
      <c r="BS61" s="38">
        <f t="shared" si="43"/>
        <v>105.31029411764705</v>
      </c>
      <c r="BT61" s="38">
        <f t="shared" si="43"/>
        <v>105.94999999999999</v>
      </c>
      <c r="BU61" s="38">
        <f t="shared" si="43"/>
        <v>105.94999999999999</v>
      </c>
      <c r="BV61" s="38">
        <f t="shared" si="43"/>
        <v>106.5720588235294</v>
      </c>
      <c r="BW61" s="38">
        <f t="shared" si="43"/>
        <v>109.03823529411765</v>
      </c>
      <c r="BX61" s="38">
        <f t="shared" si="43"/>
        <v>109.03823529411765</v>
      </c>
      <c r="BY61" s="38">
        <f t="shared" si="43"/>
        <v>114.26176470588236</v>
      </c>
      <c r="BZ61" s="38">
        <f t="shared" si="43"/>
        <v>114.77794117647059</v>
      </c>
      <c r="CA61" s="38">
        <f t="shared" si="43"/>
        <v>114.77794117647059</v>
      </c>
      <c r="CB61" s="38">
        <f t="shared" si="43"/>
        <v>114.94999999999999</v>
      </c>
      <c r="CC61" s="38">
        <f t="shared" si="43"/>
        <v>116.82941176470588</v>
      </c>
      <c r="CD61" s="38">
        <f t="shared" si="43"/>
        <v>117.5</v>
      </c>
      <c r="CE61" s="38">
        <f t="shared" si="43"/>
        <v>117.5</v>
      </c>
      <c r="CF61" s="38">
        <f t="shared" si="43"/>
        <v>117.6</v>
      </c>
      <c r="CG61" s="38">
        <f t="shared" si="43"/>
        <v>117.6</v>
      </c>
      <c r="CH61" s="38">
        <f t="shared" si="43"/>
        <v>122.3</v>
      </c>
      <c r="CI61" s="38">
        <f t="shared" si="43"/>
        <v>122.3</v>
      </c>
      <c r="CJ61" s="38">
        <f t="shared" si="43"/>
        <v>124.6</v>
      </c>
      <c r="CK61" s="38">
        <f t="shared" si="43"/>
        <v>124.6</v>
      </c>
      <c r="CL61" s="38">
        <f t="shared" si="43"/>
        <v>124.6</v>
      </c>
      <c r="CM61" s="38">
        <f t="shared" si="43"/>
        <v>125.3</v>
      </c>
      <c r="CN61" s="38">
        <f t="shared" si="43"/>
        <v>131</v>
      </c>
      <c r="CO61" s="38">
        <f t="shared" si="43"/>
        <v>131.49999999999997</v>
      </c>
      <c r="CP61" s="38">
        <f t="shared" si="43"/>
        <v>131.49999999999997</v>
      </c>
      <c r="CQ61" s="38">
        <f t="shared" si="43"/>
        <v>131.49999999999997</v>
      </c>
      <c r="CR61" s="38">
        <f t="shared" si="43"/>
        <v>131.49999999999997</v>
      </c>
      <c r="CS61" s="38">
        <f t="shared" si="43"/>
        <v>132.4</v>
      </c>
      <c r="CT61" s="38">
        <f t="shared" si="43"/>
        <v>132.4</v>
      </c>
      <c r="CU61" s="38">
        <f t="shared" si="43"/>
        <v>135</v>
      </c>
      <c r="CV61" s="38">
        <f t="shared" si="43"/>
        <v>135</v>
      </c>
      <c r="CW61" s="38">
        <f t="shared" si="43"/>
        <v>134.99999999999997</v>
      </c>
      <c r="CX61" s="38">
        <f t="shared" si="43"/>
        <v>135.1</v>
      </c>
      <c r="CY61" s="38">
        <f t="shared" si="43"/>
        <v>135.1</v>
      </c>
      <c r="CZ61" s="38">
        <f t="shared" si="43"/>
        <v>138.30000000000001</v>
      </c>
      <c r="DA61" s="38">
        <f t="shared" si="43"/>
        <v>140.4</v>
      </c>
      <c r="DB61" s="38">
        <f t="shared" si="43"/>
        <v>140.4</v>
      </c>
      <c r="DC61" s="38">
        <f t="shared" si="43"/>
        <v>140.4</v>
      </c>
      <c r="DD61" s="38">
        <f t="shared" si="43"/>
        <v>140.4</v>
      </c>
      <c r="DE61" s="38">
        <f t="shared" si="43"/>
        <v>140.79999999999998</v>
      </c>
      <c r="DF61" s="38">
        <f t="shared" si="43"/>
        <v>141</v>
      </c>
      <c r="DG61" s="38">
        <f t="shared" si="43"/>
        <v>146.5</v>
      </c>
      <c r="DH61" s="38">
        <f t="shared" si="43"/>
        <v>147.80000000000001</v>
      </c>
      <c r="DI61" s="38">
        <f t="shared" si="43"/>
        <v>147.80000000000001</v>
      </c>
      <c r="DJ61" s="38">
        <f t="shared" si="43"/>
        <v>147.80000000000001</v>
      </c>
      <c r="DK61" s="38">
        <f t="shared" si="43"/>
        <v>147.80000000000001</v>
      </c>
      <c r="DL61" s="38">
        <f t="shared" si="43"/>
        <v>147.80000000000001</v>
      </c>
      <c r="DM61" s="38">
        <f t="shared" si="43"/>
        <v>147.80000000000001</v>
      </c>
      <c r="DN61" s="38">
        <f t="shared" si="43"/>
        <v>147.80000000000001</v>
      </c>
      <c r="DO61" s="38">
        <f t="shared" si="43"/>
        <v>147.80000000000001</v>
      </c>
      <c r="DP61" s="38">
        <f t="shared" si="43"/>
        <v>147.80000000000001</v>
      </c>
      <c r="DQ61" s="38">
        <f t="shared" si="43"/>
        <v>148.30000000000001</v>
      </c>
      <c r="DR61" s="38">
        <f t="shared" si="43"/>
        <v>148.30000000000001</v>
      </c>
      <c r="DS61" s="38">
        <f t="shared" si="43"/>
        <v>148.30000000000001</v>
      </c>
      <c r="DT61" s="37">
        <f>SUM(DT62:DT64)</f>
        <v>59</v>
      </c>
      <c r="DU61" s="39">
        <f>(DU62*$DT$62+DU63*$DT$63+DU64*$DT$64)/$DT$61</f>
        <v>100.67796610169493</v>
      </c>
      <c r="DV61" s="39">
        <f t="shared" ref="DV61:GB61" si="44">(DV62*$DT$62+DV63*$DT$63+DV64*$DT$64)/$DT$61</f>
        <v>100.72881355932205</v>
      </c>
      <c r="DW61" s="39">
        <f t="shared" si="44"/>
        <v>101.15593220338982</v>
      </c>
      <c r="DX61" s="39">
        <f t="shared" si="44"/>
        <v>101.15593220338982</v>
      </c>
      <c r="DY61" s="39">
        <f t="shared" si="44"/>
        <v>101.15593220338982</v>
      </c>
      <c r="DZ61" s="39">
        <f t="shared" si="44"/>
        <v>101.76101694915252</v>
      </c>
      <c r="EA61" s="39">
        <f t="shared" si="44"/>
        <v>102.36610169491524</v>
      </c>
      <c r="EB61" s="39">
        <f t="shared" si="44"/>
        <v>104.04067796610171</v>
      </c>
      <c r="EC61" s="39">
        <f t="shared" si="44"/>
        <v>104.15254237288136</v>
      </c>
      <c r="ED61" s="39">
        <f t="shared" si="44"/>
        <v>103.63389830508476</v>
      </c>
      <c r="EE61" s="39">
        <f t="shared" si="44"/>
        <v>104.7627118644068</v>
      </c>
      <c r="EF61" s="39">
        <f t="shared" si="44"/>
        <v>104.7627118644068</v>
      </c>
      <c r="EG61" s="39">
        <f t="shared" si="44"/>
        <v>104.58983050847458</v>
      </c>
      <c r="EH61" s="39">
        <f t="shared" si="44"/>
        <v>104.79322033898305</v>
      </c>
      <c r="EI61" s="39">
        <f t="shared" si="44"/>
        <v>107.75932203389831</v>
      </c>
      <c r="EJ61" s="39">
        <f t="shared" si="44"/>
        <v>109.59322033898304</v>
      </c>
      <c r="EK61" s="39">
        <f t="shared" si="44"/>
        <v>110.45762711864407</v>
      </c>
      <c r="EL61" s="39">
        <f t="shared" si="44"/>
        <v>110.7169491525424</v>
      </c>
      <c r="EM61" s="39">
        <f t="shared" si="44"/>
        <v>111.65762711864407</v>
      </c>
      <c r="EN61" s="39">
        <f t="shared" si="44"/>
        <v>111.8271186440678</v>
      </c>
      <c r="EO61" s="39">
        <f t="shared" si="44"/>
        <v>112.0864406779661</v>
      </c>
      <c r="EP61" s="39">
        <f t="shared" si="44"/>
        <v>112.27966101694913</v>
      </c>
      <c r="EQ61" s="39">
        <f t="shared" si="44"/>
        <v>112.36610169491524</v>
      </c>
      <c r="ER61" s="39">
        <f t="shared" si="44"/>
        <v>112.44745762711865</v>
      </c>
      <c r="ES61" s="39">
        <f t="shared" si="44"/>
        <v>114.78813559322033</v>
      </c>
      <c r="ET61" s="39">
        <f t="shared" si="44"/>
        <v>114.78813559322033</v>
      </c>
      <c r="EU61" s="39">
        <f t="shared" si="44"/>
        <v>115.13389830508477</v>
      </c>
      <c r="EV61" s="39">
        <f t="shared" si="44"/>
        <v>115.1949152542373</v>
      </c>
      <c r="EW61" s="39">
        <f t="shared" si="44"/>
        <v>115.1949152542373</v>
      </c>
      <c r="EX61" s="39">
        <f t="shared" si="44"/>
        <v>115.91694915254237</v>
      </c>
      <c r="EY61" s="39">
        <f t="shared" si="44"/>
        <v>116.34745762711864</v>
      </c>
      <c r="EZ61" s="39">
        <f t="shared" si="44"/>
        <v>116.52033898305086</v>
      </c>
      <c r="FA61" s="39">
        <f t="shared" si="44"/>
        <v>116.55084745762711</v>
      </c>
      <c r="FB61" s="39">
        <f t="shared" si="44"/>
        <v>116.93728813559322</v>
      </c>
      <c r="FC61" s="39">
        <f t="shared" si="44"/>
        <v>116.95762711864407</v>
      </c>
      <c r="FD61" s="39">
        <f t="shared" si="44"/>
        <v>117.42033898305084</v>
      </c>
      <c r="FE61" s="39">
        <f t="shared" si="44"/>
        <v>117.42033898305084</v>
      </c>
      <c r="FF61" s="39">
        <f t="shared" si="44"/>
        <v>117.59322033898304</v>
      </c>
      <c r="FG61" s="39">
        <f t="shared" si="44"/>
        <v>117.62372881355931</v>
      </c>
      <c r="FH61" s="39">
        <f t="shared" si="44"/>
        <v>117.62372881355931</v>
      </c>
      <c r="FI61" s="39">
        <f t="shared" si="44"/>
        <v>117.30508474576271</v>
      </c>
      <c r="FJ61" s="39">
        <f t="shared" si="44"/>
        <v>117.30508474576271</v>
      </c>
      <c r="FK61" s="39">
        <f t="shared" si="44"/>
        <v>117.39152542372882</v>
      </c>
      <c r="FL61" s="39">
        <f t="shared" si="44"/>
        <v>117.47796610169493</v>
      </c>
      <c r="FM61" s="39">
        <f t="shared" si="44"/>
        <v>117.47796610169493</v>
      </c>
      <c r="FN61" s="39">
        <f t="shared" si="44"/>
        <v>117.47796610169493</v>
      </c>
      <c r="FO61" s="39">
        <f t="shared" si="44"/>
        <v>117.56440677966104</v>
      </c>
      <c r="FP61" s="39">
        <f t="shared" si="44"/>
        <v>117.56440677966104</v>
      </c>
      <c r="FQ61" s="39">
        <f t="shared" si="44"/>
        <v>117.65084745762711</v>
      </c>
      <c r="FR61" s="38">
        <f t="shared" si="44"/>
        <v>117.82372881355933</v>
      </c>
      <c r="FS61" s="38">
        <f t="shared" si="44"/>
        <v>117.82372881355933</v>
      </c>
      <c r="FT61" s="38">
        <f t="shared" si="44"/>
        <v>117.91016949152544</v>
      </c>
      <c r="FU61" s="38">
        <f t="shared" si="44"/>
        <v>117.91016949152544</v>
      </c>
      <c r="FV61" s="38">
        <f t="shared" si="44"/>
        <v>117.91016949152544</v>
      </c>
      <c r="FW61" s="38">
        <f t="shared" si="44"/>
        <v>118.18813559322035</v>
      </c>
      <c r="FX61" s="38">
        <f t="shared" si="44"/>
        <v>118.18813559322035</v>
      </c>
      <c r="FY61" s="38">
        <f t="shared" si="44"/>
        <v>118.38135593220339</v>
      </c>
      <c r="FZ61" s="38">
        <f t="shared" si="44"/>
        <v>118.46949152542372</v>
      </c>
      <c r="GA61" s="38">
        <f t="shared" si="44"/>
        <v>118.56101694915253</v>
      </c>
      <c r="GB61" s="38">
        <f t="shared" si="44"/>
        <v>118.56101694915253</v>
      </c>
    </row>
    <row r="62" spans="1:184" s="40" customFormat="1" ht="12" x14ac:dyDescent="0.2">
      <c r="A62" s="40" t="s">
        <v>239</v>
      </c>
      <c r="B62" s="41">
        <v>48</v>
      </c>
      <c r="C62" s="42">
        <f>((67*88.1-(16*79.4+3*100))/48)</f>
        <v>90.25624999999998</v>
      </c>
      <c r="D62" s="42">
        <f>((67*88.1-(16*79.4+3*100))/48)</f>
        <v>90.25624999999998</v>
      </c>
      <c r="E62" s="42">
        <f>((67*88-(16*78.4+3*100))/48)</f>
        <v>90.45</v>
      </c>
      <c r="F62" s="42">
        <f>((67*88-(16*78+3*101.5))/48)</f>
        <v>90.489583333333329</v>
      </c>
      <c r="G62" s="42">
        <f>((67*88.2-(16*78.7+3*101.5))/48)</f>
        <v>90.535416666666677</v>
      </c>
      <c r="H62" s="42">
        <f>((67*88.2-(16*78.9+3*101.5))/48)</f>
        <v>90.46875</v>
      </c>
      <c r="I62" s="42">
        <f>((67*89.6-(16*80+3*101.5))/48)</f>
        <v>92.056249999999991</v>
      </c>
      <c r="J62" s="42">
        <f>((67*90.2-(16*80.7+3*101.5))/48)</f>
        <v>92.660416666666677</v>
      </c>
      <c r="K62" s="42">
        <f>((67*90.1-(16*80.9+3*104.6))/48)</f>
        <v>92.260416666666671</v>
      </c>
      <c r="L62" s="42">
        <f>((67*91-(16*81.3+3*104.6))/48)</f>
        <v>93.383333333333326</v>
      </c>
      <c r="M62" s="42">
        <f>((67*91.1-(16*81+3*104.6))/48)</f>
        <v>93.622916666666654</v>
      </c>
      <c r="N62" s="42">
        <f>((67*91.1-(16*80.9+3*104.6))/48)</f>
        <v>93.65625</v>
      </c>
      <c r="O62" s="42">
        <f>((67*91.5-(16*82+3*104.6))/48)</f>
        <v>93.847916666666663</v>
      </c>
      <c r="P62" s="42">
        <f>((67*98.4-(16*86.8+3*104.6))/48)</f>
        <v>101.87916666666668</v>
      </c>
      <c r="Q62" s="42">
        <f>((67*98.9-(16*88.2+3*105.5))/48)</f>
        <v>102.05416666666667</v>
      </c>
      <c r="R62" s="42">
        <f>((67*99.2-(16*88.2+3*115.3))/48)</f>
        <v>101.86041666666669</v>
      </c>
      <c r="S62" s="42">
        <f>((67*99.2-(16*88.2+3*115.3))/48)</f>
        <v>101.86041666666669</v>
      </c>
      <c r="T62" s="42">
        <f>((67*99.7-(16*88.2+3*120.8))/48)</f>
        <v>102.21458333333335</v>
      </c>
      <c r="U62" s="42">
        <f>((67*100.5-(16*89.3+3*124.2))/48)</f>
        <v>102.75208333333335</v>
      </c>
      <c r="V62" s="42">
        <f>((67*100.9-(16*90.5+3*124.2))/48)</f>
        <v>102.91041666666668</v>
      </c>
      <c r="W62" s="42">
        <f>((67*101-(16*90.5+3*124.2))/48)</f>
        <v>103.05</v>
      </c>
      <c r="X62" s="42">
        <f>((67*108.1-(16*95.3+3*124.2))/48)</f>
        <v>111.36041666666665</v>
      </c>
      <c r="Y62" s="42">
        <f>((67*108.1-(16*95.3+3*124.2))/48)</f>
        <v>111.36041666666665</v>
      </c>
      <c r="Z62" s="42">
        <f>((67*109.2-(16*98.6+3*124.2))/48)</f>
        <v>111.79583333333335</v>
      </c>
      <c r="AA62" s="42">
        <f>((67*109.8-(16*98.6+3*124.2))/48)</f>
        <v>112.63333333333333</v>
      </c>
      <c r="AB62" s="42">
        <f>((67*109.8-(16*98.6+3*124.2))/48)</f>
        <v>112.63333333333333</v>
      </c>
      <c r="AC62" s="42">
        <f>((67*113.5-(16*103.3+3*131.3))/48)</f>
        <v>115.78750000000001</v>
      </c>
      <c r="AD62" s="42">
        <f>((67*113.6-(16*103.3+3*133.4))/48)</f>
        <v>115.79583333333333</v>
      </c>
      <c r="AE62" s="42">
        <f>((67*116.5-(16*109.7+3*133.4))/48)</f>
        <v>117.71041666666667</v>
      </c>
      <c r="AF62" s="42">
        <f>((67*116.5-(16*109.4+3*133.4))/48)</f>
        <v>117.81041666666665</v>
      </c>
      <c r="AG62" s="42">
        <f>((67*128.1-(16*113+3*133.4))/48)</f>
        <v>132.80208333333331</v>
      </c>
      <c r="AH62" s="42">
        <f>((67*128.1-(16*113+3*133.4))/48)</f>
        <v>132.80208333333331</v>
      </c>
      <c r="AI62" s="42">
        <f>((67*128.1-(16*113+3*133.4))/48)</f>
        <v>132.80208333333331</v>
      </c>
      <c r="AJ62" s="42">
        <f>((67*128.1-(16*113+3*133.4))/48)</f>
        <v>132.80208333333331</v>
      </c>
      <c r="AK62" s="42">
        <f>((67*129.1-(16*116.4+3*133.4))/48)</f>
        <v>133.0645833333333</v>
      </c>
      <c r="AL62" s="42">
        <f>((67*129.1-(16*116.4+3*133.4))/48)</f>
        <v>133.0645833333333</v>
      </c>
      <c r="AM62" s="42">
        <f>((67*129.1-(16*116.4+3*133.4))/48)</f>
        <v>133.0645833333333</v>
      </c>
      <c r="AN62" s="42">
        <f>((67*129.4-(16*116.4+3*133.4))/48)</f>
        <v>133.48333333333335</v>
      </c>
      <c r="AO62" s="42">
        <f>((67*130.5-(16*116.4+3*153.1))/48)</f>
        <v>133.78749999999999</v>
      </c>
      <c r="AP62" s="42">
        <f>((67*132.9-(16*116.4+3*153.1))/48)</f>
        <v>137.13750000000002</v>
      </c>
      <c r="AQ62" s="42">
        <f>((67*132.9-(16*116.4+3*153.1))/48)</f>
        <v>137.13750000000002</v>
      </c>
      <c r="AR62" s="42">
        <f>((67*133.9-(16*116.4+3*153.1))/48)</f>
        <v>138.53333333333336</v>
      </c>
      <c r="AS62" s="42">
        <f>(133.9*67-(116.4*16+153.1*3))/48</f>
        <v>138.53333333333336</v>
      </c>
      <c r="AT62" s="42">
        <f>(133.9*67-(116.4*16+153.1*3))/48</f>
        <v>138.53333333333336</v>
      </c>
      <c r="AU62" s="42">
        <f>(134.7*67-(116.4*16+153.1*3))/48</f>
        <v>139.65</v>
      </c>
      <c r="AV62" s="42">
        <f>(134.7*67-(116.4*16+153.1*3))/48</f>
        <v>139.65</v>
      </c>
      <c r="AW62" s="42">
        <f>(130.8*67-(105.9*16+153.1*3))/48</f>
        <v>137.70625000000001</v>
      </c>
      <c r="AX62" s="42">
        <f>(131.1*67-(105.9*16+153.1*3))/48</f>
        <v>138.12499999999997</v>
      </c>
      <c r="AY62" s="42">
        <f>(22*144.9+22*133.5+4*126.5)/48</f>
        <v>138.14166666666668</v>
      </c>
      <c r="AZ62" s="42">
        <f>(22*145.8+22*133.5+4*125.5)/48</f>
        <v>138.47083333333333</v>
      </c>
      <c r="BA62" s="42">
        <f>(22*145.8+22*133.5+4*126.5)/48</f>
        <v>138.55416666666667</v>
      </c>
      <c r="BB62" s="42">
        <f>(22*145.8+22*133.5+4*126.5)/48</f>
        <v>138.55416666666667</v>
      </c>
      <c r="BC62" s="42">
        <f>(22*145.8+22*133.5+4*126.5)/48</f>
        <v>138.55416666666667</v>
      </c>
      <c r="BD62" s="42">
        <f>(22*145.8+22*133.5+4*126.5)/48</f>
        <v>138.55416666666667</v>
      </c>
      <c r="BE62" s="42">
        <f>((131.9*67-(107.3*16+156.7*3))/48)</f>
        <v>138.55000000000004</v>
      </c>
      <c r="BF62" s="42">
        <f>((131.9*67-(107.3*16+156.7*3))/48)</f>
        <v>138.55000000000004</v>
      </c>
      <c r="BG62" s="42">
        <f>((131.9*67-(107.3*16+156.7*3))/48)</f>
        <v>138.55000000000004</v>
      </c>
      <c r="BH62" s="42">
        <f>((132.2*67-(107.3*16+156.7*3))/48)</f>
        <v>138.96875</v>
      </c>
      <c r="BI62" s="42">
        <f>((132.2*67-(107.3*16+156.7*3))/48)</f>
        <v>138.96875</v>
      </c>
      <c r="BJ62" s="42">
        <f>((132.2*67-(107.3*16+156.7*3))/48)</f>
        <v>138.96875</v>
      </c>
      <c r="BK62" s="41">
        <v>50</v>
      </c>
      <c r="BL62" s="42">
        <f>(39*102.5+6*113.1+5*109.1)/50</f>
        <v>104.432</v>
      </c>
      <c r="BM62" s="42">
        <f>(39*102.5+6*114.1+5*109.8)/50</f>
        <v>104.62200000000001</v>
      </c>
      <c r="BN62" s="42">
        <f>(39*103.5+6*114.1+5*110.6)/50</f>
        <v>105.48200000000001</v>
      </c>
      <c r="BO62" s="42">
        <f>(39*103.5+6*114.1+5*110.6)/50</f>
        <v>105.48200000000001</v>
      </c>
      <c r="BP62" s="42">
        <f>(39*103.5+6*114.1+5*110.6)/50</f>
        <v>105.48200000000001</v>
      </c>
      <c r="BQ62" s="42">
        <f>(39*103.7+6*114.1+5*110.6)/50</f>
        <v>105.63799999999999</v>
      </c>
      <c r="BR62" s="42">
        <f>(39*103.7+6*114.1+5*110.6)/50</f>
        <v>105.63799999999999</v>
      </c>
      <c r="BS62" s="42">
        <f>(39*104.7+6*114.1+5*110.6)/50</f>
        <v>106.41799999999999</v>
      </c>
      <c r="BT62" s="42">
        <f>(39*104.7+6*114.1+5*110.6)/50</f>
        <v>106.41799999999999</v>
      </c>
      <c r="BU62" s="42">
        <f>(39*104.7+6*114.1+5*110.6)/50</f>
        <v>106.41799999999999</v>
      </c>
      <c r="BV62" s="42">
        <f>(39*105.2+6*114.1+5*110.6)/50</f>
        <v>106.80799999999999</v>
      </c>
      <c r="BW62" s="42">
        <f>(39*109.5+6*114.1+5*110.6)/50</f>
        <v>110.16200000000001</v>
      </c>
      <c r="BX62" s="42">
        <f>(39*109.5+6*114.1+5*110.6)/50</f>
        <v>110.16200000000001</v>
      </c>
      <c r="BY62" s="42">
        <f>(39*117.5+6*114.1+5*110.6)/50</f>
        <v>116.402</v>
      </c>
      <c r="BZ62" s="42">
        <f>(39*118.4+6*114.1+5*110.6)/50</f>
        <v>117.10400000000001</v>
      </c>
      <c r="CA62" s="42">
        <f>(39*118.4+6*114.1+5*110.6)/50</f>
        <v>117.10400000000001</v>
      </c>
      <c r="CB62" s="42">
        <f>(39*118.7+6*114.1+5*110.6)/50</f>
        <v>117.33799999999999</v>
      </c>
      <c r="CC62" s="42">
        <f>(39*120.5+6*123.7+5*110.6)/50</f>
        <v>119.89399999999999</v>
      </c>
      <c r="CD62" s="42">
        <f>((117.5*68)-(15*106.3+3*118.4))/50</f>
        <v>120.806</v>
      </c>
      <c r="CE62" s="42">
        <f>((117.5*68)-(15*106.3+3*119))/50</f>
        <v>120.77</v>
      </c>
      <c r="CF62" s="42">
        <f>((117.6*68)-(15*106.3+3*119))/50</f>
        <v>120.90599999999999</v>
      </c>
      <c r="CG62" s="42">
        <f>((117.6*68)-(15*106.3+3*119))/50</f>
        <v>120.90599999999999</v>
      </c>
      <c r="CH62" s="42">
        <f>((122.3*68)-(15*108.2+3*120.6))/50</f>
        <v>126.63199999999999</v>
      </c>
      <c r="CI62" s="42">
        <f>((122.3*68)-(15*108.2+3*120.6))/50</f>
        <v>126.63199999999999</v>
      </c>
      <c r="CJ62" s="42">
        <f>((124.6*68)-(15*108.2+3*120.6))/50</f>
        <v>129.76</v>
      </c>
      <c r="CK62" s="42">
        <f>((124.6*68)-(15*108.2+3*122.4))/50</f>
        <v>129.65199999999999</v>
      </c>
      <c r="CL62" s="42">
        <f>((124.6*68)-(15*108.2+3*122.4))/50</f>
        <v>129.65199999999999</v>
      </c>
      <c r="CM62" s="42">
        <f>((125.3*68)-(15*108.2+3*122.4))/50</f>
        <v>130.60399999999998</v>
      </c>
      <c r="CN62" s="42">
        <f>((131*68)-(15*109.1+3*122.8))/50</f>
        <v>138.06200000000001</v>
      </c>
      <c r="CO62" s="42">
        <f>((131.5*68)-(15*109.1+3*132.8))/50</f>
        <v>138.142</v>
      </c>
      <c r="CP62" s="42">
        <f>((131.5*68)-(15*109.1+3*132.8))/50</f>
        <v>138.142</v>
      </c>
      <c r="CQ62" s="42">
        <f>((131.5*68)-(15*109.1+3*132.8))/50</f>
        <v>138.142</v>
      </c>
      <c r="CR62" s="42">
        <f>((131.5*68)-(15*109.1+3*132.8))/50</f>
        <v>138.142</v>
      </c>
      <c r="CS62" s="42">
        <f>((132.4*68)-(15*109.7+3*135.2))/50</f>
        <v>139.042</v>
      </c>
      <c r="CT62" s="42">
        <f>((132.4*68)-(15*109.7+3*135.2))/50</f>
        <v>139.042</v>
      </c>
      <c r="CU62" s="42">
        <f>((135*68)-(15*111+3*139.1))/50</f>
        <v>141.95400000000001</v>
      </c>
      <c r="CV62" s="42">
        <f>((135*68)-(15*111+3*139.1))/50</f>
        <v>141.95400000000001</v>
      </c>
      <c r="CW62" s="42">
        <f>((135*68)-(15*111+3*139.2))/50</f>
        <v>141.94799999999998</v>
      </c>
      <c r="CX62" s="42">
        <f>((135.1*68)-(15*111+3*140))/50</f>
        <v>142.03599999999997</v>
      </c>
      <c r="CY62" s="42">
        <f>((135.1*68)-(15*111+3*140))/50</f>
        <v>142.03599999999997</v>
      </c>
      <c r="CZ62" s="42">
        <f>((138.3*68)-(15*112+3*141.4))/50</f>
        <v>146.00400000000002</v>
      </c>
      <c r="DA62" s="42">
        <f>((140.4*68)-(15*114.8+3*152.8))/50</f>
        <v>147.33600000000001</v>
      </c>
      <c r="DB62" s="42">
        <f>((140.4*68)-(15*114.8+3*152.8))/50</f>
        <v>147.33600000000001</v>
      </c>
      <c r="DC62" s="42">
        <f>((140.4*68)-(15*114.8+3*152.8))/50</f>
        <v>147.33600000000001</v>
      </c>
      <c r="DD62" s="42">
        <f>((140.4*68)-(15*114.8+3*152.8))/50</f>
        <v>147.33600000000001</v>
      </c>
      <c r="DE62" s="42">
        <f>((140.8*68)-(15*114.8+3*152.8))/50</f>
        <v>147.88000000000002</v>
      </c>
      <c r="DF62" s="42">
        <f>((141*68)-(15*114.8+3*152.8))/50</f>
        <v>148.15200000000002</v>
      </c>
      <c r="DG62" s="42">
        <f>((146.5*68)-(15*117+3*152.8))/50</f>
        <v>154.97200000000001</v>
      </c>
      <c r="DH62" s="42">
        <f t="shared" ref="DH62:DM62" si="45">((147.8*68)-(15*117+3*152.8))/50</f>
        <v>156.74000000000004</v>
      </c>
      <c r="DI62" s="42">
        <f t="shared" si="45"/>
        <v>156.74000000000004</v>
      </c>
      <c r="DJ62" s="42">
        <f t="shared" si="45"/>
        <v>156.74000000000004</v>
      </c>
      <c r="DK62" s="42">
        <f t="shared" si="45"/>
        <v>156.74000000000004</v>
      </c>
      <c r="DL62" s="42">
        <f t="shared" si="45"/>
        <v>156.74000000000004</v>
      </c>
      <c r="DM62" s="42">
        <f t="shared" si="45"/>
        <v>156.74000000000004</v>
      </c>
      <c r="DN62" s="42">
        <f>((147.8*68)-(15*117+3*153.6))/50</f>
        <v>156.69200000000004</v>
      </c>
      <c r="DO62" s="42">
        <f>((147.8*68)-(15*117+3*153.6))/50</f>
        <v>156.69200000000004</v>
      </c>
      <c r="DP62" s="42">
        <f>((147.8*68)-(15*117+3*153.6))/50</f>
        <v>156.69200000000004</v>
      </c>
      <c r="DQ62" s="42">
        <f>((148.3*68)-(15*117+3*155.6))/50</f>
        <v>157.25200000000004</v>
      </c>
      <c r="DR62" s="42">
        <f>((148.3*68)-(15*117+3*155.6))/50</f>
        <v>157.25200000000004</v>
      </c>
      <c r="DS62" s="42">
        <f>((148.3*68)-(15*117+3*155.6))/50</f>
        <v>157.25200000000004</v>
      </c>
      <c r="DT62" s="41">
        <v>51</v>
      </c>
      <c r="DU62" s="42">
        <v>100.4</v>
      </c>
      <c r="DV62" s="42">
        <v>100.4</v>
      </c>
      <c r="DW62" s="42">
        <v>100.4</v>
      </c>
      <c r="DX62" s="42">
        <v>100.4</v>
      </c>
      <c r="DY62" s="42">
        <v>100.4</v>
      </c>
      <c r="DZ62" s="42">
        <v>101.1</v>
      </c>
      <c r="EA62" s="42">
        <v>101.8</v>
      </c>
      <c r="EB62" s="42">
        <v>103.8</v>
      </c>
      <c r="EC62" s="42">
        <v>104</v>
      </c>
      <c r="ED62" s="42">
        <v>103.4</v>
      </c>
      <c r="EE62" s="42">
        <v>104.4</v>
      </c>
      <c r="EF62" s="42">
        <v>104.4</v>
      </c>
      <c r="EG62" s="42">
        <v>104.2</v>
      </c>
      <c r="EH62" s="42">
        <v>104.4</v>
      </c>
      <c r="EI62" s="42">
        <v>107.6</v>
      </c>
      <c r="EJ62" s="42">
        <v>109</v>
      </c>
      <c r="EK62" s="42">
        <v>110</v>
      </c>
      <c r="EL62" s="42">
        <v>110.3</v>
      </c>
      <c r="EM62" s="42">
        <v>111.2</v>
      </c>
      <c r="EN62" s="42">
        <v>111.2</v>
      </c>
      <c r="EO62" s="42">
        <v>111.5</v>
      </c>
      <c r="EP62" s="42">
        <v>111.7</v>
      </c>
      <c r="EQ62" s="42">
        <v>111.8</v>
      </c>
      <c r="ER62" s="42">
        <v>111.8</v>
      </c>
      <c r="ES62" s="42">
        <v>114.5</v>
      </c>
      <c r="ET62" s="42">
        <v>114.5</v>
      </c>
      <c r="EU62" s="42">
        <v>114.9</v>
      </c>
      <c r="EV62" s="42">
        <v>114.9</v>
      </c>
      <c r="EW62" s="42">
        <v>114.9</v>
      </c>
      <c r="EX62" s="42">
        <v>115.7</v>
      </c>
      <c r="EY62" s="42">
        <v>116.1</v>
      </c>
      <c r="EZ62" s="42">
        <v>116.3</v>
      </c>
      <c r="FA62" s="42">
        <v>116.3</v>
      </c>
      <c r="FB62" s="42">
        <v>116.5</v>
      </c>
      <c r="FC62" s="42">
        <v>116.5</v>
      </c>
      <c r="FD62" s="42">
        <v>116.8</v>
      </c>
      <c r="FE62" s="42">
        <v>116.8</v>
      </c>
      <c r="FF62" s="42">
        <v>117</v>
      </c>
      <c r="FG62" s="42">
        <v>117</v>
      </c>
      <c r="FH62" s="42">
        <v>117</v>
      </c>
      <c r="FI62" s="42">
        <v>116.6</v>
      </c>
      <c r="FJ62" s="42">
        <v>116.6</v>
      </c>
      <c r="FK62" s="42">
        <v>116.7</v>
      </c>
      <c r="FL62" s="42">
        <v>116.8</v>
      </c>
      <c r="FM62" s="42">
        <v>116.8</v>
      </c>
      <c r="FN62" s="42">
        <v>116.8</v>
      </c>
      <c r="FO62" s="42">
        <v>116.9</v>
      </c>
      <c r="FP62" s="42">
        <v>116.9</v>
      </c>
      <c r="FQ62" s="42">
        <v>117</v>
      </c>
      <c r="FR62" s="42">
        <v>117.2</v>
      </c>
      <c r="FS62" s="42">
        <v>117.2</v>
      </c>
      <c r="FT62" s="42">
        <v>117.3</v>
      </c>
      <c r="FU62" s="42">
        <v>117.3</v>
      </c>
      <c r="FV62" s="42">
        <v>117.3</v>
      </c>
      <c r="FW62" s="42">
        <v>117.62352941176471</v>
      </c>
      <c r="FX62" s="42">
        <v>117.62352941176471</v>
      </c>
      <c r="FY62" s="42">
        <v>117.82745098039216</v>
      </c>
      <c r="FZ62" s="42">
        <v>117.88431372549019</v>
      </c>
      <c r="GA62" s="42">
        <v>117.99019607843137</v>
      </c>
      <c r="GB62" s="42">
        <v>117.99019607843137</v>
      </c>
    </row>
    <row r="63" spans="1:184" s="40" customFormat="1" ht="12" x14ac:dyDescent="0.2">
      <c r="A63" s="40" t="s">
        <v>240</v>
      </c>
      <c r="B63" s="41">
        <v>16</v>
      </c>
      <c r="C63" s="42">
        <v>79.400000000000006</v>
      </c>
      <c r="D63" s="42">
        <v>79.400000000000006</v>
      </c>
      <c r="E63" s="42">
        <v>78.400000000000006</v>
      </c>
      <c r="F63" s="42">
        <v>78</v>
      </c>
      <c r="G63" s="42">
        <v>78.7</v>
      </c>
      <c r="H63" s="42">
        <v>78.900000000000006</v>
      </c>
      <c r="I63" s="42">
        <v>80.7</v>
      </c>
      <c r="J63" s="42">
        <v>80.7</v>
      </c>
      <c r="K63" s="42">
        <v>80.900000000000006</v>
      </c>
      <c r="L63" s="42">
        <v>81.3</v>
      </c>
      <c r="M63" s="42">
        <v>81</v>
      </c>
      <c r="N63" s="42">
        <v>80.900000000000006</v>
      </c>
      <c r="O63" s="42">
        <v>82</v>
      </c>
      <c r="P63" s="42">
        <v>86.8</v>
      </c>
      <c r="Q63" s="42">
        <v>88.2</v>
      </c>
      <c r="R63" s="42">
        <v>88.2</v>
      </c>
      <c r="S63" s="42">
        <v>88.2</v>
      </c>
      <c r="T63" s="42">
        <v>88.2</v>
      </c>
      <c r="U63" s="42">
        <v>89.3</v>
      </c>
      <c r="V63" s="42">
        <v>90.5</v>
      </c>
      <c r="W63" s="42">
        <v>90.5</v>
      </c>
      <c r="X63" s="42">
        <v>95.3</v>
      </c>
      <c r="Y63" s="42">
        <v>95.3</v>
      </c>
      <c r="Z63" s="42">
        <v>98.6</v>
      </c>
      <c r="AA63" s="42">
        <v>98.6</v>
      </c>
      <c r="AB63" s="42">
        <v>98.6</v>
      </c>
      <c r="AC63" s="42">
        <v>103.3</v>
      </c>
      <c r="AD63" s="42">
        <v>103.3</v>
      </c>
      <c r="AE63" s="42">
        <v>109.7</v>
      </c>
      <c r="AF63" s="42">
        <v>109.4</v>
      </c>
      <c r="AG63" s="42">
        <v>113</v>
      </c>
      <c r="AH63" s="42">
        <v>113</v>
      </c>
      <c r="AI63" s="42">
        <v>113</v>
      </c>
      <c r="AJ63" s="42">
        <v>113</v>
      </c>
      <c r="AK63" s="42">
        <v>116.4</v>
      </c>
      <c r="AL63" s="42">
        <v>116.4</v>
      </c>
      <c r="AM63" s="42">
        <v>116.4</v>
      </c>
      <c r="AN63" s="42">
        <v>116.4</v>
      </c>
      <c r="AO63" s="42">
        <v>116.4</v>
      </c>
      <c r="AP63" s="42">
        <v>116.4</v>
      </c>
      <c r="AQ63" s="42">
        <v>116.4</v>
      </c>
      <c r="AR63" s="42">
        <v>116.4</v>
      </c>
      <c r="AS63" s="42">
        <v>116.4</v>
      </c>
      <c r="AT63" s="42">
        <v>116.4</v>
      </c>
      <c r="AU63" s="42">
        <v>116.4</v>
      </c>
      <c r="AV63" s="42">
        <v>116.4</v>
      </c>
      <c r="AW63" s="42">
        <v>105.9</v>
      </c>
      <c r="AX63" s="42">
        <v>105.9</v>
      </c>
      <c r="AY63" s="42">
        <v>106.6</v>
      </c>
      <c r="AZ63" s="42">
        <v>107</v>
      </c>
      <c r="BA63" s="42">
        <v>107</v>
      </c>
      <c r="BB63" s="42">
        <v>107</v>
      </c>
      <c r="BC63" s="42">
        <v>107.3</v>
      </c>
      <c r="BD63" s="42">
        <v>107.3</v>
      </c>
      <c r="BE63" s="42">
        <v>107.3</v>
      </c>
      <c r="BF63" s="42">
        <v>107.3</v>
      </c>
      <c r="BG63" s="42">
        <v>107.3</v>
      </c>
      <c r="BH63" s="42">
        <v>107.3</v>
      </c>
      <c r="BI63" s="42">
        <v>107.3</v>
      </c>
      <c r="BJ63" s="42">
        <v>107.3</v>
      </c>
      <c r="BK63" s="41">
        <v>15</v>
      </c>
      <c r="BL63" s="42">
        <v>101.1</v>
      </c>
      <c r="BM63" s="42">
        <v>101.1</v>
      </c>
      <c r="BN63" s="42">
        <v>102</v>
      </c>
      <c r="BO63" s="42">
        <v>102</v>
      </c>
      <c r="BP63" s="42">
        <v>102</v>
      </c>
      <c r="BQ63" s="42">
        <v>102</v>
      </c>
      <c r="BR63" s="42">
        <v>102</v>
      </c>
      <c r="BS63" s="42">
        <v>102</v>
      </c>
      <c r="BT63" s="42">
        <v>104.9</v>
      </c>
      <c r="BU63" s="42">
        <v>104.9</v>
      </c>
      <c r="BV63" s="42">
        <v>106.3</v>
      </c>
      <c r="BW63" s="42">
        <v>106.3</v>
      </c>
      <c r="BX63" s="42">
        <v>106.3</v>
      </c>
      <c r="BY63" s="42">
        <v>106.3</v>
      </c>
      <c r="BZ63" s="42">
        <v>106.3</v>
      </c>
      <c r="CA63" s="42">
        <v>106.3</v>
      </c>
      <c r="CB63" s="42">
        <v>106.3</v>
      </c>
      <c r="CC63" s="42">
        <v>106.3</v>
      </c>
      <c r="CD63" s="42">
        <v>106.3</v>
      </c>
      <c r="CE63" s="42">
        <v>106.3</v>
      </c>
      <c r="CF63" s="42">
        <v>106.3</v>
      </c>
      <c r="CG63" s="42">
        <v>106.3</v>
      </c>
      <c r="CH63" s="42">
        <v>108.2</v>
      </c>
      <c r="CI63" s="42">
        <v>108.2</v>
      </c>
      <c r="CJ63" s="42">
        <v>108.2</v>
      </c>
      <c r="CK63" s="42">
        <v>108.2</v>
      </c>
      <c r="CL63" s="42">
        <v>108.2</v>
      </c>
      <c r="CM63" s="42">
        <v>108.2</v>
      </c>
      <c r="CN63" s="42">
        <v>109.1</v>
      </c>
      <c r="CO63" s="42">
        <v>109.1</v>
      </c>
      <c r="CP63" s="42">
        <v>109.1</v>
      </c>
      <c r="CQ63" s="42">
        <v>109.1</v>
      </c>
      <c r="CR63" s="42">
        <v>109.1</v>
      </c>
      <c r="CS63" s="42">
        <v>109.7</v>
      </c>
      <c r="CT63" s="42">
        <v>109.7</v>
      </c>
      <c r="CU63" s="42">
        <v>111</v>
      </c>
      <c r="CV63" s="42">
        <v>111</v>
      </c>
      <c r="CW63" s="42">
        <v>111</v>
      </c>
      <c r="CX63" s="42">
        <v>111</v>
      </c>
      <c r="CY63" s="42">
        <v>111</v>
      </c>
      <c r="CZ63" s="42">
        <v>112</v>
      </c>
      <c r="DA63" s="42">
        <v>114.8</v>
      </c>
      <c r="DB63" s="42">
        <v>114.8</v>
      </c>
      <c r="DC63" s="42">
        <v>114.8</v>
      </c>
      <c r="DD63" s="42">
        <v>114.8</v>
      </c>
      <c r="DE63" s="42">
        <v>114.8</v>
      </c>
      <c r="DF63" s="42">
        <v>114.8</v>
      </c>
      <c r="DG63" s="42">
        <v>117</v>
      </c>
      <c r="DH63" s="42">
        <v>117</v>
      </c>
      <c r="DI63" s="42">
        <v>117</v>
      </c>
      <c r="DJ63" s="42">
        <v>117</v>
      </c>
      <c r="DK63" s="42">
        <v>117</v>
      </c>
      <c r="DL63" s="42">
        <v>117</v>
      </c>
      <c r="DM63" s="42">
        <v>117</v>
      </c>
      <c r="DN63" s="42">
        <v>117</v>
      </c>
      <c r="DO63" s="42">
        <v>117</v>
      </c>
      <c r="DP63" s="42">
        <v>117</v>
      </c>
      <c r="DQ63" s="42">
        <v>117</v>
      </c>
      <c r="DR63" s="42">
        <v>117</v>
      </c>
      <c r="DS63" s="42">
        <v>117</v>
      </c>
      <c r="DT63" s="41">
        <v>6</v>
      </c>
      <c r="DU63" s="42">
        <v>102.4</v>
      </c>
      <c r="DV63" s="42">
        <v>102.9</v>
      </c>
      <c r="DW63" s="42">
        <v>107.1</v>
      </c>
      <c r="DX63" s="42">
        <v>107.1</v>
      </c>
      <c r="DY63" s="42">
        <v>107.1</v>
      </c>
      <c r="DZ63" s="42">
        <v>107.1</v>
      </c>
      <c r="EA63" s="42">
        <v>107.1</v>
      </c>
      <c r="EB63" s="42">
        <v>106.3</v>
      </c>
      <c r="EC63" s="42">
        <v>105.7</v>
      </c>
      <c r="ED63" s="42">
        <v>105.7</v>
      </c>
      <c r="EE63" s="42">
        <v>105.8</v>
      </c>
      <c r="EF63" s="42">
        <v>105.8</v>
      </c>
      <c r="EG63" s="42">
        <v>105.8</v>
      </c>
      <c r="EH63" s="42">
        <v>106.1</v>
      </c>
      <c r="EI63" s="42">
        <v>106.9</v>
      </c>
      <c r="EJ63" s="42">
        <v>106.9</v>
      </c>
      <c r="EK63" s="42">
        <v>106.9</v>
      </c>
      <c r="EL63" s="42">
        <v>106.9</v>
      </c>
      <c r="EM63" s="42">
        <v>108.5</v>
      </c>
      <c r="EN63" s="42">
        <v>109.9</v>
      </c>
      <c r="EO63" s="42">
        <v>109.9</v>
      </c>
      <c r="EP63" s="42">
        <v>110.1</v>
      </c>
      <c r="EQ63" s="42">
        <v>110.1</v>
      </c>
      <c r="ER63" s="42">
        <v>110.9</v>
      </c>
      <c r="ES63" s="42">
        <v>110.9</v>
      </c>
      <c r="ET63" s="42">
        <v>110.9</v>
      </c>
      <c r="EU63" s="42">
        <v>110.9</v>
      </c>
      <c r="EV63" s="42">
        <v>111.5</v>
      </c>
      <c r="EW63" s="42">
        <v>111.5</v>
      </c>
      <c r="EX63" s="42">
        <v>111.8</v>
      </c>
      <c r="EY63" s="42">
        <v>111.8</v>
      </c>
      <c r="EZ63" s="42">
        <v>111.8</v>
      </c>
      <c r="FA63" s="42">
        <v>112.1</v>
      </c>
      <c r="FB63" s="42">
        <v>114.2</v>
      </c>
      <c r="FC63" s="42">
        <v>114.2</v>
      </c>
      <c r="FD63" s="42">
        <v>116.1</v>
      </c>
      <c r="FE63" s="42">
        <v>116.1</v>
      </c>
      <c r="FF63" s="42">
        <v>116.1</v>
      </c>
      <c r="FG63" s="42">
        <v>116.4</v>
      </c>
      <c r="FH63" s="42">
        <v>116.4</v>
      </c>
      <c r="FI63" s="42">
        <v>116.4</v>
      </c>
      <c r="FJ63" s="42">
        <v>116.4</v>
      </c>
      <c r="FK63" s="42">
        <v>116.4</v>
      </c>
      <c r="FL63" s="42">
        <v>116.4</v>
      </c>
      <c r="FM63" s="42">
        <v>116.4</v>
      </c>
      <c r="FN63" s="42">
        <v>116.4</v>
      </c>
      <c r="FO63" s="42">
        <v>116.4</v>
      </c>
      <c r="FP63" s="42">
        <v>116.4</v>
      </c>
      <c r="FQ63" s="42">
        <v>116.4</v>
      </c>
      <c r="FR63" s="42">
        <v>116.4</v>
      </c>
      <c r="FS63" s="42">
        <v>116.4</v>
      </c>
      <c r="FT63" s="42">
        <v>116.4</v>
      </c>
      <c r="FU63" s="42">
        <v>116.4</v>
      </c>
      <c r="FV63" s="42">
        <v>116.4</v>
      </c>
      <c r="FW63" s="42">
        <v>116.4</v>
      </c>
      <c r="FX63" s="42">
        <v>116.4</v>
      </c>
      <c r="FY63" s="42">
        <v>116.4</v>
      </c>
      <c r="FZ63" s="42">
        <v>116.4</v>
      </c>
      <c r="GA63" s="42">
        <v>116.4</v>
      </c>
      <c r="GB63" s="42">
        <v>116.4</v>
      </c>
    </row>
    <row r="64" spans="1:184" s="40" customFormat="1" ht="12" x14ac:dyDescent="0.2">
      <c r="A64" s="40" t="s">
        <v>241</v>
      </c>
      <c r="B64" s="41">
        <v>3</v>
      </c>
      <c r="C64" s="42">
        <v>100</v>
      </c>
      <c r="D64" s="42">
        <v>100</v>
      </c>
      <c r="E64" s="42">
        <v>100</v>
      </c>
      <c r="F64" s="42">
        <v>101.5</v>
      </c>
      <c r="G64" s="42">
        <v>101.5</v>
      </c>
      <c r="H64" s="42">
        <v>101.5</v>
      </c>
      <c r="I64" s="42">
        <v>101.5</v>
      </c>
      <c r="J64" s="42">
        <v>101.5</v>
      </c>
      <c r="K64" s="42">
        <v>104.6</v>
      </c>
      <c r="L64" s="42">
        <v>104.6</v>
      </c>
      <c r="M64" s="42">
        <v>104.6</v>
      </c>
      <c r="N64" s="42">
        <v>104.6</v>
      </c>
      <c r="O64" s="42">
        <v>104.6</v>
      </c>
      <c r="P64" s="42">
        <v>104.6</v>
      </c>
      <c r="Q64" s="42">
        <v>105.5</v>
      </c>
      <c r="R64" s="42">
        <v>115.3</v>
      </c>
      <c r="S64" s="42">
        <v>115.3</v>
      </c>
      <c r="T64" s="42">
        <v>120.8</v>
      </c>
      <c r="U64" s="42">
        <v>124.2</v>
      </c>
      <c r="V64" s="42">
        <v>124.2</v>
      </c>
      <c r="W64" s="42">
        <v>124.2</v>
      </c>
      <c r="X64" s="42">
        <v>124.2</v>
      </c>
      <c r="Y64" s="42">
        <v>124.2</v>
      </c>
      <c r="Z64" s="42">
        <v>124.2</v>
      </c>
      <c r="AA64" s="42">
        <v>124.2</v>
      </c>
      <c r="AB64" s="42">
        <v>124.2</v>
      </c>
      <c r="AC64" s="42">
        <v>131.30000000000001</v>
      </c>
      <c r="AD64" s="42">
        <v>133.4</v>
      </c>
      <c r="AE64" s="42">
        <v>133.4</v>
      </c>
      <c r="AF64" s="42">
        <v>133.4</v>
      </c>
      <c r="AG64" s="42">
        <v>133.4</v>
      </c>
      <c r="AH64" s="42">
        <v>133.4</v>
      </c>
      <c r="AI64" s="42">
        <v>133.4</v>
      </c>
      <c r="AJ64" s="42">
        <v>133.4</v>
      </c>
      <c r="AK64" s="42">
        <v>133.4</v>
      </c>
      <c r="AL64" s="42">
        <v>133.4</v>
      </c>
      <c r="AM64" s="42">
        <v>133.4</v>
      </c>
      <c r="AN64" s="42">
        <v>133.4</v>
      </c>
      <c r="AO64" s="42">
        <v>153.1</v>
      </c>
      <c r="AP64" s="42">
        <v>153.1</v>
      </c>
      <c r="AQ64" s="42">
        <v>153.1</v>
      </c>
      <c r="AR64" s="42">
        <v>153.1</v>
      </c>
      <c r="AS64" s="42">
        <v>153.1</v>
      </c>
      <c r="AT64" s="42">
        <v>153.1</v>
      </c>
      <c r="AU64" s="42">
        <v>153.1</v>
      </c>
      <c r="AV64" s="42">
        <v>153.1</v>
      </c>
      <c r="AW64" s="42">
        <v>153.1</v>
      </c>
      <c r="AX64" s="42">
        <v>153.1</v>
      </c>
      <c r="AY64" s="42">
        <v>153.1</v>
      </c>
      <c r="AZ64" s="42">
        <v>153.1</v>
      </c>
      <c r="BA64" s="42">
        <v>155.4</v>
      </c>
      <c r="BB64" s="42">
        <v>155.4</v>
      </c>
      <c r="BC64" s="42">
        <v>155.4</v>
      </c>
      <c r="BD64" s="42">
        <v>155.4</v>
      </c>
      <c r="BE64" s="42">
        <v>156.69999999999999</v>
      </c>
      <c r="BF64" s="42">
        <v>156.69999999999999</v>
      </c>
      <c r="BG64" s="42">
        <v>156.69999999999999</v>
      </c>
      <c r="BH64" s="42">
        <v>156.69999999999999</v>
      </c>
      <c r="BI64" s="42">
        <v>156.69999999999999</v>
      </c>
      <c r="BJ64" s="42">
        <v>156.69999999999999</v>
      </c>
      <c r="BK64" s="41">
        <v>3</v>
      </c>
      <c r="BL64" s="42">
        <v>101.7</v>
      </c>
      <c r="BM64" s="42">
        <v>101.7</v>
      </c>
      <c r="BN64" s="42">
        <v>101.7</v>
      </c>
      <c r="BO64" s="42">
        <v>101.7</v>
      </c>
      <c r="BP64" s="42">
        <v>101.7</v>
      </c>
      <c r="BQ64" s="42">
        <v>103.4</v>
      </c>
      <c r="BR64" s="42">
        <v>103.4</v>
      </c>
      <c r="BS64" s="42">
        <v>103.4</v>
      </c>
      <c r="BT64" s="42">
        <v>103.4</v>
      </c>
      <c r="BU64" s="42">
        <v>103.4</v>
      </c>
      <c r="BV64" s="42">
        <v>104</v>
      </c>
      <c r="BW64" s="42">
        <v>104</v>
      </c>
      <c r="BX64" s="42">
        <v>104</v>
      </c>
      <c r="BY64" s="42">
        <v>118.4</v>
      </c>
      <c r="BZ64" s="42">
        <v>118.4</v>
      </c>
      <c r="CA64" s="42">
        <v>118.4</v>
      </c>
      <c r="CB64" s="42">
        <v>118.4</v>
      </c>
      <c r="CC64" s="42">
        <v>118.4</v>
      </c>
      <c r="CD64" s="42">
        <v>118.4</v>
      </c>
      <c r="CE64" s="42">
        <v>119</v>
      </c>
      <c r="CF64" s="42">
        <v>119</v>
      </c>
      <c r="CG64" s="42">
        <v>119</v>
      </c>
      <c r="CH64" s="42">
        <v>120.6</v>
      </c>
      <c r="CI64" s="42">
        <v>120.6</v>
      </c>
      <c r="CJ64" s="42">
        <v>120.6</v>
      </c>
      <c r="CK64" s="42">
        <v>122.4</v>
      </c>
      <c r="CL64" s="42">
        <v>122.4</v>
      </c>
      <c r="CM64" s="42">
        <v>122.4</v>
      </c>
      <c r="CN64" s="42">
        <v>122.8</v>
      </c>
      <c r="CO64" s="42">
        <v>132.80000000000001</v>
      </c>
      <c r="CP64" s="42">
        <v>132.80000000000001</v>
      </c>
      <c r="CQ64" s="42">
        <v>132.80000000000001</v>
      </c>
      <c r="CR64" s="42">
        <v>132.80000000000001</v>
      </c>
      <c r="CS64" s="42">
        <v>135.19999999999999</v>
      </c>
      <c r="CT64" s="42">
        <v>135.19999999999999</v>
      </c>
      <c r="CU64" s="42">
        <v>139.1</v>
      </c>
      <c r="CV64" s="42">
        <v>139.1</v>
      </c>
      <c r="CW64" s="42">
        <v>139.19999999999999</v>
      </c>
      <c r="CX64" s="42">
        <v>140</v>
      </c>
      <c r="CY64" s="42">
        <v>140</v>
      </c>
      <c r="CZ64" s="42">
        <v>141.4</v>
      </c>
      <c r="DA64" s="42">
        <v>152.80000000000001</v>
      </c>
      <c r="DB64" s="42">
        <v>152.80000000000001</v>
      </c>
      <c r="DC64" s="42">
        <v>152.80000000000001</v>
      </c>
      <c r="DD64" s="42">
        <v>152.80000000000001</v>
      </c>
      <c r="DE64" s="42">
        <v>152.80000000000001</v>
      </c>
      <c r="DF64" s="42">
        <v>152.80000000000001</v>
      </c>
      <c r="DG64" s="42">
        <v>152.80000000000001</v>
      </c>
      <c r="DH64" s="42">
        <v>152.80000000000001</v>
      </c>
      <c r="DI64" s="42">
        <v>152.80000000000001</v>
      </c>
      <c r="DJ64" s="42">
        <v>152.80000000000001</v>
      </c>
      <c r="DK64" s="42">
        <v>152.80000000000001</v>
      </c>
      <c r="DL64" s="42">
        <v>152.80000000000001</v>
      </c>
      <c r="DM64" s="42">
        <v>152.80000000000001</v>
      </c>
      <c r="DN64" s="42">
        <v>153.6</v>
      </c>
      <c r="DO64" s="42">
        <v>153.6</v>
      </c>
      <c r="DP64" s="42">
        <v>153.6</v>
      </c>
      <c r="DQ64" s="42">
        <v>155.6</v>
      </c>
      <c r="DR64" s="42">
        <v>155.6</v>
      </c>
      <c r="DS64" s="42">
        <v>155.6</v>
      </c>
      <c r="DT64" s="41">
        <v>2</v>
      </c>
      <c r="DU64" s="42">
        <v>102.6</v>
      </c>
      <c r="DV64" s="42">
        <v>102.6</v>
      </c>
      <c r="DW64" s="42">
        <v>102.6</v>
      </c>
      <c r="DX64" s="42">
        <v>102.6</v>
      </c>
      <c r="DY64" s="42">
        <v>102.6</v>
      </c>
      <c r="DZ64" s="42">
        <v>102.6</v>
      </c>
      <c r="EA64" s="42">
        <v>102.6</v>
      </c>
      <c r="EB64" s="42">
        <v>103.4</v>
      </c>
      <c r="EC64" s="42">
        <v>103.4</v>
      </c>
      <c r="ED64" s="42">
        <v>103.4</v>
      </c>
      <c r="EE64" s="42">
        <v>110.9</v>
      </c>
      <c r="EF64" s="42">
        <v>110.9</v>
      </c>
      <c r="EG64" s="42">
        <v>110.9</v>
      </c>
      <c r="EH64" s="42">
        <v>110.9</v>
      </c>
      <c r="EI64" s="42">
        <v>114.4</v>
      </c>
      <c r="EJ64" s="42">
        <v>132.80000000000001</v>
      </c>
      <c r="EK64" s="42">
        <v>132.80000000000001</v>
      </c>
      <c r="EL64" s="42">
        <v>132.80000000000001</v>
      </c>
      <c r="EM64" s="42">
        <v>132.80000000000001</v>
      </c>
      <c r="EN64" s="42">
        <v>133.6</v>
      </c>
      <c r="EO64" s="42">
        <v>133.6</v>
      </c>
      <c r="EP64" s="42">
        <v>133.6</v>
      </c>
      <c r="EQ64" s="42">
        <v>133.6</v>
      </c>
      <c r="ER64" s="42">
        <v>133.6</v>
      </c>
      <c r="ES64" s="42">
        <v>133.80000000000001</v>
      </c>
      <c r="ET64" s="42">
        <v>133.80000000000001</v>
      </c>
      <c r="EU64" s="42">
        <v>133.80000000000001</v>
      </c>
      <c r="EV64" s="42">
        <v>133.80000000000001</v>
      </c>
      <c r="EW64" s="42">
        <v>133.80000000000001</v>
      </c>
      <c r="EX64" s="42">
        <v>133.80000000000001</v>
      </c>
      <c r="EY64" s="42">
        <v>136.30000000000001</v>
      </c>
      <c r="EZ64" s="42">
        <v>136.30000000000001</v>
      </c>
      <c r="FA64" s="42">
        <v>136.30000000000001</v>
      </c>
      <c r="FB64" s="42">
        <v>136.30000000000001</v>
      </c>
      <c r="FC64" s="42">
        <v>136.9</v>
      </c>
      <c r="FD64" s="42">
        <v>137.19999999999999</v>
      </c>
      <c r="FE64" s="42">
        <v>137.19999999999999</v>
      </c>
      <c r="FF64" s="42">
        <v>137.19999999999999</v>
      </c>
      <c r="FG64" s="42">
        <v>137.19999999999999</v>
      </c>
      <c r="FH64" s="42">
        <v>137.19999999999999</v>
      </c>
      <c r="FI64" s="42">
        <v>138</v>
      </c>
      <c r="FJ64" s="42">
        <v>138</v>
      </c>
      <c r="FK64" s="42">
        <v>138</v>
      </c>
      <c r="FL64" s="42">
        <v>138</v>
      </c>
      <c r="FM64" s="42">
        <v>138</v>
      </c>
      <c r="FN64" s="42">
        <v>138</v>
      </c>
      <c r="FO64" s="42">
        <v>138</v>
      </c>
      <c r="FP64" s="42">
        <v>138</v>
      </c>
      <c r="FQ64" s="42">
        <v>138</v>
      </c>
      <c r="FR64" s="42">
        <v>138</v>
      </c>
      <c r="FS64" s="42">
        <v>138</v>
      </c>
      <c r="FT64" s="42">
        <v>138</v>
      </c>
      <c r="FU64" s="42">
        <v>138</v>
      </c>
      <c r="FV64" s="42">
        <v>138</v>
      </c>
      <c r="FW64" s="42">
        <v>137.94999999999999</v>
      </c>
      <c r="FX64" s="42">
        <v>137.94999999999999</v>
      </c>
      <c r="FY64" s="42">
        <v>138.44999999999999</v>
      </c>
      <c r="FZ64" s="42">
        <v>139.6</v>
      </c>
      <c r="GA64" s="42">
        <v>139.6</v>
      </c>
      <c r="GB64" s="42">
        <v>139.6</v>
      </c>
    </row>
    <row r="65" spans="1:184" x14ac:dyDescent="0.25">
      <c r="A65" t="s">
        <v>242</v>
      </c>
      <c r="B65" s="37">
        <f>SUM(B66:B69)</f>
        <v>17</v>
      </c>
      <c r="C65" s="38">
        <f t="shared" ref="C65:BJ65" si="46">(C66*$B$66+C67*$B$67+C68*$B$68+C69*$B$69)/$B$65</f>
        <v>100</v>
      </c>
      <c r="D65" s="38">
        <f t="shared" si="46"/>
        <v>100</v>
      </c>
      <c r="E65" s="38">
        <f t="shared" si="46"/>
        <v>100</v>
      </c>
      <c r="F65" s="38">
        <f t="shared" si="46"/>
        <v>100</v>
      </c>
      <c r="G65" s="38">
        <f t="shared" si="46"/>
        <v>99.752941176470586</v>
      </c>
      <c r="H65" s="38">
        <f t="shared" si="46"/>
        <v>99.752941176470586</v>
      </c>
      <c r="I65" s="38">
        <f t="shared" si="46"/>
        <v>99.752941176470586</v>
      </c>
      <c r="J65" s="38">
        <f t="shared" si="46"/>
        <v>100</v>
      </c>
      <c r="K65" s="38">
        <f t="shared" si="46"/>
        <v>100</v>
      </c>
      <c r="L65" s="38">
        <f t="shared" si="46"/>
        <v>99.588235294117652</v>
      </c>
      <c r="M65" s="38">
        <f t="shared" si="46"/>
        <v>99.588235294117652</v>
      </c>
      <c r="N65" s="38">
        <f t="shared" si="46"/>
        <v>100.71764705882353</v>
      </c>
      <c r="O65" s="38">
        <f t="shared" si="46"/>
        <v>100.71764705882353</v>
      </c>
      <c r="P65" s="38">
        <f t="shared" si="46"/>
        <v>101.5</v>
      </c>
      <c r="Q65" s="38">
        <f t="shared" si="46"/>
        <v>101.81764705882354</v>
      </c>
      <c r="R65" s="38">
        <f t="shared" si="46"/>
        <v>101.81764705882354</v>
      </c>
      <c r="S65" s="38">
        <f t="shared" si="46"/>
        <v>101.81764705882354</v>
      </c>
      <c r="T65" s="38">
        <f t="shared" si="46"/>
        <v>101.81764705882354</v>
      </c>
      <c r="U65" s="38">
        <f t="shared" si="46"/>
        <v>101.81764705882354</v>
      </c>
      <c r="V65" s="38">
        <f t="shared" si="46"/>
        <v>102.20588235294117</v>
      </c>
      <c r="W65" s="38">
        <f t="shared" si="46"/>
        <v>102.20588235294117</v>
      </c>
      <c r="X65" s="38">
        <f t="shared" si="46"/>
        <v>102.43529411764706</v>
      </c>
      <c r="Y65" s="38">
        <f t="shared" si="46"/>
        <v>102.43529411764706</v>
      </c>
      <c r="Z65" s="38">
        <f t="shared" si="46"/>
        <v>102.43529411764706</v>
      </c>
      <c r="AA65" s="38">
        <f t="shared" si="46"/>
        <v>102.43529411764706</v>
      </c>
      <c r="AB65" s="38">
        <f t="shared" si="46"/>
        <v>102.43529411764706</v>
      </c>
      <c r="AC65" s="38">
        <f t="shared" si="46"/>
        <v>102.43529411764706</v>
      </c>
      <c r="AD65" s="38">
        <f t="shared" si="46"/>
        <v>103.60588235294119</v>
      </c>
      <c r="AE65" s="38">
        <f t="shared" si="46"/>
        <v>103.60588235294119</v>
      </c>
      <c r="AF65" s="38">
        <f t="shared" si="46"/>
        <v>104.85882352941177</v>
      </c>
      <c r="AG65" s="38">
        <f t="shared" si="46"/>
        <v>105.59411764705882</v>
      </c>
      <c r="AH65" s="38">
        <f t="shared" si="46"/>
        <v>105.59411764705882</v>
      </c>
      <c r="AI65" s="38">
        <f t="shared" si="46"/>
        <v>105.59411764705882</v>
      </c>
      <c r="AJ65" s="38">
        <f t="shared" si="46"/>
        <v>104.65882352941175</v>
      </c>
      <c r="AK65" s="38">
        <f t="shared" si="46"/>
        <v>104.65882352941175</v>
      </c>
      <c r="AL65" s="38">
        <f t="shared" si="46"/>
        <v>104.65882352941175</v>
      </c>
      <c r="AM65" s="38">
        <f t="shared" si="46"/>
        <v>104.65882352941175</v>
      </c>
      <c r="AN65" s="38">
        <f t="shared" si="46"/>
        <v>104.6705882352941</v>
      </c>
      <c r="AO65" s="38">
        <f t="shared" si="46"/>
        <v>105.48235294117646</v>
      </c>
      <c r="AP65" s="38">
        <f t="shared" si="46"/>
        <v>105.48235294117646</v>
      </c>
      <c r="AQ65" s="38">
        <f t="shared" si="46"/>
        <v>105.48235294117646</v>
      </c>
      <c r="AR65" s="38">
        <f t="shared" si="46"/>
        <v>105.48235294117646</v>
      </c>
      <c r="AS65" s="38">
        <f t="shared" si="46"/>
        <v>105.48235294117646</v>
      </c>
      <c r="AT65" s="38">
        <f t="shared" si="46"/>
        <v>105.48235294117646</v>
      </c>
      <c r="AU65" s="38">
        <f t="shared" si="46"/>
        <v>105.48235294117646</v>
      </c>
      <c r="AV65" s="38">
        <f t="shared" si="46"/>
        <v>105.48235294117646</v>
      </c>
      <c r="AW65" s="38">
        <f t="shared" si="46"/>
        <v>105.48235294117646</v>
      </c>
      <c r="AX65" s="38">
        <f t="shared" si="46"/>
        <v>105.48235294117646</v>
      </c>
      <c r="AY65" s="38">
        <f t="shared" si="46"/>
        <v>105.65882352941175</v>
      </c>
      <c r="AZ65" s="38">
        <f t="shared" si="46"/>
        <v>106.44117647058823</v>
      </c>
      <c r="BA65" s="38">
        <f t="shared" si="46"/>
        <v>107.5</v>
      </c>
      <c r="BB65" s="38">
        <f t="shared" si="46"/>
        <v>107.5</v>
      </c>
      <c r="BC65" s="38">
        <f t="shared" si="46"/>
        <v>107.5</v>
      </c>
      <c r="BD65" s="38">
        <f t="shared" si="46"/>
        <v>107.5</v>
      </c>
      <c r="BE65" s="38">
        <f t="shared" si="46"/>
        <v>107.5</v>
      </c>
      <c r="BF65" s="38">
        <f t="shared" si="46"/>
        <v>107.5</v>
      </c>
      <c r="BG65" s="38">
        <f t="shared" si="46"/>
        <v>107.5</v>
      </c>
      <c r="BH65" s="38">
        <f t="shared" si="46"/>
        <v>107.5</v>
      </c>
      <c r="BI65" s="38">
        <f t="shared" si="46"/>
        <v>107.5</v>
      </c>
      <c r="BJ65" s="38">
        <f t="shared" si="46"/>
        <v>107.5</v>
      </c>
      <c r="BK65" s="37">
        <f>SUM(BK66:BK68)</f>
        <v>20</v>
      </c>
      <c r="BL65" s="38">
        <f>(BL66*$BK$66+BL67*$BK$67+BL68*$BK$68)/$BK$65</f>
        <v>104.59</v>
      </c>
      <c r="BM65" s="38">
        <f t="shared" ref="BM65:DS65" si="47">(BM66*$BK$66+BM67*$BK$67+BM68*$BK$68)/$BK$65</f>
        <v>104.59</v>
      </c>
      <c r="BN65" s="38">
        <f t="shared" si="47"/>
        <v>104.59</v>
      </c>
      <c r="BO65" s="38">
        <f t="shared" si="47"/>
        <v>104.59</v>
      </c>
      <c r="BP65" s="38">
        <f t="shared" si="47"/>
        <v>104.59</v>
      </c>
      <c r="BQ65" s="38">
        <f t="shared" si="47"/>
        <v>104.59</v>
      </c>
      <c r="BR65" s="38">
        <f t="shared" si="47"/>
        <v>105.42</v>
      </c>
      <c r="BS65" s="38">
        <f t="shared" si="47"/>
        <v>105.42</v>
      </c>
      <c r="BT65" s="38">
        <f t="shared" si="47"/>
        <v>105.42</v>
      </c>
      <c r="BU65" s="38">
        <f t="shared" si="47"/>
        <v>105.42</v>
      </c>
      <c r="BV65" s="38">
        <f t="shared" si="47"/>
        <v>105.42</v>
      </c>
      <c r="BW65" s="38">
        <f t="shared" si="47"/>
        <v>105.42</v>
      </c>
      <c r="BX65" s="38">
        <f t="shared" si="47"/>
        <v>105.42</v>
      </c>
      <c r="BY65" s="38">
        <f t="shared" si="47"/>
        <v>105.9</v>
      </c>
      <c r="BZ65" s="38">
        <f t="shared" si="47"/>
        <v>114.66</v>
      </c>
      <c r="CA65" s="38">
        <f t="shared" si="47"/>
        <v>114.66</v>
      </c>
      <c r="CB65" s="38">
        <f t="shared" si="47"/>
        <v>114.66</v>
      </c>
      <c r="CC65" s="38">
        <f t="shared" si="47"/>
        <v>114.6</v>
      </c>
      <c r="CD65" s="38">
        <f t="shared" si="47"/>
        <v>114.80999999999999</v>
      </c>
      <c r="CE65" s="38">
        <f t="shared" si="47"/>
        <v>114.80999999999999</v>
      </c>
      <c r="CF65" s="38">
        <f t="shared" si="47"/>
        <v>114.80999999999999</v>
      </c>
      <c r="CG65" s="38">
        <f t="shared" si="47"/>
        <v>114.80999999999999</v>
      </c>
      <c r="CH65" s="38">
        <f t="shared" si="47"/>
        <v>114.96</v>
      </c>
      <c r="CI65" s="38">
        <f t="shared" si="47"/>
        <v>114.96</v>
      </c>
      <c r="CJ65" s="38">
        <f t="shared" si="47"/>
        <v>115.02000000000001</v>
      </c>
      <c r="CK65" s="38">
        <f t="shared" si="47"/>
        <v>115.02000000000001</v>
      </c>
      <c r="CL65" s="38">
        <f t="shared" si="47"/>
        <v>115.02000000000001</v>
      </c>
      <c r="CM65" s="38">
        <f t="shared" si="47"/>
        <v>115.02000000000001</v>
      </c>
      <c r="CN65" s="38">
        <f t="shared" si="47"/>
        <v>115.02000000000001</v>
      </c>
      <c r="CO65" s="38">
        <f t="shared" si="47"/>
        <v>115.02000000000001</v>
      </c>
      <c r="CP65" s="38">
        <f t="shared" si="47"/>
        <v>116.14000000000001</v>
      </c>
      <c r="CQ65" s="38">
        <f t="shared" si="47"/>
        <v>116.32000000000001</v>
      </c>
      <c r="CR65" s="38">
        <f t="shared" si="47"/>
        <v>116.32000000000001</v>
      </c>
      <c r="CS65" s="38">
        <f t="shared" si="47"/>
        <v>116.32000000000001</v>
      </c>
      <c r="CT65" s="38">
        <f t="shared" si="47"/>
        <v>116.32000000000001</v>
      </c>
      <c r="CU65" s="38">
        <f t="shared" si="47"/>
        <v>116.27000000000001</v>
      </c>
      <c r="CV65" s="38">
        <f t="shared" si="47"/>
        <v>116.27000000000001</v>
      </c>
      <c r="CW65" s="38">
        <f t="shared" si="47"/>
        <v>116.27000000000001</v>
      </c>
      <c r="CX65" s="38">
        <f t="shared" si="47"/>
        <v>116.27000000000001</v>
      </c>
      <c r="CY65" s="38">
        <f t="shared" si="47"/>
        <v>116.27000000000001</v>
      </c>
      <c r="CZ65" s="38">
        <f t="shared" si="47"/>
        <v>116.27000000000001</v>
      </c>
      <c r="DA65" s="38">
        <f t="shared" si="47"/>
        <v>116.44000000000001</v>
      </c>
      <c r="DB65" s="38">
        <f t="shared" si="47"/>
        <v>116.44000000000001</v>
      </c>
      <c r="DC65" s="38">
        <f t="shared" si="47"/>
        <v>116.44000000000001</v>
      </c>
      <c r="DD65" s="38">
        <f t="shared" si="47"/>
        <v>117.44000000000001</v>
      </c>
      <c r="DE65" s="38">
        <f t="shared" si="47"/>
        <v>117.44000000000001</v>
      </c>
      <c r="DF65" s="38">
        <f t="shared" si="47"/>
        <v>117.44000000000001</v>
      </c>
      <c r="DG65" s="38">
        <f t="shared" si="47"/>
        <v>118.53</v>
      </c>
      <c r="DH65" s="38">
        <f t="shared" si="47"/>
        <v>118.53</v>
      </c>
      <c r="DI65" s="38">
        <f t="shared" si="47"/>
        <v>117.65</v>
      </c>
      <c r="DJ65" s="38">
        <f t="shared" si="47"/>
        <v>117.65</v>
      </c>
      <c r="DK65" s="38">
        <f t="shared" si="47"/>
        <v>117.65</v>
      </c>
      <c r="DL65" s="38">
        <f t="shared" si="47"/>
        <v>117.65</v>
      </c>
      <c r="DM65" s="38">
        <f t="shared" si="47"/>
        <v>117.79</v>
      </c>
      <c r="DN65" s="38">
        <f t="shared" si="47"/>
        <v>118.53</v>
      </c>
      <c r="DO65" s="38">
        <f t="shared" si="47"/>
        <v>118.67999999999999</v>
      </c>
      <c r="DP65" s="38">
        <f t="shared" si="47"/>
        <v>118.67999999999999</v>
      </c>
      <c r="DQ65" s="38">
        <f t="shared" si="47"/>
        <v>118.67999999999999</v>
      </c>
      <c r="DR65" s="38">
        <f t="shared" si="47"/>
        <v>118.67999999999999</v>
      </c>
      <c r="DS65" s="38">
        <f t="shared" si="47"/>
        <v>118.67999999999999</v>
      </c>
      <c r="DT65" s="37">
        <f>SUM(DT66:DT68)</f>
        <v>20</v>
      </c>
      <c r="DU65" s="39">
        <f>(DU66*$DT$66+DU67*$DT$67+DU68*$DT$68)/$DT$65</f>
        <v>100.08499999999999</v>
      </c>
      <c r="DV65" s="39">
        <f t="shared" ref="DV65:GB65" si="48">(DV66*$DT$66+DV67*$DT$67+DV68*$DT$68)/$DT$65</f>
        <v>100.08499999999999</v>
      </c>
      <c r="DW65" s="39">
        <f t="shared" si="48"/>
        <v>100.405</v>
      </c>
      <c r="DX65" s="39">
        <f t="shared" si="48"/>
        <v>100.405</v>
      </c>
      <c r="DY65" s="39">
        <f t="shared" si="48"/>
        <v>100.405</v>
      </c>
      <c r="DZ65" s="39">
        <f t="shared" si="48"/>
        <v>100.405</v>
      </c>
      <c r="EA65" s="39">
        <f t="shared" si="48"/>
        <v>100.405</v>
      </c>
      <c r="EB65" s="39">
        <f t="shared" si="48"/>
        <v>100.825</v>
      </c>
      <c r="EC65" s="39">
        <f t="shared" si="48"/>
        <v>100.825</v>
      </c>
      <c r="ED65" s="39">
        <f t="shared" si="48"/>
        <v>101.72499999999999</v>
      </c>
      <c r="EE65" s="39">
        <f t="shared" si="48"/>
        <v>101.67999999999999</v>
      </c>
      <c r="EF65" s="39">
        <f t="shared" si="48"/>
        <v>101.67999999999999</v>
      </c>
      <c r="EG65" s="39">
        <f t="shared" si="48"/>
        <v>101.67999999999999</v>
      </c>
      <c r="EH65" s="39">
        <f t="shared" si="48"/>
        <v>101.67999999999999</v>
      </c>
      <c r="EI65" s="39">
        <f t="shared" si="48"/>
        <v>105.46</v>
      </c>
      <c r="EJ65" s="39">
        <f t="shared" si="48"/>
        <v>105.86500000000001</v>
      </c>
      <c r="EK65" s="39">
        <f t="shared" si="48"/>
        <v>106.45</v>
      </c>
      <c r="EL65" s="39">
        <f t="shared" si="48"/>
        <v>106.45</v>
      </c>
      <c r="EM65" s="39">
        <f t="shared" si="48"/>
        <v>106.45</v>
      </c>
      <c r="EN65" s="39">
        <f t="shared" si="48"/>
        <v>106.45</v>
      </c>
      <c r="EO65" s="39">
        <f t="shared" si="48"/>
        <v>106.45</v>
      </c>
      <c r="EP65" s="39">
        <f t="shared" si="48"/>
        <v>106.45</v>
      </c>
      <c r="EQ65" s="39">
        <f t="shared" si="48"/>
        <v>106.45</v>
      </c>
      <c r="ER65" s="39">
        <f t="shared" si="48"/>
        <v>106.45</v>
      </c>
      <c r="ES65" s="39">
        <f t="shared" si="48"/>
        <v>106.45</v>
      </c>
      <c r="ET65" s="39">
        <f t="shared" si="48"/>
        <v>107.32000000000001</v>
      </c>
      <c r="EU65" s="39">
        <f t="shared" si="48"/>
        <v>107.905</v>
      </c>
      <c r="EV65" s="39">
        <f t="shared" si="48"/>
        <v>108.10499999999999</v>
      </c>
      <c r="EW65" s="39">
        <f t="shared" si="48"/>
        <v>108.10499999999999</v>
      </c>
      <c r="EX65" s="39">
        <f t="shared" si="48"/>
        <v>108.10499999999999</v>
      </c>
      <c r="EY65" s="39">
        <f t="shared" si="48"/>
        <v>107.905</v>
      </c>
      <c r="EZ65" s="39">
        <f t="shared" si="48"/>
        <v>107.58</v>
      </c>
      <c r="FA65" s="39">
        <f t="shared" si="48"/>
        <v>107.58</v>
      </c>
      <c r="FB65" s="39">
        <f t="shared" si="48"/>
        <v>107.58</v>
      </c>
      <c r="FC65" s="39">
        <f t="shared" si="48"/>
        <v>107.16000000000001</v>
      </c>
      <c r="FD65" s="39">
        <f t="shared" si="48"/>
        <v>107.16000000000001</v>
      </c>
      <c r="FE65" s="39">
        <f t="shared" si="48"/>
        <v>107.16000000000001</v>
      </c>
      <c r="FF65" s="39">
        <f t="shared" si="48"/>
        <v>107.72999999999999</v>
      </c>
      <c r="FG65" s="39">
        <f t="shared" si="48"/>
        <v>109.30999999999999</v>
      </c>
      <c r="FH65" s="39">
        <f t="shared" si="48"/>
        <v>109.47</v>
      </c>
      <c r="FI65" s="39">
        <f t="shared" si="48"/>
        <v>110.43000000000002</v>
      </c>
      <c r="FJ65" s="39">
        <f t="shared" si="48"/>
        <v>110.43000000000002</v>
      </c>
      <c r="FK65" s="39">
        <f t="shared" si="48"/>
        <v>110.43000000000002</v>
      </c>
      <c r="FL65" s="39">
        <f t="shared" si="48"/>
        <v>110.43000000000002</v>
      </c>
      <c r="FM65" s="39">
        <f t="shared" si="48"/>
        <v>110.43000000000002</v>
      </c>
      <c r="FN65" s="39">
        <f t="shared" si="48"/>
        <v>110.43000000000002</v>
      </c>
      <c r="FO65" s="39">
        <f t="shared" si="48"/>
        <v>110.43000000000002</v>
      </c>
      <c r="FP65" s="39">
        <f t="shared" si="48"/>
        <v>110.43000000000002</v>
      </c>
      <c r="FQ65" s="39">
        <f t="shared" si="48"/>
        <v>114.22499999999999</v>
      </c>
      <c r="FR65" s="38">
        <f t="shared" si="48"/>
        <v>113.81999999999998</v>
      </c>
      <c r="FS65" s="38">
        <f t="shared" si="48"/>
        <v>113.81999999999998</v>
      </c>
      <c r="FT65" s="38">
        <f t="shared" si="48"/>
        <v>113.91999999999999</v>
      </c>
      <c r="FU65" s="38">
        <f t="shared" si="48"/>
        <v>114.72999999999999</v>
      </c>
      <c r="FV65" s="38">
        <f t="shared" si="48"/>
        <v>115.675</v>
      </c>
      <c r="FW65" s="38">
        <f t="shared" si="48"/>
        <v>115.66499999999999</v>
      </c>
      <c r="FX65" s="38">
        <f t="shared" si="48"/>
        <v>115.66499999999999</v>
      </c>
      <c r="FY65" s="38">
        <f t="shared" si="48"/>
        <v>115.66499999999999</v>
      </c>
      <c r="FZ65" s="38">
        <f t="shared" si="48"/>
        <v>115.66499999999999</v>
      </c>
      <c r="GA65" s="38">
        <f t="shared" si="48"/>
        <v>115.66499999999999</v>
      </c>
      <c r="GB65" s="38">
        <f t="shared" si="48"/>
        <v>115.66499999999999</v>
      </c>
    </row>
    <row r="66" spans="1:184" s="40" customFormat="1" ht="12" x14ac:dyDescent="0.2">
      <c r="A66" s="40" t="s">
        <v>243</v>
      </c>
      <c r="B66" s="41">
        <v>7</v>
      </c>
      <c r="C66" s="42">
        <v>100</v>
      </c>
      <c r="D66" s="42">
        <v>100</v>
      </c>
      <c r="E66" s="42">
        <v>100</v>
      </c>
      <c r="F66" s="42">
        <v>100</v>
      </c>
      <c r="G66" s="42">
        <v>100</v>
      </c>
      <c r="H66" s="42">
        <v>100</v>
      </c>
      <c r="I66" s="42">
        <v>100</v>
      </c>
      <c r="J66" s="42">
        <v>100</v>
      </c>
      <c r="K66" s="42">
        <v>100</v>
      </c>
      <c r="L66" s="42">
        <v>99</v>
      </c>
      <c r="M66" s="42">
        <v>99</v>
      </c>
      <c r="N66" s="42">
        <v>99</v>
      </c>
      <c r="O66" s="42">
        <v>99</v>
      </c>
      <c r="P66" s="42">
        <v>100</v>
      </c>
      <c r="Q66" s="42">
        <v>100</v>
      </c>
      <c r="R66" s="42">
        <v>100</v>
      </c>
      <c r="S66" s="42">
        <v>100</v>
      </c>
      <c r="T66" s="42">
        <v>100</v>
      </c>
      <c r="U66" s="42">
        <v>100</v>
      </c>
      <c r="V66" s="42">
        <v>100</v>
      </c>
      <c r="W66" s="42">
        <v>100</v>
      </c>
      <c r="X66" s="42">
        <v>100</v>
      </c>
      <c r="Y66" s="42">
        <v>100</v>
      </c>
      <c r="Z66" s="42">
        <v>100</v>
      </c>
      <c r="AA66" s="42">
        <v>100</v>
      </c>
      <c r="AB66" s="42">
        <v>100</v>
      </c>
      <c r="AC66" s="42">
        <v>100</v>
      </c>
      <c r="AD66" s="42">
        <v>101.3</v>
      </c>
      <c r="AE66" s="42">
        <v>101.3</v>
      </c>
      <c r="AF66" s="42">
        <v>106.4</v>
      </c>
      <c r="AG66" s="42">
        <v>106.4</v>
      </c>
      <c r="AH66" s="42">
        <v>106.4</v>
      </c>
      <c r="AI66" s="42">
        <v>106.4</v>
      </c>
      <c r="AJ66" s="42">
        <v>106.4</v>
      </c>
      <c r="AK66" s="42">
        <v>106.4</v>
      </c>
      <c r="AL66" s="42">
        <v>106.4</v>
      </c>
      <c r="AM66" s="42">
        <v>106.4</v>
      </c>
      <c r="AN66" s="42">
        <v>106.4</v>
      </c>
      <c r="AO66" s="42">
        <v>106.4</v>
      </c>
      <c r="AP66" s="42">
        <v>106.4</v>
      </c>
      <c r="AQ66" s="42">
        <v>106.4</v>
      </c>
      <c r="AR66" s="42">
        <v>106.4</v>
      </c>
      <c r="AS66" s="42">
        <v>106.4</v>
      </c>
      <c r="AT66" s="42">
        <v>106.4</v>
      </c>
      <c r="AU66" s="42">
        <v>106.4</v>
      </c>
      <c r="AV66" s="42">
        <v>106.4</v>
      </c>
      <c r="AW66" s="42">
        <v>106.4</v>
      </c>
      <c r="AX66" s="42">
        <v>106.4</v>
      </c>
      <c r="AY66" s="42">
        <v>106.4</v>
      </c>
      <c r="AZ66" s="42">
        <v>108.3</v>
      </c>
      <c r="BA66" s="42">
        <v>108.3</v>
      </c>
      <c r="BB66" s="42">
        <v>108.3</v>
      </c>
      <c r="BC66" s="42">
        <v>108.3</v>
      </c>
      <c r="BD66" s="42">
        <v>108.3</v>
      </c>
      <c r="BE66" s="42">
        <v>108.3</v>
      </c>
      <c r="BF66" s="42">
        <v>108.3</v>
      </c>
      <c r="BG66" s="42">
        <v>108.3</v>
      </c>
      <c r="BH66" s="42">
        <v>108.3</v>
      </c>
      <c r="BI66" s="42">
        <v>108.3</v>
      </c>
      <c r="BJ66" s="42">
        <v>108.3</v>
      </c>
      <c r="BK66" s="41">
        <v>10</v>
      </c>
      <c r="BL66" s="42">
        <v>107.1</v>
      </c>
      <c r="BM66" s="42">
        <v>107.1</v>
      </c>
      <c r="BN66" s="42">
        <v>107.1</v>
      </c>
      <c r="BO66" s="42">
        <v>107.1</v>
      </c>
      <c r="BP66" s="42">
        <v>107.1</v>
      </c>
      <c r="BQ66" s="42">
        <v>107.1</v>
      </c>
      <c r="BR66" s="42">
        <v>107.1</v>
      </c>
      <c r="BS66" s="42">
        <v>107.1</v>
      </c>
      <c r="BT66" s="42">
        <v>107.1</v>
      </c>
      <c r="BU66" s="42">
        <v>107.1</v>
      </c>
      <c r="BV66" s="42">
        <v>107.1</v>
      </c>
      <c r="BW66" s="42">
        <v>107.1</v>
      </c>
      <c r="BX66" s="42">
        <v>107.1</v>
      </c>
      <c r="BY66" s="42">
        <v>107.1</v>
      </c>
      <c r="BZ66" s="42">
        <v>116.4</v>
      </c>
      <c r="CA66" s="42">
        <v>116.4</v>
      </c>
      <c r="CB66" s="42">
        <v>116.4</v>
      </c>
      <c r="CC66" s="42">
        <v>116.4</v>
      </c>
      <c r="CD66" s="42">
        <v>116.4</v>
      </c>
      <c r="CE66" s="42">
        <v>116.4</v>
      </c>
      <c r="CF66" s="42">
        <v>116.4</v>
      </c>
      <c r="CG66" s="42">
        <v>116.4</v>
      </c>
      <c r="CH66" s="42">
        <v>116.4</v>
      </c>
      <c r="CI66" s="42">
        <v>116.4</v>
      </c>
      <c r="CJ66" s="42">
        <v>116.4</v>
      </c>
      <c r="CK66" s="42">
        <v>116.4</v>
      </c>
      <c r="CL66" s="42">
        <v>116.4</v>
      </c>
      <c r="CM66" s="42">
        <v>116.4</v>
      </c>
      <c r="CN66" s="42">
        <v>116.4</v>
      </c>
      <c r="CO66" s="42">
        <v>116.4</v>
      </c>
      <c r="CP66" s="42">
        <v>116.4</v>
      </c>
      <c r="CQ66" s="42">
        <v>116.4</v>
      </c>
      <c r="CR66" s="42">
        <v>116.4</v>
      </c>
      <c r="CS66" s="42">
        <v>116.4</v>
      </c>
      <c r="CT66" s="42">
        <v>116.4</v>
      </c>
      <c r="CU66" s="42">
        <v>116.3</v>
      </c>
      <c r="CV66" s="42">
        <v>116.3</v>
      </c>
      <c r="CW66" s="42">
        <v>116.3</v>
      </c>
      <c r="CX66" s="42">
        <v>116.3</v>
      </c>
      <c r="CY66" s="42">
        <v>116.3</v>
      </c>
      <c r="CZ66" s="42">
        <v>116.3</v>
      </c>
      <c r="DA66" s="42">
        <v>116.4</v>
      </c>
      <c r="DB66" s="42">
        <v>116.4</v>
      </c>
      <c r="DC66" s="42">
        <v>116.4</v>
      </c>
      <c r="DD66" s="42">
        <v>117.3</v>
      </c>
      <c r="DE66" s="42">
        <v>117.3</v>
      </c>
      <c r="DF66" s="42">
        <v>117.3</v>
      </c>
      <c r="DG66" s="42">
        <v>118.7</v>
      </c>
      <c r="DH66" s="42">
        <v>118.7</v>
      </c>
      <c r="DI66" s="42">
        <v>118.7</v>
      </c>
      <c r="DJ66" s="42">
        <v>118.7</v>
      </c>
      <c r="DK66" s="42">
        <v>118.7</v>
      </c>
      <c r="DL66" s="42">
        <v>118.7</v>
      </c>
      <c r="DM66" s="42">
        <v>118.7</v>
      </c>
      <c r="DN66" s="42">
        <v>118.7</v>
      </c>
      <c r="DO66" s="42">
        <v>119</v>
      </c>
      <c r="DP66" s="42">
        <v>119</v>
      </c>
      <c r="DQ66" s="42">
        <v>119</v>
      </c>
      <c r="DR66" s="42">
        <v>119</v>
      </c>
      <c r="DS66" s="42">
        <v>119</v>
      </c>
      <c r="DT66" s="41">
        <v>7</v>
      </c>
      <c r="DU66" s="42">
        <v>100.2</v>
      </c>
      <c r="DV66" s="42">
        <v>100.2</v>
      </c>
      <c r="DW66" s="42">
        <v>100.2</v>
      </c>
      <c r="DX66" s="42">
        <v>100.2</v>
      </c>
      <c r="DY66" s="42">
        <v>100.2</v>
      </c>
      <c r="DZ66" s="42">
        <v>100.2</v>
      </c>
      <c r="EA66" s="42">
        <v>100.2</v>
      </c>
      <c r="EB66" s="42">
        <v>100.2</v>
      </c>
      <c r="EC66" s="42">
        <v>100.2</v>
      </c>
      <c r="ED66" s="42">
        <v>100.2</v>
      </c>
      <c r="EE66" s="42">
        <v>100.2</v>
      </c>
      <c r="EF66" s="42">
        <v>100.2</v>
      </c>
      <c r="EG66" s="42">
        <v>100.2</v>
      </c>
      <c r="EH66" s="42">
        <v>100.2</v>
      </c>
      <c r="EI66" s="42">
        <v>100.2</v>
      </c>
      <c r="EJ66" s="42">
        <v>100.2</v>
      </c>
      <c r="EK66" s="42">
        <v>100.2</v>
      </c>
      <c r="EL66" s="42">
        <v>100.2</v>
      </c>
      <c r="EM66" s="42">
        <v>100.2</v>
      </c>
      <c r="EN66" s="42">
        <v>100.2</v>
      </c>
      <c r="EO66" s="42">
        <v>100.2</v>
      </c>
      <c r="EP66" s="42">
        <v>100.2</v>
      </c>
      <c r="EQ66" s="42">
        <v>100.2</v>
      </c>
      <c r="ER66" s="42">
        <v>100.2</v>
      </c>
      <c r="ES66" s="42">
        <v>100.2</v>
      </c>
      <c r="ET66" s="42">
        <v>102</v>
      </c>
      <c r="EU66" s="42">
        <v>102</v>
      </c>
      <c r="EV66" s="42">
        <v>102</v>
      </c>
      <c r="EW66" s="42">
        <v>102</v>
      </c>
      <c r="EX66" s="42">
        <v>102</v>
      </c>
      <c r="EY66" s="42">
        <v>102.9</v>
      </c>
      <c r="EZ66" s="42">
        <v>103.2</v>
      </c>
      <c r="FA66" s="42">
        <v>103.2</v>
      </c>
      <c r="FB66" s="42">
        <v>103.2</v>
      </c>
      <c r="FC66" s="42">
        <v>102</v>
      </c>
      <c r="FD66" s="42">
        <v>102</v>
      </c>
      <c r="FE66" s="42">
        <v>102</v>
      </c>
      <c r="FF66" s="42">
        <v>102.4</v>
      </c>
      <c r="FG66" s="42">
        <v>102.8</v>
      </c>
      <c r="FH66" s="42">
        <v>102.8</v>
      </c>
      <c r="FI66" s="42">
        <v>103.1</v>
      </c>
      <c r="FJ66" s="42">
        <v>103.1</v>
      </c>
      <c r="FK66" s="42">
        <v>103.1</v>
      </c>
      <c r="FL66" s="42">
        <v>103.1</v>
      </c>
      <c r="FM66" s="42">
        <v>103.1</v>
      </c>
      <c r="FN66" s="42">
        <v>103.1</v>
      </c>
      <c r="FO66" s="42">
        <v>103.1</v>
      </c>
      <c r="FP66" s="42">
        <v>103.1</v>
      </c>
      <c r="FQ66" s="42">
        <v>105.2</v>
      </c>
      <c r="FR66" s="42">
        <v>105.2</v>
      </c>
      <c r="FS66" s="42">
        <v>105.2</v>
      </c>
      <c r="FT66" s="42">
        <v>105.2</v>
      </c>
      <c r="FU66" s="42">
        <v>105.2</v>
      </c>
      <c r="FV66" s="42">
        <v>107.9</v>
      </c>
      <c r="FW66" s="42">
        <v>107.85714285714286</v>
      </c>
      <c r="FX66" s="42">
        <v>107.85714285714286</v>
      </c>
      <c r="FY66" s="42">
        <v>107.85714285714286</v>
      </c>
      <c r="FZ66" s="42">
        <v>107.85714285714286</v>
      </c>
      <c r="GA66" s="42">
        <v>107.85714285714286</v>
      </c>
      <c r="GB66" s="42">
        <v>107.85714285714286</v>
      </c>
    </row>
    <row r="67" spans="1:184" s="40" customFormat="1" ht="12" x14ac:dyDescent="0.2">
      <c r="A67" s="40" t="s">
        <v>244</v>
      </c>
      <c r="B67" s="41">
        <v>6</v>
      </c>
      <c r="C67" s="42">
        <v>100</v>
      </c>
      <c r="D67" s="42">
        <v>100</v>
      </c>
      <c r="E67" s="42">
        <v>100</v>
      </c>
      <c r="F67" s="42">
        <v>100</v>
      </c>
      <c r="G67" s="42">
        <v>99.3</v>
      </c>
      <c r="H67" s="42">
        <v>99.3</v>
      </c>
      <c r="I67" s="42">
        <v>99.3</v>
      </c>
      <c r="J67" s="42">
        <v>100</v>
      </c>
      <c r="K67" s="42">
        <v>100</v>
      </c>
      <c r="L67" s="42">
        <v>100</v>
      </c>
      <c r="M67" s="42">
        <v>100</v>
      </c>
      <c r="N67" s="42">
        <v>101.5</v>
      </c>
      <c r="O67" s="42">
        <v>101.5</v>
      </c>
      <c r="P67" s="42">
        <v>101.5</v>
      </c>
      <c r="Q67" s="42">
        <v>102.4</v>
      </c>
      <c r="R67" s="42">
        <v>102.4</v>
      </c>
      <c r="S67" s="42">
        <v>102.4</v>
      </c>
      <c r="T67" s="42">
        <v>102.4</v>
      </c>
      <c r="U67" s="42">
        <v>102.4</v>
      </c>
      <c r="V67" s="42">
        <v>102.4</v>
      </c>
      <c r="W67" s="42">
        <v>102.4</v>
      </c>
      <c r="X67" s="42">
        <v>102.4</v>
      </c>
      <c r="Y67" s="42">
        <v>102.4</v>
      </c>
      <c r="Z67" s="42">
        <v>102.4</v>
      </c>
      <c r="AA67" s="42">
        <v>102.4</v>
      </c>
      <c r="AB67" s="42">
        <v>102.4</v>
      </c>
      <c r="AC67" s="42">
        <v>102.4</v>
      </c>
      <c r="AD67" s="42">
        <v>104.2</v>
      </c>
      <c r="AE67" s="42">
        <v>104.2</v>
      </c>
      <c r="AF67" s="42">
        <v>101.8</v>
      </c>
      <c r="AG67" s="42">
        <v>101.8</v>
      </c>
      <c r="AH67" s="42">
        <v>101.8</v>
      </c>
      <c r="AI67" s="42">
        <v>101.8</v>
      </c>
      <c r="AJ67" s="42">
        <v>101.8</v>
      </c>
      <c r="AK67" s="42">
        <v>101.8</v>
      </c>
      <c r="AL67" s="42">
        <v>101.8</v>
      </c>
      <c r="AM67" s="42">
        <v>101.8</v>
      </c>
      <c r="AN67" s="42">
        <v>101.8</v>
      </c>
      <c r="AO67" s="42">
        <v>103.3</v>
      </c>
      <c r="AP67" s="42">
        <v>103.3</v>
      </c>
      <c r="AQ67" s="42">
        <v>103.3</v>
      </c>
      <c r="AR67" s="42">
        <v>103.3</v>
      </c>
      <c r="AS67" s="42">
        <v>103.3</v>
      </c>
      <c r="AT67" s="42">
        <v>103.3</v>
      </c>
      <c r="AU67" s="42">
        <v>103.3</v>
      </c>
      <c r="AV67" s="42">
        <v>103.3</v>
      </c>
      <c r="AW67" s="42">
        <v>103.3</v>
      </c>
      <c r="AX67" s="42">
        <v>103.3</v>
      </c>
      <c r="AY67" s="42">
        <v>103.8</v>
      </c>
      <c r="AZ67" s="42">
        <v>103.8</v>
      </c>
      <c r="BA67" s="42">
        <v>106.8</v>
      </c>
      <c r="BB67" s="42">
        <v>106.8</v>
      </c>
      <c r="BC67" s="42">
        <v>106.8</v>
      </c>
      <c r="BD67" s="42">
        <v>106.8</v>
      </c>
      <c r="BE67" s="42">
        <v>106.8</v>
      </c>
      <c r="BF67" s="42">
        <v>106.8</v>
      </c>
      <c r="BG67" s="42">
        <v>106.8</v>
      </c>
      <c r="BH67" s="42">
        <v>106.8</v>
      </c>
      <c r="BI67" s="42">
        <v>106.8</v>
      </c>
      <c r="BJ67" s="42">
        <v>106.8</v>
      </c>
      <c r="BK67" s="41">
        <v>6</v>
      </c>
      <c r="BL67" s="42">
        <v>103</v>
      </c>
      <c r="BM67" s="42">
        <v>103</v>
      </c>
      <c r="BN67" s="42">
        <v>103</v>
      </c>
      <c r="BO67" s="42">
        <v>103</v>
      </c>
      <c r="BP67" s="42">
        <v>103</v>
      </c>
      <c r="BQ67" s="42">
        <v>103</v>
      </c>
      <c r="BR67" s="42">
        <v>103.9</v>
      </c>
      <c r="BS67" s="42">
        <v>103.9</v>
      </c>
      <c r="BT67" s="42">
        <v>103.9</v>
      </c>
      <c r="BU67" s="42">
        <v>103.9</v>
      </c>
      <c r="BV67" s="42">
        <v>103.9</v>
      </c>
      <c r="BW67" s="42">
        <v>103.9</v>
      </c>
      <c r="BX67" s="42">
        <v>103.9</v>
      </c>
      <c r="BY67" s="42">
        <v>103.9</v>
      </c>
      <c r="BZ67" s="42">
        <v>117.6</v>
      </c>
      <c r="CA67" s="42">
        <v>117.6</v>
      </c>
      <c r="CB67" s="42">
        <v>117.6</v>
      </c>
      <c r="CC67" s="42">
        <v>117.6</v>
      </c>
      <c r="CD67" s="42">
        <v>118.3</v>
      </c>
      <c r="CE67" s="42">
        <v>118.3</v>
      </c>
      <c r="CF67" s="42">
        <v>118.3</v>
      </c>
      <c r="CG67" s="42">
        <v>118.3</v>
      </c>
      <c r="CH67" s="42">
        <v>118.8</v>
      </c>
      <c r="CI67" s="42">
        <v>118.8</v>
      </c>
      <c r="CJ67" s="42">
        <v>118.8</v>
      </c>
      <c r="CK67" s="42">
        <v>118.8</v>
      </c>
      <c r="CL67" s="42">
        <v>118.8</v>
      </c>
      <c r="CM67" s="42">
        <v>118.8</v>
      </c>
      <c r="CN67" s="42">
        <v>118.8</v>
      </c>
      <c r="CO67" s="42">
        <v>118.8</v>
      </c>
      <c r="CP67" s="42">
        <v>118.8</v>
      </c>
      <c r="CQ67" s="42">
        <v>119.4</v>
      </c>
      <c r="CR67" s="42">
        <v>119.4</v>
      </c>
      <c r="CS67" s="42">
        <v>119.4</v>
      </c>
      <c r="CT67" s="42">
        <v>119.4</v>
      </c>
      <c r="CU67" s="42">
        <v>119.4</v>
      </c>
      <c r="CV67" s="42">
        <v>119.4</v>
      </c>
      <c r="CW67" s="42">
        <v>119.4</v>
      </c>
      <c r="CX67" s="42">
        <v>119.4</v>
      </c>
      <c r="CY67" s="42">
        <v>119.4</v>
      </c>
      <c r="CZ67" s="42">
        <v>119.4</v>
      </c>
      <c r="DA67" s="42">
        <v>119.8</v>
      </c>
      <c r="DB67" s="42">
        <v>119.8</v>
      </c>
      <c r="DC67" s="42">
        <v>119.8</v>
      </c>
      <c r="DD67" s="42">
        <v>120.3</v>
      </c>
      <c r="DE67" s="42">
        <v>120.3</v>
      </c>
      <c r="DF67" s="42">
        <v>120.3</v>
      </c>
      <c r="DG67" s="42">
        <v>121.2</v>
      </c>
      <c r="DH67" s="42">
        <v>121.2</v>
      </c>
      <c r="DI67" s="42">
        <v>117</v>
      </c>
      <c r="DJ67" s="42">
        <v>117</v>
      </c>
      <c r="DK67" s="42">
        <v>117</v>
      </c>
      <c r="DL67" s="42">
        <v>117</v>
      </c>
      <c r="DM67" s="42">
        <v>117</v>
      </c>
      <c r="DN67" s="42">
        <v>117</v>
      </c>
      <c r="DO67" s="42">
        <v>117</v>
      </c>
      <c r="DP67" s="42">
        <v>117</v>
      </c>
      <c r="DQ67" s="42">
        <v>117</v>
      </c>
      <c r="DR67" s="42">
        <v>117</v>
      </c>
      <c r="DS67" s="42">
        <v>117</v>
      </c>
      <c r="DT67" s="41">
        <v>9</v>
      </c>
      <c r="DU67" s="42">
        <v>98.3</v>
      </c>
      <c r="DV67" s="42">
        <v>98.3</v>
      </c>
      <c r="DW67" s="42">
        <v>98.3</v>
      </c>
      <c r="DX67" s="42">
        <v>98.3</v>
      </c>
      <c r="DY67" s="42">
        <v>98.3</v>
      </c>
      <c r="DZ67" s="42">
        <v>98.3</v>
      </c>
      <c r="EA67" s="42">
        <v>98.3</v>
      </c>
      <c r="EB67" s="42">
        <v>98.3</v>
      </c>
      <c r="EC67" s="42">
        <v>98.3</v>
      </c>
      <c r="ED67" s="42">
        <v>100.3</v>
      </c>
      <c r="EE67" s="42">
        <v>100.2</v>
      </c>
      <c r="EF67" s="42">
        <v>100.2</v>
      </c>
      <c r="EG67" s="42">
        <v>100.2</v>
      </c>
      <c r="EH67" s="42">
        <v>100.2</v>
      </c>
      <c r="EI67" s="42">
        <v>107.8</v>
      </c>
      <c r="EJ67" s="42">
        <v>108.7</v>
      </c>
      <c r="EK67" s="42">
        <v>110</v>
      </c>
      <c r="EL67" s="42">
        <v>110</v>
      </c>
      <c r="EM67" s="42">
        <v>110</v>
      </c>
      <c r="EN67" s="42">
        <v>110</v>
      </c>
      <c r="EO67" s="42">
        <v>110</v>
      </c>
      <c r="EP67" s="42">
        <v>110</v>
      </c>
      <c r="EQ67" s="42">
        <v>110</v>
      </c>
      <c r="ER67" s="42">
        <v>110</v>
      </c>
      <c r="ES67" s="42">
        <v>110</v>
      </c>
      <c r="ET67" s="42">
        <v>110</v>
      </c>
      <c r="EU67" s="42">
        <v>111.3</v>
      </c>
      <c r="EV67" s="42">
        <v>111.3</v>
      </c>
      <c r="EW67" s="42">
        <v>111.3</v>
      </c>
      <c r="EX67" s="42">
        <v>111.3</v>
      </c>
      <c r="EY67" s="42">
        <v>110.6</v>
      </c>
      <c r="EZ67" s="42">
        <v>109.2</v>
      </c>
      <c r="FA67" s="42">
        <v>109.2</v>
      </c>
      <c r="FB67" s="42">
        <v>109.2</v>
      </c>
      <c r="FC67" s="42">
        <v>109.2</v>
      </c>
      <c r="FD67" s="42">
        <v>109.2</v>
      </c>
      <c r="FE67" s="42">
        <v>109.2</v>
      </c>
      <c r="FF67" s="42">
        <v>109.8</v>
      </c>
      <c r="FG67" s="42">
        <v>113</v>
      </c>
      <c r="FH67" s="42">
        <v>113</v>
      </c>
      <c r="FI67" s="42">
        <v>114.9</v>
      </c>
      <c r="FJ67" s="42">
        <v>114.9</v>
      </c>
      <c r="FK67" s="42">
        <v>114.9</v>
      </c>
      <c r="FL67" s="42">
        <v>114.9</v>
      </c>
      <c r="FM67" s="42">
        <v>114.9</v>
      </c>
      <c r="FN67" s="42">
        <v>114.9</v>
      </c>
      <c r="FO67" s="42">
        <v>114.9</v>
      </c>
      <c r="FP67" s="42">
        <v>114.9</v>
      </c>
      <c r="FQ67" s="42">
        <v>120.5</v>
      </c>
      <c r="FR67" s="42">
        <v>119.6</v>
      </c>
      <c r="FS67" s="42">
        <v>119.6</v>
      </c>
      <c r="FT67" s="42">
        <v>119.6</v>
      </c>
      <c r="FU67" s="42">
        <v>121.4</v>
      </c>
      <c r="FV67" s="42">
        <v>121.4</v>
      </c>
      <c r="FW67" s="42">
        <v>121.43333333333332</v>
      </c>
      <c r="FX67" s="42">
        <v>121.43333333333332</v>
      </c>
      <c r="FY67" s="42">
        <v>121.43333333333332</v>
      </c>
      <c r="FZ67" s="42">
        <v>121.43333333333332</v>
      </c>
      <c r="GA67" s="42">
        <v>121.43333333333332</v>
      </c>
      <c r="GB67" s="42">
        <v>121.43333333333332</v>
      </c>
    </row>
    <row r="68" spans="1:184" s="40" customFormat="1" ht="12" x14ac:dyDescent="0.2">
      <c r="A68" s="40" t="s">
        <v>245</v>
      </c>
      <c r="B68" s="41">
        <v>3</v>
      </c>
      <c r="C68" s="42">
        <v>100</v>
      </c>
      <c r="D68" s="42">
        <v>100</v>
      </c>
      <c r="E68" s="42">
        <v>100</v>
      </c>
      <c r="F68" s="42">
        <v>100</v>
      </c>
      <c r="G68" s="42">
        <v>100</v>
      </c>
      <c r="H68" s="42">
        <v>100</v>
      </c>
      <c r="I68" s="42">
        <v>100</v>
      </c>
      <c r="J68" s="42">
        <v>100</v>
      </c>
      <c r="K68" s="42">
        <v>100</v>
      </c>
      <c r="L68" s="42">
        <v>100</v>
      </c>
      <c r="M68" s="42">
        <v>100</v>
      </c>
      <c r="N68" s="42">
        <v>103.4</v>
      </c>
      <c r="O68" s="42">
        <v>103.4</v>
      </c>
      <c r="P68" s="42">
        <v>105.5</v>
      </c>
      <c r="Q68" s="42">
        <v>105.5</v>
      </c>
      <c r="R68" s="42">
        <v>105.5</v>
      </c>
      <c r="S68" s="42">
        <v>105.5</v>
      </c>
      <c r="T68" s="42">
        <v>105.5</v>
      </c>
      <c r="U68" s="42">
        <v>105.5</v>
      </c>
      <c r="V68" s="42">
        <v>107.7</v>
      </c>
      <c r="W68" s="42">
        <v>107.7</v>
      </c>
      <c r="X68" s="42">
        <v>109</v>
      </c>
      <c r="Y68" s="42">
        <v>109</v>
      </c>
      <c r="Z68" s="42">
        <v>109</v>
      </c>
      <c r="AA68" s="42">
        <v>109</v>
      </c>
      <c r="AB68" s="42">
        <v>109</v>
      </c>
      <c r="AC68" s="42">
        <v>109</v>
      </c>
      <c r="AD68" s="42">
        <v>109</v>
      </c>
      <c r="AE68" s="42">
        <v>109</v>
      </c>
      <c r="AF68" s="42">
        <v>109</v>
      </c>
      <c r="AG68" s="42">
        <v>109</v>
      </c>
      <c r="AH68" s="42">
        <v>109</v>
      </c>
      <c r="AI68" s="42">
        <v>109</v>
      </c>
      <c r="AJ68" s="42">
        <v>103.7</v>
      </c>
      <c r="AK68" s="42">
        <v>103.7</v>
      </c>
      <c r="AL68" s="42">
        <v>103.7</v>
      </c>
      <c r="AM68" s="42">
        <v>103.7</v>
      </c>
      <c r="AN68" s="42">
        <v>103.7</v>
      </c>
      <c r="AO68" s="42">
        <v>103.7</v>
      </c>
      <c r="AP68" s="42">
        <v>103.7</v>
      </c>
      <c r="AQ68" s="42">
        <v>103.7</v>
      </c>
      <c r="AR68" s="42">
        <v>103.7</v>
      </c>
      <c r="AS68" s="42">
        <v>103.7</v>
      </c>
      <c r="AT68" s="42">
        <v>103.7</v>
      </c>
      <c r="AU68" s="42">
        <v>103.7</v>
      </c>
      <c r="AV68" s="42">
        <v>103.7</v>
      </c>
      <c r="AW68" s="42">
        <v>103.7</v>
      </c>
      <c r="AX68" s="42">
        <v>103.7</v>
      </c>
      <c r="AY68" s="42">
        <v>103.7</v>
      </c>
      <c r="AZ68" s="42">
        <v>103.7</v>
      </c>
      <c r="BA68" s="42">
        <v>103.7</v>
      </c>
      <c r="BB68" s="42">
        <v>103.7</v>
      </c>
      <c r="BC68" s="42">
        <v>103.7</v>
      </c>
      <c r="BD68" s="42">
        <v>103.7</v>
      </c>
      <c r="BE68" s="42">
        <v>103.7</v>
      </c>
      <c r="BF68" s="42">
        <v>103.7</v>
      </c>
      <c r="BG68" s="42">
        <v>103.7</v>
      </c>
      <c r="BH68" s="42">
        <v>103.7</v>
      </c>
      <c r="BI68" s="42">
        <v>103.7</v>
      </c>
      <c r="BJ68" s="42">
        <v>103.7</v>
      </c>
      <c r="BK68" s="41">
        <v>4</v>
      </c>
      <c r="BL68" s="42">
        <v>100.7</v>
      </c>
      <c r="BM68" s="42">
        <v>100.7</v>
      </c>
      <c r="BN68" s="42">
        <v>100.7</v>
      </c>
      <c r="BO68" s="42">
        <v>100.7</v>
      </c>
      <c r="BP68" s="42">
        <v>100.7</v>
      </c>
      <c r="BQ68" s="42">
        <v>100.7</v>
      </c>
      <c r="BR68" s="42">
        <v>103.5</v>
      </c>
      <c r="BS68" s="42">
        <v>103.5</v>
      </c>
      <c r="BT68" s="42">
        <v>103.5</v>
      </c>
      <c r="BU68" s="42">
        <v>103.5</v>
      </c>
      <c r="BV68" s="42">
        <v>103.5</v>
      </c>
      <c r="BW68" s="42">
        <v>103.5</v>
      </c>
      <c r="BX68" s="42">
        <v>103.5</v>
      </c>
      <c r="BY68" s="42">
        <v>105.9</v>
      </c>
      <c r="BZ68" s="42">
        <v>105.9</v>
      </c>
      <c r="CA68" s="42">
        <v>105.9</v>
      </c>
      <c r="CB68" s="42">
        <v>105.9</v>
      </c>
      <c r="CC68" s="42">
        <v>105.6</v>
      </c>
      <c r="CD68" s="42">
        <v>105.6</v>
      </c>
      <c r="CE68" s="42">
        <v>105.6</v>
      </c>
      <c r="CF68" s="42">
        <v>105.6</v>
      </c>
      <c r="CG68" s="42">
        <v>105.6</v>
      </c>
      <c r="CH68" s="42">
        <v>105.6</v>
      </c>
      <c r="CI68" s="42">
        <v>105.6</v>
      </c>
      <c r="CJ68" s="42">
        <v>105.9</v>
      </c>
      <c r="CK68" s="42">
        <v>105.9</v>
      </c>
      <c r="CL68" s="42">
        <v>105.9</v>
      </c>
      <c r="CM68" s="42">
        <v>105.9</v>
      </c>
      <c r="CN68" s="42">
        <v>105.9</v>
      </c>
      <c r="CO68" s="42">
        <v>105.9</v>
      </c>
      <c r="CP68" s="42">
        <v>111.5</v>
      </c>
      <c r="CQ68" s="42">
        <v>111.5</v>
      </c>
      <c r="CR68" s="42">
        <v>111.5</v>
      </c>
      <c r="CS68" s="42">
        <v>111.5</v>
      </c>
      <c r="CT68" s="42">
        <v>111.5</v>
      </c>
      <c r="CU68" s="42">
        <v>111.5</v>
      </c>
      <c r="CV68" s="42">
        <v>111.5</v>
      </c>
      <c r="CW68" s="42">
        <v>111.5</v>
      </c>
      <c r="CX68" s="42">
        <v>111.5</v>
      </c>
      <c r="CY68" s="42">
        <v>111.5</v>
      </c>
      <c r="CZ68" s="42">
        <v>111.5</v>
      </c>
      <c r="DA68" s="42">
        <v>111.5</v>
      </c>
      <c r="DB68" s="42">
        <v>111.5</v>
      </c>
      <c r="DC68" s="42">
        <v>111.5</v>
      </c>
      <c r="DD68" s="42">
        <v>113.5</v>
      </c>
      <c r="DE68" s="42">
        <v>113.5</v>
      </c>
      <c r="DF68" s="42">
        <v>113.5</v>
      </c>
      <c r="DG68" s="42">
        <v>114.1</v>
      </c>
      <c r="DH68" s="42">
        <v>114.1</v>
      </c>
      <c r="DI68" s="42">
        <v>116</v>
      </c>
      <c r="DJ68" s="42">
        <v>116</v>
      </c>
      <c r="DK68" s="42">
        <v>116</v>
      </c>
      <c r="DL68" s="42">
        <v>116</v>
      </c>
      <c r="DM68" s="42">
        <v>116.7</v>
      </c>
      <c r="DN68" s="42">
        <v>120.4</v>
      </c>
      <c r="DO68" s="42">
        <v>120.4</v>
      </c>
      <c r="DP68" s="42">
        <v>120.4</v>
      </c>
      <c r="DQ68" s="42">
        <v>120.4</v>
      </c>
      <c r="DR68" s="42">
        <v>120.4</v>
      </c>
      <c r="DS68" s="42">
        <v>120.4</v>
      </c>
      <c r="DT68" s="41">
        <v>4</v>
      </c>
      <c r="DU68" s="42">
        <v>103.9</v>
      </c>
      <c r="DV68" s="42">
        <v>103.9</v>
      </c>
      <c r="DW68" s="42">
        <v>105.5</v>
      </c>
      <c r="DX68" s="42">
        <v>105.5</v>
      </c>
      <c r="DY68" s="42">
        <v>105.5</v>
      </c>
      <c r="DZ68" s="42">
        <v>105.5</v>
      </c>
      <c r="EA68" s="42">
        <v>105.5</v>
      </c>
      <c r="EB68" s="42">
        <v>107.6</v>
      </c>
      <c r="EC68" s="42">
        <v>107.6</v>
      </c>
      <c r="ED68" s="42">
        <v>107.6</v>
      </c>
      <c r="EE68" s="42">
        <v>107.6</v>
      </c>
      <c r="EF68" s="42">
        <v>107.6</v>
      </c>
      <c r="EG68" s="42">
        <v>107.6</v>
      </c>
      <c r="EH68" s="42">
        <v>107.6</v>
      </c>
      <c r="EI68" s="42">
        <v>109.4</v>
      </c>
      <c r="EJ68" s="42">
        <v>109.4</v>
      </c>
      <c r="EK68" s="42">
        <v>109.4</v>
      </c>
      <c r="EL68" s="42">
        <v>109.4</v>
      </c>
      <c r="EM68" s="42">
        <v>109.4</v>
      </c>
      <c r="EN68" s="42">
        <v>109.4</v>
      </c>
      <c r="EO68" s="42">
        <v>109.4</v>
      </c>
      <c r="EP68" s="42">
        <v>109.4</v>
      </c>
      <c r="EQ68" s="42">
        <v>109.4</v>
      </c>
      <c r="ER68" s="42">
        <v>109.4</v>
      </c>
      <c r="ES68" s="42">
        <v>109.4</v>
      </c>
      <c r="ET68" s="42">
        <v>110.6</v>
      </c>
      <c r="EU68" s="42">
        <v>110.6</v>
      </c>
      <c r="EV68" s="42">
        <v>111.6</v>
      </c>
      <c r="EW68" s="42">
        <v>111.6</v>
      </c>
      <c r="EX68" s="42">
        <v>111.6</v>
      </c>
      <c r="EY68" s="42">
        <v>110.6</v>
      </c>
      <c r="EZ68" s="42">
        <v>111.6</v>
      </c>
      <c r="FA68" s="42">
        <v>111.6</v>
      </c>
      <c r="FB68" s="42">
        <v>111.6</v>
      </c>
      <c r="FC68" s="42">
        <v>111.6</v>
      </c>
      <c r="FD68" s="42">
        <v>111.6</v>
      </c>
      <c r="FE68" s="42">
        <v>111.6</v>
      </c>
      <c r="FF68" s="42">
        <v>112.4</v>
      </c>
      <c r="FG68" s="42">
        <v>112.4</v>
      </c>
      <c r="FH68" s="42">
        <v>113.2</v>
      </c>
      <c r="FI68" s="42">
        <v>113.2</v>
      </c>
      <c r="FJ68" s="42">
        <v>113.2</v>
      </c>
      <c r="FK68" s="42">
        <v>113.2</v>
      </c>
      <c r="FL68" s="42">
        <v>113.2</v>
      </c>
      <c r="FM68" s="42">
        <v>113.2</v>
      </c>
      <c r="FN68" s="42">
        <v>113.2</v>
      </c>
      <c r="FO68" s="42">
        <v>113.2</v>
      </c>
      <c r="FP68" s="42">
        <v>113.2</v>
      </c>
      <c r="FQ68" s="42">
        <v>115.9</v>
      </c>
      <c r="FR68" s="42">
        <v>115.9</v>
      </c>
      <c r="FS68" s="42">
        <v>115.9</v>
      </c>
      <c r="FT68" s="42">
        <v>116.4</v>
      </c>
      <c r="FU68" s="42">
        <v>116.4</v>
      </c>
      <c r="FV68" s="42">
        <v>116.4</v>
      </c>
      <c r="FW68" s="42">
        <v>116.35</v>
      </c>
      <c r="FX68" s="42">
        <v>116.35</v>
      </c>
      <c r="FY68" s="42">
        <v>116.35</v>
      </c>
      <c r="FZ68" s="42">
        <v>116.35</v>
      </c>
      <c r="GA68" s="42">
        <v>116.35</v>
      </c>
      <c r="GB68" s="42">
        <v>116.35</v>
      </c>
    </row>
    <row r="69" spans="1:184" s="40" customFormat="1" ht="12" x14ac:dyDescent="0.2">
      <c r="A69" s="40" t="s">
        <v>246</v>
      </c>
      <c r="B69" s="41">
        <v>1</v>
      </c>
      <c r="C69" s="42">
        <v>100</v>
      </c>
      <c r="D69" s="42">
        <v>100</v>
      </c>
      <c r="E69" s="42">
        <v>100</v>
      </c>
      <c r="F69" s="42">
        <v>100</v>
      </c>
      <c r="G69" s="42">
        <v>100</v>
      </c>
      <c r="H69" s="42">
        <v>100</v>
      </c>
      <c r="I69" s="42">
        <v>100</v>
      </c>
      <c r="J69" s="42">
        <v>100</v>
      </c>
      <c r="K69" s="42">
        <v>100</v>
      </c>
      <c r="L69" s="42">
        <v>100</v>
      </c>
      <c r="M69" s="42">
        <v>100</v>
      </c>
      <c r="N69" s="42">
        <v>100</v>
      </c>
      <c r="O69" s="42">
        <v>100</v>
      </c>
      <c r="P69" s="42">
        <v>100</v>
      </c>
      <c r="Q69" s="42">
        <v>100</v>
      </c>
      <c r="R69" s="42">
        <v>100</v>
      </c>
      <c r="S69" s="42">
        <v>100</v>
      </c>
      <c r="T69" s="42">
        <v>100</v>
      </c>
      <c r="U69" s="42">
        <v>100</v>
      </c>
      <c r="V69" s="42">
        <v>100</v>
      </c>
      <c r="W69" s="42">
        <v>100</v>
      </c>
      <c r="X69" s="42">
        <v>100</v>
      </c>
      <c r="Y69" s="42">
        <v>100</v>
      </c>
      <c r="Z69" s="42">
        <v>100</v>
      </c>
      <c r="AA69" s="42">
        <v>100</v>
      </c>
      <c r="AB69" s="42">
        <v>100</v>
      </c>
      <c r="AC69" s="42">
        <v>100</v>
      </c>
      <c r="AD69" s="42">
        <v>100</v>
      </c>
      <c r="AE69" s="42">
        <v>100</v>
      </c>
      <c r="AF69" s="42">
        <v>100</v>
      </c>
      <c r="AG69" s="42">
        <v>112.5</v>
      </c>
      <c r="AH69" s="42">
        <v>112.5</v>
      </c>
      <c r="AI69" s="42">
        <v>112.5</v>
      </c>
      <c r="AJ69" s="42">
        <v>112.5</v>
      </c>
      <c r="AK69" s="42">
        <v>112.5</v>
      </c>
      <c r="AL69" s="42">
        <v>112.5</v>
      </c>
      <c r="AM69" s="42">
        <v>112.5</v>
      </c>
      <c r="AN69" s="42">
        <v>112.7</v>
      </c>
      <c r="AO69" s="42">
        <v>117.5</v>
      </c>
      <c r="AP69" s="42">
        <v>117.5</v>
      </c>
      <c r="AQ69" s="42">
        <v>117.5</v>
      </c>
      <c r="AR69" s="42">
        <v>117.5</v>
      </c>
      <c r="AS69" s="42">
        <v>117.5</v>
      </c>
      <c r="AT69" s="42">
        <v>117.5</v>
      </c>
      <c r="AU69" s="42">
        <v>117.5</v>
      </c>
      <c r="AV69" s="42">
        <v>117.5</v>
      </c>
      <c r="AW69" s="42">
        <v>117.5</v>
      </c>
      <c r="AX69" s="42">
        <v>117.5</v>
      </c>
      <c r="AY69" s="42">
        <v>117.5</v>
      </c>
      <c r="AZ69" s="42">
        <v>117.5</v>
      </c>
      <c r="BA69" s="42">
        <v>117.5</v>
      </c>
      <c r="BB69" s="42">
        <v>117.5</v>
      </c>
      <c r="BC69" s="42">
        <v>117.5</v>
      </c>
      <c r="BD69" s="42">
        <v>117.5</v>
      </c>
      <c r="BE69" s="42">
        <v>117.5</v>
      </c>
      <c r="BF69" s="42">
        <v>117.5</v>
      </c>
      <c r="BG69" s="42">
        <v>117.5</v>
      </c>
      <c r="BH69" s="42">
        <v>117.5</v>
      </c>
      <c r="BI69" s="42">
        <v>117.5</v>
      </c>
      <c r="BJ69" s="42">
        <v>117.5</v>
      </c>
      <c r="BK69" s="41"/>
      <c r="BL69" s="42"/>
      <c r="BM69" s="42"/>
      <c r="BN69" s="42"/>
      <c r="BO69" s="42"/>
      <c r="BP69" s="42"/>
      <c r="BQ69" s="42"/>
      <c r="BR69" s="42"/>
      <c r="BS69" s="42"/>
      <c r="BT69" s="42"/>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c r="DI69" s="42"/>
      <c r="DJ69" s="42"/>
      <c r="DK69" s="42"/>
      <c r="DL69" s="42"/>
      <c r="DM69" s="42"/>
      <c r="DN69" s="42"/>
      <c r="DO69" s="42"/>
      <c r="DP69" s="42"/>
      <c r="DQ69" s="42"/>
      <c r="DR69" s="42"/>
      <c r="DS69" s="42"/>
      <c r="DT69" s="41"/>
      <c r="DU69" s="42"/>
      <c r="DV69" s="42"/>
      <c r="DW69" s="42"/>
      <c r="DX69" s="42"/>
      <c r="DY69" s="42"/>
      <c r="DZ69" s="42"/>
      <c r="EA69" s="42"/>
      <c r="EB69" s="42"/>
      <c r="EC69" s="42"/>
      <c r="ED69" s="42"/>
      <c r="EE69" s="42"/>
      <c r="EF69" s="42"/>
      <c r="EG69" s="42"/>
      <c r="EH69" s="42"/>
      <c r="EI69" s="42"/>
      <c r="EJ69" s="42"/>
      <c r="EK69" s="42"/>
      <c r="EL69" s="42"/>
      <c r="EM69" s="42"/>
      <c r="EN69" s="42"/>
      <c r="EO69" s="42"/>
      <c r="EP69" s="42"/>
      <c r="EQ69" s="42"/>
      <c r="ER69" s="42"/>
      <c r="ES69" s="42"/>
      <c r="ET69" s="42"/>
      <c r="EU69" s="42"/>
      <c r="EV69" s="42"/>
      <c r="EW69" s="42"/>
      <c r="EX69" s="42"/>
      <c r="EY69" s="42"/>
      <c r="EZ69" s="42"/>
      <c r="FA69" s="42"/>
      <c r="FB69" s="42"/>
      <c r="FC69" s="42"/>
      <c r="FD69" s="42"/>
      <c r="FE69" s="42"/>
      <c r="FF69" s="42"/>
      <c r="FG69" s="42"/>
      <c r="FH69" s="42"/>
      <c r="FI69" s="42"/>
      <c r="FJ69" s="42"/>
      <c r="FK69" s="42"/>
      <c r="FL69" s="42"/>
      <c r="FM69" s="42"/>
      <c r="FN69" s="42"/>
      <c r="FO69" s="42"/>
      <c r="FP69" s="42"/>
      <c r="FQ69" s="42"/>
      <c r="FR69" s="42"/>
      <c r="FS69" s="42"/>
      <c r="FT69" s="42"/>
      <c r="FU69" s="42"/>
      <c r="FV69" s="42"/>
      <c r="FW69" s="42"/>
      <c r="FX69" s="42"/>
      <c r="FY69" s="42"/>
      <c r="FZ69" s="42"/>
      <c r="GA69" s="42"/>
      <c r="GB69" s="42"/>
    </row>
    <row r="70" spans="1:184" x14ac:dyDescent="0.25">
      <c r="B70" s="37"/>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37"/>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37"/>
      <c r="FR70" s="44"/>
      <c r="FS70" s="44"/>
      <c r="FT70" s="44"/>
      <c r="FU70" s="44"/>
      <c r="FV70" s="44"/>
      <c r="FW70" s="44"/>
      <c r="FX70" s="44"/>
      <c r="FY70" s="44"/>
      <c r="FZ70" s="44"/>
      <c r="GA70" s="44"/>
      <c r="GB70" s="44"/>
    </row>
    <row r="71" spans="1:184" x14ac:dyDescent="0.25">
      <c r="A71" s="4" t="s">
        <v>247</v>
      </c>
      <c r="B71" s="35">
        <f>B72</f>
        <v>57</v>
      </c>
      <c r="C71" s="36">
        <f t="shared" ref="C71:BJ71" si="49">C72</f>
        <v>99.536842105263162</v>
      </c>
      <c r="D71" s="36">
        <f t="shared" si="49"/>
        <v>99.536842105263162</v>
      </c>
      <c r="E71" s="36">
        <f t="shared" si="49"/>
        <v>99.536842105263162</v>
      </c>
      <c r="F71" s="36">
        <f t="shared" si="49"/>
        <v>99.536842105263162</v>
      </c>
      <c r="G71" s="36">
        <f t="shared" si="49"/>
        <v>99.536842105263162</v>
      </c>
      <c r="H71" s="36">
        <f t="shared" si="49"/>
        <v>99.536842105263162</v>
      </c>
      <c r="I71" s="36">
        <f t="shared" si="49"/>
        <v>99.536842105263162</v>
      </c>
      <c r="J71" s="36">
        <f t="shared" si="49"/>
        <v>99.536842105263162</v>
      </c>
      <c r="K71" s="36">
        <f t="shared" si="49"/>
        <v>99.536842105263162</v>
      </c>
      <c r="L71" s="36">
        <f t="shared" si="49"/>
        <v>99.536842105263162</v>
      </c>
      <c r="M71" s="36">
        <f t="shared" si="49"/>
        <v>99.536842105263162</v>
      </c>
      <c r="N71" s="36">
        <f t="shared" si="49"/>
        <v>99.536842105263162</v>
      </c>
      <c r="O71" s="36">
        <f t="shared" si="49"/>
        <v>99.536842105263162</v>
      </c>
      <c r="P71" s="36">
        <f t="shared" si="49"/>
        <v>100.08070175438597</v>
      </c>
      <c r="Q71" s="36">
        <f t="shared" si="49"/>
        <v>100.08070175438597</v>
      </c>
      <c r="R71" s="36">
        <f t="shared" si="49"/>
        <v>100.08070175438597</v>
      </c>
      <c r="S71" s="36">
        <f t="shared" si="49"/>
        <v>100.08070175438597</v>
      </c>
      <c r="T71" s="36">
        <f t="shared" si="49"/>
        <v>100.08070175438597</v>
      </c>
      <c r="U71" s="36">
        <f t="shared" si="49"/>
        <v>100.08070175438597</v>
      </c>
      <c r="V71" s="36">
        <f t="shared" si="49"/>
        <v>100.08070175438597</v>
      </c>
      <c r="W71" s="36">
        <f t="shared" si="49"/>
        <v>100.08070175438597</v>
      </c>
      <c r="X71" s="36">
        <f t="shared" si="49"/>
        <v>100.26491228070176</v>
      </c>
      <c r="Y71" s="36">
        <f t="shared" si="49"/>
        <v>100.26491228070176</v>
      </c>
      <c r="Z71" s="36">
        <f t="shared" si="49"/>
        <v>100.26491228070176</v>
      </c>
      <c r="AA71" s="36">
        <f t="shared" si="49"/>
        <v>100.26491228070176</v>
      </c>
      <c r="AB71" s="36">
        <f t="shared" si="49"/>
        <v>100.26491228070176</v>
      </c>
      <c r="AC71" s="36">
        <f t="shared" si="49"/>
        <v>100.54561403508771</v>
      </c>
      <c r="AD71" s="36">
        <f t="shared" si="49"/>
        <v>101.33508771929823</v>
      </c>
      <c r="AE71" s="36">
        <f t="shared" si="49"/>
        <v>101.49298245614034</v>
      </c>
      <c r="AF71" s="36">
        <f t="shared" si="49"/>
        <v>101.49298245614034</v>
      </c>
      <c r="AG71" s="36">
        <f t="shared" si="49"/>
        <v>101.49298245614034</v>
      </c>
      <c r="AH71" s="36">
        <f t="shared" si="49"/>
        <v>101.49298245614034</v>
      </c>
      <c r="AI71" s="36">
        <f t="shared" si="49"/>
        <v>101.49298245614034</v>
      </c>
      <c r="AJ71" s="36">
        <f t="shared" si="49"/>
        <v>101.49298245614034</v>
      </c>
      <c r="AK71" s="36">
        <f t="shared" si="49"/>
        <v>101.49298245614034</v>
      </c>
      <c r="AL71" s="36">
        <f t="shared" si="49"/>
        <v>101.49298245614034</v>
      </c>
      <c r="AM71" s="36">
        <f t="shared" si="49"/>
        <v>101.49298245614034</v>
      </c>
      <c r="AN71" s="36">
        <f t="shared" si="49"/>
        <v>101.49298245614034</v>
      </c>
      <c r="AO71" s="36">
        <f t="shared" si="49"/>
        <v>111.54561403508771</v>
      </c>
      <c r="AP71" s="36">
        <f t="shared" si="49"/>
        <v>111.54561403508771</v>
      </c>
      <c r="AQ71" s="36">
        <f t="shared" si="49"/>
        <v>113.24035087719298</v>
      </c>
      <c r="AR71" s="36">
        <f t="shared" si="49"/>
        <v>122.30701754385964</v>
      </c>
      <c r="AS71" s="36">
        <f t="shared" si="49"/>
        <v>122.30701754385964</v>
      </c>
      <c r="AT71" s="36">
        <f t="shared" si="49"/>
        <v>122.30701754385964</v>
      </c>
      <c r="AU71" s="36">
        <f t="shared" si="49"/>
        <v>122.87192982456142</v>
      </c>
      <c r="AV71" s="36">
        <f t="shared" si="49"/>
        <v>122.87192982456142</v>
      </c>
      <c r="AW71" s="36">
        <f t="shared" si="49"/>
        <v>115.97719298245616</v>
      </c>
      <c r="AX71" s="36">
        <f t="shared" si="49"/>
        <v>115.97719298245616</v>
      </c>
      <c r="AY71" s="36">
        <f t="shared" si="49"/>
        <v>115.97719298245616</v>
      </c>
      <c r="AZ71" s="36">
        <f t="shared" si="49"/>
        <v>115.97719298245616</v>
      </c>
      <c r="BA71" s="36">
        <f t="shared" si="49"/>
        <v>115.97719298245616</v>
      </c>
      <c r="BB71" s="36">
        <f t="shared" si="49"/>
        <v>116.24736842105264</v>
      </c>
      <c r="BC71" s="36">
        <f t="shared" si="49"/>
        <v>116.24736842105264</v>
      </c>
      <c r="BD71" s="36">
        <f t="shared" si="49"/>
        <v>116.52105263157895</v>
      </c>
      <c r="BE71" s="36">
        <f t="shared" si="49"/>
        <v>116.52105263157895</v>
      </c>
      <c r="BF71" s="36">
        <f t="shared" si="49"/>
        <v>116.52105263157895</v>
      </c>
      <c r="BG71" s="36">
        <f t="shared" si="49"/>
        <v>116.52105263157895</v>
      </c>
      <c r="BH71" s="36">
        <f t="shared" si="49"/>
        <v>116.52105263157895</v>
      </c>
      <c r="BI71" s="36">
        <f t="shared" si="49"/>
        <v>116.52105263157895</v>
      </c>
      <c r="BJ71" s="36">
        <f t="shared" si="49"/>
        <v>116.52105263157895</v>
      </c>
      <c r="BK71" s="35">
        <f>BK72</f>
        <v>52</v>
      </c>
      <c r="BL71" s="36">
        <f>BL72</f>
        <v>100.10769230769232</v>
      </c>
      <c r="BM71" s="36">
        <f t="shared" ref="BM71:DS71" si="50">BM72</f>
        <v>107.27307692307694</v>
      </c>
      <c r="BN71" s="36">
        <f t="shared" si="50"/>
        <v>107.27307692307694</v>
      </c>
      <c r="BO71" s="36">
        <f t="shared" si="50"/>
        <v>107.27307692307694</v>
      </c>
      <c r="BP71" s="36">
        <f t="shared" si="50"/>
        <v>107.27307692307694</v>
      </c>
      <c r="BQ71" s="36">
        <f t="shared" si="50"/>
        <v>107.27307692307694</v>
      </c>
      <c r="BR71" s="36">
        <f t="shared" si="50"/>
        <v>107.27307692307694</v>
      </c>
      <c r="BS71" s="36">
        <f t="shared" si="50"/>
        <v>107.43269230769231</v>
      </c>
      <c r="BT71" s="36">
        <f t="shared" si="50"/>
        <v>107.43269230769231</v>
      </c>
      <c r="BU71" s="36">
        <f t="shared" si="50"/>
        <v>107.43269230769231</v>
      </c>
      <c r="BV71" s="36">
        <f t="shared" si="50"/>
        <v>107.43269230769231</v>
      </c>
      <c r="BW71" s="36">
        <f t="shared" si="50"/>
        <v>107.43269230769231</v>
      </c>
      <c r="BX71" s="36">
        <f t="shared" si="50"/>
        <v>107.43269230769231</v>
      </c>
      <c r="BY71" s="36">
        <f t="shared" si="50"/>
        <v>107.43269230769231</v>
      </c>
      <c r="BZ71" s="36">
        <f t="shared" si="50"/>
        <v>107.43269230769231</v>
      </c>
      <c r="CA71" s="36">
        <f t="shared" si="50"/>
        <v>107.43269230769231</v>
      </c>
      <c r="CB71" s="36">
        <f t="shared" si="50"/>
        <v>107.43269230769231</v>
      </c>
      <c r="CC71" s="36">
        <f t="shared" si="50"/>
        <v>107.43269230769231</v>
      </c>
      <c r="CD71" s="36">
        <f t="shared" si="50"/>
        <v>107.43269230769231</v>
      </c>
      <c r="CE71" s="36">
        <f t="shared" si="50"/>
        <v>107.43269230769231</v>
      </c>
      <c r="CF71" s="36">
        <f t="shared" si="50"/>
        <v>107.43269230769231</v>
      </c>
      <c r="CG71" s="36">
        <f t="shared" si="50"/>
        <v>107.43269230769231</v>
      </c>
      <c r="CH71" s="36">
        <f t="shared" si="50"/>
        <v>107.43269230769231</v>
      </c>
      <c r="CI71" s="36">
        <f t="shared" si="50"/>
        <v>107.43269230769231</v>
      </c>
      <c r="CJ71" s="36">
        <f t="shared" si="50"/>
        <v>107.50576923076923</v>
      </c>
      <c r="CK71" s="36">
        <f t="shared" si="50"/>
        <v>107.50576923076923</v>
      </c>
      <c r="CL71" s="36">
        <f t="shared" si="50"/>
        <v>107.50576923076923</v>
      </c>
      <c r="CM71" s="36">
        <f t="shared" si="50"/>
        <v>107.50576923076923</v>
      </c>
      <c r="CN71" s="36">
        <f t="shared" si="50"/>
        <v>107.50576923076923</v>
      </c>
      <c r="CO71" s="36">
        <f t="shared" si="50"/>
        <v>107.50576923076923</v>
      </c>
      <c r="CP71" s="36">
        <f t="shared" si="50"/>
        <v>107.50576923076923</v>
      </c>
      <c r="CQ71" s="36">
        <f t="shared" si="50"/>
        <v>107.50576923076923</v>
      </c>
      <c r="CR71" s="36">
        <f t="shared" si="50"/>
        <v>107.50576923076923</v>
      </c>
      <c r="CS71" s="36">
        <f t="shared" si="50"/>
        <v>112.81346153846154</v>
      </c>
      <c r="CT71" s="36">
        <f t="shared" si="50"/>
        <v>112.81346153846154</v>
      </c>
      <c r="CU71" s="36">
        <f t="shared" si="50"/>
        <v>112.81346153846154</v>
      </c>
      <c r="CV71" s="36">
        <f t="shared" si="50"/>
        <v>112.81346153846154</v>
      </c>
      <c r="CW71" s="36">
        <f t="shared" si="50"/>
        <v>112.82115384615386</v>
      </c>
      <c r="CX71" s="36">
        <f t="shared" si="50"/>
        <v>112.82115384615386</v>
      </c>
      <c r="CY71" s="36">
        <f t="shared" si="50"/>
        <v>112.82115384615386</v>
      </c>
      <c r="CZ71" s="36">
        <f t="shared" si="50"/>
        <v>112.82115384615386</v>
      </c>
      <c r="DA71" s="36">
        <f t="shared" si="50"/>
        <v>110.1673076923077</v>
      </c>
      <c r="DB71" s="36">
        <f t="shared" si="50"/>
        <v>110.1673076923077</v>
      </c>
      <c r="DC71" s="36">
        <f t="shared" si="50"/>
        <v>110.1673076923077</v>
      </c>
      <c r="DD71" s="36">
        <f t="shared" si="50"/>
        <v>110.1673076923077</v>
      </c>
      <c r="DE71" s="36">
        <f t="shared" si="50"/>
        <v>110.1673076923077</v>
      </c>
      <c r="DF71" s="36">
        <f t="shared" si="50"/>
        <v>110.1673076923077</v>
      </c>
      <c r="DG71" s="36">
        <f t="shared" si="50"/>
        <v>111.58269230769233</v>
      </c>
      <c r="DH71" s="36">
        <f t="shared" si="50"/>
        <v>111.58269230769233</v>
      </c>
      <c r="DI71" s="36">
        <f t="shared" si="50"/>
        <v>111.58653846153848</v>
      </c>
      <c r="DJ71" s="36">
        <f t="shared" si="50"/>
        <v>111.58269230769233</v>
      </c>
      <c r="DK71" s="36">
        <f t="shared" si="50"/>
        <v>111.58653846153848</v>
      </c>
      <c r="DL71" s="36">
        <f t="shared" si="50"/>
        <v>111.58269230769233</v>
      </c>
      <c r="DM71" s="36">
        <f t="shared" si="50"/>
        <v>111.58269230769233</v>
      </c>
      <c r="DN71" s="36">
        <f t="shared" si="50"/>
        <v>113.91346153846156</v>
      </c>
      <c r="DO71" s="36">
        <f t="shared" si="50"/>
        <v>113.91346153846156</v>
      </c>
      <c r="DP71" s="36">
        <f t="shared" si="50"/>
        <v>113.91346153846156</v>
      </c>
      <c r="DQ71" s="36">
        <f t="shared" si="50"/>
        <v>113.91346153846156</v>
      </c>
      <c r="DR71" s="36">
        <f t="shared" si="50"/>
        <v>113.91346153846156</v>
      </c>
      <c r="DS71" s="36">
        <f t="shared" si="50"/>
        <v>113.91346153846156</v>
      </c>
      <c r="DT71" s="35">
        <f>DT72</f>
        <v>44</v>
      </c>
      <c r="DU71" s="45">
        <f>DU72</f>
        <v>100.25454545454545</v>
      </c>
      <c r="DV71" s="45">
        <f t="shared" ref="DV71:GB71" si="51">DV72</f>
        <v>100.25454545454545</v>
      </c>
      <c r="DW71" s="45">
        <f t="shared" si="51"/>
        <v>100.25454545454545</v>
      </c>
      <c r="DX71" s="45">
        <f t="shared" si="51"/>
        <v>100.25454545454545</v>
      </c>
      <c r="DY71" s="45">
        <f t="shared" si="51"/>
        <v>100.25454545454545</v>
      </c>
      <c r="DZ71" s="45">
        <f t="shared" si="51"/>
        <v>100.25454545454545</v>
      </c>
      <c r="EA71" s="45">
        <f t="shared" si="51"/>
        <v>100.25454545454545</v>
      </c>
      <c r="EB71" s="45">
        <f t="shared" si="51"/>
        <v>100.25454545454545</v>
      </c>
      <c r="EC71" s="45">
        <f t="shared" si="51"/>
        <v>100.25454545454545</v>
      </c>
      <c r="ED71" s="45">
        <f t="shared" si="51"/>
        <v>100.25454545454545</v>
      </c>
      <c r="EE71" s="45">
        <f t="shared" si="51"/>
        <v>100.25454545454545</v>
      </c>
      <c r="EF71" s="45">
        <f t="shared" si="51"/>
        <v>100.25454545454545</v>
      </c>
      <c r="EG71" s="45">
        <f t="shared" si="51"/>
        <v>100.25454545454545</v>
      </c>
      <c r="EH71" s="45">
        <f t="shared" si="51"/>
        <v>100.25454545454545</v>
      </c>
      <c r="EI71" s="45">
        <f t="shared" si="51"/>
        <v>100.25454545454545</v>
      </c>
      <c r="EJ71" s="45">
        <f t="shared" si="51"/>
        <v>100.25454545454545</v>
      </c>
      <c r="EK71" s="45">
        <f t="shared" si="51"/>
        <v>100.25454545454545</v>
      </c>
      <c r="EL71" s="45">
        <f t="shared" si="51"/>
        <v>100.25454545454545</v>
      </c>
      <c r="EM71" s="45">
        <f t="shared" si="51"/>
        <v>100.25454545454545</v>
      </c>
      <c r="EN71" s="45">
        <f t="shared" si="51"/>
        <v>100.25454545454545</v>
      </c>
      <c r="EO71" s="45">
        <f t="shared" si="51"/>
        <v>100.25454545454545</v>
      </c>
      <c r="EP71" s="45">
        <f t="shared" si="51"/>
        <v>100.25454545454545</v>
      </c>
      <c r="EQ71" s="45">
        <f t="shared" si="51"/>
        <v>100.25454545454545</v>
      </c>
      <c r="ER71" s="45">
        <f t="shared" si="51"/>
        <v>99.763636363636365</v>
      </c>
      <c r="ES71" s="45">
        <f t="shared" si="51"/>
        <v>99.763636363636365</v>
      </c>
      <c r="ET71" s="45">
        <f t="shared" si="51"/>
        <v>100.39772727272727</v>
      </c>
      <c r="EU71" s="45">
        <f t="shared" si="51"/>
        <v>101.03181818181817</v>
      </c>
      <c r="EV71" s="45">
        <f t="shared" si="51"/>
        <v>101.03181818181817</v>
      </c>
      <c r="EW71" s="45">
        <f t="shared" si="51"/>
        <v>101.03181818181817</v>
      </c>
      <c r="EX71" s="45">
        <f t="shared" si="51"/>
        <v>101.03181818181817</v>
      </c>
      <c r="EY71" s="45">
        <f t="shared" si="51"/>
        <v>101.03181818181817</v>
      </c>
      <c r="EZ71" s="45">
        <f t="shared" si="51"/>
        <v>101.03181818181817</v>
      </c>
      <c r="FA71" s="45">
        <f t="shared" si="51"/>
        <v>101.03181818181817</v>
      </c>
      <c r="FB71" s="45">
        <f t="shared" si="51"/>
        <v>101.03181818181817</v>
      </c>
      <c r="FC71" s="45">
        <f t="shared" si="51"/>
        <v>101.03181818181817</v>
      </c>
      <c r="FD71" s="45">
        <f t="shared" si="51"/>
        <v>101.03181818181817</v>
      </c>
      <c r="FE71" s="45">
        <f t="shared" si="51"/>
        <v>101.03181818181817</v>
      </c>
      <c r="FF71" s="45">
        <f t="shared" si="51"/>
        <v>101.03181818181817</v>
      </c>
      <c r="FG71" s="45">
        <f t="shared" si="51"/>
        <v>101.03181818181817</v>
      </c>
      <c r="FH71" s="45">
        <f t="shared" si="51"/>
        <v>122.54772727272726</v>
      </c>
      <c r="FI71" s="45">
        <f t="shared" si="51"/>
        <v>121.94772727272726</v>
      </c>
      <c r="FJ71" s="45">
        <f t="shared" si="51"/>
        <v>121.94772727272726</v>
      </c>
      <c r="FK71" s="45">
        <f t="shared" si="51"/>
        <v>121.94772727272726</v>
      </c>
      <c r="FL71" s="45">
        <f t="shared" si="51"/>
        <v>121.94772727272726</v>
      </c>
      <c r="FM71" s="45">
        <f t="shared" si="51"/>
        <v>121.94772727272726</v>
      </c>
      <c r="FN71" s="45">
        <f t="shared" si="51"/>
        <v>121.94772727272726</v>
      </c>
      <c r="FO71" s="45">
        <f t="shared" si="51"/>
        <v>121.94772727272726</v>
      </c>
      <c r="FP71" s="45">
        <f t="shared" si="51"/>
        <v>121.94772727272726</v>
      </c>
      <c r="FQ71" s="45">
        <f t="shared" si="51"/>
        <v>121.94772727272726</v>
      </c>
      <c r="FR71" s="36">
        <f t="shared" si="51"/>
        <v>121.94772727272726</v>
      </c>
      <c r="FS71" s="36">
        <f t="shared" si="51"/>
        <v>121.94772727272726</v>
      </c>
      <c r="FT71" s="36">
        <f t="shared" si="51"/>
        <v>121.94772727272726</v>
      </c>
      <c r="FU71" s="36">
        <f t="shared" si="51"/>
        <v>123.82954545454544</v>
      </c>
      <c r="FV71" s="36">
        <f t="shared" si="51"/>
        <v>125.46590909090907</v>
      </c>
      <c r="FW71" s="36">
        <f t="shared" si="51"/>
        <v>135.75227272727273</v>
      </c>
      <c r="FX71" s="36">
        <f t="shared" si="51"/>
        <v>135.75227272727273</v>
      </c>
      <c r="FY71" s="36">
        <f t="shared" si="51"/>
        <v>135.75227272727273</v>
      </c>
      <c r="FZ71" s="36">
        <f t="shared" si="51"/>
        <v>135.75227272727273</v>
      </c>
      <c r="GA71" s="36">
        <f t="shared" si="51"/>
        <v>135.75227272727273</v>
      </c>
      <c r="GB71" s="36">
        <f t="shared" si="51"/>
        <v>135.75227272727273</v>
      </c>
    </row>
    <row r="72" spans="1:184" x14ac:dyDescent="0.25">
      <c r="A72" t="s">
        <v>248</v>
      </c>
      <c r="B72" s="37">
        <f>SUM(B73:B76)</f>
        <v>57</v>
      </c>
      <c r="C72" s="38">
        <f t="shared" ref="C72:BJ72" si="52">(C73*$B$73+C74*$B$74+C75*$B$75+C76*$B$76)/$B$72</f>
        <v>99.536842105263162</v>
      </c>
      <c r="D72" s="38">
        <f t="shared" si="52"/>
        <v>99.536842105263162</v>
      </c>
      <c r="E72" s="38">
        <f t="shared" si="52"/>
        <v>99.536842105263162</v>
      </c>
      <c r="F72" s="38">
        <f t="shared" si="52"/>
        <v>99.536842105263162</v>
      </c>
      <c r="G72" s="38">
        <f t="shared" si="52"/>
        <v>99.536842105263162</v>
      </c>
      <c r="H72" s="38">
        <f t="shared" si="52"/>
        <v>99.536842105263162</v>
      </c>
      <c r="I72" s="38">
        <f t="shared" si="52"/>
        <v>99.536842105263162</v>
      </c>
      <c r="J72" s="38">
        <f t="shared" si="52"/>
        <v>99.536842105263162</v>
      </c>
      <c r="K72" s="38">
        <f t="shared" si="52"/>
        <v>99.536842105263162</v>
      </c>
      <c r="L72" s="38">
        <f t="shared" si="52"/>
        <v>99.536842105263162</v>
      </c>
      <c r="M72" s="38">
        <f t="shared" si="52"/>
        <v>99.536842105263162</v>
      </c>
      <c r="N72" s="38">
        <f t="shared" si="52"/>
        <v>99.536842105263162</v>
      </c>
      <c r="O72" s="38">
        <f t="shared" si="52"/>
        <v>99.536842105263162</v>
      </c>
      <c r="P72" s="38">
        <f t="shared" si="52"/>
        <v>100.08070175438597</v>
      </c>
      <c r="Q72" s="38">
        <f t="shared" si="52"/>
        <v>100.08070175438597</v>
      </c>
      <c r="R72" s="38">
        <f t="shared" si="52"/>
        <v>100.08070175438597</v>
      </c>
      <c r="S72" s="38">
        <f t="shared" si="52"/>
        <v>100.08070175438597</v>
      </c>
      <c r="T72" s="38">
        <f t="shared" si="52"/>
        <v>100.08070175438597</v>
      </c>
      <c r="U72" s="38">
        <f t="shared" si="52"/>
        <v>100.08070175438597</v>
      </c>
      <c r="V72" s="38">
        <f t="shared" si="52"/>
        <v>100.08070175438597</v>
      </c>
      <c r="W72" s="38">
        <f t="shared" si="52"/>
        <v>100.08070175438597</v>
      </c>
      <c r="X72" s="38">
        <f t="shared" si="52"/>
        <v>100.26491228070176</v>
      </c>
      <c r="Y72" s="38">
        <f t="shared" si="52"/>
        <v>100.26491228070176</v>
      </c>
      <c r="Z72" s="38">
        <f t="shared" si="52"/>
        <v>100.26491228070176</v>
      </c>
      <c r="AA72" s="38">
        <f t="shared" si="52"/>
        <v>100.26491228070176</v>
      </c>
      <c r="AB72" s="38">
        <f t="shared" si="52"/>
        <v>100.26491228070176</v>
      </c>
      <c r="AC72" s="38">
        <f t="shared" si="52"/>
        <v>100.54561403508771</v>
      </c>
      <c r="AD72" s="38">
        <f t="shared" si="52"/>
        <v>101.33508771929823</v>
      </c>
      <c r="AE72" s="38">
        <f t="shared" si="52"/>
        <v>101.49298245614034</v>
      </c>
      <c r="AF72" s="38">
        <f t="shared" si="52"/>
        <v>101.49298245614034</v>
      </c>
      <c r="AG72" s="38">
        <f t="shared" si="52"/>
        <v>101.49298245614034</v>
      </c>
      <c r="AH72" s="38">
        <f t="shared" si="52"/>
        <v>101.49298245614034</v>
      </c>
      <c r="AI72" s="38">
        <f t="shared" si="52"/>
        <v>101.49298245614034</v>
      </c>
      <c r="AJ72" s="38">
        <f t="shared" si="52"/>
        <v>101.49298245614034</v>
      </c>
      <c r="AK72" s="38">
        <f t="shared" si="52"/>
        <v>101.49298245614034</v>
      </c>
      <c r="AL72" s="38">
        <f t="shared" si="52"/>
        <v>101.49298245614034</v>
      </c>
      <c r="AM72" s="38">
        <f t="shared" si="52"/>
        <v>101.49298245614034</v>
      </c>
      <c r="AN72" s="38">
        <f t="shared" si="52"/>
        <v>101.49298245614034</v>
      </c>
      <c r="AO72" s="38">
        <f t="shared" si="52"/>
        <v>111.54561403508771</v>
      </c>
      <c r="AP72" s="38">
        <f t="shared" si="52"/>
        <v>111.54561403508771</v>
      </c>
      <c r="AQ72" s="38">
        <f t="shared" si="52"/>
        <v>113.24035087719298</v>
      </c>
      <c r="AR72" s="38">
        <f t="shared" si="52"/>
        <v>122.30701754385964</v>
      </c>
      <c r="AS72" s="38">
        <f t="shared" si="52"/>
        <v>122.30701754385964</v>
      </c>
      <c r="AT72" s="38">
        <f t="shared" si="52"/>
        <v>122.30701754385964</v>
      </c>
      <c r="AU72" s="38">
        <f t="shared" si="52"/>
        <v>122.87192982456142</v>
      </c>
      <c r="AV72" s="38">
        <f t="shared" si="52"/>
        <v>122.87192982456142</v>
      </c>
      <c r="AW72" s="38">
        <f t="shared" si="52"/>
        <v>115.97719298245616</v>
      </c>
      <c r="AX72" s="38">
        <f t="shared" si="52"/>
        <v>115.97719298245616</v>
      </c>
      <c r="AY72" s="38">
        <f t="shared" si="52"/>
        <v>115.97719298245616</v>
      </c>
      <c r="AZ72" s="38">
        <f t="shared" si="52"/>
        <v>115.97719298245616</v>
      </c>
      <c r="BA72" s="38">
        <f t="shared" si="52"/>
        <v>115.97719298245616</v>
      </c>
      <c r="BB72" s="38">
        <f t="shared" si="52"/>
        <v>116.24736842105264</v>
      </c>
      <c r="BC72" s="38">
        <f t="shared" si="52"/>
        <v>116.24736842105264</v>
      </c>
      <c r="BD72" s="38">
        <f t="shared" si="52"/>
        <v>116.52105263157895</v>
      </c>
      <c r="BE72" s="38">
        <f t="shared" si="52"/>
        <v>116.52105263157895</v>
      </c>
      <c r="BF72" s="38">
        <f t="shared" si="52"/>
        <v>116.52105263157895</v>
      </c>
      <c r="BG72" s="38">
        <f t="shared" si="52"/>
        <v>116.52105263157895</v>
      </c>
      <c r="BH72" s="38">
        <f t="shared" si="52"/>
        <v>116.52105263157895</v>
      </c>
      <c r="BI72" s="38">
        <f t="shared" si="52"/>
        <v>116.52105263157895</v>
      </c>
      <c r="BJ72" s="38">
        <f t="shared" si="52"/>
        <v>116.52105263157895</v>
      </c>
      <c r="BK72" s="37">
        <f>SUM(BK73:BK76)</f>
        <v>52</v>
      </c>
      <c r="BL72" s="38">
        <f>(BL73*$BK$73+BL74*$BK$74+BL75*$BK$75+BL76*$BK$76)/$BK$72</f>
        <v>100.10769230769232</v>
      </c>
      <c r="BM72" s="38">
        <f t="shared" ref="BM72:DS72" si="53">(BM73*$BK$73+BM74*$BK$74+BM75*$BK$75+BM76*$BK$76)/$BK$72</f>
        <v>107.27307692307694</v>
      </c>
      <c r="BN72" s="38">
        <f t="shared" si="53"/>
        <v>107.27307692307694</v>
      </c>
      <c r="BO72" s="38">
        <f t="shared" si="53"/>
        <v>107.27307692307694</v>
      </c>
      <c r="BP72" s="38">
        <f t="shared" si="53"/>
        <v>107.27307692307694</v>
      </c>
      <c r="BQ72" s="38">
        <f t="shared" si="53"/>
        <v>107.27307692307694</v>
      </c>
      <c r="BR72" s="38">
        <f t="shared" si="53"/>
        <v>107.27307692307694</v>
      </c>
      <c r="BS72" s="38">
        <f t="shared" si="53"/>
        <v>107.43269230769231</v>
      </c>
      <c r="BT72" s="38">
        <f t="shared" si="53"/>
        <v>107.43269230769231</v>
      </c>
      <c r="BU72" s="38">
        <f t="shared" si="53"/>
        <v>107.43269230769231</v>
      </c>
      <c r="BV72" s="38">
        <f t="shared" si="53"/>
        <v>107.43269230769231</v>
      </c>
      <c r="BW72" s="38">
        <f t="shared" si="53"/>
        <v>107.43269230769231</v>
      </c>
      <c r="BX72" s="38">
        <f t="shared" si="53"/>
        <v>107.43269230769231</v>
      </c>
      <c r="BY72" s="38">
        <f t="shared" si="53"/>
        <v>107.43269230769231</v>
      </c>
      <c r="BZ72" s="38">
        <f t="shared" si="53"/>
        <v>107.43269230769231</v>
      </c>
      <c r="CA72" s="38">
        <f t="shared" si="53"/>
        <v>107.43269230769231</v>
      </c>
      <c r="CB72" s="38">
        <f t="shared" si="53"/>
        <v>107.43269230769231</v>
      </c>
      <c r="CC72" s="38">
        <f t="shared" si="53"/>
        <v>107.43269230769231</v>
      </c>
      <c r="CD72" s="38">
        <f t="shared" si="53"/>
        <v>107.43269230769231</v>
      </c>
      <c r="CE72" s="38">
        <f t="shared" si="53"/>
        <v>107.43269230769231</v>
      </c>
      <c r="CF72" s="38">
        <f t="shared" si="53"/>
        <v>107.43269230769231</v>
      </c>
      <c r="CG72" s="38">
        <f t="shared" si="53"/>
        <v>107.43269230769231</v>
      </c>
      <c r="CH72" s="38">
        <f t="shared" si="53"/>
        <v>107.43269230769231</v>
      </c>
      <c r="CI72" s="38">
        <f t="shared" si="53"/>
        <v>107.43269230769231</v>
      </c>
      <c r="CJ72" s="38">
        <f t="shared" si="53"/>
        <v>107.50576923076923</v>
      </c>
      <c r="CK72" s="38">
        <f t="shared" si="53"/>
        <v>107.50576923076923</v>
      </c>
      <c r="CL72" s="38">
        <f t="shared" si="53"/>
        <v>107.50576923076923</v>
      </c>
      <c r="CM72" s="38">
        <f t="shared" si="53"/>
        <v>107.50576923076923</v>
      </c>
      <c r="CN72" s="38">
        <f t="shared" si="53"/>
        <v>107.50576923076923</v>
      </c>
      <c r="CO72" s="38">
        <f t="shared" si="53"/>
        <v>107.50576923076923</v>
      </c>
      <c r="CP72" s="38">
        <f t="shared" si="53"/>
        <v>107.50576923076923</v>
      </c>
      <c r="CQ72" s="38">
        <f t="shared" si="53"/>
        <v>107.50576923076923</v>
      </c>
      <c r="CR72" s="38">
        <f t="shared" si="53"/>
        <v>107.50576923076923</v>
      </c>
      <c r="CS72" s="38">
        <f t="shared" si="53"/>
        <v>112.81346153846154</v>
      </c>
      <c r="CT72" s="38">
        <f t="shared" si="53"/>
        <v>112.81346153846154</v>
      </c>
      <c r="CU72" s="38">
        <f t="shared" si="53"/>
        <v>112.81346153846154</v>
      </c>
      <c r="CV72" s="38">
        <f t="shared" si="53"/>
        <v>112.81346153846154</v>
      </c>
      <c r="CW72" s="38">
        <f t="shared" si="53"/>
        <v>112.82115384615386</v>
      </c>
      <c r="CX72" s="38">
        <f t="shared" si="53"/>
        <v>112.82115384615386</v>
      </c>
      <c r="CY72" s="38">
        <f t="shared" si="53"/>
        <v>112.82115384615386</v>
      </c>
      <c r="CZ72" s="38">
        <f t="shared" si="53"/>
        <v>112.82115384615386</v>
      </c>
      <c r="DA72" s="38">
        <f t="shared" si="53"/>
        <v>110.1673076923077</v>
      </c>
      <c r="DB72" s="38">
        <f t="shared" si="53"/>
        <v>110.1673076923077</v>
      </c>
      <c r="DC72" s="38">
        <f t="shared" si="53"/>
        <v>110.1673076923077</v>
      </c>
      <c r="DD72" s="38">
        <f t="shared" si="53"/>
        <v>110.1673076923077</v>
      </c>
      <c r="DE72" s="38">
        <f t="shared" si="53"/>
        <v>110.1673076923077</v>
      </c>
      <c r="DF72" s="38">
        <f t="shared" si="53"/>
        <v>110.1673076923077</v>
      </c>
      <c r="DG72" s="38">
        <f t="shared" si="53"/>
        <v>111.58269230769233</v>
      </c>
      <c r="DH72" s="38">
        <f t="shared" si="53"/>
        <v>111.58269230769233</v>
      </c>
      <c r="DI72" s="38">
        <f t="shared" si="53"/>
        <v>111.58653846153848</v>
      </c>
      <c r="DJ72" s="38">
        <f t="shared" si="53"/>
        <v>111.58269230769233</v>
      </c>
      <c r="DK72" s="38">
        <f t="shared" si="53"/>
        <v>111.58653846153848</v>
      </c>
      <c r="DL72" s="38">
        <f t="shared" si="53"/>
        <v>111.58269230769233</v>
      </c>
      <c r="DM72" s="38">
        <f t="shared" si="53"/>
        <v>111.58269230769233</v>
      </c>
      <c r="DN72" s="38">
        <f t="shared" si="53"/>
        <v>113.91346153846156</v>
      </c>
      <c r="DO72" s="38">
        <f t="shared" si="53"/>
        <v>113.91346153846156</v>
      </c>
      <c r="DP72" s="38">
        <f t="shared" si="53"/>
        <v>113.91346153846156</v>
      </c>
      <c r="DQ72" s="38">
        <f t="shared" si="53"/>
        <v>113.91346153846156</v>
      </c>
      <c r="DR72" s="38">
        <f t="shared" si="53"/>
        <v>113.91346153846156</v>
      </c>
      <c r="DS72" s="38">
        <f t="shared" si="53"/>
        <v>113.91346153846156</v>
      </c>
      <c r="DT72" s="37">
        <f>SUM(DT73:DT76)</f>
        <v>44</v>
      </c>
      <c r="DU72" s="39">
        <f>(DU73*$DT$73+DU74*$DT$74+DU75*$DT$75+DU76*$DT$76)/$DT$72</f>
        <v>100.25454545454545</v>
      </c>
      <c r="DV72" s="39">
        <f t="shared" ref="DV72:GB72" si="54">(DV73*$DT$73+DV74*$DT$74+DV75*$DT$75+DV76*$DT$76)/$DT$72</f>
        <v>100.25454545454545</v>
      </c>
      <c r="DW72" s="39">
        <f t="shared" si="54"/>
        <v>100.25454545454545</v>
      </c>
      <c r="DX72" s="39">
        <f t="shared" si="54"/>
        <v>100.25454545454545</v>
      </c>
      <c r="DY72" s="39">
        <f t="shared" si="54"/>
        <v>100.25454545454545</v>
      </c>
      <c r="DZ72" s="39">
        <f t="shared" si="54"/>
        <v>100.25454545454545</v>
      </c>
      <c r="EA72" s="39">
        <f t="shared" si="54"/>
        <v>100.25454545454545</v>
      </c>
      <c r="EB72" s="39">
        <f t="shared" si="54"/>
        <v>100.25454545454545</v>
      </c>
      <c r="EC72" s="39">
        <f t="shared" si="54"/>
        <v>100.25454545454545</v>
      </c>
      <c r="ED72" s="39">
        <f t="shared" si="54"/>
        <v>100.25454545454545</v>
      </c>
      <c r="EE72" s="39">
        <f t="shared" si="54"/>
        <v>100.25454545454545</v>
      </c>
      <c r="EF72" s="39">
        <f t="shared" si="54"/>
        <v>100.25454545454545</v>
      </c>
      <c r="EG72" s="39">
        <f t="shared" si="54"/>
        <v>100.25454545454545</v>
      </c>
      <c r="EH72" s="39">
        <f t="shared" si="54"/>
        <v>100.25454545454545</v>
      </c>
      <c r="EI72" s="39">
        <f t="shared" si="54"/>
        <v>100.25454545454545</v>
      </c>
      <c r="EJ72" s="39">
        <f t="shared" si="54"/>
        <v>100.25454545454545</v>
      </c>
      <c r="EK72" s="39">
        <f t="shared" si="54"/>
        <v>100.25454545454545</v>
      </c>
      <c r="EL72" s="39">
        <f t="shared" si="54"/>
        <v>100.25454545454545</v>
      </c>
      <c r="EM72" s="39">
        <f t="shared" si="54"/>
        <v>100.25454545454545</v>
      </c>
      <c r="EN72" s="39">
        <f t="shared" si="54"/>
        <v>100.25454545454545</v>
      </c>
      <c r="EO72" s="39">
        <f t="shared" si="54"/>
        <v>100.25454545454545</v>
      </c>
      <c r="EP72" s="39">
        <f t="shared" si="54"/>
        <v>100.25454545454545</v>
      </c>
      <c r="EQ72" s="39">
        <f t="shared" si="54"/>
        <v>100.25454545454545</v>
      </c>
      <c r="ER72" s="39">
        <f t="shared" si="54"/>
        <v>99.763636363636365</v>
      </c>
      <c r="ES72" s="39">
        <f t="shared" si="54"/>
        <v>99.763636363636365</v>
      </c>
      <c r="ET72" s="39">
        <f t="shared" si="54"/>
        <v>100.39772727272727</v>
      </c>
      <c r="EU72" s="39">
        <f t="shared" si="54"/>
        <v>101.03181818181817</v>
      </c>
      <c r="EV72" s="39">
        <f t="shared" si="54"/>
        <v>101.03181818181817</v>
      </c>
      <c r="EW72" s="39">
        <f t="shared" si="54"/>
        <v>101.03181818181817</v>
      </c>
      <c r="EX72" s="39">
        <f t="shared" si="54"/>
        <v>101.03181818181817</v>
      </c>
      <c r="EY72" s="39">
        <f t="shared" si="54"/>
        <v>101.03181818181817</v>
      </c>
      <c r="EZ72" s="39">
        <f t="shared" si="54"/>
        <v>101.03181818181817</v>
      </c>
      <c r="FA72" s="39">
        <f t="shared" si="54"/>
        <v>101.03181818181817</v>
      </c>
      <c r="FB72" s="39">
        <f t="shared" si="54"/>
        <v>101.03181818181817</v>
      </c>
      <c r="FC72" s="39">
        <f t="shared" si="54"/>
        <v>101.03181818181817</v>
      </c>
      <c r="FD72" s="39">
        <f t="shared" si="54"/>
        <v>101.03181818181817</v>
      </c>
      <c r="FE72" s="39">
        <f t="shared" si="54"/>
        <v>101.03181818181817</v>
      </c>
      <c r="FF72" s="39">
        <f t="shared" si="54"/>
        <v>101.03181818181817</v>
      </c>
      <c r="FG72" s="39">
        <f t="shared" si="54"/>
        <v>101.03181818181817</v>
      </c>
      <c r="FH72" s="39">
        <f t="shared" si="54"/>
        <v>122.54772727272726</v>
      </c>
      <c r="FI72" s="39">
        <f t="shared" si="54"/>
        <v>121.94772727272726</v>
      </c>
      <c r="FJ72" s="39">
        <f t="shared" si="54"/>
        <v>121.94772727272726</v>
      </c>
      <c r="FK72" s="39">
        <f t="shared" si="54"/>
        <v>121.94772727272726</v>
      </c>
      <c r="FL72" s="39">
        <f t="shared" si="54"/>
        <v>121.94772727272726</v>
      </c>
      <c r="FM72" s="39">
        <f t="shared" si="54"/>
        <v>121.94772727272726</v>
      </c>
      <c r="FN72" s="39">
        <f t="shared" si="54"/>
        <v>121.94772727272726</v>
      </c>
      <c r="FO72" s="39">
        <f t="shared" si="54"/>
        <v>121.94772727272726</v>
      </c>
      <c r="FP72" s="39">
        <f t="shared" si="54"/>
        <v>121.94772727272726</v>
      </c>
      <c r="FQ72" s="39">
        <f t="shared" si="54"/>
        <v>121.94772727272726</v>
      </c>
      <c r="FR72" s="38">
        <f t="shared" si="54"/>
        <v>121.94772727272726</v>
      </c>
      <c r="FS72" s="38">
        <f t="shared" si="54"/>
        <v>121.94772727272726</v>
      </c>
      <c r="FT72" s="38">
        <f t="shared" si="54"/>
        <v>121.94772727272726</v>
      </c>
      <c r="FU72" s="38">
        <f t="shared" si="54"/>
        <v>123.82954545454544</v>
      </c>
      <c r="FV72" s="38">
        <f t="shared" si="54"/>
        <v>125.46590909090907</v>
      </c>
      <c r="FW72" s="38">
        <f t="shared" si="54"/>
        <v>135.75227272727273</v>
      </c>
      <c r="FX72" s="38">
        <f t="shared" si="54"/>
        <v>135.75227272727273</v>
      </c>
      <c r="FY72" s="38">
        <f t="shared" si="54"/>
        <v>135.75227272727273</v>
      </c>
      <c r="FZ72" s="38">
        <f t="shared" si="54"/>
        <v>135.75227272727273</v>
      </c>
      <c r="GA72" s="38">
        <f t="shared" si="54"/>
        <v>135.75227272727273</v>
      </c>
      <c r="GB72" s="38">
        <f t="shared" si="54"/>
        <v>135.75227272727273</v>
      </c>
    </row>
    <row r="73" spans="1:184" s="40" customFormat="1" ht="12" x14ac:dyDescent="0.2">
      <c r="A73" s="40" t="s">
        <v>249</v>
      </c>
      <c r="B73" s="41">
        <v>34</v>
      </c>
      <c r="C73" s="42">
        <v>100</v>
      </c>
      <c r="D73" s="42">
        <v>100</v>
      </c>
      <c r="E73" s="42">
        <v>100</v>
      </c>
      <c r="F73" s="42">
        <v>100</v>
      </c>
      <c r="G73" s="42">
        <v>100</v>
      </c>
      <c r="H73" s="42">
        <v>100</v>
      </c>
      <c r="I73" s="42">
        <v>100</v>
      </c>
      <c r="J73" s="42">
        <v>100</v>
      </c>
      <c r="K73" s="42">
        <v>100</v>
      </c>
      <c r="L73" s="42">
        <v>100</v>
      </c>
      <c r="M73" s="42">
        <v>100</v>
      </c>
      <c r="N73" s="42">
        <v>100</v>
      </c>
      <c r="O73" s="42">
        <v>100</v>
      </c>
      <c r="P73" s="42">
        <v>100</v>
      </c>
      <c r="Q73" s="42">
        <v>100</v>
      </c>
      <c r="R73" s="42">
        <v>100</v>
      </c>
      <c r="S73" s="42">
        <v>100</v>
      </c>
      <c r="T73" s="42">
        <v>100</v>
      </c>
      <c r="U73" s="42">
        <v>100</v>
      </c>
      <c r="V73" s="42">
        <v>100</v>
      </c>
      <c r="W73" s="42">
        <v>100</v>
      </c>
      <c r="X73" s="42">
        <v>100</v>
      </c>
      <c r="Y73" s="42">
        <v>100</v>
      </c>
      <c r="Z73" s="42">
        <v>100</v>
      </c>
      <c r="AA73" s="42">
        <v>100</v>
      </c>
      <c r="AB73" s="42">
        <v>100</v>
      </c>
      <c r="AC73" s="42">
        <v>100</v>
      </c>
      <c r="AD73" s="42">
        <v>100</v>
      </c>
      <c r="AE73" s="42">
        <v>100</v>
      </c>
      <c r="AF73" s="42">
        <v>100</v>
      </c>
      <c r="AG73" s="42">
        <v>100</v>
      </c>
      <c r="AH73" s="42">
        <v>100</v>
      </c>
      <c r="AI73" s="42">
        <v>100</v>
      </c>
      <c r="AJ73" s="42">
        <v>100</v>
      </c>
      <c r="AK73" s="42">
        <v>100</v>
      </c>
      <c r="AL73" s="42">
        <v>100</v>
      </c>
      <c r="AM73" s="42">
        <v>100</v>
      </c>
      <c r="AN73" s="42">
        <v>100</v>
      </c>
      <c r="AO73" s="42">
        <v>100</v>
      </c>
      <c r="AP73" s="42">
        <v>100</v>
      </c>
      <c r="AQ73" s="42">
        <v>100</v>
      </c>
      <c r="AR73" s="42">
        <v>115.2</v>
      </c>
      <c r="AS73" s="42">
        <v>115.2</v>
      </c>
      <c r="AT73" s="42">
        <v>115.2</v>
      </c>
      <c r="AU73" s="42">
        <v>115.2</v>
      </c>
      <c r="AV73" s="42">
        <v>115.2</v>
      </c>
      <c r="AW73" s="42">
        <v>115.2</v>
      </c>
      <c r="AX73" s="42">
        <v>115.2</v>
      </c>
      <c r="AY73" s="42">
        <v>115.2</v>
      </c>
      <c r="AZ73" s="42">
        <v>115.2</v>
      </c>
      <c r="BA73" s="42">
        <v>115.2</v>
      </c>
      <c r="BB73" s="42">
        <v>115.2</v>
      </c>
      <c r="BC73" s="42">
        <v>115.2</v>
      </c>
      <c r="BD73" s="42">
        <v>115.2</v>
      </c>
      <c r="BE73" s="42">
        <v>115.2</v>
      </c>
      <c r="BF73" s="42">
        <v>115.2</v>
      </c>
      <c r="BG73" s="42">
        <v>115.2</v>
      </c>
      <c r="BH73" s="42">
        <v>115.2</v>
      </c>
      <c r="BI73" s="42">
        <v>115.2</v>
      </c>
      <c r="BJ73" s="42">
        <v>115.2</v>
      </c>
      <c r="BK73" s="41">
        <v>27</v>
      </c>
      <c r="BL73" s="42">
        <v>100</v>
      </c>
      <c r="BM73" s="42">
        <v>113.8</v>
      </c>
      <c r="BN73" s="42">
        <v>113.8</v>
      </c>
      <c r="BO73" s="42">
        <v>113.8</v>
      </c>
      <c r="BP73" s="42">
        <v>113.8</v>
      </c>
      <c r="BQ73" s="42">
        <v>113.8</v>
      </c>
      <c r="BR73" s="42">
        <v>113.8</v>
      </c>
      <c r="BS73" s="42">
        <v>113.8</v>
      </c>
      <c r="BT73" s="42">
        <v>113.8</v>
      </c>
      <c r="BU73" s="42">
        <v>113.8</v>
      </c>
      <c r="BV73" s="42">
        <v>113.8</v>
      </c>
      <c r="BW73" s="42">
        <v>113.8</v>
      </c>
      <c r="BX73" s="42">
        <v>113.8</v>
      </c>
      <c r="BY73" s="42">
        <v>113.8</v>
      </c>
      <c r="BZ73" s="42">
        <v>113.8</v>
      </c>
      <c r="CA73" s="42">
        <v>113.8</v>
      </c>
      <c r="CB73" s="42">
        <v>113.8</v>
      </c>
      <c r="CC73" s="42">
        <v>113.8</v>
      </c>
      <c r="CD73" s="42">
        <v>113.8</v>
      </c>
      <c r="CE73" s="42">
        <v>113.8</v>
      </c>
      <c r="CF73" s="42">
        <v>113.8</v>
      </c>
      <c r="CG73" s="42">
        <v>113.8</v>
      </c>
      <c r="CH73" s="42">
        <v>113.8</v>
      </c>
      <c r="CI73" s="42">
        <v>113.8</v>
      </c>
      <c r="CJ73" s="42">
        <v>113.8</v>
      </c>
      <c r="CK73" s="42">
        <v>113.8</v>
      </c>
      <c r="CL73" s="42">
        <v>113.8</v>
      </c>
      <c r="CM73" s="42">
        <v>113.8</v>
      </c>
      <c r="CN73" s="42">
        <v>113.8</v>
      </c>
      <c r="CO73" s="42">
        <v>113.8</v>
      </c>
      <c r="CP73" s="42">
        <v>113.8</v>
      </c>
      <c r="CQ73" s="42">
        <v>113.8</v>
      </c>
      <c r="CR73" s="42">
        <v>113.8</v>
      </c>
      <c r="CS73" s="42">
        <v>113.8</v>
      </c>
      <c r="CT73" s="42">
        <v>113.8</v>
      </c>
      <c r="CU73" s="42">
        <v>113.8</v>
      </c>
      <c r="CV73" s="42">
        <v>113.8</v>
      </c>
      <c r="CW73" s="42">
        <v>113.8</v>
      </c>
      <c r="CX73" s="42">
        <v>113.8</v>
      </c>
      <c r="CY73" s="42">
        <v>113.8</v>
      </c>
      <c r="CZ73" s="42">
        <v>113.8</v>
      </c>
      <c r="DA73" s="42">
        <v>113.8</v>
      </c>
      <c r="DB73" s="42">
        <v>113.8</v>
      </c>
      <c r="DC73" s="42">
        <v>113.8</v>
      </c>
      <c r="DD73" s="42">
        <v>113.8</v>
      </c>
      <c r="DE73" s="42">
        <v>113.8</v>
      </c>
      <c r="DF73" s="42">
        <v>113.8</v>
      </c>
      <c r="DG73" s="42">
        <v>113.8</v>
      </c>
      <c r="DH73" s="42">
        <v>113.8</v>
      </c>
      <c r="DI73" s="42">
        <v>113.8</v>
      </c>
      <c r="DJ73" s="42">
        <v>113.8</v>
      </c>
      <c r="DK73" s="42">
        <v>113.8</v>
      </c>
      <c r="DL73" s="42">
        <v>113.8</v>
      </c>
      <c r="DM73" s="42">
        <v>113.8</v>
      </c>
      <c r="DN73" s="42">
        <v>113.8</v>
      </c>
      <c r="DO73" s="42">
        <v>113.8</v>
      </c>
      <c r="DP73" s="42">
        <v>113.8</v>
      </c>
      <c r="DQ73" s="42">
        <v>113.8</v>
      </c>
      <c r="DR73" s="42">
        <v>113.8</v>
      </c>
      <c r="DS73" s="42">
        <v>113.8</v>
      </c>
      <c r="DT73" s="41">
        <v>31</v>
      </c>
      <c r="DU73" s="42">
        <v>100</v>
      </c>
      <c r="DV73" s="42">
        <v>100</v>
      </c>
      <c r="DW73" s="42">
        <v>100</v>
      </c>
      <c r="DX73" s="42">
        <v>100</v>
      </c>
      <c r="DY73" s="42">
        <v>100</v>
      </c>
      <c r="DZ73" s="42">
        <v>100</v>
      </c>
      <c r="EA73" s="42">
        <v>100</v>
      </c>
      <c r="EB73" s="42">
        <v>100</v>
      </c>
      <c r="EC73" s="42">
        <v>100</v>
      </c>
      <c r="ED73" s="42">
        <v>100</v>
      </c>
      <c r="EE73" s="42">
        <v>100</v>
      </c>
      <c r="EF73" s="42">
        <v>100</v>
      </c>
      <c r="EG73" s="42">
        <v>100</v>
      </c>
      <c r="EH73" s="42">
        <v>100</v>
      </c>
      <c r="EI73" s="42">
        <v>100</v>
      </c>
      <c r="EJ73" s="42">
        <v>100</v>
      </c>
      <c r="EK73" s="42">
        <v>100</v>
      </c>
      <c r="EL73" s="42">
        <v>100</v>
      </c>
      <c r="EM73" s="42">
        <v>100</v>
      </c>
      <c r="EN73" s="42">
        <v>100</v>
      </c>
      <c r="EO73" s="42">
        <v>100</v>
      </c>
      <c r="EP73" s="42">
        <v>100</v>
      </c>
      <c r="EQ73" s="42">
        <v>100</v>
      </c>
      <c r="ER73" s="42">
        <v>100</v>
      </c>
      <c r="ES73" s="42">
        <v>100</v>
      </c>
      <c r="ET73" s="42">
        <v>100.9</v>
      </c>
      <c r="EU73" s="42">
        <v>101.8</v>
      </c>
      <c r="EV73" s="42">
        <v>101.8</v>
      </c>
      <c r="EW73" s="42">
        <v>101.8</v>
      </c>
      <c r="EX73" s="42">
        <v>101.8</v>
      </c>
      <c r="EY73" s="42">
        <v>101.8</v>
      </c>
      <c r="EZ73" s="42">
        <v>101.8</v>
      </c>
      <c r="FA73" s="42">
        <v>101.8</v>
      </c>
      <c r="FB73" s="42">
        <v>101.8</v>
      </c>
      <c r="FC73" s="42">
        <v>101.8</v>
      </c>
      <c r="FD73" s="42">
        <v>101.8</v>
      </c>
      <c r="FE73" s="42">
        <v>101.8</v>
      </c>
      <c r="FF73" s="42">
        <v>101.8</v>
      </c>
      <c r="FG73" s="42">
        <v>101.8</v>
      </c>
      <c r="FH73" s="42">
        <v>118.1</v>
      </c>
      <c r="FI73" s="42">
        <v>118.1</v>
      </c>
      <c r="FJ73" s="42">
        <v>118.1</v>
      </c>
      <c r="FK73" s="42">
        <v>118.1</v>
      </c>
      <c r="FL73" s="42">
        <v>118.1</v>
      </c>
      <c r="FM73" s="42">
        <v>118.1</v>
      </c>
      <c r="FN73" s="42">
        <v>118.1</v>
      </c>
      <c r="FO73" s="42">
        <v>118.1</v>
      </c>
      <c r="FP73" s="42">
        <v>118.1</v>
      </c>
      <c r="FQ73" s="42">
        <v>118.1</v>
      </c>
      <c r="FR73" s="42">
        <v>118.1</v>
      </c>
      <c r="FS73" s="42">
        <v>118.1</v>
      </c>
      <c r="FT73" s="42">
        <v>118.1</v>
      </c>
      <c r="FU73" s="42">
        <v>118.1</v>
      </c>
      <c r="FV73" s="42">
        <v>118.1</v>
      </c>
      <c r="FW73" s="42">
        <v>132.69999999999999</v>
      </c>
      <c r="FX73" s="42">
        <v>132.69999999999999</v>
      </c>
      <c r="FY73" s="42">
        <v>132.69999999999999</v>
      </c>
      <c r="FZ73" s="42">
        <v>132.69999999999999</v>
      </c>
      <c r="GA73" s="42">
        <v>132.69999999999999</v>
      </c>
      <c r="GB73" s="42">
        <v>132.69999999999999</v>
      </c>
    </row>
    <row r="74" spans="1:184" s="40" customFormat="1" ht="12" x14ac:dyDescent="0.2">
      <c r="A74" s="40" t="s">
        <v>250</v>
      </c>
      <c r="B74" s="41">
        <v>6</v>
      </c>
      <c r="C74" s="42">
        <v>95.6</v>
      </c>
      <c r="D74" s="42">
        <v>95.6</v>
      </c>
      <c r="E74" s="42">
        <v>95.6</v>
      </c>
      <c r="F74" s="42">
        <v>95.6</v>
      </c>
      <c r="G74" s="42">
        <v>95.6</v>
      </c>
      <c r="H74" s="42">
        <v>95.6</v>
      </c>
      <c r="I74" s="42">
        <v>95.6</v>
      </c>
      <c r="J74" s="42">
        <v>95.6</v>
      </c>
      <c r="K74" s="42">
        <v>95.6</v>
      </c>
      <c r="L74" s="42">
        <v>95.6</v>
      </c>
      <c r="M74" s="42">
        <v>95.6</v>
      </c>
      <c r="N74" s="42">
        <v>95.6</v>
      </c>
      <c r="O74" s="42">
        <v>95.6</v>
      </c>
      <c r="P74" s="42">
        <v>95.6</v>
      </c>
      <c r="Q74" s="42">
        <v>95.6</v>
      </c>
      <c r="R74" s="42">
        <v>95.6</v>
      </c>
      <c r="S74" s="42">
        <v>95.6</v>
      </c>
      <c r="T74" s="42">
        <v>95.6</v>
      </c>
      <c r="U74" s="42">
        <v>95.6</v>
      </c>
      <c r="V74" s="42">
        <v>95.6</v>
      </c>
      <c r="W74" s="42">
        <v>95.6</v>
      </c>
      <c r="X74" s="42">
        <v>95.6</v>
      </c>
      <c r="Y74" s="42">
        <v>95.6</v>
      </c>
      <c r="Z74" s="42">
        <v>95.6</v>
      </c>
      <c r="AA74" s="42">
        <v>95.6</v>
      </c>
      <c r="AB74" s="42">
        <v>95.6</v>
      </c>
      <c r="AC74" s="42">
        <v>103.2</v>
      </c>
      <c r="AD74" s="42">
        <v>103.2</v>
      </c>
      <c r="AE74" s="42">
        <v>103.2</v>
      </c>
      <c r="AF74" s="42">
        <v>103.2</v>
      </c>
      <c r="AG74" s="42">
        <v>103.2</v>
      </c>
      <c r="AH74" s="42">
        <v>103.2</v>
      </c>
      <c r="AI74" s="42">
        <v>103.2</v>
      </c>
      <c r="AJ74" s="42">
        <v>103.2</v>
      </c>
      <c r="AK74" s="42">
        <v>103.2</v>
      </c>
      <c r="AL74" s="42">
        <v>103.2</v>
      </c>
      <c r="AM74" s="42">
        <v>103.2</v>
      </c>
      <c r="AN74" s="42">
        <v>103.2</v>
      </c>
      <c r="AO74" s="42">
        <v>103.2</v>
      </c>
      <c r="AP74" s="42">
        <v>103.2</v>
      </c>
      <c r="AQ74" s="42">
        <v>119.3</v>
      </c>
      <c r="AR74" s="42">
        <v>119.3</v>
      </c>
      <c r="AS74" s="42">
        <v>119.3</v>
      </c>
      <c r="AT74" s="42">
        <v>119.3</v>
      </c>
      <c r="AU74" s="42">
        <v>119.3</v>
      </c>
      <c r="AV74" s="42">
        <v>119.3</v>
      </c>
      <c r="AW74" s="42">
        <v>119.3</v>
      </c>
      <c r="AX74" s="42">
        <v>119.3</v>
      </c>
      <c r="AY74" s="42">
        <v>119.3</v>
      </c>
      <c r="AZ74" s="42">
        <v>119.3</v>
      </c>
      <c r="BA74" s="42">
        <v>119.3</v>
      </c>
      <c r="BB74" s="42">
        <v>119.3</v>
      </c>
      <c r="BC74" s="42">
        <v>119.3</v>
      </c>
      <c r="BD74" s="42">
        <v>119.3</v>
      </c>
      <c r="BE74" s="42">
        <v>119.3</v>
      </c>
      <c r="BF74" s="42">
        <v>119.3</v>
      </c>
      <c r="BG74" s="42">
        <v>119.3</v>
      </c>
      <c r="BH74" s="42">
        <v>119.3</v>
      </c>
      <c r="BI74" s="42">
        <v>119.3</v>
      </c>
      <c r="BJ74" s="42">
        <v>119.3</v>
      </c>
      <c r="BK74" s="41">
        <v>20</v>
      </c>
      <c r="BL74" s="42">
        <v>100</v>
      </c>
      <c r="BM74" s="42">
        <v>100</v>
      </c>
      <c r="BN74" s="42">
        <v>100</v>
      </c>
      <c r="BO74" s="42">
        <v>100</v>
      </c>
      <c r="BP74" s="42">
        <v>100</v>
      </c>
      <c r="BQ74" s="42">
        <v>100</v>
      </c>
      <c r="BR74" s="42">
        <v>100</v>
      </c>
      <c r="BS74" s="42">
        <v>100</v>
      </c>
      <c r="BT74" s="42">
        <v>100</v>
      </c>
      <c r="BU74" s="42">
        <v>100</v>
      </c>
      <c r="BV74" s="42">
        <v>100</v>
      </c>
      <c r="BW74" s="42">
        <v>100</v>
      </c>
      <c r="BX74" s="42">
        <v>100</v>
      </c>
      <c r="BY74" s="42">
        <v>100</v>
      </c>
      <c r="BZ74" s="42">
        <v>100</v>
      </c>
      <c r="CA74" s="42">
        <v>100</v>
      </c>
      <c r="CB74" s="42">
        <v>100</v>
      </c>
      <c r="CC74" s="42">
        <v>100</v>
      </c>
      <c r="CD74" s="42">
        <v>100</v>
      </c>
      <c r="CE74" s="42">
        <v>100</v>
      </c>
      <c r="CF74" s="42">
        <v>100</v>
      </c>
      <c r="CG74" s="42">
        <v>100</v>
      </c>
      <c r="CH74" s="42">
        <v>100</v>
      </c>
      <c r="CI74" s="42">
        <v>100</v>
      </c>
      <c r="CJ74" s="42">
        <v>100</v>
      </c>
      <c r="CK74" s="42">
        <v>100</v>
      </c>
      <c r="CL74" s="42">
        <v>100</v>
      </c>
      <c r="CM74" s="42">
        <v>100</v>
      </c>
      <c r="CN74" s="42">
        <v>100</v>
      </c>
      <c r="CO74" s="42">
        <v>100</v>
      </c>
      <c r="CP74" s="42">
        <v>100</v>
      </c>
      <c r="CQ74" s="42">
        <v>100</v>
      </c>
      <c r="CR74" s="42">
        <v>100</v>
      </c>
      <c r="CS74" s="42">
        <v>113.8</v>
      </c>
      <c r="CT74" s="42">
        <v>113.8</v>
      </c>
      <c r="CU74" s="42">
        <v>113.8</v>
      </c>
      <c r="CV74" s="42">
        <v>113.8</v>
      </c>
      <c r="CW74" s="42">
        <v>113.8</v>
      </c>
      <c r="CX74" s="42">
        <v>113.8</v>
      </c>
      <c r="CY74" s="42">
        <v>113.8</v>
      </c>
      <c r="CZ74" s="42">
        <v>113.8</v>
      </c>
      <c r="DA74" s="42">
        <v>106.9</v>
      </c>
      <c r="DB74" s="42">
        <v>106.9</v>
      </c>
      <c r="DC74" s="42">
        <v>106.9</v>
      </c>
      <c r="DD74" s="42">
        <v>106.9</v>
      </c>
      <c r="DE74" s="42">
        <v>106.9</v>
      </c>
      <c r="DF74" s="42">
        <v>106.9</v>
      </c>
      <c r="DG74" s="42">
        <v>106.9</v>
      </c>
      <c r="DH74" s="42">
        <v>106.9</v>
      </c>
      <c r="DI74" s="42">
        <v>106.9</v>
      </c>
      <c r="DJ74" s="42">
        <v>106.9</v>
      </c>
      <c r="DK74" s="42">
        <v>106.9</v>
      </c>
      <c r="DL74" s="42">
        <v>106.9</v>
      </c>
      <c r="DM74" s="42">
        <v>106.9</v>
      </c>
      <c r="DN74" s="42">
        <v>106.9</v>
      </c>
      <c r="DO74" s="42">
        <v>106.9</v>
      </c>
      <c r="DP74" s="42">
        <v>106.9</v>
      </c>
      <c r="DQ74" s="42">
        <v>106.9</v>
      </c>
      <c r="DR74" s="42">
        <v>106.9</v>
      </c>
      <c r="DS74" s="42">
        <v>106.9</v>
      </c>
      <c r="DT74" s="41">
        <v>12</v>
      </c>
      <c r="DU74" s="42">
        <v>100</v>
      </c>
      <c r="DV74" s="42">
        <v>100</v>
      </c>
      <c r="DW74" s="42">
        <v>100</v>
      </c>
      <c r="DX74" s="42">
        <v>100</v>
      </c>
      <c r="DY74" s="42">
        <v>100</v>
      </c>
      <c r="DZ74" s="42">
        <v>100</v>
      </c>
      <c r="EA74" s="42">
        <v>100</v>
      </c>
      <c r="EB74" s="42">
        <v>100</v>
      </c>
      <c r="EC74" s="42">
        <v>100</v>
      </c>
      <c r="ED74" s="42">
        <v>100</v>
      </c>
      <c r="EE74" s="42">
        <v>100</v>
      </c>
      <c r="EF74" s="42">
        <v>100</v>
      </c>
      <c r="EG74" s="42">
        <v>100</v>
      </c>
      <c r="EH74" s="42">
        <v>100</v>
      </c>
      <c r="EI74" s="42">
        <v>100</v>
      </c>
      <c r="EJ74" s="42">
        <v>100</v>
      </c>
      <c r="EK74" s="42">
        <v>100</v>
      </c>
      <c r="EL74" s="42">
        <v>100</v>
      </c>
      <c r="EM74" s="42">
        <v>100</v>
      </c>
      <c r="EN74" s="42">
        <v>100</v>
      </c>
      <c r="EO74" s="42">
        <v>100</v>
      </c>
      <c r="EP74" s="42">
        <v>100</v>
      </c>
      <c r="EQ74" s="42">
        <v>100</v>
      </c>
      <c r="ER74" s="42">
        <v>100</v>
      </c>
      <c r="ES74" s="42">
        <v>100</v>
      </c>
      <c r="ET74" s="42">
        <v>100</v>
      </c>
      <c r="EU74" s="42">
        <v>100</v>
      </c>
      <c r="EV74" s="42">
        <v>100</v>
      </c>
      <c r="EW74" s="42">
        <v>100</v>
      </c>
      <c r="EX74" s="42">
        <v>100</v>
      </c>
      <c r="EY74" s="42">
        <v>100</v>
      </c>
      <c r="EZ74" s="42">
        <v>100</v>
      </c>
      <c r="FA74" s="42">
        <v>100</v>
      </c>
      <c r="FB74" s="42">
        <v>100</v>
      </c>
      <c r="FC74" s="42">
        <v>100</v>
      </c>
      <c r="FD74" s="42">
        <v>100</v>
      </c>
      <c r="FE74" s="42">
        <v>100</v>
      </c>
      <c r="FF74" s="42">
        <v>100</v>
      </c>
      <c r="FG74" s="42">
        <v>100</v>
      </c>
      <c r="FH74" s="42">
        <v>129.9</v>
      </c>
      <c r="FI74" s="42">
        <v>127.7</v>
      </c>
      <c r="FJ74" s="42">
        <v>127.7</v>
      </c>
      <c r="FK74" s="42">
        <v>127.7</v>
      </c>
      <c r="FL74" s="42">
        <v>127.7</v>
      </c>
      <c r="FM74" s="42">
        <v>127.7</v>
      </c>
      <c r="FN74" s="42">
        <v>127.7</v>
      </c>
      <c r="FO74" s="42">
        <v>127.7</v>
      </c>
      <c r="FP74" s="42">
        <v>127.7</v>
      </c>
      <c r="FQ74" s="42">
        <v>127.7</v>
      </c>
      <c r="FR74" s="42">
        <v>127.7</v>
      </c>
      <c r="FS74" s="42">
        <v>127.7</v>
      </c>
      <c r="FT74" s="42">
        <v>127.7</v>
      </c>
      <c r="FU74" s="42">
        <v>134.6</v>
      </c>
      <c r="FV74" s="42">
        <v>140.6</v>
      </c>
      <c r="FW74" s="42">
        <v>140.6</v>
      </c>
      <c r="FX74" s="42">
        <v>140.6</v>
      </c>
      <c r="FY74" s="42">
        <v>140.6</v>
      </c>
      <c r="FZ74" s="42">
        <v>140.6</v>
      </c>
      <c r="GA74" s="42">
        <v>140.6</v>
      </c>
      <c r="GB74" s="42">
        <v>140.6</v>
      </c>
    </row>
    <row r="75" spans="1:184" s="40" customFormat="1" ht="12" x14ac:dyDescent="0.2">
      <c r="A75" s="40" t="s">
        <v>251</v>
      </c>
      <c r="B75" s="41">
        <v>15</v>
      </c>
      <c r="C75" s="42">
        <v>100</v>
      </c>
      <c r="D75" s="42">
        <v>100</v>
      </c>
      <c r="E75" s="42">
        <v>100</v>
      </c>
      <c r="F75" s="42">
        <v>100</v>
      </c>
      <c r="G75" s="42">
        <v>100</v>
      </c>
      <c r="H75" s="42">
        <v>100</v>
      </c>
      <c r="I75" s="42">
        <v>100</v>
      </c>
      <c r="J75" s="42">
        <v>100</v>
      </c>
      <c r="K75" s="42">
        <v>100</v>
      </c>
      <c r="L75" s="42">
        <v>100</v>
      </c>
      <c r="M75" s="42">
        <v>100</v>
      </c>
      <c r="N75" s="42">
        <v>100</v>
      </c>
      <c r="O75" s="42">
        <v>100</v>
      </c>
      <c r="P75" s="42">
        <v>100</v>
      </c>
      <c r="Q75" s="42">
        <v>100</v>
      </c>
      <c r="R75" s="42">
        <v>100</v>
      </c>
      <c r="S75" s="42">
        <v>100</v>
      </c>
      <c r="T75" s="42">
        <v>100</v>
      </c>
      <c r="U75" s="42">
        <v>100</v>
      </c>
      <c r="V75" s="42">
        <v>100</v>
      </c>
      <c r="W75" s="42">
        <v>100</v>
      </c>
      <c r="X75" s="42">
        <v>100.7</v>
      </c>
      <c r="Y75" s="42">
        <v>100.7</v>
      </c>
      <c r="Z75" s="42">
        <v>100.7</v>
      </c>
      <c r="AA75" s="42">
        <v>100.7</v>
      </c>
      <c r="AB75" s="42">
        <v>100.7</v>
      </c>
      <c r="AC75" s="42">
        <v>100.7</v>
      </c>
      <c r="AD75" s="42">
        <v>100.7</v>
      </c>
      <c r="AE75" s="42">
        <v>101.3</v>
      </c>
      <c r="AF75" s="42">
        <v>101.3</v>
      </c>
      <c r="AG75" s="42">
        <v>101.3</v>
      </c>
      <c r="AH75" s="42">
        <v>101.3</v>
      </c>
      <c r="AI75" s="42">
        <v>101.3</v>
      </c>
      <c r="AJ75" s="42">
        <v>101.3</v>
      </c>
      <c r="AK75" s="42">
        <v>101.3</v>
      </c>
      <c r="AL75" s="42">
        <v>101.3</v>
      </c>
      <c r="AM75" s="42">
        <v>101.3</v>
      </c>
      <c r="AN75" s="42">
        <v>101.3</v>
      </c>
      <c r="AO75" s="42">
        <v>139.5</v>
      </c>
      <c r="AP75" s="42">
        <v>139.5</v>
      </c>
      <c r="AQ75" s="42">
        <v>139.5</v>
      </c>
      <c r="AR75" s="42">
        <v>139.5</v>
      </c>
      <c r="AS75" s="42">
        <v>139.5</v>
      </c>
      <c r="AT75" s="42">
        <v>139.5</v>
      </c>
      <c r="AU75" s="42">
        <v>139.5</v>
      </c>
      <c r="AV75" s="42">
        <v>139.5</v>
      </c>
      <c r="AW75" s="42">
        <v>113.3</v>
      </c>
      <c r="AX75" s="42">
        <v>113.3</v>
      </c>
      <c r="AY75" s="42">
        <v>113.3</v>
      </c>
      <c r="AZ75" s="42">
        <v>113.3</v>
      </c>
      <c r="BA75" s="42">
        <v>113.3</v>
      </c>
      <c r="BB75" s="42">
        <v>113.3</v>
      </c>
      <c r="BC75" s="42">
        <v>113.3</v>
      </c>
      <c r="BD75" s="42">
        <v>113.3</v>
      </c>
      <c r="BE75" s="42">
        <v>113.3</v>
      </c>
      <c r="BF75" s="42">
        <v>113.3</v>
      </c>
      <c r="BG75" s="42">
        <v>113.3</v>
      </c>
      <c r="BH75" s="42">
        <v>113.3</v>
      </c>
      <c r="BI75" s="42">
        <v>113.3</v>
      </c>
      <c r="BJ75" s="42">
        <v>113.3</v>
      </c>
      <c r="BK75" s="41">
        <v>4</v>
      </c>
      <c r="BL75" s="42">
        <v>100</v>
      </c>
      <c r="BM75" s="42">
        <v>100</v>
      </c>
      <c r="BN75" s="42">
        <v>100</v>
      </c>
      <c r="BO75" s="42">
        <v>100</v>
      </c>
      <c r="BP75" s="42">
        <v>100</v>
      </c>
      <c r="BQ75" s="42">
        <v>100</v>
      </c>
      <c r="BR75" s="42">
        <v>100</v>
      </c>
      <c r="BS75" s="42">
        <v>100</v>
      </c>
      <c r="BT75" s="42">
        <v>100</v>
      </c>
      <c r="BU75" s="42">
        <v>100</v>
      </c>
      <c r="BV75" s="42">
        <v>100</v>
      </c>
      <c r="BW75" s="42">
        <v>100</v>
      </c>
      <c r="BX75" s="42">
        <v>100</v>
      </c>
      <c r="BY75" s="42">
        <v>100</v>
      </c>
      <c r="BZ75" s="42">
        <v>100</v>
      </c>
      <c r="CA75" s="42">
        <v>100</v>
      </c>
      <c r="CB75" s="42">
        <v>100</v>
      </c>
      <c r="CC75" s="42">
        <v>100</v>
      </c>
      <c r="CD75" s="42">
        <v>100</v>
      </c>
      <c r="CE75" s="42">
        <v>100</v>
      </c>
      <c r="CF75" s="42">
        <v>100</v>
      </c>
      <c r="CG75" s="42">
        <v>100</v>
      </c>
      <c r="CH75" s="42">
        <v>100</v>
      </c>
      <c r="CI75" s="42">
        <v>100</v>
      </c>
      <c r="CJ75" s="42">
        <v>100</v>
      </c>
      <c r="CK75" s="42">
        <v>100</v>
      </c>
      <c r="CL75" s="42">
        <v>100</v>
      </c>
      <c r="CM75" s="42">
        <v>100</v>
      </c>
      <c r="CN75" s="42">
        <v>100</v>
      </c>
      <c r="CO75" s="42">
        <v>100</v>
      </c>
      <c r="CP75" s="42">
        <v>100</v>
      </c>
      <c r="CQ75" s="42">
        <v>100</v>
      </c>
      <c r="CR75" s="42">
        <v>100</v>
      </c>
      <c r="CS75" s="42">
        <v>100</v>
      </c>
      <c r="CT75" s="42">
        <v>100</v>
      </c>
      <c r="CU75" s="42">
        <v>100</v>
      </c>
      <c r="CV75" s="42">
        <v>100</v>
      </c>
      <c r="CW75" s="42">
        <v>100</v>
      </c>
      <c r="CX75" s="42">
        <v>100</v>
      </c>
      <c r="CY75" s="42">
        <v>100</v>
      </c>
      <c r="CZ75" s="42">
        <v>100</v>
      </c>
      <c r="DA75" s="42">
        <v>100</v>
      </c>
      <c r="DB75" s="42">
        <v>100</v>
      </c>
      <c r="DC75" s="42">
        <v>100</v>
      </c>
      <c r="DD75" s="42">
        <v>100</v>
      </c>
      <c r="DE75" s="42">
        <v>100</v>
      </c>
      <c r="DF75" s="42">
        <v>100</v>
      </c>
      <c r="DG75" s="42">
        <f>473.6/4</f>
        <v>118.4</v>
      </c>
      <c r="DH75" s="42">
        <v>118.4</v>
      </c>
      <c r="DI75" s="42">
        <f>473.6/4</f>
        <v>118.4</v>
      </c>
      <c r="DJ75" s="42">
        <f>473.6/4</f>
        <v>118.4</v>
      </c>
      <c r="DK75" s="42">
        <f>473.6/4</f>
        <v>118.4</v>
      </c>
      <c r="DL75" s="42">
        <f>473.6/4</f>
        <v>118.4</v>
      </c>
      <c r="DM75" s="42">
        <f>473.6/4</f>
        <v>118.4</v>
      </c>
      <c r="DN75" s="42">
        <v>148.69999999999999</v>
      </c>
      <c r="DO75" s="42">
        <v>148.69999999999999</v>
      </c>
      <c r="DP75" s="42">
        <f>594.8/4</f>
        <v>148.69999999999999</v>
      </c>
      <c r="DQ75" s="42">
        <f>594.8/4</f>
        <v>148.69999999999999</v>
      </c>
      <c r="DR75" s="42">
        <f>594.8/4</f>
        <v>148.69999999999999</v>
      </c>
      <c r="DS75" s="42">
        <f>594.8/4</f>
        <v>148.69999999999999</v>
      </c>
      <c r="DT75" s="41">
        <v>1</v>
      </c>
      <c r="DU75" s="42">
        <v>111.2</v>
      </c>
      <c r="DV75" s="42">
        <v>111.2</v>
      </c>
      <c r="DW75" s="42">
        <v>111.2</v>
      </c>
      <c r="DX75" s="42">
        <v>111.2</v>
      </c>
      <c r="DY75" s="42">
        <v>111.2</v>
      </c>
      <c r="DZ75" s="42">
        <v>111.2</v>
      </c>
      <c r="EA75" s="42">
        <v>111.2</v>
      </c>
      <c r="EB75" s="42">
        <v>111.2</v>
      </c>
      <c r="EC75" s="42">
        <v>111.2</v>
      </c>
      <c r="ED75" s="42">
        <v>111.2</v>
      </c>
      <c r="EE75" s="42">
        <v>111.2</v>
      </c>
      <c r="EF75" s="42">
        <v>111.2</v>
      </c>
      <c r="EG75" s="42">
        <v>111.2</v>
      </c>
      <c r="EH75" s="42">
        <v>111.2</v>
      </c>
      <c r="EI75" s="42">
        <v>111.2</v>
      </c>
      <c r="EJ75" s="42">
        <v>111.2</v>
      </c>
      <c r="EK75" s="42">
        <v>111.2</v>
      </c>
      <c r="EL75" s="42">
        <v>111.2</v>
      </c>
      <c r="EM75" s="42">
        <v>111.2</v>
      </c>
      <c r="EN75" s="42">
        <v>111.2</v>
      </c>
      <c r="EO75" s="42">
        <v>111.2</v>
      </c>
      <c r="EP75" s="42">
        <v>111.2</v>
      </c>
      <c r="EQ75" s="42">
        <v>111.2</v>
      </c>
      <c r="ER75" s="42">
        <v>89.6</v>
      </c>
      <c r="ES75" s="42">
        <v>89.6</v>
      </c>
      <c r="ET75" s="42">
        <v>89.6</v>
      </c>
      <c r="EU75" s="42">
        <v>89.6</v>
      </c>
      <c r="EV75" s="42">
        <v>89.6</v>
      </c>
      <c r="EW75" s="42">
        <v>89.6</v>
      </c>
      <c r="EX75" s="42">
        <v>89.6</v>
      </c>
      <c r="EY75" s="42">
        <v>89.6</v>
      </c>
      <c r="EZ75" s="42">
        <v>89.6</v>
      </c>
      <c r="FA75" s="42">
        <v>89.6</v>
      </c>
      <c r="FB75" s="42">
        <v>89.6</v>
      </c>
      <c r="FC75" s="42">
        <v>89.6</v>
      </c>
      <c r="FD75" s="42">
        <v>89.6</v>
      </c>
      <c r="FE75" s="42">
        <v>89.6</v>
      </c>
      <c r="FF75" s="42">
        <v>89.6</v>
      </c>
      <c r="FG75" s="42">
        <v>89.6</v>
      </c>
      <c r="FH75" s="42">
        <v>172.2</v>
      </c>
      <c r="FI75" s="42">
        <v>172.2</v>
      </c>
      <c r="FJ75" s="42">
        <v>172.2</v>
      </c>
      <c r="FK75" s="42">
        <v>172.2</v>
      </c>
      <c r="FL75" s="42">
        <v>172.2</v>
      </c>
      <c r="FM75" s="42">
        <v>172.2</v>
      </c>
      <c r="FN75" s="42">
        <v>172.2</v>
      </c>
      <c r="FO75" s="42">
        <v>172.2</v>
      </c>
      <c r="FP75" s="42">
        <v>172.2</v>
      </c>
      <c r="FQ75" s="42">
        <v>172.2</v>
      </c>
      <c r="FR75" s="42">
        <v>172.2</v>
      </c>
      <c r="FS75" s="42">
        <v>172.2</v>
      </c>
      <c r="FT75" s="42">
        <v>172.2</v>
      </c>
      <c r="FU75" s="42">
        <v>172.2</v>
      </c>
      <c r="FV75" s="42">
        <v>172.2</v>
      </c>
      <c r="FW75" s="42">
        <v>172.2</v>
      </c>
      <c r="FX75" s="42">
        <v>172.2</v>
      </c>
      <c r="FY75" s="42">
        <v>172.2</v>
      </c>
      <c r="FZ75" s="42">
        <v>172.2</v>
      </c>
      <c r="GA75" s="42">
        <v>172.2</v>
      </c>
      <c r="GB75" s="42">
        <v>172.2</v>
      </c>
    </row>
    <row r="76" spans="1:184" s="40" customFormat="1" ht="12" x14ac:dyDescent="0.2">
      <c r="A76" s="40" t="s">
        <v>252</v>
      </c>
      <c r="B76" s="41">
        <v>2</v>
      </c>
      <c r="C76" s="42">
        <v>100</v>
      </c>
      <c r="D76" s="42">
        <v>100</v>
      </c>
      <c r="E76" s="42">
        <v>100</v>
      </c>
      <c r="F76" s="42">
        <v>100</v>
      </c>
      <c r="G76" s="42">
        <v>100</v>
      </c>
      <c r="H76" s="42">
        <v>100</v>
      </c>
      <c r="I76" s="42">
        <v>100</v>
      </c>
      <c r="J76" s="42">
        <v>100</v>
      </c>
      <c r="K76" s="42">
        <v>100</v>
      </c>
      <c r="L76" s="42">
        <v>100</v>
      </c>
      <c r="M76" s="42">
        <v>100</v>
      </c>
      <c r="N76" s="42">
        <v>100</v>
      </c>
      <c r="O76" s="42">
        <v>100</v>
      </c>
      <c r="P76" s="42">
        <v>115.5</v>
      </c>
      <c r="Q76" s="42">
        <v>115.5</v>
      </c>
      <c r="R76" s="42">
        <v>115.5</v>
      </c>
      <c r="S76" s="42">
        <v>115.5</v>
      </c>
      <c r="T76" s="42">
        <v>115.5</v>
      </c>
      <c r="U76" s="42">
        <v>115.5</v>
      </c>
      <c r="V76" s="42">
        <v>115.5</v>
      </c>
      <c r="W76" s="42">
        <v>115.5</v>
      </c>
      <c r="X76" s="42">
        <v>115.5</v>
      </c>
      <c r="Y76" s="42">
        <v>115.5</v>
      </c>
      <c r="Z76" s="42">
        <v>115.5</v>
      </c>
      <c r="AA76" s="42">
        <v>115.5</v>
      </c>
      <c r="AB76" s="42">
        <v>115.5</v>
      </c>
      <c r="AC76" s="42">
        <v>100.7</v>
      </c>
      <c r="AD76" s="42">
        <v>123.2</v>
      </c>
      <c r="AE76" s="42">
        <v>123.2</v>
      </c>
      <c r="AF76" s="42">
        <v>123.2</v>
      </c>
      <c r="AG76" s="42">
        <v>123.2</v>
      </c>
      <c r="AH76" s="42">
        <v>123.2</v>
      </c>
      <c r="AI76" s="42">
        <v>123.2</v>
      </c>
      <c r="AJ76" s="42">
        <v>123.2</v>
      </c>
      <c r="AK76" s="42">
        <v>123.2</v>
      </c>
      <c r="AL76" s="42">
        <v>123.2</v>
      </c>
      <c r="AM76" s="42">
        <v>123.2</v>
      </c>
      <c r="AN76" s="42">
        <v>123.2</v>
      </c>
      <c r="AO76" s="42">
        <v>123.2</v>
      </c>
      <c r="AP76" s="42">
        <v>123.2</v>
      </c>
      <c r="AQ76" s="42">
        <v>123.2</v>
      </c>
      <c r="AR76" s="42">
        <v>123.2</v>
      </c>
      <c r="AS76" s="42">
        <v>123.2</v>
      </c>
      <c r="AT76" s="42">
        <v>123.2</v>
      </c>
      <c r="AU76" s="42">
        <v>139.30000000000001</v>
      </c>
      <c r="AV76" s="42">
        <v>139.30000000000001</v>
      </c>
      <c r="AW76" s="42">
        <v>139.30000000000001</v>
      </c>
      <c r="AX76" s="42">
        <v>139.30000000000001</v>
      </c>
      <c r="AY76" s="42">
        <v>139.30000000000001</v>
      </c>
      <c r="AZ76" s="42">
        <v>139.30000000000001</v>
      </c>
      <c r="BA76" s="42">
        <v>139.30000000000001</v>
      </c>
      <c r="BB76" s="42">
        <v>147</v>
      </c>
      <c r="BC76" s="42">
        <v>147</v>
      </c>
      <c r="BD76" s="42">
        <v>154.80000000000001</v>
      </c>
      <c r="BE76" s="42">
        <v>154.80000000000001</v>
      </c>
      <c r="BF76" s="42">
        <v>154.80000000000001</v>
      </c>
      <c r="BG76" s="42">
        <v>154.80000000000001</v>
      </c>
      <c r="BH76" s="42">
        <v>154.80000000000001</v>
      </c>
      <c r="BI76" s="42">
        <v>154.80000000000001</v>
      </c>
      <c r="BJ76" s="42">
        <v>154.80000000000001</v>
      </c>
      <c r="BK76" s="41">
        <v>1</v>
      </c>
      <c r="BL76" s="42">
        <v>105.6</v>
      </c>
      <c r="BM76" s="42">
        <v>105.6</v>
      </c>
      <c r="BN76" s="42">
        <v>105.6</v>
      </c>
      <c r="BO76" s="42">
        <v>105.6</v>
      </c>
      <c r="BP76" s="42">
        <v>105.6</v>
      </c>
      <c r="BQ76" s="42">
        <v>105.6</v>
      </c>
      <c r="BR76" s="42">
        <v>105.6</v>
      </c>
      <c r="BS76" s="42">
        <v>113.9</v>
      </c>
      <c r="BT76" s="42">
        <v>113.9</v>
      </c>
      <c r="BU76" s="42">
        <v>113.9</v>
      </c>
      <c r="BV76" s="42">
        <v>113.9</v>
      </c>
      <c r="BW76" s="42">
        <v>113.9</v>
      </c>
      <c r="BX76" s="42">
        <v>113.9</v>
      </c>
      <c r="BY76" s="42">
        <v>113.9</v>
      </c>
      <c r="BZ76" s="42">
        <v>113.9</v>
      </c>
      <c r="CA76" s="42">
        <v>113.9</v>
      </c>
      <c r="CB76" s="42">
        <v>113.9</v>
      </c>
      <c r="CC76" s="42">
        <v>113.9</v>
      </c>
      <c r="CD76" s="42">
        <v>113.9</v>
      </c>
      <c r="CE76" s="42">
        <v>113.9</v>
      </c>
      <c r="CF76" s="42">
        <v>113.9</v>
      </c>
      <c r="CG76" s="42">
        <v>113.9</v>
      </c>
      <c r="CH76" s="42">
        <v>113.9</v>
      </c>
      <c r="CI76" s="42">
        <v>113.9</v>
      </c>
      <c r="CJ76" s="42">
        <v>117.7</v>
      </c>
      <c r="CK76" s="42">
        <v>117.7</v>
      </c>
      <c r="CL76" s="42">
        <v>117.7</v>
      </c>
      <c r="CM76" s="42">
        <v>117.7</v>
      </c>
      <c r="CN76" s="42">
        <v>117.7</v>
      </c>
      <c r="CO76" s="42">
        <v>117.7</v>
      </c>
      <c r="CP76" s="42">
        <v>117.7</v>
      </c>
      <c r="CQ76" s="42">
        <v>117.7</v>
      </c>
      <c r="CR76" s="42">
        <v>117.7</v>
      </c>
      <c r="CS76" s="42">
        <v>117.7</v>
      </c>
      <c r="CT76" s="42">
        <v>117.7</v>
      </c>
      <c r="CU76" s="42">
        <v>117.7</v>
      </c>
      <c r="CV76" s="42">
        <v>117.7</v>
      </c>
      <c r="CW76" s="42">
        <v>118.1</v>
      </c>
      <c r="CX76" s="42">
        <v>118.1</v>
      </c>
      <c r="CY76" s="42">
        <v>118.1</v>
      </c>
      <c r="CZ76" s="42">
        <v>118.1</v>
      </c>
      <c r="DA76" s="42">
        <v>118.1</v>
      </c>
      <c r="DB76" s="42">
        <v>118.1</v>
      </c>
      <c r="DC76" s="42">
        <v>118.1</v>
      </c>
      <c r="DD76" s="42">
        <v>118.1</v>
      </c>
      <c r="DE76" s="42">
        <v>118.1</v>
      </c>
      <c r="DF76" s="42">
        <v>118.1</v>
      </c>
      <c r="DG76" s="42">
        <v>118.1</v>
      </c>
      <c r="DH76" s="42">
        <v>118.1</v>
      </c>
      <c r="DI76" s="42">
        <v>118.3</v>
      </c>
      <c r="DJ76" s="42">
        <v>118.1</v>
      </c>
      <c r="DK76" s="42">
        <v>118.3</v>
      </c>
      <c r="DL76" s="42">
        <v>118.1</v>
      </c>
      <c r="DM76" s="42">
        <v>118.1</v>
      </c>
      <c r="DN76" s="42">
        <v>118.1</v>
      </c>
      <c r="DO76" s="42">
        <v>118.1</v>
      </c>
      <c r="DP76" s="42">
        <v>118.1</v>
      </c>
      <c r="DQ76" s="42">
        <v>118.1</v>
      </c>
      <c r="DR76" s="42">
        <v>118.1</v>
      </c>
      <c r="DS76" s="42">
        <v>118.1</v>
      </c>
      <c r="DT76" s="41">
        <v>0</v>
      </c>
      <c r="DU76" s="42"/>
      <c r="DV76" s="42"/>
      <c r="DW76" s="42"/>
      <c r="DX76" s="42"/>
      <c r="DY76" s="42"/>
      <c r="DZ76" s="42"/>
      <c r="EA76" s="42"/>
      <c r="EB76" s="42"/>
      <c r="EC76" s="42"/>
      <c r="ED76" s="42"/>
      <c r="EE76" s="42"/>
      <c r="EF76" s="42"/>
      <c r="EG76" s="42"/>
      <c r="EH76" s="42"/>
      <c r="EI76" s="42"/>
      <c r="EJ76" s="42"/>
      <c r="EK76" s="42"/>
      <c r="EL76" s="42"/>
      <c r="EM76" s="42"/>
      <c r="EN76" s="42"/>
      <c r="EO76" s="42"/>
      <c r="EP76" s="42"/>
      <c r="EQ76" s="42"/>
      <c r="ER76" s="42"/>
      <c r="ES76" s="42"/>
      <c r="ET76" s="42"/>
      <c r="EU76" s="42"/>
      <c r="EV76" s="42"/>
      <c r="EW76" s="42"/>
      <c r="EX76" s="42"/>
      <c r="EY76" s="42"/>
      <c r="EZ76" s="42"/>
      <c r="FA76" s="42"/>
      <c r="FB76" s="42"/>
      <c r="FC76" s="42"/>
      <c r="FD76" s="42"/>
      <c r="FE76" s="42"/>
      <c r="FF76" s="42"/>
      <c r="FG76" s="42"/>
      <c r="FH76" s="42"/>
      <c r="FI76" s="42"/>
      <c r="FJ76" s="42"/>
      <c r="FK76" s="42"/>
      <c r="FL76" s="42"/>
      <c r="FM76" s="42"/>
      <c r="FN76" s="42"/>
      <c r="FO76" s="42"/>
      <c r="FP76" s="42"/>
      <c r="FQ76" s="42"/>
      <c r="FR76" s="42"/>
      <c r="FS76" s="42"/>
      <c r="FT76" s="42"/>
      <c r="FU76" s="42"/>
      <c r="FV76" s="42"/>
      <c r="FW76" s="42"/>
      <c r="FX76" s="42"/>
      <c r="FY76" s="42"/>
      <c r="FZ76" s="42"/>
      <c r="GA76" s="42"/>
      <c r="GB76" s="42"/>
    </row>
    <row r="77" spans="1:184" x14ac:dyDescent="0.25">
      <c r="B77" s="37"/>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37"/>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37"/>
      <c r="FR77" s="44"/>
      <c r="FS77" s="44"/>
      <c r="FT77" s="44"/>
      <c r="FU77" s="44"/>
      <c r="FV77" s="44"/>
      <c r="FW77" s="44"/>
      <c r="FX77" s="44"/>
      <c r="FY77" s="44"/>
      <c r="FZ77" s="44"/>
      <c r="GA77" s="44"/>
      <c r="GB77" s="44"/>
    </row>
    <row r="78" spans="1:184" x14ac:dyDescent="0.25">
      <c r="A78" s="4" t="s">
        <v>253</v>
      </c>
      <c r="B78" s="35">
        <f>B79+B81+B85+B87+B89+B91+B95+B98+B101</f>
        <v>135</v>
      </c>
      <c r="C78" s="36">
        <f t="shared" ref="C78:BJ78" si="55">(C79*$B$79+C81*$B$81+C85*$B$85+C87*$B$87+C89*$B$89+C91*$B$91+C95*$B$95+C98*$B$98+C101*$B$101)/$B$78</f>
        <v>99.385925925925932</v>
      </c>
      <c r="D78" s="36">
        <f t="shared" si="55"/>
        <v>99.860740740740752</v>
      </c>
      <c r="E78" s="36">
        <f t="shared" si="55"/>
        <v>100.12</v>
      </c>
      <c r="F78" s="36">
        <f t="shared" si="55"/>
        <v>100.49777777777778</v>
      </c>
      <c r="G78" s="36">
        <f t="shared" si="55"/>
        <v>100.72592592592592</v>
      </c>
      <c r="H78" s="36">
        <f t="shared" si="55"/>
        <v>101.22592592592592</v>
      </c>
      <c r="I78" s="36">
        <f t="shared" si="55"/>
        <v>101.45555555555555</v>
      </c>
      <c r="J78" s="36">
        <f t="shared" si="55"/>
        <v>101.94296296296297</v>
      </c>
      <c r="K78" s="36">
        <f t="shared" si="55"/>
        <v>102.24740740740742</v>
      </c>
      <c r="L78" s="36">
        <f t="shared" si="55"/>
        <v>102.46148148148148</v>
      </c>
      <c r="M78" s="36">
        <f t="shared" si="55"/>
        <v>106.1762962962963</v>
      </c>
      <c r="N78" s="36">
        <f t="shared" si="55"/>
        <v>106.74444444444444</v>
      </c>
      <c r="O78" s="36">
        <f t="shared" si="55"/>
        <v>107.76962962962963</v>
      </c>
      <c r="P78" s="36">
        <f t="shared" si="55"/>
        <v>108.61629629629631</v>
      </c>
      <c r="Q78" s="36">
        <f t="shared" si="55"/>
        <v>110.70592592592592</v>
      </c>
      <c r="R78" s="36">
        <f t="shared" si="55"/>
        <v>112.34814814814816</v>
      </c>
      <c r="S78" s="36">
        <f t="shared" si="55"/>
        <v>115.71259259259259</v>
      </c>
      <c r="T78" s="36">
        <f t="shared" si="55"/>
        <v>115.96148148148147</v>
      </c>
      <c r="U78" s="36">
        <f t="shared" si="55"/>
        <v>117.58962962962963</v>
      </c>
      <c r="V78" s="36">
        <f t="shared" si="55"/>
        <v>117.74074074074075</v>
      </c>
      <c r="W78" s="36">
        <f t="shared" si="55"/>
        <v>119.12666666666665</v>
      </c>
      <c r="X78" s="36">
        <f t="shared" si="55"/>
        <v>119.82518518518516</v>
      </c>
      <c r="Y78" s="36">
        <f t="shared" si="55"/>
        <v>120.05777777777777</v>
      </c>
      <c r="Z78" s="36">
        <f t="shared" si="55"/>
        <v>120.74740740740741</v>
      </c>
      <c r="AA78" s="36">
        <f t="shared" si="55"/>
        <v>121.37629629629629</v>
      </c>
      <c r="AB78" s="36">
        <f t="shared" si="55"/>
        <v>122.52444444444444</v>
      </c>
      <c r="AC78" s="36">
        <f t="shared" si="55"/>
        <v>124.06592592592594</v>
      </c>
      <c r="AD78" s="36">
        <f t="shared" si="55"/>
        <v>124.32370370370371</v>
      </c>
      <c r="AE78" s="36">
        <f t="shared" si="55"/>
        <v>125.47703703703702</v>
      </c>
      <c r="AF78" s="36">
        <f t="shared" si="55"/>
        <v>125.99111111111111</v>
      </c>
      <c r="AG78" s="36">
        <f t="shared" si="55"/>
        <v>127.81777777777776</v>
      </c>
      <c r="AH78" s="36">
        <f t="shared" si="55"/>
        <v>129.16962962962964</v>
      </c>
      <c r="AI78" s="36">
        <f t="shared" si="55"/>
        <v>130.13925925925926</v>
      </c>
      <c r="AJ78" s="36">
        <f t="shared" si="55"/>
        <v>130.56370370370368</v>
      </c>
      <c r="AK78" s="36">
        <f t="shared" si="55"/>
        <v>131.63111111111112</v>
      </c>
      <c r="AL78" s="36">
        <f t="shared" si="55"/>
        <v>132.92814814814815</v>
      </c>
      <c r="AM78" s="36">
        <f t="shared" si="55"/>
        <v>134.35629629629628</v>
      </c>
      <c r="AN78" s="36">
        <f t="shared" si="55"/>
        <v>134.83259259259259</v>
      </c>
      <c r="AO78" s="36">
        <f t="shared" si="55"/>
        <v>135.54666666666665</v>
      </c>
      <c r="AP78" s="36">
        <f t="shared" si="55"/>
        <v>136.10962962962964</v>
      </c>
      <c r="AQ78" s="36">
        <f t="shared" si="55"/>
        <v>136.57777777777775</v>
      </c>
      <c r="AR78" s="36">
        <f t="shared" si="55"/>
        <v>137.50592592592591</v>
      </c>
      <c r="AS78" s="36">
        <f t="shared" si="55"/>
        <v>137.82740740740738</v>
      </c>
      <c r="AT78" s="36">
        <f t="shared" si="55"/>
        <v>137.89481481481482</v>
      </c>
      <c r="AU78" s="36">
        <f t="shared" si="55"/>
        <v>138.17481481481479</v>
      </c>
      <c r="AV78" s="36">
        <f t="shared" si="55"/>
        <v>138.78666666666666</v>
      </c>
      <c r="AW78" s="36">
        <f t="shared" si="55"/>
        <v>137.19629629629631</v>
      </c>
      <c r="AX78" s="36">
        <f t="shared" si="55"/>
        <v>137.23185185185184</v>
      </c>
      <c r="AY78" s="36">
        <f t="shared" si="55"/>
        <v>139.67777777777775</v>
      </c>
      <c r="AZ78" s="36">
        <f t="shared" si="55"/>
        <v>139.84518518518519</v>
      </c>
      <c r="BA78" s="36">
        <f t="shared" si="55"/>
        <v>139.91185185185185</v>
      </c>
      <c r="BB78" s="36">
        <f t="shared" si="55"/>
        <v>139.96814814814815</v>
      </c>
      <c r="BC78" s="36">
        <f t="shared" si="55"/>
        <v>140.34740740740742</v>
      </c>
      <c r="BD78" s="36">
        <f t="shared" si="55"/>
        <v>139.77185185185186</v>
      </c>
      <c r="BE78" s="36">
        <f t="shared" si="55"/>
        <v>139.77185185185186</v>
      </c>
      <c r="BF78" s="36">
        <f t="shared" si="55"/>
        <v>140.1659259259259</v>
      </c>
      <c r="BG78" s="36">
        <f t="shared" si="55"/>
        <v>140.36148148148146</v>
      </c>
      <c r="BH78" s="36">
        <f t="shared" si="55"/>
        <v>140.46592592592592</v>
      </c>
      <c r="BI78" s="36">
        <f t="shared" si="55"/>
        <v>140.29481481481477</v>
      </c>
      <c r="BJ78" s="36">
        <f t="shared" si="55"/>
        <v>140.51999999999998</v>
      </c>
      <c r="BK78" s="35">
        <f>BK79+BK81+BK85+BK87+BK89+BK91+BK95+BK98+BK101</f>
        <v>131</v>
      </c>
      <c r="BL78" s="36">
        <f>(BL79*$BK$79+BL81*$BK$81+BL85*$BK$85+BL87*$BK$87+BL89*$BK$89+BL91*$BK$91+BL95*$BK$95+BL98*$BK$98+BL101*$BK$101)/$BK$78</f>
        <v>101.02442748091603</v>
      </c>
      <c r="BM78" s="36">
        <f t="shared" ref="BM78:DS78" si="56">(BM79*$BK$79+BM81*$BK$81+BM85*$BK$85+BM87*$BK$87+BM89*$BK$89+BM91*$BK$91+BM95*$BK$95+BM98*$BK$98+BM101*$BK$101)/$BK$78</f>
        <v>107.23511450381679</v>
      </c>
      <c r="BN78" s="36">
        <f t="shared" si="56"/>
        <v>108.42366412213741</v>
      </c>
      <c r="BO78" s="36">
        <f t="shared" si="56"/>
        <v>108.95343511450382</v>
      </c>
      <c r="BP78" s="36">
        <f t="shared" si="56"/>
        <v>109.17022900763358</v>
      </c>
      <c r="BQ78" s="36">
        <f t="shared" si="56"/>
        <v>109.17022900763358</v>
      </c>
      <c r="BR78" s="36">
        <f t="shared" si="56"/>
        <v>109.27557251908395</v>
      </c>
      <c r="BS78" s="36">
        <f t="shared" si="56"/>
        <v>109.93206106870228</v>
      </c>
      <c r="BT78" s="36">
        <f t="shared" si="56"/>
        <v>110.22595419847327</v>
      </c>
      <c r="BU78" s="36">
        <f t="shared" si="56"/>
        <v>110.61221374045802</v>
      </c>
      <c r="BV78" s="36">
        <f t="shared" si="56"/>
        <v>111.61755725190839</v>
      </c>
      <c r="BW78" s="36">
        <f t="shared" si="56"/>
        <v>112.53664122137404</v>
      </c>
      <c r="BX78" s="36">
        <f t="shared" si="56"/>
        <v>115.22366412213741</v>
      </c>
      <c r="BY78" s="36">
        <f t="shared" si="56"/>
        <v>115.52900763358778</v>
      </c>
      <c r="BZ78" s="36">
        <f t="shared" si="56"/>
        <v>116.94427480916032</v>
      </c>
      <c r="CA78" s="36">
        <f t="shared" si="56"/>
        <v>117.02137404580154</v>
      </c>
      <c r="CB78" s="36">
        <f t="shared" si="56"/>
        <v>117.44961832061068</v>
      </c>
      <c r="CC78" s="36">
        <f t="shared" si="56"/>
        <v>118.03816793893131</v>
      </c>
      <c r="CD78" s="36">
        <f t="shared" si="56"/>
        <v>118.41679389312979</v>
      </c>
      <c r="CE78" s="36">
        <f t="shared" si="56"/>
        <v>118.37480916030536</v>
      </c>
      <c r="CF78" s="36">
        <f t="shared" si="56"/>
        <v>118.4969465648855</v>
      </c>
      <c r="CG78" s="36">
        <f t="shared" si="56"/>
        <v>118.51755725190839</v>
      </c>
      <c r="CH78" s="36">
        <f t="shared" si="56"/>
        <v>119.47175572519085</v>
      </c>
      <c r="CI78" s="36">
        <f t="shared" si="56"/>
        <v>119.64656488549619</v>
      </c>
      <c r="CJ78" s="36">
        <f t="shared" si="56"/>
        <v>121.0412213740458</v>
      </c>
      <c r="CK78" s="36">
        <f t="shared" si="56"/>
        <v>120.80305343511451</v>
      </c>
      <c r="CL78" s="36">
        <f t="shared" si="56"/>
        <v>121.49465648854961</v>
      </c>
      <c r="CM78" s="36">
        <f t="shared" si="56"/>
        <v>121.50992366412213</v>
      </c>
      <c r="CN78" s="36">
        <f t="shared" si="56"/>
        <v>121.51603053435113</v>
      </c>
      <c r="CO78" s="36">
        <f t="shared" si="56"/>
        <v>121.61068702290076</v>
      </c>
      <c r="CP78" s="36">
        <f t="shared" si="56"/>
        <v>121.57786259541984</v>
      </c>
      <c r="CQ78" s="36">
        <f t="shared" si="56"/>
        <v>121.50458015267175</v>
      </c>
      <c r="CR78" s="36">
        <f t="shared" si="56"/>
        <v>121.93282442748092</v>
      </c>
      <c r="CS78" s="36">
        <f t="shared" si="56"/>
        <v>123.03053435114502</v>
      </c>
      <c r="CT78" s="36">
        <f t="shared" si="56"/>
        <v>124.03969465648855</v>
      </c>
      <c r="CU78" s="36">
        <f t="shared" si="56"/>
        <v>126.25190839694656</v>
      </c>
      <c r="CV78" s="36">
        <f t="shared" si="56"/>
        <v>127.77022900763357</v>
      </c>
      <c r="CW78" s="36">
        <f t="shared" si="56"/>
        <v>127.96870229007632</v>
      </c>
      <c r="CX78" s="36">
        <f t="shared" si="56"/>
        <v>128.47709923664121</v>
      </c>
      <c r="CY78" s="36">
        <f t="shared" si="56"/>
        <v>128.75496183206104</v>
      </c>
      <c r="CZ78" s="36">
        <f t="shared" si="56"/>
        <v>129.08244274809161</v>
      </c>
      <c r="DA78" s="36">
        <f t="shared" si="56"/>
        <v>128.95114503816794</v>
      </c>
      <c r="DB78" s="36">
        <f t="shared" si="56"/>
        <v>129.96641221374045</v>
      </c>
      <c r="DC78" s="36">
        <f t="shared" si="56"/>
        <v>129.98473282442748</v>
      </c>
      <c r="DD78" s="36">
        <f t="shared" si="56"/>
        <v>130.04503816793891</v>
      </c>
      <c r="DE78" s="36">
        <f t="shared" si="56"/>
        <v>131.13358778625954</v>
      </c>
      <c r="DF78" s="36">
        <f t="shared" si="56"/>
        <v>131.78931297709923</v>
      </c>
      <c r="DG78" s="36">
        <f t="shared" si="56"/>
        <v>133.55572519083969</v>
      </c>
      <c r="DH78" s="36">
        <f t="shared" si="56"/>
        <v>135.39312977099237</v>
      </c>
      <c r="DI78" s="36">
        <f t="shared" si="56"/>
        <v>135.43740458015267</v>
      </c>
      <c r="DJ78" s="36">
        <f t="shared" si="56"/>
        <v>136.04809160305342</v>
      </c>
      <c r="DK78" s="36">
        <f t="shared" si="56"/>
        <v>136.93664122137403</v>
      </c>
      <c r="DL78" s="36">
        <f t="shared" si="56"/>
        <v>136.83893129770993</v>
      </c>
      <c r="DM78" s="36">
        <f t="shared" si="56"/>
        <v>136.83129770992369</v>
      </c>
      <c r="DN78" s="36">
        <f t="shared" si="56"/>
        <v>136.85877862595419</v>
      </c>
      <c r="DO78" s="36">
        <f t="shared" si="56"/>
        <v>136.99618320610688</v>
      </c>
      <c r="DP78" s="36">
        <f t="shared" si="56"/>
        <v>137.76106870229009</v>
      </c>
      <c r="DQ78" s="36">
        <f t="shared" si="56"/>
        <v>137.77633587786261</v>
      </c>
      <c r="DR78" s="36">
        <f t="shared" si="56"/>
        <v>137.85801526717557</v>
      </c>
      <c r="DS78" s="36">
        <f t="shared" si="56"/>
        <v>137.47022900763358</v>
      </c>
      <c r="DT78" s="35">
        <f>DT79+DT81+DT85+DT87+DT89+DT91+DT95+DT98+DT101</f>
        <v>132</v>
      </c>
      <c r="DU78" s="45">
        <f>(DU79*$DT$79+DU81*$DT$81+DU85*$DT$85+DU87*$DT$87+DU89*$DT$89+DU91*$DT$91+DU95*$DT$95+DU98*$DT$98+DU101*$DT$101)/$DT$78</f>
        <v>101.90757575757576</v>
      </c>
      <c r="DV78" s="45">
        <f t="shared" ref="DV78:GB78" si="57">(DV79*$DT$79+DV81*$DT$81+DV85*$DT$85+DV87*$DT$87+DV89*$DT$89+DV91*$DT$91+DV95*$DT$95+DV98*$DT$98+DV101*$DT$101)/$DT$78</f>
        <v>101.86969696969696</v>
      </c>
      <c r="DW78" s="45">
        <f t="shared" si="57"/>
        <v>102.19015151515151</v>
      </c>
      <c r="DX78" s="45">
        <f t="shared" si="57"/>
        <v>102.20757575757575</v>
      </c>
      <c r="DY78" s="45">
        <f t="shared" si="57"/>
        <v>102.21969696969697</v>
      </c>
      <c r="DZ78" s="45">
        <f t="shared" si="57"/>
        <v>102.65151515151514</v>
      </c>
      <c r="EA78" s="45">
        <f t="shared" si="57"/>
        <v>103.11590909090908</v>
      </c>
      <c r="EB78" s="45">
        <f t="shared" si="57"/>
        <v>103.30303030303028</v>
      </c>
      <c r="EC78" s="45">
        <f t="shared" si="57"/>
        <v>103.40378787878788</v>
      </c>
      <c r="ED78" s="45">
        <f t="shared" si="57"/>
        <v>103.72803030303029</v>
      </c>
      <c r="EE78" s="45">
        <f t="shared" si="57"/>
        <v>103.78181818181817</v>
      </c>
      <c r="EF78" s="45">
        <f t="shared" si="57"/>
        <v>103.96742424242423</v>
      </c>
      <c r="EG78" s="45">
        <f t="shared" si="57"/>
        <v>105.13636363636364</v>
      </c>
      <c r="EH78" s="45">
        <f t="shared" si="57"/>
        <v>105.37575757575758</v>
      </c>
      <c r="EI78" s="45">
        <f t="shared" si="57"/>
        <v>106.54318181818181</v>
      </c>
      <c r="EJ78" s="45">
        <f t="shared" si="57"/>
        <v>107.32651515151515</v>
      </c>
      <c r="EK78" s="45">
        <f t="shared" si="57"/>
        <v>107.55606060606061</v>
      </c>
      <c r="EL78" s="45">
        <f t="shared" si="57"/>
        <v>108.3030303030303</v>
      </c>
      <c r="EM78" s="45">
        <f t="shared" si="57"/>
        <v>108.35757575757575</v>
      </c>
      <c r="EN78" s="45">
        <f t="shared" si="57"/>
        <v>108.39393939393941</v>
      </c>
      <c r="EO78" s="45">
        <f t="shared" si="57"/>
        <v>109.42348484848485</v>
      </c>
      <c r="EP78" s="45">
        <f t="shared" si="57"/>
        <v>109.54242424242425</v>
      </c>
      <c r="EQ78" s="45">
        <f t="shared" si="57"/>
        <v>109.53863636363637</v>
      </c>
      <c r="ER78" s="45">
        <f t="shared" si="57"/>
        <v>109.39848484848486</v>
      </c>
      <c r="ES78" s="45">
        <f t="shared" si="57"/>
        <v>111.21893939393941</v>
      </c>
      <c r="ET78" s="45">
        <f t="shared" si="57"/>
        <v>111.33939393939394</v>
      </c>
      <c r="EU78" s="45">
        <f t="shared" si="57"/>
        <v>111.47878787878788</v>
      </c>
      <c r="EV78" s="45">
        <f t="shared" si="57"/>
        <v>111.50984848484849</v>
      </c>
      <c r="EW78" s="45">
        <f t="shared" si="57"/>
        <v>111.4098484848485</v>
      </c>
      <c r="EX78" s="45">
        <f t="shared" si="57"/>
        <v>111.42045454545456</v>
      </c>
      <c r="EY78" s="45">
        <f t="shared" si="57"/>
        <v>112.57424242424243</v>
      </c>
      <c r="EZ78" s="45">
        <f t="shared" si="57"/>
        <v>119.17803030303031</v>
      </c>
      <c r="FA78" s="45">
        <f t="shared" si="57"/>
        <v>119.58939393939393</v>
      </c>
      <c r="FB78" s="45">
        <f t="shared" si="57"/>
        <v>119.63333333333333</v>
      </c>
      <c r="FC78" s="45">
        <f t="shared" si="57"/>
        <v>119.7621212121212</v>
      </c>
      <c r="FD78" s="45">
        <f t="shared" si="57"/>
        <v>119.11666666666665</v>
      </c>
      <c r="FE78" s="45">
        <f t="shared" si="57"/>
        <v>119.99772727272726</v>
      </c>
      <c r="FF78" s="45">
        <f t="shared" si="57"/>
        <v>119.98484848484848</v>
      </c>
      <c r="FG78" s="45">
        <f t="shared" si="57"/>
        <v>120.01893939393938</v>
      </c>
      <c r="FH78" s="45">
        <f t="shared" si="57"/>
        <v>118.96287878787879</v>
      </c>
      <c r="FI78" s="45">
        <f t="shared" si="57"/>
        <v>118.90681818181818</v>
      </c>
      <c r="FJ78" s="45">
        <f t="shared" si="57"/>
        <v>119.2</v>
      </c>
      <c r="FK78" s="45">
        <f t="shared" si="57"/>
        <v>119.28257575757577</v>
      </c>
      <c r="FL78" s="45">
        <f t="shared" si="57"/>
        <v>120.79848484848485</v>
      </c>
      <c r="FM78" s="45">
        <f t="shared" si="57"/>
        <v>121.13181818181818</v>
      </c>
      <c r="FN78" s="45">
        <f t="shared" si="57"/>
        <v>121.27727272727273</v>
      </c>
      <c r="FO78" s="45">
        <f t="shared" si="57"/>
        <v>121.29545454545455</v>
      </c>
      <c r="FP78" s="45">
        <f t="shared" si="57"/>
        <v>121.49015151515152</v>
      </c>
      <c r="FQ78" s="45">
        <f t="shared" si="57"/>
        <v>122.98863636363637</v>
      </c>
      <c r="FR78" s="36">
        <f t="shared" si="57"/>
        <v>123.11287878787878</v>
      </c>
      <c r="FS78" s="36">
        <f t="shared" si="57"/>
        <v>123.25075757575758</v>
      </c>
      <c r="FT78" s="36">
        <f t="shared" si="57"/>
        <v>123.56742424242422</v>
      </c>
      <c r="FU78" s="36">
        <f t="shared" si="57"/>
        <v>123.83712121212122</v>
      </c>
      <c r="FV78" s="36">
        <f t="shared" si="57"/>
        <v>124.06666666666668</v>
      </c>
      <c r="FW78" s="36">
        <f t="shared" si="57"/>
        <v>126.19242424242425</v>
      </c>
      <c r="FX78" s="36">
        <f t="shared" si="57"/>
        <v>126.49924242424244</v>
      </c>
      <c r="FY78" s="36">
        <f t="shared" si="57"/>
        <v>126.91818181818182</v>
      </c>
      <c r="FZ78" s="36">
        <f t="shared" si="57"/>
        <v>127.00000000000003</v>
      </c>
      <c r="GA78" s="36">
        <f t="shared" si="57"/>
        <v>127.13484848484848</v>
      </c>
      <c r="GB78" s="36">
        <f t="shared" si="57"/>
        <v>127.29924242424242</v>
      </c>
    </row>
    <row r="79" spans="1:184" x14ac:dyDescent="0.25">
      <c r="A79" t="s">
        <v>254</v>
      </c>
      <c r="B79" s="37">
        <f>B80</f>
        <v>24</v>
      </c>
      <c r="C79" s="38">
        <f t="shared" ref="C79:BJ79" si="58">C80</f>
        <v>100</v>
      </c>
      <c r="D79" s="38">
        <f t="shared" si="58"/>
        <v>100.7</v>
      </c>
      <c r="E79" s="38">
        <f t="shared" si="58"/>
        <v>101.2</v>
      </c>
      <c r="F79" s="38">
        <f t="shared" si="58"/>
        <v>101.2</v>
      </c>
      <c r="G79" s="38">
        <f t="shared" si="58"/>
        <v>101.2</v>
      </c>
      <c r="H79" s="38">
        <f t="shared" si="58"/>
        <v>101.2</v>
      </c>
      <c r="I79" s="38">
        <f t="shared" si="58"/>
        <v>101.2</v>
      </c>
      <c r="J79" s="38">
        <f t="shared" si="58"/>
        <v>101.2</v>
      </c>
      <c r="K79" s="38">
        <f t="shared" si="58"/>
        <v>101.2</v>
      </c>
      <c r="L79" s="38">
        <f t="shared" si="58"/>
        <v>101.2</v>
      </c>
      <c r="M79" s="38">
        <f t="shared" si="58"/>
        <v>101.2</v>
      </c>
      <c r="N79" s="38">
        <f t="shared" si="58"/>
        <v>103.7</v>
      </c>
      <c r="O79" s="38">
        <f t="shared" si="58"/>
        <v>103.7</v>
      </c>
      <c r="P79" s="38">
        <f t="shared" si="58"/>
        <v>103.7</v>
      </c>
      <c r="Q79" s="38">
        <f t="shared" si="58"/>
        <v>108.1</v>
      </c>
      <c r="R79" s="38">
        <f t="shared" si="58"/>
        <v>108.1</v>
      </c>
      <c r="S79" s="38">
        <f t="shared" si="58"/>
        <v>108.1</v>
      </c>
      <c r="T79" s="38">
        <f t="shared" si="58"/>
        <v>109.5</v>
      </c>
      <c r="U79" s="38">
        <f t="shared" si="58"/>
        <v>109.5</v>
      </c>
      <c r="V79" s="38">
        <f t="shared" si="58"/>
        <v>109.5</v>
      </c>
      <c r="W79" s="38">
        <f t="shared" si="58"/>
        <v>111.5</v>
      </c>
      <c r="X79" s="38">
        <f t="shared" si="58"/>
        <v>111.5</v>
      </c>
      <c r="Y79" s="38">
        <f t="shared" si="58"/>
        <v>111.5</v>
      </c>
      <c r="Z79" s="38">
        <f t="shared" si="58"/>
        <v>111.5</v>
      </c>
      <c r="AA79" s="38">
        <f t="shared" si="58"/>
        <v>111.5</v>
      </c>
      <c r="AB79" s="38">
        <f t="shared" si="58"/>
        <v>111.5</v>
      </c>
      <c r="AC79" s="38">
        <f t="shared" si="58"/>
        <v>114.6</v>
      </c>
      <c r="AD79" s="38">
        <f t="shared" si="58"/>
        <v>114.6</v>
      </c>
      <c r="AE79" s="38">
        <f t="shared" si="58"/>
        <v>114.6</v>
      </c>
      <c r="AF79" s="38">
        <f t="shared" si="58"/>
        <v>116.7</v>
      </c>
      <c r="AG79" s="38">
        <f t="shared" si="58"/>
        <v>116.7</v>
      </c>
      <c r="AH79" s="38">
        <f t="shared" si="58"/>
        <v>116.7</v>
      </c>
      <c r="AI79" s="38">
        <f t="shared" si="58"/>
        <v>118.6</v>
      </c>
      <c r="AJ79" s="38">
        <f t="shared" si="58"/>
        <v>118.6</v>
      </c>
      <c r="AK79" s="38">
        <f t="shared" si="58"/>
        <v>118.6</v>
      </c>
      <c r="AL79" s="38">
        <f t="shared" si="58"/>
        <v>122.4</v>
      </c>
      <c r="AM79" s="38">
        <f t="shared" si="58"/>
        <v>122.4</v>
      </c>
      <c r="AN79" s="38">
        <f t="shared" si="58"/>
        <v>122.4</v>
      </c>
      <c r="AO79" s="38">
        <f t="shared" si="58"/>
        <v>125</v>
      </c>
      <c r="AP79" s="38">
        <f t="shared" si="58"/>
        <v>125</v>
      </c>
      <c r="AQ79" s="38">
        <f t="shared" si="58"/>
        <v>125</v>
      </c>
      <c r="AR79" s="38">
        <f t="shared" si="58"/>
        <v>125.2</v>
      </c>
      <c r="AS79" s="38">
        <f t="shared" si="58"/>
        <v>125.2</v>
      </c>
      <c r="AT79" s="38">
        <f t="shared" si="58"/>
        <v>125.2</v>
      </c>
      <c r="AU79" s="38">
        <f t="shared" si="58"/>
        <v>126.1</v>
      </c>
      <c r="AV79" s="38">
        <f t="shared" si="58"/>
        <v>126.1</v>
      </c>
      <c r="AW79" s="38">
        <f t="shared" si="58"/>
        <v>126.1</v>
      </c>
      <c r="AX79" s="38">
        <f t="shared" si="58"/>
        <v>126.3</v>
      </c>
      <c r="AY79" s="38">
        <f t="shared" si="58"/>
        <v>126.3</v>
      </c>
      <c r="AZ79" s="38">
        <f t="shared" si="58"/>
        <v>126.3</v>
      </c>
      <c r="BA79" s="38">
        <f t="shared" si="58"/>
        <v>127</v>
      </c>
      <c r="BB79" s="38">
        <f t="shared" si="58"/>
        <v>127</v>
      </c>
      <c r="BC79" s="38">
        <f t="shared" si="58"/>
        <v>127</v>
      </c>
      <c r="BD79" s="38">
        <f t="shared" si="58"/>
        <v>127.6</v>
      </c>
      <c r="BE79" s="38">
        <f t="shared" si="58"/>
        <v>127.6</v>
      </c>
      <c r="BF79" s="38">
        <f t="shared" si="58"/>
        <v>127.6</v>
      </c>
      <c r="BG79" s="38">
        <f t="shared" si="58"/>
        <v>128.69999999999999</v>
      </c>
      <c r="BH79" s="38">
        <f t="shared" si="58"/>
        <v>128.69999999999999</v>
      </c>
      <c r="BI79" s="38">
        <f t="shared" si="58"/>
        <v>128.69999999999999</v>
      </c>
      <c r="BJ79" s="38">
        <f t="shared" si="58"/>
        <v>130.19999999999999</v>
      </c>
      <c r="BK79" s="37">
        <f>BK80</f>
        <v>19</v>
      </c>
      <c r="BL79" s="38">
        <f>BL80</f>
        <v>100</v>
      </c>
      <c r="BM79" s="38">
        <f t="shared" ref="BM79:DS79" si="59">BM80</f>
        <v>100</v>
      </c>
      <c r="BN79" s="38">
        <f t="shared" si="59"/>
        <v>104.3</v>
      </c>
      <c r="BO79" s="38">
        <f t="shared" si="59"/>
        <v>104.3</v>
      </c>
      <c r="BP79" s="38">
        <f t="shared" si="59"/>
        <v>104.3</v>
      </c>
      <c r="BQ79" s="38">
        <f t="shared" si="59"/>
        <v>104.3</v>
      </c>
      <c r="BR79" s="38">
        <f t="shared" si="59"/>
        <v>104.3</v>
      </c>
      <c r="BS79" s="38">
        <f t="shared" si="59"/>
        <v>104.3</v>
      </c>
      <c r="BT79" s="38">
        <f t="shared" si="59"/>
        <v>105.8</v>
      </c>
      <c r="BU79" s="38">
        <f t="shared" si="59"/>
        <v>105.8</v>
      </c>
      <c r="BV79" s="38">
        <f t="shared" si="59"/>
        <v>105.8</v>
      </c>
      <c r="BW79" s="38">
        <f t="shared" si="59"/>
        <v>106.6</v>
      </c>
      <c r="BX79" s="38">
        <f t="shared" si="59"/>
        <v>106.6</v>
      </c>
      <c r="BY79" s="38">
        <f t="shared" si="59"/>
        <v>106.6</v>
      </c>
      <c r="BZ79" s="38">
        <f t="shared" si="59"/>
        <v>106.9</v>
      </c>
      <c r="CA79" s="38">
        <f t="shared" si="59"/>
        <v>106.9</v>
      </c>
      <c r="CB79" s="38">
        <f t="shared" si="59"/>
        <v>106.9</v>
      </c>
      <c r="CC79" s="38">
        <f t="shared" si="59"/>
        <v>110.6</v>
      </c>
      <c r="CD79" s="38">
        <f t="shared" si="59"/>
        <v>110.6</v>
      </c>
      <c r="CE79" s="38">
        <f t="shared" si="59"/>
        <v>110.6</v>
      </c>
      <c r="CF79" s="38">
        <f t="shared" si="59"/>
        <v>110.6</v>
      </c>
      <c r="CG79" s="38">
        <f t="shared" si="59"/>
        <v>110.6</v>
      </c>
      <c r="CH79" s="38">
        <f t="shared" si="59"/>
        <v>110.6</v>
      </c>
      <c r="CI79" s="38">
        <f t="shared" si="59"/>
        <v>110.6</v>
      </c>
      <c r="CJ79" s="38">
        <f t="shared" si="59"/>
        <v>110.6</v>
      </c>
      <c r="CK79" s="38">
        <f t="shared" si="59"/>
        <v>110.6</v>
      </c>
      <c r="CL79" s="38">
        <f t="shared" si="59"/>
        <v>112</v>
      </c>
      <c r="CM79" s="38">
        <f t="shared" si="59"/>
        <v>112</v>
      </c>
      <c r="CN79" s="38">
        <f t="shared" si="59"/>
        <v>112</v>
      </c>
      <c r="CO79" s="38">
        <f t="shared" si="59"/>
        <v>112</v>
      </c>
      <c r="CP79" s="38">
        <f t="shared" si="59"/>
        <v>112</v>
      </c>
      <c r="CQ79" s="38">
        <f t="shared" si="59"/>
        <v>112</v>
      </c>
      <c r="CR79" s="38">
        <f t="shared" si="59"/>
        <v>113.2</v>
      </c>
      <c r="CS79" s="38">
        <f t="shared" si="59"/>
        <v>113.2</v>
      </c>
      <c r="CT79" s="38">
        <f t="shared" si="59"/>
        <v>113.2</v>
      </c>
      <c r="CU79" s="38">
        <f t="shared" si="59"/>
        <v>113.2</v>
      </c>
      <c r="CV79" s="38">
        <f t="shared" si="59"/>
        <v>113.2</v>
      </c>
      <c r="CW79" s="38">
        <f t="shared" si="59"/>
        <v>113.2</v>
      </c>
      <c r="CX79" s="38">
        <f t="shared" si="59"/>
        <v>114.6</v>
      </c>
      <c r="CY79" s="38">
        <f t="shared" si="59"/>
        <v>114.6</v>
      </c>
      <c r="CZ79" s="38">
        <f t="shared" si="59"/>
        <v>114.6</v>
      </c>
      <c r="DA79" s="38">
        <f t="shared" si="59"/>
        <v>114.6</v>
      </c>
      <c r="DB79" s="38">
        <f t="shared" si="59"/>
        <v>114.6</v>
      </c>
      <c r="DC79" s="38">
        <f t="shared" si="59"/>
        <v>114.6</v>
      </c>
      <c r="DD79" s="38">
        <f t="shared" si="59"/>
        <v>114.6</v>
      </c>
      <c r="DE79" s="38">
        <f t="shared" si="59"/>
        <v>114.6</v>
      </c>
      <c r="DF79" s="38">
        <f t="shared" si="59"/>
        <v>114.6</v>
      </c>
      <c r="DG79" s="38">
        <f t="shared" si="59"/>
        <v>116.4</v>
      </c>
      <c r="DH79" s="38">
        <f t="shared" si="59"/>
        <v>116.4</v>
      </c>
      <c r="DI79" s="38">
        <f t="shared" si="59"/>
        <v>116.4</v>
      </c>
      <c r="DJ79" s="38">
        <f t="shared" si="59"/>
        <v>119</v>
      </c>
      <c r="DK79" s="38">
        <f t="shared" si="59"/>
        <v>119</v>
      </c>
      <c r="DL79" s="38">
        <f t="shared" si="59"/>
        <v>119</v>
      </c>
      <c r="DM79" s="38">
        <f t="shared" si="59"/>
        <v>119</v>
      </c>
      <c r="DN79" s="38">
        <f t="shared" si="59"/>
        <v>119</v>
      </c>
      <c r="DO79" s="38">
        <f t="shared" si="59"/>
        <v>119</v>
      </c>
      <c r="DP79" s="38">
        <f t="shared" si="59"/>
        <v>119</v>
      </c>
      <c r="DQ79" s="38">
        <f t="shared" si="59"/>
        <v>119</v>
      </c>
      <c r="DR79" s="38">
        <f t="shared" si="59"/>
        <v>119</v>
      </c>
      <c r="DS79" s="38">
        <f t="shared" si="59"/>
        <v>119</v>
      </c>
      <c r="DT79" s="37">
        <f>DT80</f>
        <v>16</v>
      </c>
      <c r="DU79" s="39">
        <f>DU80</f>
        <v>100</v>
      </c>
      <c r="DV79" s="39">
        <f t="shared" ref="DV79:GB79" si="60">DV80</f>
        <v>100</v>
      </c>
      <c r="DW79" s="39">
        <f t="shared" si="60"/>
        <v>101.2</v>
      </c>
      <c r="DX79" s="39">
        <f t="shared" si="60"/>
        <v>101.2</v>
      </c>
      <c r="DY79" s="39">
        <f t="shared" si="60"/>
        <v>101.2</v>
      </c>
      <c r="DZ79" s="39">
        <f t="shared" si="60"/>
        <v>101.2</v>
      </c>
      <c r="EA79" s="39">
        <f t="shared" si="60"/>
        <v>101.2</v>
      </c>
      <c r="EB79" s="39">
        <f t="shared" si="60"/>
        <v>101.2</v>
      </c>
      <c r="EC79" s="39">
        <f t="shared" si="60"/>
        <v>101.2</v>
      </c>
      <c r="ED79" s="39">
        <f t="shared" si="60"/>
        <v>101.2</v>
      </c>
      <c r="EE79" s="39">
        <f t="shared" si="60"/>
        <v>101.2</v>
      </c>
      <c r="EF79" s="39">
        <f t="shared" si="60"/>
        <v>101.3</v>
      </c>
      <c r="EG79" s="39">
        <f t="shared" si="60"/>
        <v>101.3</v>
      </c>
      <c r="EH79" s="39">
        <f t="shared" si="60"/>
        <v>101.3</v>
      </c>
      <c r="EI79" s="39">
        <f t="shared" si="60"/>
        <v>102.8</v>
      </c>
      <c r="EJ79" s="39">
        <f t="shared" si="60"/>
        <v>102.8</v>
      </c>
      <c r="EK79" s="39">
        <f t="shared" si="60"/>
        <v>102.8</v>
      </c>
      <c r="EL79" s="39">
        <f t="shared" si="60"/>
        <v>105.8</v>
      </c>
      <c r="EM79" s="39">
        <f t="shared" si="60"/>
        <v>105.8</v>
      </c>
      <c r="EN79" s="39">
        <f t="shared" si="60"/>
        <v>105.8</v>
      </c>
      <c r="EO79" s="39">
        <f t="shared" si="60"/>
        <v>109.5</v>
      </c>
      <c r="EP79" s="39">
        <f t="shared" si="60"/>
        <v>109.5</v>
      </c>
      <c r="EQ79" s="39">
        <f t="shared" si="60"/>
        <v>109.5</v>
      </c>
      <c r="ER79" s="39">
        <f t="shared" si="60"/>
        <v>109.5</v>
      </c>
      <c r="ES79" s="39">
        <f t="shared" si="60"/>
        <v>109.5</v>
      </c>
      <c r="ET79" s="39">
        <f t="shared" si="60"/>
        <v>109.5</v>
      </c>
      <c r="EU79" s="39">
        <f t="shared" si="60"/>
        <v>109.7</v>
      </c>
      <c r="EV79" s="39">
        <f t="shared" si="60"/>
        <v>109.7</v>
      </c>
      <c r="EW79" s="39">
        <f t="shared" si="60"/>
        <v>109.7</v>
      </c>
      <c r="EX79" s="39">
        <f t="shared" si="60"/>
        <v>109.7</v>
      </c>
      <c r="EY79" s="39">
        <f t="shared" si="60"/>
        <v>109.7</v>
      </c>
      <c r="EZ79" s="39">
        <f t="shared" si="60"/>
        <v>109.7</v>
      </c>
      <c r="FA79" s="39">
        <f t="shared" si="60"/>
        <v>109.7</v>
      </c>
      <c r="FB79" s="39">
        <f t="shared" si="60"/>
        <v>109.7</v>
      </c>
      <c r="FC79" s="39">
        <f t="shared" si="60"/>
        <v>109.7</v>
      </c>
      <c r="FD79" s="39">
        <f t="shared" si="60"/>
        <v>109.9</v>
      </c>
      <c r="FE79" s="39">
        <f t="shared" si="60"/>
        <v>109.9</v>
      </c>
      <c r="FF79" s="39">
        <f t="shared" si="60"/>
        <v>109.9</v>
      </c>
      <c r="FG79" s="39">
        <f t="shared" si="60"/>
        <v>109.9</v>
      </c>
      <c r="FH79" s="39">
        <f t="shared" si="60"/>
        <v>109.9</v>
      </c>
      <c r="FI79" s="39">
        <f t="shared" si="60"/>
        <v>109.9</v>
      </c>
      <c r="FJ79" s="39">
        <f t="shared" si="60"/>
        <v>110.5</v>
      </c>
      <c r="FK79" s="39">
        <f t="shared" si="60"/>
        <v>110.5</v>
      </c>
      <c r="FL79" s="39">
        <f t="shared" si="60"/>
        <v>110.5</v>
      </c>
      <c r="FM79" s="39">
        <f t="shared" si="60"/>
        <v>110.5</v>
      </c>
      <c r="FN79" s="39">
        <f t="shared" si="60"/>
        <v>110.5</v>
      </c>
      <c r="FO79" s="39">
        <f t="shared" si="60"/>
        <v>110.5</v>
      </c>
      <c r="FP79" s="39">
        <f t="shared" si="60"/>
        <v>110.8</v>
      </c>
      <c r="FQ79" s="39">
        <f t="shared" si="60"/>
        <v>110.8</v>
      </c>
      <c r="FR79" s="38">
        <f t="shared" si="60"/>
        <v>110.8</v>
      </c>
      <c r="FS79" s="38">
        <f t="shared" si="60"/>
        <v>110.8</v>
      </c>
      <c r="FT79" s="38">
        <f t="shared" si="60"/>
        <v>110.8</v>
      </c>
      <c r="FU79" s="38">
        <f t="shared" si="60"/>
        <v>110.8</v>
      </c>
      <c r="FV79" s="38">
        <f t="shared" si="60"/>
        <v>110.8</v>
      </c>
      <c r="FW79" s="38">
        <f t="shared" si="60"/>
        <v>110.8</v>
      </c>
      <c r="FX79" s="38">
        <f t="shared" si="60"/>
        <v>110.8</v>
      </c>
      <c r="FY79" s="38">
        <f t="shared" si="60"/>
        <v>110.8</v>
      </c>
      <c r="FZ79" s="38">
        <f t="shared" si="60"/>
        <v>110.8</v>
      </c>
      <c r="GA79" s="38">
        <f t="shared" si="60"/>
        <v>110.8</v>
      </c>
      <c r="GB79" s="38">
        <f t="shared" si="60"/>
        <v>110.8</v>
      </c>
    </row>
    <row r="80" spans="1:184" s="40" customFormat="1" ht="12" x14ac:dyDescent="0.2">
      <c r="A80" s="40" t="s">
        <v>255</v>
      </c>
      <c r="B80" s="41">
        <v>24</v>
      </c>
      <c r="C80" s="42">
        <v>100</v>
      </c>
      <c r="D80" s="42">
        <v>100.7</v>
      </c>
      <c r="E80" s="42">
        <v>101.2</v>
      </c>
      <c r="F80" s="42">
        <v>101.2</v>
      </c>
      <c r="G80" s="42">
        <v>101.2</v>
      </c>
      <c r="H80" s="42">
        <v>101.2</v>
      </c>
      <c r="I80" s="42">
        <v>101.2</v>
      </c>
      <c r="J80" s="42">
        <v>101.2</v>
      </c>
      <c r="K80" s="42">
        <v>101.2</v>
      </c>
      <c r="L80" s="42">
        <v>101.2</v>
      </c>
      <c r="M80" s="42">
        <v>101.2</v>
      </c>
      <c r="N80" s="42">
        <v>103.7</v>
      </c>
      <c r="O80" s="42">
        <v>103.7</v>
      </c>
      <c r="P80" s="42">
        <v>103.7</v>
      </c>
      <c r="Q80" s="42">
        <v>108.1</v>
      </c>
      <c r="R80" s="42">
        <v>108.1</v>
      </c>
      <c r="S80" s="42">
        <v>108.1</v>
      </c>
      <c r="T80" s="42">
        <v>109.5</v>
      </c>
      <c r="U80" s="42">
        <v>109.5</v>
      </c>
      <c r="V80" s="42">
        <v>109.5</v>
      </c>
      <c r="W80" s="42">
        <v>111.5</v>
      </c>
      <c r="X80" s="42">
        <v>111.5</v>
      </c>
      <c r="Y80" s="42">
        <v>111.5</v>
      </c>
      <c r="Z80" s="42">
        <v>111.5</v>
      </c>
      <c r="AA80" s="42">
        <v>111.5</v>
      </c>
      <c r="AB80" s="42">
        <v>111.5</v>
      </c>
      <c r="AC80" s="42">
        <v>114.6</v>
      </c>
      <c r="AD80" s="42">
        <v>114.6</v>
      </c>
      <c r="AE80" s="42">
        <v>114.6</v>
      </c>
      <c r="AF80" s="42">
        <v>116.7</v>
      </c>
      <c r="AG80" s="42">
        <v>116.7</v>
      </c>
      <c r="AH80" s="42">
        <v>116.7</v>
      </c>
      <c r="AI80" s="42">
        <v>118.6</v>
      </c>
      <c r="AJ80" s="42">
        <v>118.6</v>
      </c>
      <c r="AK80" s="42">
        <v>118.6</v>
      </c>
      <c r="AL80" s="42">
        <v>122.4</v>
      </c>
      <c r="AM80" s="42">
        <v>122.4</v>
      </c>
      <c r="AN80" s="42">
        <v>122.4</v>
      </c>
      <c r="AO80" s="42">
        <v>125</v>
      </c>
      <c r="AP80" s="42">
        <v>125</v>
      </c>
      <c r="AQ80" s="42">
        <v>125</v>
      </c>
      <c r="AR80" s="42">
        <v>125.2</v>
      </c>
      <c r="AS80" s="42">
        <v>125.2</v>
      </c>
      <c r="AT80" s="42">
        <v>125.2</v>
      </c>
      <c r="AU80" s="42">
        <v>126.1</v>
      </c>
      <c r="AV80" s="42">
        <v>126.1</v>
      </c>
      <c r="AW80" s="42">
        <v>126.1</v>
      </c>
      <c r="AX80" s="42">
        <v>126.3</v>
      </c>
      <c r="AY80" s="42">
        <v>126.3</v>
      </c>
      <c r="AZ80" s="42">
        <v>126.3</v>
      </c>
      <c r="BA80" s="42">
        <v>127</v>
      </c>
      <c r="BB80" s="42">
        <v>127</v>
      </c>
      <c r="BC80" s="42">
        <v>127</v>
      </c>
      <c r="BD80" s="42">
        <v>127.6</v>
      </c>
      <c r="BE80" s="42">
        <v>127.6</v>
      </c>
      <c r="BF80" s="42">
        <v>127.6</v>
      </c>
      <c r="BG80" s="42">
        <v>128.69999999999999</v>
      </c>
      <c r="BH80" s="42">
        <v>128.69999999999999</v>
      </c>
      <c r="BI80" s="42">
        <v>128.69999999999999</v>
      </c>
      <c r="BJ80" s="42">
        <v>130.19999999999999</v>
      </c>
      <c r="BK80" s="41">
        <v>19</v>
      </c>
      <c r="BL80" s="42">
        <v>100</v>
      </c>
      <c r="BM80" s="42">
        <v>100</v>
      </c>
      <c r="BN80" s="42">
        <v>104.3</v>
      </c>
      <c r="BO80" s="42">
        <v>104.3</v>
      </c>
      <c r="BP80" s="42">
        <v>104.3</v>
      </c>
      <c r="BQ80" s="42">
        <v>104.3</v>
      </c>
      <c r="BR80" s="42">
        <v>104.3</v>
      </c>
      <c r="BS80" s="42">
        <v>104.3</v>
      </c>
      <c r="BT80" s="42">
        <v>105.8</v>
      </c>
      <c r="BU80" s="42">
        <v>105.8</v>
      </c>
      <c r="BV80" s="42">
        <v>105.8</v>
      </c>
      <c r="BW80" s="42">
        <v>106.6</v>
      </c>
      <c r="BX80" s="42">
        <v>106.6</v>
      </c>
      <c r="BY80" s="42">
        <v>106.6</v>
      </c>
      <c r="BZ80" s="42">
        <v>106.9</v>
      </c>
      <c r="CA80" s="42">
        <v>106.9</v>
      </c>
      <c r="CB80" s="42">
        <v>106.9</v>
      </c>
      <c r="CC80" s="42">
        <v>110.6</v>
      </c>
      <c r="CD80" s="42">
        <v>110.6</v>
      </c>
      <c r="CE80" s="42">
        <v>110.6</v>
      </c>
      <c r="CF80" s="42">
        <v>110.6</v>
      </c>
      <c r="CG80" s="42">
        <v>110.6</v>
      </c>
      <c r="CH80" s="42">
        <v>110.6</v>
      </c>
      <c r="CI80" s="42">
        <v>110.6</v>
      </c>
      <c r="CJ80" s="42">
        <v>110.6</v>
      </c>
      <c r="CK80" s="42">
        <v>110.6</v>
      </c>
      <c r="CL80" s="42">
        <v>112</v>
      </c>
      <c r="CM80" s="42">
        <v>112</v>
      </c>
      <c r="CN80" s="42">
        <v>112</v>
      </c>
      <c r="CO80" s="42">
        <v>112</v>
      </c>
      <c r="CP80" s="42">
        <v>112</v>
      </c>
      <c r="CQ80" s="42">
        <v>112</v>
      </c>
      <c r="CR80" s="42">
        <v>113.2</v>
      </c>
      <c r="CS80" s="42">
        <v>113.2</v>
      </c>
      <c r="CT80" s="42">
        <v>113.2</v>
      </c>
      <c r="CU80" s="42">
        <v>113.2</v>
      </c>
      <c r="CV80" s="42">
        <v>113.2</v>
      </c>
      <c r="CW80" s="42">
        <v>113.2</v>
      </c>
      <c r="CX80" s="42">
        <v>114.6</v>
      </c>
      <c r="CY80" s="42">
        <v>114.6</v>
      </c>
      <c r="CZ80" s="42">
        <v>114.6</v>
      </c>
      <c r="DA80" s="42">
        <v>114.6</v>
      </c>
      <c r="DB80" s="42">
        <v>114.6</v>
      </c>
      <c r="DC80" s="42">
        <v>114.6</v>
      </c>
      <c r="DD80" s="42">
        <v>114.6</v>
      </c>
      <c r="DE80" s="42">
        <v>114.6</v>
      </c>
      <c r="DF80" s="42">
        <v>114.6</v>
      </c>
      <c r="DG80" s="42">
        <v>116.4</v>
      </c>
      <c r="DH80" s="42">
        <v>116.4</v>
      </c>
      <c r="DI80" s="42">
        <v>116.4</v>
      </c>
      <c r="DJ80" s="42">
        <v>119</v>
      </c>
      <c r="DK80" s="42">
        <v>119</v>
      </c>
      <c r="DL80" s="42">
        <v>119</v>
      </c>
      <c r="DM80" s="42">
        <v>119</v>
      </c>
      <c r="DN80" s="42">
        <v>119</v>
      </c>
      <c r="DO80" s="42">
        <v>119</v>
      </c>
      <c r="DP80" s="42">
        <v>119</v>
      </c>
      <c r="DQ80" s="42">
        <v>119</v>
      </c>
      <c r="DR80" s="42">
        <v>119</v>
      </c>
      <c r="DS80" s="42">
        <v>119</v>
      </c>
      <c r="DT80" s="41">
        <v>16</v>
      </c>
      <c r="DU80" s="42">
        <v>100</v>
      </c>
      <c r="DV80" s="42">
        <v>100</v>
      </c>
      <c r="DW80" s="42">
        <v>101.2</v>
      </c>
      <c r="DX80" s="42">
        <v>101.2</v>
      </c>
      <c r="DY80" s="42">
        <v>101.2</v>
      </c>
      <c r="DZ80" s="42">
        <v>101.2</v>
      </c>
      <c r="EA80" s="42">
        <v>101.2</v>
      </c>
      <c r="EB80" s="42">
        <v>101.2</v>
      </c>
      <c r="EC80" s="42">
        <v>101.2</v>
      </c>
      <c r="ED80" s="42">
        <v>101.2</v>
      </c>
      <c r="EE80" s="42">
        <v>101.2</v>
      </c>
      <c r="EF80" s="42">
        <v>101.3</v>
      </c>
      <c r="EG80" s="42">
        <v>101.3</v>
      </c>
      <c r="EH80" s="42">
        <v>101.3</v>
      </c>
      <c r="EI80" s="42">
        <v>102.8</v>
      </c>
      <c r="EJ80" s="42">
        <v>102.8</v>
      </c>
      <c r="EK80" s="42">
        <v>102.8</v>
      </c>
      <c r="EL80" s="42">
        <v>105.8</v>
      </c>
      <c r="EM80" s="42">
        <v>105.8</v>
      </c>
      <c r="EN80" s="42">
        <v>105.8</v>
      </c>
      <c r="EO80" s="42">
        <v>109.5</v>
      </c>
      <c r="EP80" s="42">
        <v>109.5</v>
      </c>
      <c r="EQ80" s="42">
        <v>109.5</v>
      </c>
      <c r="ER80" s="42">
        <v>109.5</v>
      </c>
      <c r="ES80" s="42">
        <v>109.5</v>
      </c>
      <c r="ET80" s="42">
        <v>109.5</v>
      </c>
      <c r="EU80" s="42">
        <v>109.7</v>
      </c>
      <c r="EV80" s="42">
        <v>109.7</v>
      </c>
      <c r="EW80" s="42">
        <v>109.7</v>
      </c>
      <c r="EX80" s="42">
        <v>109.7</v>
      </c>
      <c r="EY80" s="42">
        <v>109.7</v>
      </c>
      <c r="EZ80" s="42">
        <v>109.7</v>
      </c>
      <c r="FA80" s="42">
        <v>109.7</v>
      </c>
      <c r="FB80" s="42">
        <v>109.7</v>
      </c>
      <c r="FC80" s="42">
        <v>109.7</v>
      </c>
      <c r="FD80" s="42">
        <v>109.9</v>
      </c>
      <c r="FE80" s="42">
        <v>109.9</v>
      </c>
      <c r="FF80" s="42">
        <v>109.9</v>
      </c>
      <c r="FG80" s="42">
        <v>109.9</v>
      </c>
      <c r="FH80" s="42">
        <v>109.9</v>
      </c>
      <c r="FI80" s="42">
        <v>109.9</v>
      </c>
      <c r="FJ80" s="42">
        <v>110.5</v>
      </c>
      <c r="FK80" s="42">
        <v>110.5</v>
      </c>
      <c r="FL80" s="42">
        <v>110.5</v>
      </c>
      <c r="FM80" s="42">
        <v>110.5</v>
      </c>
      <c r="FN80" s="42">
        <v>110.5</v>
      </c>
      <c r="FO80" s="42">
        <v>110.5</v>
      </c>
      <c r="FP80" s="42">
        <v>110.8</v>
      </c>
      <c r="FQ80" s="42">
        <v>110.8</v>
      </c>
      <c r="FR80" s="42">
        <v>110.8</v>
      </c>
      <c r="FS80" s="42">
        <v>110.8</v>
      </c>
      <c r="FT80" s="42">
        <v>110.8</v>
      </c>
      <c r="FU80" s="42">
        <v>110.8</v>
      </c>
      <c r="FV80" s="42">
        <v>110.8</v>
      </c>
      <c r="FW80" s="42">
        <v>110.8</v>
      </c>
      <c r="FX80" s="42">
        <v>110.8</v>
      </c>
      <c r="FY80" s="42">
        <v>110.8</v>
      </c>
      <c r="FZ80" s="42">
        <v>110.8</v>
      </c>
      <c r="GA80" s="42">
        <v>110.8</v>
      </c>
      <c r="GB80" s="42">
        <v>110.8</v>
      </c>
    </row>
    <row r="81" spans="1:184" x14ac:dyDescent="0.25">
      <c r="A81" t="s">
        <v>256</v>
      </c>
      <c r="B81" s="37">
        <f>SUM(B82:B84)</f>
        <v>15</v>
      </c>
      <c r="C81" s="38">
        <f t="shared" ref="C81:BJ81" si="61">(C82*$B$82+C83*$B$83+C84*$B$84)/$B$81</f>
        <v>99.266666666666666</v>
      </c>
      <c r="D81" s="38">
        <f t="shared" si="61"/>
        <v>100.32</v>
      </c>
      <c r="E81" s="38">
        <f t="shared" si="61"/>
        <v>101.25333333333333</v>
      </c>
      <c r="F81" s="38">
        <f t="shared" si="61"/>
        <v>101.91333333333334</v>
      </c>
      <c r="G81" s="38">
        <f t="shared" si="61"/>
        <v>102.13333333333334</v>
      </c>
      <c r="H81" s="38">
        <f t="shared" si="61"/>
        <v>103.08666666666666</v>
      </c>
      <c r="I81" s="38">
        <f t="shared" si="61"/>
        <v>103.23333333333333</v>
      </c>
      <c r="J81" s="38">
        <f t="shared" si="61"/>
        <v>103.38000000000001</v>
      </c>
      <c r="K81" s="38">
        <f t="shared" si="61"/>
        <v>103.45333333333333</v>
      </c>
      <c r="L81" s="38">
        <f t="shared" si="61"/>
        <v>103.89333333333335</v>
      </c>
      <c r="M81" s="38">
        <f t="shared" si="61"/>
        <v>105.8</v>
      </c>
      <c r="N81" s="38">
        <f t="shared" si="61"/>
        <v>106.31333333333333</v>
      </c>
      <c r="O81" s="38">
        <f t="shared" si="61"/>
        <v>106.82666666666667</v>
      </c>
      <c r="P81" s="38">
        <f t="shared" si="61"/>
        <v>107.63333333333334</v>
      </c>
      <c r="Q81" s="38">
        <f t="shared" si="61"/>
        <v>112.03333333333333</v>
      </c>
      <c r="R81" s="38">
        <f t="shared" si="61"/>
        <v>111.59333333333333</v>
      </c>
      <c r="S81" s="38">
        <f t="shared" si="61"/>
        <v>111.36</v>
      </c>
      <c r="T81" s="38">
        <f t="shared" si="61"/>
        <v>111.36</v>
      </c>
      <c r="U81" s="38">
        <f t="shared" si="61"/>
        <v>111.36</v>
      </c>
      <c r="V81" s="38">
        <f t="shared" si="61"/>
        <v>112.02</v>
      </c>
      <c r="W81" s="38">
        <f t="shared" si="61"/>
        <v>118.91333333333334</v>
      </c>
      <c r="X81" s="38">
        <f t="shared" si="61"/>
        <v>121.33333333333333</v>
      </c>
      <c r="Y81" s="38">
        <f t="shared" si="61"/>
        <v>122.21333333333332</v>
      </c>
      <c r="Z81" s="38">
        <f t="shared" si="61"/>
        <v>123.31333333333332</v>
      </c>
      <c r="AA81" s="38">
        <f t="shared" si="61"/>
        <v>126.25333333333332</v>
      </c>
      <c r="AB81" s="38">
        <f t="shared" si="61"/>
        <v>129.84666666666666</v>
      </c>
      <c r="AC81" s="38">
        <f t="shared" si="61"/>
        <v>129.84666666666666</v>
      </c>
      <c r="AD81" s="38">
        <f t="shared" si="61"/>
        <v>130.13999999999999</v>
      </c>
      <c r="AE81" s="38">
        <f t="shared" si="61"/>
        <v>130.13999999999999</v>
      </c>
      <c r="AF81" s="38">
        <f t="shared" si="61"/>
        <v>130.13999999999999</v>
      </c>
      <c r="AG81" s="38">
        <f t="shared" si="61"/>
        <v>137.32666666666668</v>
      </c>
      <c r="AH81" s="38">
        <f t="shared" si="61"/>
        <v>137.32666666666668</v>
      </c>
      <c r="AI81" s="38">
        <f t="shared" si="61"/>
        <v>137.32666666666668</v>
      </c>
      <c r="AJ81" s="38">
        <f t="shared" si="61"/>
        <v>137.32666666666668</v>
      </c>
      <c r="AK81" s="38">
        <f t="shared" si="61"/>
        <v>139.38</v>
      </c>
      <c r="AL81" s="38">
        <f t="shared" si="61"/>
        <v>143.34</v>
      </c>
      <c r="AM81" s="38">
        <f t="shared" si="61"/>
        <v>144.59333333333333</v>
      </c>
      <c r="AN81" s="38">
        <f t="shared" si="61"/>
        <v>144.15333333333334</v>
      </c>
      <c r="AO81" s="38">
        <f t="shared" si="61"/>
        <v>144.15333333333334</v>
      </c>
      <c r="AP81" s="38">
        <f t="shared" si="61"/>
        <v>144.15333333333334</v>
      </c>
      <c r="AQ81" s="38">
        <f t="shared" si="61"/>
        <v>146.72</v>
      </c>
      <c r="AR81" s="38">
        <f t="shared" si="61"/>
        <v>146.72</v>
      </c>
      <c r="AS81" s="38">
        <f t="shared" si="61"/>
        <v>146.72</v>
      </c>
      <c r="AT81" s="38">
        <f t="shared" si="61"/>
        <v>146.72</v>
      </c>
      <c r="AU81" s="38">
        <f t="shared" si="61"/>
        <v>146.72</v>
      </c>
      <c r="AV81" s="38">
        <f t="shared" si="61"/>
        <v>146.72</v>
      </c>
      <c r="AW81" s="38">
        <f t="shared" si="61"/>
        <v>146.72</v>
      </c>
      <c r="AX81" s="38">
        <f t="shared" si="61"/>
        <v>146.72</v>
      </c>
      <c r="AY81" s="38">
        <f t="shared" si="61"/>
        <v>148.44666666666669</v>
      </c>
      <c r="AZ81" s="38">
        <f t="shared" si="61"/>
        <v>150.57333333333332</v>
      </c>
      <c r="BA81" s="38">
        <f t="shared" si="61"/>
        <v>150.57333333333332</v>
      </c>
      <c r="BB81" s="38">
        <f t="shared" si="61"/>
        <v>150.57333333333332</v>
      </c>
      <c r="BC81" s="38">
        <f t="shared" si="61"/>
        <v>150.72</v>
      </c>
      <c r="BD81" s="38">
        <f t="shared" si="61"/>
        <v>148.88666666666668</v>
      </c>
      <c r="BE81" s="38">
        <f t="shared" si="61"/>
        <v>148.88666666666668</v>
      </c>
      <c r="BF81" s="38">
        <f t="shared" si="61"/>
        <v>148.88666666666668</v>
      </c>
      <c r="BG81" s="38">
        <f t="shared" si="61"/>
        <v>148.88666666666668</v>
      </c>
      <c r="BH81" s="38">
        <f t="shared" si="61"/>
        <v>148.88666666666668</v>
      </c>
      <c r="BI81" s="38">
        <f t="shared" si="61"/>
        <v>149.4</v>
      </c>
      <c r="BJ81" s="38">
        <f t="shared" si="61"/>
        <v>149.4</v>
      </c>
      <c r="BK81" s="37">
        <f>SUM(BK82:BK84)</f>
        <v>12</v>
      </c>
      <c r="BL81" s="38">
        <f>(BL82*$BK$82+BL83*$BK$83+BL84*$BK$84)/$BK$81</f>
        <v>106.11666666666667</v>
      </c>
      <c r="BM81" s="38">
        <f t="shared" ref="BM81:DS81" si="62">(BM82*$BK$82+BM83*$BK$83+BM84*$BK$84)/$BK$81</f>
        <v>106.11666666666667</v>
      </c>
      <c r="BN81" s="38">
        <f t="shared" si="62"/>
        <v>105.98333333333333</v>
      </c>
      <c r="BO81" s="38">
        <f t="shared" si="62"/>
        <v>105.98333333333333</v>
      </c>
      <c r="BP81" s="38">
        <f t="shared" si="62"/>
        <v>108.38333333333334</v>
      </c>
      <c r="BQ81" s="38">
        <f t="shared" si="62"/>
        <v>108.38333333333334</v>
      </c>
      <c r="BR81" s="38">
        <f t="shared" si="62"/>
        <v>109.58333333333333</v>
      </c>
      <c r="BS81" s="38">
        <f t="shared" si="62"/>
        <v>109.58333333333333</v>
      </c>
      <c r="BT81" s="38">
        <f t="shared" si="62"/>
        <v>109.25</v>
      </c>
      <c r="BU81" s="38">
        <f t="shared" si="62"/>
        <v>109.38333333333334</v>
      </c>
      <c r="BV81" s="38">
        <f t="shared" si="62"/>
        <v>114.31666666666666</v>
      </c>
      <c r="BW81" s="38">
        <f t="shared" si="62"/>
        <v>114.31666666666666</v>
      </c>
      <c r="BX81" s="38">
        <f t="shared" si="62"/>
        <v>119.88333333333333</v>
      </c>
      <c r="BY81" s="38">
        <f t="shared" si="62"/>
        <v>119.88333333333333</v>
      </c>
      <c r="BZ81" s="38">
        <f t="shared" si="62"/>
        <v>124.68333333333334</v>
      </c>
      <c r="CA81" s="38">
        <f t="shared" si="62"/>
        <v>124.68333333333334</v>
      </c>
      <c r="CB81" s="38">
        <f t="shared" si="62"/>
        <v>124.68333333333334</v>
      </c>
      <c r="CC81" s="38">
        <f t="shared" si="62"/>
        <v>124.68333333333334</v>
      </c>
      <c r="CD81" s="38">
        <f t="shared" si="62"/>
        <v>124.68333333333334</v>
      </c>
      <c r="CE81" s="38">
        <f t="shared" si="62"/>
        <v>124.68333333333334</v>
      </c>
      <c r="CF81" s="38">
        <f t="shared" si="62"/>
        <v>125.61666666666666</v>
      </c>
      <c r="CG81" s="38">
        <f t="shared" si="62"/>
        <v>126.88333333333333</v>
      </c>
      <c r="CH81" s="38">
        <f t="shared" si="62"/>
        <v>128.28333333333333</v>
      </c>
      <c r="CI81" s="38">
        <f t="shared" si="62"/>
        <v>126.75</v>
      </c>
      <c r="CJ81" s="38">
        <f t="shared" si="62"/>
        <v>129.53333333333333</v>
      </c>
      <c r="CK81" s="38">
        <f t="shared" si="62"/>
        <v>128.93333333333331</v>
      </c>
      <c r="CL81" s="38">
        <f t="shared" si="62"/>
        <v>128.93333333333331</v>
      </c>
      <c r="CM81" s="38">
        <f t="shared" si="62"/>
        <v>128.93333333333331</v>
      </c>
      <c r="CN81" s="38">
        <f t="shared" si="62"/>
        <v>128.93333333333331</v>
      </c>
      <c r="CO81" s="38">
        <f t="shared" si="62"/>
        <v>128.93333333333331</v>
      </c>
      <c r="CP81" s="38">
        <f t="shared" si="62"/>
        <v>128.93333333333331</v>
      </c>
      <c r="CQ81" s="38">
        <f t="shared" si="62"/>
        <v>129.06666666666669</v>
      </c>
      <c r="CR81" s="38">
        <f t="shared" si="62"/>
        <v>126.8</v>
      </c>
      <c r="CS81" s="38">
        <f t="shared" si="62"/>
        <v>126.8</v>
      </c>
      <c r="CT81" s="38">
        <f t="shared" si="62"/>
        <v>128.93333333333331</v>
      </c>
      <c r="CU81" s="38">
        <f t="shared" si="62"/>
        <v>127.59999999999998</v>
      </c>
      <c r="CV81" s="38">
        <f t="shared" si="62"/>
        <v>136.6</v>
      </c>
      <c r="CW81" s="38">
        <f t="shared" si="62"/>
        <v>136.6</v>
      </c>
      <c r="CX81" s="38">
        <f t="shared" si="62"/>
        <v>136.6</v>
      </c>
      <c r="CY81" s="38">
        <f t="shared" si="62"/>
        <v>137.93333333333331</v>
      </c>
      <c r="CZ81" s="38">
        <f t="shared" si="62"/>
        <v>138.53333333333333</v>
      </c>
      <c r="DA81" s="38">
        <f t="shared" si="62"/>
        <v>139.13333333333333</v>
      </c>
      <c r="DB81" s="38">
        <f t="shared" si="62"/>
        <v>139.73333333333335</v>
      </c>
      <c r="DC81" s="38">
        <f t="shared" si="62"/>
        <v>139.73333333333335</v>
      </c>
      <c r="DD81" s="38">
        <f t="shared" si="62"/>
        <v>139.73333333333335</v>
      </c>
      <c r="DE81" s="38">
        <f t="shared" si="62"/>
        <v>139.73333333333335</v>
      </c>
      <c r="DF81" s="38">
        <f t="shared" si="62"/>
        <v>139.86666666666667</v>
      </c>
      <c r="DG81" s="38">
        <f t="shared" si="62"/>
        <v>141.79999999999998</v>
      </c>
      <c r="DH81" s="38">
        <f t="shared" si="62"/>
        <v>143.76666666666668</v>
      </c>
      <c r="DI81" s="38">
        <f t="shared" si="62"/>
        <v>143.29999999999998</v>
      </c>
      <c r="DJ81" s="38">
        <f t="shared" si="62"/>
        <v>144.01666666666665</v>
      </c>
      <c r="DK81" s="38">
        <f t="shared" si="62"/>
        <v>144.01666666666665</v>
      </c>
      <c r="DL81" s="38">
        <f t="shared" si="62"/>
        <v>144.08333333333334</v>
      </c>
      <c r="DM81" s="38">
        <f t="shared" si="62"/>
        <v>144.08333333333334</v>
      </c>
      <c r="DN81" s="38">
        <f t="shared" si="62"/>
        <v>144.08333333333334</v>
      </c>
      <c r="DO81" s="38">
        <f t="shared" si="62"/>
        <v>144.08333333333334</v>
      </c>
      <c r="DP81" s="38">
        <f t="shared" si="62"/>
        <v>144.88333333333333</v>
      </c>
      <c r="DQ81" s="38">
        <f t="shared" si="62"/>
        <v>144.88333333333333</v>
      </c>
      <c r="DR81" s="38">
        <f t="shared" si="62"/>
        <v>144.88333333333333</v>
      </c>
      <c r="DS81" s="38">
        <f t="shared" si="62"/>
        <v>146.48333333333335</v>
      </c>
      <c r="DT81" s="37">
        <f>SUM(DT82:DT84)</f>
        <v>23</v>
      </c>
      <c r="DU81" s="39">
        <f>(DU82*$DT$82+DU83*$DT$83+DU84*$DT$84)/$DT$81</f>
        <v>102.0608695652174</v>
      </c>
      <c r="DV81" s="39">
        <f t="shared" ref="DV81:GB81" si="63">(DV82*$DT$82+DV83*$DT$83+DV84*$DT$84)/$DT$81</f>
        <v>102.11304347826086</v>
      </c>
      <c r="DW81" s="39">
        <f t="shared" si="63"/>
        <v>102.11304347826086</v>
      </c>
      <c r="DX81" s="39">
        <f t="shared" si="63"/>
        <v>102.11304347826086</v>
      </c>
      <c r="DY81" s="39">
        <f t="shared" si="63"/>
        <v>102.26956521739132</v>
      </c>
      <c r="DZ81" s="39">
        <f t="shared" si="63"/>
        <v>102.68695652173913</v>
      </c>
      <c r="EA81" s="39">
        <f t="shared" si="63"/>
        <v>102.63478260869564</v>
      </c>
      <c r="EB81" s="39">
        <f t="shared" si="63"/>
        <v>102.68695652173913</v>
      </c>
      <c r="EC81" s="39">
        <f t="shared" si="63"/>
        <v>102.7913043478261</v>
      </c>
      <c r="ED81" s="39">
        <f t="shared" si="63"/>
        <v>103.05217391304349</v>
      </c>
      <c r="EE81" s="39">
        <f t="shared" si="63"/>
        <v>103.20869565217392</v>
      </c>
      <c r="EF81" s="39">
        <f t="shared" si="63"/>
        <v>103.20869565217392</v>
      </c>
      <c r="EG81" s="39">
        <f t="shared" si="63"/>
        <v>104.38260869565218</v>
      </c>
      <c r="EH81" s="39">
        <f t="shared" si="63"/>
        <v>105.42608695652174</v>
      </c>
      <c r="EI81" s="39">
        <f t="shared" si="63"/>
        <v>105.73913043478261</v>
      </c>
      <c r="EJ81" s="39">
        <f t="shared" si="63"/>
        <v>105.63478260869567</v>
      </c>
      <c r="EK81" s="39">
        <f t="shared" si="63"/>
        <v>105.63478260869567</v>
      </c>
      <c r="EL81" s="39">
        <f t="shared" si="63"/>
        <v>105.68695652173913</v>
      </c>
      <c r="EM81" s="39">
        <f t="shared" si="63"/>
        <v>105.58260869565216</v>
      </c>
      <c r="EN81" s="39">
        <f t="shared" si="63"/>
        <v>105.68695652173913</v>
      </c>
      <c r="EO81" s="39">
        <f t="shared" si="63"/>
        <v>105.84347826086955</v>
      </c>
      <c r="EP81" s="39">
        <f t="shared" si="63"/>
        <v>105.84347826086955</v>
      </c>
      <c r="EQ81" s="39">
        <f t="shared" si="63"/>
        <v>106.31304347826087</v>
      </c>
      <c r="ER81" s="39">
        <f t="shared" si="63"/>
        <v>106.36521739130433</v>
      </c>
      <c r="ES81" s="39">
        <f t="shared" si="63"/>
        <v>109.6304347826087</v>
      </c>
      <c r="ET81" s="39">
        <f t="shared" si="63"/>
        <v>109.5782608695652</v>
      </c>
      <c r="EU81" s="39">
        <f t="shared" si="63"/>
        <v>109.6304347826087</v>
      </c>
      <c r="EV81" s="39">
        <f t="shared" si="63"/>
        <v>109.6304347826087</v>
      </c>
      <c r="EW81" s="39">
        <f t="shared" si="63"/>
        <v>109.3695652173913</v>
      </c>
      <c r="EX81" s="39">
        <f t="shared" si="63"/>
        <v>109.47391304347826</v>
      </c>
      <c r="EY81" s="39">
        <f t="shared" si="63"/>
        <v>114.95217391304348</v>
      </c>
      <c r="EZ81" s="39">
        <f t="shared" si="63"/>
        <v>114.89999999999999</v>
      </c>
      <c r="FA81" s="39">
        <f t="shared" si="63"/>
        <v>115.10869565217391</v>
      </c>
      <c r="FB81" s="39">
        <f t="shared" si="63"/>
        <v>115.26521739130435</v>
      </c>
      <c r="FC81" s="39">
        <f t="shared" si="63"/>
        <v>115.3695652173913</v>
      </c>
      <c r="FD81" s="39">
        <f t="shared" si="63"/>
        <v>115.3695652173913</v>
      </c>
      <c r="FE81" s="39">
        <f t="shared" si="63"/>
        <v>116.56956521739131</v>
      </c>
      <c r="FF81" s="39">
        <f t="shared" si="63"/>
        <v>116.62173913043479</v>
      </c>
      <c r="FG81" s="39">
        <f t="shared" si="63"/>
        <v>116.67391304347827</v>
      </c>
      <c r="FH81" s="39">
        <f t="shared" si="63"/>
        <v>116.67391304347827</v>
      </c>
      <c r="FI81" s="39">
        <f t="shared" si="63"/>
        <v>116.62173913043479</v>
      </c>
      <c r="FJ81" s="39">
        <f t="shared" si="63"/>
        <v>116.72608695652173</v>
      </c>
      <c r="FK81" s="39">
        <f t="shared" si="63"/>
        <v>116.72608695652173</v>
      </c>
      <c r="FL81" s="39">
        <f t="shared" si="63"/>
        <v>125.29130434782608</v>
      </c>
      <c r="FM81" s="39">
        <f t="shared" si="63"/>
        <v>125.5</v>
      </c>
      <c r="FN81" s="39">
        <f t="shared" si="63"/>
        <v>125.60434782608694</v>
      </c>
      <c r="FO81" s="39">
        <f t="shared" si="63"/>
        <v>125.5</v>
      </c>
      <c r="FP81" s="39">
        <f t="shared" si="63"/>
        <v>125.55217391304348</v>
      </c>
      <c r="FQ81" s="39">
        <f t="shared" si="63"/>
        <v>126.93478260869566</v>
      </c>
      <c r="FR81" s="38">
        <f t="shared" si="63"/>
        <v>126.83043478260869</v>
      </c>
      <c r="FS81" s="38">
        <f t="shared" si="63"/>
        <v>126.98695652173912</v>
      </c>
      <c r="FT81" s="38">
        <f t="shared" si="63"/>
        <v>127.66521739130434</v>
      </c>
      <c r="FU81" s="38">
        <f t="shared" si="63"/>
        <v>128.2391304347826</v>
      </c>
      <c r="FV81" s="38">
        <f t="shared" si="63"/>
        <v>128.34347826086957</v>
      </c>
      <c r="FW81" s="38">
        <f t="shared" si="63"/>
        <v>137.97391304347823</v>
      </c>
      <c r="FX81" s="38">
        <f t="shared" si="63"/>
        <v>138.16521739130437</v>
      </c>
      <c r="FY81" s="38">
        <f t="shared" si="63"/>
        <v>138.20000000000002</v>
      </c>
      <c r="FZ81" s="38">
        <f t="shared" si="63"/>
        <v>138.13043478260869</v>
      </c>
      <c r="GA81" s="38">
        <f t="shared" si="63"/>
        <v>138.28260869565219</v>
      </c>
      <c r="GB81" s="38">
        <f t="shared" si="63"/>
        <v>138.28260869565219</v>
      </c>
    </row>
    <row r="82" spans="1:184" s="40" customFormat="1" ht="12" x14ac:dyDescent="0.2">
      <c r="A82" s="40" t="s">
        <v>257</v>
      </c>
      <c r="B82" s="41">
        <v>11</v>
      </c>
      <c r="C82" s="42">
        <v>99</v>
      </c>
      <c r="D82" s="42">
        <v>99.8</v>
      </c>
      <c r="E82" s="42">
        <v>100.8</v>
      </c>
      <c r="F82" s="42">
        <v>101.7</v>
      </c>
      <c r="G82" s="42">
        <v>102</v>
      </c>
      <c r="H82" s="42">
        <v>103.3</v>
      </c>
      <c r="I82" s="42">
        <v>103.5</v>
      </c>
      <c r="J82" s="42">
        <v>103.7</v>
      </c>
      <c r="K82" s="42">
        <v>103.8</v>
      </c>
      <c r="L82" s="42">
        <v>104.4</v>
      </c>
      <c r="M82" s="42">
        <v>107</v>
      </c>
      <c r="N82" s="42">
        <v>107.7</v>
      </c>
      <c r="O82" s="42">
        <v>108.4</v>
      </c>
      <c r="P82" s="42">
        <v>109.5</v>
      </c>
      <c r="Q82" s="42">
        <v>115.5</v>
      </c>
      <c r="R82" s="42">
        <v>114.9</v>
      </c>
      <c r="S82" s="42">
        <v>113.4</v>
      </c>
      <c r="T82" s="42">
        <v>113.4</v>
      </c>
      <c r="U82" s="42">
        <v>113.4</v>
      </c>
      <c r="V82" s="42">
        <v>114.3</v>
      </c>
      <c r="W82" s="42">
        <v>123.7</v>
      </c>
      <c r="X82" s="42">
        <v>127</v>
      </c>
      <c r="Y82" s="42">
        <v>128.19999999999999</v>
      </c>
      <c r="Z82" s="42">
        <v>129.69999999999999</v>
      </c>
      <c r="AA82" s="42">
        <v>129.69999999999999</v>
      </c>
      <c r="AB82" s="42">
        <v>134.6</v>
      </c>
      <c r="AC82" s="42">
        <v>134.6</v>
      </c>
      <c r="AD82" s="42">
        <v>135</v>
      </c>
      <c r="AE82" s="42">
        <v>135</v>
      </c>
      <c r="AF82" s="42">
        <v>135</v>
      </c>
      <c r="AG82" s="42">
        <v>144.80000000000001</v>
      </c>
      <c r="AH82" s="42">
        <v>144.80000000000001</v>
      </c>
      <c r="AI82" s="42">
        <v>144.80000000000001</v>
      </c>
      <c r="AJ82" s="42">
        <v>144.80000000000001</v>
      </c>
      <c r="AK82" s="42">
        <v>147.6</v>
      </c>
      <c r="AL82" s="42">
        <v>153</v>
      </c>
      <c r="AM82" s="42">
        <v>153.6</v>
      </c>
      <c r="AN82" s="42">
        <v>153</v>
      </c>
      <c r="AO82" s="42">
        <v>153</v>
      </c>
      <c r="AP82" s="42">
        <v>153</v>
      </c>
      <c r="AQ82" s="42">
        <v>156.5</v>
      </c>
      <c r="AR82" s="42">
        <v>156.5</v>
      </c>
      <c r="AS82" s="42">
        <v>156.5</v>
      </c>
      <c r="AT82" s="42">
        <v>156.5</v>
      </c>
      <c r="AU82" s="42">
        <v>156.5</v>
      </c>
      <c r="AV82" s="42">
        <v>156.5</v>
      </c>
      <c r="AW82" s="42">
        <v>156.5</v>
      </c>
      <c r="AX82" s="42">
        <v>156.5</v>
      </c>
      <c r="AY82" s="42">
        <v>157.80000000000001</v>
      </c>
      <c r="AZ82" s="42">
        <v>160.69999999999999</v>
      </c>
      <c r="BA82" s="42">
        <v>160.69999999999999</v>
      </c>
      <c r="BB82" s="42">
        <v>160.69999999999999</v>
      </c>
      <c r="BC82" s="42">
        <v>160.9</v>
      </c>
      <c r="BD82" s="42">
        <v>158.4</v>
      </c>
      <c r="BE82" s="42">
        <v>158.4</v>
      </c>
      <c r="BF82" s="42">
        <v>158.4</v>
      </c>
      <c r="BG82" s="42">
        <v>158.4</v>
      </c>
      <c r="BH82" s="42">
        <v>158.4</v>
      </c>
      <c r="BI82" s="42">
        <v>159.1</v>
      </c>
      <c r="BJ82" s="42">
        <v>159.1</v>
      </c>
      <c r="BK82" s="41">
        <v>8</v>
      </c>
      <c r="BL82" s="42">
        <v>100.5</v>
      </c>
      <c r="BM82" s="42">
        <v>100.5</v>
      </c>
      <c r="BN82" s="42">
        <v>100.3</v>
      </c>
      <c r="BO82" s="42">
        <v>100.3</v>
      </c>
      <c r="BP82" s="42">
        <v>103.9</v>
      </c>
      <c r="BQ82" s="42">
        <v>103.9</v>
      </c>
      <c r="BR82" s="42">
        <v>105.7</v>
      </c>
      <c r="BS82" s="42">
        <v>105.7</v>
      </c>
      <c r="BT82" s="42">
        <v>105.2</v>
      </c>
      <c r="BU82" s="42">
        <v>105.4</v>
      </c>
      <c r="BV82" s="42">
        <v>112.8</v>
      </c>
      <c r="BW82" s="42">
        <v>112.8</v>
      </c>
      <c r="BX82" s="42">
        <v>117.2</v>
      </c>
      <c r="BY82" s="42">
        <v>117.2</v>
      </c>
      <c r="BZ82" s="42">
        <v>124.4</v>
      </c>
      <c r="CA82" s="42">
        <v>124.4</v>
      </c>
      <c r="CB82" s="42">
        <v>124.4</v>
      </c>
      <c r="CC82" s="42">
        <v>124.4</v>
      </c>
      <c r="CD82" s="42">
        <v>124.4</v>
      </c>
      <c r="CE82" s="42">
        <v>124.4</v>
      </c>
      <c r="CF82" s="42">
        <v>125.8</v>
      </c>
      <c r="CG82" s="42">
        <v>127.7</v>
      </c>
      <c r="CH82" s="42">
        <v>129.80000000000001</v>
      </c>
      <c r="CI82" s="42">
        <v>127.5</v>
      </c>
      <c r="CJ82" s="42">
        <v>127.9</v>
      </c>
      <c r="CK82" s="42">
        <v>127</v>
      </c>
      <c r="CL82" s="42">
        <v>127</v>
      </c>
      <c r="CM82" s="42">
        <v>127</v>
      </c>
      <c r="CN82" s="42">
        <v>127</v>
      </c>
      <c r="CO82" s="42">
        <v>127</v>
      </c>
      <c r="CP82" s="42">
        <v>127</v>
      </c>
      <c r="CQ82" s="42">
        <v>127.2</v>
      </c>
      <c r="CR82" s="42">
        <v>123.8</v>
      </c>
      <c r="CS82" s="42">
        <v>123.8</v>
      </c>
      <c r="CT82" s="42">
        <v>127</v>
      </c>
      <c r="CU82" s="42">
        <v>125</v>
      </c>
      <c r="CV82" s="42">
        <v>125.1</v>
      </c>
      <c r="CW82" s="42">
        <v>125.1</v>
      </c>
      <c r="CX82" s="42">
        <v>125.1</v>
      </c>
      <c r="CY82" s="42">
        <v>127.1</v>
      </c>
      <c r="CZ82" s="42">
        <v>128</v>
      </c>
      <c r="DA82" s="42">
        <v>128.9</v>
      </c>
      <c r="DB82" s="42">
        <v>129.80000000000001</v>
      </c>
      <c r="DC82" s="42">
        <v>129.80000000000001</v>
      </c>
      <c r="DD82" s="42">
        <v>129.80000000000001</v>
      </c>
      <c r="DE82" s="42">
        <v>129.80000000000001</v>
      </c>
      <c r="DF82" s="42">
        <v>130</v>
      </c>
      <c r="DG82" s="42">
        <v>132.9</v>
      </c>
      <c r="DH82" s="42">
        <v>134.4</v>
      </c>
      <c r="DI82" s="42">
        <v>133.69999999999999</v>
      </c>
      <c r="DJ82" s="42">
        <v>134.69999999999999</v>
      </c>
      <c r="DK82" s="42">
        <v>134.69999999999999</v>
      </c>
      <c r="DL82" s="42">
        <v>134.80000000000001</v>
      </c>
      <c r="DM82" s="42">
        <v>134.80000000000001</v>
      </c>
      <c r="DN82" s="42">
        <v>134.80000000000001</v>
      </c>
      <c r="DO82" s="42">
        <v>134.80000000000001</v>
      </c>
      <c r="DP82" s="42">
        <v>136</v>
      </c>
      <c r="DQ82" s="42">
        <v>136</v>
      </c>
      <c r="DR82" s="42">
        <v>136</v>
      </c>
      <c r="DS82" s="42">
        <v>138.4</v>
      </c>
      <c r="DT82" s="41">
        <v>12</v>
      </c>
      <c r="DU82" s="42">
        <v>101</v>
      </c>
      <c r="DV82" s="42">
        <v>101.1</v>
      </c>
      <c r="DW82" s="42">
        <v>101.1</v>
      </c>
      <c r="DX82" s="42">
        <v>101.1</v>
      </c>
      <c r="DY82" s="42">
        <v>101.4</v>
      </c>
      <c r="DZ82" s="42">
        <v>102.2</v>
      </c>
      <c r="EA82" s="42">
        <v>102.1</v>
      </c>
      <c r="EB82" s="42">
        <v>102.2</v>
      </c>
      <c r="EC82" s="42">
        <v>102.4</v>
      </c>
      <c r="ED82" s="42">
        <v>102.9</v>
      </c>
      <c r="EE82" s="42">
        <v>103.2</v>
      </c>
      <c r="EF82" s="42">
        <v>103.2</v>
      </c>
      <c r="EG82" s="42">
        <v>103.3</v>
      </c>
      <c r="EH82" s="42">
        <v>105.3</v>
      </c>
      <c r="EI82" s="42">
        <v>105.9</v>
      </c>
      <c r="EJ82" s="42">
        <v>105.7</v>
      </c>
      <c r="EK82" s="42">
        <v>105.7</v>
      </c>
      <c r="EL82" s="42">
        <v>105.8</v>
      </c>
      <c r="EM82" s="42">
        <v>105.6</v>
      </c>
      <c r="EN82" s="42">
        <v>105.8</v>
      </c>
      <c r="EO82" s="42">
        <v>106.1</v>
      </c>
      <c r="EP82" s="42">
        <v>106.1</v>
      </c>
      <c r="EQ82" s="42">
        <v>107</v>
      </c>
      <c r="ER82" s="42">
        <v>107.1</v>
      </c>
      <c r="ES82" s="42">
        <v>107.2</v>
      </c>
      <c r="ET82" s="42">
        <v>107.1</v>
      </c>
      <c r="EU82" s="42">
        <v>107.2</v>
      </c>
      <c r="EV82" s="42">
        <v>107.2</v>
      </c>
      <c r="EW82" s="42">
        <v>106.7</v>
      </c>
      <c r="EX82" s="42">
        <v>106.9</v>
      </c>
      <c r="EY82" s="42">
        <v>106.9</v>
      </c>
      <c r="EZ82" s="42">
        <v>106.8</v>
      </c>
      <c r="FA82" s="42">
        <v>107.2</v>
      </c>
      <c r="FB82" s="42">
        <v>107.5</v>
      </c>
      <c r="FC82" s="42">
        <v>107.7</v>
      </c>
      <c r="FD82" s="42">
        <v>107.7</v>
      </c>
      <c r="FE82" s="42">
        <v>107.9</v>
      </c>
      <c r="FF82" s="42">
        <v>108</v>
      </c>
      <c r="FG82" s="42">
        <v>108.1</v>
      </c>
      <c r="FH82" s="42">
        <v>108.1</v>
      </c>
      <c r="FI82" s="42">
        <v>108</v>
      </c>
      <c r="FJ82" s="42">
        <v>108.2</v>
      </c>
      <c r="FK82" s="42">
        <v>108.2</v>
      </c>
      <c r="FL82" s="42">
        <v>108.7</v>
      </c>
      <c r="FM82" s="42">
        <v>109.1</v>
      </c>
      <c r="FN82" s="42">
        <v>109.3</v>
      </c>
      <c r="FO82" s="42">
        <v>109.1</v>
      </c>
      <c r="FP82" s="42">
        <v>109.2</v>
      </c>
      <c r="FQ82" s="42">
        <v>109.7</v>
      </c>
      <c r="FR82" s="42">
        <v>109.5</v>
      </c>
      <c r="FS82" s="42">
        <v>109.8</v>
      </c>
      <c r="FT82" s="42">
        <v>111.1</v>
      </c>
      <c r="FU82" s="42">
        <v>112.2</v>
      </c>
      <c r="FV82" s="42">
        <v>112.4</v>
      </c>
      <c r="FW82" s="42">
        <v>112.6</v>
      </c>
      <c r="FX82" s="42">
        <v>112.96666666666665</v>
      </c>
      <c r="FY82" s="42">
        <v>113.03333333333335</v>
      </c>
      <c r="FZ82" s="42">
        <v>112.9</v>
      </c>
      <c r="GA82" s="42">
        <v>113.19166666666666</v>
      </c>
      <c r="GB82" s="42">
        <v>113.19166666666666</v>
      </c>
    </row>
    <row r="83" spans="1:184" s="40" customFormat="1" ht="12" x14ac:dyDescent="0.2">
      <c r="A83" s="40" t="s">
        <v>258</v>
      </c>
      <c r="B83" s="41">
        <v>1</v>
      </c>
      <c r="C83" s="42">
        <v>100</v>
      </c>
      <c r="D83" s="42">
        <v>107</v>
      </c>
      <c r="E83" s="42">
        <v>110</v>
      </c>
      <c r="F83" s="42">
        <v>110</v>
      </c>
      <c r="G83" s="42">
        <v>110</v>
      </c>
      <c r="H83" s="42">
        <v>110</v>
      </c>
      <c r="I83" s="42">
        <v>110</v>
      </c>
      <c r="J83" s="42">
        <v>110</v>
      </c>
      <c r="K83" s="42">
        <v>110</v>
      </c>
      <c r="L83" s="42">
        <v>110</v>
      </c>
      <c r="M83" s="42">
        <v>110</v>
      </c>
      <c r="N83" s="42">
        <v>110</v>
      </c>
      <c r="O83" s="42">
        <v>110</v>
      </c>
      <c r="P83" s="42">
        <v>110</v>
      </c>
      <c r="Q83" s="42">
        <v>110</v>
      </c>
      <c r="R83" s="42">
        <v>110</v>
      </c>
      <c r="S83" s="42">
        <v>123</v>
      </c>
      <c r="T83" s="42">
        <v>123</v>
      </c>
      <c r="U83" s="42">
        <v>123</v>
      </c>
      <c r="V83" s="42">
        <v>123</v>
      </c>
      <c r="W83" s="42">
        <v>123</v>
      </c>
      <c r="X83" s="42">
        <v>123</v>
      </c>
      <c r="Y83" s="42">
        <v>123</v>
      </c>
      <c r="Z83" s="42">
        <v>123</v>
      </c>
      <c r="AA83" s="42">
        <v>123</v>
      </c>
      <c r="AB83" s="42">
        <v>123</v>
      </c>
      <c r="AC83" s="42">
        <v>123</v>
      </c>
      <c r="AD83" s="42">
        <v>123</v>
      </c>
      <c r="AE83" s="42">
        <v>123</v>
      </c>
      <c r="AF83" s="42">
        <v>123</v>
      </c>
      <c r="AG83" s="42">
        <v>123</v>
      </c>
      <c r="AH83" s="42">
        <v>123</v>
      </c>
      <c r="AI83" s="42">
        <v>123</v>
      </c>
      <c r="AJ83" s="42">
        <v>123</v>
      </c>
      <c r="AK83" s="42">
        <v>123</v>
      </c>
      <c r="AL83" s="42">
        <v>123</v>
      </c>
      <c r="AM83" s="42">
        <v>135.19999999999999</v>
      </c>
      <c r="AN83" s="42">
        <v>135.19999999999999</v>
      </c>
      <c r="AO83" s="42">
        <v>135.19999999999999</v>
      </c>
      <c r="AP83" s="42">
        <v>135.19999999999999</v>
      </c>
      <c r="AQ83" s="42">
        <v>135.19999999999999</v>
      </c>
      <c r="AR83" s="42">
        <v>135.19999999999999</v>
      </c>
      <c r="AS83" s="42">
        <v>135.19999999999999</v>
      </c>
      <c r="AT83" s="42">
        <v>135.19999999999999</v>
      </c>
      <c r="AU83" s="42">
        <v>135.19999999999999</v>
      </c>
      <c r="AV83" s="42">
        <v>135.19999999999999</v>
      </c>
      <c r="AW83" s="42">
        <v>135.19999999999999</v>
      </c>
      <c r="AX83" s="42">
        <v>135.19999999999999</v>
      </c>
      <c r="AY83" s="42">
        <v>146.80000000000001</v>
      </c>
      <c r="AZ83" s="42">
        <v>146.80000000000001</v>
      </c>
      <c r="BA83" s="42">
        <v>146.80000000000001</v>
      </c>
      <c r="BB83" s="42">
        <v>146.80000000000001</v>
      </c>
      <c r="BC83" s="42">
        <v>146.80000000000001</v>
      </c>
      <c r="BD83" s="42">
        <v>146.80000000000001</v>
      </c>
      <c r="BE83" s="42">
        <v>146.80000000000001</v>
      </c>
      <c r="BF83" s="42">
        <v>146.80000000000001</v>
      </c>
      <c r="BG83" s="42">
        <v>146.80000000000001</v>
      </c>
      <c r="BH83" s="42">
        <v>146.80000000000001</v>
      </c>
      <c r="BI83" s="42">
        <v>146.80000000000001</v>
      </c>
      <c r="BJ83" s="42">
        <v>146.80000000000001</v>
      </c>
      <c r="BK83" s="41">
        <v>2</v>
      </c>
      <c r="BL83" s="42">
        <v>104.7</v>
      </c>
      <c r="BM83" s="42">
        <v>104.7</v>
      </c>
      <c r="BN83" s="42">
        <v>104.7</v>
      </c>
      <c r="BO83" s="42">
        <v>104.7</v>
      </c>
      <c r="BP83" s="42">
        <v>104.7</v>
      </c>
      <c r="BQ83" s="42">
        <v>104.7</v>
      </c>
      <c r="BR83" s="42">
        <v>104.7</v>
      </c>
      <c r="BS83" s="42">
        <v>104.7</v>
      </c>
      <c r="BT83" s="42">
        <v>104.7</v>
      </c>
      <c r="BU83" s="42">
        <v>104.7</v>
      </c>
      <c r="BV83" s="42">
        <v>104.7</v>
      </c>
      <c r="BW83" s="42">
        <v>104.7</v>
      </c>
      <c r="BX83" s="42">
        <v>113.1</v>
      </c>
      <c r="BY83" s="42">
        <v>113.1</v>
      </c>
      <c r="BZ83" s="42">
        <v>113.1</v>
      </c>
      <c r="CA83" s="42">
        <v>113.1</v>
      </c>
      <c r="CB83" s="42">
        <v>113.1</v>
      </c>
      <c r="CC83" s="42">
        <v>113.1</v>
      </c>
      <c r="CD83" s="42">
        <v>113.1</v>
      </c>
      <c r="CE83" s="42">
        <v>113.1</v>
      </c>
      <c r="CF83" s="42">
        <v>113.1</v>
      </c>
      <c r="CG83" s="42">
        <v>113.1</v>
      </c>
      <c r="CH83" s="42">
        <v>113.1</v>
      </c>
      <c r="CI83" s="42">
        <v>113.1</v>
      </c>
      <c r="CJ83" s="42">
        <v>121.9</v>
      </c>
      <c r="CK83" s="42">
        <v>121.9</v>
      </c>
      <c r="CL83" s="42">
        <v>121.9</v>
      </c>
      <c r="CM83" s="42">
        <v>121.9</v>
      </c>
      <c r="CN83" s="42">
        <v>121.9</v>
      </c>
      <c r="CO83" s="42">
        <v>121.9</v>
      </c>
      <c r="CP83" s="42">
        <v>121.9</v>
      </c>
      <c r="CQ83" s="42">
        <v>121.9</v>
      </c>
      <c r="CR83" s="42">
        <v>121.9</v>
      </c>
      <c r="CS83" s="42">
        <v>121.9</v>
      </c>
      <c r="CT83" s="42">
        <v>121.9</v>
      </c>
      <c r="CU83" s="42">
        <v>121.9</v>
      </c>
      <c r="CV83" s="42">
        <v>176.5</v>
      </c>
      <c r="CW83" s="42">
        <v>176.5</v>
      </c>
      <c r="CX83" s="42">
        <v>176.5</v>
      </c>
      <c r="CY83" s="42">
        <v>176.5</v>
      </c>
      <c r="CZ83" s="42">
        <v>176.5</v>
      </c>
      <c r="DA83" s="42">
        <v>176.5</v>
      </c>
      <c r="DB83" s="42">
        <v>176.5</v>
      </c>
      <c r="DC83" s="42">
        <v>176.5</v>
      </c>
      <c r="DD83" s="42">
        <v>176.5</v>
      </c>
      <c r="DE83" s="42">
        <v>176.5</v>
      </c>
      <c r="DF83" s="42">
        <v>176.5</v>
      </c>
      <c r="DG83" s="42">
        <v>176.5</v>
      </c>
      <c r="DH83" s="42">
        <v>183</v>
      </c>
      <c r="DI83" s="42">
        <v>183</v>
      </c>
      <c r="DJ83" s="42">
        <v>183.3</v>
      </c>
      <c r="DK83" s="42">
        <v>183.3</v>
      </c>
      <c r="DL83" s="42">
        <v>183.3</v>
      </c>
      <c r="DM83" s="42">
        <v>183.3</v>
      </c>
      <c r="DN83" s="42">
        <v>183.3</v>
      </c>
      <c r="DO83" s="42">
        <v>183.3</v>
      </c>
      <c r="DP83" s="42">
        <v>183.3</v>
      </c>
      <c r="DQ83" s="42">
        <v>183.3</v>
      </c>
      <c r="DR83" s="42">
        <v>183.3</v>
      </c>
      <c r="DS83" s="42">
        <v>183.3</v>
      </c>
      <c r="DT83" s="41">
        <v>6</v>
      </c>
      <c r="DU83" s="42">
        <v>105.4</v>
      </c>
      <c r="DV83" s="42">
        <v>105.4</v>
      </c>
      <c r="DW83" s="42">
        <v>105.4</v>
      </c>
      <c r="DX83" s="42">
        <v>105.4</v>
      </c>
      <c r="DY83" s="42">
        <v>105.4</v>
      </c>
      <c r="DZ83" s="42">
        <v>105.4</v>
      </c>
      <c r="EA83" s="42">
        <v>105.4</v>
      </c>
      <c r="EB83" s="42">
        <v>105.4</v>
      </c>
      <c r="EC83" s="42">
        <v>105.4</v>
      </c>
      <c r="ED83" s="42">
        <v>105.4</v>
      </c>
      <c r="EE83" s="42">
        <v>105.4</v>
      </c>
      <c r="EF83" s="42">
        <v>105.4</v>
      </c>
      <c r="EG83" s="42">
        <v>109.7</v>
      </c>
      <c r="EH83" s="42">
        <v>109.7</v>
      </c>
      <c r="EI83" s="42">
        <v>109.7</v>
      </c>
      <c r="EJ83" s="42">
        <v>109.7</v>
      </c>
      <c r="EK83" s="42">
        <v>109.7</v>
      </c>
      <c r="EL83" s="42">
        <v>109.7</v>
      </c>
      <c r="EM83" s="42">
        <v>109.7</v>
      </c>
      <c r="EN83" s="42">
        <v>109.7</v>
      </c>
      <c r="EO83" s="42">
        <v>109.7</v>
      </c>
      <c r="EP83" s="42">
        <v>109.7</v>
      </c>
      <c r="EQ83" s="42">
        <v>109.7</v>
      </c>
      <c r="ER83" s="42">
        <v>109.7</v>
      </c>
      <c r="ES83" s="42">
        <v>115.6</v>
      </c>
      <c r="ET83" s="42">
        <v>115.6</v>
      </c>
      <c r="EU83" s="42">
        <v>115.6</v>
      </c>
      <c r="EV83" s="42">
        <v>115.6</v>
      </c>
      <c r="EW83" s="42">
        <v>115.6</v>
      </c>
      <c r="EX83" s="42">
        <v>115.6</v>
      </c>
      <c r="EY83" s="42">
        <v>115.6</v>
      </c>
      <c r="EZ83" s="42">
        <v>115.6</v>
      </c>
      <c r="FA83" s="42">
        <v>115.6</v>
      </c>
      <c r="FB83" s="42">
        <v>115.6</v>
      </c>
      <c r="FC83" s="42">
        <v>115.6</v>
      </c>
      <c r="FD83" s="42">
        <v>115.6</v>
      </c>
      <c r="FE83" s="42">
        <v>119.8</v>
      </c>
      <c r="FF83" s="42">
        <v>119.8</v>
      </c>
      <c r="FG83" s="42">
        <v>119.8</v>
      </c>
      <c r="FH83" s="42">
        <v>119.8</v>
      </c>
      <c r="FI83" s="42">
        <v>119.8</v>
      </c>
      <c r="FJ83" s="42">
        <v>119.8</v>
      </c>
      <c r="FK83" s="42">
        <v>119.8</v>
      </c>
      <c r="FL83" s="42">
        <v>119.8</v>
      </c>
      <c r="FM83" s="42">
        <v>119.8</v>
      </c>
      <c r="FN83" s="42">
        <v>119.8</v>
      </c>
      <c r="FO83" s="42">
        <v>119.8</v>
      </c>
      <c r="FP83" s="42">
        <v>119.8</v>
      </c>
      <c r="FQ83" s="42">
        <v>124.1</v>
      </c>
      <c r="FR83" s="42">
        <v>124.1</v>
      </c>
      <c r="FS83" s="42">
        <v>124.1</v>
      </c>
      <c r="FT83" s="42">
        <v>124.1</v>
      </c>
      <c r="FU83" s="42">
        <v>124.1</v>
      </c>
      <c r="FV83" s="42">
        <v>124.1</v>
      </c>
      <c r="FW83" s="42">
        <v>124.1</v>
      </c>
      <c r="FX83" s="42">
        <v>124.1</v>
      </c>
      <c r="FY83" s="42">
        <v>124.1</v>
      </c>
      <c r="FZ83" s="42">
        <v>124.1</v>
      </c>
      <c r="GA83" s="42">
        <v>124.1</v>
      </c>
      <c r="GB83" s="42">
        <v>124.1</v>
      </c>
    </row>
    <row r="84" spans="1:184" s="40" customFormat="1" ht="12" x14ac:dyDescent="0.2">
      <c r="A84" s="40" t="s">
        <v>259</v>
      </c>
      <c r="B84" s="41">
        <v>3</v>
      </c>
      <c r="C84" s="42">
        <v>100</v>
      </c>
      <c r="D84" s="42">
        <v>100</v>
      </c>
      <c r="E84" s="42">
        <v>100</v>
      </c>
      <c r="F84" s="42">
        <v>100</v>
      </c>
      <c r="G84" s="42">
        <v>100</v>
      </c>
      <c r="H84" s="42">
        <v>100</v>
      </c>
      <c r="I84" s="42">
        <v>100</v>
      </c>
      <c r="J84" s="42">
        <v>100</v>
      </c>
      <c r="K84" s="42">
        <v>100</v>
      </c>
      <c r="L84" s="42">
        <v>100</v>
      </c>
      <c r="M84" s="42">
        <v>100</v>
      </c>
      <c r="N84" s="42">
        <v>100</v>
      </c>
      <c r="O84" s="42">
        <v>100</v>
      </c>
      <c r="P84" s="42">
        <v>100</v>
      </c>
      <c r="Q84" s="42">
        <v>100</v>
      </c>
      <c r="R84" s="42">
        <v>100</v>
      </c>
      <c r="S84" s="42">
        <v>100</v>
      </c>
      <c r="T84" s="42">
        <v>100</v>
      </c>
      <c r="U84" s="42">
        <v>100</v>
      </c>
      <c r="V84" s="42">
        <v>100</v>
      </c>
      <c r="W84" s="42">
        <v>100</v>
      </c>
      <c r="X84" s="42">
        <v>100</v>
      </c>
      <c r="Y84" s="42">
        <v>100</v>
      </c>
      <c r="Z84" s="42">
        <v>100</v>
      </c>
      <c r="AA84" s="42">
        <v>114.7</v>
      </c>
      <c r="AB84" s="42">
        <v>114.7</v>
      </c>
      <c r="AC84" s="42">
        <v>114.7</v>
      </c>
      <c r="AD84" s="42">
        <v>114.7</v>
      </c>
      <c r="AE84" s="42">
        <v>114.7</v>
      </c>
      <c r="AF84" s="42">
        <v>114.7</v>
      </c>
      <c r="AG84" s="42">
        <v>114.7</v>
      </c>
      <c r="AH84" s="42">
        <v>114.7</v>
      </c>
      <c r="AI84" s="42">
        <v>114.7</v>
      </c>
      <c r="AJ84" s="42">
        <v>114.7</v>
      </c>
      <c r="AK84" s="42">
        <v>114.7</v>
      </c>
      <c r="AL84" s="42">
        <v>114.7</v>
      </c>
      <c r="AM84" s="42">
        <v>114.7</v>
      </c>
      <c r="AN84" s="42">
        <v>114.7</v>
      </c>
      <c r="AO84" s="42">
        <v>114.7</v>
      </c>
      <c r="AP84" s="42">
        <v>114.7</v>
      </c>
      <c r="AQ84" s="42">
        <v>114.7</v>
      </c>
      <c r="AR84" s="42">
        <v>114.7</v>
      </c>
      <c r="AS84" s="42">
        <v>114.7</v>
      </c>
      <c r="AT84" s="42">
        <v>114.7</v>
      </c>
      <c r="AU84" s="42">
        <v>114.7</v>
      </c>
      <c r="AV84" s="42">
        <v>114.7</v>
      </c>
      <c r="AW84" s="42">
        <v>114.7</v>
      </c>
      <c r="AX84" s="42">
        <v>114.7</v>
      </c>
      <c r="AY84" s="42">
        <v>114.7</v>
      </c>
      <c r="AZ84" s="42">
        <v>114.7</v>
      </c>
      <c r="BA84" s="42">
        <v>114.7</v>
      </c>
      <c r="BB84" s="42">
        <v>114.7</v>
      </c>
      <c r="BC84" s="42">
        <v>114.7</v>
      </c>
      <c r="BD84" s="42">
        <v>114.7</v>
      </c>
      <c r="BE84" s="42">
        <v>114.7</v>
      </c>
      <c r="BF84" s="42">
        <v>114.7</v>
      </c>
      <c r="BG84" s="42">
        <v>114.7</v>
      </c>
      <c r="BH84" s="42">
        <v>114.7</v>
      </c>
      <c r="BI84" s="42">
        <v>114.7</v>
      </c>
      <c r="BJ84" s="42">
        <v>114.7</v>
      </c>
      <c r="BK84" s="41">
        <v>2</v>
      </c>
      <c r="BL84" s="42">
        <v>130</v>
      </c>
      <c r="BM84" s="42">
        <v>130</v>
      </c>
      <c r="BN84" s="42">
        <v>130</v>
      </c>
      <c r="BO84" s="42">
        <v>130</v>
      </c>
      <c r="BP84" s="42">
        <v>130</v>
      </c>
      <c r="BQ84" s="42">
        <v>130</v>
      </c>
      <c r="BR84" s="42">
        <v>130</v>
      </c>
      <c r="BS84" s="42">
        <v>130</v>
      </c>
      <c r="BT84" s="42">
        <v>130</v>
      </c>
      <c r="BU84" s="42">
        <v>130</v>
      </c>
      <c r="BV84" s="42">
        <v>130</v>
      </c>
      <c r="BW84" s="42">
        <v>130</v>
      </c>
      <c r="BX84" s="42">
        <v>137.4</v>
      </c>
      <c r="BY84" s="42">
        <v>137.4</v>
      </c>
      <c r="BZ84" s="42">
        <v>137.4</v>
      </c>
      <c r="CA84" s="42">
        <v>137.4</v>
      </c>
      <c r="CB84" s="42">
        <v>137.4</v>
      </c>
      <c r="CC84" s="42">
        <v>137.4</v>
      </c>
      <c r="CD84" s="42">
        <v>137.4</v>
      </c>
      <c r="CE84" s="42">
        <v>137.4</v>
      </c>
      <c r="CF84" s="42">
        <v>137.4</v>
      </c>
      <c r="CG84" s="42">
        <v>137.4</v>
      </c>
      <c r="CH84" s="42">
        <v>137.4</v>
      </c>
      <c r="CI84" s="42">
        <v>137.4</v>
      </c>
      <c r="CJ84" s="42">
        <v>143.69999999999999</v>
      </c>
      <c r="CK84" s="42">
        <v>143.69999999999999</v>
      </c>
      <c r="CL84" s="42">
        <v>143.69999999999999</v>
      </c>
      <c r="CM84" s="42">
        <v>143.69999999999999</v>
      </c>
      <c r="CN84" s="42">
        <v>143.69999999999999</v>
      </c>
      <c r="CO84" s="42">
        <v>143.69999999999999</v>
      </c>
      <c r="CP84" s="42">
        <v>143.69999999999999</v>
      </c>
      <c r="CQ84" s="42">
        <v>143.69999999999999</v>
      </c>
      <c r="CR84" s="42">
        <v>143.69999999999999</v>
      </c>
      <c r="CS84" s="42">
        <v>143.69999999999999</v>
      </c>
      <c r="CT84" s="42">
        <v>143.69999999999999</v>
      </c>
      <c r="CU84" s="42">
        <v>143.69999999999999</v>
      </c>
      <c r="CV84" s="42">
        <v>142.69999999999999</v>
      </c>
      <c r="CW84" s="42">
        <v>142.69999999999999</v>
      </c>
      <c r="CX84" s="42">
        <v>142.69999999999999</v>
      </c>
      <c r="CY84" s="42">
        <v>142.69999999999999</v>
      </c>
      <c r="CZ84" s="42">
        <v>142.69999999999999</v>
      </c>
      <c r="DA84" s="42">
        <v>142.69999999999999</v>
      </c>
      <c r="DB84" s="42">
        <v>142.69999999999999</v>
      </c>
      <c r="DC84" s="42">
        <v>142.69999999999999</v>
      </c>
      <c r="DD84" s="42">
        <v>142.69999999999999</v>
      </c>
      <c r="DE84" s="42">
        <v>142.69999999999999</v>
      </c>
      <c r="DF84" s="42">
        <v>142.69999999999999</v>
      </c>
      <c r="DG84" s="42">
        <v>142.69999999999999</v>
      </c>
      <c r="DH84" s="42">
        <v>142</v>
      </c>
      <c r="DI84" s="42">
        <v>142</v>
      </c>
      <c r="DJ84" s="42">
        <v>142</v>
      </c>
      <c r="DK84" s="42">
        <v>142</v>
      </c>
      <c r="DL84" s="42">
        <v>142</v>
      </c>
      <c r="DM84" s="42">
        <v>142</v>
      </c>
      <c r="DN84" s="42">
        <v>142</v>
      </c>
      <c r="DO84" s="42">
        <v>142</v>
      </c>
      <c r="DP84" s="42">
        <v>142</v>
      </c>
      <c r="DQ84" s="42">
        <v>142</v>
      </c>
      <c r="DR84" s="42">
        <v>142</v>
      </c>
      <c r="DS84" s="42">
        <v>142</v>
      </c>
      <c r="DT84" s="41">
        <v>5</v>
      </c>
      <c r="DU84" s="42">
        <v>100.6</v>
      </c>
      <c r="DV84" s="42">
        <v>100.6</v>
      </c>
      <c r="DW84" s="42">
        <v>100.6</v>
      </c>
      <c r="DX84" s="42">
        <v>100.6</v>
      </c>
      <c r="DY84" s="42">
        <v>100.6</v>
      </c>
      <c r="DZ84" s="42">
        <v>100.6</v>
      </c>
      <c r="EA84" s="42">
        <v>100.6</v>
      </c>
      <c r="EB84" s="42">
        <v>100.6</v>
      </c>
      <c r="EC84" s="42">
        <v>100.6</v>
      </c>
      <c r="ED84" s="42">
        <v>100.6</v>
      </c>
      <c r="EE84" s="42">
        <v>100.6</v>
      </c>
      <c r="EF84" s="42">
        <v>100.6</v>
      </c>
      <c r="EG84" s="42">
        <v>100.6</v>
      </c>
      <c r="EH84" s="42">
        <v>100.6</v>
      </c>
      <c r="EI84" s="42">
        <v>100.6</v>
      </c>
      <c r="EJ84" s="42">
        <v>100.6</v>
      </c>
      <c r="EK84" s="42">
        <v>100.6</v>
      </c>
      <c r="EL84" s="42">
        <v>100.6</v>
      </c>
      <c r="EM84" s="42">
        <v>100.6</v>
      </c>
      <c r="EN84" s="42">
        <v>100.6</v>
      </c>
      <c r="EO84" s="42">
        <v>100.6</v>
      </c>
      <c r="EP84" s="42">
        <v>100.6</v>
      </c>
      <c r="EQ84" s="42">
        <v>100.6</v>
      </c>
      <c r="ER84" s="42">
        <v>100.6</v>
      </c>
      <c r="ES84" s="42">
        <v>108.3</v>
      </c>
      <c r="ET84" s="42">
        <v>108.3</v>
      </c>
      <c r="EU84" s="42">
        <v>108.3</v>
      </c>
      <c r="EV84" s="42">
        <v>108.3</v>
      </c>
      <c r="EW84" s="42">
        <v>108.3</v>
      </c>
      <c r="EX84" s="42">
        <v>108.3</v>
      </c>
      <c r="EY84" s="42">
        <v>133.5</v>
      </c>
      <c r="EZ84" s="42">
        <v>133.5</v>
      </c>
      <c r="FA84" s="42">
        <v>133.5</v>
      </c>
      <c r="FB84" s="42">
        <v>133.5</v>
      </c>
      <c r="FC84" s="42">
        <v>133.5</v>
      </c>
      <c r="FD84" s="42">
        <v>133.5</v>
      </c>
      <c r="FE84" s="42">
        <v>133.5</v>
      </c>
      <c r="FF84" s="42">
        <v>133.5</v>
      </c>
      <c r="FG84" s="42">
        <v>133.5</v>
      </c>
      <c r="FH84" s="42">
        <v>133.5</v>
      </c>
      <c r="FI84" s="42">
        <v>133.5</v>
      </c>
      <c r="FJ84" s="42">
        <v>133.5</v>
      </c>
      <c r="FK84" s="42">
        <v>133.5</v>
      </c>
      <c r="FL84" s="42">
        <v>171.7</v>
      </c>
      <c r="FM84" s="42">
        <v>171.7</v>
      </c>
      <c r="FN84" s="42">
        <v>171.7</v>
      </c>
      <c r="FO84" s="42">
        <v>171.7</v>
      </c>
      <c r="FP84" s="42">
        <v>171.7</v>
      </c>
      <c r="FQ84" s="42">
        <v>171.7</v>
      </c>
      <c r="FR84" s="42">
        <v>171.7</v>
      </c>
      <c r="FS84" s="42">
        <v>171.7</v>
      </c>
      <c r="FT84" s="42">
        <v>171.7</v>
      </c>
      <c r="FU84" s="42">
        <v>171.7</v>
      </c>
      <c r="FV84" s="42">
        <v>171.7</v>
      </c>
      <c r="FW84" s="42">
        <v>215.52</v>
      </c>
      <c r="FX84" s="42">
        <v>215.52</v>
      </c>
      <c r="FY84" s="42">
        <v>215.52</v>
      </c>
      <c r="FZ84" s="42">
        <v>215.52</v>
      </c>
      <c r="GA84" s="42">
        <v>215.52</v>
      </c>
      <c r="GB84" s="42">
        <v>215.52</v>
      </c>
    </row>
    <row r="85" spans="1:184" x14ac:dyDescent="0.25">
      <c r="A85" t="s">
        <v>260</v>
      </c>
      <c r="B85" s="37">
        <f>B86</f>
        <v>18</v>
      </c>
      <c r="C85" s="38">
        <f t="shared" ref="C85:BJ85" si="64">C86</f>
        <v>100</v>
      </c>
      <c r="D85" s="38">
        <f t="shared" si="64"/>
        <v>100</v>
      </c>
      <c r="E85" s="38">
        <f t="shared" si="64"/>
        <v>100</v>
      </c>
      <c r="F85" s="38">
        <f t="shared" si="64"/>
        <v>100</v>
      </c>
      <c r="G85" s="38">
        <f t="shared" si="64"/>
        <v>100</v>
      </c>
      <c r="H85" s="38">
        <f t="shared" si="64"/>
        <v>100</v>
      </c>
      <c r="I85" s="38">
        <f t="shared" si="64"/>
        <v>100</v>
      </c>
      <c r="J85" s="38">
        <f t="shared" si="64"/>
        <v>100</v>
      </c>
      <c r="K85" s="38">
        <f t="shared" si="64"/>
        <v>100</v>
      </c>
      <c r="L85" s="38">
        <f t="shared" si="64"/>
        <v>100</v>
      </c>
      <c r="M85" s="38">
        <f t="shared" si="64"/>
        <v>122.8</v>
      </c>
      <c r="N85" s="38">
        <f t="shared" si="64"/>
        <v>122.8</v>
      </c>
      <c r="O85" s="38">
        <f t="shared" si="64"/>
        <v>122.8</v>
      </c>
      <c r="P85" s="38">
        <f t="shared" si="64"/>
        <v>122.8</v>
      </c>
      <c r="Q85" s="38">
        <f t="shared" si="64"/>
        <v>122.8</v>
      </c>
      <c r="R85" s="38">
        <f t="shared" si="64"/>
        <v>122.8</v>
      </c>
      <c r="S85" s="38">
        <f t="shared" si="64"/>
        <v>122.8</v>
      </c>
      <c r="T85" s="38">
        <f t="shared" si="64"/>
        <v>122.8</v>
      </c>
      <c r="U85" s="38">
        <f t="shared" si="64"/>
        <v>122.8</v>
      </c>
      <c r="V85" s="38">
        <f t="shared" si="64"/>
        <v>122.8</v>
      </c>
      <c r="W85" s="38">
        <f t="shared" si="64"/>
        <v>122.8</v>
      </c>
      <c r="X85" s="38">
        <f t="shared" si="64"/>
        <v>122.8</v>
      </c>
      <c r="Y85" s="38">
        <f t="shared" si="64"/>
        <v>122.8</v>
      </c>
      <c r="Z85" s="38">
        <f t="shared" si="64"/>
        <v>122.8</v>
      </c>
      <c r="AA85" s="38">
        <f t="shared" si="64"/>
        <v>122.8</v>
      </c>
      <c r="AB85" s="38">
        <f t="shared" si="64"/>
        <v>122.8</v>
      </c>
      <c r="AC85" s="38">
        <f t="shared" si="64"/>
        <v>122.8</v>
      </c>
      <c r="AD85" s="38">
        <f t="shared" si="64"/>
        <v>122.8</v>
      </c>
      <c r="AE85" s="38">
        <f t="shared" si="64"/>
        <v>122.8</v>
      </c>
      <c r="AF85" s="38">
        <f t="shared" si="64"/>
        <v>122.8</v>
      </c>
      <c r="AG85" s="38">
        <f t="shared" si="64"/>
        <v>122.8</v>
      </c>
      <c r="AH85" s="38">
        <f t="shared" si="64"/>
        <v>122.8</v>
      </c>
      <c r="AI85" s="38">
        <f t="shared" si="64"/>
        <v>122.8</v>
      </c>
      <c r="AJ85" s="38">
        <f t="shared" si="64"/>
        <v>122.8</v>
      </c>
      <c r="AK85" s="38">
        <f t="shared" si="64"/>
        <v>122.8</v>
      </c>
      <c r="AL85" s="38">
        <f t="shared" si="64"/>
        <v>122.8</v>
      </c>
      <c r="AM85" s="38">
        <f t="shared" si="64"/>
        <v>122.8</v>
      </c>
      <c r="AN85" s="38">
        <f t="shared" si="64"/>
        <v>122.8</v>
      </c>
      <c r="AO85" s="38">
        <f t="shared" si="64"/>
        <v>122.8</v>
      </c>
      <c r="AP85" s="38">
        <f t="shared" si="64"/>
        <v>122.8</v>
      </c>
      <c r="AQ85" s="38">
        <f t="shared" si="64"/>
        <v>122.8</v>
      </c>
      <c r="AR85" s="38">
        <f t="shared" si="64"/>
        <v>122.8</v>
      </c>
      <c r="AS85" s="38">
        <f t="shared" si="64"/>
        <v>122.8</v>
      </c>
      <c r="AT85" s="38">
        <f t="shared" si="64"/>
        <v>122.8</v>
      </c>
      <c r="AU85" s="38">
        <f t="shared" si="64"/>
        <v>122.8</v>
      </c>
      <c r="AV85" s="38">
        <f t="shared" si="64"/>
        <v>122.8</v>
      </c>
      <c r="AW85" s="38">
        <f t="shared" si="64"/>
        <v>122.8</v>
      </c>
      <c r="AX85" s="38">
        <f t="shared" si="64"/>
        <v>122.8</v>
      </c>
      <c r="AY85" s="38">
        <f t="shared" si="64"/>
        <v>122.8</v>
      </c>
      <c r="AZ85" s="38">
        <f t="shared" si="64"/>
        <v>122.8</v>
      </c>
      <c r="BA85" s="38">
        <f t="shared" si="64"/>
        <v>122.8</v>
      </c>
      <c r="BB85" s="38">
        <f t="shared" si="64"/>
        <v>122.8</v>
      </c>
      <c r="BC85" s="38">
        <f t="shared" si="64"/>
        <v>122.8</v>
      </c>
      <c r="BD85" s="38">
        <f t="shared" si="64"/>
        <v>122.8</v>
      </c>
      <c r="BE85" s="38">
        <f t="shared" si="64"/>
        <v>122.8</v>
      </c>
      <c r="BF85" s="38">
        <f t="shared" si="64"/>
        <v>122.8</v>
      </c>
      <c r="BG85" s="38">
        <f t="shared" si="64"/>
        <v>122.8</v>
      </c>
      <c r="BH85" s="38">
        <f t="shared" si="64"/>
        <v>122.8</v>
      </c>
      <c r="BI85" s="38">
        <f t="shared" si="64"/>
        <v>122.8</v>
      </c>
      <c r="BJ85" s="38">
        <f t="shared" si="64"/>
        <v>122.8</v>
      </c>
      <c r="BK85" s="37">
        <f>BK86</f>
        <v>13</v>
      </c>
      <c r="BL85" s="38">
        <f>BL86</f>
        <v>100</v>
      </c>
      <c r="BM85" s="38">
        <f t="shared" ref="BM85:DS85" si="65">BM86</f>
        <v>157.5</v>
      </c>
      <c r="BN85" s="38">
        <f t="shared" si="65"/>
        <v>157.5</v>
      </c>
      <c r="BO85" s="38">
        <f t="shared" si="65"/>
        <v>157.5</v>
      </c>
      <c r="BP85" s="38">
        <f t="shared" si="65"/>
        <v>157.5</v>
      </c>
      <c r="BQ85" s="38">
        <f t="shared" si="65"/>
        <v>157.5</v>
      </c>
      <c r="BR85" s="38">
        <f t="shared" si="65"/>
        <v>157.5</v>
      </c>
      <c r="BS85" s="38">
        <f t="shared" si="65"/>
        <v>157.5</v>
      </c>
      <c r="BT85" s="38">
        <f t="shared" si="65"/>
        <v>157.5</v>
      </c>
      <c r="BU85" s="38">
        <f t="shared" si="65"/>
        <v>157.5</v>
      </c>
      <c r="BV85" s="38">
        <f t="shared" si="65"/>
        <v>157.5</v>
      </c>
      <c r="BW85" s="38">
        <f t="shared" si="65"/>
        <v>157.5</v>
      </c>
      <c r="BX85" s="38">
        <f t="shared" si="65"/>
        <v>157.5</v>
      </c>
      <c r="BY85" s="38">
        <f t="shared" si="65"/>
        <v>157.5</v>
      </c>
      <c r="BZ85" s="38">
        <f t="shared" si="65"/>
        <v>157.5</v>
      </c>
      <c r="CA85" s="38">
        <f t="shared" si="65"/>
        <v>157.5</v>
      </c>
      <c r="CB85" s="38">
        <f t="shared" si="65"/>
        <v>157.5</v>
      </c>
      <c r="CC85" s="38">
        <f t="shared" si="65"/>
        <v>157.5</v>
      </c>
      <c r="CD85" s="38">
        <f t="shared" si="65"/>
        <v>157.5</v>
      </c>
      <c r="CE85" s="38">
        <f t="shared" si="65"/>
        <v>157.5</v>
      </c>
      <c r="CF85" s="38">
        <f t="shared" si="65"/>
        <v>157.5</v>
      </c>
      <c r="CG85" s="38">
        <f t="shared" si="65"/>
        <v>157.5</v>
      </c>
      <c r="CH85" s="38">
        <f t="shared" si="65"/>
        <v>157.5</v>
      </c>
      <c r="CI85" s="38">
        <f t="shared" si="65"/>
        <v>157.5</v>
      </c>
      <c r="CJ85" s="38">
        <f t="shared" si="65"/>
        <v>157.5</v>
      </c>
      <c r="CK85" s="38">
        <f t="shared" si="65"/>
        <v>157.5</v>
      </c>
      <c r="CL85" s="38">
        <f t="shared" si="65"/>
        <v>157.5</v>
      </c>
      <c r="CM85" s="38">
        <f t="shared" si="65"/>
        <v>157.5</v>
      </c>
      <c r="CN85" s="38">
        <f t="shared" si="65"/>
        <v>157.5</v>
      </c>
      <c r="CO85" s="38">
        <f t="shared" si="65"/>
        <v>157.5</v>
      </c>
      <c r="CP85" s="38">
        <f t="shared" si="65"/>
        <v>157.5</v>
      </c>
      <c r="CQ85" s="38">
        <f t="shared" si="65"/>
        <v>157.5</v>
      </c>
      <c r="CR85" s="38">
        <f t="shared" si="65"/>
        <v>157.5</v>
      </c>
      <c r="CS85" s="38">
        <f t="shared" si="65"/>
        <v>157.5</v>
      </c>
      <c r="CT85" s="38">
        <f t="shared" si="65"/>
        <v>157.5</v>
      </c>
      <c r="CU85" s="38">
        <f t="shared" si="65"/>
        <v>157.5</v>
      </c>
      <c r="CV85" s="38">
        <f t="shared" si="65"/>
        <v>157.5</v>
      </c>
      <c r="CW85" s="38">
        <f t="shared" si="65"/>
        <v>157.5</v>
      </c>
      <c r="CX85" s="38">
        <f t="shared" si="65"/>
        <v>157.5</v>
      </c>
      <c r="CY85" s="38">
        <f t="shared" si="65"/>
        <v>157.5</v>
      </c>
      <c r="CZ85" s="38">
        <f t="shared" si="65"/>
        <v>157.5</v>
      </c>
      <c r="DA85" s="38">
        <f t="shared" si="65"/>
        <v>157.5</v>
      </c>
      <c r="DB85" s="38">
        <f t="shared" si="65"/>
        <v>157.5</v>
      </c>
      <c r="DC85" s="38">
        <f t="shared" si="65"/>
        <v>157.5</v>
      </c>
      <c r="DD85" s="38">
        <f t="shared" si="65"/>
        <v>157.5</v>
      </c>
      <c r="DE85" s="38">
        <f t="shared" si="65"/>
        <v>157.5</v>
      </c>
      <c r="DF85" s="38">
        <f t="shared" si="65"/>
        <v>157.5</v>
      </c>
      <c r="DG85" s="38">
        <f t="shared" si="65"/>
        <v>157.5</v>
      </c>
      <c r="DH85" s="38">
        <f t="shared" si="65"/>
        <v>157.5</v>
      </c>
      <c r="DI85" s="38">
        <f t="shared" si="65"/>
        <v>157.5</v>
      </c>
      <c r="DJ85" s="38">
        <f t="shared" si="65"/>
        <v>157.5</v>
      </c>
      <c r="DK85" s="38">
        <f t="shared" si="65"/>
        <v>157.5</v>
      </c>
      <c r="DL85" s="38">
        <f t="shared" si="65"/>
        <v>157.5</v>
      </c>
      <c r="DM85" s="38">
        <f t="shared" si="65"/>
        <v>157.5</v>
      </c>
      <c r="DN85" s="38">
        <f t="shared" si="65"/>
        <v>157.5</v>
      </c>
      <c r="DO85" s="38">
        <f t="shared" si="65"/>
        <v>157.5</v>
      </c>
      <c r="DP85" s="38">
        <f t="shared" si="65"/>
        <v>157.5</v>
      </c>
      <c r="DQ85" s="38">
        <f t="shared" si="65"/>
        <v>157.5</v>
      </c>
      <c r="DR85" s="38">
        <f t="shared" si="65"/>
        <v>157.5</v>
      </c>
      <c r="DS85" s="38">
        <f t="shared" si="65"/>
        <v>157.5</v>
      </c>
      <c r="DT85" s="37">
        <f>DT86</f>
        <v>13</v>
      </c>
      <c r="DU85" s="39">
        <f>DU86</f>
        <v>100</v>
      </c>
      <c r="DV85" s="39">
        <f t="shared" ref="DV85:GB85" si="66">DV86</f>
        <v>100</v>
      </c>
      <c r="DW85" s="39">
        <f t="shared" si="66"/>
        <v>100</v>
      </c>
      <c r="DX85" s="39">
        <f t="shared" si="66"/>
        <v>100</v>
      </c>
      <c r="DY85" s="39">
        <f t="shared" si="66"/>
        <v>100</v>
      </c>
      <c r="DZ85" s="39">
        <f t="shared" si="66"/>
        <v>100</v>
      </c>
      <c r="EA85" s="39">
        <f t="shared" si="66"/>
        <v>100</v>
      </c>
      <c r="EB85" s="39">
        <f t="shared" si="66"/>
        <v>100</v>
      </c>
      <c r="EC85" s="39">
        <f t="shared" si="66"/>
        <v>100</v>
      </c>
      <c r="ED85" s="39">
        <f t="shared" si="66"/>
        <v>100</v>
      </c>
      <c r="EE85" s="39">
        <f t="shared" si="66"/>
        <v>100</v>
      </c>
      <c r="EF85" s="39">
        <f t="shared" si="66"/>
        <v>100</v>
      </c>
      <c r="EG85" s="39">
        <f t="shared" si="66"/>
        <v>100</v>
      </c>
      <c r="EH85" s="39">
        <f t="shared" si="66"/>
        <v>100</v>
      </c>
      <c r="EI85" s="39">
        <f t="shared" si="66"/>
        <v>100</v>
      </c>
      <c r="EJ85" s="39">
        <f t="shared" si="66"/>
        <v>100</v>
      </c>
      <c r="EK85" s="39">
        <f t="shared" si="66"/>
        <v>100</v>
      </c>
      <c r="EL85" s="39">
        <f t="shared" si="66"/>
        <v>100</v>
      </c>
      <c r="EM85" s="39">
        <f t="shared" si="66"/>
        <v>100</v>
      </c>
      <c r="EN85" s="39">
        <f t="shared" si="66"/>
        <v>100</v>
      </c>
      <c r="EO85" s="39">
        <f t="shared" si="66"/>
        <v>100</v>
      </c>
      <c r="EP85" s="39">
        <f t="shared" si="66"/>
        <v>100</v>
      </c>
      <c r="EQ85" s="39">
        <f t="shared" si="66"/>
        <v>100</v>
      </c>
      <c r="ER85" s="39">
        <f t="shared" si="66"/>
        <v>100</v>
      </c>
      <c r="ES85" s="39">
        <f t="shared" si="66"/>
        <v>100</v>
      </c>
      <c r="ET85" s="39">
        <f t="shared" si="66"/>
        <v>100</v>
      </c>
      <c r="EU85" s="39">
        <f t="shared" si="66"/>
        <v>100</v>
      </c>
      <c r="EV85" s="39">
        <f t="shared" si="66"/>
        <v>100</v>
      </c>
      <c r="EW85" s="39">
        <f t="shared" si="66"/>
        <v>100</v>
      </c>
      <c r="EX85" s="39">
        <f t="shared" si="66"/>
        <v>100</v>
      </c>
      <c r="EY85" s="39">
        <f t="shared" si="66"/>
        <v>100</v>
      </c>
      <c r="EZ85" s="39">
        <f t="shared" si="66"/>
        <v>167</v>
      </c>
      <c r="FA85" s="39">
        <f t="shared" si="66"/>
        <v>167</v>
      </c>
      <c r="FB85" s="39">
        <f t="shared" si="66"/>
        <v>167</v>
      </c>
      <c r="FC85" s="39">
        <f t="shared" si="66"/>
        <v>167</v>
      </c>
      <c r="FD85" s="39">
        <f t="shared" si="66"/>
        <v>167</v>
      </c>
      <c r="FE85" s="39">
        <f t="shared" si="66"/>
        <v>167</v>
      </c>
      <c r="FF85" s="39">
        <f t="shared" si="66"/>
        <v>167</v>
      </c>
      <c r="FG85" s="39">
        <f t="shared" si="66"/>
        <v>167</v>
      </c>
      <c r="FH85" s="39">
        <f t="shared" si="66"/>
        <v>154</v>
      </c>
      <c r="FI85" s="39">
        <f t="shared" si="66"/>
        <v>154</v>
      </c>
      <c r="FJ85" s="39">
        <f t="shared" si="66"/>
        <v>154</v>
      </c>
      <c r="FK85" s="39">
        <f t="shared" si="66"/>
        <v>154</v>
      </c>
      <c r="FL85" s="39">
        <f t="shared" si="66"/>
        <v>154</v>
      </c>
      <c r="FM85" s="39">
        <f t="shared" si="66"/>
        <v>154</v>
      </c>
      <c r="FN85" s="39">
        <f t="shared" si="66"/>
        <v>154</v>
      </c>
      <c r="FO85" s="39">
        <f t="shared" si="66"/>
        <v>154</v>
      </c>
      <c r="FP85" s="39">
        <f t="shared" si="66"/>
        <v>154</v>
      </c>
      <c r="FQ85" s="39">
        <f t="shared" si="66"/>
        <v>154</v>
      </c>
      <c r="FR85" s="38">
        <f t="shared" si="66"/>
        <v>154</v>
      </c>
      <c r="FS85" s="38">
        <f t="shared" si="66"/>
        <v>154</v>
      </c>
      <c r="FT85" s="38">
        <f t="shared" si="66"/>
        <v>154</v>
      </c>
      <c r="FU85" s="38">
        <f t="shared" si="66"/>
        <v>154</v>
      </c>
      <c r="FV85" s="38">
        <f t="shared" si="66"/>
        <v>154</v>
      </c>
      <c r="FW85" s="38">
        <f t="shared" si="66"/>
        <v>154</v>
      </c>
      <c r="FX85" s="38">
        <f t="shared" si="66"/>
        <v>154</v>
      </c>
      <c r="FY85" s="38">
        <f t="shared" si="66"/>
        <v>154</v>
      </c>
      <c r="FZ85" s="38">
        <f t="shared" si="66"/>
        <v>154</v>
      </c>
      <c r="GA85" s="38">
        <f t="shared" si="66"/>
        <v>154</v>
      </c>
      <c r="GB85" s="38">
        <f t="shared" si="66"/>
        <v>154</v>
      </c>
    </row>
    <row r="86" spans="1:184" s="40" customFormat="1" ht="12" x14ac:dyDescent="0.2">
      <c r="A86" s="40" t="s">
        <v>261</v>
      </c>
      <c r="B86" s="41">
        <v>18</v>
      </c>
      <c r="C86" s="42">
        <v>100</v>
      </c>
      <c r="D86" s="42">
        <v>100</v>
      </c>
      <c r="E86" s="42">
        <v>100</v>
      </c>
      <c r="F86" s="42">
        <v>100</v>
      </c>
      <c r="G86" s="42">
        <v>100</v>
      </c>
      <c r="H86" s="42">
        <v>100</v>
      </c>
      <c r="I86" s="42">
        <v>100</v>
      </c>
      <c r="J86" s="42">
        <v>100</v>
      </c>
      <c r="K86" s="42">
        <v>100</v>
      </c>
      <c r="L86" s="42">
        <v>100</v>
      </c>
      <c r="M86" s="42">
        <v>122.8</v>
      </c>
      <c r="N86" s="42">
        <v>122.8</v>
      </c>
      <c r="O86" s="42">
        <v>122.8</v>
      </c>
      <c r="P86" s="42">
        <v>122.8</v>
      </c>
      <c r="Q86" s="42">
        <v>122.8</v>
      </c>
      <c r="R86" s="42">
        <v>122.8</v>
      </c>
      <c r="S86" s="42">
        <v>122.8</v>
      </c>
      <c r="T86" s="42">
        <v>122.8</v>
      </c>
      <c r="U86" s="42">
        <v>122.8</v>
      </c>
      <c r="V86" s="42">
        <v>122.8</v>
      </c>
      <c r="W86" s="42">
        <v>122.8</v>
      </c>
      <c r="X86" s="42">
        <v>122.8</v>
      </c>
      <c r="Y86" s="42">
        <v>122.8</v>
      </c>
      <c r="Z86" s="42">
        <v>122.8</v>
      </c>
      <c r="AA86" s="42">
        <v>122.8</v>
      </c>
      <c r="AB86" s="42">
        <v>122.8</v>
      </c>
      <c r="AC86" s="42">
        <v>122.8</v>
      </c>
      <c r="AD86" s="42">
        <v>122.8</v>
      </c>
      <c r="AE86" s="42">
        <v>122.8</v>
      </c>
      <c r="AF86" s="42">
        <v>122.8</v>
      </c>
      <c r="AG86" s="42">
        <v>122.8</v>
      </c>
      <c r="AH86" s="42">
        <v>122.8</v>
      </c>
      <c r="AI86" s="42">
        <v>122.8</v>
      </c>
      <c r="AJ86" s="42">
        <v>122.8</v>
      </c>
      <c r="AK86" s="42">
        <v>122.8</v>
      </c>
      <c r="AL86" s="42">
        <v>122.8</v>
      </c>
      <c r="AM86" s="42">
        <v>122.8</v>
      </c>
      <c r="AN86" s="42">
        <v>122.8</v>
      </c>
      <c r="AO86" s="42">
        <v>122.8</v>
      </c>
      <c r="AP86" s="42">
        <v>122.8</v>
      </c>
      <c r="AQ86" s="42">
        <v>122.8</v>
      </c>
      <c r="AR86" s="42">
        <v>122.8</v>
      </c>
      <c r="AS86" s="42">
        <v>122.8</v>
      </c>
      <c r="AT86" s="42">
        <v>122.8</v>
      </c>
      <c r="AU86" s="42">
        <v>122.8</v>
      </c>
      <c r="AV86" s="42">
        <v>122.8</v>
      </c>
      <c r="AW86" s="42">
        <v>122.8</v>
      </c>
      <c r="AX86" s="42">
        <v>122.8</v>
      </c>
      <c r="AY86" s="42">
        <v>122.8</v>
      </c>
      <c r="AZ86" s="42">
        <v>122.8</v>
      </c>
      <c r="BA86" s="42">
        <v>122.8</v>
      </c>
      <c r="BB86" s="42">
        <v>122.8</v>
      </c>
      <c r="BC86" s="42">
        <v>122.8</v>
      </c>
      <c r="BD86" s="42">
        <v>122.8</v>
      </c>
      <c r="BE86" s="42">
        <v>122.8</v>
      </c>
      <c r="BF86" s="42">
        <v>122.8</v>
      </c>
      <c r="BG86" s="42">
        <v>122.8</v>
      </c>
      <c r="BH86" s="42">
        <v>122.8</v>
      </c>
      <c r="BI86" s="42">
        <v>122.8</v>
      </c>
      <c r="BJ86" s="42">
        <v>122.8</v>
      </c>
      <c r="BK86" s="41">
        <v>13</v>
      </c>
      <c r="BL86" s="42">
        <v>100</v>
      </c>
      <c r="BM86" s="42">
        <v>157.5</v>
      </c>
      <c r="BN86" s="42">
        <v>157.5</v>
      </c>
      <c r="BO86" s="42">
        <v>157.5</v>
      </c>
      <c r="BP86" s="42">
        <v>157.5</v>
      </c>
      <c r="BQ86" s="42">
        <v>157.5</v>
      </c>
      <c r="BR86" s="42">
        <v>157.5</v>
      </c>
      <c r="BS86" s="42">
        <v>157.5</v>
      </c>
      <c r="BT86" s="42">
        <v>157.5</v>
      </c>
      <c r="BU86" s="42">
        <v>157.5</v>
      </c>
      <c r="BV86" s="42">
        <v>157.5</v>
      </c>
      <c r="BW86" s="42">
        <v>157.5</v>
      </c>
      <c r="BX86" s="42">
        <v>157.5</v>
      </c>
      <c r="BY86" s="42">
        <v>157.5</v>
      </c>
      <c r="BZ86" s="42">
        <v>157.5</v>
      </c>
      <c r="CA86" s="42">
        <v>157.5</v>
      </c>
      <c r="CB86" s="42">
        <v>157.5</v>
      </c>
      <c r="CC86" s="42">
        <v>157.5</v>
      </c>
      <c r="CD86" s="42">
        <v>157.5</v>
      </c>
      <c r="CE86" s="42">
        <v>157.5</v>
      </c>
      <c r="CF86" s="42">
        <v>157.5</v>
      </c>
      <c r="CG86" s="42">
        <v>157.5</v>
      </c>
      <c r="CH86" s="42">
        <v>157.5</v>
      </c>
      <c r="CI86" s="42">
        <v>157.5</v>
      </c>
      <c r="CJ86" s="42">
        <v>157.5</v>
      </c>
      <c r="CK86" s="42">
        <v>157.5</v>
      </c>
      <c r="CL86" s="42">
        <v>157.5</v>
      </c>
      <c r="CM86" s="42">
        <v>157.5</v>
      </c>
      <c r="CN86" s="42">
        <v>157.5</v>
      </c>
      <c r="CO86" s="42">
        <v>157.5</v>
      </c>
      <c r="CP86" s="42">
        <v>157.5</v>
      </c>
      <c r="CQ86" s="42">
        <v>157.5</v>
      </c>
      <c r="CR86" s="42">
        <v>157.5</v>
      </c>
      <c r="CS86" s="42">
        <v>157.5</v>
      </c>
      <c r="CT86" s="42">
        <v>157.5</v>
      </c>
      <c r="CU86" s="42">
        <v>157.5</v>
      </c>
      <c r="CV86" s="42">
        <v>157.5</v>
      </c>
      <c r="CW86" s="42">
        <v>157.5</v>
      </c>
      <c r="CX86" s="42">
        <v>157.5</v>
      </c>
      <c r="CY86" s="42">
        <v>157.5</v>
      </c>
      <c r="CZ86" s="42">
        <v>157.5</v>
      </c>
      <c r="DA86" s="42">
        <v>157.5</v>
      </c>
      <c r="DB86" s="42">
        <v>157.5</v>
      </c>
      <c r="DC86" s="42">
        <v>157.5</v>
      </c>
      <c r="DD86" s="42">
        <v>157.5</v>
      </c>
      <c r="DE86" s="42">
        <v>157.5</v>
      </c>
      <c r="DF86" s="42">
        <v>157.5</v>
      </c>
      <c r="DG86" s="42">
        <v>157.5</v>
      </c>
      <c r="DH86" s="42">
        <v>157.5</v>
      </c>
      <c r="DI86" s="42">
        <v>157.5</v>
      </c>
      <c r="DJ86" s="42">
        <v>157.5</v>
      </c>
      <c r="DK86" s="42">
        <v>157.5</v>
      </c>
      <c r="DL86" s="42">
        <v>157.5</v>
      </c>
      <c r="DM86" s="42">
        <v>157.5</v>
      </c>
      <c r="DN86" s="42">
        <v>157.5</v>
      </c>
      <c r="DO86" s="42">
        <v>157.5</v>
      </c>
      <c r="DP86" s="42">
        <v>157.5</v>
      </c>
      <c r="DQ86" s="42">
        <v>157.5</v>
      </c>
      <c r="DR86" s="42">
        <v>157.5</v>
      </c>
      <c r="DS86" s="42">
        <v>157.5</v>
      </c>
      <c r="DT86" s="41">
        <v>13</v>
      </c>
      <c r="DU86" s="42">
        <v>100</v>
      </c>
      <c r="DV86" s="42">
        <v>100</v>
      </c>
      <c r="DW86" s="42">
        <v>100</v>
      </c>
      <c r="DX86" s="42">
        <v>100</v>
      </c>
      <c r="DY86" s="42">
        <v>100</v>
      </c>
      <c r="DZ86" s="42">
        <v>100</v>
      </c>
      <c r="EA86" s="42">
        <v>100</v>
      </c>
      <c r="EB86" s="42">
        <v>100</v>
      </c>
      <c r="EC86" s="42">
        <v>100</v>
      </c>
      <c r="ED86" s="42">
        <v>100</v>
      </c>
      <c r="EE86" s="42">
        <v>100</v>
      </c>
      <c r="EF86" s="42">
        <v>100</v>
      </c>
      <c r="EG86" s="42">
        <v>100</v>
      </c>
      <c r="EH86" s="42">
        <v>100</v>
      </c>
      <c r="EI86" s="42">
        <v>100</v>
      </c>
      <c r="EJ86" s="42">
        <v>100</v>
      </c>
      <c r="EK86" s="42">
        <v>100</v>
      </c>
      <c r="EL86" s="42">
        <v>100</v>
      </c>
      <c r="EM86" s="42">
        <v>100</v>
      </c>
      <c r="EN86" s="42">
        <v>100</v>
      </c>
      <c r="EO86" s="42">
        <v>100</v>
      </c>
      <c r="EP86" s="42">
        <v>100</v>
      </c>
      <c r="EQ86" s="42">
        <v>100</v>
      </c>
      <c r="ER86" s="42">
        <v>100</v>
      </c>
      <c r="ES86" s="42">
        <v>100</v>
      </c>
      <c r="ET86" s="42">
        <v>100</v>
      </c>
      <c r="EU86" s="42">
        <v>100</v>
      </c>
      <c r="EV86" s="42">
        <v>100</v>
      </c>
      <c r="EW86" s="42">
        <v>100</v>
      </c>
      <c r="EX86" s="42">
        <v>100</v>
      </c>
      <c r="EY86" s="42">
        <v>100</v>
      </c>
      <c r="EZ86" s="42">
        <v>167</v>
      </c>
      <c r="FA86" s="42">
        <v>167</v>
      </c>
      <c r="FB86" s="42">
        <v>167</v>
      </c>
      <c r="FC86" s="42">
        <v>167</v>
      </c>
      <c r="FD86" s="42">
        <v>167</v>
      </c>
      <c r="FE86" s="42">
        <v>167</v>
      </c>
      <c r="FF86" s="42">
        <v>167</v>
      </c>
      <c r="FG86" s="42">
        <v>167</v>
      </c>
      <c r="FH86" s="42">
        <v>154</v>
      </c>
      <c r="FI86" s="42">
        <v>154</v>
      </c>
      <c r="FJ86" s="42">
        <v>154</v>
      </c>
      <c r="FK86" s="42">
        <v>154</v>
      </c>
      <c r="FL86" s="42">
        <v>154</v>
      </c>
      <c r="FM86" s="42">
        <v>154</v>
      </c>
      <c r="FN86" s="42">
        <v>154</v>
      </c>
      <c r="FO86" s="42">
        <v>154</v>
      </c>
      <c r="FP86" s="42">
        <v>154</v>
      </c>
      <c r="FQ86" s="42">
        <v>154</v>
      </c>
      <c r="FR86" s="42">
        <v>154</v>
      </c>
      <c r="FS86" s="42">
        <v>154</v>
      </c>
      <c r="FT86" s="42">
        <v>154</v>
      </c>
      <c r="FU86" s="42">
        <v>154</v>
      </c>
      <c r="FV86" s="42">
        <v>154</v>
      </c>
      <c r="FW86" s="42">
        <v>154</v>
      </c>
      <c r="FX86" s="42">
        <v>154</v>
      </c>
      <c r="FY86" s="42">
        <v>154</v>
      </c>
      <c r="FZ86" s="42">
        <v>154</v>
      </c>
      <c r="GA86" s="42">
        <v>154</v>
      </c>
      <c r="GB86" s="42">
        <v>154</v>
      </c>
    </row>
    <row r="87" spans="1:184" x14ac:dyDescent="0.25">
      <c r="A87" t="s">
        <v>262</v>
      </c>
      <c r="B87" s="37">
        <f>B88</f>
        <v>13</v>
      </c>
      <c r="C87" s="38">
        <f t="shared" ref="C87:BJ87" si="67">C88</f>
        <v>100.9</v>
      </c>
      <c r="D87" s="38">
        <f t="shared" si="67"/>
        <v>102</v>
      </c>
      <c r="E87" s="38">
        <f t="shared" si="67"/>
        <v>102.4</v>
      </c>
      <c r="F87" s="38">
        <f t="shared" si="67"/>
        <v>103.6</v>
      </c>
      <c r="G87" s="38">
        <f t="shared" si="67"/>
        <v>103.6</v>
      </c>
      <c r="H87" s="38">
        <f t="shared" si="67"/>
        <v>106.1</v>
      </c>
      <c r="I87" s="38">
        <f t="shared" si="67"/>
        <v>106.4</v>
      </c>
      <c r="J87" s="38">
        <f t="shared" si="67"/>
        <v>106.4</v>
      </c>
      <c r="K87" s="38">
        <f t="shared" si="67"/>
        <v>109.6</v>
      </c>
      <c r="L87" s="38">
        <f t="shared" si="67"/>
        <v>110</v>
      </c>
      <c r="M87" s="38">
        <f t="shared" si="67"/>
        <v>112.3</v>
      </c>
      <c r="N87" s="38">
        <f t="shared" si="67"/>
        <v>112.3</v>
      </c>
      <c r="O87" s="38">
        <f t="shared" si="67"/>
        <v>117.4</v>
      </c>
      <c r="P87" s="38">
        <f t="shared" si="67"/>
        <v>122.1</v>
      </c>
      <c r="Q87" s="38">
        <f t="shared" si="67"/>
        <v>124.2</v>
      </c>
      <c r="R87" s="38">
        <f t="shared" si="67"/>
        <v>124.2</v>
      </c>
      <c r="S87" s="38">
        <f t="shared" si="67"/>
        <v>128.1</v>
      </c>
      <c r="T87" s="38">
        <f t="shared" si="67"/>
        <v>128.1</v>
      </c>
      <c r="U87" s="38">
        <f t="shared" si="67"/>
        <v>128.1</v>
      </c>
      <c r="V87" s="38">
        <f t="shared" si="67"/>
        <v>128.1</v>
      </c>
      <c r="W87" s="38">
        <f t="shared" si="67"/>
        <v>130.19999999999999</v>
      </c>
      <c r="X87" s="38">
        <f t="shared" si="67"/>
        <v>130.6</v>
      </c>
      <c r="Y87" s="38">
        <f t="shared" si="67"/>
        <v>132</v>
      </c>
      <c r="Z87" s="38">
        <f t="shared" si="67"/>
        <v>132.30000000000001</v>
      </c>
      <c r="AA87" s="38">
        <f t="shared" si="67"/>
        <v>132.30000000000001</v>
      </c>
      <c r="AB87" s="38">
        <f t="shared" si="67"/>
        <v>132.30000000000001</v>
      </c>
      <c r="AC87" s="38">
        <f t="shared" si="67"/>
        <v>132.9</v>
      </c>
      <c r="AD87" s="38">
        <f t="shared" si="67"/>
        <v>132.9</v>
      </c>
      <c r="AE87" s="38">
        <f t="shared" si="67"/>
        <v>132.9</v>
      </c>
      <c r="AF87" s="38">
        <f t="shared" si="67"/>
        <v>132.80000000000001</v>
      </c>
      <c r="AG87" s="38">
        <f t="shared" si="67"/>
        <v>132.80000000000001</v>
      </c>
      <c r="AH87" s="38">
        <f t="shared" si="67"/>
        <v>140.5</v>
      </c>
      <c r="AI87" s="38">
        <f t="shared" si="67"/>
        <v>140.5</v>
      </c>
      <c r="AJ87" s="38">
        <f t="shared" si="67"/>
        <v>140.6</v>
      </c>
      <c r="AK87" s="38">
        <f t="shared" si="67"/>
        <v>142.30000000000001</v>
      </c>
      <c r="AL87" s="38">
        <f t="shared" si="67"/>
        <v>142.30000000000001</v>
      </c>
      <c r="AM87" s="38">
        <f t="shared" si="67"/>
        <v>142.30000000000001</v>
      </c>
      <c r="AN87" s="38">
        <f t="shared" si="67"/>
        <v>147.19999999999999</v>
      </c>
      <c r="AO87" s="38">
        <f t="shared" si="67"/>
        <v>147.19999999999999</v>
      </c>
      <c r="AP87" s="38">
        <f t="shared" si="67"/>
        <v>147.19999999999999</v>
      </c>
      <c r="AQ87" s="38">
        <f t="shared" si="67"/>
        <v>149.1</v>
      </c>
      <c r="AR87" s="38">
        <f t="shared" si="67"/>
        <v>149.1</v>
      </c>
      <c r="AS87" s="38">
        <f t="shared" si="67"/>
        <v>149.1</v>
      </c>
      <c r="AT87" s="38">
        <f t="shared" si="67"/>
        <v>149.1</v>
      </c>
      <c r="AU87" s="38">
        <f t="shared" si="67"/>
        <v>149.1</v>
      </c>
      <c r="AV87" s="38">
        <f t="shared" si="67"/>
        <v>155.4</v>
      </c>
      <c r="AW87" s="38">
        <f t="shared" si="67"/>
        <v>155.4</v>
      </c>
      <c r="AX87" s="38">
        <f t="shared" si="67"/>
        <v>155.4</v>
      </c>
      <c r="AY87" s="38">
        <f t="shared" si="67"/>
        <v>153.4</v>
      </c>
      <c r="AZ87" s="38">
        <f t="shared" si="67"/>
        <v>153.6</v>
      </c>
      <c r="BA87" s="38">
        <f t="shared" si="67"/>
        <v>153.6</v>
      </c>
      <c r="BB87" s="38">
        <f t="shared" si="67"/>
        <v>153.6</v>
      </c>
      <c r="BC87" s="38">
        <f t="shared" si="67"/>
        <v>156.19999999999999</v>
      </c>
      <c r="BD87" s="38">
        <f t="shared" si="67"/>
        <v>156.19999999999999</v>
      </c>
      <c r="BE87" s="38">
        <f t="shared" si="67"/>
        <v>156.19999999999999</v>
      </c>
      <c r="BF87" s="38">
        <f t="shared" si="67"/>
        <v>156.19999999999999</v>
      </c>
      <c r="BG87" s="38">
        <f t="shared" si="67"/>
        <v>156.19999999999999</v>
      </c>
      <c r="BH87" s="38">
        <f t="shared" si="67"/>
        <v>156.19999999999999</v>
      </c>
      <c r="BI87" s="38">
        <f t="shared" si="67"/>
        <v>156.19999999999999</v>
      </c>
      <c r="BJ87" s="38">
        <f t="shared" si="67"/>
        <v>156.19999999999999</v>
      </c>
      <c r="BK87" s="37">
        <f>BK88</f>
        <v>16</v>
      </c>
      <c r="BL87" s="38">
        <f>BL88</f>
        <v>100.5</v>
      </c>
      <c r="BM87" s="38">
        <f t="shared" ref="BM87:DS87" si="68">BM88</f>
        <v>100.5</v>
      </c>
      <c r="BN87" s="38">
        <f t="shared" si="68"/>
        <v>101.3</v>
      </c>
      <c r="BO87" s="38">
        <f t="shared" si="68"/>
        <v>101.8</v>
      </c>
      <c r="BP87" s="38">
        <f t="shared" si="68"/>
        <v>101.8</v>
      </c>
      <c r="BQ87" s="38">
        <f t="shared" si="68"/>
        <v>101.8</v>
      </c>
      <c r="BR87" s="38">
        <f t="shared" si="68"/>
        <v>102.2</v>
      </c>
      <c r="BS87" s="38">
        <f t="shared" si="68"/>
        <v>102.7</v>
      </c>
      <c r="BT87" s="38">
        <f t="shared" si="68"/>
        <v>102.7</v>
      </c>
      <c r="BU87" s="38">
        <f t="shared" si="68"/>
        <v>102.7</v>
      </c>
      <c r="BV87" s="38">
        <f t="shared" si="68"/>
        <v>102.7</v>
      </c>
      <c r="BW87" s="38">
        <f t="shared" si="68"/>
        <v>108.6</v>
      </c>
      <c r="BX87" s="38">
        <f t="shared" si="68"/>
        <v>117.7</v>
      </c>
      <c r="BY87" s="38">
        <f t="shared" si="68"/>
        <v>119.8</v>
      </c>
      <c r="BZ87" s="38">
        <f t="shared" si="68"/>
        <v>123.3</v>
      </c>
      <c r="CA87" s="38">
        <f t="shared" si="68"/>
        <v>123.3</v>
      </c>
      <c r="CB87" s="38">
        <f t="shared" si="68"/>
        <v>125.8</v>
      </c>
      <c r="CC87" s="38">
        <f t="shared" si="68"/>
        <v>125.8</v>
      </c>
      <c r="CD87" s="38">
        <f t="shared" si="68"/>
        <v>125.8</v>
      </c>
      <c r="CE87" s="38">
        <f t="shared" si="68"/>
        <v>125.8</v>
      </c>
      <c r="CF87" s="38">
        <f t="shared" si="68"/>
        <v>125.8</v>
      </c>
      <c r="CG87" s="38">
        <f t="shared" si="68"/>
        <v>125.8</v>
      </c>
      <c r="CH87" s="38">
        <f t="shared" si="68"/>
        <v>125.8</v>
      </c>
      <c r="CI87" s="38">
        <f t="shared" si="68"/>
        <v>125.8</v>
      </c>
      <c r="CJ87" s="38">
        <f t="shared" si="68"/>
        <v>124.5</v>
      </c>
      <c r="CK87" s="38">
        <f t="shared" si="68"/>
        <v>124.5</v>
      </c>
      <c r="CL87" s="38">
        <f t="shared" si="68"/>
        <v>127.9</v>
      </c>
      <c r="CM87" s="38">
        <f t="shared" si="68"/>
        <v>127.9</v>
      </c>
      <c r="CN87" s="38">
        <f t="shared" si="68"/>
        <v>128.19999999999999</v>
      </c>
      <c r="CO87" s="38">
        <f t="shared" si="68"/>
        <v>128.19999999999999</v>
      </c>
      <c r="CP87" s="38">
        <f t="shared" si="68"/>
        <v>128.6</v>
      </c>
      <c r="CQ87" s="38">
        <f t="shared" si="68"/>
        <v>128.6</v>
      </c>
      <c r="CR87" s="38">
        <f t="shared" si="68"/>
        <v>131.6</v>
      </c>
      <c r="CS87" s="38">
        <f t="shared" si="68"/>
        <v>137</v>
      </c>
      <c r="CT87" s="38">
        <f t="shared" si="68"/>
        <v>137.1</v>
      </c>
      <c r="CU87" s="38">
        <f t="shared" si="68"/>
        <v>152.30000000000001</v>
      </c>
      <c r="CV87" s="38">
        <f t="shared" si="68"/>
        <v>152.30000000000001</v>
      </c>
      <c r="CW87" s="38">
        <f t="shared" si="68"/>
        <v>152.9</v>
      </c>
      <c r="CX87" s="38">
        <f t="shared" si="68"/>
        <v>153.9</v>
      </c>
      <c r="CY87" s="38">
        <f t="shared" si="68"/>
        <v>154.69999999999999</v>
      </c>
      <c r="CZ87" s="38">
        <f t="shared" si="68"/>
        <v>154.69999999999999</v>
      </c>
      <c r="DA87" s="38">
        <f t="shared" si="68"/>
        <v>154.80000000000001</v>
      </c>
      <c r="DB87" s="38">
        <f t="shared" si="68"/>
        <v>154.80000000000001</v>
      </c>
      <c r="DC87" s="38">
        <f t="shared" si="68"/>
        <v>154.80000000000001</v>
      </c>
      <c r="DD87" s="38">
        <f t="shared" si="68"/>
        <v>154.80000000000001</v>
      </c>
      <c r="DE87" s="38">
        <f t="shared" si="68"/>
        <v>154.80000000000001</v>
      </c>
      <c r="DF87" s="38">
        <f t="shared" si="68"/>
        <v>154.80000000000001</v>
      </c>
      <c r="DG87" s="38">
        <f t="shared" si="68"/>
        <v>154.80000000000001</v>
      </c>
      <c r="DH87" s="38">
        <f t="shared" si="68"/>
        <v>154.80000000000001</v>
      </c>
      <c r="DI87" s="38">
        <f t="shared" si="68"/>
        <v>156.19999999999999</v>
      </c>
      <c r="DJ87" s="38">
        <f t="shared" si="68"/>
        <v>156.4</v>
      </c>
      <c r="DK87" s="38">
        <f t="shared" si="68"/>
        <v>156.4</v>
      </c>
      <c r="DL87" s="38">
        <f t="shared" si="68"/>
        <v>156.4</v>
      </c>
      <c r="DM87" s="38">
        <f t="shared" si="68"/>
        <v>156.4</v>
      </c>
      <c r="DN87" s="38">
        <f t="shared" si="68"/>
        <v>156.4</v>
      </c>
      <c r="DO87" s="38">
        <f t="shared" si="68"/>
        <v>156.4</v>
      </c>
      <c r="DP87" s="38">
        <f t="shared" si="68"/>
        <v>160.30000000000001</v>
      </c>
      <c r="DQ87" s="38">
        <f t="shared" si="68"/>
        <v>160.30000000000001</v>
      </c>
      <c r="DR87" s="38">
        <f t="shared" si="68"/>
        <v>160.30000000000001</v>
      </c>
      <c r="DS87" s="38">
        <f t="shared" si="68"/>
        <v>160.30000000000001</v>
      </c>
      <c r="DT87" s="37">
        <f>DT88</f>
        <v>13</v>
      </c>
      <c r="DU87" s="39">
        <f>DU88</f>
        <v>102.7</v>
      </c>
      <c r="DV87" s="39">
        <f t="shared" ref="DV87:GB87" si="69">DV88</f>
        <v>102.4</v>
      </c>
      <c r="DW87" s="39">
        <f t="shared" si="69"/>
        <v>102.6</v>
      </c>
      <c r="DX87" s="39">
        <f t="shared" si="69"/>
        <v>102.6</v>
      </c>
      <c r="DY87" s="39">
        <f t="shared" si="69"/>
        <v>102.6</v>
      </c>
      <c r="DZ87" s="39">
        <f t="shared" si="69"/>
        <v>102.4</v>
      </c>
      <c r="EA87" s="39">
        <f t="shared" si="69"/>
        <v>102.7</v>
      </c>
      <c r="EB87" s="39">
        <f t="shared" si="69"/>
        <v>102.9</v>
      </c>
      <c r="EC87" s="39">
        <f t="shared" si="69"/>
        <v>103.1</v>
      </c>
      <c r="ED87" s="39">
        <f t="shared" si="69"/>
        <v>102.8</v>
      </c>
      <c r="EE87" s="39">
        <f t="shared" si="69"/>
        <v>102.6</v>
      </c>
      <c r="EF87" s="39">
        <f t="shared" si="69"/>
        <v>103.2</v>
      </c>
      <c r="EG87" s="39">
        <f t="shared" si="69"/>
        <v>103.6</v>
      </c>
      <c r="EH87" s="39">
        <f t="shared" si="69"/>
        <v>104.1</v>
      </c>
      <c r="EI87" s="39">
        <f t="shared" si="69"/>
        <v>105.1</v>
      </c>
      <c r="EJ87" s="39">
        <f t="shared" si="69"/>
        <v>107.3</v>
      </c>
      <c r="EK87" s="39">
        <f t="shared" si="69"/>
        <v>107.6</v>
      </c>
      <c r="EL87" s="39">
        <f t="shared" si="69"/>
        <v>109.3</v>
      </c>
      <c r="EM87" s="39">
        <f t="shared" si="69"/>
        <v>109.3</v>
      </c>
      <c r="EN87" s="39">
        <f t="shared" si="69"/>
        <v>109.7</v>
      </c>
      <c r="EO87" s="39">
        <f t="shared" si="69"/>
        <v>109.7</v>
      </c>
      <c r="EP87" s="39">
        <f t="shared" si="69"/>
        <v>109.9</v>
      </c>
      <c r="EQ87" s="39">
        <f t="shared" si="69"/>
        <v>109.9</v>
      </c>
      <c r="ER87" s="39">
        <f t="shared" si="69"/>
        <v>110.2</v>
      </c>
      <c r="ES87" s="39">
        <f t="shared" si="69"/>
        <v>111</v>
      </c>
      <c r="ET87" s="39">
        <f t="shared" si="69"/>
        <v>111</v>
      </c>
      <c r="EU87" s="39">
        <f t="shared" si="69"/>
        <v>111</v>
      </c>
      <c r="EV87" s="39">
        <f t="shared" si="69"/>
        <v>111.2</v>
      </c>
      <c r="EW87" s="39">
        <f t="shared" si="69"/>
        <v>110.7</v>
      </c>
      <c r="EX87" s="39">
        <f t="shared" si="69"/>
        <v>110.7</v>
      </c>
      <c r="EY87" s="39">
        <f t="shared" si="69"/>
        <v>111.5</v>
      </c>
      <c r="EZ87" s="39">
        <f t="shared" si="69"/>
        <v>111.7</v>
      </c>
      <c r="FA87" s="39">
        <f t="shared" si="69"/>
        <v>112.5</v>
      </c>
      <c r="FB87" s="39">
        <f t="shared" si="69"/>
        <v>112.5</v>
      </c>
      <c r="FC87" s="39">
        <f t="shared" si="69"/>
        <v>112.5</v>
      </c>
      <c r="FD87" s="39">
        <f t="shared" si="69"/>
        <v>112.6</v>
      </c>
      <c r="FE87" s="39">
        <f t="shared" si="69"/>
        <v>113</v>
      </c>
      <c r="FF87" s="39">
        <f t="shared" si="69"/>
        <v>113</v>
      </c>
      <c r="FG87" s="39">
        <f t="shared" si="69"/>
        <v>113.1</v>
      </c>
      <c r="FH87" s="39">
        <f t="shared" si="69"/>
        <v>114.2</v>
      </c>
      <c r="FI87" s="39">
        <f t="shared" si="69"/>
        <v>114.2</v>
      </c>
      <c r="FJ87" s="39">
        <f t="shared" si="69"/>
        <v>114.5</v>
      </c>
      <c r="FK87" s="39">
        <f t="shared" si="69"/>
        <v>114.5</v>
      </c>
      <c r="FL87" s="39">
        <f t="shared" si="69"/>
        <v>114.6</v>
      </c>
      <c r="FM87" s="39">
        <f t="shared" si="69"/>
        <v>114.5</v>
      </c>
      <c r="FN87" s="39">
        <f t="shared" si="69"/>
        <v>114.5</v>
      </c>
      <c r="FO87" s="39">
        <f t="shared" si="69"/>
        <v>114.7</v>
      </c>
      <c r="FP87" s="39">
        <f t="shared" si="69"/>
        <v>114.7</v>
      </c>
      <c r="FQ87" s="39">
        <f t="shared" si="69"/>
        <v>115.2</v>
      </c>
      <c r="FR87" s="38">
        <f t="shared" si="69"/>
        <v>115.2</v>
      </c>
      <c r="FS87" s="38">
        <f t="shared" si="69"/>
        <v>115.8</v>
      </c>
      <c r="FT87" s="38">
        <f t="shared" si="69"/>
        <v>116</v>
      </c>
      <c r="FU87" s="38">
        <f t="shared" si="69"/>
        <v>116.5</v>
      </c>
      <c r="FV87" s="38">
        <f t="shared" si="69"/>
        <v>116.5</v>
      </c>
      <c r="FW87" s="38">
        <f t="shared" si="69"/>
        <v>116.46153846153847</v>
      </c>
      <c r="FX87" s="38">
        <f t="shared" si="69"/>
        <v>116.46153846153847</v>
      </c>
      <c r="FY87" s="38">
        <f t="shared" si="69"/>
        <v>116.96923076923076</v>
      </c>
      <c r="FZ87" s="38">
        <f t="shared" si="69"/>
        <v>117.1</v>
      </c>
      <c r="GA87" s="38">
        <f t="shared" si="69"/>
        <v>117.28461538461539</v>
      </c>
      <c r="GB87" s="38">
        <f t="shared" si="69"/>
        <v>117.28461538461539</v>
      </c>
    </row>
    <row r="88" spans="1:184" s="40" customFormat="1" ht="12" x14ac:dyDescent="0.2">
      <c r="A88" s="40" t="s">
        <v>263</v>
      </c>
      <c r="B88" s="41">
        <v>13</v>
      </c>
      <c r="C88" s="42">
        <v>100.9</v>
      </c>
      <c r="D88" s="42">
        <v>102</v>
      </c>
      <c r="E88" s="42">
        <v>102.4</v>
      </c>
      <c r="F88" s="42">
        <v>103.6</v>
      </c>
      <c r="G88" s="42">
        <v>103.6</v>
      </c>
      <c r="H88" s="42">
        <v>106.1</v>
      </c>
      <c r="I88" s="42">
        <v>106.4</v>
      </c>
      <c r="J88" s="42">
        <v>106.4</v>
      </c>
      <c r="K88" s="42">
        <v>109.6</v>
      </c>
      <c r="L88" s="42">
        <v>110</v>
      </c>
      <c r="M88" s="42">
        <v>112.3</v>
      </c>
      <c r="N88" s="42">
        <v>112.3</v>
      </c>
      <c r="O88" s="42">
        <v>117.4</v>
      </c>
      <c r="P88" s="42">
        <v>122.1</v>
      </c>
      <c r="Q88" s="42">
        <v>124.2</v>
      </c>
      <c r="R88" s="42">
        <v>124.2</v>
      </c>
      <c r="S88" s="42">
        <v>128.1</v>
      </c>
      <c r="T88" s="42">
        <v>128.1</v>
      </c>
      <c r="U88" s="42">
        <v>128.1</v>
      </c>
      <c r="V88" s="42">
        <v>128.1</v>
      </c>
      <c r="W88" s="42">
        <v>130.19999999999999</v>
      </c>
      <c r="X88" s="42">
        <v>130.6</v>
      </c>
      <c r="Y88" s="42">
        <v>132</v>
      </c>
      <c r="Z88" s="42">
        <v>132.30000000000001</v>
      </c>
      <c r="AA88" s="42">
        <v>132.30000000000001</v>
      </c>
      <c r="AB88" s="42">
        <v>132.30000000000001</v>
      </c>
      <c r="AC88" s="42">
        <v>132.9</v>
      </c>
      <c r="AD88" s="42">
        <v>132.9</v>
      </c>
      <c r="AE88" s="42">
        <v>132.9</v>
      </c>
      <c r="AF88" s="42">
        <v>132.80000000000001</v>
      </c>
      <c r="AG88" s="42">
        <v>132.80000000000001</v>
      </c>
      <c r="AH88" s="42">
        <v>140.5</v>
      </c>
      <c r="AI88" s="42">
        <v>140.5</v>
      </c>
      <c r="AJ88" s="42">
        <v>140.6</v>
      </c>
      <c r="AK88" s="42">
        <v>142.30000000000001</v>
      </c>
      <c r="AL88" s="42">
        <v>142.30000000000001</v>
      </c>
      <c r="AM88" s="42">
        <v>142.30000000000001</v>
      </c>
      <c r="AN88" s="42">
        <v>147.19999999999999</v>
      </c>
      <c r="AO88" s="42">
        <v>147.19999999999999</v>
      </c>
      <c r="AP88" s="42">
        <v>147.19999999999999</v>
      </c>
      <c r="AQ88" s="42">
        <v>149.1</v>
      </c>
      <c r="AR88" s="42">
        <v>149.1</v>
      </c>
      <c r="AS88" s="42">
        <v>149.1</v>
      </c>
      <c r="AT88" s="42">
        <v>149.1</v>
      </c>
      <c r="AU88" s="42">
        <v>149.1</v>
      </c>
      <c r="AV88" s="42">
        <v>155.4</v>
      </c>
      <c r="AW88" s="42">
        <v>155.4</v>
      </c>
      <c r="AX88" s="42">
        <v>155.4</v>
      </c>
      <c r="AY88" s="42">
        <v>153.4</v>
      </c>
      <c r="AZ88" s="42">
        <v>153.6</v>
      </c>
      <c r="BA88" s="42">
        <v>153.6</v>
      </c>
      <c r="BB88" s="42">
        <v>153.6</v>
      </c>
      <c r="BC88" s="42">
        <v>156.19999999999999</v>
      </c>
      <c r="BD88" s="42">
        <v>156.19999999999999</v>
      </c>
      <c r="BE88" s="42">
        <v>156.19999999999999</v>
      </c>
      <c r="BF88" s="42">
        <v>156.19999999999999</v>
      </c>
      <c r="BG88" s="42">
        <v>156.19999999999999</v>
      </c>
      <c r="BH88" s="42">
        <v>156.19999999999999</v>
      </c>
      <c r="BI88" s="42">
        <v>156.19999999999999</v>
      </c>
      <c r="BJ88" s="42">
        <v>156.19999999999999</v>
      </c>
      <c r="BK88" s="41">
        <v>16</v>
      </c>
      <c r="BL88" s="42">
        <v>100.5</v>
      </c>
      <c r="BM88" s="42">
        <v>100.5</v>
      </c>
      <c r="BN88" s="42">
        <v>101.3</v>
      </c>
      <c r="BO88" s="42">
        <v>101.8</v>
      </c>
      <c r="BP88" s="42">
        <v>101.8</v>
      </c>
      <c r="BQ88" s="42">
        <v>101.8</v>
      </c>
      <c r="BR88" s="42">
        <v>102.2</v>
      </c>
      <c r="BS88" s="42">
        <v>102.7</v>
      </c>
      <c r="BT88" s="42">
        <v>102.7</v>
      </c>
      <c r="BU88" s="42">
        <v>102.7</v>
      </c>
      <c r="BV88" s="42">
        <v>102.7</v>
      </c>
      <c r="BW88" s="42">
        <v>108.6</v>
      </c>
      <c r="BX88" s="42">
        <v>117.7</v>
      </c>
      <c r="BY88" s="42">
        <v>119.8</v>
      </c>
      <c r="BZ88" s="42">
        <v>123.3</v>
      </c>
      <c r="CA88" s="42">
        <v>123.3</v>
      </c>
      <c r="CB88" s="42">
        <v>125.8</v>
      </c>
      <c r="CC88" s="42">
        <v>125.8</v>
      </c>
      <c r="CD88" s="42">
        <v>125.8</v>
      </c>
      <c r="CE88" s="42">
        <v>125.8</v>
      </c>
      <c r="CF88" s="42">
        <v>125.8</v>
      </c>
      <c r="CG88" s="42">
        <v>125.8</v>
      </c>
      <c r="CH88" s="42">
        <v>125.8</v>
      </c>
      <c r="CI88" s="42">
        <v>125.8</v>
      </c>
      <c r="CJ88" s="42">
        <v>124.5</v>
      </c>
      <c r="CK88" s="42">
        <v>124.5</v>
      </c>
      <c r="CL88" s="42">
        <v>127.9</v>
      </c>
      <c r="CM88" s="42">
        <v>127.9</v>
      </c>
      <c r="CN88" s="42">
        <v>128.19999999999999</v>
      </c>
      <c r="CO88" s="42">
        <v>128.19999999999999</v>
      </c>
      <c r="CP88" s="42">
        <v>128.6</v>
      </c>
      <c r="CQ88" s="42">
        <v>128.6</v>
      </c>
      <c r="CR88" s="42">
        <v>131.6</v>
      </c>
      <c r="CS88" s="42">
        <v>137</v>
      </c>
      <c r="CT88" s="42">
        <v>137.1</v>
      </c>
      <c r="CU88" s="42">
        <v>152.30000000000001</v>
      </c>
      <c r="CV88" s="42">
        <v>152.30000000000001</v>
      </c>
      <c r="CW88" s="42">
        <v>152.9</v>
      </c>
      <c r="CX88" s="42">
        <v>153.9</v>
      </c>
      <c r="CY88" s="42">
        <v>154.69999999999999</v>
      </c>
      <c r="CZ88" s="42">
        <v>154.69999999999999</v>
      </c>
      <c r="DA88" s="42">
        <v>154.80000000000001</v>
      </c>
      <c r="DB88" s="42">
        <v>154.80000000000001</v>
      </c>
      <c r="DC88" s="42">
        <v>154.80000000000001</v>
      </c>
      <c r="DD88" s="42">
        <v>154.80000000000001</v>
      </c>
      <c r="DE88" s="42">
        <v>154.80000000000001</v>
      </c>
      <c r="DF88" s="42">
        <v>154.80000000000001</v>
      </c>
      <c r="DG88" s="42">
        <v>154.80000000000001</v>
      </c>
      <c r="DH88" s="42">
        <v>154.80000000000001</v>
      </c>
      <c r="DI88" s="42">
        <v>156.19999999999999</v>
      </c>
      <c r="DJ88" s="42">
        <v>156.4</v>
      </c>
      <c r="DK88" s="42">
        <v>156.4</v>
      </c>
      <c r="DL88" s="42">
        <v>156.4</v>
      </c>
      <c r="DM88" s="42">
        <v>156.4</v>
      </c>
      <c r="DN88" s="42">
        <v>156.4</v>
      </c>
      <c r="DO88" s="42">
        <v>156.4</v>
      </c>
      <c r="DP88" s="42">
        <v>160.30000000000001</v>
      </c>
      <c r="DQ88" s="42">
        <v>160.30000000000001</v>
      </c>
      <c r="DR88" s="42">
        <v>160.30000000000001</v>
      </c>
      <c r="DS88" s="42">
        <v>160.30000000000001</v>
      </c>
      <c r="DT88" s="41">
        <v>13</v>
      </c>
      <c r="DU88" s="42">
        <v>102.7</v>
      </c>
      <c r="DV88" s="42">
        <v>102.4</v>
      </c>
      <c r="DW88" s="42">
        <v>102.6</v>
      </c>
      <c r="DX88" s="42">
        <v>102.6</v>
      </c>
      <c r="DY88" s="42">
        <v>102.6</v>
      </c>
      <c r="DZ88" s="42">
        <v>102.4</v>
      </c>
      <c r="EA88" s="42">
        <v>102.7</v>
      </c>
      <c r="EB88" s="42">
        <v>102.9</v>
      </c>
      <c r="EC88" s="42">
        <v>103.1</v>
      </c>
      <c r="ED88" s="42">
        <v>102.8</v>
      </c>
      <c r="EE88" s="42">
        <v>102.6</v>
      </c>
      <c r="EF88" s="42">
        <v>103.2</v>
      </c>
      <c r="EG88" s="42">
        <v>103.6</v>
      </c>
      <c r="EH88" s="42">
        <v>104.1</v>
      </c>
      <c r="EI88" s="42">
        <v>105.1</v>
      </c>
      <c r="EJ88" s="42">
        <v>107.3</v>
      </c>
      <c r="EK88" s="42">
        <v>107.6</v>
      </c>
      <c r="EL88" s="42">
        <v>109.3</v>
      </c>
      <c r="EM88" s="42">
        <v>109.3</v>
      </c>
      <c r="EN88" s="42">
        <v>109.7</v>
      </c>
      <c r="EO88" s="42">
        <v>109.7</v>
      </c>
      <c r="EP88" s="42">
        <v>109.9</v>
      </c>
      <c r="EQ88" s="42">
        <v>109.9</v>
      </c>
      <c r="ER88" s="42">
        <v>110.2</v>
      </c>
      <c r="ES88" s="42">
        <v>111</v>
      </c>
      <c r="ET88" s="42">
        <v>111</v>
      </c>
      <c r="EU88" s="42">
        <v>111</v>
      </c>
      <c r="EV88" s="42">
        <v>111.2</v>
      </c>
      <c r="EW88" s="42">
        <v>110.7</v>
      </c>
      <c r="EX88" s="42">
        <v>110.7</v>
      </c>
      <c r="EY88" s="42">
        <v>111.5</v>
      </c>
      <c r="EZ88" s="42">
        <v>111.7</v>
      </c>
      <c r="FA88" s="42">
        <v>112.5</v>
      </c>
      <c r="FB88" s="42">
        <v>112.5</v>
      </c>
      <c r="FC88" s="42">
        <v>112.5</v>
      </c>
      <c r="FD88" s="42">
        <v>112.6</v>
      </c>
      <c r="FE88" s="42">
        <v>113</v>
      </c>
      <c r="FF88" s="42">
        <v>113</v>
      </c>
      <c r="FG88" s="42">
        <v>113.1</v>
      </c>
      <c r="FH88" s="42">
        <v>114.2</v>
      </c>
      <c r="FI88" s="42">
        <v>114.2</v>
      </c>
      <c r="FJ88" s="42">
        <v>114.5</v>
      </c>
      <c r="FK88" s="42">
        <v>114.5</v>
      </c>
      <c r="FL88" s="42">
        <v>114.6</v>
      </c>
      <c r="FM88" s="42">
        <v>114.5</v>
      </c>
      <c r="FN88" s="42">
        <v>114.5</v>
      </c>
      <c r="FO88" s="42">
        <v>114.7</v>
      </c>
      <c r="FP88" s="42">
        <v>114.7</v>
      </c>
      <c r="FQ88" s="42">
        <v>115.2</v>
      </c>
      <c r="FR88" s="42">
        <v>115.2</v>
      </c>
      <c r="FS88" s="42">
        <v>115.8</v>
      </c>
      <c r="FT88" s="42">
        <v>116</v>
      </c>
      <c r="FU88" s="42">
        <v>116.5</v>
      </c>
      <c r="FV88" s="42">
        <v>116.5</v>
      </c>
      <c r="FW88" s="42">
        <v>116.46153846153847</v>
      </c>
      <c r="FX88" s="42">
        <v>116.46153846153847</v>
      </c>
      <c r="FY88" s="42">
        <v>116.96923076923076</v>
      </c>
      <c r="FZ88" s="42">
        <v>117.1</v>
      </c>
      <c r="GA88" s="42">
        <v>117.28461538461539</v>
      </c>
      <c r="GB88" s="42">
        <v>117.28461538461539</v>
      </c>
    </row>
    <row r="89" spans="1:184" x14ac:dyDescent="0.25">
      <c r="A89" t="s">
        <v>264</v>
      </c>
      <c r="B89" s="37">
        <f>B90</f>
        <v>8</v>
      </c>
      <c r="C89" s="38">
        <f t="shared" ref="C89:BJ89" si="70">C90</f>
        <v>84.1</v>
      </c>
      <c r="D89" s="38">
        <f t="shared" si="70"/>
        <v>84</v>
      </c>
      <c r="E89" s="38">
        <f t="shared" si="70"/>
        <v>83.8</v>
      </c>
      <c r="F89" s="38">
        <f t="shared" si="70"/>
        <v>85.1</v>
      </c>
      <c r="G89" s="38">
        <f t="shared" si="70"/>
        <v>85.1</v>
      </c>
      <c r="H89" s="38">
        <f t="shared" si="70"/>
        <v>84.6</v>
      </c>
      <c r="I89" s="38">
        <f t="shared" si="70"/>
        <v>86.1</v>
      </c>
      <c r="J89" s="38">
        <f t="shared" si="70"/>
        <v>86.4</v>
      </c>
      <c r="K89" s="38">
        <f t="shared" si="70"/>
        <v>87</v>
      </c>
      <c r="L89" s="38">
        <f t="shared" si="70"/>
        <v>87</v>
      </c>
      <c r="M89" s="38">
        <f t="shared" si="70"/>
        <v>87.3</v>
      </c>
      <c r="N89" s="38">
        <f t="shared" si="70"/>
        <v>88.2</v>
      </c>
      <c r="O89" s="38">
        <f t="shared" si="70"/>
        <v>88.2</v>
      </c>
      <c r="P89" s="38">
        <f t="shared" si="70"/>
        <v>90.4</v>
      </c>
      <c r="Q89" s="38">
        <f t="shared" si="70"/>
        <v>92</v>
      </c>
      <c r="R89" s="38">
        <f t="shared" si="70"/>
        <v>92</v>
      </c>
      <c r="S89" s="38">
        <f t="shared" si="70"/>
        <v>91.2</v>
      </c>
      <c r="T89" s="38">
        <f t="shared" si="70"/>
        <v>91.2</v>
      </c>
      <c r="U89" s="38">
        <f t="shared" si="70"/>
        <v>91.6</v>
      </c>
      <c r="V89" s="38">
        <f t="shared" si="70"/>
        <v>91.6</v>
      </c>
      <c r="W89" s="38">
        <f t="shared" si="70"/>
        <v>91.6</v>
      </c>
      <c r="X89" s="38">
        <f t="shared" si="70"/>
        <v>93.3</v>
      </c>
      <c r="Y89" s="38">
        <f t="shared" si="70"/>
        <v>93.3</v>
      </c>
      <c r="Z89" s="38">
        <f t="shared" si="70"/>
        <v>100.9</v>
      </c>
      <c r="AA89" s="38">
        <f t="shared" si="70"/>
        <v>100.9</v>
      </c>
      <c r="AB89" s="38">
        <f t="shared" si="70"/>
        <v>100.9</v>
      </c>
      <c r="AC89" s="38">
        <f t="shared" si="70"/>
        <v>100.9</v>
      </c>
      <c r="AD89" s="38">
        <f t="shared" si="70"/>
        <v>100.8</v>
      </c>
      <c r="AE89" s="38">
        <f t="shared" si="70"/>
        <v>106.1</v>
      </c>
      <c r="AF89" s="38">
        <f t="shared" si="70"/>
        <v>106.1</v>
      </c>
      <c r="AG89" s="38">
        <f t="shared" si="70"/>
        <v>110.2</v>
      </c>
      <c r="AH89" s="38">
        <f t="shared" si="70"/>
        <v>110.2</v>
      </c>
      <c r="AI89" s="38">
        <f t="shared" si="70"/>
        <v>110.2</v>
      </c>
      <c r="AJ89" s="38">
        <f t="shared" si="70"/>
        <v>110.2</v>
      </c>
      <c r="AK89" s="38">
        <f t="shared" si="70"/>
        <v>110.7</v>
      </c>
      <c r="AL89" s="38">
        <f t="shared" si="70"/>
        <v>110.7</v>
      </c>
      <c r="AM89" s="38">
        <f t="shared" si="70"/>
        <v>110.7</v>
      </c>
      <c r="AN89" s="38">
        <f t="shared" si="70"/>
        <v>111.6</v>
      </c>
      <c r="AO89" s="38">
        <f t="shared" si="70"/>
        <v>111.6</v>
      </c>
      <c r="AP89" s="38">
        <f t="shared" si="70"/>
        <v>111.6</v>
      </c>
      <c r="AQ89" s="38">
        <f t="shared" si="70"/>
        <v>111.6</v>
      </c>
      <c r="AR89" s="38">
        <f t="shared" si="70"/>
        <v>111.6</v>
      </c>
      <c r="AS89" s="38">
        <f t="shared" si="70"/>
        <v>111.6</v>
      </c>
      <c r="AT89" s="38">
        <f t="shared" si="70"/>
        <v>111.6</v>
      </c>
      <c r="AU89" s="38">
        <f t="shared" si="70"/>
        <v>111.6</v>
      </c>
      <c r="AV89" s="38">
        <f t="shared" si="70"/>
        <v>111.6</v>
      </c>
      <c r="AW89" s="38">
        <f t="shared" si="70"/>
        <v>111.6</v>
      </c>
      <c r="AX89" s="38">
        <f t="shared" si="70"/>
        <v>111.6</v>
      </c>
      <c r="AY89" s="38">
        <f t="shared" si="70"/>
        <v>111.6</v>
      </c>
      <c r="AZ89" s="38">
        <f t="shared" si="70"/>
        <v>111.6</v>
      </c>
      <c r="BA89" s="38">
        <f t="shared" si="70"/>
        <v>111.6</v>
      </c>
      <c r="BB89" s="38">
        <f t="shared" si="70"/>
        <v>111.6</v>
      </c>
      <c r="BC89" s="38">
        <f t="shared" si="70"/>
        <v>111.6</v>
      </c>
      <c r="BD89" s="38">
        <f t="shared" si="70"/>
        <v>111.6</v>
      </c>
      <c r="BE89" s="38">
        <f t="shared" si="70"/>
        <v>111.6</v>
      </c>
      <c r="BF89" s="38">
        <f t="shared" si="70"/>
        <v>111.6</v>
      </c>
      <c r="BG89" s="38">
        <f t="shared" si="70"/>
        <v>111.6</v>
      </c>
      <c r="BH89" s="38">
        <f t="shared" si="70"/>
        <v>111.6</v>
      </c>
      <c r="BI89" s="38">
        <f t="shared" si="70"/>
        <v>111.6</v>
      </c>
      <c r="BJ89" s="38">
        <f t="shared" si="70"/>
        <v>111.6</v>
      </c>
      <c r="BK89" s="37">
        <f>BK90</f>
        <v>9</v>
      </c>
      <c r="BL89" s="38">
        <f>BL90</f>
        <v>100</v>
      </c>
      <c r="BM89" s="38">
        <f t="shared" ref="BM89:DS89" si="71">BM90</f>
        <v>100</v>
      </c>
      <c r="BN89" s="38">
        <f t="shared" si="71"/>
        <v>99.6</v>
      </c>
      <c r="BO89" s="38">
        <f t="shared" si="71"/>
        <v>99.6</v>
      </c>
      <c r="BP89" s="38">
        <f t="shared" si="71"/>
        <v>99.6</v>
      </c>
      <c r="BQ89" s="38">
        <f t="shared" si="71"/>
        <v>99.6</v>
      </c>
      <c r="BR89" s="38">
        <f t="shared" si="71"/>
        <v>99.6</v>
      </c>
      <c r="BS89" s="38">
        <f t="shared" si="71"/>
        <v>99.6</v>
      </c>
      <c r="BT89" s="38">
        <f t="shared" si="71"/>
        <v>99.6</v>
      </c>
      <c r="BU89" s="38">
        <f t="shared" si="71"/>
        <v>99.6</v>
      </c>
      <c r="BV89" s="38">
        <f t="shared" si="71"/>
        <v>106</v>
      </c>
      <c r="BW89" s="38">
        <f t="shared" si="71"/>
        <v>106</v>
      </c>
      <c r="BX89" s="38">
        <f t="shared" si="71"/>
        <v>106</v>
      </c>
      <c r="BY89" s="38">
        <f t="shared" si="71"/>
        <v>106</v>
      </c>
      <c r="BZ89" s="38">
        <f t="shared" si="71"/>
        <v>108.5</v>
      </c>
      <c r="CA89" s="38">
        <f t="shared" si="71"/>
        <v>108.5</v>
      </c>
      <c r="CB89" s="38">
        <f t="shared" si="71"/>
        <v>108.5</v>
      </c>
      <c r="CC89" s="38">
        <f t="shared" si="71"/>
        <v>108.5</v>
      </c>
      <c r="CD89" s="38">
        <f t="shared" si="71"/>
        <v>108.5</v>
      </c>
      <c r="CE89" s="38">
        <f t="shared" si="71"/>
        <v>108.5</v>
      </c>
      <c r="CF89" s="38">
        <f t="shared" si="71"/>
        <v>108.5</v>
      </c>
      <c r="CG89" s="38">
        <f t="shared" si="71"/>
        <v>108.5</v>
      </c>
      <c r="CH89" s="38">
        <f t="shared" si="71"/>
        <v>116.3</v>
      </c>
      <c r="CI89" s="38">
        <f t="shared" si="71"/>
        <v>116.3</v>
      </c>
      <c r="CJ89" s="38">
        <f t="shared" si="71"/>
        <v>122</v>
      </c>
      <c r="CK89" s="38">
        <f t="shared" si="71"/>
        <v>122</v>
      </c>
      <c r="CL89" s="38">
        <f t="shared" si="71"/>
        <v>122</v>
      </c>
      <c r="CM89" s="38">
        <f t="shared" si="71"/>
        <v>122</v>
      </c>
      <c r="CN89" s="38">
        <f t="shared" si="71"/>
        <v>122</v>
      </c>
      <c r="CO89" s="38">
        <f t="shared" si="71"/>
        <v>122</v>
      </c>
      <c r="CP89" s="38">
        <f t="shared" si="71"/>
        <v>122.9</v>
      </c>
      <c r="CQ89" s="38">
        <f t="shared" si="71"/>
        <v>122.9</v>
      </c>
      <c r="CR89" s="38">
        <f t="shared" si="71"/>
        <v>122.9</v>
      </c>
      <c r="CS89" s="38">
        <f t="shared" si="71"/>
        <v>122.3</v>
      </c>
      <c r="CT89" s="38">
        <f t="shared" si="71"/>
        <v>122.3</v>
      </c>
      <c r="CU89" s="38">
        <f t="shared" si="71"/>
        <v>128.1</v>
      </c>
      <c r="CV89" s="38">
        <f t="shared" si="71"/>
        <v>128.1</v>
      </c>
      <c r="CW89" s="38">
        <f t="shared" si="71"/>
        <v>128.9</v>
      </c>
      <c r="CX89" s="38">
        <f t="shared" si="71"/>
        <v>128.9</v>
      </c>
      <c r="CY89" s="38">
        <f t="shared" si="71"/>
        <v>128.9</v>
      </c>
      <c r="CZ89" s="38">
        <f t="shared" si="71"/>
        <v>132.6</v>
      </c>
      <c r="DA89" s="38">
        <f t="shared" si="71"/>
        <v>132.6</v>
      </c>
      <c r="DB89" s="38">
        <f t="shared" si="71"/>
        <v>132.6</v>
      </c>
      <c r="DC89" s="38">
        <f t="shared" si="71"/>
        <v>132.6</v>
      </c>
      <c r="DD89" s="38">
        <f t="shared" si="71"/>
        <v>132.6</v>
      </c>
      <c r="DE89" s="38">
        <f t="shared" si="71"/>
        <v>144.4</v>
      </c>
      <c r="DF89" s="38">
        <f t="shared" si="71"/>
        <v>145.6</v>
      </c>
      <c r="DG89" s="38">
        <f t="shared" si="71"/>
        <v>147.1</v>
      </c>
      <c r="DH89" s="38">
        <f t="shared" si="71"/>
        <v>147.1</v>
      </c>
      <c r="DI89" s="38">
        <f t="shared" si="71"/>
        <v>147.1</v>
      </c>
      <c r="DJ89" s="38">
        <f t="shared" si="71"/>
        <v>147.1</v>
      </c>
      <c r="DK89" s="38">
        <f t="shared" si="71"/>
        <v>147.1</v>
      </c>
      <c r="DL89" s="38">
        <f t="shared" si="71"/>
        <v>147.1</v>
      </c>
      <c r="DM89" s="38">
        <f t="shared" si="71"/>
        <v>147.1</v>
      </c>
      <c r="DN89" s="38">
        <f t="shared" si="71"/>
        <v>147.1</v>
      </c>
      <c r="DO89" s="38">
        <f t="shared" si="71"/>
        <v>147.1</v>
      </c>
      <c r="DP89" s="38">
        <f t="shared" si="71"/>
        <v>147.1</v>
      </c>
      <c r="DQ89" s="38">
        <f t="shared" si="71"/>
        <v>147.1</v>
      </c>
      <c r="DR89" s="38">
        <f t="shared" si="71"/>
        <v>147.1</v>
      </c>
      <c r="DS89" s="38">
        <f t="shared" si="71"/>
        <v>147.1</v>
      </c>
      <c r="DT89" s="37">
        <f>DT90</f>
        <v>8</v>
      </c>
      <c r="DU89" s="39">
        <f>DU90</f>
        <v>101.1</v>
      </c>
      <c r="DV89" s="39">
        <f t="shared" ref="DV89:GB89" si="72">DV90</f>
        <v>101.1</v>
      </c>
      <c r="DW89" s="39">
        <f t="shared" si="72"/>
        <v>101.1</v>
      </c>
      <c r="DX89" s="39">
        <f t="shared" si="72"/>
        <v>101.1</v>
      </c>
      <c r="DY89" s="39">
        <f t="shared" si="72"/>
        <v>101.1</v>
      </c>
      <c r="DZ89" s="39">
        <f t="shared" si="72"/>
        <v>103.6</v>
      </c>
      <c r="EA89" s="39">
        <f t="shared" si="72"/>
        <v>104.1</v>
      </c>
      <c r="EB89" s="39">
        <f t="shared" si="72"/>
        <v>105</v>
      </c>
      <c r="EC89" s="39">
        <f t="shared" si="72"/>
        <v>105.4</v>
      </c>
      <c r="ED89" s="39">
        <f t="shared" si="72"/>
        <v>106.7</v>
      </c>
      <c r="EE89" s="39">
        <f t="shared" si="72"/>
        <v>106.8</v>
      </c>
      <c r="EF89" s="39">
        <f t="shared" si="72"/>
        <v>106.8</v>
      </c>
      <c r="EG89" s="39">
        <f t="shared" si="72"/>
        <v>106.9</v>
      </c>
      <c r="EH89" s="39">
        <f t="shared" si="72"/>
        <v>107.8</v>
      </c>
      <c r="EI89" s="39">
        <f t="shared" si="72"/>
        <v>109.8</v>
      </c>
      <c r="EJ89" s="39">
        <f t="shared" si="72"/>
        <v>109.8</v>
      </c>
      <c r="EK89" s="39">
        <f t="shared" si="72"/>
        <v>110.2</v>
      </c>
      <c r="EL89" s="39">
        <f t="shared" si="72"/>
        <v>110.8</v>
      </c>
      <c r="EM89" s="39">
        <f t="shared" si="72"/>
        <v>111</v>
      </c>
      <c r="EN89" s="39">
        <f t="shared" si="72"/>
        <v>111</v>
      </c>
      <c r="EO89" s="39">
        <f t="shared" si="72"/>
        <v>111.3</v>
      </c>
      <c r="EP89" s="39">
        <f t="shared" si="72"/>
        <v>111.3</v>
      </c>
      <c r="EQ89" s="39">
        <f t="shared" si="72"/>
        <v>111.7</v>
      </c>
      <c r="ER89" s="39">
        <f t="shared" si="72"/>
        <v>112.3</v>
      </c>
      <c r="ES89" s="39">
        <f t="shared" si="72"/>
        <v>112</v>
      </c>
      <c r="ET89" s="39">
        <f t="shared" si="72"/>
        <v>112.1</v>
      </c>
      <c r="EU89" s="39">
        <f t="shared" si="72"/>
        <v>113.6</v>
      </c>
      <c r="EV89" s="39">
        <f t="shared" si="72"/>
        <v>113.6</v>
      </c>
      <c r="EW89" s="39">
        <f t="shared" si="72"/>
        <v>113.6</v>
      </c>
      <c r="EX89" s="39">
        <f t="shared" si="72"/>
        <v>113.6</v>
      </c>
      <c r="EY89" s="39">
        <f t="shared" si="72"/>
        <v>113.4</v>
      </c>
      <c r="EZ89" s="39">
        <f t="shared" si="72"/>
        <v>113.4</v>
      </c>
      <c r="FA89" s="39">
        <f t="shared" si="72"/>
        <v>113.7</v>
      </c>
      <c r="FB89" s="39">
        <f t="shared" si="72"/>
        <v>113.7</v>
      </c>
      <c r="FC89" s="39">
        <f t="shared" si="72"/>
        <v>113.7</v>
      </c>
      <c r="FD89" s="39">
        <f t="shared" si="72"/>
        <v>113.7</v>
      </c>
      <c r="FE89" s="39">
        <f t="shared" si="72"/>
        <v>113.8</v>
      </c>
      <c r="FF89" s="39">
        <f t="shared" si="72"/>
        <v>114.2</v>
      </c>
      <c r="FG89" s="39">
        <f t="shared" si="72"/>
        <v>114.2</v>
      </c>
      <c r="FH89" s="39">
        <f t="shared" si="72"/>
        <v>114.2</v>
      </c>
      <c r="FI89" s="39">
        <f t="shared" si="72"/>
        <v>114.3</v>
      </c>
      <c r="FJ89" s="39">
        <f t="shared" si="72"/>
        <v>114.3</v>
      </c>
      <c r="FK89" s="39">
        <f t="shared" si="72"/>
        <v>114.3</v>
      </c>
      <c r="FL89" s="39">
        <f t="shared" si="72"/>
        <v>114.6</v>
      </c>
      <c r="FM89" s="39">
        <f t="shared" si="72"/>
        <v>115</v>
      </c>
      <c r="FN89" s="39">
        <f t="shared" si="72"/>
        <v>115.2</v>
      </c>
      <c r="FO89" s="39">
        <f t="shared" si="72"/>
        <v>115.2</v>
      </c>
      <c r="FP89" s="39">
        <f t="shared" si="72"/>
        <v>115.5</v>
      </c>
      <c r="FQ89" s="39">
        <f t="shared" si="72"/>
        <v>117.5</v>
      </c>
      <c r="FR89" s="38">
        <f t="shared" si="72"/>
        <v>117.5</v>
      </c>
      <c r="FS89" s="38">
        <f t="shared" si="72"/>
        <v>117.5</v>
      </c>
      <c r="FT89" s="38">
        <f t="shared" si="72"/>
        <v>117.5</v>
      </c>
      <c r="FU89" s="38">
        <f t="shared" si="72"/>
        <v>117.5</v>
      </c>
      <c r="FV89" s="38">
        <f t="shared" si="72"/>
        <v>117.5</v>
      </c>
      <c r="FW89" s="38">
        <f t="shared" si="72"/>
        <v>117.45</v>
      </c>
      <c r="FX89" s="38">
        <f t="shared" si="72"/>
        <v>117.45</v>
      </c>
      <c r="FY89" s="38">
        <f t="shared" si="72"/>
        <v>117.7</v>
      </c>
      <c r="FZ89" s="38">
        <f t="shared" si="72"/>
        <v>117.7</v>
      </c>
      <c r="GA89" s="38">
        <f t="shared" si="72"/>
        <v>117.7</v>
      </c>
      <c r="GB89" s="38">
        <f t="shared" si="72"/>
        <v>117.7</v>
      </c>
    </row>
    <row r="90" spans="1:184" s="40" customFormat="1" ht="12" x14ac:dyDescent="0.2">
      <c r="A90" s="40" t="s">
        <v>265</v>
      </c>
      <c r="B90" s="41">
        <v>8</v>
      </c>
      <c r="C90" s="42">
        <v>84.1</v>
      </c>
      <c r="D90" s="42">
        <v>84</v>
      </c>
      <c r="E90" s="42">
        <v>83.8</v>
      </c>
      <c r="F90" s="42">
        <v>85.1</v>
      </c>
      <c r="G90" s="42">
        <v>85.1</v>
      </c>
      <c r="H90" s="42">
        <v>84.6</v>
      </c>
      <c r="I90" s="42">
        <v>86.1</v>
      </c>
      <c r="J90" s="42">
        <v>86.4</v>
      </c>
      <c r="K90" s="42">
        <v>87</v>
      </c>
      <c r="L90" s="42">
        <v>87</v>
      </c>
      <c r="M90" s="42">
        <v>87.3</v>
      </c>
      <c r="N90" s="42">
        <v>88.2</v>
      </c>
      <c r="O90" s="42">
        <v>88.2</v>
      </c>
      <c r="P90" s="42">
        <v>90.4</v>
      </c>
      <c r="Q90" s="42">
        <v>92</v>
      </c>
      <c r="R90" s="42">
        <v>92</v>
      </c>
      <c r="S90" s="42">
        <v>91.2</v>
      </c>
      <c r="T90" s="42">
        <v>91.2</v>
      </c>
      <c r="U90" s="42">
        <v>91.6</v>
      </c>
      <c r="V90" s="42">
        <v>91.6</v>
      </c>
      <c r="W90" s="42">
        <v>91.6</v>
      </c>
      <c r="X90" s="42">
        <v>93.3</v>
      </c>
      <c r="Y90" s="42">
        <v>93.3</v>
      </c>
      <c r="Z90" s="42">
        <v>100.9</v>
      </c>
      <c r="AA90" s="42">
        <v>100.9</v>
      </c>
      <c r="AB90" s="42">
        <v>100.9</v>
      </c>
      <c r="AC90" s="42">
        <v>100.9</v>
      </c>
      <c r="AD90" s="42">
        <v>100.8</v>
      </c>
      <c r="AE90" s="42">
        <v>106.1</v>
      </c>
      <c r="AF90" s="42">
        <v>106.1</v>
      </c>
      <c r="AG90" s="42">
        <v>110.2</v>
      </c>
      <c r="AH90" s="42">
        <v>110.2</v>
      </c>
      <c r="AI90" s="42">
        <v>110.2</v>
      </c>
      <c r="AJ90" s="42">
        <v>110.2</v>
      </c>
      <c r="AK90" s="42">
        <v>110.7</v>
      </c>
      <c r="AL90" s="42">
        <v>110.7</v>
      </c>
      <c r="AM90" s="42">
        <v>110.7</v>
      </c>
      <c r="AN90" s="42">
        <v>111.6</v>
      </c>
      <c r="AO90" s="42">
        <v>111.6</v>
      </c>
      <c r="AP90" s="42">
        <v>111.6</v>
      </c>
      <c r="AQ90" s="42">
        <v>111.6</v>
      </c>
      <c r="AR90" s="42">
        <v>111.6</v>
      </c>
      <c r="AS90" s="42">
        <v>111.6</v>
      </c>
      <c r="AT90" s="42">
        <v>111.6</v>
      </c>
      <c r="AU90" s="42">
        <v>111.6</v>
      </c>
      <c r="AV90" s="42">
        <v>111.6</v>
      </c>
      <c r="AW90" s="42">
        <v>111.6</v>
      </c>
      <c r="AX90" s="42">
        <v>111.6</v>
      </c>
      <c r="AY90" s="42">
        <v>111.6</v>
      </c>
      <c r="AZ90" s="42">
        <v>111.6</v>
      </c>
      <c r="BA90" s="42">
        <v>111.6</v>
      </c>
      <c r="BB90" s="42">
        <v>111.6</v>
      </c>
      <c r="BC90" s="42">
        <v>111.6</v>
      </c>
      <c r="BD90" s="42">
        <v>111.6</v>
      </c>
      <c r="BE90" s="42">
        <v>111.6</v>
      </c>
      <c r="BF90" s="42">
        <v>111.6</v>
      </c>
      <c r="BG90" s="42">
        <v>111.6</v>
      </c>
      <c r="BH90" s="42">
        <v>111.6</v>
      </c>
      <c r="BI90" s="42">
        <v>111.6</v>
      </c>
      <c r="BJ90" s="42">
        <v>111.6</v>
      </c>
      <c r="BK90" s="41">
        <v>9</v>
      </c>
      <c r="BL90" s="42">
        <v>100</v>
      </c>
      <c r="BM90" s="42">
        <v>100</v>
      </c>
      <c r="BN90" s="42">
        <v>99.6</v>
      </c>
      <c r="BO90" s="42">
        <v>99.6</v>
      </c>
      <c r="BP90" s="42">
        <v>99.6</v>
      </c>
      <c r="BQ90" s="42">
        <v>99.6</v>
      </c>
      <c r="BR90" s="42">
        <v>99.6</v>
      </c>
      <c r="BS90" s="42">
        <v>99.6</v>
      </c>
      <c r="BT90" s="42">
        <v>99.6</v>
      </c>
      <c r="BU90" s="42">
        <v>99.6</v>
      </c>
      <c r="BV90" s="42">
        <v>106</v>
      </c>
      <c r="BW90" s="42">
        <v>106</v>
      </c>
      <c r="BX90" s="42">
        <v>106</v>
      </c>
      <c r="BY90" s="42">
        <v>106</v>
      </c>
      <c r="BZ90" s="42">
        <v>108.5</v>
      </c>
      <c r="CA90" s="42">
        <v>108.5</v>
      </c>
      <c r="CB90" s="42">
        <v>108.5</v>
      </c>
      <c r="CC90" s="42">
        <v>108.5</v>
      </c>
      <c r="CD90" s="42">
        <v>108.5</v>
      </c>
      <c r="CE90" s="42">
        <v>108.5</v>
      </c>
      <c r="CF90" s="42">
        <v>108.5</v>
      </c>
      <c r="CG90" s="42">
        <v>108.5</v>
      </c>
      <c r="CH90" s="42">
        <v>116.3</v>
      </c>
      <c r="CI90" s="42">
        <v>116.3</v>
      </c>
      <c r="CJ90" s="42">
        <v>122</v>
      </c>
      <c r="CK90" s="42">
        <v>122</v>
      </c>
      <c r="CL90" s="42">
        <v>122</v>
      </c>
      <c r="CM90" s="42">
        <v>122</v>
      </c>
      <c r="CN90" s="42">
        <v>122</v>
      </c>
      <c r="CO90" s="42">
        <v>122</v>
      </c>
      <c r="CP90" s="42">
        <v>122.9</v>
      </c>
      <c r="CQ90" s="42">
        <v>122.9</v>
      </c>
      <c r="CR90" s="42">
        <v>122.9</v>
      </c>
      <c r="CS90" s="42">
        <v>122.3</v>
      </c>
      <c r="CT90" s="42">
        <v>122.3</v>
      </c>
      <c r="CU90" s="42">
        <v>128.1</v>
      </c>
      <c r="CV90" s="42">
        <v>128.1</v>
      </c>
      <c r="CW90" s="42">
        <v>128.9</v>
      </c>
      <c r="CX90" s="42">
        <v>128.9</v>
      </c>
      <c r="CY90" s="42">
        <v>128.9</v>
      </c>
      <c r="CZ90" s="42">
        <v>132.6</v>
      </c>
      <c r="DA90" s="42">
        <v>132.6</v>
      </c>
      <c r="DB90" s="42">
        <v>132.6</v>
      </c>
      <c r="DC90" s="42">
        <v>132.6</v>
      </c>
      <c r="DD90" s="42">
        <v>132.6</v>
      </c>
      <c r="DE90" s="42">
        <v>144.4</v>
      </c>
      <c r="DF90" s="42">
        <v>145.6</v>
      </c>
      <c r="DG90" s="42">
        <v>147.1</v>
      </c>
      <c r="DH90" s="42">
        <v>147.1</v>
      </c>
      <c r="DI90" s="42">
        <v>147.1</v>
      </c>
      <c r="DJ90" s="42">
        <v>147.1</v>
      </c>
      <c r="DK90" s="42">
        <v>147.1</v>
      </c>
      <c r="DL90" s="42">
        <v>147.1</v>
      </c>
      <c r="DM90" s="42">
        <v>147.1</v>
      </c>
      <c r="DN90" s="42">
        <v>147.1</v>
      </c>
      <c r="DO90" s="42">
        <v>147.1</v>
      </c>
      <c r="DP90" s="42">
        <v>147.1</v>
      </c>
      <c r="DQ90" s="42">
        <v>147.1</v>
      </c>
      <c r="DR90" s="42">
        <v>147.1</v>
      </c>
      <c r="DS90" s="42">
        <v>147.1</v>
      </c>
      <c r="DT90" s="41">
        <v>8</v>
      </c>
      <c r="DU90" s="42">
        <v>101.1</v>
      </c>
      <c r="DV90" s="42">
        <v>101.1</v>
      </c>
      <c r="DW90" s="42">
        <v>101.1</v>
      </c>
      <c r="DX90" s="42">
        <v>101.1</v>
      </c>
      <c r="DY90" s="42">
        <v>101.1</v>
      </c>
      <c r="DZ90" s="42">
        <v>103.6</v>
      </c>
      <c r="EA90" s="42">
        <v>104.1</v>
      </c>
      <c r="EB90" s="42">
        <v>105</v>
      </c>
      <c r="EC90" s="42">
        <v>105.4</v>
      </c>
      <c r="ED90" s="42">
        <v>106.7</v>
      </c>
      <c r="EE90" s="42">
        <v>106.8</v>
      </c>
      <c r="EF90" s="42">
        <v>106.8</v>
      </c>
      <c r="EG90" s="42">
        <v>106.9</v>
      </c>
      <c r="EH90" s="42">
        <v>107.8</v>
      </c>
      <c r="EI90" s="42">
        <v>109.8</v>
      </c>
      <c r="EJ90" s="42">
        <v>109.8</v>
      </c>
      <c r="EK90" s="42">
        <v>110.2</v>
      </c>
      <c r="EL90" s="42">
        <v>110.8</v>
      </c>
      <c r="EM90" s="42">
        <v>111</v>
      </c>
      <c r="EN90" s="42">
        <v>111</v>
      </c>
      <c r="EO90" s="42">
        <v>111.3</v>
      </c>
      <c r="EP90" s="42">
        <v>111.3</v>
      </c>
      <c r="EQ90" s="42">
        <v>111.7</v>
      </c>
      <c r="ER90" s="42">
        <v>112.3</v>
      </c>
      <c r="ES90" s="42">
        <v>112</v>
      </c>
      <c r="ET90" s="42">
        <v>112.1</v>
      </c>
      <c r="EU90" s="42">
        <v>113.6</v>
      </c>
      <c r="EV90" s="42">
        <v>113.6</v>
      </c>
      <c r="EW90" s="42">
        <v>113.6</v>
      </c>
      <c r="EX90" s="42">
        <v>113.6</v>
      </c>
      <c r="EY90" s="42">
        <v>113.4</v>
      </c>
      <c r="EZ90" s="42">
        <v>113.4</v>
      </c>
      <c r="FA90" s="42">
        <v>113.7</v>
      </c>
      <c r="FB90" s="42">
        <v>113.7</v>
      </c>
      <c r="FC90" s="42">
        <v>113.7</v>
      </c>
      <c r="FD90" s="42">
        <v>113.7</v>
      </c>
      <c r="FE90" s="42">
        <v>113.8</v>
      </c>
      <c r="FF90" s="42">
        <v>114.2</v>
      </c>
      <c r="FG90" s="42">
        <v>114.2</v>
      </c>
      <c r="FH90" s="42">
        <v>114.2</v>
      </c>
      <c r="FI90" s="42">
        <v>114.3</v>
      </c>
      <c r="FJ90" s="42">
        <v>114.3</v>
      </c>
      <c r="FK90" s="42">
        <v>114.3</v>
      </c>
      <c r="FL90" s="42">
        <v>114.6</v>
      </c>
      <c r="FM90" s="42">
        <v>115</v>
      </c>
      <c r="FN90" s="42">
        <v>115.2</v>
      </c>
      <c r="FO90" s="42">
        <v>115.2</v>
      </c>
      <c r="FP90" s="42">
        <v>115.5</v>
      </c>
      <c r="FQ90" s="42">
        <v>117.5</v>
      </c>
      <c r="FR90" s="42">
        <v>117.5</v>
      </c>
      <c r="FS90" s="42">
        <v>117.5</v>
      </c>
      <c r="FT90" s="42">
        <v>117.5</v>
      </c>
      <c r="FU90" s="42">
        <v>117.5</v>
      </c>
      <c r="FV90" s="42">
        <v>117.5</v>
      </c>
      <c r="FW90" s="42">
        <v>117.45</v>
      </c>
      <c r="FX90" s="42">
        <v>117.45</v>
      </c>
      <c r="FY90" s="42">
        <v>117.7</v>
      </c>
      <c r="FZ90" s="42">
        <v>117.7</v>
      </c>
      <c r="GA90" s="42">
        <v>117.7</v>
      </c>
      <c r="GB90" s="42">
        <v>117.7</v>
      </c>
    </row>
    <row r="91" spans="1:184" x14ac:dyDescent="0.25">
      <c r="A91" t="s">
        <v>266</v>
      </c>
      <c r="B91" s="37">
        <f>SUM(B92:B94)</f>
        <v>15</v>
      </c>
      <c r="C91" s="38">
        <f t="shared" ref="C91:BJ91" si="73">(C92*$B$92+C93*$B$93+C94*$B$94)/$B$91</f>
        <v>96.5</v>
      </c>
      <c r="D91" s="38">
        <f t="shared" si="73"/>
        <v>96.733333333333334</v>
      </c>
      <c r="E91" s="38">
        <f t="shared" si="73"/>
        <v>96.5</v>
      </c>
      <c r="F91" s="38">
        <f t="shared" si="73"/>
        <v>97.193333333333342</v>
      </c>
      <c r="G91" s="38">
        <f t="shared" si="73"/>
        <v>99.153333333333336</v>
      </c>
      <c r="H91" s="38">
        <f t="shared" si="73"/>
        <v>99.153333333333336</v>
      </c>
      <c r="I91" s="38">
        <f t="shared" si="73"/>
        <v>99.339999999999989</v>
      </c>
      <c r="J91" s="38">
        <f t="shared" si="73"/>
        <v>102.79333333333334</v>
      </c>
      <c r="K91" s="38">
        <f t="shared" si="73"/>
        <v>101.07333333333332</v>
      </c>
      <c r="L91" s="38">
        <f t="shared" si="73"/>
        <v>101.07333333333332</v>
      </c>
      <c r="M91" s="38">
        <f t="shared" si="73"/>
        <v>101.07333333333332</v>
      </c>
      <c r="N91" s="38">
        <f t="shared" si="73"/>
        <v>101.03333333333333</v>
      </c>
      <c r="O91" s="38">
        <f t="shared" si="73"/>
        <v>99.820000000000007</v>
      </c>
      <c r="P91" s="38">
        <f t="shared" si="73"/>
        <v>100.66000000000001</v>
      </c>
      <c r="Q91" s="38">
        <f t="shared" si="73"/>
        <v>102.52666666666667</v>
      </c>
      <c r="R91" s="38">
        <f t="shared" si="73"/>
        <v>107.74666666666667</v>
      </c>
      <c r="S91" s="38">
        <f t="shared" si="73"/>
        <v>108.50666666666667</v>
      </c>
      <c r="T91" s="38">
        <f t="shared" si="73"/>
        <v>108.50666666666667</v>
      </c>
      <c r="U91" s="38">
        <f t="shared" si="73"/>
        <v>108.50666666666667</v>
      </c>
      <c r="V91" s="38">
        <f t="shared" si="73"/>
        <v>108.92666666666669</v>
      </c>
      <c r="W91" s="38">
        <f t="shared" si="73"/>
        <v>109.02</v>
      </c>
      <c r="X91" s="38">
        <f t="shared" si="73"/>
        <v>109.48666666666666</v>
      </c>
      <c r="Y91" s="38">
        <f t="shared" si="73"/>
        <v>109.48666666666666</v>
      </c>
      <c r="Z91" s="38">
        <f t="shared" si="73"/>
        <v>110.18666666666667</v>
      </c>
      <c r="AA91" s="38">
        <f t="shared" si="73"/>
        <v>112.90666666666668</v>
      </c>
      <c r="AB91" s="38">
        <f t="shared" si="73"/>
        <v>116.14666666666668</v>
      </c>
      <c r="AC91" s="38">
        <f t="shared" si="73"/>
        <v>117.50000000000001</v>
      </c>
      <c r="AD91" s="38">
        <f t="shared" si="73"/>
        <v>119.58</v>
      </c>
      <c r="AE91" s="38">
        <f t="shared" si="73"/>
        <v>121.48666666666666</v>
      </c>
      <c r="AF91" s="38">
        <f t="shared" si="73"/>
        <v>121.90666666666668</v>
      </c>
      <c r="AG91" s="38">
        <f t="shared" si="73"/>
        <v>123.98666666666666</v>
      </c>
      <c r="AH91" s="38">
        <f t="shared" si="73"/>
        <v>125.01333333333334</v>
      </c>
      <c r="AI91" s="38">
        <f t="shared" si="73"/>
        <v>126.64666666666668</v>
      </c>
      <c r="AJ91" s="38">
        <f t="shared" si="73"/>
        <v>126.92666666666666</v>
      </c>
      <c r="AK91" s="38">
        <f t="shared" si="73"/>
        <v>129.30666666666667</v>
      </c>
      <c r="AL91" s="38">
        <f t="shared" si="73"/>
        <v>130.94</v>
      </c>
      <c r="AM91" s="38">
        <f t="shared" si="73"/>
        <v>130.94</v>
      </c>
      <c r="AN91" s="38">
        <f t="shared" si="73"/>
        <v>130.94</v>
      </c>
      <c r="AO91" s="38">
        <f t="shared" si="73"/>
        <v>132.32</v>
      </c>
      <c r="AP91" s="38">
        <f t="shared" si="73"/>
        <v>132.32</v>
      </c>
      <c r="AQ91" s="38">
        <f t="shared" si="73"/>
        <v>132.32</v>
      </c>
      <c r="AR91" s="38">
        <f t="shared" si="73"/>
        <v>132.47999999999999</v>
      </c>
      <c r="AS91" s="38">
        <f t="shared" si="73"/>
        <v>132.76000000000002</v>
      </c>
      <c r="AT91" s="38">
        <f t="shared" si="73"/>
        <v>133.36666666666667</v>
      </c>
      <c r="AU91" s="38">
        <f t="shared" si="73"/>
        <v>134.44666666666666</v>
      </c>
      <c r="AV91" s="38">
        <f t="shared" si="73"/>
        <v>134.49333333333331</v>
      </c>
      <c r="AW91" s="38">
        <f t="shared" si="73"/>
        <v>120.17999999999999</v>
      </c>
      <c r="AX91" s="38">
        <f t="shared" si="73"/>
        <v>120.17999999999999</v>
      </c>
      <c r="AY91" s="38">
        <f t="shared" si="73"/>
        <v>123.69333333333334</v>
      </c>
      <c r="AZ91" s="38">
        <f t="shared" si="73"/>
        <v>123.6</v>
      </c>
      <c r="BA91" s="38">
        <f t="shared" si="73"/>
        <v>120.67333333333336</v>
      </c>
      <c r="BB91" s="38">
        <f t="shared" si="73"/>
        <v>120.67333333333336</v>
      </c>
      <c r="BC91" s="38">
        <f t="shared" si="73"/>
        <v>120.67333333333336</v>
      </c>
      <c r="BD91" s="38">
        <f t="shared" si="73"/>
        <v>120.67333333333336</v>
      </c>
      <c r="BE91" s="38">
        <f t="shared" si="73"/>
        <v>120.67333333333336</v>
      </c>
      <c r="BF91" s="38">
        <f t="shared" si="73"/>
        <v>123.89333333333335</v>
      </c>
      <c r="BG91" s="38">
        <f t="shared" si="73"/>
        <v>123.89333333333335</v>
      </c>
      <c r="BH91" s="38">
        <f t="shared" si="73"/>
        <v>123.55333333333334</v>
      </c>
      <c r="BI91" s="38">
        <f t="shared" si="73"/>
        <v>121.03333333333333</v>
      </c>
      <c r="BJ91" s="38">
        <f t="shared" si="73"/>
        <v>121.59333333333333</v>
      </c>
      <c r="BK91" s="37">
        <f>SUM(BK92:BK94)</f>
        <v>18</v>
      </c>
      <c r="BL91" s="38">
        <f>(BL92*$BK$92+BL93*$BK$93+BL94*$BK$94)/$BK$91</f>
        <v>100.26666666666668</v>
      </c>
      <c r="BM91" s="38">
        <f t="shared" ref="BM91:DS91" si="74">(BM92*$BK$92+BM93*$BK$93+BM94*$BK$94)/$BK$91</f>
        <v>100.46666666666667</v>
      </c>
      <c r="BN91" s="38">
        <f t="shared" si="74"/>
        <v>102.37777777777778</v>
      </c>
      <c r="BO91" s="38">
        <f t="shared" si="74"/>
        <v>102.37777777777778</v>
      </c>
      <c r="BP91" s="38">
        <f t="shared" si="74"/>
        <v>102.35555555555555</v>
      </c>
      <c r="BQ91" s="38">
        <f t="shared" si="74"/>
        <v>102.35555555555555</v>
      </c>
      <c r="BR91" s="38">
        <f t="shared" si="74"/>
        <v>102.6888888888889</v>
      </c>
      <c r="BS91" s="38">
        <f t="shared" si="74"/>
        <v>102.57777777777778</v>
      </c>
      <c r="BT91" s="38">
        <f t="shared" si="74"/>
        <v>102.55555555555556</v>
      </c>
      <c r="BU91" s="38">
        <f t="shared" si="74"/>
        <v>102.73333333333333</v>
      </c>
      <c r="BV91" s="38">
        <f t="shared" si="74"/>
        <v>102.73333333333333</v>
      </c>
      <c r="BW91" s="38">
        <f t="shared" si="74"/>
        <v>103.06666666666666</v>
      </c>
      <c r="BX91" s="38">
        <f t="shared" si="74"/>
        <v>105.04444444444444</v>
      </c>
      <c r="BY91" s="38">
        <f t="shared" si="74"/>
        <v>105.04444444444444</v>
      </c>
      <c r="BZ91" s="38">
        <f t="shared" si="74"/>
        <v>106.4</v>
      </c>
      <c r="CA91" s="38">
        <f t="shared" si="74"/>
        <v>106.71111111111111</v>
      </c>
      <c r="CB91" s="38">
        <f t="shared" si="74"/>
        <v>107.46666666666668</v>
      </c>
      <c r="CC91" s="38">
        <f t="shared" si="74"/>
        <v>108.06666666666666</v>
      </c>
      <c r="CD91" s="38">
        <f t="shared" si="74"/>
        <v>108.06666666666666</v>
      </c>
      <c r="CE91" s="38">
        <f t="shared" si="74"/>
        <v>108.06666666666666</v>
      </c>
      <c r="CF91" s="38">
        <f t="shared" si="74"/>
        <v>108.33333333333334</v>
      </c>
      <c r="CG91" s="38">
        <f t="shared" si="74"/>
        <v>108.33333333333334</v>
      </c>
      <c r="CH91" s="38">
        <f t="shared" si="74"/>
        <v>107.51111111111112</v>
      </c>
      <c r="CI91" s="38">
        <f t="shared" si="74"/>
        <v>108.04444444444445</v>
      </c>
      <c r="CJ91" s="38">
        <f t="shared" si="74"/>
        <v>107.28888888888889</v>
      </c>
      <c r="CK91" s="38">
        <f t="shared" si="74"/>
        <v>107.28888888888889</v>
      </c>
      <c r="CL91" s="38">
        <f t="shared" si="74"/>
        <v>107.82222222222222</v>
      </c>
      <c r="CM91" s="38">
        <f t="shared" si="74"/>
        <v>108.1111111111111</v>
      </c>
      <c r="CN91" s="38">
        <f t="shared" si="74"/>
        <v>107.57777777777777</v>
      </c>
      <c r="CO91" s="38">
        <f t="shared" si="74"/>
        <v>108.26666666666668</v>
      </c>
      <c r="CP91" s="38">
        <f t="shared" si="74"/>
        <v>107.22222222222223</v>
      </c>
      <c r="CQ91" s="38">
        <f t="shared" si="74"/>
        <v>107.22222222222223</v>
      </c>
      <c r="CR91" s="38">
        <f t="shared" si="74"/>
        <v>107.22222222222223</v>
      </c>
      <c r="CS91" s="38">
        <f t="shared" si="74"/>
        <v>106.17777777777776</v>
      </c>
      <c r="CT91" s="38">
        <f t="shared" si="74"/>
        <v>107.28888888888889</v>
      </c>
      <c r="CU91" s="38">
        <f t="shared" si="74"/>
        <v>107.77777777777777</v>
      </c>
      <c r="CV91" s="38">
        <f t="shared" si="74"/>
        <v>107.97777777777779</v>
      </c>
      <c r="CW91" s="38">
        <f t="shared" si="74"/>
        <v>108.22222222222223</v>
      </c>
      <c r="CX91" s="38">
        <f t="shared" si="74"/>
        <v>109.55555555555556</v>
      </c>
      <c r="CY91" s="38">
        <f t="shared" si="74"/>
        <v>109.88888888888889</v>
      </c>
      <c r="CZ91" s="38">
        <f t="shared" si="74"/>
        <v>110.02222222222221</v>
      </c>
      <c r="DA91" s="38">
        <f t="shared" si="74"/>
        <v>110.0888888888889</v>
      </c>
      <c r="DB91" s="38">
        <f t="shared" si="74"/>
        <v>110.31111111111112</v>
      </c>
      <c r="DC91" s="38">
        <f t="shared" si="74"/>
        <v>110.44444444444446</v>
      </c>
      <c r="DD91" s="38">
        <f t="shared" si="74"/>
        <v>110.44444444444446</v>
      </c>
      <c r="DE91" s="38">
        <f t="shared" si="74"/>
        <v>112.46666666666667</v>
      </c>
      <c r="DF91" s="38">
        <f t="shared" si="74"/>
        <v>112.22222222222223</v>
      </c>
      <c r="DG91" s="38">
        <f t="shared" si="74"/>
        <v>114.86666666666666</v>
      </c>
      <c r="DH91" s="38">
        <f t="shared" si="74"/>
        <v>115.35555555555554</v>
      </c>
      <c r="DI91" s="38">
        <f t="shared" si="74"/>
        <v>115.80000000000001</v>
      </c>
      <c r="DJ91" s="38">
        <f t="shared" si="74"/>
        <v>117.62222222222221</v>
      </c>
      <c r="DK91" s="38">
        <f t="shared" si="74"/>
        <v>117.93333333333332</v>
      </c>
      <c r="DL91" s="38">
        <f t="shared" si="74"/>
        <v>118.77777777777777</v>
      </c>
      <c r="DM91" s="38">
        <f t="shared" si="74"/>
        <v>118.77777777777777</v>
      </c>
      <c r="DN91" s="38">
        <f t="shared" si="74"/>
        <v>118.77777777777777</v>
      </c>
      <c r="DO91" s="38">
        <f t="shared" si="74"/>
        <v>119.16666666666667</v>
      </c>
      <c r="DP91" s="38">
        <f t="shared" si="74"/>
        <v>118.65555555555557</v>
      </c>
      <c r="DQ91" s="38">
        <f t="shared" si="74"/>
        <v>118.65555555555557</v>
      </c>
      <c r="DR91" s="38">
        <f t="shared" si="74"/>
        <v>118.5</v>
      </c>
      <c r="DS91" s="38">
        <f t="shared" si="74"/>
        <v>117.89999999999999</v>
      </c>
      <c r="DT91" s="37">
        <f>SUM(DT92:DT94)</f>
        <v>13</v>
      </c>
      <c r="DU91" s="39">
        <f>(DU92*$DT$92+DU93*$DT$93+DU94*$DT$94)/$DT$91</f>
        <v>99.415384615384625</v>
      </c>
      <c r="DV91" s="39">
        <f t="shared" ref="DV91:GB91" si="75">(DV92*$DT$92+DV93*$DT$93+DV94*$DT$94)/$DT$91</f>
        <v>99.07692307692308</v>
      </c>
      <c r="DW91" s="39">
        <f t="shared" si="75"/>
        <v>100.4923076923077</v>
      </c>
      <c r="DX91" s="39">
        <f t="shared" si="75"/>
        <v>100.73846153846154</v>
      </c>
      <c r="DY91" s="39">
        <f t="shared" si="75"/>
        <v>100.73846153846154</v>
      </c>
      <c r="DZ91" s="39">
        <f t="shared" si="75"/>
        <v>101.87692307692308</v>
      </c>
      <c r="EA91" s="39">
        <f t="shared" si="75"/>
        <v>102.92307692307692</v>
      </c>
      <c r="EB91" s="39">
        <f t="shared" si="75"/>
        <v>103.16923076923078</v>
      </c>
      <c r="EC91" s="39">
        <f t="shared" si="75"/>
        <v>103.23076923076923</v>
      </c>
      <c r="ED91" s="39">
        <f t="shared" si="75"/>
        <v>104.12307692307692</v>
      </c>
      <c r="EE91" s="39">
        <f t="shared" si="75"/>
        <v>105.41538461538462</v>
      </c>
      <c r="EF91" s="39">
        <f t="shared" si="75"/>
        <v>105.53846153846153</v>
      </c>
      <c r="EG91" s="39">
        <f t="shared" si="75"/>
        <v>105.96923076923076</v>
      </c>
      <c r="EH91" s="39">
        <f t="shared" si="75"/>
        <v>106.33846153846154</v>
      </c>
      <c r="EI91" s="39">
        <f t="shared" si="75"/>
        <v>108.36923076923077</v>
      </c>
      <c r="EJ91" s="39">
        <f t="shared" si="75"/>
        <v>109.6</v>
      </c>
      <c r="EK91" s="39">
        <f t="shared" si="75"/>
        <v>109.38461538461539</v>
      </c>
      <c r="EL91" s="39">
        <f t="shared" si="75"/>
        <v>110.92307692307692</v>
      </c>
      <c r="EM91" s="39">
        <f t="shared" si="75"/>
        <v>111.53846153846153</v>
      </c>
      <c r="EN91" s="39">
        <f t="shared" si="75"/>
        <v>111.47692307692309</v>
      </c>
      <c r="EO91" s="39">
        <f t="shared" si="75"/>
        <v>111.72307692307693</v>
      </c>
      <c r="EP91" s="39">
        <f t="shared" si="75"/>
        <v>111.69230769230769</v>
      </c>
      <c r="EQ91" s="39">
        <f t="shared" si="75"/>
        <v>112</v>
      </c>
      <c r="ER91" s="39">
        <f t="shared" si="75"/>
        <v>109.96923076923076</v>
      </c>
      <c r="ES91" s="39">
        <f t="shared" si="75"/>
        <v>111.5076923076923</v>
      </c>
      <c r="ET91" s="39">
        <f t="shared" si="75"/>
        <v>108.64615384615385</v>
      </c>
      <c r="EU91" s="39">
        <f t="shared" si="75"/>
        <v>108.33846153846154</v>
      </c>
      <c r="EV91" s="39">
        <f t="shared" si="75"/>
        <v>108.33846153846154</v>
      </c>
      <c r="EW91" s="39">
        <f t="shared" si="75"/>
        <v>108.4</v>
      </c>
      <c r="EX91" s="39">
        <f t="shared" si="75"/>
        <v>108.21538461538461</v>
      </c>
      <c r="EY91" s="39">
        <f t="shared" si="75"/>
        <v>108.95384615384616</v>
      </c>
      <c r="EZ91" s="39">
        <f t="shared" si="75"/>
        <v>108.55384615384615</v>
      </c>
      <c r="FA91" s="39">
        <f t="shared" si="75"/>
        <v>107.69230769230769</v>
      </c>
      <c r="FB91" s="39">
        <f t="shared" si="75"/>
        <v>108</v>
      </c>
      <c r="FC91" s="39">
        <f t="shared" si="75"/>
        <v>108.12307692307692</v>
      </c>
      <c r="FD91" s="39">
        <f t="shared" si="75"/>
        <v>100.64615384615385</v>
      </c>
      <c r="FE91" s="39">
        <f t="shared" si="75"/>
        <v>100.4923076923077</v>
      </c>
      <c r="FF91" s="39">
        <f t="shared" si="75"/>
        <v>100.36923076923077</v>
      </c>
      <c r="FG91" s="39">
        <f t="shared" si="75"/>
        <v>100.36923076923077</v>
      </c>
      <c r="FH91" s="39">
        <f t="shared" si="75"/>
        <v>101.35384615384615</v>
      </c>
      <c r="FI91" s="39">
        <f t="shared" si="75"/>
        <v>101.04615384615384</v>
      </c>
      <c r="FJ91" s="39">
        <f t="shared" si="75"/>
        <v>102.64615384615384</v>
      </c>
      <c r="FK91" s="39">
        <f t="shared" si="75"/>
        <v>103.47692307692309</v>
      </c>
      <c r="FL91" s="39">
        <f t="shared" si="75"/>
        <v>103.35384615384615</v>
      </c>
      <c r="FM91" s="39">
        <f t="shared" si="75"/>
        <v>104.18461538461537</v>
      </c>
      <c r="FN91" s="39">
        <f t="shared" si="75"/>
        <v>104.43076923076923</v>
      </c>
      <c r="FO91" s="39">
        <f t="shared" si="75"/>
        <v>104.36923076923077</v>
      </c>
      <c r="FP91" s="39">
        <f t="shared" si="75"/>
        <v>105.35384615384615</v>
      </c>
      <c r="FQ91" s="39">
        <f t="shared" si="75"/>
        <v>107.53846153846152</v>
      </c>
      <c r="FR91" s="38">
        <f t="shared" si="75"/>
        <v>108.1846153846154</v>
      </c>
      <c r="FS91" s="38">
        <f t="shared" si="75"/>
        <v>108.24615384615385</v>
      </c>
      <c r="FT91" s="38">
        <f t="shared" si="75"/>
        <v>109.29230769230769</v>
      </c>
      <c r="FU91" s="38">
        <f t="shared" si="75"/>
        <v>109.93846153846154</v>
      </c>
      <c r="FV91" s="38">
        <f t="shared" si="75"/>
        <v>110.55384615384615</v>
      </c>
      <c r="FW91" s="38">
        <f t="shared" si="75"/>
        <v>110.82307692307691</v>
      </c>
      <c r="FX91" s="38">
        <f t="shared" si="75"/>
        <v>109.64615384615385</v>
      </c>
      <c r="FY91" s="38">
        <f t="shared" si="75"/>
        <v>109.39230769230768</v>
      </c>
      <c r="FZ91" s="38">
        <f t="shared" si="75"/>
        <v>109.4</v>
      </c>
      <c r="GA91" s="38">
        <f t="shared" si="75"/>
        <v>109.71538461538461</v>
      </c>
      <c r="GB91" s="38">
        <f t="shared" si="75"/>
        <v>109.66923076923078</v>
      </c>
    </row>
    <row r="92" spans="1:184" s="40" customFormat="1" ht="12" x14ac:dyDescent="0.2">
      <c r="A92" s="40" t="s">
        <v>267</v>
      </c>
      <c r="B92" s="41">
        <v>6</v>
      </c>
      <c r="C92" s="42">
        <v>92.3</v>
      </c>
      <c r="D92" s="42">
        <v>92.3</v>
      </c>
      <c r="E92" s="42">
        <v>92.3</v>
      </c>
      <c r="F92" s="42">
        <v>93.8</v>
      </c>
      <c r="G92" s="42">
        <v>93.8</v>
      </c>
      <c r="H92" s="42">
        <v>93.8</v>
      </c>
      <c r="I92" s="42">
        <v>93.8</v>
      </c>
      <c r="J92" s="42">
        <v>93.8</v>
      </c>
      <c r="K92" s="42">
        <v>89.5</v>
      </c>
      <c r="L92" s="42">
        <v>89.5</v>
      </c>
      <c r="M92" s="42">
        <v>89.5</v>
      </c>
      <c r="N92" s="42">
        <v>88.7</v>
      </c>
      <c r="O92" s="42">
        <v>88.7</v>
      </c>
      <c r="P92" s="42">
        <v>88.7</v>
      </c>
      <c r="Q92" s="42">
        <v>88.7</v>
      </c>
      <c r="R92" s="42">
        <v>91.5</v>
      </c>
      <c r="S92" s="42">
        <v>93.4</v>
      </c>
      <c r="T92" s="42">
        <v>93.4</v>
      </c>
      <c r="U92" s="42">
        <v>93.4</v>
      </c>
      <c r="V92" s="42">
        <v>93.4</v>
      </c>
      <c r="W92" s="42">
        <v>93.4</v>
      </c>
      <c r="X92" s="42">
        <v>93.4</v>
      </c>
      <c r="Y92" s="42">
        <v>93.4</v>
      </c>
      <c r="Z92" s="42">
        <v>93.4</v>
      </c>
      <c r="AA92" s="42">
        <v>100.9</v>
      </c>
      <c r="AB92" s="42">
        <v>109</v>
      </c>
      <c r="AC92" s="42">
        <v>109</v>
      </c>
      <c r="AD92" s="42">
        <v>109.3</v>
      </c>
      <c r="AE92" s="42">
        <v>113.6</v>
      </c>
      <c r="AF92" s="42">
        <v>113.6</v>
      </c>
      <c r="AG92" s="42">
        <v>118.8</v>
      </c>
      <c r="AH92" s="42">
        <v>118.8</v>
      </c>
      <c r="AI92" s="42">
        <v>118.8</v>
      </c>
      <c r="AJ92" s="42">
        <v>119.5</v>
      </c>
      <c r="AK92" s="42">
        <v>119.5</v>
      </c>
      <c r="AL92" s="42">
        <v>119.5</v>
      </c>
      <c r="AM92" s="42">
        <v>119.5</v>
      </c>
      <c r="AN92" s="42">
        <v>119.5</v>
      </c>
      <c r="AO92" s="42">
        <v>119.5</v>
      </c>
      <c r="AP92" s="42">
        <v>119.5</v>
      </c>
      <c r="AQ92" s="42">
        <v>119.5</v>
      </c>
      <c r="AR92" s="42">
        <v>119.9</v>
      </c>
      <c r="AS92" s="42">
        <v>119.9</v>
      </c>
      <c r="AT92" s="42">
        <v>119.9</v>
      </c>
      <c r="AU92" s="42">
        <v>122.6</v>
      </c>
      <c r="AV92" s="42">
        <v>122.6</v>
      </c>
      <c r="AW92" s="42">
        <v>116.8</v>
      </c>
      <c r="AX92" s="42">
        <v>116.8</v>
      </c>
      <c r="AY92" s="42">
        <v>122.2</v>
      </c>
      <c r="AZ92" s="42">
        <v>122.2</v>
      </c>
      <c r="BA92" s="42">
        <v>116.4</v>
      </c>
      <c r="BB92" s="42">
        <v>116.4</v>
      </c>
      <c r="BC92" s="42">
        <v>116.4</v>
      </c>
      <c r="BD92" s="42">
        <v>116.4</v>
      </c>
      <c r="BE92" s="42">
        <v>116.4</v>
      </c>
      <c r="BF92" s="42">
        <v>116.4</v>
      </c>
      <c r="BG92" s="42">
        <v>116.4</v>
      </c>
      <c r="BH92" s="42">
        <v>115.9</v>
      </c>
      <c r="BI92" s="42">
        <v>115.9</v>
      </c>
      <c r="BJ92" s="42">
        <v>117.3</v>
      </c>
      <c r="BK92" s="41">
        <v>4</v>
      </c>
      <c r="BL92" s="42">
        <v>103.6</v>
      </c>
      <c r="BM92" s="42">
        <v>104.5</v>
      </c>
      <c r="BN92" s="42">
        <v>104.7</v>
      </c>
      <c r="BO92" s="42">
        <v>104.7</v>
      </c>
      <c r="BP92" s="42">
        <v>104.6</v>
      </c>
      <c r="BQ92" s="42">
        <v>104.6</v>
      </c>
      <c r="BR92" s="42">
        <v>104.6</v>
      </c>
      <c r="BS92" s="42">
        <v>104.1</v>
      </c>
      <c r="BT92" s="42">
        <v>104</v>
      </c>
      <c r="BU92" s="42">
        <v>104.8</v>
      </c>
      <c r="BV92" s="42">
        <v>104.8</v>
      </c>
      <c r="BW92" s="42">
        <v>106</v>
      </c>
      <c r="BX92" s="42">
        <v>106.1</v>
      </c>
      <c r="BY92" s="42">
        <v>106.1</v>
      </c>
      <c r="BZ92" s="42">
        <v>108.6</v>
      </c>
      <c r="CA92" s="42">
        <v>109.4</v>
      </c>
      <c r="CB92" s="42">
        <v>111.6</v>
      </c>
      <c r="CC92" s="42">
        <v>111.6</v>
      </c>
      <c r="CD92" s="42">
        <v>111.6</v>
      </c>
      <c r="CE92" s="42">
        <v>111.6</v>
      </c>
      <c r="CF92" s="42">
        <v>111.6</v>
      </c>
      <c r="CG92" s="42">
        <v>111.6</v>
      </c>
      <c r="CH92" s="42">
        <v>110.9</v>
      </c>
      <c r="CI92" s="42">
        <v>111.8</v>
      </c>
      <c r="CJ92" s="42">
        <v>111.1</v>
      </c>
      <c r="CK92" s="42">
        <v>111.1</v>
      </c>
      <c r="CL92" s="42">
        <v>111.1</v>
      </c>
      <c r="CM92" s="42">
        <v>112.4</v>
      </c>
      <c r="CN92" s="42">
        <v>112.4</v>
      </c>
      <c r="CO92" s="42">
        <v>112.8</v>
      </c>
      <c r="CP92" s="42">
        <v>112.6</v>
      </c>
      <c r="CQ92" s="42">
        <v>112.6</v>
      </c>
      <c r="CR92" s="42">
        <v>112.6</v>
      </c>
      <c r="CS92" s="42">
        <v>112.7</v>
      </c>
      <c r="CT92" s="42">
        <v>115</v>
      </c>
      <c r="CU92" s="42">
        <v>114.2</v>
      </c>
      <c r="CV92" s="42">
        <v>114.5</v>
      </c>
      <c r="CW92" s="42">
        <v>114.7</v>
      </c>
      <c r="CX92" s="42">
        <v>114.7</v>
      </c>
      <c r="CY92" s="42">
        <v>114.7</v>
      </c>
      <c r="CZ92" s="42">
        <v>114.4</v>
      </c>
      <c r="DA92" s="42">
        <v>113.5</v>
      </c>
      <c r="DB92" s="42">
        <v>113.6</v>
      </c>
      <c r="DC92" s="42">
        <v>113.6</v>
      </c>
      <c r="DD92" s="42">
        <v>113.6</v>
      </c>
      <c r="DE92" s="42">
        <v>117.3</v>
      </c>
      <c r="DF92" s="42">
        <v>116.2</v>
      </c>
      <c r="DG92" s="42">
        <v>121.8</v>
      </c>
      <c r="DH92" s="42">
        <v>118</v>
      </c>
      <c r="DI92" s="42">
        <v>120.6</v>
      </c>
      <c r="DJ92" s="42">
        <v>124</v>
      </c>
      <c r="DK92" s="42">
        <v>124.5</v>
      </c>
      <c r="DL92" s="42">
        <v>127.1</v>
      </c>
      <c r="DM92" s="42">
        <v>127.1</v>
      </c>
      <c r="DN92" s="42">
        <v>127.1</v>
      </c>
      <c r="DO92" s="42">
        <v>126.6</v>
      </c>
      <c r="DP92" s="42">
        <v>124.3</v>
      </c>
      <c r="DQ92" s="42">
        <v>124.3</v>
      </c>
      <c r="DR92" s="42">
        <v>123.6</v>
      </c>
      <c r="DS92" s="42">
        <v>120.9</v>
      </c>
      <c r="DT92" s="41">
        <v>4</v>
      </c>
      <c r="DU92" s="42">
        <v>99.4</v>
      </c>
      <c r="DV92" s="42">
        <v>97.5</v>
      </c>
      <c r="DW92" s="42">
        <v>98.1</v>
      </c>
      <c r="DX92" s="42">
        <v>98.1</v>
      </c>
      <c r="DY92" s="42">
        <v>98.1</v>
      </c>
      <c r="DZ92" s="42">
        <v>104</v>
      </c>
      <c r="EA92" s="42">
        <v>104.2</v>
      </c>
      <c r="EB92" s="42">
        <v>104.8</v>
      </c>
      <c r="EC92" s="42">
        <v>105</v>
      </c>
      <c r="ED92" s="42">
        <v>105.7</v>
      </c>
      <c r="EE92" s="42">
        <v>107.1</v>
      </c>
      <c r="EF92" s="42">
        <v>105.9</v>
      </c>
      <c r="EG92" s="42">
        <v>106.7</v>
      </c>
      <c r="EH92" s="42">
        <v>108.1</v>
      </c>
      <c r="EI92" s="42">
        <v>109.7</v>
      </c>
      <c r="EJ92" s="42">
        <v>109.3</v>
      </c>
      <c r="EK92" s="42">
        <v>109.4</v>
      </c>
      <c r="EL92" s="42">
        <v>113.8</v>
      </c>
      <c r="EM92" s="42">
        <v>113.8</v>
      </c>
      <c r="EN92" s="42">
        <v>113.8</v>
      </c>
      <c r="EO92" s="42">
        <v>114.8</v>
      </c>
      <c r="EP92" s="42">
        <v>114.7</v>
      </c>
      <c r="EQ92" s="42">
        <v>115.3</v>
      </c>
      <c r="ER92" s="42">
        <v>112.7</v>
      </c>
      <c r="ES92" s="42">
        <v>112.7</v>
      </c>
      <c r="ET92" s="42">
        <v>110</v>
      </c>
      <c r="EU92" s="42">
        <v>108.8</v>
      </c>
      <c r="EV92" s="42">
        <v>108.8</v>
      </c>
      <c r="EW92" s="42">
        <v>108.8</v>
      </c>
      <c r="EX92" s="42">
        <v>108.8</v>
      </c>
      <c r="EY92" s="42">
        <v>109.6</v>
      </c>
      <c r="EZ92" s="42">
        <v>109.7</v>
      </c>
      <c r="FA92" s="42">
        <v>109.7</v>
      </c>
      <c r="FB92" s="42">
        <v>109.7</v>
      </c>
      <c r="FC92" s="42">
        <v>109.7</v>
      </c>
      <c r="FD92" s="42">
        <v>107.6</v>
      </c>
      <c r="FE92" s="42">
        <v>107.1</v>
      </c>
      <c r="FF92" s="42">
        <v>107.1</v>
      </c>
      <c r="FG92" s="42">
        <v>107.1</v>
      </c>
      <c r="FH92" s="42">
        <v>106.7</v>
      </c>
      <c r="FI92" s="42">
        <v>106.7</v>
      </c>
      <c r="FJ92" s="42">
        <v>107.9</v>
      </c>
      <c r="FK92" s="42">
        <v>109.6</v>
      </c>
      <c r="FL92" s="42">
        <v>109.2</v>
      </c>
      <c r="FM92" s="42">
        <v>111.1</v>
      </c>
      <c r="FN92" s="42">
        <v>111.1</v>
      </c>
      <c r="FO92" s="42">
        <v>110.9</v>
      </c>
      <c r="FP92" s="42">
        <v>112.3</v>
      </c>
      <c r="FQ92" s="42">
        <v>114.6</v>
      </c>
      <c r="FR92" s="42">
        <v>116.4</v>
      </c>
      <c r="FS92" s="42">
        <v>117</v>
      </c>
      <c r="FT92" s="42">
        <v>117.8</v>
      </c>
      <c r="FU92" s="42">
        <v>119.5</v>
      </c>
      <c r="FV92" s="42">
        <v>120.5</v>
      </c>
      <c r="FW92" s="42">
        <v>120.47499999999999</v>
      </c>
      <c r="FX92" s="42">
        <v>117.1</v>
      </c>
      <c r="FY92" s="42">
        <v>117.1</v>
      </c>
      <c r="FZ92" s="42">
        <v>117.125</v>
      </c>
      <c r="GA92" s="42">
        <v>117.125</v>
      </c>
      <c r="GB92" s="42">
        <v>117.125</v>
      </c>
    </row>
    <row r="93" spans="1:184" s="40" customFormat="1" ht="12" x14ac:dyDescent="0.2">
      <c r="A93" s="40" t="s">
        <v>268</v>
      </c>
      <c r="B93" s="41">
        <v>7</v>
      </c>
      <c r="C93" s="42">
        <v>99.1</v>
      </c>
      <c r="D93" s="42">
        <v>99.6</v>
      </c>
      <c r="E93" s="42">
        <v>99.1</v>
      </c>
      <c r="F93" s="42">
        <v>99.3</v>
      </c>
      <c r="G93" s="42">
        <v>103.5</v>
      </c>
      <c r="H93" s="42">
        <v>103.5</v>
      </c>
      <c r="I93" s="42">
        <v>103.9</v>
      </c>
      <c r="J93" s="42">
        <v>111.3</v>
      </c>
      <c r="K93" s="42">
        <v>111.3</v>
      </c>
      <c r="L93" s="42">
        <v>111.3</v>
      </c>
      <c r="M93" s="42">
        <v>111.3</v>
      </c>
      <c r="N93" s="42">
        <v>111.9</v>
      </c>
      <c r="O93" s="42">
        <v>109.3</v>
      </c>
      <c r="P93" s="42">
        <v>111.1</v>
      </c>
      <c r="Q93" s="42">
        <v>115.1</v>
      </c>
      <c r="R93" s="42">
        <v>113</v>
      </c>
      <c r="S93" s="42">
        <v>113</v>
      </c>
      <c r="T93" s="42">
        <v>113</v>
      </c>
      <c r="U93" s="42">
        <v>113</v>
      </c>
      <c r="V93" s="42">
        <v>113.9</v>
      </c>
      <c r="W93" s="42">
        <v>114.1</v>
      </c>
      <c r="X93" s="42">
        <v>115.1</v>
      </c>
      <c r="Y93" s="42">
        <v>115.1</v>
      </c>
      <c r="Z93" s="42">
        <v>116.6</v>
      </c>
      <c r="AA93" s="42">
        <v>116</v>
      </c>
      <c r="AB93" s="42">
        <v>116</v>
      </c>
      <c r="AC93" s="42">
        <v>118.9</v>
      </c>
      <c r="AD93" s="42">
        <v>123.1</v>
      </c>
      <c r="AE93" s="42">
        <v>123.5</v>
      </c>
      <c r="AF93" s="42">
        <v>124.4</v>
      </c>
      <c r="AG93" s="42">
        <v>124.4</v>
      </c>
      <c r="AH93" s="42">
        <v>126.6</v>
      </c>
      <c r="AI93" s="42">
        <v>130.1</v>
      </c>
      <c r="AJ93" s="42">
        <v>130.1</v>
      </c>
      <c r="AK93" s="42">
        <v>135.19999999999999</v>
      </c>
      <c r="AL93" s="42">
        <v>138.69999999999999</v>
      </c>
      <c r="AM93" s="42">
        <v>138.69999999999999</v>
      </c>
      <c r="AN93" s="42">
        <v>138.69999999999999</v>
      </c>
      <c r="AO93" s="42">
        <v>135.19999999999999</v>
      </c>
      <c r="AP93" s="42">
        <v>135.19999999999999</v>
      </c>
      <c r="AQ93" s="42">
        <v>135.19999999999999</v>
      </c>
      <c r="AR93" s="42">
        <v>135.19999999999999</v>
      </c>
      <c r="AS93" s="42">
        <v>135.80000000000001</v>
      </c>
      <c r="AT93" s="42">
        <v>137.1</v>
      </c>
      <c r="AU93" s="42">
        <v>137.1</v>
      </c>
      <c r="AV93" s="42">
        <v>137.19999999999999</v>
      </c>
      <c r="AW93" s="42">
        <v>111.5</v>
      </c>
      <c r="AX93" s="42">
        <v>111.5</v>
      </c>
      <c r="AY93" s="42">
        <v>114.4</v>
      </c>
      <c r="AZ93" s="42">
        <v>114.2</v>
      </c>
      <c r="BA93" s="42">
        <v>112.9</v>
      </c>
      <c r="BB93" s="42">
        <v>112.9</v>
      </c>
      <c r="BC93" s="42">
        <v>112.9</v>
      </c>
      <c r="BD93" s="42">
        <v>112.9</v>
      </c>
      <c r="BE93" s="42">
        <v>112.9</v>
      </c>
      <c r="BF93" s="42">
        <v>119.8</v>
      </c>
      <c r="BG93" s="42">
        <v>119.8</v>
      </c>
      <c r="BH93" s="42">
        <v>119.5</v>
      </c>
      <c r="BI93" s="42">
        <v>114.1</v>
      </c>
      <c r="BJ93" s="42">
        <v>114.1</v>
      </c>
      <c r="BK93" s="41">
        <v>12</v>
      </c>
      <c r="BL93" s="42">
        <v>99.2</v>
      </c>
      <c r="BM93" s="42">
        <v>99.2</v>
      </c>
      <c r="BN93" s="42">
        <v>102</v>
      </c>
      <c r="BO93" s="42">
        <v>102</v>
      </c>
      <c r="BP93" s="42">
        <v>102</v>
      </c>
      <c r="BQ93" s="42">
        <v>102</v>
      </c>
      <c r="BR93" s="42">
        <v>102.5</v>
      </c>
      <c r="BS93" s="42">
        <v>102.5</v>
      </c>
      <c r="BT93" s="42">
        <v>102.5</v>
      </c>
      <c r="BU93" s="42">
        <v>102.5</v>
      </c>
      <c r="BV93" s="42">
        <v>102.5</v>
      </c>
      <c r="BW93" s="42">
        <v>102.6</v>
      </c>
      <c r="BX93" s="42">
        <v>102.6</v>
      </c>
      <c r="BY93" s="42">
        <v>102.6</v>
      </c>
      <c r="BZ93" s="42">
        <v>103.8</v>
      </c>
      <c r="CA93" s="42">
        <v>104</v>
      </c>
      <c r="CB93" s="42">
        <v>104.4</v>
      </c>
      <c r="CC93" s="42">
        <v>105.3</v>
      </c>
      <c r="CD93" s="42">
        <v>105.3</v>
      </c>
      <c r="CE93" s="42">
        <v>105.3</v>
      </c>
      <c r="CF93" s="42">
        <v>105.7</v>
      </c>
      <c r="CG93" s="42">
        <v>105.7</v>
      </c>
      <c r="CH93" s="42">
        <v>104.7</v>
      </c>
      <c r="CI93" s="42">
        <v>105.2</v>
      </c>
      <c r="CJ93" s="42">
        <v>104.3</v>
      </c>
      <c r="CK93" s="42">
        <v>104.3</v>
      </c>
      <c r="CL93" s="42">
        <v>105.1</v>
      </c>
      <c r="CM93" s="42">
        <v>105.1</v>
      </c>
      <c r="CN93" s="42">
        <v>104.3</v>
      </c>
      <c r="CO93" s="42">
        <v>105.2</v>
      </c>
      <c r="CP93" s="42">
        <v>103.7</v>
      </c>
      <c r="CQ93" s="42">
        <v>103.7</v>
      </c>
      <c r="CR93" s="42">
        <v>103.7</v>
      </c>
      <c r="CS93" s="42">
        <v>102.1</v>
      </c>
      <c r="CT93" s="42">
        <v>103</v>
      </c>
      <c r="CU93" s="42">
        <v>104</v>
      </c>
      <c r="CV93" s="42">
        <v>104.2</v>
      </c>
      <c r="CW93" s="42">
        <v>104.5</v>
      </c>
      <c r="CX93" s="42">
        <v>106.5</v>
      </c>
      <c r="CY93" s="42">
        <v>107</v>
      </c>
      <c r="CZ93" s="42">
        <v>107.3</v>
      </c>
      <c r="DA93" s="42">
        <v>107.7</v>
      </c>
      <c r="DB93" s="42">
        <v>108</v>
      </c>
      <c r="DC93" s="42">
        <v>108.2</v>
      </c>
      <c r="DD93" s="42">
        <v>108.2</v>
      </c>
      <c r="DE93" s="42">
        <v>110</v>
      </c>
      <c r="DF93" s="42">
        <v>110</v>
      </c>
      <c r="DG93" s="42">
        <v>112.1</v>
      </c>
      <c r="DH93" s="42">
        <v>114.1</v>
      </c>
      <c r="DI93" s="42">
        <v>113.9</v>
      </c>
      <c r="DJ93" s="42">
        <v>115.5</v>
      </c>
      <c r="DK93" s="42">
        <v>115.8</v>
      </c>
      <c r="DL93" s="42">
        <v>116.2</v>
      </c>
      <c r="DM93" s="42">
        <v>116.2</v>
      </c>
      <c r="DN93" s="42">
        <v>116.2</v>
      </c>
      <c r="DO93" s="42">
        <v>116.2</v>
      </c>
      <c r="DP93" s="42">
        <v>116.2</v>
      </c>
      <c r="DQ93" s="42">
        <v>116.2</v>
      </c>
      <c r="DR93" s="42">
        <v>116.2</v>
      </c>
      <c r="DS93" s="42">
        <v>116.2</v>
      </c>
      <c r="DT93" s="41">
        <v>8</v>
      </c>
      <c r="DU93" s="42">
        <v>99.1</v>
      </c>
      <c r="DV93" s="42">
        <v>99.5</v>
      </c>
      <c r="DW93" s="42">
        <v>101.5</v>
      </c>
      <c r="DX93" s="42">
        <v>101.9</v>
      </c>
      <c r="DY93" s="42">
        <v>101.9</v>
      </c>
      <c r="DZ93" s="42">
        <v>100.8</v>
      </c>
      <c r="EA93" s="42">
        <v>102.4</v>
      </c>
      <c r="EB93" s="42">
        <v>102.5</v>
      </c>
      <c r="EC93" s="42">
        <v>102.5</v>
      </c>
      <c r="ED93" s="42">
        <v>103.6</v>
      </c>
      <c r="EE93" s="42">
        <v>105</v>
      </c>
      <c r="EF93" s="42">
        <v>105.8</v>
      </c>
      <c r="EG93" s="42">
        <v>106.1</v>
      </c>
      <c r="EH93" s="42">
        <v>106</v>
      </c>
      <c r="EI93" s="42">
        <v>108.5</v>
      </c>
      <c r="EJ93" s="42">
        <v>110.7</v>
      </c>
      <c r="EK93" s="42">
        <v>110.3</v>
      </c>
      <c r="EL93" s="42">
        <v>110.6</v>
      </c>
      <c r="EM93" s="42">
        <v>111.6</v>
      </c>
      <c r="EN93" s="42">
        <v>111.5</v>
      </c>
      <c r="EO93" s="42">
        <v>111.4</v>
      </c>
      <c r="EP93" s="42">
        <v>111.4</v>
      </c>
      <c r="EQ93" s="42">
        <v>111.6</v>
      </c>
      <c r="ER93" s="42">
        <v>109.6</v>
      </c>
      <c r="ES93" s="42">
        <v>112.1</v>
      </c>
      <c r="ET93" s="42">
        <v>108.8</v>
      </c>
      <c r="EU93" s="42">
        <v>108.9</v>
      </c>
      <c r="EV93" s="42">
        <v>108.9</v>
      </c>
      <c r="EW93" s="42">
        <v>109</v>
      </c>
      <c r="EX93" s="42">
        <v>108.7</v>
      </c>
      <c r="EY93" s="42">
        <v>109.5</v>
      </c>
      <c r="EZ93" s="42">
        <v>108.8</v>
      </c>
      <c r="FA93" s="42">
        <v>107.4</v>
      </c>
      <c r="FB93" s="42">
        <v>107.9</v>
      </c>
      <c r="FC93" s="42">
        <v>108.1</v>
      </c>
      <c r="FD93" s="42">
        <v>97</v>
      </c>
      <c r="FE93" s="42">
        <v>97</v>
      </c>
      <c r="FF93" s="42">
        <v>96.8</v>
      </c>
      <c r="FG93" s="42">
        <v>96.8</v>
      </c>
      <c r="FH93" s="42">
        <v>97</v>
      </c>
      <c r="FI93" s="42">
        <v>96.5</v>
      </c>
      <c r="FJ93" s="42">
        <v>98.5</v>
      </c>
      <c r="FK93" s="42">
        <v>99</v>
      </c>
      <c r="FL93" s="42">
        <v>99</v>
      </c>
      <c r="FM93" s="42">
        <v>99.4</v>
      </c>
      <c r="FN93" s="42">
        <v>99.8</v>
      </c>
      <c r="FO93" s="42">
        <v>99.8</v>
      </c>
      <c r="FP93" s="42">
        <v>100.7</v>
      </c>
      <c r="FQ93" s="42">
        <v>103.1</v>
      </c>
      <c r="FR93" s="42">
        <v>103.1</v>
      </c>
      <c r="FS93" s="42">
        <v>102.9</v>
      </c>
      <c r="FT93" s="42">
        <v>104.2</v>
      </c>
      <c r="FU93" s="42">
        <v>104.4</v>
      </c>
      <c r="FV93" s="42">
        <v>104.9</v>
      </c>
      <c r="FW93" s="42">
        <v>105.35</v>
      </c>
      <c r="FX93" s="42">
        <v>105.125</v>
      </c>
      <c r="FY93" s="42">
        <v>104.71250000000001</v>
      </c>
      <c r="FZ93" s="42">
        <v>104.71250000000001</v>
      </c>
      <c r="GA93" s="42">
        <v>105.22499999999999</v>
      </c>
      <c r="GB93" s="42">
        <v>105.15</v>
      </c>
    </row>
    <row r="94" spans="1:184" s="40" customFormat="1" ht="12" x14ac:dyDescent="0.2">
      <c r="A94" s="40" t="s">
        <v>269</v>
      </c>
      <c r="B94" s="41">
        <v>2</v>
      </c>
      <c r="C94" s="42">
        <v>100</v>
      </c>
      <c r="D94" s="42">
        <v>100</v>
      </c>
      <c r="E94" s="42">
        <v>100</v>
      </c>
      <c r="F94" s="42">
        <v>100</v>
      </c>
      <c r="G94" s="42">
        <v>100</v>
      </c>
      <c r="H94" s="42">
        <v>100</v>
      </c>
      <c r="I94" s="42">
        <v>100</v>
      </c>
      <c r="J94" s="42">
        <v>100</v>
      </c>
      <c r="K94" s="42">
        <v>100</v>
      </c>
      <c r="L94" s="42">
        <v>100</v>
      </c>
      <c r="M94" s="42">
        <v>100</v>
      </c>
      <c r="N94" s="42">
        <v>100</v>
      </c>
      <c r="O94" s="42">
        <v>100</v>
      </c>
      <c r="P94" s="42">
        <v>100</v>
      </c>
      <c r="Q94" s="42">
        <v>100</v>
      </c>
      <c r="R94" s="42">
        <v>138.1</v>
      </c>
      <c r="S94" s="42">
        <v>138.1</v>
      </c>
      <c r="T94" s="42">
        <v>138.1</v>
      </c>
      <c r="U94" s="42">
        <v>138.1</v>
      </c>
      <c r="V94" s="42">
        <v>138.1</v>
      </c>
      <c r="W94" s="42">
        <v>138.1</v>
      </c>
      <c r="X94" s="42">
        <v>138.1</v>
      </c>
      <c r="Y94" s="42">
        <v>138.1</v>
      </c>
      <c r="Z94" s="42">
        <v>138.1</v>
      </c>
      <c r="AA94" s="42">
        <v>138.1</v>
      </c>
      <c r="AB94" s="42">
        <v>138.1</v>
      </c>
      <c r="AC94" s="42">
        <v>138.1</v>
      </c>
      <c r="AD94" s="42">
        <v>138.1</v>
      </c>
      <c r="AE94" s="42">
        <v>138.1</v>
      </c>
      <c r="AF94" s="42">
        <v>138.1</v>
      </c>
      <c r="AG94" s="42">
        <v>138.1</v>
      </c>
      <c r="AH94" s="42">
        <v>138.1</v>
      </c>
      <c r="AI94" s="42">
        <v>138.1</v>
      </c>
      <c r="AJ94" s="42">
        <v>138.1</v>
      </c>
      <c r="AK94" s="42">
        <v>138.1</v>
      </c>
      <c r="AL94" s="42">
        <v>138.1</v>
      </c>
      <c r="AM94" s="42">
        <v>138.1</v>
      </c>
      <c r="AN94" s="42">
        <v>138.1</v>
      </c>
      <c r="AO94" s="42">
        <v>160.69999999999999</v>
      </c>
      <c r="AP94" s="42">
        <v>160.69999999999999</v>
      </c>
      <c r="AQ94" s="42">
        <v>160.69999999999999</v>
      </c>
      <c r="AR94" s="42">
        <v>160.69999999999999</v>
      </c>
      <c r="AS94" s="42">
        <v>160.69999999999999</v>
      </c>
      <c r="AT94" s="42">
        <v>160.69999999999999</v>
      </c>
      <c r="AU94" s="42">
        <v>160.69999999999999</v>
      </c>
      <c r="AV94" s="42">
        <v>160.69999999999999</v>
      </c>
      <c r="AW94" s="42">
        <v>160.69999999999999</v>
      </c>
      <c r="AX94" s="42">
        <v>160.69999999999999</v>
      </c>
      <c r="AY94" s="42">
        <v>160.69999999999999</v>
      </c>
      <c r="AZ94" s="42">
        <v>160.69999999999999</v>
      </c>
      <c r="BA94" s="42">
        <v>160.69999999999999</v>
      </c>
      <c r="BB94" s="42">
        <v>160.69999999999999</v>
      </c>
      <c r="BC94" s="42">
        <v>160.69999999999999</v>
      </c>
      <c r="BD94" s="42">
        <v>160.69999999999999</v>
      </c>
      <c r="BE94" s="42">
        <v>160.69999999999999</v>
      </c>
      <c r="BF94" s="42">
        <v>160.69999999999999</v>
      </c>
      <c r="BG94" s="42">
        <v>160.69999999999999</v>
      </c>
      <c r="BH94" s="42">
        <v>160.69999999999999</v>
      </c>
      <c r="BI94" s="42">
        <v>160.69999999999999</v>
      </c>
      <c r="BJ94" s="42">
        <v>160.69999999999999</v>
      </c>
      <c r="BK94" s="41">
        <v>2</v>
      </c>
      <c r="BL94" s="42">
        <v>100</v>
      </c>
      <c r="BM94" s="42">
        <v>100</v>
      </c>
      <c r="BN94" s="42">
        <v>100</v>
      </c>
      <c r="BO94" s="42">
        <v>100</v>
      </c>
      <c r="BP94" s="42">
        <v>100</v>
      </c>
      <c r="BQ94" s="42">
        <v>100</v>
      </c>
      <c r="BR94" s="42">
        <v>100</v>
      </c>
      <c r="BS94" s="42">
        <v>100</v>
      </c>
      <c r="BT94" s="42">
        <v>100</v>
      </c>
      <c r="BU94" s="42">
        <v>100</v>
      </c>
      <c r="BV94" s="42">
        <v>100</v>
      </c>
      <c r="BW94" s="42">
        <v>100</v>
      </c>
      <c r="BX94" s="42">
        <v>117.6</v>
      </c>
      <c r="BY94" s="42">
        <v>117.6</v>
      </c>
      <c r="BZ94" s="42">
        <v>117.6</v>
      </c>
      <c r="CA94" s="42">
        <v>117.6</v>
      </c>
      <c r="CB94" s="42">
        <v>117.6</v>
      </c>
      <c r="CC94" s="42">
        <v>117.6</v>
      </c>
      <c r="CD94" s="42">
        <v>117.6</v>
      </c>
      <c r="CE94" s="42">
        <v>117.6</v>
      </c>
      <c r="CF94" s="42">
        <v>117.6</v>
      </c>
      <c r="CG94" s="42">
        <v>117.6</v>
      </c>
      <c r="CH94" s="42">
        <v>117.6</v>
      </c>
      <c r="CI94" s="42">
        <v>117.6</v>
      </c>
      <c r="CJ94" s="42">
        <v>117.6</v>
      </c>
      <c r="CK94" s="42">
        <v>117.6</v>
      </c>
      <c r="CL94" s="42">
        <v>117.6</v>
      </c>
      <c r="CM94" s="42">
        <v>117.6</v>
      </c>
      <c r="CN94" s="42">
        <v>117.6</v>
      </c>
      <c r="CO94" s="42">
        <v>117.6</v>
      </c>
      <c r="CP94" s="42">
        <v>117.6</v>
      </c>
      <c r="CQ94" s="42">
        <v>117.6</v>
      </c>
      <c r="CR94" s="42">
        <v>117.6</v>
      </c>
      <c r="CS94" s="42">
        <v>117.6</v>
      </c>
      <c r="CT94" s="42">
        <v>117.6</v>
      </c>
      <c r="CU94" s="42">
        <v>117.6</v>
      </c>
      <c r="CV94" s="42">
        <v>117.6</v>
      </c>
      <c r="CW94" s="42">
        <v>117.6</v>
      </c>
      <c r="CX94" s="42">
        <v>117.6</v>
      </c>
      <c r="CY94" s="42">
        <v>117.6</v>
      </c>
      <c r="CZ94" s="42">
        <v>117.6</v>
      </c>
      <c r="DA94" s="42">
        <v>117.6</v>
      </c>
      <c r="DB94" s="42">
        <v>117.6</v>
      </c>
      <c r="DC94" s="42">
        <v>117.6</v>
      </c>
      <c r="DD94" s="42">
        <v>117.6</v>
      </c>
      <c r="DE94" s="42">
        <v>117.6</v>
      </c>
      <c r="DF94" s="42">
        <v>117.6</v>
      </c>
      <c r="DG94" s="42">
        <v>117.6</v>
      </c>
      <c r="DH94" s="42">
        <v>117.6</v>
      </c>
      <c r="DI94" s="42">
        <v>117.6</v>
      </c>
      <c r="DJ94" s="42">
        <v>117.6</v>
      </c>
      <c r="DK94" s="42">
        <v>117.6</v>
      </c>
      <c r="DL94" s="42">
        <v>117.6</v>
      </c>
      <c r="DM94" s="42">
        <v>117.6</v>
      </c>
      <c r="DN94" s="42">
        <v>117.6</v>
      </c>
      <c r="DO94" s="42">
        <v>122.1</v>
      </c>
      <c r="DP94" s="42">
        <v>122.1</v>
      </c>
      <c r="DQ94" s="42">
        <v>122.1</v>
      </c>
      <c r="DR94" s="42">
        <v>122.1</v>
      </c>
      <c r="DS94" s="42">
        <v>122.1</v>
      </c>
      <c r="DT94" s="41">
        <v>1</v>
      </c>
      <c r="DU94" s="42">
        <v>102</v>
      </c>
      <c r="DV94" s="42">
        <v>102</v>
      </c>
      <c r="DW94" s="42">
        <v>102</v>
      </c>
      <c r="DX94" s="42">
        <v>102</v>
      </c>
      <c r="DY94" s="42">
        <v>102</v>
      </c>
      <c r="DZ94" s="42">
        <v>102</v>
      </c>
      <c r="EA94" s="42">
        <v>102</v>
      </c>
      <c r="EB94" s="42">
        <v>102</v>
      </c>
      <c r="EC94" s="42">
        <v>102</v>
      </c>
      <c r="ED94" s="42">
        <v>102</v>
      </c>
      <c r="EE94" s="42">
        <v>102</v>
      </c>
      <c r="EF94" s="42">
        <v>102</v>
      </c>
      <c r="EG94" s="42">
        <v>102</v>
      </c>
      <c r="EH94" s="42">
        <v>102</v>
      </c>
      <c r="EI94" s="42">
        <v>102</v>
      </c>
      <c r="EJ94" s="42">
        <v>102</v>
      </c>
      <c r="EK94" s="42">
        <v>102</v>
      </c>
      <c r="EL94" s="42">
        <v>102</v>
      </c>
      <c r="EM94" s="42">
        <v>102</v>
      </c>
      <c r="EN94" s="42">
        <v>102</v>
      </c>
      <c r="EO94" s="42">
        <v>102</v>
      </c>
      <c r="EP94" s="42">
        <v>102</v>
      </c>
      <c r="EQ94" s="42">
        <v>102</v>
      </c>
      <c r="ER94" s="42">
        <v>102</v>
      </c>
      <c r="ES94" s="42">
        <v>102</v>
      </c>
      <c r="ET94" s="42">
        <v>102</v>
      </c>
      <c r="EU94" s="42">
        <v>102</v>
      </c>
      <c r="EV94" s="42">
        <v>102</v>
      </c>
      <c r="EW94" s="42">
        <v>102</v>
      </c>
      <c r="EX94" s="42">
        <v>102</v>
      </c>
      <c r="EY94" s="42">
        <v>102</v>
      </c>
      <c r="EZ94" s="42">
        <v>102</v>
      </c>
      <c r="FA94" s="42">
        <v>102</v>
      </c>
      <c r="FB94" s="42">
        <v>102</v>
      </c>
      <c r="FC94" s="42">
        <v>102</v>
      </c>
      <c r="FD94" s="42">
        <v>102</v>
      </c>
      <c r="FE94" s="42">
        <v>102</v>
      </c>
      <c r="FF94" s="42">
        <v>102</v>
      </c>
      <c r="FG94" s="42">
        <v>102</v>
      </c>
      <c r="FH94" s="42">
        <v>114.8</v>
      </c>
      <c r="FI94" s="42">
        <v>114.8</v>
      </c>
      <c r="FJ94" s="42">
        <v>114.8</v>
      </c>
      <c r="FK94" s="42">
        <v>114.8</v>
      </c>
      <c r="FL94" s="42">
        <v>114.8</v>
      </c>
      <c r="FM94" s="42">
        <v>114.8</v>
      </c>
      <c r="FN94" s="42">
        <v>114.8</v>
      </c>
      <c r="FO94" s="42">
        <v>114.8</v>
      </c>
      <c r="FP94" s="42">
        <v>114.8</v>
      </c>
      <c r="FQ94" s="42">
        <v>114.8</v>
      </c>
      <c r="FR94" s="42">
        <v>116</v>
      </c>
      <c r="FS94" s="42">
        <v>116</v>
      </c>
      <c r="FT94" s="42">
        <v>116</v>
      </c>
      <c r="FU94" s="42">
        <v>116</v>
      </c>
      <c r="FV94" s="42">
        <v>116</v>
      </c>
      <c r="FW94" s="42">
        <v>116</v>
      </c>
      <c r="FX94" s="42">
        <v>116</v>
      </c>
      <c r="FY94" s="42">
        <v>116</v>
      </c>
      <c r="FZ94" s="42">
        <v>116</v>
      </c>
      <c r="GA94" s="42">
        <v>116</v>
      </c>
      <c r="GB94" s="42">
        <v>116</v>
      </c>
    </row>
    <row r="95" spans="1:184" x14ac:dyDescent="0.25">
      <c r="A95" t="s">
        <v>270</v>
      </c>
      <c r="B95" s="37">
        <f>SUM(B96:B97)</f>
        <v>5</v>
      </c>
      <c r="C95" s="38">
        <f t="shared" ref="C95:BJ95" si="76">(C96*$B$96+C97*$B$97)/$B$95</f>
        <v>103.72</v>
      </c>
      <c r="D95" s="38">
        <f t="shared" si="76"/>
        <v>103.72</v>
      </c>
      <c r="E95" s="38">
        <f t="shared" si="76"/>
        <v>103.72</v>
      </c>
      <c r="F95" s="38">
        <f t="shared" si="76"/>
        <v>103.92</v>
      </c>
      <c r="G95" s="38">
        <f t="shared" si="76"/>
        <v>103.92</v>
      </c>
      <c r="H95" s="38">
        <f t="shared" si="76"/>
        <v>103.92</v>
      </c>
      <c r="I95" s="38">
        <f t="shared" si="76"/>
        <v>103.92</v>
      </c>
      <c r="J95" s="38">
        <f t="shared" si="76"/>
        <v>103.92</v>
      </c>
      <c r="K95" s="38">
        <f t="shared" si="76"/>
        <v>105.44000000000001</v>
      </c>
      <c r="L95" s="38">
        <f t="shared" si="76"/>
        <v>105.6</v>
      </c>
      <c r="M95" s="38">
        <f t="shared" si="76"/>
        <v>105.6</v>
      </c>
      <c r="N95" s="38">
        <f t="shared" si="76"/>
        <v>106.08</v>
      </c>
      <c r="O95" s="38">
        <f t="shared" si="76"/>
        <v>122.6</v>
      </c>
      <c r="P95" s="38">
        <f t="shared" si="76"/>
        <v>123.24000000000001</v>
      </c>
      <c r="Q95" s="38">
        <f t="shared" si="76"/>
        <v>128.57999999999998</v>
      </c>
      <c r="R95" s="38">
        <f t="shared" si="76"/>
        <v>128.57999999999998</v>
      </c>
      <c r="S95" s="38">
        <f t="shared" si="76"/>
        <v>128.57999999999998</v>
      </c>
      <c r="T95" s="38">
        <f t="shared" si="76"/>
        <v>128.57999999999998</v>
      </c>
      <c r="U95" s="38">
        <f t="shared" si="76"/>
        <v>128.57999999999998</v>
      </c>
      <c r="V95" s="38">
        <f t="shared" si="76"/>
        <v>128.57999999999998</v>
      </c>
      <c r="W95" s="38">
        <f t="shared" si="76"/>
        <v>128.57999999999998</v>
      </c>
      <c r="X95" s="38">
        <f t="shared" si="76"/>
        <v>128.57999999999998</v>
      </c>
      <c r="Y95" s="38">
        <f t="shared" si="76"/>
        <v>128.57999999999998</v>
      </c>
      <c r="Z95" s="38">
        <f t="shared" si="76"/>
        <v>128.57999999999998</v>
      </c>
      <c r="AA95" s="38">
        <f t="shared" si="76"/>
        <v>128.57999999999998</v>
      </c>
      <c r="AB95" s="38">
        <f t="shared" si="76"/>
        <v>139.07999999999998</v>
      </c>
      <c r="AC95" s="38">
        <f t="shared" si="76"/>
        <v>146.91999999999999</v>
      </c>
      <c r="AD95" s="38">
        <f t="shared" si="76"/>
        <v>146.91999999999999</v>
      </c>
      <c r="AE95" s="38">
        <f t="shared" si="76"/>
        <v>146.91999999999999</v>
      </c>
      <c r="AF95" s="38">
        <f t="shared" si="76"/>
        <v>146.91999999999999</v>
      </c>
      <c r="AG95" s="38">
        <f t="shared" si="76"/>
        <v>155.63999999999999</v>
      </c>
      <c r="AH95" s="38">
        <f t="shared" si="76"/>
        <v>167.52</v>
      </c>
      <c r="AI95" s="38">
        <f t="shared" si="76"/>
        <v>167.52</v>
      </c>
      <c r="AJ95" s="38">
        <f t="shared" si="76"/>
        <v>167.52</v>
      </c>
      <c r="AK95" s="38">
        <f t="shared" si="76"/>
        <v>167.52</v>
      </c>
      <c r="AL95" s="38">
        <f t="shared" si="76"/>
        <v>167.52</v>
      </c>
      <c r="AM95" s="38">
        <f t="shared" si="76"/>
        <v>167.52</v>
      </c>
      <c r="AN95" s="38">
        <f t="shared" si="76"/>
        <v>167.52</v>
      </c>
      <c r="AO95" s="38">
        <f t="shared" si="76"/>
        <v>167.52</v>
      </c>
      <c r="AP95" s="38">
        <f t="shared" si="76"/>
        <v>167.52</v>
      </c>
      <c r="AQ95" s="38">
        <f t="shared" si="76"/>
        <v>167.52</v>
      </c>
      <c r="AR95" s="38">
        <f t="shared" si="76"/>
        <v>167.52</v>
      </c>
      <c r="AS95" s="38">
        <f t="shared" si="76"/>
        <v>167.52</v>
      </c>
      <c r="AT95" s="38">
        <f t="shared" si="76"/>
        <v>167.52</v>
      </c>
      <c r="AU95" s="38">
        <f t="shared" si="76"/>
        <v>167.52</v>
      </c>
      <c r="AV95" s="38">
        <f t="shared" si="76"/>
        <v>167.52</v>
      </c>
      <c r="AW95" s="38">
        <f t="shared" si="76"/>
        <v>167.52</v>
      </c>
      <c r="AX95" s="38">
        <f t="shared" si="76"/>
        <v>167.52</v>
      </c>
      <c r="AY95" s="38">
        <f t="shared" si="76"/>
        <v>167.52</v>
      </c>
      <c r="AZ95" s="38">
        <f t="shared" si="76"/>
        <v>167.52</v>
      </c>
      <c r="BA95" s="38">
        <f t="shared" si="76"/>
        <v>167.52</v>
      </c>
      <c r="BB95" s="38">
        <f t="shared" si="76"/>
        <v>167.52</v>
      </c>
      <c r="BC95" s="38">
        <f t="shared" si="76"/>
        <v>167.52</v>
      </c>
      <c r="BD95" s="38">
        <f t="shared" si="76"/>
        <v>167.52</v>
      </c>
      <c r="BE95" s="38">
        <f t="shared" si="76"/>
        <v>167.52</v>
      </c>
      <c r="BF95" s="38">
        <f t="shared" si="76"/>
        <v>167.52</v>
      </c>
      <c r="BG95" s="38">
        <f t="shared" si="76"/>
        <v>167.52</v>
      </c>
      <c r="BH95" s="38">
        <f t="shared" si="76"/>
        <v>171.36</v>
      </c>
      <c r="BI95" s="38">
        <f t="shared" si="76"/>
        <v>171.36</v>
      </c>
      <c r="BJ95" s="38">
        <f t="shared" si="76"/>
        <v>171.36</v>
      </c>
      <c r="BK95" s="37">
        <f>SUM(BK96:BK97)</f>
        <v>11</v>
      </c>
      <c r="BL95" s="38">
        <f>(BL96*$BK$96+BL97*$BK$97)/$BK$95</f>
        <v>100</v>
      </c>
      <c r="BM95" s="38">
        <f t="shared" ref="BM95:DS95" si="77">(BM96*$BK$96+BM97*$BK$97)/$BK$95</f>
        <v>100</v>
      </c>
      <c r="BN95" s="38">
        <f t="shared" si="77"/>
        <v>100</v>
      </c>
      <c r="BO95" s="38">
        <f t="shared" si="77"/>
        <v>100</v>
      </c>
      <c r="BP95" s="38">
        <f t="shared" si="77"/>
        <v>100</v>
      </c>
      <c r="BQ95" s="38">
        <f t="shared" si="77"/>
        <v>100</v>
      </c>
      <c r="BR95" s="38">
        <f t="shared" si="77"/>
        <v>98.818181818181813</v>
      </c>
      <c r="BS95" s="38">
        <f t="shared" si="77"/>
        <v>98.818181818181813</v>
      </c>
      <c r="BT95" s="38">
        <f t="shared" si="77"/>
        <v>98.818181818181813</v>
      </c>
      <c r="BU95" s="38">
        <f t="shared" si="77"/>
        <v>98.818181818181813</v>
      </c>
      <c r="BV95" s="38">
        <f t="shared" si="77"/>
        <v>98.86363636363636</v>
      </c>
      <c r="BW95" s="38">
        <f t="shared" si="77"/>
        <v>98.86363636363636</v>
      </c>
      <c r="BX95" s="38">
        <f t="shared" si="77"/>
        <v>98.86363636363636</v>
      </c>
      <c r="BY95" s="38">
        <f t="shared" si="77"/>
        <v>98.86363636363636</v>
      </c>
      <c r="BZ95" s="38">
        <f t="shared" si="77"/>
        <v>98.86363636363636</v>
      </c>
      <c r="CA95" s="38">
        <f t="shared" si="77"/>
        <v>98.86363636363636</v>
      </c>
      <c r="CB95" s="38">
        <f t="shared" si="77"/>
        <v>98.86363636363636</v>
      </c>
      <c r="CC95" s="38">
        <f t="shared" si="77"/>
        <v>98.86363636363636</v>
      </c>
      <c r="CD95" s="38">
        <f t="shared" si="77"/>
        <v>98.86363636363636</v>
      </c>
      <c r="CE95" s="38">
        <f t="shared" si="77"/>
        <v>98.86363636363636</v>
      </c>
      <c r="CF95" s="38">
        <f t="shared" si="77"/>
        <v>98.86363636363636</v>
      </c>
      <c r="CG95" s="38">
        <f t="shared" si="77"/>
        <v>98.86363636363636</v>
      </c>
      <c r="CH95" s="38">
        <f t="shared" si="77"/>
        <v>103.66363636363636</v>
      </c>
      <c r="CI95" s="38">
        <f t="shared" si="77"/>
        <v>103.66363636363636</v>
      </c>
      <c r="CJ95" s="38">
        <f t="shared" si="77"/>
        <v>103.66363636363636</v>
      </c>
      <c r="CK95" s="38">
        <f t="shared" si="77"/>
        <v>103.66363636363636</v>
      </c>
      <c r="CL95" s="38">
        <f t="shared" si="77"/>
        <v>103.66363636363636</v>
      </c>
      <c r="CM95" s="38">
        <f t="shared" si="77"/>
        <v>103.66363636363636</v>
      </c>
      <c r="CN95" s="38">
        <f t="shared" si="77"/>
        <v>103.66363636363636</v>
      </c>
      <c r="CO95" s="38">
        <f t="shared" si="77"/>
        <v>103.66363636363636</v>
      </c>
      <c r="CP95" s="38">
        <f t="shared" si="77"/>
        <v>103.66363636363636</v>
      </c>
      <c r="CQ95" s="38">
        <f t="shared" si="77"/>
        <v>103.66363636363636</v>
      </c>
      <c r="CR95" s="38">
        <f t="shared" si="77"/>
        <v>103.66363636363636</v>
      </c>
      <c r="CS95" s="38">
        <f t="shared" si="77"/>
        <v>103.66363636363636</v>
      </c>
      <c r="CT95" s="38">
        <f t="shared" si="77"/>
        <v>104.84545454545454</v>
      </c>
      <c r="CU95" s="38">
        <f t="shared" si="77"/>
        <v>104.84545454545454</v>
      </c>
      <c r="CV95" s="38">
        <f t="shared" si="77"/>
        <v>104.84545454545454</v>
      </c>
      <c r="CW95" s="38">
        <f t="shared" si="77"/>
        <v>104.84545454545454</v>
      </c>
      <c r="CX95" s="38">
        <f t="shared" si="77"/>
        <v>104.84545454545454</v>
      </c>
      <c r="CY95" s="38">
        <f t="shared" si="77"/>
        <v>104.84545454545454</v>
      </c>
      <c r="CZ95" s="38">
        <f t="shared" si="77"/>
        <v>104.84545454545454</v>
      </c>
      <c r="DA95" s="38">
        <f t="shared" si="77"/>
        <v>104.84545454545454</v>
      </c>
      <c r="DB95" s="38">
        <f t="shared" si="77"/>
        <v>106.31818181818181</v>
      </c>
      <c r="DC95" s="38">
        <f t="shared" si="77"/>
        <v>106.31818181818181</v>
      </c>
      <c r="DD95" s="38">
        <f t="shared" si="77"/>
        <v>106.31818181818181</v>
      </c>
      <c r="DE95" s="38">
        <f t="shared" si="77"/>
        <v>106.31818181818181</v>
      </c>
      <c r="DF95" s="38">
        <f t="shared" si="77"/>
        <v>113.4</v>
      </c>
      <c r="DG95" s="38">
        <f t="shared" si="77"/>
        <v>114.1</v>
      </c>
      <c r="DH95" s="38">
        <f t="shared" si="77"/>
        <v>121.95454545454545</v>
      </c>
      <c r="DI95" s="38">
        <f t="shared" si="77"/>
        <v>119.28181818181817</v>
      </c>
      <c r="DJ95" s="38">
        <f t="shared" si="77"/>
        <v>117.75454545454546</v>
      </c>
      <c r="DK95" s="38">
        <f t="shared" si="77"/>
        <v>118.95454545454545</v>
      </c>
      <c r="DL95" s="38">
        <f t="shared" si="77"/>
        <v>116.33636363636364</v>
      </c>
      <c r="DM95" s="38">
        <f t="shared" si="77"/>
        <v>116.33636363636364</v>
      </c>
      <c r="DN95" s="38">
        <f t="shared" si="77"/>
        <v>116.51818181818182</v>
      </c>
      <c r="DO95" s="38">
        <f t="shared" si="77"/>
        <v>116.51818181818182</v>
      </c>
      <c r="DP95" s="38">
        <f t="shared" si="77"/>
        <v>117.9909090909091</v>
      </c>
      <c r="DQ95" s="38">
        <f t="shared" si="77"/>
        <v>117.9909090909091</v>
      </c>
      <c r="DR95" s="38">
        <f t="shared" si="77"/>
        <v>117.9909090909091</v>
      </c>
      <c r="DS95" s="38">
        <f t="shared" si="77"/>
        <v>112.31818181818181</v>
      </c>
      <c r="DT95" s="37">
        <f>SUM(DT96:DT97)</f>
        <v>8</v>
      </c>
      <c r="DU95" s="39">
        <f>(DU96*$DT$96+DU97*$DT$97)/$DT$95</f>
        <v>98.912499999999994</v>
      </c>
      <c r="DV95" s="39">
        <f t="shared" ref="DV95:GB95" si="78">(DV96*$DT$96+DV97*$DT$97)/$DT$95</f>
        <v>98.05</v>
      </c>
      <c r="DW95" s="39">
        <f t="shared" si="78"/>
        <v>98.3125</v>
      </c>
      <c r="DX95" s="39">
        <f t="shared" si="78"/>
        <v>98.2</v>
      </c>
      <c r="DY95" s="39">
        <f t="shared" si="78"/>
        <v>98.2</v>
      </c>
      <c r="DZ95" s="39">
        <f t="shared" si="78"/>
        <v>98.6</v>
      </c>
      <c r="EA95" s="39">
        <f t="shared" si="78"/>
        <v>98.6</v>
      </c>
      <c r="EB95" s="39">
        <f t="shared" si="78"/>
        <v>97.85</v>
      </c>
      <c r="EC95" s="39">
        <f t="shared" si="78"/>
        <v>98.075000000000003</v>
      </c>
      <c r="ED95" s="39">
        <f t="shared" si="78"/>
        <v>97.85</v>
      </c>
      <c r="EE95" s="39">
        <f t="shared" si="78"/>
        <v>97.85</v>
      </c>
      <c r="EF95" s="39">
        <f t="shared" si="78"/>
        <v>98.162499999999994</v>
      </c>
      <c r="EG95" s="39">
        <f t="shared" si="78"/>
        <v>98.987499999999997</v>
      </c>
      <c r="EH95" s="39">
        <f t="shared" si="78"/>
        <v>99.8125</v>
      </c>
      <c r="EI95" s="39">
        <f t="shared" si="78"/>
        <v>99.8125</v>
      </c>
      <c r="EJ95" s="39">
        <f t="shared" si="78"/>
        <v>103.27500000000001</v>
      </c>
      <c r="EK95" s="39">
        <f t="shared" si="78"/>
        <v>105.02500000000001</v>
      </c>
      <c r="EL95" s="39">
        <f t="shared" si="78"/>
        <v>105.02500000000001</v>
      </c>
      <c r="EM95" s="39">
        <f t="shared" si="78"/>
        <v>105.08750000000001</v>
      </c>
      <c r="EN95" s="39">
        <f t="shared" si="78"/>
        <v>105.08750000000001</v>
      </c>
      <c r="EO95" s="39">
        <f t="shared" si="78"/>
        <v>105.08750000000001</v>
      </c>
      <c r="EP95" s="39">
        <f t="shared" si="78"/>
        <v>106.27500000000001</v>
      </c>
      <c r="EQ95" s="39">
        <f t="shared" si="78"/>
        <v>106.27500000000001</v>
      </c>
      <c r="ER95" s="39">
        <f t="shared" si="78"/>
        <v>105.58750000000001</v>
      </c>
      <c r="ES95" s="39">
        <f t="shared" si="78"/>
        <v>105.58750000000001</v>
      </c>
      <c r="ET95" s="39">
        <f t="shared" si="78"/>
        <v>105.77500000000001</v>
      </c>
      <c r="EU95" s="39">
        <f t="shared" si="78"/>
        <v>106.15</v>
      </c>
      <c r="EV95" s="39">
        <f t="shared" si="78"/>
        <v>106.15</v>
      </c>
      <c r="EW95" s="39">
        <f t="shared" si="78"/>
        <v>106.15</v>
      </c>
      <c r="EX95" s="39">
        <f t="shared" si="78"/>
        <v>105.7625</v>
      </c>
      <c r="EY95" s="39">
        <f t="shared" si="78"/>
        <v>106.45</v>
      </c>
      <c r="EZ95" s="39">
        <f t="shared" si="78"/>
        <v>106.45</v>
      </c>
      <c r="FA95" s="39">
        <f t="shared" si="78"/>
        <v>108.8875</v>
      </c>
      <c r="FB95" s="39">
        <f t="shared" si="78"/>
        <v>108.85</v>
      </c>
      <c r="FC95" s="39">
        <f t="shared" si="78"/>
        <v>109.22499999999999</v>
      </c>
      <c r="FD95" s="39">
        <f t="shared" si="78"/>
        <v>110.28749999999999</v>
      </c>
      <c r="FE95" s="39">
        <f t="shared" si="78"/>
        <v>109.45</v>
      </c>
      <c r="FF95" s="39">
        <f t="shared" si="78"/>
        <v>109.45</v>
      </c>
      <c r="FG95" s="39">
        <f t="shared" si="78"/>
        <v>109.45</v>
      </c>
      <c r="FH95" s="39">
        <f t="shared" si="78"/>
        <v>109.5125</v>
      </c>
      <c r="FI95" s="39">
        <f t="shared" si="78"/>
        <v>109.575</v>
      </c>
      <c r="FJ95" s="39">
        <f t="shared" si="78"/>
        <v>109.3875</v>
      </c>
      <c r="FK95" s="39">
        <f t="shared" si="78"/>
        <v>109.3875</v>
      </c>
      <c r="FL95" s="39">
        <f t="shared" si="78"/>
        <v>109.3875</v>
      </c>
      <c r="FM95" s="39">
        <f t="shared" si="78"/>
        <v>110.2</v>
      </c>
      <c r="FN95" s="39">
        <f t="shared" si="78"/>
        <v>110.5125</v>
      </c>
      <c r="FO95" s="39">
        <f t="shared" si="78"/>
        <v>110.5125</v>
      </c>
      <c r="FP95" s="39">
        <f t="shared" si="78"/>
        <v>110.5125</v>
      </c>
      <c r="FQ95" s="39">
        <f t="shared" si="78"/>
        <v>110.6375</v>
      </c>
      <c r="FR95" s="38">
        <f t="shared" si="78"/>
        <v>110.75</v>
      </c>
      <c r="FS95" s="38">
        <f t="shared" si="78"/>
        <v>110.9375</v>
      </c>
      <c r="FT95" s="38">
        <f t="shared" si="78"/>
        <v>111.625</v>
      </c>
      <c r="FU95" s="38">
        <f t="shared" si="78"/>
        <v>112</v>
      </c>
      <c r="FV95" s="38">
        <f t="shared" si="78"/>
        <v>112.675</v>
      </c>
      <c r="FW95" s="38">
        <f t="shared" si="78"/>
        <v>112.63749999999999</v>
      </c>
      <c r="FX95" s="38">
        <f t="shared" si="78"/>
        <v>112.9375</v>
      </c>
      <c r="FY95" s="38">
        <f t="shared" si="78"/>
        <v>115.96250000000001</v>
      </c>
      <c r="FZ95" s="38">
        <f t="shared" si="78"/>
        <v>116.675</v>
      </c>
      <c r="GA95" s="38">
        <f t="shared" si="78"/>
        <v>116.675</v>
      </c>
      <c r="GB95" s="38">
        <f t="shared" si="78"/>
        <v>116.675</v>
      </c>
    </row>
    <row r="96" spans="1:184" s="40" customFormat="1" ht="12" x14ac:dyDescent="0.2">
      <c r="A96" s="40" t="s">
        <v>271</v>
      </c>
      <c r="B96" s="41">
        <v>2</v>
      </c>
      <c r="C96" s="42">
        <v>109.3</v>
      </c>
      <c r="D96" s="42">
        <v>109.3</v>
      </c>
      <c r="E96" s="42">
        <v>109.3</v>
      </c>
      <c r="F96" s="42">
        <v>109.8</v>
      </c>
      <c r="G96" s="42">
        <v>109.8</v>
      </c>
      <c r="H96" s="42">
        <v>109.8</v>
      </c>
      <c r="I96" s="42">
        <v>109.8</v>
      </c>
      <c r="J96" s="42">
        <v>109.8</v>
      </c>
      <c r="K96" s="42">
        <v>113.6</v>
      </c>
      <c r="L96" s="42">
        <v>114</v>
      </c>
      <c r="M96" s="42">
        <v>114</v>
      </c>
      <c r="N96" s="42">
        <v>115.2</v>
      </c>
      <c r="O96" s="42">
        <v>119</v>
      </c>
      <c r="P96" s="42">
        <v>120.6</v>
      </c>
      <c r="Q96" s="42">
        <v>123.3</v>
      </c>
      <c r="R96" s="42">
        <v>123.3</v>
      </c>
      <c r="S96" s="42">
        <v>123.3</v>
      </c>
      <c r="T96" s="42">
        <v>123.3</v>
      </c>
      <c r="U96" s="42">
        <v>123.3</v>
      </c>
      <c r="V96" s="42">
        <v>123.3</v>
      </c>
      <c r="W96" s="42">
        <v>123.3</v>
      </c>
      <c r="X96" s="42">
        <v>123.3</v>
      </c>
      <c r="Y96" s="42">
        <v>123.3</v>
      </c>
      <c r="Z96" s="42">
        <v>123.3</v>
      </c>
      <c r="AA96" s="42">
        <v>123.3</v>
      </c>
      <c r="AB96" s="42">
        <v>123.3</v>
      </c>
      <c r="AC96" s="42">
        <v>142.9</v>
      </c>
      <c r="AD96" s="42">
        <v>142.9</v>
      </c>
      <c r="AE96" s="42">
        <v>142.9</v>
      </c>
      <c r="AF96" s="42">
        <v>142.9</v>
      </c>
      <c r="AG96" s="42">
        <v>164.7</v>
      </c>
      <c r="AH96" s="42">
        <v>164.7</v>
      </c>
      <c r="AI96" s="42">
        <v>164.7</v>
      </c>
      <c r="AJ96" s="42">
        <v>164.7</v>
      </c>
      <c r="AK96" s="42">
        <v>164.7</v>
      </c>
      <c r="AL96" s="42">
        <v>164.7</v>
      </c>
      <c r="AM96" s="42">
        <v>164.7</v>
      </c>
      <c r="AN96" s="42">
        <v>164.7</v>
      </c>
      <c r="AO96" s="42">
        <v>164.7</v>
      </c>
      <c r="AP96" s="42">
        <v>164.7</v>
      </c>
      <c r="AQ96" s="42">
        <v>164.7</v>
      </c>
      <c r="AR96" s="42">
        <v>164.7</v>
      </c>
      <c r="AS96" s="42">
        <v>164.7</v>
      </c>
      <c r="AT96" s="42">
        <v>164.7</v>
      </c>
      <c r="AU96" s="42">
        <v>164.7</v>
      </c>
      <c r="AV96" s="42">
        <v>164.7</v>
      </c>
      <c r="AW96" s="42">
        <v>164.7</v>
      </c>
      <c r="AX96" s="42">
        <v>164.7</v>
      </c>
      <c r="AY96" s="42">
        <v>164.7</v>
      </c>
      <c r="AZ96" s="42">
        <v>164.7</v>
      </c>
      <c r="BA96" s="42">
        <v>164.7</v>
      </c>
      <c r="BB96" s="42">
        <v>164.7</v>
      </c>
      <c r="BC96" s="42">
        <v>164.7</v>
      </c>
      <c r="BD96" s="42">
        <v>164.7</v>
      </c>
      <c r="BE96" s="42">
        <v>164.7</v>
      </c>
      <c r="BF96" s="42">
        <v>164.7</v>
      </c>
      <c r="BG96" s="42">
        <v>164.7</v>
      </c>
      <c r="BH96" s="42">
        <v>174.3</v>
      </c>
      <c r="BI96" s="42">
        <v>174.3</v>
      </c>
      <c r="BJ96" s="42">
        <v>174.3</v>
      </c>
      <c r="BK96" s="41">
        <v>5</v>
      </c>
      <c r="BL96" s="42">
        <v>100</v>
      </c>
      <c r="BM96" s="42">
        <v>100</v>
      </c>
      <c r="BN96" s="42">
        <v>100</v>
      </c>
      <c r="BO96" s="42">
        <v>100</v>
      </c>
      <c r="BP96" s="42">
        <v>100</v>
      </c>
      <c r="BQ96" s="42">
        <v>100</v>
      </c>
      <c r="BR96" s="42">
        <v>97.4</v>
      </c>
      <c r="BS96" s="42">
        <v>97.4</v>
      </c>
      <c r="BT96" s="42">
        <v>97.4</v>
      </c>
      <c r="BU96" s="42">
        <v>97.4</v>
      </c>
      <c r="BV96" s="42">
        <v>97.5</v>
      </c>
      <c r="BW96" s="42">
        <v>97.5</v>
      </c>
      <c r="BX96" s="42">
        <v>97.5</v>
      </c>
      <c r="BY96" s="42">
        <v>97.5</v>
      </c>
      <c r="BZ96" s="42">
        <v>97.5</v>
      </c>
      <c r="CA96" s="42">
        <v>97.5</v>
      </c>
      <c r="CB96" s="42">
        <v>97.5</v>
      </c>
      <c r="CC96" s="42">
        <v>97.5</v>
      </c>
      <c r="CD96" s="42">
        <v>97.5</v>
      </c>
      <c r="CE96" s="42">
        <v>97.5</v>
      </c>
      <c r="CF96" s="42">
        <v>97.5</v>
      </c>
      <c r="CG96" s="42">
        <v>97.5</v>
      </c>
      <c r="CH96" s="42">
        <v>97.5</v>
      </c>
      <c r="CI96" s="42">
        <v>97.5</v>
      </c>
      <c r="CJ96" s="42">
        <v>97.5</v>
      </c>
      <c r="CK96" s="42">
        <v>97.5</v>
      </c>
      <c r="CL96" s="42">
        <v>97.5</v>
      </c>
      <c r="CM96" s="42">
        <v>97.5</v>
      </c>
      <c r="CN96" s="42">
        <v>97.5</v>
      </c>
      <c r="CO96" s="42">
        <v>97.5</v>
      </c>
      <c r="CP96" s="42">
        <v>97.5</v>
      </c>
      <c r="CQ96" s="42">
        <v>97.5</v>
      </c>
      <c r="CR96" s="42">
        <v>97.5</v>
      </c>
      <c r="CS96" s="42">
        <v>97.5</v>
      </c>
      <c r="CT96" s="42">
        <v>100.1</v>
      </c>
      <c r="CU96" s="42">
        <v>100.1</v>
      </c>
      <c r="CV96" s="42">
        <v>100.1</v>
      </c>
      <c r="CW96" s="42">
        <v>100.1</v>
      </c>
      <c r="CX96" s="42">
        <v>100.1</v>
      </c>
      <c r="CY96" s="42">
        <v>100.1</v>
      </c>
      <c r="CZ96" s="42">
        <v>100.1</v>
      </c>
      <c r="DA96" s="42">
        <v>100.1</v>
      </c>
      <c r="DB96" s="42">
        <v>100.1</v>
      </c>
      <c r="DC96" s="42">
        <v>100.1</v>
      </c>
      <c r="DD96" s="42">
        <v>100.1</v>
      </c>
      <c r="DE96" s="42">
        <v>100.1</v>
      </c>
      <c r="DF96" s="42">
        <v>102.6</v>
      </c>
      <c r="DG96" s="42">
        <v>103.9</v>
      </c>
      <c r="DH96" s="42">
        <v>103.9</v>
      </c>
      <c r="DI96" s="42">
        <v>103.9</v>
      </c>
      <c r="DJ96" s="42">
        <v>103.9</v>
      </c>
      <c r="DK96" s="42">
        <v>103.9</v>
      </c>
      <c r="DL96" s="42">
        <v>103.9</v>
      </c>
      <c r="DM96" s="42">
        <v>103.9</v>
      </c>
      <c r="DN96" s="42">
        <v>104.3</v>
      </c>
      <c r="DO96" s="42">
        <v>104.3</v>
      </c>
      <c r="DP96" s="42">
        <v>104.3</v>
      </c>
      <c r="DQ96" s="42">
        <v>104.3</v>
      </c>
      <c r="DR96" s="42">
        <v>104.3</v>
      </c>
      <c r="DS96" s="42">
        <v>104.3</v>
      </c>
      <c r="DT96" s="41">
        <v>5</v>
      </c>
      <c r="DU96" s="42">
        <v>100.3</v>
      </c>
      <c r="DV96" s="42">
        <v>100.3</v>
      </c>
      <c r="DW96" s="42">
        <v>100.3</v>
      </c>
      <c r="DX96" s="42">
        <v>100.3</v>
      </c>
      <c r="DY96" s="42">
        <v>100.3</v>
      </c>
      <c r="DZ96" s="42">
        <v>100.7</v>
      </c>
      <c r="EA96" s="42">
        <v>100.7</v>
      </c>
      <c r="EB96" s="42">
        <v>100.7</v>
      </c>
      <c r="EC96" s="42">
        <v>100.7</v>
      </c>
      <c r="ED96" s="42">
        <v>100.7</v>
      </c>
      <c r="EE96" s="42">
        <v>100.7</v>
      </c>
      <c r="EF96" s="42">
        <v>101.2</v>
      </c>
      <c r="EG96" s="42">
        <v>101.2</v>
      </c>
      <c r="EH96" s="42">
        <v>101.2</v>
      </c>
      <c r="EI96" s="42">
        <v>101.2</v>
      </c>
      <c r="EJ96" s="42">
        <v>102.6</v>
      </c>
      <c r="EK96" s="42">
        <v>105.4</v>
      </c>
      <c r="EL96" s="42">
        <v>105.4</v>
      </c>
      <c r="EM96" s="42">
        <v>105.8</v>
      </c>
      <c r="EN96" s="42">
        <v>105.8</v>
      </c>
      <c r="EO96" s="42">
        <v>105.8</v>
      </c>
      <c r="EP96" s="42">
        <v>107.7</v>
      </c>
      <c r="EQ96" s="42">
        <v>107.7</v>
      </c>
      <c r="ER96" s="42">
        <v>106.6</v>
      </c>
      <c r="ES96" s="42">
        <v>106.6</v>
      </c>
      <c r="ET96" s="42">
        <v>106.6</v>
      </c>
      <c r="EU96" s="42">
        <v>107.2</v>
      </c>
      <c r="EV96" s="42">
        <v>107.2</v>
      </c>
      <c r="EW96" s="42">
        <v>107.2</v>
      </c>
      <c r="EX96" s="42">
        <v>107.3</v>
      </c>
      <c r="EY96" s="42">
        <v>108.4</v>
      </c>
      <c r="EZ96" s="42">
        <v>108.4</v>
      </c>
      <c r="FA96" s="42">
        <v>112.3</v>
      </c>
      <c r="FB96" s="42">
        <v>112.6</v>
      </c>
      <c r="FC96" s="42">
        <v>113.2</v>
      </c>
      <c r="FD96" s="42">
        <v>114.9</v>
      </c>
      <c r="FE96" s="42">
        <v>114.4</v>
      </c>
      <c r="FF96" s="42">
        <v>114.4</v>
      </c>
      <c r="FG96" s="42">
        <v>114.4</v>
      </c>
      <c r="FH96" s="42">
        <v>114.5</v>
      </c>
      <c r="FI96" s="42">
        <v>114.6</v>
      </c>
      <c r="FJ96" s="42">
        <v>114.6</v>
      </c>
      <c r="FK96" s="42">
        <v>114.6</v>
      </c>
      <c r="FL96" s="42">
        <v>114.6</v>
      </c>
      <c r="FM96" s="42">
        <v>115.9</v>
      </c>
      <c r="FN96" s="42">
        <v>116.1</v>
      </c>
      <c r="FO96" s="42">
        <v>116.1</v>
      </c>
      <c r="FP96" s="42">
        <v>116.1</v>
      </c>
      <c r="FQ96" s="42">
        <v>116.3</v>
      </c>
      <c r="FR96" s="42">
        <v>116.3</v>
      </c>
      <c r="FS96" s="42">
        <v>116.6</v>
      </c>
      <c r="FT96" s="42">
        <v>116.8</v>
      </c>
      <c r="FU96" s="42">
        <v>117.4</v>
      </c>
      <c r="FV96" s="42">
        <v>117.4</v>
      </c>
      <c r="FW96" s="42">
        <v>117.36</v>
      </c>
      <c r="FX96" s="42">
        <v>117.84</v>
      </c>
      <c r="FY96" s="42">
        <v>118.6</v>
      </c>
      <c r="FZ96" s="42">
        <v>119.74</v>
      </c>
      <c r="GA96" s="42">
        <v>119.74</v>
      </c>
      <c r="GB96" s="42">
        <v>119.74</v>
      </c>
    </row>
    <row r="97" spans="1:184" s="40" customFormat="1" ht="12" x14ac:dyDescent="0.2">
      <c r="A97" s="40" t="s">
        <v>272</v>
      </c>
      <c r="B97" s="41">
        <v>3</v>
      </c>
      <c r="C97" s="42">
        <v>100</v>
      </c>
      <c r="D97" s="42">
        <v>100</v>
      </c>
      <c r="E97" s="42">
        <v>100</v>
      </c>
      <c r="F97" s="42">
        <v>100</v>
      </c>
      <c r="G97" s="42">
        <v>100</v>
      </c>
      <c r="H97" s="42">
        <v>100</v>
      </c>
      <c r="I97" s="42">
        <v>100</v>
      </c>
      <c r="J97" s="42">
        <v>100</v>
      </c>
      <c r="K97" s="42">
        <v>100</v>
      </c>
      <c r="L97" s="42">
        <v>100</v>
      </c>
      <c r="M97" s="42">
        <v>100</v>
      </c>
      <c r="N97" s="42">
        <v>100</v>
      </c>
      <c r="O97" s="42">
        <v>125</v>
      </c>
      <c r="P97" s="42">
        <v>125</v>
      </c>
      <c r="Q97" s="42">
        <v>132.1</v>
      </c>
      <c r="R97" s="42">
        <v>132.1</v>
      </c>
      <c r="S97" s="42">
        <v>132.1</v>
      </c>
      <c r="T97" s="42">
        <v>132.1</v>
      </c>
      <c r="U97" s="42">
        <v>132.1</v>
      </c>
      <c r="V97" s="42">
        <v>132.1</v>
      </c>
      <c r="W97" s="42">
        <v>132.1</v>
      </c>
      <c r="X97" s="42">
        <v>132.1</v>
      </c>
      <c r="Y97" s="42">
        <v>132.1</v>
      </c>
      <c r="Z97" s="42">
        <v>132.1</v>
      </c>
      <c r="AA97" s="42">
        <v>132.1</v>
      </c>
      <c r="AB97" s="42">
        <v>149.6</v>
      </c>
      <c r="AC97" s="42">
        <v>149.6</v>
      </c>
      <c r="AD97" s="42">
        <v>149.6</v>
      </c>
      <c r="AE97" s="42">
        <v>149.6</v>
      </c>
      <c r="AF97" s="42">
        <v>149.6</v>
      </c>
      <c r="AG97" s="42">
        <v>149.6</v>
      </c>
      <c r="AH97" s="42">
        <v>169.4</v>
      </c>
      <c r="AI97" s="42">
        <v>169.4</v>
      </c>
      <c r="AJ97" s="42">
        <v>169.4</v>
      </c>
      <c r="AK97" s="42">
        <v>169.4</v>
      </c>
      <c r="AL97" s="42">
        <v>169.4</v>
      </c>
      <c r="AM97" s="42">
        <v>169.4</v>
      </c>
      <c r="AN97" s="42">
        <v>169.4</v>
      </c>
      <c r="AO97" s="42">
        <v>169.4</v>
      </c>
      <c r="AP97" s="42">
        <v>169.4</v>
      </c>
      <c r="AQ97" s="42">
        <v>169.4</v>
      </c>
      <c r="AR97" s="42">
        <v>169.4</v>
      </c>
      <c r="AS97" s="42">
        <v>169.4</v>
      </c>
      <c r="AT97" s="42">
        <v>169.4</v>
      </c>
      <c r="AU97" s="42">
        <v>169.4</v>
      </c>
      <c r="AV97" s="42">
        <v>169.4</v>
      </c>
      <c r="AW97" s="42">
        <v>169.4</v>
      </c>
      <c r="AX97" s="42">
        <v>169.4</v>
      </c>
      <c r="AY97" s="42">
        <v>169.4</v>
      </c>
      <c r="AZ97" s="42">
        <v>169.4</v>
      </c>
      <c r="BA97" s="42">
        <v>169.4</v>
      </c>
      <c r="BB97" s="42">
        <v>169.4</v>
      </c>
      <c r="BC97" s="42">
        <v>169.4</v>
      </c>
      <c r="BD97" s="42">
        <v>169.4</v>
      </c>
      <c r="BE97" s="42">
        <v>169.4</v>
      </c>
      <c r="BF97" s="42">
        <v>169.4</v>
      </c>
      <c r="BG97" s="42">
        <v>169.4</v>
      </c>
      <c r="BH97" s="42">
        <v>169.4</v>
      </c>
      <c r="BI97" s="42">
        <v>169.4</v>
      </c>
      <c r="BJ97" s="42">
        <v>169.4</v>
      </c>
      <c r="BK97" s="41">
        <v>6</v>
      </c>
      <c r="BL97" s="42">
        <v>100</v>
      </c>
      <c r="BM97" s="42">
        <v>100</v>
      </c>
      <c r="BN97" s="42">
        <v>100</v>
      </c>
      <c r="BO97" s="42">
        <v>100</v>
      </c>
      <c r="BP97" s="42">
        <v>100</v>
      </c>
      <c r="BQ97" s="42">
        <v>100</v>
      </c>
      <c r="BR97" s="42">
        <v>100</v>
      </c>
      <c r="BS97" s="42">
        <v>100</v>
      </c>
      <c r="BT97" s="42">
        <v>100</v>
      </c>
      <c r="BU97" s="42">
        <v>100</v>
      </c>
      <c r="BV97" s="42">
        <v>100</v>
      </c>
      <c r="BW97" s="42">
        <v>100</v>
      </c>
      <c r="BX97" s="42">
        <v>100</v>
      </c>
      <c r="BY97" s="42">
        <v>100</v>
      </c>
      <c r="BZ97" s="42">
        <v>100</v>
      </c>
      <c r="CA97" s="42">
        <v>100</v>
      </c>
      <c r="CB97" s="42">
        <v>100</v>
      </c>
      <c r="CC97" s="42">
        <v>100</v>
      </c>
      <c r="CD97" s="42">
        <v>100</v>
      </c>
      <c r="CE97" s="42">
        <v>100</v>
      </c>
      <c r="CF97" s="42">
        <v>100</v>
      </c>
      <c r="CG97" s="42">
        <v>100</v>
      </c>
      <c r="CH97" s="42">
        <v>108.8</v>
      </c>
      <c r="CI97" s="42">
        <v>108.8</v>
      </c>
      <c r="CJ97" s="42">
        <v>108.8</v>
      </c>
      <c r="CK97" s="42">
        <v>108.8</v>
      </c>
      <c r="CL97" s="42">
        <v>108.8</v>
      </c>
      <c r="CM97" s="42">
        <v>108.8</v>
      </c>
      <c r="CN97" s="42">
        <v>108.8</v>
      </c>
      <c r="CO97" s="42">
        <v>108.8</v>
      </c>
      <c r="CP97" s="42">
        <v>108.8</v>
      </c>
      <c r="CQ97" s="42">
        <v>108.8</v>
      </c>
      <c r="CR97" s="42">
        <v>108.8</v>
      </c>
      <c r="CS97" s="42">
        <v>108.8</v>
      </c>
      <c r="CT97" s="42">
        <v>108.8</v>
      </c>
      <c r="CU97" s="42">
        <v>108.8</v>
      </c>
      <c r="CV97" s="42">
        <v>108.8</v>
      </c>
      <c r="CW97" s="42">
        <v>108.8</v>
      </c>
      <c r="CX97" s="42">
        <v>108.8</v>
      </c>
      <c r="CY97" s="42">
        <v>108.8</v>
      </c>
      <c r="CZ97" s="42">
        <v>108.8</v>
      </c>
      <c r="DA97" s="42">
        <v>108.8</v>
      </c>
      <c r="DB97" s="42">
        <v>111.5</v>
      </c>
      <c r="DC97" s="42">
        <v>111.5</v>
      </c>
      <c r="DD97" s="42">
        <v>111.5</v>
      </c>
      <c r="DE97" s="42">
        <v>111.5</v>
      </c>
      <c r="DF97" s="42">
        <v>122.4</v>
      </c>
      <c r="DG97" s="42">
        <v>122.6</v>
      </c>
      <c r="DH97" s="42">
        <v>137</v>
      </c>
      <c r="DI97" s="42">
        <v>132.1</v>
      </c>
      <c r="DJ97" s="42">
        <v>129.30000000000001</v>
      </c>
      <c r="DK97" s="42">
        <v>131.5</v>
      </c>
      <c r="DL97" s="42">
        <v>126.7</v>
      </c>
      <c r="DM97" s="42">
        <v>126.7</v>
      </c>
      <c r="DN97" s="42">
        <v>126.7</v>
      </c>
      <c r="DO97" s="42">
        <v>126.7</v>
      </c>
      <c r="DP97" s="42">
        <v>129.4</v>
      </c>
      <c r="DQ97" s="42">
        <v>129.4</v>
      </c>
      <c r="DR97" s="42">
        <v>129.4</v>
      </c>
      <c r="DS97" s="42">
        <v>119</v>
      </c>
      <c r="DT97" s="41">
        <v>3</v>
      </c>
      <c r="DU97" s="42">
        <v>96.6</v>
      </c>
      <c r="DV97" s="42">
        <v>94.3</v>
      </c>
      <c r="DW97" s="42">
        <v>95</v>
      </c>
      <c r="DX97" s="42">
        <v>94.7</v>
      </c>
      <c r="DY97" s="42">
        <v>94.7</v>
      </c>
      <c r="DZ97" s="42">
        <v>95.1</v>
      </c>
      <c r="EA97" s="42">
        <v>95.1</v>
      </c>
      <c r="EB97" s="42">
        <v>93.1</v>
      </c>
      <c r="EC97" s="42">
        <v>93.7</v>
      </c>
      <c r="ED97" s="42">
        <v>93.1</v>
      </c>
      <c r="EE97" s="42">
        <v>93.1</v>
      </c>
      <c r="EF97" s="42">
        <v>93.1</v>
      </c>
      <c r="EG97" s="42">
        <v>95.3</v>
      </c>
      <c r="EH97" s="42">
        <v>97.5</v>
      </c>
      <c r="EI97" s="42">
        <v>97.5</v>
      </c>
      <c r="EJ97" s="42">
        <v>104.4</v>
      </c>
      <c r="EK97" s="42">
        <v>104.4</v>
      </c>
      <c r="EL97" s="42">
        <v>104.4</v>
      </c>
      <c r="EM97" s="42">
        <v>103.9</v>
      </c>
      <c r="EN97" s="42">
        <v>103.9</v>
      </c>
      <c r="EO97" s="42">
        <v>103.9</v>
      </c>
      <c r="EP97" s="42">
        <v>103.9</v>
      </c>
      <c r="EQ97" s="42">
        <v>103.9</v>
      </c>
      <c r="ER97" s="42">
        <v>103.9</v>
      </c>
      <c r="ES97" s="42">
        <v>103.9</v>
      </c>
      <c r="ET97" s="42">
        <v>104.4</v>
      </c>
      <c r="EU97" s="42">
        <v>104.4</v>
      </c>
      <c r="EV97" s="42">
        <v>104.4</v>
      </c>
      <c r="EW97" s="42">
        <v>104.4</v>
      </c>
      <c r="EX97" s="42">
        <v>103.2</v>
      </c>
      <c r="EY97" s="42">
        <v>103.2</v>
      </c>
      <c r="EZ97" s="42">
        <v>103.2</v>
      </c>
      <c r="FA97" s="42">
        <v>103.2</v>
      </c>
      <c r="FB97" s="42">
        <v>102.6</v>
      </c>
      <c r="FC97" s="42">
        <v>102.6</v>
      </c>
      <c r="FD97" s="42">
        <v>102.6</v>
      </c>
      <c r="FE97" s="42">
        <v>101.2</v>
      </c>
      <c r="FF97" s="42">
        <v>101.2</v>
      </c>
      <c r="FG97" s="42">
        <v>101.2</v>
      </c>
      <c r="FH97" s="42">
        <v>101.2</v>
      </c>
      <c r="FI97" s="42">
        <v>101.2</v>
      </c>
      <c r="FJ97" s="42">
        <v>100.7</v>
      </c>
      <c r="FK97" s="42">
        <v>100.7</v>
      </c>
      <c r="FL97" s="42">
        <v>100.7</v>
      </c>
      <c r="FM97" s="42">
        <v>100.7</v>
      </c>
      <c r="FN97" s="42">
        <v>101.2</v>
      </c>
      <c r="FO97" s="42">
        <v>101.2</v>
      </c>
      <c r="FP97" s="42">
        <v>101.2</v>
      </c>
      <c r="FQ97" s="42">
        <v>101.2</v>
      </c>
      <c r="FR97" s="42">
        <v>101.5</v>
      </c>
      <c r="FS97" s="42">
        <v>101.5</v>
      </c>
      <c r="FT97" s="42">
        <v>103</v>
      </c>
      <c r="FU97" s="42">
        <v>103</v>
      </c>
      <c r="FV97" s="42">
        <v>104.8</v>
      </c>
      <c r="FW97" s="42">
        <v>104.76666666666667</v>
      </c>
      <c r="FX97" s="42">
        <v>104.76666666666667</v>
      </c>
      <c r="FY97" s="42">
        <v>111.56666666666668</v>
      </c>
      <c r="FZ97" s="42">
        <v>111.56666666666668</v>
      </c>
      <c r="GA97" s="42">
        <v>111.56666666666668</v>
      </c>
      <c r="GB97" s="42">
        <v>111.56666666666668</v>
      </c>
    </row>
    <row r="98" spans="1:184" x14ac:dyDescent="0.25">
      <c r="A98" t="s">
        <v>273</v>
      </c>
      <c r="B98" s="37">
        <f>SUM(B99:B100)</f>
        <v>26</v>
      </c>
      <c r="C98" s="38">
        <f t="shared" ref="C98:BJ98" si="79">(C99*$B$99+C100*$B$100)/$B$98</f>
        <v>100.48076923076923</v>
      </c>
      <c r="D98" s="38">
        <f t="shared" si="79"/>
        <v>100.07692307692308</v>
      </c>
      <c r="E98" s="38">
        <f t="shared" si="79"/>
        <v>99.996153846153845</v>
      </c>
      <c r="F98" s="38">
        <f t="shared" si="79"/>
        <v>100.13846153846154</v>
      </c>
      <c r="G98" s="38">
        <f t="shared" si="79"/>
        <v>100.0653846153846</v>
      </c>
      <c r="H98" s="38">
        <f t="shared" si="79"/>
        <v>101.01538461538462</v>
      </c>
      <c r="I98" s="38">
        <f t="shared" si="79"/>
        <v>101.01538461538462</v>
      </c>
      <c r="J98" s="38">
        <f t="shared" si="79"/>
        <v>101.37692307692308</v>
      </c>
      <c r="K98" s="38">
        <f t="shared" si="79"/>
        <v>101.83076923076922</v>
      </c>
      <c r="L98" s="38">
        <f t="shared" si="79"/>
        <v>102.45769230769231</v>
      </c>
      <c r="M98" s="38">
        <f t="shared" si="79"/>
        <v>103.61923076923077</v>
      </c>
      <c r="N98" s="38">
        <f t="shared" si="79"/>
        <v>103.61923076923077</v>
      </c>
      <c r="O98" s="38">
        <f t="shared" si="79"/>
        <v>103.61923076923077</v>
      </c>
      <c r="P98" s="38">
        <f t="shared" si="79"/>
        <v>103.91538461538462</v>
      </c>
      <c r="Q98" s="38">
        <f t="shared" si="79"/>
        <v>104.51923076923077</v>
      </c>
      <c r="R98" s="38">
        <f t="shared" si="79"/>
        <v>106.98076923076923</v>
      </c>
      <c r="S98" s="38">
        <f t="shared" si="79"/>
        <v>106.98076923076923</v>
      </c>
      <c r="T98" s="38">
        <f t="shared" si="79"/>
        <v>106.98076923076923</v>
      </c>
      <c r="U98" s="38">
        <f t="shared" si="79"/>
        <v>115.31153846153846</v>
      </c>
      <c r="V98" s="38">
        <f t="shared" si="79"/>
        <v>115.47307692307692</v>
      </c>
      <c r="W98" s="38">
        <f t="shared" si="79"/>
        <v>115.74230769230768</v>
      </c>
      <c r="X98" s="38">
        <f t="shared" si="79"/>
        <v>116.98076923076923</v>
      </c>
      <c r="Y98" s="38">
        <f t="shared" si="79"/>
        <v>116.98076923076923</v>
      </c>
      <c r="Z98" s="38">
        <f t="shared" si="79"/>
        <v>117.03461538461536</v>
      </c>
      <c r="AA98" s="38">
        <f t="shared" si="79"/>
        <v>117.03461538461536</v>
      </c>
      <c r="AB98" s="38">
        <f t="shared" si="79"/>
        <v>117.03461538461536</v>
      </c>
      <c r="AC98" s="38">
        <f t="shared" si="79"/>
        <v>119.58846153846154</v>
      </c>
      <c r="AD98" s="38">
        <f t="shared" si="79"/>
        <v>119.58846153846154</v>
      </c>
      <c r="AE98" s="38">
        <f t="shared" si="79"/>
        <v>122.84615384615384</v>
      </c>
      <c r="AF98" s="38">
        <f t="shared" si="79"/>
        <v>123.38461538461539</v>
      </c>
      <c r="AG98" s="38">
        <f t="shared" si="79"/>
        <v>124.58461538461538</v>
      </c>
      <c r="AH98" s="38">
        <f t="shared" si="79"/>
        <v>124.87692307692308</v>
      </c>
      <c r="AI98" s="38">
        <f t="shared" si="79"/>
        <v>127.21538461538461</v>
      </c>
      <c r="AJ98" s="38">
        <f t="shared" si="79"/>
        <v>129.2076923076923</v>
      </c>
      <c r="AK98" s="38">
        <f t="shared" si="79"/>
        <v>131.18846153846155</v>
      </c>
      <c r="AL98" s="38">
        <f t="shared" si="79"/>
        <v>131.18846153846155</v>
      </c>
      <c r="AM98" s="38">
        <f t="shared" si="79"/>
        <v>131.18846153846155</v>
      </c>
      <c r="AN98" s="38">
        <f t="shared" si="79"/>
        <v>131.18846153846155</v>
      </c>
      <c r="AO98" s="38">
        <f t="shared" si="79"/>
        <v>131.69999999999999</v>
      </c>
      <c r="AP98" s="38">
        <f t="shared" si="79"/>
        <v>134.62307692307692</v>
      </c>
      <c r="AQ98" s="38">
        <f t="shared" si="79"/>
        <v>134.62307692307692</v>
      </c>
      <c r="AR98" s="38">
        <f t="shared" si="79"/>
        <v>137.10000000000002</v>
      </c>
      <c r="AS98" s="38">
        <f t="shared" si="79"/>
        <v>138.6076923076923</v>
      </c>
      <c r="AT98" s="38">
        <f t="shared" si="79"/>
        <v>138.6076923076923</v>
      </c>
      <c r="AU98" s="38">
        <f t="shared" si="79"/>
        <v>138.6076923076923</v>
      </c>
      <c r="AV98" s="38">
        <f t="shared" si="79"/>
        <v>138.6076923076923</v>
      </c>
      <c r="AW98" s="38">
        <f t="shared" si="79"/>
        <v>138.6076923076923</v>
      </c>
      <c r="AX98" s="38">
        <f t="shared" si="79"/>
        <v>138.6076923076923</v>
      </c>
      <c r="AY98" s="38">
        <f t="shared" si="79"/>
        <v>138.89999999999998</v>
      </c>
      <c r="AZ98" s="38">
        <f t="shared" si="79"/>
        <v>138.49615384615385</v>
      </c>
      <c r="BA98" s="38">
        <f t="shared" si="79"/>
        <v>139.88461538461539</v>
      </c>
      <c r="BB98" s="38">
        <f t="shared" si="79"/>
        <v>140.17692307692309</v>
      </c>
      <c r="BC98" s="38">
        <f t="shared" si="79"/>
        <v>140.76153846153846</v>
      </c>
      <c r="BD98" s="38">
        <f t="shared" si="79"/>
        <v>138.27692307692308</v>
      </c>
      <c r="BE98" s="38">
        <f t="shared" si="79"/>
        <v>138.27692307692308</v>
      </c>
      <c r="BF98" s="38">
        <f t="shared" si="79"/>
        <v>138.46538461538461</v>
      </c>
      <c r="BG98" s="38">
        <f t="shared" si="79"/>
        <v>138.46538461538461</v>
      </c>
      <c r="BH98" s="38">
        <f t="shared" si="79"/>
        <v>138.46538461538461</v>
      </c>
      <c r="BI98" s="38">
        <f t="shared" si="79"/>
        <v>138.73461538461535</v>
      </c>
      <c r="BJ98" s="38">
        <f t="shared" si="79"/>
        <v>138.19615384615383</v>
      </c>
      <c r="BK98" s="37">
        <f>SUM(BK99:BK100)</f>
        <v>21</v>
      </c>
      <c r="BL98" s="38">
        <f>(BL99*$BK$99+BL100*$BK$100)/$BK$98</f>
        <v>102.28571428571429</v>
      </c>
      <c r="BM98" s="38">
        <f t="shared" ref="BM98:DS98" si="80">(BM99*$BK$99+BM100*$BK$100)/$BK$98</f>
        <v>102.5904761904762</v>
      </c>
      <c r="BN98" s="38">
        <f t="shared" si="80"/>
        <v>104.11428571428571</v>
      </c>
      <c r="BO98" s="38">
        <f t="shared" si="80"/>
        <v>104.11428571428571</v>
      </c>
      <c r="BP98" s="38">
        <f t="shared" si="80"/>
        <v>104.11428571428571</v>
      </c>
      <c r="BQ98" s="38">
        <f t="shared" si="80"/>
        <v>104.11428571428571</v>
      </c>
      <c r="BR98" s="38">
        <f t="shared" si="80"/>
        <v>104.11428571428571</v>
      </c>
      <c r="BS98" s="38">
        <f t="shared" si="80"/>
        <v>107.92380952380952</v>
      </c>
      <c r="BT98" s="38">
        <f t="shared" si="80"/>
        <v>108.60952380952382</v>
      </c>
      <c r="BU98" s="38">
        <f t="shared" si="80"/>
        <v>110.79047619047618</v>
      </c>
      <c r="BV98" s="38">
        <f t="shared" si="80"/>
        <v>111.47619047619048</v>
      </c>
      <c r="BW98" s="38">
        <f t="shared" si="80"/>
        <v>111.70476190476191</v>
      </c>
      <c r="BX98" s="38">
        <f t="shared" si="80"/>
        <v>111.62857142857142</v>
      </c>
      <c r="BY98" s="38">
        <f t="shared" si="80"/>
        <v>111.93333333333332</v>
      </c>
      <c r="BZ98" s="38">
        <f t="shared" si="80"/>
        <v>112.84761904761906</v>
      </c>
      <c r="CA98" s="38">
        <f t="shared" si="80"/>
        <v>113.06190476190477</v>
      </c>
      <c r="CB98" s="38">
        <f t="shared" si="80"/>
        <v>113.18095238095239</v>
      </c>
      <c r="CC98" s="38">
        <f t="shared" si="80"/>
        <v>112.9904761904762</v>
      </c>
      <c r="CD98" s="38">
        <f t="shared" si="80"/>
        <v>115.35238095238095</v>
      </c>
      <c r="CE98" s="38">
        <f t="shared" si="80"/>
        <v>115.0904761904762</v>
      </c>
      <c r="CF98" s="38">
        <f t="shared" si="80"/>
        <v>115.0904761904762</v>
      </c>
      <c r="CG98" s="38">
        <f t="shared" si="80"/>
        <v>114.49523809523809</v>
      </c>
      <c r="CH98" s="38">
        <f t="shared" si="80"/>
        <v>114.49523809523809</v>
      </c>
      <c r="CI98" s="38">
        <f t="shared" si="80"/>
        <v>116.00476190476191</v>
      </c>
      <c r="CJ98" s="38">
        <f t="shared" si="80"/>
        <v>116.6</v>
      </c>
      <c r="CK98" s="38">
        <f t="shared" si="80"/>
        <v>115.45714285714286</v>
      </c>
      <c r="CL98" s="38">
        <f t="shared" si="80"/>
        <v>115.45714285714286</v>
      </c>
      <c r="CM98" s="38">
        <f t="shared" si="80"/>
        <v>115.3047619047619</v>
      </c>
      <c r="CN98" s="38">
        <f t="shared" si="80"/>
        <v>115.57142857142857</v>
      </c>
      <c r="CO98" s="38">
        <f t="shared" si="80"/>
        <v>115.57142857142857</v>
      </c>
      <c r="CP98" s="38">
        <f t="shared" si="80"/>
        <v>115.57142857142857</v>
      </c>
      <c r="CQ98" s="38">
        <f t="shared" si="80"/>
        <v>115.03809523809525</v>
      </c>
      <c r="CR98" s="38">
        <f t="shared" si="80"/>
        <v>115.63333333333334</v>
      </c>
      <c r="CS98" s="38">
        <f t="shared" si="80"/>
        <v>119.51904761904763</v>
      </c>
      <c r="CT98" s="38">
        <f t="shared" si="80"/>
        <v>122.94761904761906</v>
      </c>
      <c r="CU98" s="38">
        <f t="shared" si="80"/>
        <v>123.02380952380952</v>
      </c>
      <c r="CV98" s="38">
        <f t="shared" si="80"/>
        <v>123.0952380952381</v>
      </c>
      <c r="CW98" s="38">
        <f t="shared" si="80"/>
        <v>123.32380952380953</v>
      </c>
      <c r="CX98" s="38">
        <f t="shared" si="80"/>
        <v>123.32380952380953</v>
      </c>
      <c r="CY98" s="38">
        <f t="shared" si="80"/>
        <v>123.4</v>
      </c>
      <c r="CZ98" s="38">
        <f t="shared" si="80"/>
        <v>123.4</v>
      </c>
      <c r="DA98" s="38">
        <f t="shared" si="80"/>
        <v>122.1047619047619</v>
      </c>
      <c r="DB98" s="38">
        <f t="shared" si="80"/>
        <v>127.13333333333334</v>
      </c>
      <c r="DC98" s="38">
        <f t="shared" si="80"/>
        <v>127.13333333333334</v>
      </c>
      <c r="DD98" s="38">
        <f t="shared" si="80"/>
        <v>127.5095238095238</v>
      </c>
      <c r="DE98" s="38">
        <f t="shared" si="80"/>
        <v>127.5095238095238</v>
      </c>
      <c r="DF98" s="38">
        <f t="shared" si="80"/>
        <v>127.5095238095238</v>
      </c>
      <c r="DG98" s="38">
        <f t="shared" si="80"/>
        <v>132.19999999999999</v>
      </c>
      <c r="DH98" s="38">
        <f t="shared" si="80"/>
        <v>131.87619047619049</v>
      </c>
      <c r="DI98" s="38">
        <f t="shared" si="80"/>
        <v>132.37142857142857</v>
      </c>
      <c r="DJ98" s="38">
        <f t="shared" si="80"/>
        <v>132.34761904761905</v>
      </c>
      <c r="DK98" s="38">
        <f t="shared" si="80"/>
        <v>136.99523809523811</v>
      </c>
      <c r="DL98" s="38">
        <f t="shared" si="80"/>
        <v>136.99523809523811</v>
      </c>
      <c r="DM98" s="38">
        <f t="shared" si="80"/>
        <v>136.94761904761904</v>
      </c>
      <c r="DN98" s="38">
        <f t="shared" si="80"/>
        <v>137.02380952380952</v>
      </c>
      <c r="DO98" s="38">
        <f t="shared" si="80"/>
        <v>137.54761904761904</v>
      </c>
      <c r="DP98" s="38">
        <f t="shared" si="80"/>
        <v>138.55714285714285</v>
      </c>
      <c r="DQ98" s="38">
        <f t="shared" si="80"/>
        <v>138.65238095238095</v>
      </c>
      <c r="DR98" s="38">
        <f t="shared" si="80"/>
        <v>139.29523809523809</v>
      </c>
      <c r="DS98" s="38">
        <f t="shared" si="80"/>
        <v>139.44761904761904</v>
      </c>
      <c r="DT98" s="37">
        <f>SUM(DT99:DT100)</f>
        <v>25</v>
      </c>
      <c r="DU98" s="39">
        <f>(DU99*$DT$99+DU100*$DT$100)/$DT$98</f>
        <v>102.08</v>
      </c>
      <c r="DV98" s="39">
        <f t="shared" ref="DV98:GB98" si="81">(DV99*$DT$99+DV100*$DT$100)/$DT$98</f>
        <v>102.44</v>
      </c>
      <c r="DW98" s="39">
        <f t="shared" si="81"/>
        <v>102.44</v>
      </c>
      <c r="DX98" s="39">
        <f t="shared" si="81"/>
        <v>102.44</v>
      </c>
      <c r="DY98" s="39">
        <f t="shared" si="81"/>
        <v>102.36</v>
      </c>
      <c r="DZ98" s="39">
        <f t="shared" si="81"/>
        <v>102.84</v>
      </c>
      <c r="EA98" s="39">
        <f t="shared" si="81"/>
        <v>104.48</v>
      </c>
      <c r="EB98" s="39">
        <f t="shared" si="81"/>
        <v>105.14</v>
      </c>
      <c r="EC98" s="39">
        <f t="shared" si="81"/>
        <v>105.24</v>
      </c>
      <c r="ED98" s="39">
        <f t="shared" si="81"/>
        <v>106.06</v>
      </c>
      <c r="EE98" s="39">
        <f t="shared" si="81"/>
        <v>105.6</v>
      </c>
      <c r="EF98" s="39">
        <f t="shared" si="81"/>
        <v>106.04</v>
      </c>
      <c r="EG98" s="39">
        <f t="shared" si="81"/>
        <v>106.66</v>
      </c>
      <c r="EH98" s="39">
        <f t="shared" si="81"/>
        <v>105.96</v>
      </c>
      <c r="EI98" s="39">
        <f t="shared" si="81"/>
        <v>108.66</v>
      </c>
      <c r="EJ98" s="39">
        <f t="shared" si="81"/>
        <v>110</v>
      </c>
      <c r="EK98" s="39">
        <f t="shared" si="81"/>
        <v>110.48</v>
      </c>
      <c r="EL98" s="39">
        <f t="shared" si="81"/>
        <v>110.58</v>
      </c>
      <c r="EM98" s="39">
        <f t="shared" si="81"/>
        <v>110.56</v>
      </c>
      <c r="EN98" s="39">
        <f t="shared" si="81"/>
        <v>110.48</v>
      </c>
      <c r="EO98" s="39">
        <f t="shared" si="81"/>
        <v>113.18</v>
      </c>
      <c r="EP98" s="39">
        <f t="shared" si="81"/>
        <v>113.34</v>
      </c>
      <c r="EQ98" s="39">
        <f t="shared" si="81"/>
        <v>112.6</v>
      </c>
      <c r="ER98" s="39">
        <f t="shared" si="81"/>
        <v>112.74</v>
      </c>
      <c r="ES98" s="39">
        <f t="shared" si="81"/>
        <v>113.08</v>
      </c>
      <c r="ET98" s="39">
        <f t="shared" si="81"/>
        <v>115.16</v>
      </c>
      <c r="EU98" s="39">
        <f t="shared" si="81"/>
        <v>115.28</v>
      </c>
      <c r="EV98" s="39">
        <f t="shared" si="81"/>
        <v>115.34</v>
      </c>
      <c r="EW98" s="39">
        <f t="shared" si="81"/>
        <v>115.28</v>
      </c>
      <c r="EX98" s="39">
        <f t="shared" si="81"/>
        <v>115.46</v>
      </c>
      <c r="EY98" s="39">
        <f t="shared" si="81"/>
        <v>115.4</v>
      </c>
      <c r="EZ98" s="39">
        <f t="shared" si="81"/>
        <v>115.58</v>
      </c>
      <c r="FA98" s="39">
        <f t="shared" si="81"/>
        <v>115.78</v>
      </c>
      <c r="FB98" s="39">
        <f t="shared" si="81"/>
        <v>115.72</v>
      </c>
      <c r="FC98" s="39">
        <f t="shared" si="81"/>
        <v>116.12</v>
      </c>
      <c r="FD98" s="39">
        <f t="shared" si="81"/>
        <v>116.08</v>
      </c>
      <c r="FE98" s="39">
        <f t="shared" si="81"/>
        <v>115.94</v>
      </c>
      <c r="FF98" s="39">
        <f t="shared" si="81"/>
        <v>115.76</v>
      </c>
      <c r="FG98" s="39">
        <f t="shared" si="81"/>
        <v>115.84</v>
      </c>
      <c r="FH98" s="39">
        <f t="shared" si="81"/>
        <v>115.92</v>
      </c>
      <c r="FI98" s="39">
        <f t="shared" si="81"/>
        <v>115.78</v>
      </c>
      <c r="FJ98" s="39">
        <f t="shared" si="81"/>
        <v>115.92</v>
      </c>
      <c r="FK98" s="39">
        <f t="shared" si="81"/>
        <v>115.82</v>
      </c>
      <c r="FL98" s="39">
        <f t="shared" si="81"/>
        <v>115.86</v>
      </c>
      <c r="FM98" s="39">
        <f t="shared" si="81"/>
        <v>116.66</v>
      </c>
      <c r="FN98" s="39">
        <f t="shared" si="81"/>
        <v>117.04</v>
      </c>
      <c r="FO98" s="39">
        <f t="shared" si="81"/>
        <v>117.16</v>
      </c>
      <c r="FP98" s="39">
        <f t="shared" si="81"/>
        <v>117.34</v>
      </c>
      <c r="FQ98" s="39">
        <f t="shared" si="81"/>
        <v>118.42</v>
      </c>
      <c r="FR98" s="38">
        <f t="shared" si="81"/>
        <v>118.8</v>
      </c>
      <c r="FS98" s="38">
        <f t="shared" si="81"/>
        <v>118.98</v>
      </c>
      <c r="FT98" s="38">
        <f t="shared" si="81"/>
        <v>119.16</v>
      </c>
      <c r="FU98" s="38">
        <f t="shared" si="81"/>
        <v>119.34</v>
      </c>
      <c r="FV98" s="38">
        <f t="shared" si="81"/>
        <v>119.92</v>
      </c>
      <c r="FW98" s="38">
        <f t="shared" si="81"/>
        <v>120.99600000000001</v>
      </c>
      <c r="FX98" s="38">
        <f t="shared" si="81"/>
        <v>122.956</v>
      </c>
      <c r="FY98" s="38">
        <f t="shared" si="81"/>
        <v>123.95599999999999</v>
      </c>
      <c r="FZ98" s="38">
        <f t="shared" si="81"/>
        <v>124.152</v>
      </c>
      <c r="GA98" s="38">
        <f t="shared" si="81"/>
        <v>124.46400000000001</v>
      </c>
      <c r="GB98" s="38">
        <f t="shared" si="81"/>
        <v>125.352</v>
      </c>
    </row>
    <row r="99" spans="1:184" s="40" customFormat="1" ht="12" x14ac:dyDescent="0.2">
      <c r="A99" s="40" t="s">
        <v>274</v>
      </c>
      <c r="B99" s="41">
        <v>19</v>
      </c>
      <c r="C99" s="42">
        <v>100.4</v>
      </c>
      <c r="D99" s="42">
        <v>100.4</v>
      </c>
      <c r="E99" s="42">
        <v>100.4</v>
      </c>
      <c r="F99" s="42">
        <v>100.3</v>
      </c>
      <c r="G99" s="42">
        <v>100.2</v>
      </c>
      <c r="H99" s="42">
        <v>101.5</v>
      </c>
      <c r="I99" s="42">
        <v>101.5</v>
      </c>
      <c r="J99" s="42">
        <v>101.7</v>
      </c>
      <c r="K99" s="42">
        <v>102.1</v>
      </c>
      <c r="L99" s="42">
        <v>102.7</v>
      </c>
      <c r="M99" s="42">
        <v>103.7</v>
      </c>
      <c r="N99" s="42">
        <v>103.7</v>
      </c>
      <c r="O99" s="42">
        <v>103.7</v>
      </c>
      <c r="P99" s="42">
        <v>103.7</v>
      </c>
      <c r="Q99" s="42">
        <v>103.9</v>
      </c>
      <c r="R99" s="42">
        <v>106.9</v>
      </c>
      <c r="S99" s="42">
        <v>106.9</v>
      </c>
      <c r="T99" s="42">
        <v>106.9</v>
      </c>
      <c r="U99" s="42">
        <v>118.3</v>
      </c>
      <c r="V99" s="42">
        <v>118.3</v>
      </c>
      <c r="W99" s="42">
        <v>118.3</v>
      </c>
      <c r="X99" s="42">
        <v>118.3</v>
      </c>
      <c r="Y99" s="42">
        <v>118.3</v>
      </c>
      <c r="Z99" s="42">
        <v>118.3</v>
      </c>
      <c r="AA99" s="42">
        <v>118.3</v>
      </c>
      <c r="AB99" s="42">
        <v>118.3</v>
      </c>
      <c r="AC99" s="42">
        <v>120.1</v>
      </c>
      <c r="AD99" s="42">
        <v>120.1</v>
      </c>
      <c r="AE99" s="42">
        <v>120.1</v>
      </c>
      <c r="AF99" s="42">
        <v>120.1</v>
      </c>
      <c r="AG99" s="42">
        <v>121.3</v>
      </c>
      <c r="AH99" s="42">
        <v>121.7</v>
      </c>
      <c r="AI99" s="42">
        <v>124.9</v>
      </c>
      <c r="AJ99" s="42">
        <v>124.9</v>
      </c>
      <c r="AK99" s="42">
        <v>126.1</v>
      </c>
      <c r="AL99" s="42">
        <v>126.1</v>
      </c>
      <c r="AM99" s="42">
        <v>126.1</v>
      </c>
      <c r="AN99" s="42">
        <v>126.1</v>
      </c>
      <c r="AO99" s="42">
        <v>126.1</v>
      </c>
      <c r="AP99" s="42">
        <v>130.1</v>
      </c>
      <c r="AQ99" s="42">
        <v>130.1</v>
      </c>
      <c r="AR99" s="42">
        <v>130.1</v>
      </c>
      <c r="AS99" s="42">
        <v>130.1</v>
      </c>
      <c r="AT99" s="42">
        <v>130.1</v>
      </c>
      <c r="AU99" s="42">
        <v>130.1</v>
      </c>
      <c r="AV99" s="42">
        <v>130.1</v>
      </c>
      <c r="AW99" s="42">
        <v>130.1</v>
      </c>
      <c r="AX99" s="42">
        <v>130.1</v>
      </c>
      <c r="AY99" s="42">
        <v>130.5</v>
      </c>
      <c r="AZ99" s="42">
        <v>130.5</v>
      </c>
      <c r="BA99" s="42">
        <v>132.4</v>
      </c>
      <c r="BB99" s="42">
        <v>132.80000000000001</v>
      </c>
      <c r="BC99" s="42">
        <v>133.6</v>
      </c>
      <c r="BD99" s="42">
        <v>130.19999999999999</v>
      </c>
      <c r="BE99" s="42">
        <v>130.19999999999999</v>
      </c>
      <c r="BF99" s="42">
        <v>130.19999999999999</v>
      </c>
      <c r="BG99" s="42">
        <v>130.19999999999999</v>
      </c>
      <c r="BH99" s="42">
        <v>130.19999999999999</v>
      </c>
      <c r="BI99" s="42">
        <v>130.19999999999999</v>
      </c>
      <c r="BJ99" s="42">
        <v>130.19999999999999</v>
      </c>
      <c r="BK99" s="41">
        <v>16</v>
      </c>
      <c r="BL99" s="42">
        <v>103</v>
      </c>
      <c r="BM99" s="42">
        <v>103.4</v>
      </c>
      <c r="BN99" s="42">
        <v>105.4</v>
      </c>
      <c r="BO99" s="42">
        <v>105.4</v>
      </c>
      <c r="BP99" s="42">
        <v>105.4</v>
      </c>
      <c r="BQ99" s="42">
        <v>105.4</v>
      </c>
      <c r="BR99" s="42">
        <v>105.4</v>
      </c>
      <c r="BS99" s="42">
        <v>110.4</v>
      </c>
      <c r="BT99" s="42">
        <v>111.3</v>
      </c>
      <c r="BU99" s="42">
        <v>112.6</v>
      </c>
      <c r="BV99" s="42">
        <v>113.5</v>
      </c>
      <c r="BW99" s="42">
        <v>113.8</v>
      </c>
      <c r="BX99" s="42">
        <v>113.7</v>
      </c>
      <c r="BY99" s="42">
        <v>114.1</v>
      </c>
      <c r="BZ99" s="42">
        <v>115.3</v>
      </c>
      <c r="CA99" s="42">
        <v>115.3</v>
      </c>
      <c r="CB99" s="42">
        <v>115.3</v>
      </c>
      <c r="CC99" s="42">
        <v>115.3</v>
      </c>
      <c r="CD99" s="42">
        <v>118.4</v>
      </c>
      <c r="CE99" s="42">
        <v>118.4</v>
      </c>
      <c r="CF99" s="42">
        <v>118.4</v>
      </c>
      <c r="CG99" s="42">
        <v>118.4</v>
      </c>
      <c r="CH99" s="42">
        <v>118.4</v>
      </c>
      <c r="CI99" s="42">
        <v>120.1</v>
      </c>
      <c r="CJ99" s="42">
        <v>121.6</v>
      </c>
      <c r="CK99" s="42">
        <v>120.1</v>
      </c>
      <c r="CL99" s="42">
        <v>120.1</v>
      </c>
      <c r="CM99" s="42">
        <v>119.9</v>
      </c>
      <c r="CN99" s="42">
        <v>120</v>
      </c>
      <c r="CO99" s="42">
        <v>120</v>
      </c>
      <c r="CP99" s="42">
        <v>120</v>
      </c>
      <c r="CQ99" s="42">
        <v>119.3</v>
      </c>
      <c r="CR99" s="42">
        <v>119.3</v>
      </c>
      <c r="CS99" s="42">
        <v>124.4</v>
      </c>
      <c r="CT99" s="42">
        <v>128.9</v>
      </c>
      <c r="CU99" s="42">
        <v>129</v>
      </c>
      <c r="CV99" s="42">
        <v>129</v>
      </c>
      <c r="CW99" s="42">
        <v>129.30000000000001</v>
      </c>
      <c r="CX99" s="42">
        <v>129.30000000000001</v>
      </c>
      <c r="CY99" s="42">
        <v>129.4</v>
      </c>
      <c r="CZ99" s="42">
        <v>129.4</v>
      </c>
      <c r="DA99" s="42">
        <v>127.7</v>
      </c>
      <c r="DB99" s="42">
        <v>134.30000000000001</v>
      </c>
      <c r="DC99" s="42">
        <v>134.30000000000001</v>
      </c>
      <c r="DD99" s="42">
        <v>134.69999999999999</v>
      </c>
      <c r="DE99" s="42">
        <v>134.69999999999999</v>
      </c>
      <c r="DF99" s="42">
        <v>134.69999999999999</v>
      </c>
      <c r="DG99" s="42">
        <v>137.69999999999999</v>
      </c>
      <c r="DH99" s="42">
        <v>137.4</v>
      </c>
      <c r="DI99" s="42">
        <v>137.80000000000001</v>
      </c>
      <c r="DJ99" s="42">
        <v>137.80000000000001</v>
      </c>
      <c r="DK99" s="42">
        <v>143.9</v>
      </c>
      <c r="DL99" s="42">
        <v>143.9</v>
      </c>
      <c r="DM99" s="42">
        <v>143.9</v>
      </c>
      <c r="DN99" s="42">
        <v>144</v>
      </c>
      <c r="DO99" s="42">
        <v>144.5</v>
      </c>
      <c r="DP99" s="42">
        <v>145.69999999999999</v>
      </c>
      <c r="DQ99" s="42">
        <v>145.69999999999999</v>
      </c>
      <c r="DR99" s="42">
        <v>145.69999999999999</v>
      </c>
      <c r="DS99" s="42">
        <v>145.9</v>
      </c>
      <c r="DT99" s="41">
        <v>20</v>
      </c>
      <c r="DU99" s="42">
        <v>101.9</v>
      </c>
      <c r="DV99" s="42">
        <v>102</v>
      </c>
      <c r="DW99" s="42">
        <v>102</v>
      </c>
      <c r="DX99" s="42">
        <v>102.2</v>
      </c>
      <c r="DY99" s="42">
        <v>102.1</v>
      </c>
      <c r="DZ99" s="42">
        <v>102.1</v>
      </c>
      <c r="EA99" s="42">
        <v>104.1</v>
      </c>
      <c r="EB99" s="42">
        <v>105</v>
      </c>
      <c r="EC99" s="42">
        <v>105</v>
      </c>
      <c r="ED99" s="42">
        <v>106.1</v>
      </c>
      <c r="EE99" s="42">
        <v>105.4</v>
      </c>
      <c r="EF99" s="42">
        <v>105.9</v>
      </c>
      <c r="EG99" s="42">
        <v>106.5</v>
      </c>
      <c r="EH99" s="42">
        <v>105.8</v>
      </c>
      <c r="EI99" s="42">
        <v>109</v>
      </c>
      <c r="EJ99" s="42">
        <v>109.3</v>
      </c>
      <c r="EK99" s="42">
        <v>109.9</v>
      </c>
      <c r="EL99" s="42">
        <v>109.9</v>
      </c>
      <c r="EM99" s="42">
        <v>109.8</v>
      </c>
      <c r="EN99" s="42">
        <v>109.8</v>
      </c>
      <c r="EO99" s="42">
        <v>113</v>
      </c>
      <c r="EP99" s="42">
        <v>113.2</v>
      </c>
      <c r="EQ99" s="42">
        <v>112.3</v>
      </c>
      <c r="ER99" s="42">
        <v>112.4</v>
      </c>
      <c r="ES99" s="42">
        <v>112.7</v>
      </c>
      <c r="ET99" s="42">
        <v>113.7</v>
      </c>
      <c r="EU99" s="42">
        <v>113.8</v>
      </c>
      <c r="EV99" s="42">
        <v>113.8</v>
      </c>
      <c r="EW99" s="42">
        <v>113.6</v>
      </c>
      <c r="EX99" s="42">
        <v>113.8</v>
      </c>
      <c r="EY99" s="42">
        <v>113.8</v>
      </c>
      <c r="EZ99" s="42">
        <v>113.9</v>
      </c>
      <c r="FA99" s="42">
        <v>114.1</v>
      </c>
      <c r="FB99" s="42">
        <v>114.1</v>
      </c>
      <c r="FC99" s="42">
        <v>114.5</v>
      </c>
      <c r="FD99" s="42">
        <v>114.5</v>
      </c>
      <c r="FE99" s="42">
        <v>114.3</v>
      </c>
      <c r="FF99" s="42">
        <v>114.2</v>
      </c>
      <c r="FG99" s="42">
        <v>114.3</v>
      </c>
      <c r="FH99" s="42">
        <v>114.4</v>
      </c>
      <c r="FI99" s="42">
        <v>114.3</v>
      </c>
      <c r="FJ99" s="42">
        <v>114.5</v>
      </c>
      <c r="FK99" s="42">
        <v>114.3</v>
      </c>
      <c r="FL99" s="42">
        <v>114.3</v>
      </c>
      <c r="FM99" s="42">
        <v>115.1</v>
      </c>
      <c r="FN99" s="42">
        <v>115.6</v>
      </c>
      <c r="FO99" s="42">
        <v>115.7</v>
      </c>
      <c r="FP99" s="42">
        <v>115.9</v>
      </c>
      <c r="FQ99" s="42">
        <v>117.1</v>
      </c>
      <c r="FR99" s="42">
        <v>117.3</v>
      </c>
      <c r="FS99" s="42">
        <v>117.5</v>
      </c>
      <c r="FT99" s="42">
        <v>117.5</v>
      </c>
      <c r="FU99" s="42">
        <v>117.4</v>
      </c>
      <c r="FV99" s="42">
        <v>117.9</v>
      </c>
      <c r="FW99" s="42">
        <v>119.16500000000001</v>
      </c>
      <c r="FX99" s="42">
        <v>121.47499999999999</v>
      </c>
      <c r="FY99" s="42">
        <v>122.69499999999999</v>
      </c>
      <c r="FZ99" s="42">
        <v>122.79</v>
      </c>
      <c r="GA99" s="42">
        <v>123.16500000000001</v>
      </c>
      <c r="GB99" s="42">
        <v>124.27500000000001</v>
      </c>
    </row>
    <row r="100" spans="1:184" s="40" customFormat="1" ht="12" x14ac:dyDescent="0.2">
      <c r="A100" s="40" t="s">
        <v>275</v>
      </c>
      <c r="B100" s="41">
        <v>7</v>
      </c>
      <c r="C100" s="42">
        <v>100.7</v>
      </c>
      <c r="D100" s="42">
        <v>99.2</v>
      </c>
      <c r="E100" s="42">
        <v>98.9</v>
      </c>
      <c r="F100" s="42">
        <v>99.7</v>
      </c>
      <c r="G100" s="42">
        <v>99.7</v>
      </c>
      <c r="H100" s="42">
        <v>99.7</v>
      </c>
      <c r="I100" s="42">
        <v>99.7</v>
      </c>
      <c r="J100" s="42">
        <v>100.5</v>
      </c>
      <c r="K100" s="42">
        <v>101.1</v>
      </c>
      <c r="L100" s="42">
        <v>101.8</v>
      </c>
      <c r="M100" s="42">
        <v>103.4</v>
      </c>
      <c r="N100" s="42">
        <v>103.4</v>
      </c>
      <c r="O100" s="42">
        <v>103.4</v>
      </c>
      <c r="P100" s="42">
        <v>104.5</v>
      </c>
      <c r="Q100" s="42">
        <v>106.2</v>
      </c>
      <c r="R100" s="42">
        <v>107.2</v>
      </c>
      <c r="S100" s="42">
        <v>107.2</v>
      </c>
      <c r="T100" s="42">
        <v>107.2</v>
      </c>
      <c r="U100" s="42">
        <v>107.2</v>
      </c>
      <c r="V100" s="42">
        <v>107.8</v>
      </c>
      <c r="W100" s="42">
        <v>108.8</v>
      </c>
      <c r="X100" s="42">
        <v>113.4</v>
      </c>
      <c r="Y100" s="42">
        <v>113.4</v>
      </c>
      <c r="Z100" s="42">
        <v>113.6</v>
      </c>
      <c r="AA100" s="42">
        <v>113.6</v>
      </c>
      <c r="AB100" s="42">
        <v>113.6</v>
      </c>
      <c r="AC100" s="42">
        <v>118.2</v>
      </c>
      <c r="AD100" s="42">
        <v>118.2</v>
      </c>
      <c r="AE100" s="42">
        <v>130.30000000000001</v>
      </c>
      <c r="AF100" s="42">
        <v>132.30000000000001</v>
      </c>
      <c r="AG100" s="42">
        <v>133.5</v>
      </c>
      <c r="AH100" s="42">
        <v>133.5</v>
      </c>
      <c r="AI100" s="42">
        <v>133.5</v>
      </c>
      <c r="AJ100" s="42">
        <v>140.9</v>
      </c>
      <c r="AK100" s="42">
        <v>145</v>
      </c>
      <c r="AL100" s="42">
        <v>145</v>
      </c>
      <c r="AM100" s="42">
        <v>145</v>
      </c>
      <c r="AN100" s="42">
        <v>145</v>
      </c>
      <c r="AO100" s="42">
        <v>146.9</v>
      </c>
      <c r="AP100" s="42">
        <v>146.9</v>
      </c>
      <c r="AQ100" s="42">
        <v>146.9</v>
      </c>
      <c r="AR100" s="42">
        <v>156.1</v>
      </c>
      <c r="AS100" s="42">
        <v>161.69999999999999</v>
      </c>
      <c r="AT100" s="42">
        <v>161.69999999999999</v>
      </c>
      <c r="AU100" s="42">
        <v>161.69999999999999</v>
      </c>
      <c r="AV100" s="42">
        <v>161.69999999999999</v>
      </c>
      <c r="AW100" s="42">
        <v>161.69999999999999</v>
      </c>
      <c r="AX100" s="42">
        <v>161.69999999999999</v>
      </c>
      <c r="AY100" s="42">
        <v>161.69999999999999</v>
      </c>
      <c r="AZ100" s="42">
        <v>160.19999999999999</v>
      </c>
      <c r="BA100" s="42">
        <v>160.19999999999999</v>
      </c>
      <c r="BB100" s="42">
        <v>160.19999999999999</v>
      </c>
      <c r="BC100" s="42">
        <v>160.19999999999999</v>
      </c>
      <c r="BD100" s="42">
        <v>160.19999999999999</v>
      </c>
      <c r="BE100" s="42">
        <v>160.19999999999999</v>
      </c>
      <c r="BF100" s="42">
        <v>160.9</v>
      </c>
      <c r="BG100" s="42">
        <v>160.9</v>
      </c>
      <c r="BH100" s="42">
        <v>160.9</v>
      </c>
      <c r="BI100" s="42">
        <v>161.9</v>
      </c>
      <c r="BJ100" s="42">
        <v>159.9</v>
      </c>
      <c r="BK100" s="41">
        <v>5</v>
      </c>
      <c r="BL100" s="42">
        <v>100</v>
      </c>
      <c r="BM100" s="42">
        <v>100</v>
      </c>
      <c r="BN100" s="42">
        <v>100</v>
      </c>
      <c r="BO100" s="42">
        <v>100</v>
      </c>
      <c r="BP100" s="42">
        <v>100</v>
      </c>
      <c r="BQ100" s="42">
        <v>100</v>
      </c>
      <c r="BR100" s="42">
        <v>100</v>
      </c>
      <c r="BS100" s="42">
        <v>100</v>
      </c>
      <c r="BT100" s="42">
        <v>100</v>
      </c>
      <c r="BU100" s="42">
        <v>105</v>
      </c>
      <c r="BV100" s="42">
        <v>105</v>
      </c>
      <c r="BW100" s="42">
        <v>105</v>
      </c>
      <c r="BX100" s="42">
        <v>105</v>
      </c>
      <c r="BY100" s="42">
        <v>105</v>
      </c>
      <c r="BZ100" s="42">
        <v>105</v>
      </c>
      <c r="CA100" s="42">
        <v>105.9</v>
      </c>
      <c r="CB100" s="42">
        <v>106.4</v>
      </c>
      <c r="CC100" s="42">
        <v>105.6</v>
      </c>
      <c r="CD100" s="42">
        <v>105.6</v>
      </c>
      <c r="CE100" s="42">
        <v>104.5</v>
      </c>
      <c r="CF100" s="42">
        <v>104.5</v>
      </c>
      <c r="CG100" s="42">
        <v>102</v>
      </c>
      <c r="CH100" s="42">
        <v>102</v>
      </c>
      <c r="CI100" s="42">
        <v>102.9</v>
      </c>
      <c r="CJ100" s="42">
        <v>100.6</v>
      </c>
      <c r="CK100" s="42">
        <v>100.6</v>
      </c>
      <c r="CL100" s="42">
        <v>100.6</v>
      </c>
      <c r="CM100" s="42">
        <v>100.6</v>
      </c>
      <c r="CN100" s="42">
        <v>101.4</v>
      </c>
      <c r="CO100" s="42">
        <v>101.4</v>
      </c>
      <c r="CP100" s="42">
        <v>101.4</v>
      </c>
      <c r="CQ100" s="42">
        <v>101.4</v>
      </c>
      <c r="CR100" s="42">
        <v>103.9</v>
      </c>
      <c r="CS100" s="42">
        <v>103.9</v>
      </c>
      <c r="CT100" s="42">
        <v>103.9</v>
      </c>
      <c r="CU100" s="42">
        <v>103.9</v>
      </c>
      <c r="CV100" s="42">
        <v>104.2</v>
      </c>
      <c r="CW100" s="42">
        <v>104.2</v>
      </c>
      <c r="CX100" s="42">
        <v>104.2</v>
      </c>
      <c r="CY100" s="42">
        <v>104.2</v>
      </c>
      <c r="CZ100" s="42">
        <v>104.2</v>
      </c>
      <c r="DA100" s="42">
        <v>104.2</v>
      </c>
      <c r="DB100" s="42">
        <v>104.2</v>
      </c>
      <c r="DC100" s="42">
        <v>104.2</v>
      </c>
      <c r="DD100" s="42">
        <v>104.5</v>
      </c>
      <c r="DE100" s="42">
        <v>104.5</v>
      </c>
      <c r="DF100" s="42">
        <v>104.5</v>
      </c>
      <c r="DG100" s="42">
        <v>114.6</v>
      </c>
      <c r="DH100" s="42">
        <v>114.2</v>
      </c>
      <c r="DI100" s="42">
        <v>115</v>
      </c>
      <c r="DJ100" s="42">
        <v>114.9</v>
      </c>
      <c r="DK100" s="42">
        <v>114.9</v>
      </c>
      <c r="DL100" s="42">
        <v>114.9</v>
      </c>
      <c r="DM100" s="42">
        <v>114.7</v>
      </c>
      <c r="DN100" s="42">
        <v>114.7</v>
      </c>
      <c r="DO100" s="42">
        <v>115.3</v>
      </c>
      <c r="DP100" s="42">
        <v>115.7</v>
      </c>
      <c r="DQ100" s="42">
        <v>116.1</v>
      </c>
      <c r="DR100" s="42">
        <v>118.8</v>
      </c>
      <c r="DS100" s="42">
        <v>118.8</v>
      </c>
      <c r="DT100" s="41">
        <v>5</v>
      </c>
      <c r="DU100" s="42">
        <v>102.8</v>
      </c>
      <c r="DV100" s="42">
        <v>104.2</v>
      </c>
      <c r="DW100" s="42">
        <v>104.2</v>
      </c>
      <c r="DX100" s="42">
        <v>103.4</v>
      </c>
      <c r="DY100" s="42">
        <v>103.4</v>
      </c>
      <c r="DZ100" s="42">
        <v>105.8</v>
      </c>
      <c r="EA100" s="42">
        <v>106</v>
      </c>
      <c r="EB100" s="42">
        <v>105.7</v>
      </c>
      <c r="EC100" s="42">
        <v>106.2</v>
      </c>
      <c r="ED100" s="42">
        <v>105.9</v>
      </c>
      <c r="EE100" s="42">
        <v>106.4</v>
      </c>
      <c r="EF100" s="42">
        <v>106.6</v>
      </c>
      <c r="EG100" s="42">
        <v>107.3</v>
      </c>
      <c r="EH100" s="42">
        <v>106.6</v>
      </c>
      <c r="EI100" s="42">
        <v>107.3</v>
      </c>
      <c r="EJ100" s="42">
        <v>112.8</v>
      </c>
      <c r="EK100" s="42">
        <v>112.8</v>
      </c>
      <c r="EL100" s="42">
        <v>113.3</v>
      </c>
      <c r="EM100" s="42">
        <v>113.6</v>
      </c>
      <c r="EN100" s="42">
        <v>113.2</v>
      </c>
      <c r="EO100" s="42">
        <v>113.9</v>
      </c>
      <c r="EP100" s="42">
        <v>113.9</v>
      </c>
      <c r="EQ100" s="42">
        <v>113.8</v>
      </c>
      <c r="ER100" s="42">
        <v>114.1</v>
      </c>
      <c r="ES100" s="42">
        <v>114.6</v>
      </c>
      <c r="ET100" s="42">
        <v>121</v>
      </c>
      <c r="EU100" s="42">
        <v>121.2</v>
      </c>
      <c r="EV100" s="42">
        <v>121.5</v>
      </c>
      <c r="EW100" s="42">
        <v>122</v>
      </c>
      <c r="EX100" s="42">
        <v>122.1</v>
      </c>
      <c r="EY100" s="42">
        <v>121.8</v>
      </c>
      <c r="EZ100" s="42">
        <v>122.3</v>
      </c>
      <c r="FA100" s="42">
        <v>122.5</v>
      </c>
      <c r="FB100" s="42">
        <v>122.2</v>
      </c>
      <c r="FC100" s="42">
        <v>122.6</v>
      </c>
      <c r="FD100" s="42">
        <v>122.4</v>
      </c>
      <c r="FE100" s="42">
        <v>122.5</v>
      </c>
      <c r="FF100" s="42">
        <v>122</v>
      </c>
      <c r="FG100" s="42">
        <v>122</v>
      </c>
      <c r="FH100" s="42">
        <v>122</v>
      </c>
      <c r="FI100" s="42">
        <v>121.7</v>
      </c>
      <c r="FJ100" s="42">
        <v>121.6</v>
      </c>
      <c r="FK100" s="42">
        <v>121.9</v>
      </c>
      <c r="FL100" s="42">
        <v>122.1</v>
      </c>
      <c r="FM100" s="42">
        <v>122.9</v>
      </c>
      <c r="FN100" s="42">
        <v>122.8</v>
      </c>
      <c r="FO100" s="42">
        <v>123</v>
      </c>
      <c r="FP100" s="42">
        <v>123.1</v>
      </c>
      <c r="FQ100" s="42">
        <v>123.7</v>
      </c>
      <c r="FR100" s="42">
        <v>124.8</v>
      </c>
      <c r="FS100" s="42">
        <v>124.9</v>
      </c>
      <c r="FT100" s="42">
        <v>125.8</v>
      </c>
      <c r="FU100" s="42">
        <v>127.1</v>
      </c>
      <c r="FV100" s="42">
        <v>128</v>
      </c>
      <c r="FW100" s="42">
        <v>128.32</v>
      </c>
      <c r="FX100" s="42">
        <v>128.88</v>
      </c>
      <c r="FY100" s="42">
        <v>129</v>
      </c>
      <c r="FZ100" s="42">
        <v>129.6</v>
      </c>
      <c r="GA100" s="42">
        <v>129.66</v>
      </c>
      <c r="GB100" s="42">
        <v>129.66</v>
      </c>
    </row>
    <row r="101" spans="1:184" x14ac:dyDescent="0.25">
      <c r="A101" t="s">
        <v>276</v>
      </c>
      <c r="B101" s="37">
        <f>SUM(B102:B103)</f>
        <v>11</v>
      </c>
      <c r="C101" s="38">
        <f t="shared" ref="C101:BJ101" si="82">(C102*$B$102+C103*$B$103)/$B$101</f>
        <v>105.90909090909091</v>
      </c>
      <c r="D101" s="38">
        <f t="shared" si="82"/>
        <v>108.18181818181819</v>
      </c>
      <c r="E101" s="38">
        <f t="shared" si="82"/>
        <v>109.18181818181819</v>
      </c>
      <c r="F101" s="38">
        <f t="shared" si="82"/>
        <v>109.18181818181819</v>
      </c>
      <c r="G101" s="38">
        <f t="shared" si="82"/>
        <v>109.18181818181819</v>
      </c>
      <c r="H101" s="38">
        <f t="shared" si="82"/>
        <v>109.18181818181819</v>
      </c>
      <c r="I101" s="38">
        <f t="shared" si="82"/>
        <v>110.1</v>
      </c>
      <c r="J101" s="38">
        <f t="shared" si="82"/>
        <v>110.1</v>
      </c>
      <c r="K101" s="38">
        <f t="shared" si="82"/>
        <v>110.1</v>
      </c>
      <c r="L101" s="38">
        <f t="shared" si="82"/>
        <v>110.1</v>
      </c>
      <c r="M101" s="38">
        <f t="shared" si="82"/>
        <v>110.1</v>
      </c>
      <c r="N101" s="38">
        <f t="shared" si="82"/>
        <v>110.1</v>
      </c>
      <c r="O101" s="38">
        <f t="shared" si="82"/>
        <v>110.1</v>
      </c>
      <c r="P101" s="38">
        <f t="shared" si="82"/>
        <v>110.1</v>
      </c>
      <c r="Q101" s="38">
        <f t="shared" si="82"/>
        <v>110.1</v>
      </c>
      <c r="R101" s="38">
        <f t="shared" si="82"/>
        <v>117.91818181818181</v>
      </c>
      <c r="S101" s="38">
        <f t="shared" si="82"/>
        <v>154.46363636363637</v>
      </c>
      <c r="T101" s="38">
        <f t="shared" si="82"/>
        <v>154.46363636363637</v>
      </c>
      <c r="U101" s="38">
        <f t="shared" si="82"/>
        <v>154.46363636363637</v>
      </c>
      <c r="V101" s="38">
        <f t="shared" si="82"/>
        <v>154.46363636363637</v>
      </c>
      <c r="W101" s="38">
        <f t="shared" si="82"/>
        <v>154.46363636363637</v>
      </c>
      <c r="X101" s="38">
        <f t="shared" si="82"/>
        <v>154.46363636363637</v>
      </c>
      <c r="Y101" s="38">
        <f t="shared" si="82"/>
        <v>154.46363636363637</v>
      </c>
      <c r="Z101" s="38">
        <f t="shared" si="82"/>
        <v>154.46363636363637</v>
      </c>
      <c r="AA101" s="38">
        <f t="shared" si="82"/>
        <v>154.46363636363637</v>
      </c>
      <c r="AB101" s="38">
        <f t="shared" si="82"/>
        <v>154.46363636363637</v>
      </c>
      <c r="AC101" s="38">
        <f t="shared" si="82"/>
        <v>154.46363636363637</v>
      </c>
      <c r="AD101" s="38">
        <f t="shared" si="82"/>
        <v>154.46363636363637</v>
      </c>
      <c r="AE101" s="38">
        <f t="shared" si="82"/>
        <v>154.46363636363637</v>
      </c>
      <c r="AF101" s="38">
        <f t="shared" si="82"/>
        <v>154.46363636363637</v>
      </c>
      <c r="AG101" s="38">
        <f t="shared" si="82"/>
        <v>154.46363636363637</v>
      </c>
      <c r="AH101" s="38">
        <f t="shared" si="82"/>
        <v>154.46363636363637</v>
      </c>
      <c r="AI101" s="38">
        <f t="shared" si="82"/>
        <v>154.46363636363637</v>
      </c>
      <c r="AJ101" s="38">
        <f t="shared" si="82"/>
        <v>154.46363636363637</v>
      </c>
      <c r="AK101" s="38">
        <f t="shared" si="82"/>
        <v>154.46363636363637</v>
      </c>
      <c r="AL101" s="38">
        <f t="shared" si="82"/>
        <v>154.46363636363637</v>
      </c>
      <c r="AM101" s="38">
        <f t="shared" si="82"/>
        <v>170.28181818181818</v>
      </c>
      <c r="AN101" s="38">
        <f t="shared" si="82"/>
        <v>170.28181818181818</v>
      </c>
      <c r="AO101" s="38">
        <f t="shared" si="82"/>
        <v>170.28181818181818</v>
      </c>
      <c r="AP101" s="38">
        <f t="shared" si="82"/>
        <v>170.28181818181818</v>
      </c>
      <c r="AQ101" s="38">
        <f t="shared" si="82"/>
        <v>170.28181818181818</v>
      </c>
      <c r="AR101" s="38">
        <f t="shared" si="82"/>
        <v>175.16363636363636</v>
      </c>
      <c r="AS101" s="38">
        <f t="shared" si="82"/>
        <v>175.16363636363636</v>
      </c>
      <c r="AT101" s="38">
        <f t="shared" si="82"/>
        <v>175.16363636363636</v>
      </c>
      <c r="AU101" s="38">
        <f t="shared" si="82"/>
        <v>175.16363636363636</v>
      </c>
      <c r="AV101" s="38">
        <f t="shared" si="82"/>
        <v>175.16363636363636</v>
      </c>
      <c r="AW101" s="38">
        <f t="shared" si="82"/>
        <v>175.16363636363636</v>
      </c>
      <c r="AX101" s="38">
        <f t="shared" si="82"/>
        <v>175.16363636363636</v>
      </c>
      <c r="AY101" s="38">
        <f t="shared" si="82"/>
        <v>199.70909090909092</v>
      </c>
      <c r="AZ101" s="38">
        <f t="shared" si="82"/>
        <v>199.70909090909092</v>
      </c>
      <c r="BA101" s="38">
        <f t="shared" si="82"/>
        <v>199.70909090909092</v>
      </c>
      <c r="BB101" s="38">
        <f t="shared" si="82"/>
        <v>199.70909090909092</v>
      </c>
      <c r="BC101" s="38">
        <f t="shared" si="82"/>
        <v>199.70909090909092</v>
      </c>
      <c r="BD101" s="38">
        <f t="shared" si="82"/>
        <v>199.70909090909092</v>
      </c>
      <c r="BE101" s="38">
        <f t="shared" si="82"/>
        <v>199.70909090909092</v>
      </c>
      <c r="BF101" s="38">
        <f t="shared" si="82"/>
        <v>199.70909090909092</v>
      </c>
      <c r="BG101" s="38">
        <f t="shared" si="82"/>
        <v>199.70909090909092</v>
      </c>
      <c r="BH101" s="38">
        <f t="shared" si="82"/>
        <v>199.70909090909092</v>
      </c>
      <c r="BI101" s="38">
        <f t="shared" si="82"/>
        <v>199.70909090909092</v>
      </c>
      <c r="BJ101" s="38">
        <f t="shared" si="82"/>
        <v>199.70909090909092</v>
      </c>
      <c r="BK101" s="37">
        <f>SUM(BK102:BK103)</f>
        <v>12</v>
      </c>
      <c r="BL101" s="38">
        <f>(BL102*$BK$102+BL103*$BK$103)/$BK$101</f>
        <v>100</v>
      </c>
      <c r="BM101" s="38">
        <f t="shared" ref="BM101:DS101" si="83">(BM102*$BK$102+BM103*$BK$103)/$BK$101</f>
        <v>104.675</v>
      </c>
      <c r="BN101" s="38">
        <f t="shared" si="83"/>
        <v>104.675</v>
      </c>
      <c r="BO101" s="38">
        <f t="shared" si="83"/>
        <v>109.79166666666667</v>
      </c>
      <c r="BP101" s="38">
        <f t="shared" si="83"/>
        <v>109.79166666666667</v>
      </c>
      <c r="BQ101" s="38">
        <f t="shared" si="83"/>
        <v>109.79166666666667</v>
      </c>
      <c r="BR101" s="38">
        <f t="shared" si="83"/>
        <v>109.79166666666667</v>
      </c>
      <c r="BS101" s="38">
        <f t="shared" si="83"/>
        <v>109.79166666666667</v>
      </c>
      <c r="BT101" s="38">
        <f t="shared" si="83"/>
        <v>109.79166666666667</v>
      </c>
      <c r="BU101" s="38">
        <f t="shared" si="83"/>
        <v>109.79166666666667</v>
      </c>
      <c r="BV101" s="38">
        <f t="shared" si="83"/>
        <v>109.79166666666667</v>
      </c>
      <c r="BW101" s="38">
        <f t="shared" si="83"/>
        <v>109.79166666666667</v>
      </c>
      <c r="BX101" s="38">
        <f t="shared" si="83"/>
        <v>118.59166666666668</v>
      </c>
      <c r="BY101" s="38">
        <f t="shared" si="83"/>
        <v>118.59166666666668</v>
      </c>
      <c r="BZ101" s="38">
        <f t="shared" si="83"/>
        <v>118.59166666666668</v>
      </c>
      <c r="CA101" s="38">
        <f t="shared" si="83"/>
        <v>118.59166666666668</v>
      </c>
      <c r="CB101" s="38">
        <f t="shared" si="83"/>
        <v>118.59166666666668</v>
      </c>
      <c r="CC101" s="38">
        <f t="shared" si="83"/>
        <v>118.59166666666668</v>
      </c>
      <c r="CD101" s="38">
        <f t="shared" si="83"/>
        <v>118.59166666666668</v>
      </c>
      <c r="CE101" s="38">
        <f t="shared" si="83"/>
        <v>118.59166666666668</v>
      </c>
      <c r="CF101" s="38">
        <f t="shared" si="83"/>
        <v>118.59166666666668</v>
      </c>
      <c r="CG101" s="38">
        <f t="shared" si="83"/>
        <v>118.59166666666668</v>
      </c>
      <c r="CH101" s="38">
        <f t="shared" si="83"/>
        <v>118.59166666666668</v>
      </c>
      <c r="CI101" s="38">
        <f t="shared" si="83"/>
        <v>118.59166666666668</v>
      </c>
      <c r="CJ101" s="38">
        <f t="shared" si="83"/>
        <v>128.58333333333334</v>
      </c>
      <c r="CK101" s="38">
        <f t="shared" si="83"/>
        <v>128.58333333333334</v>
      </c>
      <c r="CL101" s="38">
        <f t="shared" si="83"/>
        <v>128.58333333333334</v>
      </c>
      <c r="CM101" s="38">
        <f t="shared" si="83"/>
        <v>128.58333333333334</v>
      </c>
      <c r="CN101" s="38">
        <f t="shared" si="83"/>
        <v>128.58333333333334</v>
      </c>
      <c r="CO101" s="38">
        <f t="shared" si="83"/>
        <v>128.58333333333334</v>
      </c>
      <c r="CP101" s="38">
        <f t="shared" si="83"/>
        <v>128.58333333333334</v>
      </c>
      <c r="CQ101" s="38">
        <f t="shared" si="83"/>
        <v>128.58333333333334</v>
      </c>
      <c r="CR101" s="38">
        <f t="shared" si="83"/>
        <v>128.58333333333334</v>
      </c>
      <c r="CS101" s="38">
        <f t="shared" si="83"/>
        <v>128.58333333333334</v>
      </c>
      <c r="CT101" s="38">
        <f t="shared" si="83"/>
        <v>128.58333333333334</v>
      </c>
      <c r="CU101" s="38">
        <f t="shared" si="83"/>
        <v>128.58333333333334</v>
      </c>
      <c r="CV101" s="38">
        <f t="shared" si="83"/>
        <v>135.73333333333335</v>
      </c>
      <c r="CW101" s="38">
        <f t="shared" si="83"/>
        <v>135.73333333333335</v>
      </c>
      <c r="CX101" s="38">
        <f t="shared" si="83"/>
        <v>135.73333333333335</v>
      </c>
      <c r="CY101" s="38">
        <f t="shared" si="83"/>
        <v>135.73333333333335</v>
      </c>
      <c r="CZ101" s="38">
        <f t="shared" si="83"/>
        <v>135.73333333333335</v>
      </c>
      <c r="DA101" s="38">
        <f t="shared" si="83"/>
        <v>135.73333333333335</v>
      </c>
      <c r="DB101" s="38">
        <f t="shared" si="83"/>
        <v>135.73333333333335</v>
      </c>
      <c r="DC101" s="38">
        <f t="shared" si="83"/>
        <v>135.73333333333335</v>
      </c>
      <c r="DD101" s="38">
        <f t="shared" si="83"/>
        <v>135.73333333333335</v>
      </c>
      <c r="DE101" s="38">
        <f t="shared" si="83"/>
        <v>135.73333333333335</v>
      </c>
      <c r="DF101" s="38">
        <f t="shared" si="83"/>
        <v>135.73333333333335</v>
      </c>
      <c r="DG101" s="38">
        <f t="shared" si="83"/>
        <v>136.29166666666666</v>
      </c>
      <c r="DH101" s="38">
        <f t="shared" si="83"/>
        <v>147.01666666666668</v>
      </c>
      <c r="DI101" s="38">
        <f t="shared" si="83"/>
        <v>147.01666666666668</v>
      </c>
      <c r="DJ101" s="38">
        <f t="shared" si="83"/>
        <v>147.29166666666666</v>
      </c>
      <c r="DK101" s="38">
        <f t="shared" si="83"/>
        <v>147.29166666666666</v>
      </c>
      <c r="DL101" s="38">
        <f t="shared" si="83"/>
        <v>147.29166666666666</v>
      </c>
      <c r="DM101" s="38">
        <f t="shared" si="83"/>
        <v>147.29166666666666</v>
      </c>
      <c r="DN101" s="38">
        <f t="shared" si="83"/>
        <v>147.29166666666666</v>
      </c>
      <c r="DO101" s="38">
        <f t="shared" si="83"/>
        <v>147.29166666666666</v>
      </c>
      <c r="DP101" s="38">
        <f t="shared" si="83"/>
        <v>147.29166666666666</v>
      </c>
      <c r="DQ101" s="38">
        <f t="shared" si="83"/>
        <v>147.29166666666666</v>
      </c>
      <c r="DR101" s="38">
        <f t="shared" si="83"/>
        <v>147.29166666666666</v>
      </c>
      <c r="DS101" s="38">
        <f t="shared" si="83"/>
        <v>147.29166666666666</v>
      </c>
      <c r="DT101" s="37">
        <f>SUM(DT102:DT103)</f>
        <v>13</v>
      </c>
      <c r="DU101" s="39">
        <f>(DU102*$DT$102+DU103*$DT$103)/$DT$101</f>
        <v>109.6</v>
      </c>
      <c r="DV101" s="39">
        <f t="shared" ref="DV101:GB101" si="84">(DV102*$DT$102+DV103*$DT$103)/$DT$101</f>
        <v>109.6</v>
      </c>
      <c r="DW101" s="39">
        <f t="shared" si="84"/>
        <v>109.6</v>
      </c>
      <c r="DX101" s="39">
        <f t="shared" si="84"/>
        <v>109.6</v>
      </c>
      <c r="DY101" s="39">
        <f t="shared" si="84"/>
        <v>109.6</v>
      </c>
      <c r="DZ101" s="39">
        <f t="shared" si="84"/>
        <v>109.6</v>
      </c>
      <c r="EA101" s="39">
        <f t="shared" si="84"/>
        <v>109.6</v>
      </c>
      <c r="EB101" s="39">
        <f t="shared" si="84"/>
        <v>109.6</v>
      </c>
      <c r="EC101" s="39">
        <f t="shared" si="84"/>
        <v>109.6</v>
      </c>
      <c r="ED101" s="39">
        <f t="shared" si="84"/>
        <v>109.6</v>
      </c>
      <c r="EE101" s="39">
        <f t="shared" si="84"/>
        <v>109.6</v>
      </c>
      <c r="EF101" s="39">
        <f t="shared" si="84"/>
        <v>109.6</v>
      </c>
      <c r="EG101" s="39">
        <f t="shared" si="84"/>
        <v>116.79999999999998</v>
      </c>
      <c r="EH101" s="39">
        <f t="shared" si="84"/>
        <v>116.79999999999998</v>
      </c>
      <c r="EI101" s="39">
        <f t="shared" si="84"/>
        <v>116.79999999999998</v>
      </c>
      <c r="EJ101" s="39">
        <f t="shared" si="84"/>
        <v>116.79999999999998</v>
      </c>
      <c r="EK101" s="39">
        <f t="shared" si="84"/>
        <v>116.79999999999998</v>
      </c>
      <c r="EL101" s="39">
        <f t="shared" si="84"/>
        <v>116.79999999999998</v>
      </c>
      <c r="EM101" s="39">
        <f t="shared" si="84"/>
        <v>116.79999999999998</v>
      </c>
      <c r="EN101" s="39">
        <f t="shared" si="84"/>
        <v>116.79999999999998</v>
      </c>
      <c r="EO101" s="39">
        <f t="shared" si="84"/>
        <v>116.79999999999998</v>
      </c>
      <c r="EP101" s="39">
        <f t="shared" si="84"/>
        <v>116.79999999999998</v>
      </c>
      <c r="EQ101" s="39">
        <f t="shared" si="84"/>
        <v>116.79999999999998</v>
      </c>
      <c r="ER101" s="39">
        <f t="shared" si="84"/>
        <v>116.79999999999998</v>
      </c>
      <c r="ES101" s="39">
        <f t="shared" si="84"/>
        <v>126.70000000000002</v>
      </c>
      <c r="ET101" s="39">
        <f t="shared" si="84"/>
        <v>126.70000000000002</v>
      </c>
      <c r="EU101" s="39">
        <f t="shared" si="84"/>
        <v>126.70000000000002</v>
      </c>
      <c r="EV101" s="39">
        <f t="shared" si="84"/>
        <v>126.70000000000002</v>
      </c>
      <c r="EW101" s="39">
        <f t="shared" si="84"/>
        <v>126.70000000000002</v>
      </c>
      <c r="EX101" s="39">
        <f t="shared" si="84"/>
        <v>126.70000000000002</v>
      </c>
      <c r="EY101" s="39">
        <f t="shared" si="84"/>
        <v>127</v>
      </c>
      <c r="EZ101" s="39">
        <f t="shared" si="84"/>
        <v>127</v>
      </c>
      <c r="FA101" s="39">
        <f t="shared" si="84"/>
        <v>128.80000000000001</v>
      </c>
      <c r="FB101" s="39">
        <f t="shared" si="84"/>
        <v>128.80000000000001</v>
      </c>
      <c r="FC101" s="39">
        <f t="shared" si="84"/>
        <v>128.80000000000001</v>
      </c>
      <c r="FD101" s="39">
        <f t="shared" si="84"/>
        <v>128.80000000000001</v>
      </c>
      <c r="FE101" s="39">
        <f t="shared" si="84"/>
        <v>136.1</v>
      </c>
      <c r="FF101" s="39">
        <f t="shared" si="84"/>
        <v>136.1</v>
      </c>
      <c r="FG101" s="39">
        <f t="shared" si="84"/>
        <v>136.1</v>
      </c>
      <c r="FH101" s="39">
        <f t="shared" si="84"/>
        <v>136.1</v>
      </c>
      <c r="FI101" s="39">
        <f t="shared" si="84"/>
        <v>136.1</v>
      </c>
      <c r="FJ101" s="39">
        <f t="shared" si="84"/>
        <v>136.1</v>
      </c>
      <c r="FK101" s="39">
        <f t="shared" si="84"/>
        <v>136.30000000000001</v>
      </c>
      <c r="FL101" s="39">
        <f t="shared" si="84"/>
        <v>136.30000000000001</v>
      </c>
      <c r="FM101" s="39">
        <f t="shared" si="84"/>
        <v>136.30000000000001</v>
      </c>
      <c r="FN101" s="39">
        <f t="shared" si="84"/>
        <v>136.30000000000001</v>
      </c>
      <c r="FO101" s="39">
        <f t="shared" si="84"/>
        <v>136.30000000000001</v>
      </c>
      <c r="FP101" s="39">
        <f t="shared" si="84"/>
        <v>136.30000000000001</v>
      </c>
      <c r="FQ101" s="39">
        <f t="shared" si="84"/>
        <v>143</v>
      </c>
      <c r="FR101" s="38">
        <f t="shared" si="84"/>
        <v>143</v>
      </c>
      <c r="FS101" s="38">
        <f t="shared" si="84"/>
        <v>143</v>
      </c>
      <c r="FT101" s="38">
        <f t="shared" si="84"/>
        <v>143</v>
      </c>
      <c r="FU101" s="38">
        <f t="shared" si="84"/>
        <v>143</v>
      </c>
      <c r="FV101" s="38">
        <f t="shared" si="84"/>
        <v>143</v>
      </c>
      <c r="FW101" s="38">
        <f t="shared" si="84"/>
        <v>145.30000000000001</v>
      </c>
      <c r="FX101" s="38">
        <f t="shared" si="84"/>
        <v>145.30000000000001</v>
      </c>
      <c r="FY101" s="38">
        <f t="shared" si="84"/>
        <v>145.30000000000001</v>
      </c>
      <c r="FZ101" s="38">
        <f t="shared" si="84"/>
        <v>145.30000000000001</v>
      </c>
      <c r="GA101" s="38">
        <f t="shared" si="84"/>
        <v>145.30000000000001</v>
      </c>
      <c r="GB101" s="38">
        <f t="shared" si="84"/>
        <v>145.30769230769232</v>
      </c>
    </row>
    <row r="102" spans="1:184" s="40" customFormat="1" ht="12" x14ac:dyDescent="0.2">
      <c r="A102" s="40" t="s">
        <v>277</v>
      </c>
      <c r="B102" s="41">
        <v>1</v>
      </c>
      <c r="C102" s="42">
        <v>100</v>
      </c>
      <c r="D102" s="42">
        <v>100</v>
      </c>
      <c r="E102" s="42">
        <v>100</v>
      </c>
      <c r="F102" s="42">
        <v>100</v>
      </c>
      <c r="G102" s="42">
        <v>100</v>
      </c>
      <c r="H102" s="42">
        <v>100</v>
      </c>
      <c r="I102" s="42">
        <v>110.1</v>
      </c>
      <c r="J102" s="42">
        <v>110.1</v>
      </c>
      <c r="K102" s="42">
        <v>110.1</v>
      </c>
      <c r="L102" s="42">
        <v>110.1</v>
      </c>
      <c r="M102" s="42">
        <v>110.1</v>
      </c>
      <c r="N102" s="42">
        <v>110.1</v>
      </c>
      <c r="O102" s="42">
        <v>110.1</v>
      </c>
      <c r="P102" s="42">
        <v>110.1</v>
      </c>
      <c r="Q102" s="42">
        <v>110.1</v>
      </c>
      <c r="R102" s="42">
        <v>110.1</v>
      </c>
      <c r="S102" s="42">
        <v>110.1</v>
      </c>
      <c r="T102" s="42">
        <v>110.1</v>
      </c>
      <c r="U102" s="42">
        <v>110.1</v>
      </c>
      <c r="V102" s="42">
        <v>110.1</v>
      </c>
      <c r="W102" s="42">
        <v>110.1</v>
      </c>
      <c r="X102" s="42">
        <v>110.1</v>
      </c>
      <c r="Y102" s="42">
        <v>110.1</v>
      </c>
      <c r="Z102" s="42">
        <v>110.1</v>
      </c>
      <c r="AA102" s="42">
        <v>110.1</v>
      </c>
      <c r="AB102" s="42">
        <v>110.1</v>
      </c>
      <c r="AC102" s="42">
        <v>110.1</v>
      </c>
      <c r="AD102" s="42">
        <v>110.1</v>
      </c>
      <c r="AE102" s="42">
        <v>110.1</v>
      </c>
      <c r="AF102" s="42">
        <v>110.1</v>
      </c>
      <c r="AG102" s="42">
        <v>110.1</v>
      </c>
      <c r="AH102" s="42">
        <v>110.1</v>
      </c>
      <c r="AI102" s="42">
        <v>110.1</v>
      </c>
      <c r="AJ102" s="42">
        <v>110.1</v>
      </c>
      <c r="AK102" s="42">
        <v>110.1</v>
      </c>
      <c r="AL102" s="42">
        <v>110.1</v>
      </c>
      <c r="AM102" s="42">
        <v>110.1</v>
      </c>
      <c r="AN102" s="42">
        <v>110.1</v>
      </c>
      <c r="AO102" s="42">
        <v>110.1</v>
      </c>
      <c r="AP102" s="42">
        <v>110.1</v>
      </c>
      <c r="AQ102" s="42">
        <v>110.1</v>
      </c>
      <c r="AR102" s="42">
        <v>163.80000000000001</v>
      </c>
      <c r="AS102" s="42">
        <v>163.80000000000001</v>
      </c>
      <c r="AT102" s="42">
        <v>163.80000000000001</v>
      </c>
      <c r="AU102" s="42">
        <v>163.80000000000001</v>
      </c>
      <c r="AV102" s="42">
        <v>163.80000000000001</v>
      </c>
      <c r="AW102" s="42">
        <v>163.80000000000001</v>
      </c>
      <c r="AX102" s="42">
        <v>163.80000000000001</v>
      </c>
      <c r="AY102" s="42">
        <v>163.80000000000001</v>
      </c>
      <c r="AZ102" s="42">
        <v>163.80000000000001</v>
      </c>
      <c r="BA102" s="42">
        <v>163.80000000000001</v>
      </c>
      <c r="BB102" s="42">
        <v>163.80000000000001</v>
      </c>
      <c r="BC102" s="42">
        <v>163.80000000000001</v>
      </c>
      <c r="BD102" s="42">
        <v>163.80000000000001</v>
      </c>
      <c r="BE102" s="42">
        <v>163.80000000000001</v>
      </c>
      <c r="BF102" s="42">
        <v>163.80000000000001</v>
      </c>
      <c r="BG102" s="42">
        <v>163.80000000000001</v>
      </c>
      <c r="BH102" s="42">
        <v>163.80000000000001</v>
      </c>
      <c r="BI102" s="42">
        <v>163.80000000000001</v>
      </c>
      <c r="BJ102" s="42">
        <v>163.80000000000001</v>
      </c>
      <c r="BK102" s="41">
        <v>1</v>
      </c>
      <c r="BL102" s="42">
        <v>100</v>
      </c>
      <c r="BM102" s="42">
        <v>100</v>
      </c>
      <c r="BN102" s="42">
        <v>100</v>
      </c>
      <c r="BO102" s="42">
        <v>161.4</v>
      </c>
      <c r="BP102" s="42">
        <v>161.4</v>
      </c>
      <c r="BQ102" s="42">
        <v>161.4</v>
      </c>
      <c r="BR102" s="42">
        <v>161.4</v>
      </c>
      <c r="BS102" s="42">
        <v>161.4</v>
      </c>
      <c r="BT102" s="42">
        <v>161.4</v>
      </c>
      <c r="BU102" s="42">
        <v>161.4</v>
      </c>
      <c r="BV102" s="42">
        <v>161.4</v>
      </c>
      <c r="BW102" s="42">
        <v>161.4</v>
      </c>
      <c r="BX102" s="42">
        <v>161.4</v>
      </c>
      <c r="BY102" s="42">
        <v>161.4</v>
      </c>
      <c r="BZ102" s="42">
        <v>161.4</v>
      </c>
      <c r="CA102" s="42">
        <v>161.4</v>
      </c>
      <c r="CB102" s="42">
        <v>161.4</v>
      </c>
      <c r="CC102" s="42">
        <v>161.4</v>
      </c>
      <c r="CD102" s="42">
        <v>161.4</v>
      </c>
      <c r="CE102" s="42">
        <v>161.4</v>
      </c>
      <c r="CF102" s="42">
        <v>161.4</v>
      </c>
      <c r="CG102" s="42">
        <v>161.4</v>
      </c>
      <c r="CH102" s="42">
        <v>161.4</v>
      </c>
      <c r="CI102" s="42">
        <v>161.4</v>
      </c>
      <c r="CJ102" s="42">
        <v>161.4</v>
      </c>
      <c r="CK102" s="42">
        <v>161.4</v>
      </c>
      <c r="CL102" s="42">
        <v>161.4</v>
      </c>
      <c r="CM102" s="42">
        <v>161.4</v>
      </c>
      <c r="CN102" s="42">
        <v>161.4</v>
      </c>
      <c r="CO102" s="42">
        <v>161.4</v>
      </c>
      <c r="CP102" s="42">
        <v>161.4</v>
      </c>
      <c r="CQ102" s="42">
        <v>161.4</v>
      </c>
      <c r="CR102" s="42">
        <v>161.4</v>
      </c>
      <c r="CS102" s="42">
        <v>161.4</v>
      </c>
      <c r="CT102" s="42">
        <v>161.4</v>
      </c>
      <c r="CU102" s="42">
        <v>161.4</v>
      </c>
      <c r="CV102" s="42">
        <v>161.4</v>
      </c>
      <c r="CW102" s="42">
        <v>161.4</v>
      </c>
      <c r="CX102" s="42">
        <v>161.4</v>
      </c>
      <c r="CY102" s="42">
        <v>161.4</v>
      </c>
      <c r="CZ102" s="42">
        <v>161.4</v>
      </c>
      <c r="DA102" s="42">
        <v>161.4</v>
      </c>
      <c r="DB102" s="42">
        <v>161.4</v>
      </c>
      <c r="DC102" s="42">
        <v>161.4</v>
      </c>
      <c r="DD102" s="42">
        <v>161.4</v>
      </c>
      <c r="DE102" s="42">
        <v>161.4</v>
      </c>
      <c r="DF102" s="42">
        <v>161.4</v>
      </c>
      <c r="DG102" s="42">
        <v>168.1</v>
      </c>
      <c r="DH102" s="42">
        <v>214.3</v>
      </c>
      <c r="DI102" s="42">
        <v>214.3</v>
      </c>
      <c r="DJ102" s="42">
        <v>214.3</v>
      </c>
      <c r="DK102" s="42">
        <v>214.3</v>
      </c>
      <c r="DL102" s="42">
        <v>214.3</v>
      </c>
      <c r="DM102" s="42">
        <v>214.3</v>
      </c>
      <c r="DN102" s="42">
        <v>214.3</v>
      </c>
      <c r="DO102" s="42">
        <v>214.3</v>
      </c>
      <c r="DP102" s="42">
        <v>214.3</v>
      </c>
      <c r="DQ102" s="42">
        <v>214.3</v>
      </c>
      <c r="DR102" s="42">
        <v>214.3</v>
      </c>
      <c r="DS102" s="42">
        <v>214.3</v>
      </c>
      <c r="DT102" s="41">
        <v>0</v>
      </c>
      <c r="DU102" s="42"/>
      <c r="DV102" s="42"/>
      <c r="DW102" s="42"/>
      <c r="DX102" s="42"/>
      <c r="DY102" s="42"/>
      <c r="DZ102" s="42"/>
      <c r="EA102" s="42"/>
      <c r="EB102" s="42"/>
      <c r="EC102" s="42"/>
      <c r="ED102" s="42"/>
      <c r="EE102" s="42"/>
      <c r="EF102" s="42"/>
      <c r="EG102" s="42"/>
      <c r="EH102" s="42"/>
      <c r="EI102" s="42"/>
      <c r="EJ102" s="42"/>
      <c r="EK102" s="42"/>
      <c r="EL102" s="42"/>
      <c r="EM102" s="42"/>
      <c r="EN102" s="42"/>
      <c r="EO102" s="42"/>
      <c r="EP102" s="42"/>
      <c r="EQ102" s="42"/>
      <c r="ER102" s="42"/>
      <c r="ES102" s="42"/>
      <c r="ET102" s="42"/>
      <c r="EU102" s="42"/>
      <c r="EV102" s="42"/>
      <c r="EW102" s="42"/>
      <c r="EX102" s="42"/>
      <c r="EY102" s="42"/>
      <c r="EZ102" s="42"/>
      <c r="FA102" s="42"/>
      <c r="FB102" s="42"/>
      <c r="FC102" s="42"/>
      <c r="FD102" s="42"/>
      <c r="FE102" s="42"/>
      <c r="FF102" s="42"/>
      <c r="FG102" s="42"/>
      <c r="FH102" s="42"/>
      <c r="FI102" s="42"/>
      <c r="FJ102" s="42"/>
      <c r="FK102" s="42"/>
      <c r="FL102" s="42"/>
      <c r="FM102" s="42"/>
      <c r="FN102" s="42"/>
      <c r="FO102" s="42"/>
      <c r="FP102" s="42"/>
      <c r="FQ102" s="42"/>
      <c r="FR102" s="42"/>
      <c r="FS102" s="42"/>
      <c r="FT102" s="42"/>
      <c r="FU102" s="42"/>
      <c r="FV102" s="42"/>
      <c r="FW102" s="42"/>
      <c r="FX102" s="42"/>
      <c r="FY102" s="42"/>
      <c r="FZ102" s="42"/>
      <c r="GA102" s="42"/>
      <c r="GB102" s="42"/>
    </row>
    <row r="103" spans="1:184" s="40" customFormat="1" ht="12" x14ac:dyDescent="0.2">
      <c r="A103" s="40" t="s">
        <v>278</v>
      </c>
      <c r="B103" s="41">
        <v>10</v>
      </c>
      <c r="C103" s="42">
        <v>106.5</v>
      </c>
      <c r="D103" s="42">
        <v>109</v>
      </c>
      <c r="E103" s="42">
        <v>110.1</v>
      </c>
      <c r="F103" s="42">
        <v>110.1</v>
      </c>
      <c r="G103" s="42">
        <v>110.1</v>
      </c>
      <c r="H103" s="42">
        <v>110.1</v>
      </c>
      <c r="I103" s="42">
        <v>110.1</v>
      </c>
      <c r="J103" s="42">
        <v>110.1</v>
      </c>
      <c r="K103" s="42">
        <v>110.1</v>
      </c>
      <c r="L103" s="42">
        <v>110.1</v>
      </c>
      <c r="M103" s="42">
        <v>110.1</v>
      </c>
      <c r="N103" s="42">
        <v>110.1</v>
      </c>
      <c r="O103" s="42">
        <v>110.1</v>
      </c>
      <c r="P103" s="42">
        <v>110.1</v>
      </c>
      <c r="Q103" s="42">
        <v>110.1</v>
      </c>
      <c r="R103" s="42">
        <v>118.7</v>
      </c>
      <c r="S103" s="42">
        <v>158.9</v>
      </c>
      <c r="T103" s="42">
        <v>158.9</v>
      </c>
      <c r="U103" s="42">
        <v>158.9</v>
      </c>
      <c r="V103" s="42">
        <v>158.9</v>
      </c>
      <c r="W103" s="42">
        <v>158.9</v>
      </c>
      <c r="X103" s="42">
        <v>158.9</v>
      </c>
      <c r="Y103" s="42">
        <v>158.9</v>
      </c>
      <c r="Z103" s="42">
        <v>158.9</v>
      </c>
      <c r="AA103" s="42">
        <v>158.9</v>
      </c>
      <c r="AB103" s="42">
        <v>158.9</v>
      </c>
      <c r="AC103" s="42">
        <v>158.9</v>
      </c>
      <c r="AD103" s="42">
        <v>158.9</v>
      </c>
      <c r="AE103" s="42">
        <v>158.9</v>
      </c>
      <c r="AF103" s="42">
        <v>158.9</v>
      </c>
      <c r="AG103" s="42">
        <v>158.9</v>
      </c>
      <c r="AH103" s="42">
        <v>158.9</v>
      </c>
      <c r="AI103" s="42">
        <v>158.9</v>
      </c>
      <c r="AJ103" s="42">
        <v>158.9</v>
      </c>
      <c r="AK103" s="42">
        <v>158.9</v>
      </c>
      <c r="AL103" s="42">
        <v>158.9</v>
      </c>
      <c r="AM103" s="42">
        <v>176.3</v>
      </c>
      <c r="AN103" s="42">
        <v>176.3</v>
      </c>
      <c r="AO103" s="42">
        <v>176.3</v>
      </c>
      <c r="AP103" s="42">
        <v>176.3</v>
      </c>
      <c r="AQ103" s="42">
        <v>176.3</v>
      </c>
      <c r="AR103" s="42">
        <v>176.3</v>
      </c>
      <c r="AS103" s="42">
        <v>176.3</v>
      </c>
      <c r="AT103" s="42">
        <v>176.3</v>
      </c>
      <c r="AU103" s="42">
        <v>176.3</v>
      </c>
      <c r="AV103" s="42">
        <v>176.3</v>
      </c>
      <c r="AW103" s="42">
        <v>176.3</v>
      </c>
      <c r="AX103" s="42">
        <v>176.3</v>
      </c>
      <c r="AY103" s="42">
        <v>203.3</v>
      </c>
      <c r="AZ103" s="42">
        <v>203.3</v>
      </c>
      <c r="BA103" s="42">
        <v>203.3</v>
      </c>
      <c r="BB103" s="42">
        <v>203.3</v>
      </c>
      <c r="BC103" s="42">
        <v>203.3</v>
      </c>
      <c r="BD103" s="42">
        <v>203.3</v>
      </c>
      <c r="BE103" s="42">
        <v>203.3</v>
      </c>
      <c r="BF103" s="42">
        <v>203.3</v>
      </c>
      <c r="BG103" s="42">
        <v>203.3</v>
      </c>
      <c r="BH103" s="42">
        <v>203.3</v>
      </c>
      <c r="BI103" s="42">
        <v>203.3</v>
      </c>
      <c r="BJ103" s="42">
        <v>203.3</v>
      </c>
      <c r="BK103" s="41">
        <v>11</v>
      </c>
      <c r="BL103" s="42">
        <v>100</v>
      </c>
      <c r="BM103" s="42">
        <v>105.1</v>
      </c>
      <c r="BN103" s="42">
        <v>105.1</v>
      </c>
      <c r="BO103" s="42">
        <v>105.1</v>
      </c>
      <c r="BP103" s="42">
        <v>105.1</v>
      </c>
      <c r="BQ103" s="42">
        <v>105.1</v>
      </c>
      <c r="BR103" s="42">
        <v>105.1</v>
      </c>
      <c r="BS103" s="42">
        <v>105.1</v>
      </c>
      <c r="BT103" s="42">
        <v>105.1</v>
      </c>
      <c r="BU103" s="42">
        <v>105.1</v>
      </c>
      <c r="BV103" s="42">
        <v>105.1</v>
      </c>
      <c r="BW103" s="42">
        <v>105.1</v>
      </c>
      <c r="BX103" s="42">
        <v>114.7</v>
      </c>
      <c r="BY103" s="42">
        <v>114.7</v>
      </c>
      <c r="BZ103" s="42">
        <v>114.7</v>
      </c>
      <c r="CA103" s="42">
        <v>114.7</v>
      </c>
      <c r="CB103" s="42">
        <v>114.7</v>
      </c>
      <c r="CC103" s="42">
        <v>114.7</v>
      </c>
      <c r="CD103" s="42">
        <v>114.7</v>
      </c>
      <c r="CE103" s="42">
        <v>114.7</v>
      </c>
      <c r="CF103" s="42">
        <v>114.7</v>
      </c>
      <c r="CG103" s="42">
        <v>114.7</v>
      </c>
      <c r="CH103" s="42">
        <v>114.7</v>
      </c>
      <c r="CI103" s="42">
        <v>114.7</v>
      </c>
      <c r="CJ103" s="42">
        <v>125.6</v>
      </c>
      <c r="CK103" s="42">
        <v>125.6</v>
      </c>
      <c r="CL103" s="42">
        <v>125.6</v>
      </c>
      <c r="CM103" s="42">
        <v>125.6</v>
      </c>
      <c r="CN103" s="42">
        <v>125.6</v>
      </c>
      <c r="CO103" s="42">
        <v>125.6</v>
      </c>
      <c r="CP103" s="42">
        <v>125.6</v>
      </c>
      <c r="CQ103" s="42">
        <v>125.6</v>
      </c>
      <c r="CR103" s="42">
        <v>125.6</v>
      </c>
      <c r="CS103" s="42">
        <v>125.6</v>
      </c>
      <c r="CT103" s="42">
        <v>125.6</v>
      </c>
      <c r="CU103" s="42">
        <v>125.6</v>
      </c>
      <c r="CV103" s="42">
        <v>133.4</v>
      </c>
      <c r="CW103" s="42">
        <v>133.4</v>
      </c>
      <c r="CX103" s="42">
        <v>133.4</v>
      </c>
      <c r="CY103" s="42">
        <v>133.4</v>
      </c>
      <c r="CZ103" s="42">
        <v>133.4</v>
      </c>
      <c r="DA103" s="42">
        <v>133.4</v>
      </c>
      <c r="DB103" s="42">
        <v>133.4</v>
      </c>
      <c r="DC103" s="42">
        <v>133.4</v>
      </c>
      <c r="DD103" s="42">
        <v>133.4</v>
      </c>
      <c r="DE103" s="42">
        <v>133.4</v>
      </c>
      <c r="DF103" s="42">
        <v>133.4</v>
      </c>
      <c r="DG103" s="42">
        <v>133.4</v>
      </c>
      <c r="DH103" s="42">
        <v>140.9</v>
      </c>
      <c r="DI103" s="42">
        <v>140.9</v>
      </c>
      <c r="DJ103" s="42">
        <v>141.19999999999999</v>
      </c>
      <c r="DK103" s="42">
        <v>141.19999999999999</v>
      </c>
      <c r="DL103" s="42">
        <v>141.19999999999999</v>
      </c>
      <c r="DM103" s="42">
        <v>141.19999999999999</v>
      </c>
      <c r="DN103" s="42">
        <v>141.19999999999999</v>
      </c>
      <c r="DO103" s="42">
        <v>141.19999999999999</v>
      </c>
      <c r="DP103" s="42">
        <v>141.19999999999999</v>
      </c>
      <c r="DQ103" s="42">
        <v>141.19999999999999</v>
      </c>
      <c r="DR103" s="42">
        <v>141.19999999999999</v>
      </c>
      <c r="DS103" s="42">
        <v>141.19999999999999</v>
      </c>
      <c r="DT103" s="41">
        <v>13</v>
      </c>
      <c r="DU103" s="42">
        <v>109.6</v>
      </c>
      <c r="DV103" s="42">
        <v>109.6</v>
      </c>
      <c r="DW103" s="42">
        <v>109.6</v>
      </c>
      <c r="DX103" s="42">
        <v>109.6</v>
      </c>
      <c r="DY103" s="42">
        <v>109.6</v>
      </c>
      <c r="DZ103" s="42">
        <v>109.6</v>
      </c>
      <c r="EA103" s="42">
        <v>109.6</v>
      </c>
      <c r="EB103" s="42">
        <v>109.6</v>
      </c>
      <c r="EC103" s="42">
        <v>109.6</v>
      </c>
      <c r="ED103" s="42">
        <v>109.6</v>
      </c>
      <c r="EE103" s="42">
        <v>109.6</v>
      </c>
      <c r="EF103" s="42">
        <v>109.6</v>
      </c>
      <c r="EG103" s="42">
        <v>116.8</v>
      </c>
      <c r="EH103" s="42">
        <v>116.8</v>
      </c>
      <c r="EI103" s="42">
        <v>116.8</v>
      </c>
      <c r="EJ103" s="42">
        <v>116.8</v>
      </c>
      <c r="EK103" s="42">
        <v>116.8</v>
      </c>
      <c r="EL103" s="42">
        <v>116.8</v>
      </c>
      <c r="EM103" s="42">
        <v>116.8</v>
      </c>
      <c r="EN103" s="42">
        <v>116.8</v>
      </c>
      <c r="EO103" s="42">
        <v>116.8</v>
      </c>
      <c r="EP103" s="42">
        <v>116.8</v>
      </c>
      <c r="EQ103" s="42">
        <v>116.8</v>
      </c>
      <c r="ER103" s="42">
        <v>116.8</v>
      </c>
      <c r="ES103" s="42">
        <v>126.7</v>
      </c>
      <c r="ET103" s="42">
        <v>126.7</v>
      </c>
      <c r="EU103" s="42">
        <v>126.7</v>
      </c>
      <c r="EV103" s="42">
        <v>126.7</v>
      </c>
      <c r="EW103" s="42">
        <v>126.7</v>
      </c>
      <c r="EX103" s="42">
        <v>126.7</v>
      </c>
      <c r="EY103" s="42">
        <v>127</v>
      </c>
      <c r="EZ103" s="42">
        <v>127</v>
      </c>
      <c r="FA103" s="42">
        <v>128.80000000000001</v>
      </c>
      <c r="FB103" s="42">
        <v>128.80000000000001</v>
      </c>
      <c r="FC103" s="42">
        <v>128.80000000000001</v>
      </c>
      <c r="FD103" s="42">
        <v>128.80000000000001</v>
      </c>
      <c r="FE103" s="42">
        <v>136.1</v>
      </c>
      <c r="FF103" s="42">
        <v>136.1</v>
      </c>
      <c r="FG103" s="42">
        <v>136.1</v>
      </c>
      <c r="FH103" s="42">
        <v>136.1</v>
      </c>
      <c r="FI103" s="42">
        <v>136.1</v>
      </c>
      <c r="FJ103" s="42">
        <v>136.1</v>
      </c>
      <c r="FK103" s="42">
        <v>136.30000000000001</v>
      </c>
      <c r="FL103" s="42">
        <v>136.30000000000001</v>
      </c>
      <c r="FM103" s="42">
        <v>136.30000000000001</v>
      </c>
      <c r="FN103" s="42">
        <v>136.30000000000001</v>
      </c>
      <c r="FO103" s="42">
        <v>136.30000000000001</v>
      </c>
      <c r="FP103" s="42">
        <v>136.30000000000001</v>
      </c>
      <c r="FQ103" s="42">
        <v>143</v>
      </c>
      <c r="FR103" s="42">
        <v>143</v>
      </c>
      <c r="FS103" s="42">
        <v>143</v>
      </c>
      <c r="FT103" s="42">
        <v>143</v>
      </c>
      <c r="FU103" s="42">
        <v>143</v>
      </c>
      <c r="FV103" s="42">
        <v>143</v>
      </c>
      <c r="FW103" s="42">
        <v>145.30000000000001</v>
      </c>
      <c r="FX103" s="42">
        <v>145.30000000000001</v>
      </c>
      <c r="FY103" s="42">
        <v>145.30000000000001</v>
      </c>
      <c r="FZ103" s="42">
        <v>145.30000000000001</v>
      </c>
      <c r="GA103" s="42">
        <v>145.30000000000001</v>
      </c>
      <c r="GB103" s="42">
        <v>145.30769230769232</v>
      </c>
    </row>
    <row r="104" spans="1:184" x14ac:dyDescent="0.25">
      <c r="B104" s="37"/>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37"/>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37"/>
      <c r="FR104" s="44"/>
      <c r="FS104" s="44"/>
      <c r="FT104" s="44"/>
      <c r="FU104" s="44"/>
      <c r="FV104" s="44"/>
      <c r="FW104" s="44"/>
      <c r="FX104" s="44"/>
      <c r="FY104" s="44"/>
      <c r="FZ104" s="44"/>
      <c r="GA104" s="44"/>
      <c r="GB104" s="44"/>
    </row>
    <row r="105" spans="1:184" x14ac:dyDescent="0.25">
      <c r="A105" s="4" t="s">
        <v>279</v>
      </c>
      <c r="B105" s="35">
        <f>B106+B113</f>
        <v>30</v>
      </c>
      <c r="C105" s="36">
        <f t="shared" ref="C105:BJ105" si="85">(C106*$B$106+C113*$B$113)/$B$105</f>
        <v>103.10333333333334</v>
      </c>
      <c r="D105" s="36">
        <f t="shared" si="85"/>
        <v>108.48</v>
      </c>
      <c r="E105" s="36">
        <f t="shared" si="85"/>
        <v>108.78333333333333</v>
      </c>
      <c r="F105" s="36">
        <f t="shared" si="85"/>
        <v>110.17666666666668</v>
      </c>
      <c r="G105" s="36">
        <f t="shared" si="85"/>
        <v>110.17999999999999</v>
      </c>
      <c r="H105" s="36">
        <f t="shared" si="85"/>
        <v>110.56666666666666</v>
      </c>
      <c r="I105" s="36">
        <f t="shared" si="85"/>
        <v>114.56333333333332</v>
      </c>
      <c r="J105" s="36">
        <f t="shared" si="85"/>
        <v>115.69666666666666</v>
      </c>
      <c r="K105" s="36">
        <f t="shared" si="85"/>
        <v>114.73666666666668</v>
      </c>
      <c r="L105" s="36">
        <f t="shared" si="85"/>
        <v>115.47666666666667</v>
      </c>
      <c r="M105" s="36">
        <f t="shared" si="85"/>
        <v>116.63666666666668</v>
      </c>
      <c r="N105" s="36">
        <f t="shared" si="85"/>
        <v>116.81666666666666</v>
      </c>
      <c r="O105" s="36">
        <f t="shared" si="85"/>
        <v>117.50666666666669</v>
      </c>
      <c r="P105" s="36">
        <f t="shared" si="85"/>
        <v>118.06666666666666</v>
      </c>
      <c r="Q105" s="36">
        <f t="shared" si="85"/>
        <v>118.98333333333333</v>
      </c>
      <c r="R105" s="36">
        <f t="shared" si="85"/>
        <v>120.37000000000002</v>
      </c>
      <c r="S105" s="36">
        <f t="shared" si="85"/>
        <v>120.37000000000002</v>
      </c>
      <c r="T105" s="36">
        <f t="shared" si="85"/>
        <v>120.37000000000002</v>
      </c>
      <c r="U105" s="36">
        <f t="shared" si="85"/>
        <v>121.94333333333334</v>
      </c>
      <c r="V105" s="36">
        <f t="shared" si="85"/>
        <v>122.50666666666666</v>
      </c>
      <c r="W105" s="36">
        <f t="shared" si="85"/>
        <v>122.93333333333334</v>
      </c>
      <c r="X105" s="36">
        <f t="shared" si="85"/>
        <v>122.99</v>
      </c>
      <c r="Y105" s="36">
        <f t="shared" si="85"/>
        <v>124.54999999999998</v>
      </c>
      <c r="Z105" s="36">
        <f t="shared" si="85"/>
        <v>123.72666666666666</v>
      </c>
      <c r="AA105" s="36">
        <f t="shared" si="85"/>
        <v>123.61666666666666</v>
      </c>
      <c r="AB105" s="36">
        <f t="shared" si="85"/>
        <v>124.25666666666667</v>
      </c>
      <c r="AC105" s="36">
        <f t="shared" si="85"/>
        <v>126.66666666666667</v>
      </c>
      <c r="AD105" s="36">
        <f t="shared" si="85"/>
        <v>127.28666666666668</v>
      </c>
      <c r="AE105" s="36">
        <f t="shared" si="85"/>
        <v>131.27333333333334</v>
      </c>
      <c r="AF105" s="36">
        <f t="shared" si="85"/>
        <v>131.82</v>
      </c>
      <c r="AG105" s="36">
        <f t="shared" si="85"/>
        <v>136.21</v>
      </c>
      <c r="AH105" s="36">
        <f t="shared" si="85"/>
        <v>138.93333333333334</v>
      </c>
      <c r="AI105" s="36">
        <f t="shared" si="85"/>
        <v>138.74333333333334</v>
      </c>
      <c r="AJ105" s="36">
        <f t="shared" si="85"/>
        <v>139.84666666666666</v>
      </c>
      <c r="AK105" s="36">
        <f t="shared" si="85"/>
        <v>140.13333333333333</v>
      </c>
      <c r="AL105" s="36">
        <f t="shared" si="85"/>
        <v>140.08666666666667</v>
      </c>
      <c r="AM105" s="36">
        <f t="shared" si="85"/>
        <v>142.01666666666668</v>
      </c>
      <c r="AN105" s="36">
        <f t="shared" si="85"/>
        <v>143.36666666666667</v>
      </c>
      <c r="AO105" s="36">
        <f t="shared" si="85"/>
        <v>149.86666666666667</v>
      </c>
      <c r="AP105" s="36">
        <f t="shared" si="85"/>
        <v>150.04000000000002</v>
      </c>
      <c r="AQ105" s="36">
        <f t="shared" si="85"/>
        <v>153.43333333333334</v>
      </c>
      <c r="AR105" s="36">
        <f t="shared" si="85"/>
        <v>153.5566666666667</v>
      </c>
      <c r="AS105" s="36">
        <f t="shared" si="85"/>
        <v>154.57000000000002</v>
      </c>
      <c r="AT105" s="36">
        <f t="shared" si="85"/>
        <v>155.11333333333332</v>
      </c>
      <c r="AU105" s="36">
        <f t="shared" si="85"/>
        <v>155.12333333333336</v>
      </c>
      <c r="AV105" s="36">
        <f t="shared" si="85"/>
        <v>156.63666666666668</v>
      </c>
      <c r="AW105" s="36">
        <f t="shared" si="85"/>
        <v>156.59333333333333</v>
      </c>
      <c r="AX105" s="36">
        <f t="shared" si="85"/>
        <v>156.74000000000004</v>
      </c>
      <c r="AY105" s="36">
        <f t="shared" si="85"/>
        <v>155.82999999999998</v>
      </c>
      <c r="AZ105" s="36">
        <f t="shared" si="85"/>
        <v>157</v>
      </c>
      <c r="BA105" s="36">
        <f t="shared" si="85"/>
        <v>156.06</v>
      </c>
      <c r="BB105" s="36">
        <f t="shared" si="85"/>
        <v>156.01666666666668</v>
      </c>
      <c r="BC105" s="36">
        <f t="shared" si="85"/>
        <v>156.01666666666668</v>
      </c>
      <c r="BD105" s="36">
        <f t="shared" si="85"/>
        <v>155.96666666666667</v>
      </c>
      <c r="BE105" s="36">
        <f t="shared" si="85"/>
        <v>156.40666666666669</v>
      </c>
      <c r="BF105" s="36">
        <f t="shared" si="85"/>
        <v>157.46666666666667</v>
      </c>
      <c r="BG105" s="36">
        <f t="shared" si="85"/>
        <v>159.04333333333335</v>
      </c>
      <c r="BH105" s="36">
        <f t="shared" si="85"/>
        <v>159.04333333333335</v>
      </c>
      <c r="BI105" s="36">
        <f t="shared" si="85"/>
        <v>159.13666666666668</v>
      </c>
      <c r="BJ105" s="36">
        <f t="shared" si="85"/>
        <v>161.00333333333336</v>
      </c>
      <c r="BK105" s="35">
        <f>BK106+BK113</f>
        <v>36</v>
      </c>
      <c r="BL105" s="36">
        <f>(BL106*$BK$106+BL113*$BK$113)/$BK$105</f>
        <v>102.42222222222222</v>
      </c>
      <c r="BM105" s="36">
        <f t="shared" ref="BM105:DS105" si="86">(BM106*$BK$106+BM113*$BK$113)/$BK$105</f>
        <v>103.49444444444444</v>
      </c>
      <c r="BN105" s="36">
        <f t="shared" si="86"/>
        <v>103.88888888888889</v>
      </c>
      <c r="BO105" s="36">
        <f t="shared" si="86"/>
        <v>105.48611111111111</v>
      </c>
      <c r="BP105" s="36">
        <f t="shared" si="86"/>
        <v>106.13888888888889</v>
      </c>
      <c r="BQ105" s="36">
        <f t="shared" si="86"/>
        <v>105.6861111111111</v>
      </c>
      <c r="BR105" s="36">
        <f t="shared" si="86"/>
        <v>106.15555555555557</v>
      </c>
      <c r="BS105" s="36">
        <f t="shared" si="86"/>
        <v>106.90833333333333</v>
      </c>
      <c r="BT105" s="36">
        <f t="shared" si="86"/>
        <v>108.92500000000001</v>
      </c>
      <c r="BU105" s="36">
        <f t="shared" si="86"/>
        <v>109.14444444444445</v>
      </c>
      <c r="BV105" s="36">
        <f t="shared" si="86"/>
        <v>109.8388888888889</v>
      </c>
      <c r="BW105" s="36">
        <f t="shared" si="86"/>
        <v>110.31111111111112</v>
      </c>
      <c r="BX105" s="36">
        <f t="shared" si="86"/>
        <v>112.35555555555555</v>
      </c>
      <c r="BY105" s="36">
        <f t="shared" si="86"/>
        <v>116.46666666666667</v>
      </c>
      <c r="BZ105" s="36">
        <f t="shared" si="86"/>
        <v>119.80277777777779</v>
      </c>
      <c r="CA105" s="36">
        <f t="shared" si="86"/>
        <v>118.98333333333335</v>
      </c>
      <c r="CB105" s="36">
        <f t="shared" si="86"/>
        <v>119.39722222222223</v>
      </c>
      <c r="CC105" s="36">
        <f t="shared" si="86"/>
        <v>119.80833333333332</v>
      </c>
      <c r="CD105" s="36">
        <f t="shared" si="86"/>
        <v>119.77222222222223</v>
      </c>
      <c r="CE105" s="36">
        <f t="shared" si="86"/>
        <v>121.17222222222222</v>
      </c>
      <c r="CF105" s="36">
        <f t="shared" si="86"/>
        <v>122.97500000000001</v>
      </c>
      <c r="CG105" s="36">
        <f t="shared" si="86"/>
        <v>123.67777777777779</v>
      </c>
      <c r="CH105" s="36">
        <f t="shared" si="86"/>
        <v>123.66388888888891</v>
      </c>
      <c r="CI105" s="36">
        <f t="shared" si="86"/>
        <v>125.66388888888888</v>
      </c>
      <c r="CJ105" s="36">
        <f t="shared" si="86"/>
        <v>126.33888888888889</v>
      </c>
      <c r="CK105" s="36">
        <f t="shared" si="86"/>
        <v>126.59722222222223</v>
      </c>
      <c r="CL105" s="36">
        <f t="shared" si="86"/>
        <v>127.12777777777779</v>
      </c>
      <c r="CM105" s="36">
        <f t="shared" si="86"/>
        <v>127.23333333333332</v>
      </c>
      <c r="CN105" s="36">
        <f t="shared" si="86"/>
        <v>127.24722222222221</v>
      </c>
      <c r="CO105" s="36">
        <f t="shared" si="86"/>
        <v>128.78333333333333</v>
      </c>
      <c r="CP105" s="36">
        <f t="shared" si="86"/>
        <v>131.90277777777777</v>
      </c>
      <c r="CQ105" s="36">
        <f t="shared" si="86"/>
        <v>132.4388888888889</v>
      </c>
      <c r="CR105" s="36">
        <f t="shared" si="86"/>
        <v>132.99166666666667</v>
      </c>
      <c r="CS105" s="36">
        <f t="shared" si="86"/>
        <v>133.00277777777779</v>
      </c>
      <c r="CT105" s="36">
        <f t="shared" si="86"/>
        <v>133.35555555555555</v>
      </c>
      <c r="CU105" s="36">
        <f t="shared" si="86"/>
        <v>133.51111111111109</v>
      </c>
      <c r="CV105" s="36">
        <f t="shared" si="86"/>
        <v>133.77499999999998</v>
      </c>
      <c r="CW105" s="36">
        <f t="shared" si="86"/>
        <v>134.6861111111111</v>
      </c>
      <c r="CX105" s="36">
        <f t="shared" si="86"/>
        <v>134.60277777777776</v>
      </c>
      <c r="CY105" s="36">
        <f t="shared" si="86"/>
        <v>134.65277777777777</v>
      </c>
      <c r="CZ105" s="36">
        <f t="shared" si="86"/>
        <v>134.90277777777777</v>
      </c>
      <c r="DA105" s="36">
        <f t="shared" si="86"/>
        <v>140.63611111111109</v>
      </c>
      <c r="DB105" s="36">
        <f t="shared" si="86"/>
        <v>140.44722222222222</v>
      </c>
      <c r="DC105" s="36">
        <f t="shared" si="86"/>
        <v>141.08333333333334</v>
      </c>
      <c r="DD105" s="36">
        <f t="shared" si="86"/>
        <v>141.38333333333333</v>
      </c>
      <c r="DE105" s="36">
        <f t="shared" si="86"/>
        <v>142.11388888888891</v>
      </c>
      <c r="DF105" s="36">
        <f t="shared" si="86"/>
        <v>143.20277777777778</v>
      </c>
      <c r="DG105" s="36">
        <f t="shared" si="86"/>
        <v>144.26944444444447</v>
      </c>
      <c r="DH105" s="36">
        <f t="shared" si="86"/>
        <v>148.17777777777778</v>
      </c>
      <c r="DI105" s="36">
        <f t="shared" si="86"/>
        <v>149.25</v>
      </c>
      <c r="DJ105" s="36">
        <f t="shared" si="86"/>
        <v>151.14166666666668</v>
      </c>
      <c r="DK105" s="36">
        <f t="shared" si="86"/>
        <v>151.95833333333334</v>
      </c>
      <c r="DL105" s="36">
        <f t="shared" si="86"/>
        <v>152.42777777777778</v>
      </c>
      <c r="DM105" s="36">
        <f t="shared" si="86"/>
        <v>152.73611111111114</v>
      </c>
      <c r="DN105" s="36">
        <f t="shared" si="86"/>
        <v>153.29444444444445</v>
      </c>
      <c r="DO105" s="36">
        <f t="shared" si="86"/>
        <v>155.18888888888887</v>
      </c>
      <c r="DP105" s="36">
        <f t="shared" si="86"/>
        <v>156.09444444444443</v>
      </c>
      <c r="DQ105" s="36">
        <f t="shared" si="86"/>
        <v>155.95000000000002</v>
      </c>
      <c r="DR105" s="36">
        <f t="shared" si="86"/>
        <v>159.00277777777779</v>
      </c>
      <c r="DS105" s="36">
        <f t="shared" si="86"/>
        <v>159.43055555555554</v>
      </c>
      <c r="DT105" s="35">
        <f>DT106+DT113</f>
        <v>38</v>
      </c>
      <c r="DU105" s="45">
        <f>(DU106*$DT$106+DU113*$DT$113)/$DT$105</f>
        <v>102.69736842105263</v>
      </c>
      <c r="DV105" s="45">
        <f t="shared" ref="DV105:GB105" si="87">(DV106*$DT$106+DV113*$DT$113)/$DT$105</f>
        <v>102.80263157894737</v>
      </c>
      <c r="DW105" s="45">
        <f t="shared" si="87"/>
        <v>103.03421052631579</v>
      </c>
      <c r="DX105" s="45">
        <f t="shared" si="87"/>
        <v>103.02894736842106</v>
      </c>
      <c r="DY105" s="45">
        <f t="shared" si="87"/>
        <v>103.33684210526316</v>
      </c>
      <c r="DZ105" s="45">
        <f t="shared" si="87"/>
        <v>103.59473684210528</v>
      </c>
      <c r="EA105" s="45">
        <f t="shared" si="87"/>
        <v>103.44736842105263</v>
      </c>
      <c r="EB105" s="45">
        <f t="shared" si="87"/>
        <v>103.68684210526317</v>
      </c>
      <c r="EC105" s="45">
        <f t="shared" si="87"/>
        <v>104.29210526315791</v>
      </c>
      <c r="ED105" s="45">
        <f t="shared" si="87"/>
        <v>104.59736842105262</v>
      </c>
      <c r="EE105" s="45">
        <f t="shared" si="87"/>
        <v>105.12894736842107</v>
      </c>
      <c r="EF105" s="45">
        <f t="shared" si="87"/>
        <v>105.16578947368421</v>
      </c>
      <c r="EG105" s="45">
        <f t="shared" si="87"/>
        <v>105.93947368421053</v>
      </c>
      <c r="EH105" s="45">
        <f t="shared" si="87"/>
        <v>106.18421052631578</v>
      </c>
      <c r="EI105" s="45">
        <f t="shared" si="87"/>
        <v>112.61052631578947</v>
      </c>
      <c r="EJ105" s="45">
        <f t="shared" si="87"/>
        <v>113.79210526315791</v>
      </c>
      <c r="EK105" s="45">
        <f t="shared" si="87"/>
        <v>113.89210526315789</v>
      </c>
      <c r="EL105" s="45">
        <f t="shared" si="87"/>
        <v>113.81315789473683</v>
      </c>
      <c r="EM105" s="45">
        <f t="shared" si="87"/>
        <v>113.89999999999999</v>
      </c>
      <c r="EN105" s="45">
        <f t="shared" si="87"/>
        <v>114.37894736842104</v>
      </c>
      <c r="EO105" s="45">
        <f t="shared" si="87"/>
        <v>114.56315789473683</v>
      </c>
      <c r="EP105" s="45">
        <f t="shared" si="87"/>
        <v>114.41578947368419</v>
      </c>
      <c r="EQ105" s="45">
        <f t="shared" si="87"/>
        <v>114.69210526315787</v>
      </c>
      <c r="ER105" s="45">
        <f t="shared" si="87"/>
        <v>115.12894736842104</v>
      </c>
      <c r="ES105" s="45">
        <f t="shared" si="87"/>
        <v>119.18157894736841</v>
      </c>
      <c r="ET105" s="45">
        <f t="shared" si="87"/>
        <v>119.2</v>
      </c>
      <c r="EU105" s="45">
        <f t="shared" si="87"/>
        <v>119.5</v>
      </c>
      <c r="EV105" s="45">
        <f t="shared" si="87"/>
        <v>120.59210526315789</v>
      </c>
      <c r="EW105" s="45">
        <f t="shared" si="87"/>
        <v>120.8</v>
      </c>
      <c r="EX105" s="45">
        <f t="shared" si="87"/>
        <v>120.78157894736844</v>
      </c>
      <c r="EY105" s="45">
        <f t="shared" si="87"/>
        <v>122.52631578947368</v>
      </c>
      <c r="EZ105" s="45">
        <f t="shared" si="87"/>
        <v>123.52894736842106</v>
      </c>
      <c r="FA105" s="45">
        <f t="shared" si="87"/>
        <v>123.83684210526316</v>
      </c>
      <c r="FB105" s="45">
        <f t="shared" si="87"/>
        <v>123.93157894736844</v>
      </c>
      <c r="FC105" s="45">
        <f t="shared" si="87"/>
        <v>122.53421052631579</v>
      </c>
      <c r="FD105" s="45">
        <f t="shared" si="87"/>
        <v>122.37105263157896</v>
      </c>
      <c r="FE105" s="45">
        <f t="shared" si="87"/>
        <v>123.22631578947369</v>
      </c>
      <c r="FF105" s="45">
        <f t="shared" si="87"/>
        <v>122.93421052631579</v>
      </c>
      <c r="FG105" s="45">
        <f t="shared" si="87"/>
        <v>122.73947368421054</v>
      </c>
      <c r="FH105" s="45">
        <f t="shared" si="87"/>
        <v>123.52368421052633</v>
      </c>
      <c r="FI105" s="45">
        <f t="shared" si="87"/>
        <v>123.62105263157896</v>
      </c>
      <c r="FJ105" s="45">
        <f t="shared" si="87"/>
        <v>123.60789473684211</v>
      </c>
      <c r="FK105" s="45">
        <f t="shared" si="87"/>
        <v>124.55789473684213</v>
      </c>
      <c r="FL105" s="45">
        <f t="shared" si="87"/>
        <v>124.75526315789473</v>
      </c>
      <c r="FM105" s="45">
        <f t="shared" si="87"/>
        <v>124.99473684210527</v>
      </c>
      <c r="FN105" s="45">
        <f t="shared" si="87"/>
        <v>125.42631578947368</v>
      </c>
      <c r="FO105" s="45">
        <f t="shared" si="87"/>
        <v>126.22894736842105</v>
      </c>
      <c r="FP105" s="45">
        <f t="shared" si="87"/>
        <v>127.05263157894737</v>
      </c>
      <c r="FQ105" s="45">
        <f t="shared" si="87"/>
        <v>127.43421052631579</v>
      </c>
      <c r="FR105" s="36">
        <f t="shared" si="87"/>
        <v>127.56052631578946</v>
      </c>
      <c r="FS105" s="36">
        <f t="shared" si="87"/>
        <v>127.86842105263158</v>
      </c>
      <c r="FT105" s="36">
        <f t="shared" si="87"/>
        <v>129.38947368421051</v>
      </c>
      <c r="FU105" s="36">
        <f t="shared" si="87"/>
        <v>129.5342105263158</v>
      </c>
      <c r="FV105" s="36">
        <f t="shared" si="87"/>
        <v>130.22368421052633</v>
      </c>
      <c r="FW105" s="36">
        <f t="shared" si="87"/>
        <v>130.42894736842106</v>
      </c>
      <c r="FX105" s="36">
        <f t="shared" si="87"/>
        <v>132.13684210526318</v>
      </c>
      <c r="FY105" s="36">
        <f t="shared" si="87"/>
        <v>132.29210526315791</v>
      </c>
      <c r="FZ105" s="36">
        <f t="shared" si="87"/>
        <v>132.73157894736843</v>
      </c>
      <c r="GA105" s="36">
        <f t="shared" si="87"/>
        <v>133.3657894736842</v>
      </c>
      <c r="GB105" s="36">
        <f t="shared" si="87"/>
        <v>133.57105263157897</v>
      </c>
    </row>
    <row r="106" spans="1:184" x14ac:dyDescent="0.25">
      <c r="A106" t="s">
        <v>280</v>
      </c>
      <c r="B106" s="37">
        <f>SUM(B107:B112)</f>
        <v>19</v>
      </c>
      <c r="C106" s="38">
        <f t="shared" ref="C106:BJ106" si="88">(C107*$B$107+C108*$B$108+C109*$B$109+C110*$B$110+C111*$B$111+C112*$B$112)/$B$106</f>
        <v>104.9</v>
      </c>
      <c r="D106" s="38">
        <f t="shared" si="88"/>
        <v>111.10000000000001</v>
      </c>
      <c r="E106" s="38">
        <f t="shared" si="88"/>
        <v>111.43157894736841</v>
      </c>
      <c r="F106" s="38">
        <f t="shared" si="88"/>
        <v>113.63157894736842</v>
      </c>
      <c r="G106" s="38">
        <f t="shared" si="88"/>
        <v>113.63684210526316</v>
      </c>
      <c r="H106" s="38">
        <f t="shared" si="88"/>
        <v>114.24736842105264</v>
      </c>
      <c r="I106" s="38">
        <f t="shared" si="88"/>
        <v>117.92631578947368</v>
      </c>
      <c r="J106" s="38">
        <f t="shared" si="88"/>
        <v>118.5578947368421</v>
      </c>
      <c r="K106" s="38">
        <f t="shared" si="88"/>
        <v>117.04210526315791</v>
      </c>
      <c r="L106" s="38">
        <f t="shared" si="88"/>
        <v>118.21052631578948</v>
      </c>
      <c r="M106" s="38">
        <f t="shared" si="88"/>
        <v>119.51578947368422</v>
      </c>
      <c r="N106" s="38">
        <f t="shared" si="88"/>
        <v>119.80000000000001</v>
      </c>
      <c r="O106" s="38">
        <f t="shared" si="88"/>
        <v>120.88947368421056</v>
      </c>
      <c r="P106" s="38">
        <f t="shared" si="88"/>
        <v>121.77368421052631</v>
      </c>
      <c r="Q106" s="38">
        <f t="shared" si="88"/>
        <v>123.22105263157894</v>
      </c>
      <c r="R106" s="38">
        <f t="shared" si="88"/>
        <v>125.41052631578948</v>
      </c>
      <c r="S106" s="38">
        <f t="shared" si="88"/>
        <v>125.41052631578948</v>
      </c>
      <c r="T106" s="38">
        <f t="shared" si="88"/>
        <v>125.41052631578948</v>
      </c>
      <c r="U106" s="38">
        <f t="shared" si="88"/>
        <v>125.41052631578948</v>
      </c>
      <c r="V106" s="38">
        <f t="shared" si="88"/>
        <v>126.3</v>
      </c>
      <c r="W106" s="38">
        <f t="shared" si="88"/>
        <v>126.97368421052632</v>
      </c>
      <c r="X106" s="38">
        <f t="shared" si="88"/>
        <v>127.06315789473683</v>
      </c>
      <c r="Y106" s="38">
        <f t="shared" si="88"/>
        <v>129.52631578947367</v>
      </c>
      <c r="Z106" s="38">
        <f t="shared" si="88"/>
        <v>128.22631578947366</v>
      </c>
      <c r="AA106" s="38">
        <f t="shared" si="88"/>
        <v>128.05263157894737</v>
      </c>
      <c r="AB106" s="38">
        <f t="shared" si="88"/>
        <v>129.06315789473686</v>
      </c>
      <c r="AC106" s="38">
        <f t="shared" si="88"/>
        <v>128.85789473684213</v>
      </c>
      <c r="AD106" s="38">
        <f t="shared" si="88"/>
        <v>129.83684210526317</v>
      </c>
      <c r="AE106" s="38">
        <f t="shared" si="88"/>
        <v>135.13157894736841</v>
      </c>
      <c r="AF106" s="38">
        <f t="shared" si="88"/>
        <v>135.99473684210525</v>
      </c>
      <c r="AG106" s="38">
        <f t="shared" si="88"/>
        <v>137.85263157894738</v>
      </c>
      <c r="AH106" s="38">
        <f t="shared" si="88"/>
        <v>140.57368421052632</v>
      </c>
      <c r="AI106" s="38">
        <f t="shared" si="88"/>
        <v>140.27368421052634</v>
      </c>
      <c r="AJ106" s="38">
        <f t="shared" si="88"/>
        <v>142.01578947368421</v>
      </c>
      <c r="AK106" s="38">
        <f t="shared" si="88"/>
        <v>142.46842105263156</v>
      </c>
      <c r="AL106" s="38">
        <f t="shared" si="88"/>
        <v>142.39473684210526</v>
      </c>
      <c r="AM106" s="38">
        <f t="shared" si="88"/>
        <v>145.44210526315788</v>
      </c>
      <c r="AN106" s="38">
        <f t="shared" si="88"/>
        <v>147.14210526315787</v>
      </c>
      <c r="AO106" s="38">
        <f t="shared" si="88"/>
        <v>149.97894736842107</v>
      </c>
      <c r="AP106" s="38">
        <f t="shared" si="88"/>
        <v>150.25263157894739</v>
      </c>
      <c r="AQ106" s="38">
        <f t="shared" si="88"/>
        <v>155.61052631578949</v>
      </c>
      <c r="AR106" s="38">
        <f t="shared" si="88"/>
        <v>155.80526315789476</v>
      </c>
      <c r="AS106" s="38">
        <f t="shared" si="88"/>
        <v>157.40526315789475</v>
      </c>
      <c r="AT106" s="38">
        <f t="shared" si="88"/>
        <v>158.26315789473685</v>
      </c>
      <c r="AU106" s="38">
        <f t="shared" si="88"/>
        <v>158.27894736842106</v>
      </c>
      <c r="AV106" s="38">
        <f t="shared" si="88"/>
        <v>160.6684210526316</v>
      </c>
      <c r="AW106" s="38">
        <f t="shared" si="88"/>
        <v>160.6</v>
      </c>
      <c r="AX106" s="38">
        <f t="shared" si="88"/>
        <v>160.83157894736843</v>
      </c>
      <c r="AY106" s="38">
        <f t="shared" si="88"/>
        <v>159.39473684210526</v>
      </c>
      <c r="AZ106" s="38">
        <f t="shared" si="88"/>
        <v>161.24210526315792</v>
      </c>
      <c r="BA106" s="38">
        <f t="shared" si="88"/>
        <v>159.7578947368421</v>
      </c>
      <c r="BB106" s="38">
        <f t="shared" si="88"/>
        <v>159.68947368421055</v>
      </c>
      <c r="BC106" s="38">
        <f t="shared" si="88"/>
        <v>159.68947368421055</v>
      </c>
      <c r="BD106" s="38">
        <f t="shared" si="88"/>
        <v>159.61052631578949</v>
      </c>
      <c r="BE106" s="38">
        <f t="shared" si="88"/>
        <v>160.30526315789476</v>
      </c>
      <c r="BF106" s="38">
        <f t="shared" si="88"/>
        <v>160.37368421052631</v>
      </c>
      <c r="BG106" s="38">
        <f t="shared" si="88"/>
        <v>162.86315789473684</v>
      </c>
      <c r="BH106" s="38">
        <f t="shared" si="88"/>
        <v>162.86315789473684</v>
      </c>
      <c r="BI106" s="38">
        <f t="shared" si="88"/>
        <v>163.01052631578949</v>
      </c>
      <c r="BJ106" s="38">
        <f t="shared" si="88"/>
        <v>165.95789473684209</v>
      </c>
      <c r="BK106" s="37">
        <f>SUM(BK107:BK112)</f>
        <v>23</v>
      </c>
      <c r="BL106" s="38">
        <f>(BL107*$BK$107+BL108*$BK$108+BL109*$BK$109+BL110*$BK$110+BL111*$BK$111+BL112*$BK$112)/$BK$106</f>
        <v>103.11304347826086</v>
      </c>
      <c r="BM106" s="38">
        <f t="shared" ref="BM106:DS106" si="89">(BM107*$BK$107+BM108*$BK$108+BM109*$BK$109+BM110*$BK$110+BM111*$BK$111+BM112*$BK$112)/$BK$106</f>
        <v>104.79130434782608</v>
      </c>
      <c r="BN106" s="38">
        <f t="shared" si="89"/>
        <v>104.31304347826087</v>
      </c>
      <c r="BO106" s="38">
        <f t="shared" si="89"/>
        <v>106.81304347826087</v>
      </c>
      <c r="BP106" s="38">
        <f t="shared" si="89"/>
        <v>107.83478260869565</v>
      </c>
      <c r="BQ106" s="38">
        <f t="shared" si="89"/>
        <v>107.12608695652175</v>
      </c>
      <c r="BR106" s="38">
        <f t="shared" si="89"/>
        <v>107.8608695652174</v>
      </c>
      <c r="BS106" s="38">
        <f t="shared" si="89"/>
        <v>109.03913043478261</v>
      </c>
      <c r="BT106" s="38">
        <f t="shared" si="89"/>
        <v>109.25652173913043</v>
      </c>
      <c r="BU106" s="38">
        <f t="shared" si="89"/>
        <v>109.60000000000001</v>
      </c>
      <c r="BV106" s="38">
        <f t="shared" si="89"/>
        <v>110.16521739130435</v>
      </c>
      <c r="BW106" s="38">
        <f t="shared" si="89"/>
        <v>110.90434782608696</v>
      </c>
      <c r="BX106" s="38">
        <f t="shared" si="89"/>
        <v>111.40434782608696</v>
      </c>
      <c r="BY106" s="38">
        <f t="shared" si="89"/>
        <v>111.4304347826087</v>
      </c>
      <c r="BZ106" s="38">
        <f t="shared" si="89"/>
        <v>112.68695652173913</v>
      </c>
      <c r="CA106" s="38">
        <f t="shared" si="89"/>
        <v>111.40434782608696</v>
      </c>
      <c r="CB106" s="38">
        <f t="shared" si="89"/>
        <v>111.76521739130435</v>
      </c>
      <c r="CC106" s="38">
        <f t="shared" si="89"/>
        <v>112.4086956521739</v>
      </c>
      <c r="CD106" s="38">
        <f t="shared" si="89"/>
        <v>112.35217391304347</v>
      </c>
      <c r="CE106" s="38">
        <f t="shared" si="89"/>
        <v>113.55217391304348</v>
      </c>
      <c r="CF106" s="38">
        <f t="shared" si="89"/>
        <v>115.56521739130434</v>
      </c>
      <c r="CG106" s="38">
        <f t="shared" si="89"/>
        <v>116.66521739130435</v>
      </c>
      <c r="CH106" s="38">
        <f t="shared" si="89"/>
        <v>116.64347826086957</v>
      </c>
      <c r="CI106" s="38">
        <f t="shared" si="89"/>
        <v>116.9913043478261</v>
      </c>
      <c r="CJ106" s="38">
        <f t="shared" si="89"/>
        <v>117.7</v>
      </c>
      <c r="CK106" s="38">
        <f t="shared" si="89"/>
        <v>118.10434782608696</v>
      </c>
      <c r="CL106" s="38">
        <f t="shared" si="89"/>
        <v>118.93478260869566</v>
      </c>
      <c r="CM106" s="38">
        <f t="shared" si="89"/>
        <v>119.10000000000001</v>
      </c>
      <c r="CN106" s="38">
        <f t="shared" si="89"/>
        <v>119.12173913043479</v>
      </c>
      <c r="CO106" s="38">
        <f t="shared" si="89"/>
        <v>119.3608695652174</v>
      </c>
      <c r="CP106" s="38">
        <f t="shared" si="89"/>
        <v>120.33043478260871</v>
      </c>
      <c r="CQ106" s="38">
        <f t="shared" si="89"/>
        <v>121.16956521739131</v>
      </c>
      <c r="CR106" s="38">
        <f t="shared" si="89"/>
        <v>122.03478260869566</v>
      </c>
      <c r="CS106" s="38">
        <f t="shared" si="89"/>
        <v>122.05217391304348</v>
      </c>
      <c r="CT106" s="38">
        <f t="shared" si="89"/>
        <v>122.34347826086957</v>
      </c>
      <c r="CU106" s="38">
        <f t="shared" si="89"/>
        <v>122.58695652173913</v>
      </c>
      <c r="CV106" s="38">
        <f t="shared" si="89"/>
        <v>123</v>
      </c>
      <c r="CW106" s="38">
        <f t="shared" si="89"/>
        <v>124.2782608695652</v>
      </c>
      <c r="CX106" s="38">
        <f t="shared" si="89"/>
        <v>124.1478260869565</v>
      </c>
      <c r="CY106" s="38">
        <f t="shared" si="89"/>
        <v>124.22608695652173</v>
      </c>
      <c r="CZ106" s="38">
        <f t="shared" si="89"/>
        <v>124.61739130434782</v>
      </c>
      <c r="DA106" s="38">
        <f t="shared" si="89"/>
        <v>125.66086956521738</v>
      </c>
      <c r="DB106" s="38">
        <f t="shared" si="89"/>
        <v>125.36521739130436</v>
      </c>
      <c r="DC106" s="38">
        <f t="shared" si="89"/>
        <v>126.3608695652174</v>
      </c>
      <c r="DD106" s="38">
        <f t="shared" si="89"/>
        <v>126.83043478260869</v>
      </c>
      <c r="DE106" s="38">
        <f t="shared" si="89"/>
        <v>127.97391304347826</v>
      </c>
      <c r="DF106" s="38">
        <f t="shared" si="89"/>
        <v>128.32173913043479</v>
      </c>
      <c r="DG106" s="38">
        <f t="shared" si="89"/>
        <v>129.8608695652174</v>
      </c>
      <c r="DH106" s="38">
        <f t="shared" si="89"/>
        <v>129.84347826086957</v>
      </c>
      <c r="DI106" s="38">
        <f t="shared" si="89"/>
        <v>131.52173913043478</v>
      </c>
      <c r="DJ106" s="38">
        <f t="shared" si="89"/>
        <v>134.48260869565217</v>
      </c>
      <c r="DK106" s="38">
        <f t="shared" si="89"/>
        <v>135.7608695652174</v>
      </c>
      <c r="DL106" s="38">
        <f t="shared" si="89"/>
        <v>136.49565217391304</v>
      </c>
      <c r="DM106" s="38">
        <f t="shared" si="89"/>
        <v>136.97826086956525</v>
      </c>
      <c r="DN106" s="38">
        <f t="shared" si="89"/>
        <v>137.85217391304349</v>
      </c>
      <c r="DO106" s="38">
        <f t="shared" si="89"/>
        <v>137.66956521739129</v>
      </c>
      <c r="DP106" s="38">
        <f t="shared" si="89"/>
        <v>139.08695652173913</v>
      </c>
      <c r="DQ106" s="38">
        <f t="shared" si="89"/>
        <v>138.8608695652174</v>
      </c>
      <c r="DR106" s="38">
        <f t="shared" si="89"/>
        <v>139.26956521739132</v>
      </c>
      <c r="DS106" s="38">
        <f t="shared" si="89"/>
        <v>139.93913043478261</v>
      </c>
      <c r="DT106" s="37">
        <f>SUM(DT107:DT112)</f>
        <v>20</v>
      </c>
      <c r="DU106" s="39">
        <f>(DU107*$DT$107+DU108*$DT$108+DU109*$DT$109+DU110*$DT$110+DU111*$DT$111+DU112*$DT$112)/$DT$106</f>
        <v>102.33499999999999</v>
      </c>
      <c r="DV106" s="39">
        <f t="shared" ref="DV106:GB106" si="90">(DV107*$DT$107+DV108*$DT$108+DV109*$DT$109+DV110*$DT$110+DV111*$DT$111+DV112*$DT$112)/$DT$106</f>
        <v>102.535</v>
      </c>
      <c r="DW106" s="39">
        <f t="shared" si="90"/>
        <v>102.97499999999999</v>
      </c>
      <c r="DX106" s="39">
        <f t="shared" si="90"/>
        <v>102.965</v>
      </c>
      <c r="DY106" s="39">
        <f t="shared" si="90"/>
        <v>103.55</v>
      </c>
      <c r="DZ106" s="39">
        <f t="shared" si="90"/>
        <v>104.04</v>
      </c>
      <c r="EA106" s="39">
        <f t="shared" si="90"/>
        <v>103.75999999999999</v>
      </c>
      <c r="EB106" s="39">
        <f t="shared" si="90"/>
        <v>104.215</v>
      </c>
      <c r="EC106" s="39">
        <f t="shared" si="90"/>
        <v>105.36500000000001</v>
      </c>
      <c r="ED106" s="39">
        <f t="shared" si="90"/>
        <v>105.94500000000001</v>
      </c>
      <c r="EE106" s="39">
        <f t="shared" si="90"/>
        <v>106.95500000000001</v>
      </c>
      <c r="EF106" s="39">
        <f t="shared" si="90"/>
        <v>107.02500000000001</v>
      </c>
      <c r="EG106" s="39">
        <f t="shared" si="90"/>
        <v>107.76500000000001</v>
      </c>
      <c r="EH106" s="39">
        <f t="shared" si="90"/>
        <v>108.22999999999999</v>
      </c>
      <c r="EI106" s="39">
        <f t="shared" si="90"/>
        <v>112.5</v>
      </c>
      <c r="EJ106" s="39">
        <f t="shared" si="90"/>
        <v>113.98500000000001</v>
      </c>
      <c r="EK106" s="39">
        <f t="shared" si="90"/>
        <v>114.175</v>
      </c>
      <c r="EL106" s="39">
        <f t="shared" si="90"/>
        <v>114.02500000000001</v>
      </c>
      <c r="EM106" s="39">
        <f t="shared" si="90"/>
        <v>114.19000000000001</v>
      </c>
      <c r="EN106" s="39">
        <f t="shared" si="90"/>
        <v>115.1</v>
      </c>
      <c r="EO106" s="39">
        <f t="shared" si="90"/>
        <v>115.45</v>
      </c>
      <c r="EP106" s="39">
        <f t="shared" si="90"/>
        <v>115.16999999999999</v>
      </c>
      <c r="EQ106" s="39">
        <f t="shared" si="90"/>
        <v>115.69499999999998</v>
      </c>
      <c r="ER106" s="39">
        <f t="shared" si="90"/>
        <v>115.89499999999998</v>
      </c>
      <c r="ES106" s="39">
        <f t="shared" si="90"/>
        <v>116.22499999999999</v>
      </c>
      <c r="ET106" s="39">
        <f t="shared" si="90"/>
        <v>116.25999999999999</v>
      </c>
      <c r="EU106" s="39">
        <f t="shared" si="90"/>
        <v>116.28</v>
      </c>
      <c r="EV106" s="39">
        <f t="shared" si="90"/>
        <v>118.35499999999999</v>
      </c>
      <c r="EW106" s="39">
        <f t="shared" si="90"/>
        <v>118.75</v>
      </c>
      <c r="EX106" s="39">
        <f t="shared" si="90"/>
        <v>118.715</v>
      </c>
      <c r="EY106" s="39">
        <f t="shared" si="90"/>
        <v>118.46</v>
      </c>
      <c r="EZ106" s="39">
        <f t="shared" si="90"/>
        <v>118.61500000000001</v>
      </c>
      <c r="FA106" s="39">
        <f t="shared" si="90"/>
        <v>119.2</v>
      </c>
      <c r="FB106" s="39">
        <f t="shared" si="90"/>
        <v>119.38000000000002</v>
      </c>
      <c r="FC106" s="39">
        <f t="shared" si="90"/>
        <v>116.72499999999999</v>
      </c>
      <c r="FD106" s="39">
        <f t="shared" si="90"/>
        <v>116.41500000000001</v>
      </c>
      <c r="FE106" s="39">
        <f t="shared" si="90"/>
        <v>115.55</v>
      </c>
      <c r="FF106" s="39">
        <f t="shared" si="90"/>
        <v>114.995</v>
      </c>
      <c r="FG106" s="39">
        <f t="shared" si="90"/>
        <v>114.625</v>
      </c>
      <c r="FH106" s="39">
        <f t="shared" si="90"/>
        <v>113.65500000000002</v>
      </c>
      <c r="FI106" s="39">
        <f t="shared" si="90"/>
        <v>113.49000000000001</v>
      </c>
      <c r="FJ106" s="39">
        <f t="shared" si="90"/>
        <v>113.465</v>
      </c>
      <c r="FK106" s="39">
        <f t="shared" si="90"/>
        <v>113.51000000000002</v>
      </c>
      <c r="FL106" s="39">
        <f t="shared" si="90"/>
        <v>113.88499999999999</v>
      </c>
      <c r="FM106" s="39">
        <f t="shared" si="90"/>
        <v>114.34</v>
      </c>
      <c r="FN106" s="39">
        <f t="shared" si="90"/>
        <v>115.16</v>
      </c>
      <c r="FO106" s="39">
        <f t="shared" si="90"/>
        <v>115.54499999999999</v>
      </c>
      <c r="FP106" s="39">
        <f t="shared" si="90"/>
        <v>116.54</v>
      </c>
      <c r="FQ106" s="39">
        <f t="shared" si="90"/>
        <v>117.26499999999999</v>
      </c>
      <c r="FR106" s="38">
        <f t="shared" si="90"/>
        <v>117.505</v>
      </c>
      <c r="FS106" s="38">
        <f t="shared" si="90"/>
        <v>118.09</v>
      </c>
      <c r="FT106" s="38">
        <f t="shared" si="90"/>
        <v>119.57999999999997</v>
      </c>
      <c r="FU106" s="38">
        <f t="shared" si="90"/>
        <v>119.85500000000002</v>
      </c>
      <c r="FV106" s="38">
        <f t="shared" si="90"/>
        <v>121.16499999999999</v>
      </c>
      <c r="FW106" s="38">
        <f t="shared" si="90"/>
        <v>121.41500000000001</v>
      </c>
      <c r="FX106" s="38">
        <f t="shared" si="90"/>
        <v>122.04</v>
      </c>
      <c r="FY106" s="38">
        <f t="shared" si="90"/>
        <v>122.33499999999999</v>
      </c>
      <c r="FZ106" s="38">
        <f t="shared" si="90"/>
        <v>123.17</v>
      </c>
      <c r="GA106" s="38">
        <f t="shared" si="90"/>
        <v>124.375</v>
      </c>
      <c r="GB106" s="38">
        <f t="shared" si="90"/>
        <v>124.76500000000001</v>
      </c>
    </row>
    <row r="107" spans="1:184" s="40" customFormat="1" ht="12" x14ac:dyDescent="0.2">
      <c r="A107" s="40" t="s">
        <v>281</v>
      </c>
      <c r="B107" s="41">
        <v>1</v>
      </c>
      <c r="C107" s="42"/>
      <c r="D107" s="42">
        <v>103.4</v>
      </c>
      <c r="E107" s="42">
        <v>103.4</v>
      </c>
      <c r="F107" s="42">
        <v>103.4</v>
      </c>
      <c r="G107" s="42">
        <v>103.5</v>
      </c>
      <c r="H107" s="42">
        <v>103.5</v>
      </c>
      <c r="I107" s="42">
        <v>104.2</v>
      </c>
      <c r="J107" s="42">
        <v>104.2</v>
      </c>
      <c r="K107" s="42">
        <v>104.8</v>
      </c>
      <c r="L107" s="42">
        <v>104.8</v>
      </c>
      <c r="M107" s="42">
        <v>110.6</v>
      </c>
      <c r="N107" s="42">
        <v>114.6</v>
      </c>
      <c r="O107" s="42">
        <v>114.6</v>
      </c>
      <c r="P107" s="42">
        <v>115.5</v>
      </c>
      <c r="Q107" s="42">
        <v>116.8</v>
      </c>
      <c r="R107" s="42">
        <v>116.8</v>
      </c>
      <c r="S107" s="42">
        <v>116.8</v>
      </c>
      <c r="T107" s="42">
        <v>116.8</v>
      </c>
      <c r="U107" s="42">
        <v>116.8</v>
      </c>
      <c r="V107" s="42">
        <v>117.1</v>
      </c>
      <c r="W107" s="42">
        <v>117.1</v>
      </c>
      <c r="X107" s="42">
        <v>118.2</v>
      </c>
      <c r="Y107" s="42">
        <v>119.1</v>
      </c>
      <c r="Z107" s="42">
        <v>119.1</v>
      </c>
      <c r="AA107" s="42">
        <v>117.6</v>
      </c>
      <c r="AB107" s="42">
        <v>117.6</v>
      </c>
      <c r="AC107" s="42">
        <v>117.6</v>
      </c>
      <c r="AD107" s="42">
        <v>127.1</v>
      </c>
      <c r="AE107" s="42">
        <v>127.1</v>
      </c>
      <c r="AF107" s="42">
        <v>127.9</v>
      </c>
      <c r="AG107" s="42">
        <v>128.19999999999999</v>
      </c>
      <c r="AH107" s="42">
        <v>130</v>
      </c>
      <c r="AI107" s="42">
        <v>130</v>
      </c>
      <c r="AJ107" s="42">
        <v>135.80000000000001</v>
      </c>
      <c r="AK107" s="42">
        <v>135.80000000000001</v>
      </c>
      <c r="AL107" s="42">
        <v>137.4</v>
      </c>
      <c r="AM107" s="42">
        <v>138.4</v>
      </c>
      <c r="AN107" s="42">
        <v>141.19999999999999</v>
      </c>
      <c r="AO107" s="42">
        <v>141.19999999999999</v>
      </c>
      <c r="AP107" s="42">
        <v>141.19999999999999</v>
      </c>
      <c r="AQ107" s="42">
        <v>141.19999999999999</v>
      </c>
      <c r="AR107" s="42">
        <v>142.6</v>
      </c>
      <c r="AS107" s="42">
        <v>142.69999999999999</v>
      </c>
      <c r="AT107" s="42">
        <v>147.30000000000001</v>
      </c>
      <c r="AU107" s="42">
        <v>147.30000000000001</v>
      </c>
      <c r="AV107" s="42">
        <v>147.30000000000001</v>
      </c>
      <c r="AW107" s="42">
        <v>146</v>
      </c>
      <c r="AX107" s="42">
        <v>149.5</v>
      </c>
      <c r="AY107" s="42">
        <v>149.80000000000001</v>
      </c>
      <c r="AZ107" s="42">
        <v>149.80000000000001</v>
      </c>
      <c r="BA107" s="42">
        <v>149.4</v>
      </c>
      <c r="BB107" s="42">
        <v>149.4</v>
      </c>
      <c r="BC107" s="42">
        <v>149.4</v>
      </c>
      <c r="BD107" s="42">
        <v>149.4</v>
      </c>
      <c r="BE107" s="42">
        <v>149.4</v>
      </c>
      <c r="BF107" s="42">
        <v>150.6</v>
      </c>
      <c r="BG107" s="42">
        <v>150.6</v>
      </c>
      <c r="BH107" s="42">
        <v>150.6</v>
      </c>
      <c r="BI107" s="42">
        <v>152</v>
      </c>
      <c r="BJ107" s="42">
        <v>155.69999999999999</v>
      </c>
      <c r="BK107" s="41">
        <v>3</v>
      </c>
      <c r="BL107" s="42">
        <v>103.7</v>
      </c>
      <c r="BM107" s="42">
        <v>106.4</v>
      </c>
      <c r="BN107" s="42">
        <v>106.4</v>
      </c>
      <c r="BO107" s="42">
        <v>106.4</v>
      </c>
      <c r="BP107" s="42">
        <v>106.4</v>
      </c>
      <c r="BQ107" s="42">
        <v>106.4</v>
      </c>
      <c r="BR107" s="42">
        <v>106.2</v>
      </c>
      <c r="BS107" s="42">
        <v>112.4</v>
      </c>
      <c r="BT107" s="42">
        <v>107.9</v>
      </c>
      <c r="BU107" s="42">
        <v>108.6</v>
      </c>
      <c r="BV107" s="42">
        <v>108.6</v>
      </c>
      <c r="BW107" s="42">
        <v>115</v>
      </c>
      <c r="BX107" s="42">
        <v>115</v>
      </c>
      <c r="BY107" s="42">
        <v>115.2</v>
      </c>
      <c r="BZ107" s="42">
        <v>116.4</v>
      </c>
      <c r="CA107" s="42">
        <v>116.4</v>
      </c>
      <c r="CB107" s="42">
        <v>116.1</v>
      </c>
      <c r="CC107" s="42">
        <v>116.1</v>
      </c>
      <c r="CD107" s="42">
        <v>115.5</v>
      </c>
      <c r="CE107" s="42">
        <v>116.8</v>
      </c>
      <c r="CF107" s="42">
        <v>123.2</v>
      </c>
      <c r="CG107" s="42">
        <v>122.2</v>
      </c>
      <c r="CH107" s="42">
        <v>122.2</v>
      </c>
      <c r="CI107" s="42">
        <v>122.2</v>
      </c>
      <c r="CJ107" s="42">
        <v>122.2</v>
      </c>
      <c r="CK107" s="42">
        <v>123.8</v>
      </c>
      <c r="CL107" s="42">
        <v>120.7</v>
      </c>
      <c r="CM107" s="42">
        <v>120.3</v>
      </c>
      <c r="CN107" s="42">
        <v>120.3</v>
      </c>
      <c r="CO107" s="42">
        <v>120.3</v>
      </c>
      <c r="CP107" s="42">
        <v>120.3</v>
      </c>
      <c r="CQ107" s="42">
        <v>122.4</v>
      </c>
      <c r="CR107" s="42">
        <v>127.5</v>
      </c>
      <c r="CS107" s="42">
        <v>129.5</v>
      </c>
      <c r="CT107" s="42">
        <v>129.5</v>
      </c>
      <c r="CU107" s="42">
        <v>129.5</v>
      </c>
      <c r="CV107" s="42">
        <v>131</v>
      </c>
      <c r="CW107" s="42">
        <v>134.19999999999999</v>
      </c>
      <c r="CX107" s="42">
        <v>132.19999999999999</v>
      </c>
      <c r="CY107" s="42">
        <v>131.80000000000001</v>
      </c>
      <c r="CZ107" s="42">
        <v>131.80000000000001</v>
      </c>
      <c r="DA107" s="42">
        <v>131.80000000000001</v>
      </c>
      <c r="DB107" s="42">
        <v>131.80000000000001</v>
      </c>
      <c r="DC107" s="42">
        <v>133.1</v>
      </c>
      <c r="DD107" s="42">
        <v>135.19999999999999</v>
      </c>
      <c r="DE107" s="42">
        <v>140.80000000000001</v>
      </c>
      <c r="DF107" s="42">
        <v>140.80000000000001</v>
      </c>
      <c r="DG107" s="42">
        <v>142.19999999999999</v>
      </c>
      <c r="DH107" s="42">
        <v>143.80000000000001</v>
      </c>
      <c r="DI107" s="42">
        <v>145.1</v>
      </c>
      <c r="DJ107" s="42">
        <v>146.19999999999999</v>
      </c>
      <c r="DK107" s="42">
        <v>146.69999999999999</v>
      </c>
      <c r="DL107" s="42">
        <v>147.30000000000001</v>
      </c>
      <c r="DM107" s="42">
        <v>147.30000000000001</v>
      </c>
      <c r="DN107" s="42">
        <v>149</v>
      </c>
      <c r="DO107" s="42">
        <v>147.80000000000001</v>
      </c>
      <c r="DP107" s="42">
        <v>154.6</v>
      </c>
      <c r="DQ107" s="42">
        <v>156.4</v>
      </c>
      <c r="DR107" s="42">
        <v>158.80000000000001</v>
      </c>
      <c r="DS107" s="42">
        <v>159.30000000000001</v>
      </c>
      <c r="DT107" s="41">
        <v>3</v>
      </c>
      <c r="DU107" s="42">
        <v>101.5</v>
      </c>
      <c r="DV107" s="42">
        <v>101.5</v>
      </c>
      <c r="DW107" s="42">
        <v>101.5</v>
      </c>
      <c r="DX107" s="42">
        <v>101.5</v>
      </c>
      <c r="DY107" s="42">
        <v>103.5</v>
      </c>
      <c r="DZ107" s="42">
        <v>103.4</v>
      </c>
      <c r="EA107" s="42">
        <v>102.1</v>
      </c>
      <c r="EB107" s="42">
        <v>102.5</v>
      </c>
      <c r="EC107" s="42">
        <v>102.8</v>
      </c>
      <c r="ED107" s="42">
        <v>102.8</v>
      </c>
      <c r="EE107" s="42">
        <v>102.2</v>
      </c>
      <c r="EF107" s="42">
        <v>103.4</v>
      </c>
      <c r="EG107" s="42">
        <v>105.6</v>
      </c>
      <c r="EH107" s="42">
        <v>104.8</v>
      </c>
      <c r="EI107" s="42">
        <v>107.6</v>
      </c>
      <c r="EJ107" s="42">
        <v>109.4</v>
      </c>
      <c r="EK107" s="42">
        <v>110</v>
      </c>
      <c r="EL107" s="42">
        <v>109</v>
      </c>
      <c r="EM107" s="42">
        <v>109.1</v>
      </c>
      <c r="EN107" s="42">
        <v>109.8</v>
      </c>
      <c r="EO107" s="42">
        <v>111.1</v>
      </c>
      <c r="EP107" s="42">
        <v>107.9</v>
      </c>
      <c r="EQ107" s="42">
        <v>108.1</v>
      </c>
      <c r="ER107" s="42">
        <v>108.7</v>
      </c>
      <c r="ES107" s="42">
        <v>109.5</v>
      </c>
      <c r="ET107" s="42">
        <v>108.8</v>
      </c>
      <c r="EU107" s="42">
        <v>108.8</v>
      </c>
      <c r="EV107" s="42">
        <v>109.3</v>
      </c>
      <c r="EW107" s="42">
        <v>108.4</v>
      </c>
      <c r="EX107" s="42">
        <v>108.6</v>
      </c>
      <c r="EY107" s="42">
        <v>108.6</v>
      </c>
      <c r="EZ107" s="42">
        <v>108.5</v>
      </c>
      <c r="FA107" s="42">
        <v>108.4</v>
      </c>
      <c r="FB107" s="42">
        <v>108.1</v>
      </c>
      <c r="FC107" s="42">
        <v>104</v>
      </c>
      <c r="FD107" s="42">
        <v>103.9</v>
      </c>
      <c r="FE107" s="42">
        <v>102.6</v>
      </c>
      <c r="FF107" s="42">
        <v>101.2</v>
      </c>
      <c r="FG107" s="42">
        <v>100.4</v>
      </c>
      <c r="FH107" s="42">
        <v>98.7</v>
      </c>
      <c r="FI107" s="42">
        <v>98.5</v>
      </c>
      <c r="FJ107" s="42">
        <v>98.8</v>
      </c>
      <c r="FK107" s="42">
        <v>98.8</v>
      </c>
      <c r="FL107" s="42">
        <v>98.3</v>
      </c>
      <c r="FM107" s="42">
        <v>98.3</v>
      </c>
      <c r="FN107" s="42">
        <v>98.7</v>
      </c>
      <c r="FO107" s="42">
        <v>98.9</v>
      </c>
      <c r="FP107" s="42">
        <v>100.4</v>
      </c>
      <c r="FQ107" s="42">
        <v>101.1</v>
      </c>
      <c r="FR107" s="42">
        <v>102.1</v>
      </c>
      <c r="FS107" s="42">
        <v>103.6</v>
      </c>
      <c r="FT107" s="42">
        <v>104.1</v>
      </c>
      <c r="FU107" s="42">
        <v>105.2</v>
      </c>
      <c r="FV107" s="42">
        <v>105.6</v>
      </c>
      <c r="FW107" s="42">
        <v>106.9</v>
      </c>
      <c r="FX107" s="42">
        <v>107.9</v>
      </c>
      <c r="FY107" s="42">
        <v>107.8</v>
      </c>
      <c r="FZ107" s="42">
        <v>108.1</v>
      </c>
      <c r="GA107" s="42">
        <v>108.4</v>
      </c>
      <c r="GB107" s="42">
        <v>109.2</v>
      </c>
    </row>
    <row r="108" spans="1:184" s="40" customFormat="1" ht="12" x14ac:dyDescent="0.2">
      <c r="A108" s="40" t="s">
        <v>282</v>
      </c>
      <c r="B108" s="41">
        <v>3</v>
      </c>
      <c r="C108" s="42">
        <v>104.5</v>
      </c>
      <c r="D108" s="42">
        <v>105.4</v>
      </c>
      <c r="E108" s="42">
        <v>105.7</v>
      </c>
      <c r="F108" s="42">
        <v>106.3</v>
      </c>
      <c r="G108" s="42">
        <v>106.3</v>
      </c>
      <c r="H108" s="42">
        <v>107.4</v>
      </c>
      <c r="I108" s="42">
        <v>109.2</v>
      </c>
      <c r="J108" s="42">
        <v>109.2</v>
      </c>
      <c r="K108" s="42">
        <v>109.2</v>
      </c>
      <c r="L108" s="42">
        <v>113.6</v>
      </c>
      <c r="M108" s="42">
        <v>113.6</v>
      </c>
      <c r="N108" s="42">
        <v>113.9</v>
      </c>
      <c r="O108" s="42">
        <v>113.9</v>
      </c>
      <c r="P108" s="42">
        <v>114.5</v>
      </c>
      <c r="Q108" s="42">
        <v>114.5</v>
      </c>
      <c r="R108" s="42">
        <v>115.5</v>
      </c>
      <c r="S108" s="42">
        <v>115.5</v>
      </c>
      <c r="T108" s="42">
        <v>115.5</v>
      </c>
      <c r="U108" s="42">
        <v>115.5</v>
      </c>
      <c r="V108" s="42">
        <v>115.5</v>
      </c>
      <c r="W108" s="42">
        <v>116.4</v>
      </c>
      <c r="X108" s="42">
        <v>116.4</v>
      </c>
      <c r="Y108" s="42">
        <v>119.6</v>
      </c>
      <c r="Z108" s="42">
        <v>120.3</v>
      </c>
      <c r="AA108" s="42">
        <v>120.3</v>
      </c>
      <c r="AB108" s="42">
        <v>120.3</v>
      </c>
      <c r="AC108" s="42">
        <v>120.3</v>
      </c>
      <c r="AD108" s="42">
        <v>120.3</v>
      </c>
      <c r="AE108" s="42">
        <v>121.9</v>
      </c>
      <c r="AF108" s="42">
        <v>121.9</v>
      </c>
      <c r="AG108" s="42">
        <v>123.5</v>
      </c>
      <c r="AH108" s="42">
        <v>124.4</v>
      </c>
      <c r="AI108" s="42">
        <v>124.4</v>
      </c>
      <c r="AJ108" s="42">
        <v>125.4</v>
      </c>
      <c r="AK108" s="42">
        <v>126.6</v>
      </c>
      <c r="AL108" s="42">
        <v>126.6</v>
      </c>
      <c r="AM108" s="42">
        <v>128.1</v>
      </c>
      <c r="AN108" s="42">
        <v>131.5</v>
      </c>
      <c r="AO108" s="42">
        <v>136</v>
      </c>
      <c r="AP108" s="42">
        <v>136.9</v>
      </c>
      <c r="AQ108" s="42">
        <v>143.30000000000001</v>
      </c>
      <c r="AR108" s="42">
        <v>143.69999999999999</v>
      </c>
      <c r="AS108" s="42">
        <v>143.69999999999999</v>
      </c>
      <c r="AT108" s="42">
        <v>147.1</v>
      </c>
      <c r="AU108" s="42">
        <v>147.19999999999999</v>
      </c>
      <c r="AV108" s="42">
        <v>147.5</v>
      </c>
      <c r="AW108" s="42">
        <v>147.5</v>
      </c>
      <c r="AX108" s="42">
        <v>147.80000000000001</v>
      </c>
      <c r="AY108" s="42">
        <v>147.69999999999999</v>
      </c>
      <c r="AZ108" s="42">
        <v>147.80000000000001</v>
      </c>
      <c r="BA108" s="42">
        <v>138.19999999999999</v>
      </c>
      <c r="BB108" s="42">
        <v>138.19999999999999</v>
      </c>
      <c r="BC108" s="42">
        <v>138.19999999999999</v>
      </c>
      <c r="BD108" s="42">
        <v>138.19999999999999</v>
      </c>
      <c r="BE108" s="42">
        <v>140.19999999999999</v>
      </c>
      <c r="BF108" s="42">
        <v>143.69999999999999</v>
      </c>
      <c r="BG108" s="42">
        <v>143.69999999999999</v>
      </c>
      <c r="BH108" s="42">
        <v>143.69999999999999</v>
      </c>
      <c r="BI108" s="42">
        <v>143.69999999999999</v>
      </c>
      <c r="BJ108" s="42">
        <v>148.4</v>
      </c>
      <c r="BK108" s="41">
        <v>5</v>
      </c>
      <c r="BL108" s="42">
        <v>103</v>
      </c>
      <c r="BM108" s="42">
        <v>106</v>
      </c>
      <c r="BN108" s="42">
        <v>105.7</v>
      </c>
      <c r="BO108" s="42">
        <v>116.8</v>
      </c>
      <c r="BP108" s="42">
        <v>116.8</v>
      </c>
      <c r="BQ108" s="42">
        <v>113</v>
      </c>
      <c r="BR108" s="42">
        <v>113.4</v>
      </c>
      <c r="BS108" s="42">
        <v>114.4</v>
      </c>
      <c r="BT108" s="42">
        <v>114.5</v>
      </c>
      <c r="BU108" s="42">
        <v>114.5</v>
      </c>
      <c r="BV108" s="42">
        <v>116.3</v>
      </c>
      <c r="BW108" s="42">
        <v>117</v>
      </c>
      <c r="BX108" s="42">
        <v>118.5</v>
      </c>
      <c r="BY108" s="42">
        <v>118.9</v>
      </c>
      <c r="BZ108" s="42">
        <v>126.8</v>
      </c>
      <c r="CA108" s="42">
        <v>124.3</v>
      </c>
      <c r="CB108" s="42">
        <v>125.8</v>
      </c>
      <c r="CC108" s="42">
        <v>126.8</v>
      </c>
      <c r="CD108" s="42">
        <v>126.5</v>
      </c>
      <c r="CE108" s="42">
        <v>129</v>
      </c>
      <c r="CF108" s="42">
        <v>129.80000000000001</v>
      </c>
      <c r="CG108" s="42">
        <v>129.80000000000001</v>
      </c>
      <c r="CH108" s="42">
        <v>129.80000000000001</v>
      </c>
      <c r="CI108" s="42">
        <v>129.80000000000001</v>
      </c>
      <c r="CJ108" s="42">
        <v>129.6</v>
      </c>
      <c r="CK108" s="42">
        <v>130.5</v>
      </c>
      <c r="CL108" s="42">
        <v>131.69999999999999</v>
      </c>
      <c r="CM108" s="42">
        <v>132.1</v>
      </c>
      <c r="CN108" s="42">
        <v>132.30000000000001</v>
      </c>
      <c r="CO108" s="42">
        <v>132.30000000000001</v>
      </c>
      <c r="CP108" s="42">
        <v>135.1</v>
      </c>
      <c r="CQ108" s="42">
        <v>135.30000000000001</v>
      </c>
      <c r="CR108" s="42">
        <v>134.19999999999999</v>
      </c>
      <c r="CS108" s="42">
        <v>133.9</v>
      </c>
      <c r="CT108" s="42">
        <v>133.9</v>
      </c>
      <c r="CU108" s="42">
        <v>134.4</v>
      </c>
      <c r="CV108" s="42">
        <v>134.69999999999999</v>
      </c>
      <c r="CW108" s="42">
        <v>138.19999999999999</v>
      </c>
      <c r="CX108" s="42">
        <v>138.80000000000001</v>
      </c>
      <c r="CY108" s="42">
        <v>138.80000000000001</v>
      </c>
      <c r="CZ108" s="42">
        <v>138.69999999999999</v>
      </c>
      <c r="DA108" s="42">
        <v>138.69999999999999</v>
      </c>
      <c r="DB108" s="42">
        <v>138</v>
      </c>
      <c r="DC108" s="42">
        <v>138</v>
      </c>
      <c r="DD108" s="42">
        <v>138.69999999999999</v>
      </c>
      <c r="DE108" s="42">
        <v>138.69999999999999</v>
      </c>
      <c r="DF108" s="42">
        <v>138.69999999999999</v>
      </c>
      <c r="DG108" s="42">
        <v>142.19999999999999</v>
      </c>
      <c r="DH108" s="42">
        <v>141.9</v>
      </c>
      <c r="DI108" s="42">
        <v>141.80000000000001</v>
      </c>
      <c r="DJ108" s="42">
        <v>142.1</v>
      </c>
      <c r="DK108" s="42">
        <v>144.30000000000001</v>
      </c>
      <c r="DL108" s="42">
        <v>143.5</v>
      </c>
      <c r="DM108" s="42">
        <v>144</v>
      </c>
      <c r="DN108" s="42">
        <v>146</v>
      </c>
      <c r="DO108" s="42">
        <v>146.69999999999999</v>
      </c>
      <c r="DP108" s="42">
        <v>147.80000000000001</v>
      </c>
      <c r="DQ108" s="42">
        <v>147.80000000000001</v>
      </c>
      <c r="DR108" s="42">
        <v>147.69999999999999</v>
      </c>
      <c r="DS108" s="42">
        <v>150.6</v>
      </c>
      <c r="DT108" s="41">
        <v>4</v>
      </c>
      <c r="DU108" s="42">
        <v>98.2</v>
      </c>
      <c r="DV108" s="42">
        <v>99.2</v>
      </c>
      <c r="DW108" s="42">
        <v>101.4</v>
      </c>
      <c r="DX108" s="42">
        <v>101.2</v>
      </c>
      <c r="DY108" s="42">
        <v>101.7</v>
      </c>
      <c r="DZ108" s="42">
        <v>102.8</v>
      </c>
      <c r="EA108" s="42">
        <v>101.4</v>
      </c>
      <c r="EB108" s="42">
        <v>102.9</v>
      </c>
      <c r="EC108" s="42">
        <v>105.6</v>
      </c>
      <c r="ED108" s="42">
        <v>106.1</v>
      </c>
      <c r="EE108" s="42">
        <v>109.4</v>
      </c>
      <c r="EF108" s="42">
        <v>109.4</v>
      </c>
      <c r="EG108" s="42">
        <v>109.4</v>
      </c>
      <c r="EH108" s="42">
        <v>109.4</v>
      </c>
      <c r="EI108" s="42">
        <v>115.2</v>
      </c>
      <c r="EJ108" s="42">
        <v>115.2</v>
      </c>
      <c r="EK108" s="42">
        <v>115.4</v>
      </c>
      <c r="EL108" s="42">
        <v>113.8</v>
      </c>
      <c r="EM108" s="42">
        <v>112.9</v>
      </c>
      <c r="EN108" s="42">
        <v>113.2</v>
      </c>
      <c r="EO108" s="42">
        <v>113.4</v>
      </c>
      <c r="EP108" s="42">
        <v>113.1</v>
      </c>
      <c r="EQ108" s="42">
        <v>113.1</v>
      </c>
      <c r="ER108" s="42">
        <v>113.6</v>
      </c>
      <c r="ES108" s="42">
        <v>113.6</v>
      </c>
      <c r="ET108" s="42">
        <v>113.9</v>
      </c>
      <c r="EU108" s="42">
        <v>113.9</v>
      </c>
      <c r="EV108" s="42">
        <v>111.8</v>
      </c>
      <c r="EW108" s="42">
        <v>109</v>
      </c>
      <c r="EX108" s="42">
        <v>109.1</v>
      </c>
      <c r="EY108" s="42">
        <v>109.4</v>
      </c>
      <c r="EZ108" s="42">
        <v>109.2</v>
      </c>
      <c r="FA108" s="42">
        <v>110.9</v>
      </c>
      <c r="FB108" s="42">
        <v>111.1</v>
      </c>
      <c r="FC108" s="42">
        <v>110.3</v>
      </c>
      <c r="FD108" s="42">
        <v>109.6</v>
      </c>
      <c r="FE108" s="42">
        <v>108.6</v>
      </c>
      <c r="FF108" s="42">
        <v>108.2</v>
      </c>
      <c r="FG108" s="42">
        <v>107.7</v>
      </c>
      <c r="FH108" s="42">
        <v>106.3</v>
      </c>
      <c r="FI108" s="42">
        <v>106.9</v>
      </c>
      <c r="FJ108" s="42">
        <v>106.2</v>
      </c>
      <c r="FK108" s="42">
        <v>106.4</v>
      </c>
      <c r="FL108" s="42">
        <v>106.6</v>
      </c>
      <c r="FM108" s="42">
        <v>106.9</v>
      </c>
      <c r="FN108" s="42">
        <v>108.3</v>
      </c>
      <c r="FO108" s="42">
        <v>109.6</v>
      </c>
      <c r="FP108" s="42">
        <v>108.6</v>
      </c>
      <c r="FQ108" s="42">
        <v>109.6</v>
      </c>
      <c r="FR108" s="42">
        <v>109.7</v>
      </c>
      <c r="FS108" s="42">
        <v>109.8</v>
      </c>
      <c r="FT108" s="42">
        <v>110</v>
      </c>
      <c r="FU108" s="42">
        <v>110.7</v>
      </c>
      <c r="FV108" s="42">
        <v>111.1</v>
      </c>
      <c r="FW108" s="42">
        <v>111.6</v>
      </c>
      <c r="FX108" s="42">
        <v>112.1</v>
      </c>
      <c r="FY108" s="42">
        <v>112.4</v>
      </c>
      <c r="FZ108" s="42">
        <v>115.4</v>
      </c>
      <c r="GA108" s="42">
        <v>116.4</v>
      </c>
      <c r="GB108" s="42">
        <v>116.7</v>
      </c>
    </row>
    <row r="109" spans="1:184" s="40" customFormat="1" ht="12" x14ac:dyDescent="0.2">
      <c r="A109" s="40" t="s">
        <v>283</v>
      </c>
      <c r="B109" s="41">
        <v>1</v>
      </c>
      <c r="C109" s="42">
        <v>98.3</v>
      </c>
      <c r="D109" s="42">
        <v>98.3</v>
      </c>
      <c r="E109" s="42">
        <v>98</v>
      </c>
      <c r="F109" s="42">
        <v>98.6</v>
      </c>
      <c r="G109" s="42">
        <v>98.6</v>
      </c>
      <c r="H109" s="42">
        <v>98.6</v>
      </c>
      <c r="I109" s="42">
        <v>100</v>
      </c>
      <c r="J109" s="42">
        <v>100</v>
      </c>
      <c r="K109" s="42">
        <v>100</v>
      </c>
      <c r="L109" s="42">
        <v>100</v>
      </c>
      <c r="M109" s="42">
        <v>104.1</v>
      </c>
      <c r="N109" s="42">
        <v>104.1</v>
      </c>
      <c r="O109" s="42">
        <v>104.1</v>
      </c>
      <c r="P109" s="42">
        <v>110.5</v>
      </c>
      <c r="Q109" s="42">
        <v>118.7</v>
      </c>
      <c r="R109" s="42">
        <v>123.2</v>
      </c>
      <c r="S109" s="42">
        <v>123.2</v>
      </c>
      <c r="T109" s="42">
        <v>123.2</v>
      </c>
      <c r="U109" s="42">
        <v>123.2</v>
      </c>
      <c r="V109" s="42">
        <v>123.2</v>
      </c>
      <c r="W109" s="42">
        <v>123.2</v>
      </c>
      <c r="X109" s="42">
        <v>123.2</v>
      </c>
      <c r="Y109" s="42">
        <v>141.4</v>
      </c>
      <c r="Z109" s="42">
        <v>140.5</v>
      </c>
      <c r="AA109" s="42">
        <v>140.5</v>
      </c>
      <c r="AB109" s="42">
        <v>138.5</v>
      </c>
      <c r="AC109" s="42">
        <v>138.5</v>
      </c>
      <c r="AD109" s="42">
        <v>138.5</v>
      </c>
      <c r="AE109" s="42">
        <v>138.5</v>
      </c>
      <c r="AF109" s="42">
        <v>138.5</v>
      </c>
      <c r="AG109" s="42">
        <v>138.5</v>
      </c>
      <c r="AH109" s="42">
        <v>147.30000000000001</v>
      </c>
      <c r="AI109" s="42">
        <v>147.30000000000001</v>
      </c>
      <c r="AJ109" s="42">
        <v>147.30000000000001</v>
      </c>
      <c r="AK109" s="42">
        <v>147.30000000000001</v>
      </c>
      <c r="AL109" s="42">
        <v>147.30000000000001</v>
      </c>
      <c r="AM109" s="42">
        <v>152</v>
      </c>
      <c r="AN109" s="42">
        <v>152</v>
      </c>
      <c r="AO109" s="42">
        <v>152</v>
      </c>
      <c r="AP109" s="42">
        <v>152</v>
      </c>
      <c r="AQ109" s="42">
        <v>152</v>
      </c>
      <c r="AR109" s="42">
        <v>153.6</v>
      </c>
      <c r="AS109" s="42">
        <v>153.6</v>
      </c>
      <c r="AT109" s="42">
        <v>153.6</v>
      </c>
      <c r="AU109" s="42">
        <v>153.6</v>
      </c>
      <c r="AV109" s="42">
        <v>153.6</v>
      </c>
      <c r="AW109" s="42">
        <v>153.6</v>
      </c>
      <c r="AX109" s="42">
        <v>153.6</v>
      </c>
      <c r="AY109" s="42">
        <v>153.6</v>
      </c>
      <c r="AZ109" s="42">
        <v>153.6</v>
      </c>
      <c r="BA109" s="42">
        <v>153.6</v>
      </c>
      <c r="BB109" s="42">
        <v>153.6</v>
      </c>
      <c r="BC109" s="42">
        <v>153.6</v>
      </c>
      <c r="BD109" s="42">
        <v>153.6</v>
      </c>
      <c r="BE109" s="42">
        <v>151.80000000000001</v>
      </c>
      <c r="BF109" s="42">
        <v>151.80000000000001</v>
      </c>
      <c r="BG109" s="42">
        <v>152.19999999999999</v>
      </c>
      <c r="BH109" s="42">
        <v>152.19999999999999</v>
      </c>
      <c r="BI109" s="42">
        <v>153.6</v>
      </c>
      <c r="BJ109" s="42">
        <v>156.69999999999999</v>
      </c>
      <c r="BK109" s="41">
        <v>2</v>
      </c>
      <c r="BL109" s="42">
        <v>102</v>
      </c>
      <c r="BM109" s="42">
        <v>102</v>
      </c>
      <c r="BN109" s="42">
        <v>102</v>
      </c>
      <c r="BO109" s="42">
        <v>102</v>
      </c>
      <c r="BP109" s="42">
        <v>102</v>
      </c>
      <c r="BQ109" s="42">
        <v>102</v>
      </c>
      <c r="BR109" s="42">
        <v>102</v>
      </c>
      <c r="BS109" s="42">
        <v>102</v>
      </c>
      <c r="BT109" s="42">
        <v>102</v>
      </c>
      <c r="BU109" s="42">
        <v>105.9</v>
      </c>
      <c r="BV109" s="42">
        <v>105.9</v>
      </c>
      <c r="BW109" s="42">
        <v>106.8</v>
      </c>
      <c r="BX109" s="42">
        <v>106.8</v>
      </c>
      <c r="BY109" s="42">
        <v>106.8</v>
      </c>
      <c r="BZ109" s="42">
        <v>106.8</v>
      </c>
      <c r="CA109" s="42">
        <v>106.8</v>
      </c>
      <c r="CB109" s="42">
        <v>106.8</v>
      </c>
      <c r="CC109" s="42">
        <v>106.8</v>
      </c>
      <c r="CD109" s="42">
        <v>106.8</v>
      </c>
      <c r="CE109" s="42">
        <v>108.1</v>
      </c>
      <c r="CF109" s="42">
        <v>108.1</v>
      </c>
      <c r="CG109" s="42">
        <v>119.1</v>
      </c>
      <c r="CH109" s="42">
        <v>119.1</v>
      </c>
      <c r="CI109" s="42">
        <v>119.1</v>
      </c>
      <c r="CJ109" s="42">
        <v>123</v>
      </c>
      <c r="CK109" s="42">
        <v>123</v>
      </c>
      <c r="CL109" s="42">
        <v>122.6</v>
      </c>
      <c r="CM109" s="42">
        <v>122.6</v>
      </c>
      <c r="CN109" s="42">
        <v>122.6</v>
      </c>
      <c r="CO109" s="42">
        <v>122.6</v>
      </c>
      <c r="CP109" s="42">
        <v>122.5</v>
      </c>
      <c r="CQ109" s="42">
        <v>122.5</v>
      </c>
      <c r="CR109" s="42">
        <v>122.8</v>
      </c>
      <c r="CS109" s="42">
        <v>122.5</v>
      </c>
      <c r="CT109" s="42">
        <v>127.1</v>
      </c>
      <c r="CU109" s="42">
        <v>127.4</v>
      </c>
      <c r="CV109" s="42">
        <v>127.4</v>
      </c>
      <c r="CW109" s="42">
        <v>124.8</v>
      </c>
      <c r="CX109" s="42">
        <v>124.8</v>
      </c>
      <c r="CY109" s="42">
        <v>127.4</v>
      </c>
      <c r="CZ109" s="42">
        <v>127.4</v>
      </c>
      <c r="DA109" s="42">
        <v>127.4</v>
      </c>
      <c r="DB109" s="42">
        <v>126.5</v>
      </c>
      <c r="DC109" s="42">
        <v>126.5</v>
      </c>
      <c r="DD109" s="42">
        <v>126.5</v>
      </c>
      <c r="DE109" s="42">
        <v>126.5</v>
      </c>
      <c r="DF109" s="42">
        <v>126.5</v>
      </c>
      <c r="DG109" s="42">
        <v>136.19999999999999</v>
      </c>
      <c r="DH109" s="42">
        <v>135.1</v>
      </c>
      <c r="DI109" s="42">
        <v>134.1</v>
      </c>
      <c r="DJ109" s="42">
        <v>134.5</v>
      </c>
      <c r="DK109" s="42">
        <v>134.5</v>
      </c>
      <c r="DL109" s="42">
        <v>134.80000000000001</v>
      </c>
      <c r="DM109" s="42">
        <v>135.1</v>
      </c>
      <c r="DN109" s="42">
        <v>135.1</v>
      </c>
      <c r="DO109" s="42">
        <v>135.30000000000001</v>
      </c>
      <c r="DP109" s="42">
        <v>134.5</v>
      </c>
      <c r="DQ109" s="42">
        <v>134.19999999999999</v>
      </c>
      <c r="DR109" s="42">
        <v>134.19999999999999</v>
      </c>
      <c r="DS109" s="42">
        <v>134.9</v>
      </c>
      <c r="DT109" s="41">
        <v>2</v>
      </c>
      <c r="DU109" s="42">
        <v>100.3</v>
      </c>
      <c r="DV109" s="42">
        <v>100.3</v>
      </c>
      <c r="DW109" s="42">
        <v>100.3</v>
      </c>
      <c r="DX109" s="42">
        <v>100.6</v>
      </c>
      <c r="DY109" s="42">
        <v>102.2</v>
      </c>
      <c r="DZ109" s="42">
        <v>103.5</v>
      </c>
      <c r="EA109" s="42">
        <v>103.9</v>
      </c>
      <c r="EB109" s="42">
        <v>104.7</v>
      </c>
      <c r="EC109" s="42">
        <v>106.1</v>
      </c>
      <c r="ED109" s="42">
        <v>109.2</v>
      </c>
      <c r="EE109" s="42">
        <v>110</v>
      </c>
      <c r="EF109" s="42">
        <v>110.3</v>
      </c>
      <c r="EG109" s="42">
        <v>110.5</v>
      </c>
      <c r="EH109" s="42">
        <v>110.4</v>
      </c>
      <c r="EI109" s="42">
        <v>115.9</v>
      </c>
      <c r="EJ109" s="42">
        <v>117.2</v>
      </c>
      <c r="EK109" s="42">
        <v>118.6</v>
      </c>
      <c r="EL109" s="42">
        <v>119.1</v>
      </c>
      <c r="EM109" s="42">
        <v>119.1</v>
      </c>
      <c r="EN109" s="42">
        <v>120</v>
      </c>
      <c r="EO109" s="42">
        <v>119.8</v>
      </c>
      <c r="EP109" s="42">
        <v>120.3</v>
      </c>
      <c r="EQ109" s="42">
        <v>120.2</v>
      </c>
      <c r="ER109" s="42">
        <v>119.4</v>
      </c>
      <c r="ES109" s="42">
        <v>119.4</v>
      </c>
      <c r="ET109" s="42">
        <v>119.4</v>
      </c>
      <c r="EU109" s="42">
        <v>119.4</v>
      </c>
      <c r="EV109" s="42">
        <v>125.4</v>
      </c>
      <c r="EW109" s="42">
        <v>126.4</v>
      </c>
      <c r="EX109" s="42">
        <v>125.9</v>
      </c>
      <c r="EY109" s="42">
        <v>124.4</v>
      </c>
      <c r="EZ109" s="42">
        <v>124.4</v>
      </c>
      <c r="FA109" s="42">
        <v>123.6</v>
      </c>
      <c r="FB109" s="42">
        <v>124.4</v>
      </c>
      <c r="FC109" s="42">
        <v>123.6</v>
      </c>
      <c r="FD109" s="42">
        <v>123.8</v>
      </c>
      <c r="FE109" s="42">
        <v>122.6</v>
      </c>
      <c r="FF109" s="42">
        <v>123.1</v>
      </c>
      <c r="FG109" s="42">
        <v>123.1</v>
      </c>
      <c r="FH109" s="42">
        <v>121</v>
      </c>
      <c r="FI109" s="42">
        <v>121.2</v>
      </c>
      <c r="FJ109" s="42">
        <v>121.2</v>
      </c>
      <c r="FK109" s="42">
        <v>121.2</v>
      </c>
      <c r="FL109" s="42">
        <v>121.2</v>
      </c>
      <c r="FM109" s="42">
        <v>121.5</v>
      </c>
      <c r="FN109" s="42">
        <v>120.8</v>
      </c>
      <c r="FO109" s="42">
        <v>120.3</v>
      </c>
      <c r="FP109" s="42">
        <v>120.3</v>
      </c>
      <c r="FQ109" s="42">
        <v>120.1</v>
      </c>
      <c r="FR109" s="42">
        <v>120.4</v>
      </c>
      <c r="FS109" s="42">
        <v>120.1</v>
      </c>
      <c r="FT109" s="42">
        <v>119.9</v>
      </c>
      <c r="FU109" s="42">
        <v>119.9</v>
      </c>
      <c r="FV109" s="42">
        <v>121.2</v>
      </c>
      <c r="FW109" s="42">
        <v>120.2</v>
      </c>
      <c r="FX109" s="42">
        <v>120.7</v>
      </c>
      <c r="FY109" s="42">
        <v>121.1</v>
      </c>
      <c r="FZ109" s="42">
        <v>124.1</v>
      </c>
      <c r="GA109" s="42">
        <v>124.1</v>
      </c>
      <c r="GB109" s="42">
        <v>124.1</v>
      </c>
    </row>
    <row r="110" spans="1:184" s="40" customFormat="1" ht="12" x14ac:dyDescent="0.2">
      <c r="A110" s="40" t="s">
        <v>284</v>
      </c>
      <c r="B110" s="41">
        <v>7</v>
      </c>
      <c r="C110" s="42">
        <v>113.9</v>
      </c>
      <c r="D110" s="42">
        <v>115</v>
      </c>
      <c r="E110" s="42">
        <v>115.6</v>
      </c>
      <c r="F110" s="42">
        <v>120.8</v>
      </c>
      <c r="G110" s="42">
        <v>120.8</v>
      </c>
      <c r="H110" s="42">
        <v>121.5</v>
      </c>
      <c r="I110" s="42">
        <v>126.9</v>
      </c>
      <c r="J110" s="42">
        <v>126.9</v>
      </c>
      <c r="K110" s="42">
        <v>122.7</v>
      </c>
      <c r="L110" s="42">
        <v>122.7</v>
      </c>
      <c r="M110" s="42">
        <v>123.4</v>
      </c>
      <c r="N110" s="42">
        <v>123.4</v>
      </c>
      <c r="O110" s="42">
        <v>125.4</v>
      </c>
      <c r="P110" s="42">
        <v>126.5</v>
      </c>
      <c r="Q110" s="42">
        <v>126.5</v>
      </c>
      <c r="R110" s="42">
        <v>129.80000000000001</v>
      </c>
      <c r="S110" s="42">
        <v>129.80000000000001</v>
      </c>
      <c r="T110" s="42">
        <v>129.80000000000001</v>
      </c>
      <c r="U110" s="42">
        <v>129.80000000000001</v>
      </c>
      <c r="V110" s="42">
        <v>131.6</v>
      </c>
      <c r="W110" s="42">
        <v>132.9</v>
      </c>
      <c r="X110" s="42">
        <v>132.9</v>
      </c>
      <c r="Y110" s="42">
        <v>133.80000000000001</v>
      </c>
      <c r="Z110" s="42">
        <v>130.1</v>
      </c>
      <c r="AA110" s="42">
        <v>128.69999999999999</v>
      </c>
      <c r="AB110" s="42">
        <v>132.30000000000001</v>
      </c>
      <c r="AC110" s="42">
        <v>131</v>
      </c>
      <c r="AD110" s="42">
        <v>132.30000000000001</v>
      </c>
      <c r="AE110" s="42">
        <v>136.69999999999999</v>
      </c>
      <c r="AF110" s="42">
        <v>138</v>
      </c>
      <c r="AG110" s="42">
        <v>137.30000000000001</v>
      </c>
      <c r="AH110" s="42">
        <v>140.5</v>
      </c>
      <c r="AI110" s="42">
        <v>138.9</v>
      </c>
      <c r="AJ110" s="42">
        <v>141.4</v>
      </c>
      <c r="AK110" s="42">
        <v>141.4</v>
      </c>
      <c r="AL110" s="42">
        <v>140.80000000000001</v>
      </c>
      <c r="AM110" s="42">
        <v>146.69999999999999</v>
      </c>
      <c r="AN110" s="42">
        <v>148.1</v>
      </c>
      <c r="AO110" s="42">
        <v>148.80000000000001</v>
      </c>
      <c r="AP110" s="42">
        <v>148.80000000000001</v>
      </c>
      <c r="AQ110" s="42">
        <v>152.6</v>
      </c>
      <c r="AR110" s="42">
        <v>152.6</v>
      </c>
      <c r="AS110" s="42">
        <v>156.5</v>
      </c>
      <c r="AT110" s="42">
        <v>156.5</v>
      </c>
      <c r="AU110" s="42">
        <v>156.5</v>
      </c>
      <c r="AV110" s="42">
        <v>156.5</v>
      </c>
      <c r="AW110" s="42">
        <v>156.5</v>
      </c>
      <c r="AX110" s="42">
        <v>156.5</v>
      </c>
      <c r="AY110" s="42">
        <v>152.6</v>
      </c>
      <c r="AZ110" s="42">
        <v>156.5</v>
      </c>
      <c r="BA110" s="42">
        <v>156.5</v>
      </c>
      <c r="BB110" s="42">
        <v>156.1</v>
      </c>
      <c r="BC110" s="42">
        <v>156.1</v>
      </c>
      <c r="BD110" s="42">
        <v>156.1</v>
      </c>
      <c r="BE110" s="42">
        <v>156.1</v>
      </c>
      <c r="BF110" s="42">
        <v>152.9</v>
      </c>
      <c r="BG110" s="42">
        <v>159.6</v>
      </c>
      <c r="BH110" s="42">
        <v>159.6</v>
      </c>
      <c r="BI110" s="42">
        <v>159.6</v>
      </c>
      <c r="BJ110" s="42">
        <v>164.2</v>
      </c>
      <c r="BK110" s="41">
        <v>5</v>
      </c>
      <c r="BL110" s="42">
        <v>103.3</v>
      </c>
      <c r="BM110" s="42">
        <v>104.6</v>
      </c>
      <c r="BN110" s="42">
        <v>106</v>
      </c>
      <c r="BO110" s="42">
        <v>106.2</v>
      </c>
      <c r="BP110" s="42">
        <v>105.9</v>
      </c>
      <c r="BQ110" s="42">
        <v>105.9</v>
      </c>
      <c r="BR110" s="42">
        <v>106.5</v>
      </c>
      <c r="BS110" s="42">
        <v>106.5</v>
      </c>
      <c r="BT110" s="42">
        <v>109.3</v>
      </c>
      <c r="BU110" s="42">
        <v>110.6</v>
      </c>
      <c r="BV110" s="42">
        <v>110.6</v>
      </c>
      <c r="BW110" s="42">
        <v>108.8</v>
      </c>
      <c r="BX110" s="42">
        <v>108.8</v>
      </c>
      <c r="BY110" s="42">
        <v>108.9</v>
      </c>
      <c r="BZ110" s="42">
        <v>109</v>
      </c>
      <c r="CA110" s="42">
        <v>105.4</v>
      </c>
      <c r="CB110" s="42">
        <v>105.2</v>
      </c>
      <c r="CC110" s="42">
        <v>106.6</v>
      </c>
      <c r="CD110" s="42">
        <v>106.9</v>
      </c>
      <c r="CE110" s="42">
        <v>107.7</v>
      </c>
      <c r="CF110" s="42">
        <v>109.6</v>
      </c>
      <c r="CG110" s="42">
        <v>110.5</v>
      </c>
      <c r="CH110" s="42">
        <v>110.5</v>
      </c>
      <c r="CI110" s="42">
        <v>111.2</v>
      </c>
      <c r="CJ110" s="42">
        <v>111.3</v>
      </c>
      <c r="CK110" s="42">
        <v>111.3</v>
      </c>
      <c r="CL110" s="42">
        <v>113.2</v>
      </c>
      <c r="CM110" s="42">
        <v>113.8</v>
      </c>
      <c r="CN110" s="42">
        <v>113.6</v>
      </c>
      <c r="CO110" s="42">
        <v>114.6</v>
      </c>
      <c r="CP110" s="42">
        <v>114.6</v>
      </c>
      <c r="CQ110" s="42">
        <v>115.3</v>
      </c>
      <c r="CR110" s="42">
        <v>116.9</v>
      </c>
      <c r="CS110" s="42">
        <v>116.9</v>
      </c>
      <c r="CT110" s="42">
        <v>117.3</v>
      </c>
      <c r="CU110" s="42">
        <v>117.8</v>
      </c>
      <c r="CV110" s="42">
        <v>118.1</v>
      </c>
      <c r="CW110" s="42">
        <v>118.1</v>
      </c>
      <c r="CX110" s="42">
        <v>118.1</v>
      </c>
      <c r="CY110" s="42">
        <v>117.7</v>
      </c>
      <c r="CZ110" s="42">
        <v>119.6</v>
      </c>
      <c r="DA110" s="42">
        <v>119.6</v>
      </c>
      <c r="DB110" s="42">
        <v>119.6</v>
      </c>
      <c r="DC110" s="42">
        <v>121.5</v>
      </c>
      <c r="DD110" s="42">
        <v>121.5</v>
      </c>
      <c r="DE110" s="42">
        <v>121.5</v>
      </c>
      <c r="DF110" s="42">
        <v>122.6</v>
      </c>
      <c r="DG110" s="42">
        <v>122.6</v>
      </c>
      <c r="DH110" s="42">
        <v>122.6</v>
      </c>
      <c r="DI110" s="42">
        <v>125.6</v>
      </c>
      <c r="DJ110" s="42">
        <v>130.30000000000001</v>
      </c>
      <c r="DK110" s="42">
        <v>131</v>
      </c>
      <c r="DL110" s="42">
        <v>133.30000000000001</v>
      </c>
      <c r="DM110" s="42">
        <v>133.30000000000001</v>
      </c>
      <c r="DN110" s="42">
        <v>133.69999999999999</v>
      </c>
      <c r="DO110" s="42">
        <v>130</v>
      </c>
      <c r="DP110" s="42">
        <v>130.1</v>
      </c>
      <c r="DQ110" s="42">
        <v>129.1</v>
      </c>
      <c r="DR110" s="42">
        <v>128.69999999999999</v>
      </c>
      <c r="DS110" s="42">
        <v>128.1</v>
      </c>
      <c r="DT110" s="41">
        <v>2</v>
      </c>
      <c r="DU110" s="42">
        <v>101.6</v>
      </c>
      <c r="DV110" s="42">
        <v>101.6</v>
      </c>
      <c r="DW110" s="42">
        <v>101.6</v>
      </c>
      <c r="DX110" s="42">
        <v>101.6</v>
      </c>
      <c r="DY110" s="42">
        <v>102.3</v>
      </c>
      <c r="DZ110" s="42">
        <v>103.1</v>
      </c>
      <c r="EA110" s="42">
        <v>103.6</v>
      </c>
      <c r="EB110" s="42">
        <v>102.4</v>
      </c>
      <c r="EC110" s="42">
        <v>104.1</v>
      </c>
      <c r="ED110" s="42">
        <v>104.3</v>
      </c>
      <c r="EE110" s="42">
        <v>104.3</v>
      </c>
      <c r="EF110" s="42">
        <v>106.2</v>
      </c>
      <c r="EG110" s="42">
        <v>107.1</v>
      </c>
      <c r="EH110" s="42">
        <v>106.3</v>
      </c>
      <c r="EI110" s="42">
        <v>111.2</v>
      </c>
      <c r="EJ110" s="42">
        <v>113.5</v>
      </c>
      <c r="EK110" s="42">
        <v>111.5</v>
      </c>
      <c r="EL110" s="42">
        <v>113.3</v>
      </c>
      <c r="EM110" s="42">
        <v>113.3</v>
      </c>
      <c r="EN110" s="42">
        <v>114.3</v>
      </c>
      <c r="EO110" s="42">
        <v>114.9</v>
      </c>
      <c r="EP110" s="42">
        <v>115.8</v>
      </c>
      <c r="EQ110" s="42">
        <v>118.6</v>
      </c>
      <c r="ER110" s="42">
        <v>118.6</v>
      </c>
      <c r="ES110" s="42">
        <v>118.9</v>
      </c>
      <c r="ET110" s="42">
        <v>119.7</v>
      </c>
      <c r="EU110" s="42">
        <v>119.9</v>
      </c>
      <c r="EV110" s="42">
        <v>130.6</v>
      </c>
      <c r="EW110" s="42">
        <v>129.69999999999999</v>
      </c>
      <c r="EX110" s="42">
        <v>131.6</v>
      </c>
      <c r="EY110" s="42">
        <v>131.6</v>
      </c>
      <c r="EZ110" s="42">
        <v>131.6</v>
      </c>
      <c r="FA110" s="42">
        <v>131.4</v>
      </c>
      <c r="FB110" s="42">
        <v>130.19999999999999</v>
      </c>
      <c r="FC110" s="42">
        <v>130.19999999999999</v>
      </c>
      <c r="FD110" s="42">
        <v>130.4</v>
      </c>
      <c r="FE110" s="42">
        <v>129.30000000000001</v>
      </c>
      <c r="FF110" s="42">
        <v>129.9</v>
      </c>
      <c r="FG110" s="42">
        <v>129.6</v>
      </c>
      <c r="FH110" s="42">
        <v>129.30000000000001</v>
      </c>
      <c r="FI110" s="42">
        <v>129.1</v>
      </c>
      <c r="FJ110" s="42">
        <v>128.9</v>
      </c>
      <c r="FK110" s="42">
        <v>128.5</v>
      </c>
      <c r="FL110" s="42">
        <v>129.30000000000001</v>
      </c>
      <c r="FM110" s="42">
        <v>129.5</v>
      </c>
      <c r="FN110" s="42">
        <v>129.6</v>
      </c>
      <c r="FO110" s="42">
        <v>129.69999999999999</v>
      </c>
      <c r="FP110" s="42">
        <v>130.4</v>
      </c>
      <c r="FQ110" s="42">
        <v>131.19999999999999</v>
      </c>
      <c r="FR110" s="42">
        <v>132.5</v>
      </c>
      <c r="FS110" s="42">
        <v>133.5</v>
      </c>
      <c r="FT110" s="42">
        <v>133.80000000000001</v>
      </c>
      <c r="FU110" s="42">
        <v>133.80000000000001</v>
      </c>
      <c r="FV110" s="42">
        <v>134.30000000000001</v>
      </c>
      <c r="FW110" s="42">
        <v>134.30000000000001</v>
      </c>
      <c r="FX110" s="42">
        <v>134</v>
      </c>
      <c r="FY110" s="42">
        <v>134</v>
      </c>
      <c r="FZ110" s="42">
        <v>134.4</v>
      </c>
      <c r="GA110" s="42">
        <v>134.80000000000001</v>
      </c>
      <c r="GB110" s="42">
        <v>134.80000000000001</v>
      </c>
    </row>
    <row r="111" spans="1:184" s="40" customFormat="1" ht="12" x14ac:dyDescent="0.2">
      <c r="A111" s="40" t="s">
        <v>285</v>
      </c>
      <c r="B111" s="41">
        <v>2</v>
      </c>
      <c r="C111" s="42">
        <v>149</v>
      </c>
      <c r="D111" s="42">
        <v>149</v>
      </c>
      <c r="E111" s="42">
        <v>149</v>
      </c>
      <c r="F111" s="42">
        <v>149</v>
      </c>
      <c r="G111" s="42">
        <v>149</v>
      </c>
      <c r="H111" s="42">
        <v>150.69999999999999</v>
      </c>
      <c r="I111" s="42">
        <v>160</v>
      </c>
      <c r="J111" s="42">
        <v>160</v>
      </c>
      <c r="K111" s="42">
        <v>160</v>
      </c>
      <c r="L111" s="42">
        <v>160</v>
      </c>
      <c r="M111" s="42">
        <v>160</v>
      </c>
      <c r="N111" s="42">
        <v>160</v>
      </c>
      <c r="O111" s="42">
        <v>161.6</v>
      </c>
      <c r="P111" s="42">
        <v>161.6</v>
      </c>
      <c r="Q111" s="42">
        <v>161.6</v>
      </c>
      <c r="R111" s="42">
        <v>161.6</v>
      </c>
      <c r="S111" s="42">
        <v>161.6</v>
      </c>
      <c r="T111" s="42">
        <v>161.6</v>
      </c>
      <c r="U111" s="42">
        <v>161.6</v>
      </c>
      <c r="V111" s="42">
        <v>161.6</v>
      </c>
      <c r="W111" s="42">
        <v>161.6</v>
      </c>
      <c r="X111" s="42">
        <v>161.9</v>
      </c>
      <c r="Y111" s="42">
        <v>165.3</v>
      </c>
      <c r="Z111" s="42">
        <v>165.3</v>
      </c>
      <c r="AA111" s="42">
        <v>165.3</v>
      </c>
      <c r="AB111" s="42">
        <v>165.3</v>
      </c>
      <c r="AC111" s="42">
        <v>152.4</v>
      </c>
      <c r="AD111" s="42">
        <v>152.4</v>
      </c>
      <c r="AE111" s="42">
        <v>152.4</v>
      </c>
      <c r="AF111" s="42">
        <v>152.4</v>
      </c>
      <c r="AG111" s="42">
        <v>153.19999999999999</v>
      </c>
      <c r="AH111" s="42">
        <v>153.19999999999999</v>
      </c>
      <c r="AI111" s="42">
        <v>153.19999999999999</v>
      </c>
      <c r="AJ111" s="42">
        <v>156.6</v>
      </c>
      <c r="AK111" s="42">
        <v>156.6</v>
      </c>
      <c r="AL111" s="42">
        <v>159.69999999999999</v>
      </c>
      <c r="AM111" s="42">
        <v>161.4</v>
      </c>
      <c r="AN111" s="42">
        <v>161.4</v>
      </c>
      <c r="AO111" s="42">
        <v>161.4</v>
      </c>
      <c r="AP111" s="42">
        <v>161.4</v>
      </c>
      <c r="AQ111" s="42">
        <v>161.4</v>
      </c>
      <c r="AR111" s="42">
        <v>161.4</v>
      </c>
      <c r="AS111" s="42">
        <v>161.4</v>
      </c>
      <c r="AT111" s="42">
        <v>161.4</v>
      </c>
      <c r="AU111" s="42">
        <v>161.4</v>
      </c>
      <c r="AV111" s="42">
        <v>161.4</v>
      </c>
      <c r="AW111" s="42">
        <v>161.4</v>
      </c>
      <c r="AX111" s="42">
        <v>161.4</v>
      </c>
      <c r="AY111" s="42">
        <v>161.4</v>
      </c>
      <c r="AZ111" s="42">
        <v>161.4</v>
      </c>
      <c r="BA111" s="42">
        <v>161.4</v>
      </c>
      <c r="BB111" s="42">
        <v>161.4</v>
      </c>
      <c r="BC111" s="42">
        <v>161.4</v>
      </c>
      <c r="BD111" s="42">
        <v>161.4</v>
      </c>
      <c r="BE111" s="42">
        <v>161.4</v>
      </c>
      <c r="BF111" s="42">
        <v>161.4</v>
      </c>
      <c r="BG111" s="42">
        <v>161.4</v>
      </c>
      <c r="BH111" s="42">
        <v>161.4</v>
      </c>
      <c r="BI111" s="42">
        <v>161.4</v>
      </c>
      <c r="BJ111" s="42">
        <v>163.1</v>
      </c>
      <c r="BK111" s="41">
        <v>3</v>
      </c>
      <c r="BL111" s="42">
        <v>101.5</v>
      </c>
      <c r="BM111" s="42">
        <v>103</v>
      </c>
      <c r="BN111" s="42">
        <v>103</v>
      </c>
      <c r="BO111" s="42">
        <v>103</v>
      </c>
      <c r="BP111" s="42">
        <v>103</v>
      </c>
      <c r="BQ111" s="42">
        <v>104.4</v>
      </c>
      <c r="BR111" s="42">
        <v>104.4</v>
      </c>
      <c r="BS111" s="42">
        <v>104.4</v>
      </c>
      <c r="BT111" s="42">
        <v>105.9</v>
      </c>
      <c r="BU111" s="42">
        <v>105.9</v>
      </c>
      <c r="BV111" s="42">
        <v>105.9</v>
      </c>
      <c r="BW111" s="42">
        <v>105.9</v>
      </c>
      <c r="BX111" s="42">
        <v>105.9</v>
      </c>
      <c r="BY111" s="42">
        <v>105.9</v>
      </c>
      <c r="BZ111" s="42">
        <v>92.5</v>
      </c>
      <c r="CA111" s="42">
        <v>89.5</v>
      </c>
      <c r="CB111" s="42">
        <v>90.4</v>
      </c>
      <c r="CC111" s="42">
        <v>90.5</v>
      </c>
      <c r="CD111" s="42">
        <v>90.5</v>
      </c>
      <c r="CE111" s="42">
        <v>92.7</v>
      </c>
      <c r="CF111" s="42">
        <v>91.9</v>
      </c>
      <c r="CG111" s="42">
        <v>92.5</v>
      </c>
      <c r="CH111" s="42">
        <v>92.5</v>
      </c>
      <c r="CI111" s="42">
        <v>94</v>
      </c>
      <c r="CJ111" s="42">
        <v>94</v>
      </c>
      <c r="CK111" s="42">
        <v>94</v>
      </c>
      <c r="CL111" s="42">
        <v>96.9</v>
      </c>
      <c r="CM111" s="42">
        <v>96.9</v>
      </c>
      <c r="CN111" s="42">
        <v>96.9</v>
      </c>
      <c r="CO111" s="42">
        <v>96.9</v>
      </c>
      <c r="CP111" s="42">
        <v>96.9</v>
      </c>
      <c r="CQ111" s="42">
        <v>98.4</v>
      </c>
      <c r="CR111" s="42">
        <v>98.4</v>
      </c>
      <c r="CS111" s="42">
        <v>98.4</v>
      </c>
      <c r="CT111" s="42">
        <v>98.4</v>
      </c>
      <c r="CU111" s="42">
        <v>98.4</v>
      </c>
      <c r="CV111" s="42">
        <v>98.4</v>
      </c>
      <c r="CW111" s="42">
        <v>98.4</v>
      </c>
      <c r="CX111" s="42">
        <v>98.4</v>
      </c>
      <c r="CY111" s="42">
        <v>98.5</v>
      </c>
      <c r="CZ111" s="42">
        <v>98.5</v>
      </c>
      <c r="DA111" s="42">
        <v>101.5</v>
      </c>
      <c r="DB111" s="42">
        <v>101.5</v>
      </c>
      <c r="DC111" s="42">
        <v>103.5</v>
      </c>
      <c r="DD111" s="42">
        <v>103.5</v>
      </c>
      <c r="DE111" s="42">
        <v>103.5</v>
      </c>
      <c r="DF111" s="42">
        <v>103.5</v>
      </c>
      <c r="DG111" s="42">
        <v>101.6</v>
      </c>
      <c r="DH111" s="42">
        <v>101.6</v>
      </c>
      <c r="DI111" s="42">
        <v>103.5</v>
      </c>
      <c r="DJ111" s="42">
        <v>114</v>
      </c>
      <c r="DK111" s="42">
        <v>117.3</v>
      </c>
      <c r="DL111" s="42">
        <v>117.3</v>
      </c>
      <c r="DM111" s="42">
        <v>117.3</v>
      </c>
      <c r="DN111" s="42">
        <v>117.3</v>
      </c>
      <c r="DO111" s="42">
        <v>117.3</v>
      </c>
      <c r="DP111" s="42">
        <v>119.4</v>
      </c>
      <c r="DQ111" s="42">
        <v>119.4</v>
      </c>
      <c r="DR111" s="42">
        <v>120.8</v>
      </c>
      <c r="DS111" s="42">
        <v>120.8</v>
      </c>
      <c r="DT111" s="41">
        <v>3</v>
      </c>
      <c r="DU111" s="42">
        <v>111.6</v>
      </c>
      <c r="DV111" s="42">
        <v>111.6</v>
      </c>
      <c r="DW111" s="42">
        <v>111.6</v>
      </c>
      <c r="DX111" s="42">
        <v>111.6</v>
      </c>
      <c r="DY111" s="42">
        <v>111.5</v>
      </c>
      <c r="DZ111" s="42">
        <v>111.6</v>
      </c>
      <c r="EA111" s="42">
        <v>111.9</v>
      </c>
      <c r="EB111" s="42">
        <v>112</v>
      </c>
      <c r="EC111" s="42">
        <v>112.1</v>
      </c>
      <c r="ED111" s="42">
        <v>112.9</v>
      </c>
      <c r="EE111" s="42">
        <v>115.7</v>
      </c>
      <c r="EF111" s="42">
        <v>114.3</v>
      </c>
      <c r="EG111" s="42">
        <v>113.9</v>
      </c>
      <c r="EH111" s="42">
        <v>114.4</v>
      </c>
      <c r="EI111" s="42">
        <v>117.2</v>
      </c>
      <c r="EJ111" s="42">
        <v>121.3</v>
      </c>
      <c r="EK111" s="42">
        <v>121.3</v>
      </c>
      <c r="EL111" s="42">
        <v>121.3</v>
      </c>
      <c r="EM111" s="42">
        <v>121.3</v>
      </c>
      <c r="EN111" s="42">
        <v>122.4</v>
      </c>
      <c r="EO111" s="42">
        <v>122.3</v>
      </c>
      <c r="EP111" s="42">
        <v>122.3</v>
      </c>
      <c r="EQ111" s="42">
        <v>123.8</v>
      </c>
      <c r="ER111" s="42">
        <v>124.6</v>
      </c>
      <c r="ES111" s="42">
        <v>126</v>
      </c>
      <c r="ET111" s="42">
        <v>126</v>
      </c>
      <c r="EU111" s="42">
        <v>126</v>
      </c>
      <c r="EV111" s="42">
        <v>126</v>
      </c>
      <c r="EW111" s="42">
        <v>130.80000000000001</v>
      </c>
      <c r="EX111" s="42">
        <v>129.30000000000001</v>
      </c>
      <c r="EY111" s="42">
        <v>130</v>
      </c>
      <c r="EZ111" s="42">
        <v>129.6</v>
      </c>
      <c r="FA111" s="42">
        <v>129.80000000000001</v>
      </c>
      <c r="FB111" s="42">
        <v>130.9</v>
      </c>
      <c r="FC111" s="42">
        <v>130.5</v>
      </c>
      <c r="FD111" s="42">
        <v>129.6</v>
      </c>
      <c r="FE111" s="42">
        <v>128.80000000000001</v>
      </c>
      <c r="FF111" s="42">
        <v>128.1</v>
      </c>
      <c r="FG111" s="42">
        <v>127.5</v>
      </c>
      <c r="FH111" s="42">
        <v>126.4</v>
      </c>
      <c r="FI111" s="42">
        <v>125.9</v>
      </c>
      <c r="FJ111" s="42">
        <v>125.1</v>
      </c>
      <c r="FK111" s="42">
        <v>124.8</v>
      </c>
      <c r="FL111" s="42">
        <v>124.8</v>
      </c>
      <c r="FM111" s="42">
        <v>124.5</v>
      </c>
      <c r="FN111" s="42">
        <v>125.3</v>
      </c>
      <c r="FO111" s="42">
        <v>125.2</v>
      </c>
      <c r="FP111" s="42">
        <v>130.19999999999999</v>
      </c>
      <c r="FQ111" s="42">
        <v>132.4</v>
      </c>
      <c r="FR111" s="42">
        <v>132.4</v>
      </c>
      <c r="FS111" s="42">
        <v>134</v>
      </c>
      <c r="FT111" s="42">
        <v>135.1</v>
      </c>
      <c r="FU111" s="42">
        <v>135.1</v>
      </c>
      <c r="FV111" s="42">
        <v>140.1</v>
      </c>
      <c r="FW111" s="42">
        <v>140.80000000000001</v>
      </c>
      <c r="FX111" s="42">
        <v>141.30000000000001</v>
      </c>
      <c r="FY111" s="42">
        <v>141.5</v>
      </c>
      <c r="FZ111" s="42">
        <v>141.30000000000001</v>
      </c>
      <c r="GA111" s="42">
        <v>141.30000000000001</v>
      </c>
      <c r="GB111" s="42">
        <v>141.30000000000001</v>
      </c>
    </row>
    <row r="112" spans="1:184" s="40" customFormat="1" ht="12" x14ac:dyDescent="0.2">
      <c r="A112" s="40" t="s">
        <v>286</v>
      </c>
      <c r="B112" s="41">
        <v>5</v>
      </c>
      <c r="C112" s="42">
        <v>97.2</v>
      </c>
      <c r="D112" s="42">
        <v>98</v>
      </c>
      <c r="E112" s="42">
        <v>98.3</v>
      </c>
      <c r="F112" s="42">
        <v>98.9</v>
      </c>
      <c r="G112" s="42">
        <v>98.9</v>
      </c>
      <c r="H112" s="42">
        <v>98.9</v>
      </c>
      <c r="I112" s="42">
        <v>100.1</v>
      </c>
      <c r="J112" s="42">
        <v>102.5</v>
      </c>
      <c r="K112" s="42">
        <v>102.5</v>
      </c>
      <c r="L112" s="42">
        <v>104.3</v>
      </c>
      <c r="M112" s="42">
        <v>106.3</v>
      </c>
      <c r="N112" s="42">
        <v>106.4</v>
      </c>
      <c r="O112" s="42">
        <v>107.1</v>
      </c>
      <c r="P112" s="42">
        <v>107.1</v>
      </c>
      <c r="Q112" s="42">
        <v>110.7</v>
      </c>
      <c r="R112" s="42">
        <v>112.9</v>
      </c>
      <c r="S112" s="42">
        <v>112.9</v>
      </c>
      <c r="T112" s="42">
        <v>112.9</v>
      </c>
      <c r="U112" s="42">
        <v>112.9</v>
      </c>
      <c r="V112" s="42">
        <v>113.7</v>
      </c>
      <c r="W112" s="42">
        <v>113.9</v>
      </c>
      <c r="X112" s="42">
        <v>113.9</v>
      </c>
      <c r="Y112" s="42">
        <v>114.9</v>
      </c>
      <c r="Z112" s="42">
        <v>114.9</v>
      </c>
      <c r="AA112" s="42">
        <v>116.5</v>
      </c>
      <c r="AB112" s="42">
        <v>115.7</v>
      </c>
      <c r="AC112" s="42">
        <v>121.9</v>
      </c>
      <c r="AD112" s="42">
        <v>121.9</v>
      </c>
      <c r="AE112" s="42">
        <v>134.9</v>
      </c>
      <c r="AF112" s="42">
        <v>136.19999999999999</v>
      </c>
      <c r="AG112" s="42">
        <v>142.9</v>
      </c>
      <c r="AH112" s="42">
        <v>146.1</v>
      </c>
      <c r="AI112" s="42">
        <v>147.19999999999999</v>
      </c>
      <c r="AJ112" s="42">
        <v>147.19999999999999</v>
      </c>
      <c r="AK112" s="42">
        <v>148.19999999999999</v>
      </c>
      <c r="AL112" s="42">
        <v>147.19999999999999</v>
      </c>
      <c r="AM112" s="42">
        <v>147.80000000000001</v>
      </c>
      <c r="AN112" s="42">
        <v>149.69999999999999</v>
      </c>
      <c r="AO112" s="42">
        <v>156.80000000000001</v>
      </c>
      <c r="AP112" s="42">
        <v>157.30000000000001</v>
      </c>
      <c r="AQ112" s="42">
        <v>168.5</v>
      </c>
      <c r="AR112" s="42">
        <v>168.4</v>
      </c>
      <c r="AS112" s="42">
        <v>169</v>
      </c>
      <c r="AT112" s="42">
        <v>169.3</v>
      </c>
      <c r="AU112" s="42">
        <v>169.3</v>
      </c>
      <c r="AV112" s="42">
        <v>178.2</v>
      </c>
      <c r="AW112" s="42">
        <v>178.2</v>
      </c>
      <c r="AX112" s="42">
        <v>178.2</v>
      </c>
      <c r="AY112" s="42">
        <v>178.2</v>
      </c>
      <c r="AZ112" s="42">
        <v>179.7</v>
      </c>
      <c r="BA112" s="42">
        <v>179.9</v>
      </c>
      <c r="BB112" s="42">
        <v>180.2</v>
      </c>
      <c r="BC112" s="42">
        <v>180.2</v>
      </c>
      <c r="BD112" s="42">
        <v>179.9</v>
      </c>
      <c r="BE112" s="42">
        <v>181.7</v>
      </c>
      <c r="BF112" s="42">
        <v>184.1</v>
      </c>
      <c r="BG112" s="42">
        <v>184.1</v>
      </c>
      <c r="BH112" s="42">
        <v>184.1</v>
      </c>
      <c r="BI112" s="42">
        <v>184.1</v>
      </c>
      <c r="BJ112" s="42">
        <v>184</v>
      </c>
      <c r="BK112" s="41">
        <v>5</v>
      </c>
      <c r="BL112" s="42">
        <v>104.1</v>
      </c>
      <c r="BM112" s="42">
        <v>105</v>
      </c>
      <c r="BN112" s="42">
        <v>101.7</v>
      </c>
      <c r="BO112" s="42">
        <v>101.9</v>
      </c>
      <c r="BP112" s="42">
        <v>106.9</v>
      </c>
      <c r="BQ112" s="42">
        <v>106.6</v>
      </c>
      <c r="BR112" s="42">
        <v>109.1</v>
      </c>
      <c r="BS112" s="42">
        <v>109.8</v>
      </c>
      <c r="BT112" s="42">
        <v>109.7</v>
      </c>
      <c r="BU112" s="42">
        <v>108</v>
      </c>
      <c r="BV112" s="42">
        <v>108.8</v>
      </c>
      <c r="BW112" s="42">
        <v>109.1</v>
      </c>
      <c r="BX112" s="42">
        <v>109.9</v>
      </c>
      <c r="BY112" s="42">
        <v>109.4</v>
      </c>
      <c r="BZ112" s="42">
        <v>114.5</v>
      </c>
      <c r="CA112" s="42">
        <v>116.5</v>
      </c>
      <c r="CB112" s="42">
        <v>116.5</v>
      </c>
      <c r="CC112" s="42">
        <v>117</v>
      </c>
      <c r="CD112" s="42">
        <v>117.1</v>
      </c>
      <c r="CE112" s="42">
        <v>116.7</v>
      </c>
      <c r="CF112" s="42">
        <v>119.9</v>
      </c>
      <c r="CG112" s="42">
        <v>119.9</v>
      </c>
      <c r="CH112" s="42">
        <v>119.8</v>
      </c>
      <c r="CI112" s="42">
        <v>119.8</v>
      </c>
      <c r="CJ112" s="42">
        <v>121.6</v>
      </c>
      <c r="CK112" s="42">
        <v>121.6</v>
      </c>
      <c r="CL112" s="42">
        <v>122.6</v>
      </c>
      <c r="CM112" s="42">
        <v>122.6</v>
      </c>
      <c r="CN112" s="42">
        <v>122.7</v>
      </c>
      <c r="CO112" s="42">
        <v>122.8</v>
      </c>
      <c r="CP112" s="42">
        <v>124.5</v>
      </c>
      <c r="CQ112" s="42">
        <v>125.3</v>
      </c>
      <c r="CR112" s="42">
        <v>125.6</v>
      </c>
      <c r="CS112" s="42">
        <v>124.9</v>
      </c>
      <c r="CT112" s="42">
        <v>124</v>
      </c>
      <c r="CU112" s="42">
        <v>124</v>
      </c>
      <c r="CV112" s="42">
        <v>124.4</v>
      </c>
      <c r="CW112" s="42">
        <v>125.9</v>
      </c>
      <c r="CX112" s="42">
        <v>125.9</v>
      </c>
      <c r="CY112" s="42">
        <v>125.8</v>
      </c>
      <c r="CZ112" s="42">
        <v>125.8</v>
      </c>
      <c r="DA112" s="42">
        <v>128.80000000000001</v>
      </c>
      <c r="DB112" s="42">
        <v>128.5</v>
      </c>
      <c r="DC112" s="42">
        <v>129.19999999999999</v>
      </c>
      <c r="DD112" s="42">
        <v>129.4</v>
      </c>
      <c r="DE112" s="42">
        <v>131.30000000000001</v>
      </c>
      <c r="DF112" s="42">
        <v>131.80000000000001</v>
      </c>
      <c r="DG112" s="42">
        <v>131.80000000000001</v>
      </c>
      <c r="DH112" s="42">
        <v>131.5</v>
      </c>
      <c r="DI112" s="42">
        <v>134.80000000000001</v>
      </c>
      <c r="DJ112" s="42">
        <v>136.30000000000001</v>
      </c>
      <c r="DK112" s="42">
        <v>137</v>
      </c>
      <c r="DL112" s="42">
        <v>138.4</v>
      </c>
      <c r="DM112" s="42">
        <v>140</v>
      </c>
      <c r="DN112" s="42">
        <v>140.6</v>
      </c>
      <c r="DO112" s="42">
        <v>143.4</v>
      </c>
      <c r="DP112" s="42">
        <v>143.69999999999999</v>
      </c>
      <c r="DQ112" s="42">
        <v>142.69999999999999</v>
      </c>
      <c r="DR112" s="42">
        <v>142.80000000000001</v>
      </c>
      <c r="DS112" s="42">
        <v>143</v>
      </c>
      <c r="DT112" s="41">
        <v>6</v>
      </c>
      <c r="DU112" s="42">
        <v>101.8</v>
      </c>
      <c r="DV112" s="42">
        <v>101.8</v>
      </c>
      <c r="DW112" s="42">
        <v>101.8</v>
      </c>
      <c r="DX112" s="42">
        <v>101.8</v>
      </c>
      <c r="DY112" s="42">
        <v>101.7</v>
      </c>
      <c r="DZ112" s="42">
        <v>101.9</v>
      </c>
      <c r="EA112" s="42">
        <v>102.1</v>
      </c>
      <c r="EB112" s="42">
        <v>102.5</v>
      </c>
      <c r="EC112" s="42">
        <v>103.3</v>
      </c>
      <c r="ED112" s="42">
        <v>103.4</v>
      </c>
      <c r="EE112" s="42">
        <v>103.2</v>
      </c>
      <c r="EF112" s="42">
        <v>102.8</v>
      </c>
      <c r="EG112" s="42">
        <v>104</v>
      </c>
      <c r="EH112" s="42">
        <v>106</v>
      </c>
      <c r="EI112" s="42">
        <v>110.1</v>
      </c>
      <c r="EJ112" s="42">
        <v>110.9</v>
      </c>
      <c r="EK112" s="42">
        <v>111.3</v>
      </c>
      <c r="EL112" s="42">
        <v>111.6</v>
      </c>
      <c r="EM112" s="42">
        <v>112.7</v>
      </c>
      <c r="EN112" s="42">
        <v>114</v>
      </c>
      <c r="EO112" s="42">
        <v>114.3</v>
      </c>
      <c r="EP112" s="42">
        <v>114.7</v>
      </c>
      <c r="EQ112" s="42">
        <v>114.7</v>
      </c>
      <c r="ER112" s="42">
        <v>114.6</v>
      </c>
      <c r="ES112" s="42">
        <v>114.5</v>
      </c>
      <c r="ET112" s="42">
        <v>114.5</v>
      </c>
      <c r="EU112" s="42">
        <v>114.5</v>
      </c>
      <c r="EV112" s="42">
        <v>117</v>
      </c>
      <c r="EW112" s="42">
        <v>118.2</v>
      </c>
      <c r="EX112" s="42">
        <v>118.2</v>
      </c>
      <c r="EY112" s="42">
        <v>117.3</v>
      </c>
      <c r="EZ112" s="42">
        <v>118.2</v>
      </c>
      <c r="FA112" s="42">
        <v>119.3</v>
      </c>
      <c r="FB112" s="42">
        <v>119.5</v>
      </c>
      <c r="FC112" s="42">
        <v>113.7</v>
      </c>
      <c r="FD112" s="42">
        <v>113.5</v>
      </c>
      <c r="FE112" s="42">
        <v>113.1</v>
      </c>
      <c r="FF112" s="42">
        <v>112.2</v>
      </c>
      <c r="FG112" s="42">
        <v>112.1</v>
      </c>
      <c r="FH112" s="42">
        <v>112</v>
      </c>
      <c r="FI112" s="42">
        <v>111.4</v>
      </c>
      <c r="FJ112" s="42">
        <v>112.1</v>
      </c>
      <c r="FK112" s="42">
        <v>112.4</v>
      </c>
      <c r="FL112" s="42">
        <v>113.5</v>
      </c>
      <c r="FM112" s="42">
        <v>114.8</v>
      </c>
      <c r="FN112" s="42">
        <v>116.2</v>
      </c>
      <c r="FO112" s="42">
        <v>116.7</v>
      </c>
      <c r="FP112" s="42">
        <v>117.2</v>
      </c>
      <c r="FQ112" s="42">
        <v>117.3</v>
      </c>
      <c r="FR112" s="42">
        <v>117</v>
      </c>
      <c r="FS112" s="42">
        <v>117.1</v>
      </c>
      <c r="FT112" s="42">
        <v>121.1</v>
      </c>
      <c r="FU112" s="42">
        <v>121</v>
      </c>
      <c r="FV112" s="42">
        <v>121.8</v>
      </c>
      <c r="FW112" s="42">
        <v>121.63333333333333</v>
      </c>
      <c r="FX112" s="42">
        <v>122.56666666666666</v>
      </c>
      <c r="FY112" s="42">
        <v>123.16666666666667</v>
      </c>
      <c r="FZ112" s="42">
        <v>122.76666666666667</v>
      </c>
      <c r="GA112" s="42">
        <v>125.83333333333333</v>
      </c>
      <c r="GB112" s="42">
        <v>126.53333333333335</v>
      </c>
    </row>
    <row r="113" spans="1:184" x14ac:dyDescent="0.25">
      <c r="A113" t="s">
        <v>287</v>
      </c>
      <c r="B113" s="37">
        <f>SUM(B114:B116)</f>
        <v>11</v>
      </c>
      <c r="C113" s="38">
        <f t="shared" ref="C113:BJ113" si="91">(C114*$B$114+C115*$B$115+C116*$B$116)/$B$113</f>
        <v>100</v>
      </c>
      <c r="D113" s="38">
        <f t="shared" si="91"/>
        <v>103.95454545454545</v>
      </c>
      <c r="E113" s="38">
        <f t="shared" si="91"/>
        <v>104.2090909090909</v>
      </c>
      <c r="F113" s="38">
        <f t="shared" si="91"/>
        <v>104.2090909090909</v>
      </c>
      <c r="G113" s="38">
        <f t="shared" si="91"/>
        <v>104.2090909090909</v>
      </c>
      <c r="H113" s="38">
        <f t="shared" si="91"/>
        <v>104.2090909090909</v>
      </c>
      <c r="I113" s="38">
        <f t="shared" si="91"/>
        <v>108.75454545454545</v>
      </c>
      <c r="J113" s="38">
        <f t="shared" si="91"/>
        <v>110.75454545454545</v>
      </c>
      <c r="K113" s="38">
        <f t="shared" si="91"/>
        <v>110.75454545454545</v>
      </c>
      <c r="L113" s="38">
        <f t="shared" si="91"/>
        <v>110.75454545454545</v>
      </c>
      <c r="M113" s="38">
        <f t="shared" si="91"/>
        <v>111.66363636363636</v>
      </c>
      <c r="N113" s="38">
        <f t="shared" si="91"/>
        <v>111.66363636363636</v>
      </c>
      <c r="O113" s="38">
        <f t="shared" si="91"/>
        <v>111.66363636363636</v>
      </c>
      <c r="P113" s="38">
        <f t="shared" si="91"/>
        <v>111.66363636363636</v>
      </c>
      <c r="Q113" s="38">
        <f t="shared" si="91"/>
        <v>111.66363636363636</v>
      </c>
      <c r="R113" s="38">
        <f t="shared" si="91"/>
        <v>111.66363636363636</v>
      </c>
      <c r="S113" s="38">
        <f t="shared" si="91"/>
        <v>111.66363636363636</v>
      </c>
      <c r="T113" s="38">
        <f t="shared" si="91"/>
        <v>111.66363636363636</v>
      </c>
      <c r="U113" s="38">
        <f t="shared" si="91"/>
        <v>115.95454545454545</v>
      </c>
      <c r="V113" s="38">
        <f t="shared" si="91"/>
        <v>115.95454545454545</v>
      </c>
      <c r="W113" s="38">
        <f t="shared" si="91"/>
        <v>115.95454545454545</v>
      </c>
      <c r="X113" s="38">
        <f t="shared" si="91"/>
        <v>115.95454545454545</v>
      </c>
      <c r="Y113" s="38">
        <f t="shared" si="91"/>
        <v>115.95454545454545</v>
      </c>
      <c r="Z113" s="38">
        <f t="shared" si="91"/>
        <v>115.95454545454545</v>
      </c>
      <c r="AA113" s="38">
        <f t="shared" si="91"/>
        <v>115.95454545454545</v>
      </c>
      <c r="AB113" s="38">
        <f t="shared" si="91"/>
        <v>115.95454545454545</v>
      </c>
      <c r="AC113" s="38">
        <f t="shared" si="91"/>
        <v>122.88181818181819</v>
      </c>
      <c r="AD113" s="38">
        <f t="shared" si="91"/>
        <v>122.88181818181819</v>
      </c>
      <c r="AE113" s="38">
        <f t="shared" si="91"/>
        <v>124.60909090909091</v>
      </c>
      <c r="AF113" s="38">
        <f t="shared" si="91"/>
        <v>124.60909090909091</v>
      </c>
      <c r="AG113" s="38">
        <f t="shared" si="91"/>
        <v>133.37272727272727</v>
      </c>
      <c r="AH113" s="38">
        <f t="shared" si="91"/>
        <v>136.1</v>
      </c>
      <c r="AI113" s="38">
        <f t="shared" si="91"/>
        <v>136.1</v>
      </c>
      <c r="AJ113" s="38">
        <f t="shared" si="91"/>
        <v>136.1</v>
      </c>
      <c r="AK113" s="38">
        <f t="shared" si="91"/>
        <v>136.1</v>
      </c>
      <c r="AL113" s="38">
        <f t="shared" si="91"/>
        <v>136.1</v>
      </c>
      <c r="AM113" s="38">
        <f t="shared" si="91"/>
        <v>136.1</v>
      </c>
      <c r="AN113" s="38">
        <f t="shared" si="91"/>
        <v>136.84545454545454</v>
      </c>
      <c r="AO113" s="38">
        <f t="shared" si="91"/>
        <v>149.67272727272729</v>
      </c>
      <c r="AP113" s="38">
        <f t="shared" si="91"/>
        <v>149.67272727272729</v>
      </c>
      <c r="AQ113" s="38">
        <f t="shared" si="91"/>
        <v>149.67272727272729</v>
      </c>
      <c r="AR113" s="38">
        <f t="shared" si="91"/>
        <v>149.67272727272729</v>
      </c>
      <c r="AS113" s="38">
        <f t="shared" si="91"/>
        <v>149.67272727272729</v>
      </c>
      <c r="AT113" s="38">
        <f t="shared" si="91"/>
        <v>149.67272727272729</v>
      </c>
      <c r="AU113" s="38">
        <f t="shared" si="91"/>
        <v>149.67272727272729</v>
      </c>
      <c r="AV113" s="38">
        <f t="shared" si="91"/>
        <v>149.67272727272729</v>
      </c>
      <c r="AW113" s="38">
        <f t="shared" si="91"/>
        <v>149.67272727272729</v>
      </c>
      <c r="AX113" s="38">
        <f t="shared" si="91"/>
        <v>149.67272727272729</v>
      </c>
      <c r="AY113" s="38">
        <f t="shared" si="91"/>
        <v>149.67272727272729</v>
      </c>
      <c r="AZ113" s="38">
        <f t="shared" si="91"/>
        <v>149.67272727272729</v>
      </c>
      <c r="BA113" s="38">
        <f t="shared" si="91"/>
        <v>149.67272727272729</v>
      </c>
      <c r="BB113" s="38">
        <f t="shared" si="91"/>
        <v>149.67272727272729</v>
      </c>
      <c r="BC113" s="38">
        <f t="shared" si="91"/>
        <v>149.67272727272729</v>
      </c>
      <c r="BD113" s="38">
        <f t="shared" si="91"/>
        <v>149.67272727272729</v>
      </c>
      <c r="BE113" s="38">
        <f t="shared" si="91"/>
        <v>149.67272727272729</v>
      </c>
      <c r="BF113" s="38">
        <f t="shared" si="91"/>
        <v>152.44545454545457</v>
      </c>
      <c r="BG113" s="38">
        <f t="shared" si="91"/>
        <v>152.44545454545457</v>
      </c>
      <c r="BH113" s="38">
        <f t="shared" si="91"/>
        <v>152.44545454545457</v>
      </c>
      <c r="BI113" s="38">
        <f t="shared" si="91"/>
        <v>152.44545454545457</v>
      </c>
      <c r="BJ113" s="38">
        <f t="shared" si="91"/>
        <v>152.44545454545457</v>
      </c>
      <c r="BK113" s="37">
        <f>SUM(BK114:BK116)</f>
        <v>13</v>
      </c>
      <c r="BL113" s="38">
        <f>(BL114*$BK$114+BL115*$BK$115+BL116*$BK$116)/$BK$113</f>
        <v>101.19999999999999</v>
      </c>
      <c r="BM113" s="38">
        <f t="shared" ref="BM113:DS113" si="92">(BM114*$BK$114+BM115*$BK$115+BM116*$BK$116)/$BK$113</f>
        <v>101.19999999999999</v>
      </c>
      <c r="BN113" s="38">
        <f t="shared" si="92"/>
        <v>103.13846153846154</v>
      </c>
      <c r="BO113" s="38">
        <f t="shared" si="92"/>
        <v>103.13846153846154</v>
      </c>
      <c r="BP113" s="38">
        <f t="shared" si="92"/>
        <v>103.13846153846154</v>
      </c>
      <c r="BQ113" s="38">
        <f t="shared" si="92"/>
        <v>103.13846153846154</v>
      </c>
      <c r="BR113" s="38">
        <f t="shared" si="92"/>
        <v>103.13846153846154</v>
      </c>
      <c r="BS113" s="38">
        <f t="shared" si="92"/>
        <v>103.13846153846154</v>
      </c>
      <c r="BT113" s="38">
        <f t="shared" si="92"/>
        <v>108.33846153846154</v>
      </c>
      <c r="BU113" s="38">
        <f t="shared" si="92"/>
        <v>108.33846153846154</v>
      </c>
      <c r="BV113" s="38">
        <f t="shared" si="92"/>
        <v>109.26153846153846</v>
      </c>
      <c r="BW113" s="38">
        <f t="shared" si="92"/>
        <v>109.26153846153846</v>
      </c>
      <c r="BX113" s="38">
        <f t="shared" si="92"/>
        <v>114.03846153846153</v>
      </c>
      <c r="BY113" s="38">
        <f t="shared" si="92"/>
        <v>125.37692307692308</v>
      </c>
      <c r="BZ113" s="38">
        <f t="shared" si="92"/>
        <v>132.3923076923077</v>
      </c>
      <c r="CA113" s="38">
        <f t="shared" si="92"/>
        <v>132.3923076923077</v>
      </c>
      <c r="CB113" s="38">
        <f t="shared" si="92"/>
        <v>132.9</v>
      </c>
      <c r="CC113" s="38">
        <f t="shared" si="92"/>
        <v>132.9</v>
      </c>
      <c r="CD113" s="38">
        <f t="shared" si="92"/>
        <v>132.9</v>
      </c>
      <c r="CE113" s="38">
        <f t="shared" si="92"/>
        <v>134.65384615384616</v>
      </c>
      <c r="CF113" s="38">
        <f t="shared" si="92"/>
        <v>136.0846153846154</v>
      </c>
      <c r="CG113" s="38">
        <f t="shared" si="92"/>
        <v>136.0846153846154</v>
      </c>
      <c r="CH113" s="38">
        <f t="shared" si="92"/>
        <v>136.0846153846154</v>
      </c>
      <c r="CI113" s="38">
        <f t="shared" si="92"/>
        <v>141.00769230769231</v>
      </c>
      <c r="CJ113" s="38">
        <f t="shared" si="92"/>
        <v>141.62307692307692</v>
      </c>
      <c r="CK113" s="38">
        <f t="shared" si="92"/>
        <v>141.62307692307692</v>
      </c>
      <c r="CL113" s="38">
        <f t="shared" si="92"/>
        <v>141.62307692307692</v>
      </c>
      <c r="CM113" s="38">
        <f t="shared" si="92"/>
        <v>141.62307692307692</v>
      </c>
      <c r="CN113" s="38">
        <f t="shared" si="92"/>
        <v>141.62307692307692</v>
      </c>
      <c r="CO113" s="38">
        <f t="shared" si="92"/>
        <v>145.45384615384614</v>
      </c>
      <c r="CP113" s="38">
        <f t="shared" si="92"/>
        <v>152.37692307692308</v>
      </c>
      <c r="CQ113" s="38">
        <f t="shared" si="92"/>
        <v>152.37692307692308</v>
      </c>
      <c r="CR113" s="38">
        <f t="shared" si="92"/>
        <v>152.37692307692308</v>
      </c>
      <c r="CS113" s="38">
        <f t="shared" si="92"/>
        <v>152.37692307692308</v>
      </c>
      <c r="CT113" s="38">
        <f t="shared" si="92"/>
        <v>152.83846153846153</v>
      </c>
      <c r="CU113" s="38">
        <f t="shared" si="92"/>
        <v>152.83846153846153</v>
      </c>
      <c r="CV113" s="38">
        <f t="shared" si="92"/>
        <v>152.83846153846153</v>
      </c>
      <c r="CW113" s="38">
        <f t="shared" si="92"/>
        <v>153.1</v>
      </c>
      <c r="CX113" s="38">
        <f t="shared" si="92"/>
        <v>153.1</v>
      </c>
      <c r="CY113" s="38">
        <f t="shared" si="92"/>
        <v>153.1</v>
      </c>
      <c r="CZ113" s="38">
        <f t="shared" si="92"/>
        <v>153.1</v>
      </c>
      <c r="DA113" s="38">
        <f t="shared" si="92"/>
        <v>167.1307692307692</v>
      </c>
      <c r="DB113" s="38">
        <f t="shared" si="92"/>
        <v>167.1307692307692</v>
      </c>
      <c r="DC113" s="38">
        <f t="shared" si="92"/>
        <v>167.1307692307692</v>
      </c>
      <c r="DD113" s="38">
        <f t="shared" si="92"/>
        <v>167.1307692307692</v>
      </c>
      <c r="DE113" s="38">
        <f t="shared" si="92"/>
        <v>167.1307692307692</v>
      </c>
      <c r="DF113" s="38">
        <f t="shared" si="92"/>
        <v>169.53076923076924</v>
      </c>
      <c r="DG113" s="38">
        <f t="shared" si="92"/>
        <v>169.76153846153846</v>
      </c>
      <c r="DH113" s="38">
        <f t="shared" si="92"/>
        <v>180.61538461538461</v>
      </c>
      <c r="DI113" s="38">
        <f t="shared" si="92"/>
        <v>180.61538461538461</v>
      </c>
      <c r="DJ113" s="38">
        <f t="shared" si="92"/>
        <v>180.61538461538461</v>
      </c>
      <c r="DK113" s="38">
        <f t="shared" si="92"/>
        <v>180.61538461538461</v>
      </c>
      <c r="DL113" s="38">
        <f t="shared" si="92"/>
        <v>180.61538461538461</v>
      </c>
      <c r="DM113" s="38">
        <f t="shared" si="92"/>
        <v>180.61538461538461</v>
      </c>
      <c r="DN113" s="38">
        <f t="shared" si="92"/>
        <v>180.61538461538461</v>
      </c>
      <c r="DO113" s="38">
        <f t="shared" si="92"/>
        <v>186.1846153846154</v>
      </c>
      <c r="DP113" s="38">
        <f t="shared" si="92"/>
        <v>186.1846153846154</v>
      </c>
      <c r="DQ113" s="38">
        <f t="shared" si="92"/>
        <v>186.1846153846154</v>
      </c>
      <c r="DR113" s="38">
        <f t="shared" si="92"/>
        <v>193.91538461538462</v>
      </c>
      <c r="DS113" s="38">
        <f t="shared" si="92"/>
        <v>193.91538461538462</v>
      </c>
      <c r="DT113" s="37">
        <f>SUM(DT114:DT116)</f>
        <v>18</v>
      </c>
      <c r="DU113" s="39">
        <f>(DU114*$DT$114+DU115*$DT$115+DU116*$DT$116)/$DT$113</f>
        <v>103.1</v>
      </c>
      <c r="DV113" s="39">
        <f t="shared" ref="DV113:GB113" si="93">(DV114*$DT$114+DV115*$DT$115+DV116*$DT$116)/$DT$113</f>
        <v>103.1</v>
      </c>
      <c r="DW113" s="39">
        <f t="shared" si="93"/>
        <v>103.1</v>
      </c>
      <c r="DX113" s="39">
        <f t="shared" si="93"/>
        <v>103.1</v>
      </c>
      <c r="DY113" s="39">
        <f t="shared" si="93"/>
        <v>103.1</v>
      </c>
      <c r="DZ113" s="39">
        <f t="shared" si="93"/>
        <v>103.1</v>
      </c>
      <c r="EA113" s="39">
        <f t="shared" si="93"/>
        <v>103.1</v>
      </c>
      <c r="EB113" s="39">
        <f t="shared" si="93"/>
        <v>103.1</v>
      </c>
      <c r="EC113" s="39">
        <f t="shared" si="93"/>
        <v>103.1</v>
      </c>
      <c r="ED113" s="39">
        <f t="shared" si="93"/>
        <v>103.1</v>
      </c>
      <c r="EE113" s="39">
        <f t="shared" si="93"/>
        <v>103.1</v>
      </c>
      <c r="EF113" s="39">
        <f t="shared" si="93"/>
        <v>103.1</v>
      </c>
      <c r="EG113" s="39">
        <f t="shared" si="93"/>
        <v>103.9111111111111</v>
      </c>
      <c r="EH113" s="39">
        <f t="shared" si="93"/>
        <v>103.9111111111111</v>
      </c>
      <c r="EI113" s="39">
        <f t="shared" si="93"/>
        <v>112.73333333333332</v>
      </c>
      <c r="EJ113" s="39">
        <f t="shared" si="93"/>
        <v>113.57777777777777</v>
      </c>
      <c r="EK113" s="39">
        <f t="shared" si="93"/>
        <v>113.57777777777777</v>
      </c>
      <c r="EL113" s="39">
        <f t="shared" si="93"/>
        <v>113.57777777777777</v>
      </c>
      <c r="EM113" s="39">
        <f t="shared" si="93"/>
        <v>113.57777777777777</v>
      </c>
      <c r="EN113" s="39">
        <f t="shared" si="93"/>
        <v>113.57777777777777</v>
      </c>
      <c r="EO113" s="39">
        <f t="shared" si="93"/>
        <v>113.57777777777777</v>
      </c>
      <c r="EP113" s="39">
        <f t="shared" si="93"/>
        <v>113.57777777777777</v>
      </c>
      <c r="EQ113" s="39">
        <f t="shared" si="93"/>
        <v>113.57777777777777</v>
      </c>
      <c r="ER113" s="39">
        <f t="shared" si="93"/>
        <v>114.27777777777777</v>
      </c>
      <c r="ES113" s="39">
        <f t="shared" si="93"/>
        <v>122.46666666666667</v>
      </c>
      <c r="ET113" s="39">
        <f t="shared" si="93"/>
        <v>122.46666666666667</v>
      </c>
      <c r="EU113" s="39">
        <f t="shared" si="93"/>
        <v>123.07777777777778</v>
      </c>
      <c r="EV113" s="39">
        <f t="shared" si="93"/>
        <v>123.07777777777778</v>
      </c>
      <c r="EW113" s="39">
        <f t="shared" si="93"/>
        <v>123.07777777777778</v>
      </c>
      <c r="EX113" s="39">
        <f t="shared" si="93"/>
        <v>123.07777777777778</v>
      </c>
      <c r="EY113" s="39">
        <f t="shared" si="93"/>
        <v>127.04444444444445</v>
      </c>
      <c r="EZ113" s="39">
        <f t="shared" si="93"/>
        <v>128.98888888888891</v>
      </c>
      <c r="FA113" s="39">
        <f t="shared" si="93"/>
        <v>128.98888888888891</v>
      </c>
      <c r="FB113" s="39">
        <f t="shared" si="93"/>
        <v>128.98888888888891</v>
      </c>
      <c r="FC113" s="39">
        <f t="shared" si="93"/>
        <v>128.98888888888891</v>
      </c>
      <c r="FD113" s="39">
        <f t="shared" si="93"/>
        <v>128.98888888888891</v>
      </c>
      <c r="FE113" s="39">
        <f t="shared" si="93"/>
        <v>131.75555555555556</v>
      </c>
      <c r="FF113" s="39">
        <f t="shared" si="93"/>
        <v>131.75555555555556</v>
      </c>
      <c r="FG113" s="39">
        <f t="shared" si="93"/>
        <v>131.75555555555556</v>
      </c>
      <c r="FH113" s="39">
        <f t="shared" si="93"/>
        <v>134.48888888888891</v>
      </c>
      <c r="FI113" s="39">
        <f t="shared" si="93"/>
        <v>134.87777777777779</v>
      </c>
      <c r="FJ113" s="39">
        <f t="shared" si="93"/>
        <v>134.87777777777779</v>
      </c>
      <c r="FK113" s="39">
        <f t="shared" si="93"/>
        <v>136.83333333333334</v>
      </c>
      <c r="FL113" s="39">
        <f t="shared" si="93"/>
        <v>136.83333333333334</v>
      </c>
      <c r="FM113" s="39">
        <f t="shared" si="93"/>
        <v>136.83333333333334</v>
      </c>
      <c r="FN113" s="39">
        <f t="shared" si="93"/>
        <v>136.83333333333334</v>
      </c>
      <c r="FO113" s="39">
        <f t="shared" si="93"/>
        <v>138.10000000000002</v>
      </c>
      <c r="FP113" s="39">
        <f t="shared" si="93"/>
        <v>138.73333333333332</v>
      </c>
      <c r="FQ113" s="39">
        <f t="shared" si="93"/>
        <v>138.73333333333332</v>
      </c>
      <c r="FR113" s="38">
        <f t="shared" si="93"/>
        <v>138.73333333333332</v>
      </c>
      <c r="FS113" s="38">
        <f t="shared" si="93"/>
        <v>138.73333333333332</v>
      </c>
      <c r="FT113" s="38">
        <f t="shared" si="93"/>
        <v>140.28888888888889</v>
      </c>
      <c r="FU113" s="38">
        <f t="shared" si="93"/>
        <v>140.28888888888889</v>
      </c>
      <c r="FV113" s="38">
        <f t="shared" si="93"/>
        <v>140.28888888888889</v>
      </c>
      <c r="FW113" s="38">
        <f t="shared" si="93"/>
        <v>140.44444444444446</v>
      </c>
      <c r="FX113" s="38">
        <f t="shared" si="93"/>
        <v>143.35555555555555</v>
      </c>
      <c r="FY113" s="38">
        <f t="shared" si="93"/>
        <v>143.35555555555555</v>
      </c>
      <c r="FZ113" s="38">
        <f t="shared" si="93"/>
        <v>143.35555555555555</v>
      </c>
      <c r="GA113" s="38">
        <f t="shared" si="93"/>
        <v>143.35555555555555</v>
      </c>
      <c r="GB113" s="38">
        <f t="shared" si="93"/>
        <v>143.35555555555555</v>
      </c>
    </row>
    <row r="114" spans="1:184" s="40" customFormat="1" ht="12" x14ac:dyDescent="0.2">
      <c r="A114" s="40" t="s">
        <v>288</v>
      </c>
      <c r="B114" s="41">
        <v>4</v>
      </c>
      <c r="C114" s="42">
        <v>100</v>
      </c>
      <c r="D114" s="42">
        <v>100</v>
      </c>
      <c r="E114" s="42">
        <v>100</v>
      </c>
      <c r="F114" s="42">
        <v>100</v>
      </c>
      <c r="G114" s="42">
        <v>100</v>
      </c>
      <c r="H114" s="42">
        <v>100</v>
      </c>
      <c r="I114" s="42">
        <v>100</v>
      </c>
      <c r="J114" s="42">
        <v>100</v>
      </c>
      <c r="K114" s="42">
        <v>100</v>
      </c>
      <c r="L114" s="42">
        <v>100</v>
      </c>
      <c r="M114" s="42">
        <v>100</v>
      </c>
      <c r="N114" s="42">
        <v>100</v>
      </c>
      <c r="O114" s="42">
        <v>100</v>
      </c>
      <c r="P114" s="42">
        <v>100</v>
      </c>
      <c r="Q114" s="42">
        <v>100</v>
      </c>
      <c r="R114" s="42">
        <v>100</v>
      </c>
      <c r="S114" s="42">
        <v>100</v>
      </c>
      <c r="T114" s="42">
        <v>100</v>
      </c>
      <c r="U114" s="42">
        <v>111.8</v>
      </c>
      <c r="V114" s="42">
        <v>111.8</v>
      </c>
      <c r="W114" s="42">
        <v>111.8</v>
      </c>
      <c r="X114" s="42">
        <v>111.8</v>
      </c>
      <c r="Y114" s="42">
        <v>111.8</v>
      </c>
      <c r="Z114" s="42">
        <v>111.8</v>
      </c>
      <c r="AA114" s="42">
        <v>111.8</v>
      </c>
      <c r="AB114" s="42">
        <v>111.8</v>
      </c>
      <c r="AC114" s="42">
        <v>111.8</v>
      </c>
      <c r="AD114" s="42">
        <v>111.8</v>
      </c>
      <c r="AE114" s="42">
        <v>111.8</v>
      </c>
      <c r="AF114" s="42">
        <v>111.8</v>
      </c>
      <c r="AG114" s="42">
        <v>111.8</v>
      </c>
      <c r="AH114" s="42">
        <v>119.3</v>
      </c>
      <c r="AI114" s="42">
        <v>119.3</v>
      </c>
      <c r="AJ114" s="42">
        <v>119.3</v>
      </c>
      <c r="AK114" s="42">
        <v>119.3</v>
      </c>
      <c r="AL114" s="42">
        <v>119.3</v>
      </c>
      <c r="AM114" s="42">
        <v>119.3</v>
      </c>
      <c r="AN114" s="42">
        <v>119.3</v>
      </c>
      <c r="AO114" s="42">
        <v>121.1</v>
      </c>
      <c r="AP114" s="42">
        <v>121.1</v>
      </c>
      <c r="AQ114" s="42">
        <v>121.1</v>
      </c>
      <c r="AR114" s="42">
        <v>121.1</v>
      </c>
      <c r="AS114" s="42">
        <v>121.1</v>
      </c>
      <c r="AT114" s="42">
        <v>121.1</v>
      </c>
      <c r="AU114" s="42">
        <v>121.1</v>
      </c>
      <c r="AV114" s="42">
        <v>121.1</v>
      </c>
      <c r="AW114" s="42">
        <v>121.1</v>
      </c>
      <c r="AX114" s="42">
        <v>121.1</v>
      </c>
      <c r="AY114" s="42">
        <v>121.1</v>
      </c>
      <c r="AZ114" s="42">
        <v>121.1</v>
      </c>
      <c r="BA114" s="42">
        <v>121.1</v>
      </c>
      <c r="BB114" s="42">
        <v>121.1</v>
      </c>
      <c r="BC114" s="42">
        <v>121.1</v>
      </c>
      <c r="BD114" s="42">
        <v>121.1</v>
      </c>
      <c r="BE114" s="42">
        <v>121.1</v>
      </c>
      <c r="BF114" s="42">
        <v>121.1</v>
      </c>
      <c r="BG114" s="42">
        <v>121.1</v>
      </c>
      <c r="BH114" s="42">
        <v>121.1</v>
      </c>
      <c r="BI114" s="42">
        <v>121.1</v>
      </c>
      <c r="BJ114" s="42">
        <v>121.1</v>
      </c>
      <c r="BK114" s="41">
        <v>6</v>
      </c>
      <c r="BL114" s="42">
        <v>102.6</v>
      </c>
      <c r="BM114" s="42">
        <v>102.6</v>
      </c>
      <c r="BN114" s="42">
        <v>106.8</v>
      </c>
      <c r="BO114" s="42">
        <v>106.8</v>
      </c>
      <c r="BP114" s="42">
        <v>106.8</v>
      </c>
      <c r="BQ114" s="42">
        <v>106.8</v>
      </c>
      <c r="BR114" s="42">
        <v>106.8</v>
      </c>
      <c r="BS114" s="42">
        <v>106.8</v>
      </c>
      <c r="BT114" s="42">
        <v>106.8</v>
      </c>
      <c r="BU114" s="42">
        <v>106.8</v>
      </c>
      <c r="BV114" s="42">
        <v>108.8</v>
      </c>
      <c r="BW114" s="42">
        <v>108.8</v>
      </c>
      <c r="BX114" s="42">
        <v>108.8</v>
      </c>
      <c r="BY114" s="42">
        <v>133.4</v>
      </c>
      <c r="BZ114" s="42">
        <v>133.4</v>
      </c>
      <c r="CA114" s="42">
        <v>133.4</v>
      </c>
      <c r="CB114" s="42">
        <v>134.5</v>
      </c>
      <c r="CC114" s="42">
        <v>134.5</v>
      </c>
      <c r="CD114" s="42">
        <v>134.5</v>
      </c>
      <c r="CE114" s="42">
        <v>138.30000000000001</v>
      </c>
      <c r="CF114" s="42">
        <v>141.4</v>
      </c>
      <c r="CG114" s="42">
        <v>141.4</v>
      </c>
      <c r="CH114" s="42">
        <v>141.4</v>
      </c>
      <c r="CI114" s="42">
        <v>141.4</v>
      </c>
      <c r="CJ114" s="42">
        <v>141.4</v>
      </c>
      <c r="CK114" s="42">
        <v>141.4</v>
      </c>
      <c r="CL114" s="42">
        <v>141.4</v>
      </c>
      <c r="CM114" s="42">
        <v>141.4</v>
      </c>
      <c r="CN114" s="42">
        <v>141.4</v>
      </c>
      <c r="CO114" s="42">
        <v>149.69999999999999</v>
      </c>
      <c r="CP114" s="42">
        <v>164.7</v>
      </c>
      <c r="CQ114" s="42">
        <v>164.7</v>
      </c>
      <c r="CR114" s="42">
        <v>164.7</v>
      </c>
      <c r="CS114" s="42">
        <v>164.7</v>
      </c>
      <c r="CT114" s="42">
        <v>165.7</v>
      </c>
      <c r="CU114" s="42">
        <v>165.7</v>
      </c>
      <c r="CV114" s="42">
        <v>165.7</v>
      </c>
      <c r="CW114" s="42">
        <v>165.7</v>
      </c>
      <c r="CX114" s="42">
        <v>165.7</v>
      </c>
      <c r="CY114" s="42">
        <v>165.7</v>
      </c>
      <c r="CZ114" s="42">
        <v>165.7</v>
      </c>
      <c r="DA114" s="42">
        <v>166.6</v>
      </c>
      <c r="DB114" s="42">
        <v>166.6</v>
      </c>
      <c r="DC114" s="42">
        <v>166.6</v>
      </c>
      <c r="DD114" s="42">
        <v>166.6</v>
      </c>
      <c r="DE114" s="42">
        <v>166.6</v>
      </c>
      <c r="DF114" s="42">
        <v>171.8</v>
      </c>
      <c r="DG114" s="42">
        <v>172.3</v>
      </c>
      <c r="DH114" s="42">
        <v>177.1</v>
      </c>
      <c r="DI114" s="42">
        <v>177.1</v>
      </c>
      <c r="DJ114" s="42">
        <v>177.1</v>
      </c>
      <c r="DK114" s="42">
        <v>177.1</v>
      </c>
      <c r="DL114" s="42">
        <v>177.1</v>
      </c>
      <c r="DM114" s="42">
        <v>177.1</v>
      </c>
      <c r="DN114" s="42">
        <v>177.1</v>
      </c>
      <c r="DO114" s="42">
        <v>185</v>
      </c>
      <c r="DP114" s="42">
        <v>185</v>
      </c>
      <c r="DQ114" s="42">
        <v>185</v>
      </c>
      <c r="DR114" s="42">
        <v>185</v>
      </c>
      <c r="DS114" s="42">
        <v>185</v>
      </c>
      <c r="DT114" s="41">
        <v>10</v>
      </c>
      <c r="DU114" s="42">
        <v>102.8</v>
      </c>
      <c r="DV114" s="42">
        <v>102.8</v>
      </c>
      <c r="DW114" s="42">
        <v>102.8</v>
      </c>
      <c r="DX114" s="42">
        <v>102.8</v>
      </c>
      <c r="DY114" s="42">
        <v>102.8</v>
      </c>
      <c r="DZ114" s="42">
        <v>102.8</v>
      </c>
      <c r="EA114" s="42">
        <v>102.8</v>
      </c>
      <c r="EB114" s="42">
        <v>102.8</v>
      </c>
      <c r="EC114" s="42">
        <v>102.8</v>
      </c>
      <c r="ED114" s="42">
        <v>102.8</v>
      </c>
      <c r="EE114" s="42">
        <v>102.8</v>
      </c>
      <c r="EF114" s="42">
        <v>102.8</v>
      </c>
      <c r="EG114" s="42">
        <v>102.8</v>
      </c>
      <c r="EH114" s="42">
        <v>102.8</v>
      </c>
      <c r="EI114" s="42">
        <v>117.1</v>
      </c>
      <c r="EJ114" s="42">
        <v>117.1</v>
      </c>
      <c r="EK114" s="42">
        <v>117.1</v>
      </c>
      <c r="EL114" s="42">
        <v>117.1</v>
      </c>
      <c r="EM114" s="42">
        <v>117.1</v>
      </c>
      <c r="EN114" s="42">
        <v>117.1</v>
      </c>
      <c r="EO114" s="42">
        <v>117.1</v>
      </c>
      <c r="EP114" s="42">
        <v>117.1</v>
      </c>
      <c r="EQ114" s="42">
        <v>117.1</v>
      </c>
      <c r="ER114" s="42">
        <v>117.1</v>
      </c>
      <c r="ES114" s="42">
        <v>123.4</v>
      </c>
      <c r="ET114" s="42">
        <v>123.4</v>
      </c>
      <c r="EU114" s="42">
        <v>124.5</v>
      </c>
      <c r="EV114" s="42">
        <v>124.5</v>
      </c>
      <c r="EW114" s="42">
        <v>124.5</v>
      </c>
      <c r="EX114" s="42">
        <v>124.5</v>
      </c>
      <c r="EY114" s="42">
        <v>127.4</v>
      </c>
      <c r="EZ114" s="42">
        <v>127.8</v>
      </c>
      <c r="FA114" s="42">
        <v>127.8</v>
      </c>
      <c r="FB114" s="42">
        <v>127.8</v>
      </c>
      <c r="FC114" s="42">
        <v>127.8</v>
      </c>
      <c r="FD114" s="42">
        <v>127.8</v>
      </c>
      <c r="FE114" s="42">
        <v>132</v>
      </c>
      <c r="FF114" s="42">
        <v>132</v>
      </c>
      <c r="FG114" s="42">
        <v>132</v>
      </c>
      <c r="FH114" s="42">
        <v>135</v>
      </c>
      <c r="FI114" s="42">
        <v>135.69999999999999</v>
      </c>
      <c r="FJ114" s="42">
        <v>135.69999999999999</v>
      </c>
      <c r="FK114" s="42">
        <v>136.80000000000001</v>
      </c>
      <c r="FL114" s="42">
        <v>136.80000000000001</v>
      </c>
      <c r="FM114" s="42">
        <v>136.80000000000001</v>
      </c>
      <c r="FN114" s="42">
        <v>136.80000000000001</v>
      </c>
      <c r="FO114" s="42">
        <v>136.80000000000001</v>
      </c>
      <c r="FP114" s="42">
        <v>136.80000000000001</v>
      </c>
      <c r="FQ114" s="42">
        <v>136.80000000000001</v>
      </c>
      <c r="FR114" s="42">
        <v>136.80000000000001</v>
      </c>
      <c r="FS114" s="42">
        <v>136.80000000000001</v>
      </c>
      <c r="FT114" s="42">
        <v>139.6</v>
      </c>
      <c r="FU114" s="42">
        <v>139.6</v>
      </c>
      <c r="FV114" s="42">
        <v>139.6</v>
      </c>
      <c r="FW114" s="42">
        <v>139.88</v>
      </c>
      <c r="FX114" s="42">
        <v>145.12</v>
      </c>
      <c r="FY114" s="42">
        <v>145.12</v>
      </c>
      <c r="FZ114" s="42">
        <v>145.12</v>
      </c>
      <c r="GA114" s="42">
        <v>145.12</v>
      </c>
      <c r="GB114" s="42">
        <v>145.12</v>
      </c>
    </row>
    <row r="115" spans="1:184" s="40" customFormat="1" ht="12" x14ac:dyDescent="0.2">
      <c r="A115" s="40" t="s">
        <v>289</v>
      </c>
      <c r="B115" s="41">
        <v>2</v>
      </c>
      <c r="C115" s="42">
        <v>100</v>
      </c>
      <c r="D115" s="42">
        <v>107</v>
      </c>
      <c r="E115" s="42">
        <v>108.4</v>
      </c>
      <c r="F115" s="42">
        <v>108.4</v>
      </c>
      <c r="G115" s="42">
        <v>108.4</v>
      </c>
      <c r="H115" s="42">
        <v>108.4</v>
      </c>
      <c r="I115" s="42">
        <v>108.4</v>
      </c>
      <c r="J115" s="42">
        <v>108.4</v>
      </c>
      <c r="K115" s="42">
        <v>108.4</v>
      </c>
      <c r="L115" s="42">
        <v>108.4</v>
      </c>
      <c r="M115" s="42">
        <v>113.4</v>
      </c>
      <c r="N115" s="42">
        <v>113.4</v>
      </c>
      <c r="O115" s="42">
        <v>113.4</v>
      </c>
      <c r="P115" s="42">
        <v>113.4</v>
      </c>
      <c r="Q115" s="42">
        <v>113.4</v>
      </c>
      <c r="R115" s="42">
        <v>113.4</v>
      </c>
      <c r="S115" s="42">
        <v>113.4</v>
      </c>
      <c r="T115" s="42">
        <v>113.4</v>
      </c>
      <c r="U115" s="42">
        <v>113.4</v>
      </c>
      <c r="V115" s="42">
        <v>113.4</v>
      </c>
      <c r="W115" s="42">
        <v>113.4</v>
      </c>
      <c r="X115" s="42">
        <v>113.4</v>
      </c>
      <c r="Y115" s="42">
        <v>113.4</v>
      </c>
      <c r="Z115" s="42">
        <v>113.4</v>
      </c>
      <c r="AA115" s="42">
        <v>113.4</v>
      </c>
      <c r="AB115" s="42">
        <v>113.4</v>
      </c>
      <c r="AC115" s="42">
        <v>130</v>
      </c>
      <c r="AD115" s="42">
        <v>130</v>
      </c>
      <c r="AE115" s="42">
        <v>130</v>
      </c>
      <c r="AF115" s="42">
        <v>130</v>
      </c>
      <c r="AG115" s="42">
        <v>139.19999999999999</v>
      </c>
      <c r="AH115" s="42">
        <v>139.19999999999999</v>
      </c>
      <c r="AI115" s="42">
        <v>139.19999999999999</v>
      </c>
      <c r="AJ115" s="42">
        <v>139.19999999999999</v>
      </c>
      <c r="AK115" s="42">
        <v>139.19999999999999</v>
      </c>
      <c r="AL115" s="42">
        <v>139.19999999999999</v>
      </c>
      <c r="AM115" s="42">
        <v>139.19999999999999</v>
      </c>
      <c r="AN115" s="42">
        <v>143.30000000000001</v>
      </c>
      <c r="AO115" s="42">
        <v>160</v>
      </c>
      <c r="AP115" s="42">
        <v>160</v>
      </c>
      <c r="AQ115" s="42">
        <v>160</v>
      </c>
      <c r="AR115" s="42">
        <v>160</v>
      </c>
      <c r="AS115" s="42">
        <v>160</v>
      </c>
      <c r="AT115" s="42">
        <v>160</v>
      </c>
      <c r="AU115" s="42">
        <v>160</v>
      </c>
      <c r="AV115" s="42">
        <v>160</v>
      </c>
      <c r="AW115" s="42">
        <v>160</v>
      </c>
      <c r="AX115" s="42">
        <v>160</v>
      </c>
      <c r="AY115" s="42">
        <v>160</v>
      </c>
      <c r="AZ115" s="42">
        <v>160</v>
      </c>
      <c r="BA115" s="42">
        <v>160</v>
      </c>
      <c r="BB115" s="42">
        <v>160</v>
      </c>
      <c r="BC115" s="42">
        <v>160</v>
      </c>
      <c r="BD115" s="42">
        <v>160</v>
      </c>
      <c r="BE115" s="42">
        <v>160</v>
      </c>
      <c r="BF115" s="42">
        <v>160</v>
      </c>
      <c r="BG115" s="42">
        <v>160</v>
      </c>
      <c r="BH115" s="42">
        <v>160</v>
      </c>
      <c r="BI115" s="42">
        <v>160</v>
      </c>
      <c r="BJ115" s="42">
        <v>160</v>
      </c>
      <c r="BK115" s="41">
        <v>2</v>
      </c>
      <c r="BL115" s="42">
        <v>100</v>
      </c>
      <c r="BM115" s="42">
        <v>100</v>
      </c>
      <c r="BN115" s="42">
        <v>100</v>
      </c>
      <c r="BO115" s="42">
        <v>100</v>
      </c>
      <c r="BP115" s="42">
        <v>100</v>
      </c>
      <c r="BQ115" s="42">
        <v>100</v>
      </c>
      <c r="BR115" s="42">
        <v>100</v>
      </c>
      <c r="BS115" s="42">
        <v>100</v>
      </c>
      <c r="BT115" s="42">
        <v>133.80000000000001</v>
      </c>
      <c r="BU115" s="42">
        <v>133.80000000000001</v>
      </c>
      <c r="BV115" s="42">
        <v>133.80000000000001</v>
      </c>
      <c r="BW115" s="42">
        <v>133.80000000000001</v>
      </c>
      <c r="BX115" s="42">
        <v>142.1</v>
      </c>
      <c r="BY115" s="42">
        <v>142</v>
      </c>
      <c r="BZ115" s="42">
        <v>142.1</v>
      </c>
      <c r="CA115" s="42">
        <v>142.1</v>
      </c>
      <c r="CB115" s="42">
        <v>142.1</v>
      </c>
      <c r="CC115" s="42">
        <v>142.1</v>
      </c>
      <c r="CD115" s="42">
        <v>142.1</v>
      </c>
      <c r="CE115" s="42">
        <v>142.1</v>
      </c>
      <c r="CF115" s="42">
        <v>142.1</v>
      </c>
      <c r="CG115" s="42">
        <v>142.1</v>
      </c>
      <c r="CH115" s="42">
        <v>142.1</v>
      </c>
      <c r="CI115" s="42">
        <v>174.1</v>
      </c>
      <c r="CJ115" s="42">
        <v>174.1</v>
      </c>
      <c r="CK115" s="42">
        <v>174.1</v>
      </c>
      <c r="CL115" s="42">
        <v>174.1</v>
      </c>
      <c r="CM115" s="42">
        <v>174.1</v>
      </c>
      <c r="CN115" s="42">
        <v>174.1</v>
      </c>
      <c r="CO115" s="42">
        <v>174.1</v>
      </c>
      <c r="CP115" s="42">
        <v>174.1</v>
      </c>
      <c r="CQ115" s="42">
        <v>174.1</v>
      </c>
      <c r="CR115" s="42">
        <v>174.1</v>
      </c>
      <c r="CS115" s="42">
        <v>174.1</v>
      </c>
      <c r="CT115" s="42">
        <v>174.1</v>
      </c>
      <c r="CU115" s="42">
        <v>174.1</v>
      </c>
      <c r="CV115" s="42">
        <v>174.1</v>
      </c>
      <c r="CW115" s="42">
        <v>175.8</v>
      </c>
      <c r="CX115" s="42">
        <v>175.8</v>
      </c>
      <c r="CY115" s="42">
        <v>175.8</v>
      </c>
      <c r="CZ115" s="42">
        <v>175.8</v>
      </c>
      <c r="DA115" s="42">
        <v>180.8</v>
      </c>
      <c r="DB115" s="42">
        <v>180.8</v>
      </c>
      <c r="DC115" s="42">
        <v>180.8</v>
      </c>
      <c r="DD115" s="42">
        <v>180.8</v>
      </c>
      <c r="DE115" s="42">
        <v>180.8</v>
      </c>
      <c r="DF115" s="42">
        <v>180.8</v>
      </c>
      <c r="DG115" s="42">
        <v>180.8</v>
      </c>
      <c r="DH115" s="42">
        <v>196.2</v>
      </c>
      <c r="DI115" s="42">
        <v>196.2</v>
      </c>
      <c r="DJ115" s="42">
        <v>196.2</v>
      </c>
      <c r="DK115" s="42">
        <v>196.2</v>
      </c>
      <c r="DL115" s="42">
        <v>196.2</v>
      </c>
      <c r="DM115" s="42">
        <v>196.2</v>
      </c>
      <c r="DN115" s="42">
        <v>196.2</v>
      </c>
      <c r="DO115" s="42">
        <v>208.7</v>
      </c>
      <c r="DP115" s="42">
        <v>208.7</v>
      </c>
      <c r="DQ115" s="42">
        <v>208.7</v>
      </c>
      <c r="DR115" s="42">
        <v>208.7</v>
      </c>
      <c r="DS115" s="42">
        <v>208.7</v>
      </c>
      <c r="DT115" s="41">
        <v>2</v>
      </c>
      <c r="DU115" s="42">
        <v>103.1</v>
      </c>
      <c r="DV115" s="42">
        <v>103.1</v>
      </c>
      <c r="DW115" s="42">
        <v>103.1</v>
      </c>
      <c r="DX115" s="42">
        <v>103.1</v>
      </c>
      <c r="DY115" s="42">
        <v>103.1</v>
      </c>
      <c r="DZ115" s="42">
        <v>103.1</v>
      </c>
      <c r="EA115" s="42">
        <v>103.1</v>
      </c>
      <c r="EB115" s="42">
        <v>103.1</v>
      </c>
      <c r="EC115" s="42">
        <v>103.1</v>
      </c>
      <c r="ED115" s="42">
        <v>103.1</v>
      </c>
      <c r="EE115" s="42">
        <v>103.1</v>
      </c>
      <c r="EF115" s="42">
        <v>103.1</v>
      </c>
      <c r="EG115" s="42">
        <v>110.4</v>
      </c>
      <c r="EH115" s="42">
        <v>110.4</v>
      </c>
      <c r="EI115" s="42">
        <v>118.3</v>
      </c>
      <c r="EJ115" s="42">
        <v>125.9</v>
      </c>
      <c r="EK115" s="42">
        <v>125.9</v>
      </c>
      <c r="EL115" s="42">
        <v>125.9</v>
      </c>
      <c r="EM115" s="42">
        <v>125.9</v>
      </c>
      <c r="EN115" s="42">
        <v>125.9</v>
      </c>
      <c r="EO115" s="42">
        <v>125.9</v>
      </c>
      <c r="EP115" s="42">
        <v>125.9</v>
      </c>
      <c r="EQ115" s="42">
        <v>125.9</v>
      </c>
      <c r="ER115" s="42">
        <v>125.9</v>
      </c>
      <c r="ES115" s="42">
        <v>136.6</v>
      </c>
      <c r="ET115" s="42">
        <v>136.6</v>
      </c>
      <c r="EU115" s="42">
        <v>136.6</v>
      </c>
      <c r="EV115" s="42">
        <v>136.6</v>
      </c>
      <c r="EW115" s="42">
        <v>136.6</v>
      </c>
      <c r="EX115" s="42">
        <v>136.6</v>
      </c>
      <c r="EY115" s="42">
        <v>142.80000000000001</v>
      </c>
      <c r="EZ115" s="42">
        <v>158.30000000000001</v>
      </c>
      <c r="FA115" s="42">
        <v>158.30000000000001</v>
      </c>
      <c r="FB115" s="42">
        <v>158.30000000000001</v>
      </c>
      <c r="FC115" s="42">
        <v>158.30000000000001</v>
      </c>
      <c r="FD115" s="42">
        <v>158.30000000000001</v>
      </c>
      <c r="FE115" s="42">
        <v>168.5</v>
      </c>
      <c r="FF115" s="42">
        <v>168.5</v>
      </c>
      <c r="FG115" s="42">
        <v>168.5</v>
      </c>
      <c r="FH115" s="42">
        <v>168.5</v>
      </c>
      <c r="FI115" s="42">
        <v>168.5</v>
      </c>
      <c r="FJ115" s="42">
        <v>168.5</v>
      </c>
      <c r="FK115" s="42">
        <v>175.8</v>
      </c>
      <c r="FL115" s="42">
        <v>175.8</v>
      </c>
      <c r="FM115" s="42">
        <v>175.8</v>
      </c>
      <c r="FN115" s="42">
        <v>175.8</v>
      </c>
      <c r="FO115" s="42">
        <v>175.8</v>
      </c>
      <c r="FP115" s="42">
        <v>175.8</v>
      </c>
      <c r="FQ115" s="42">
        <v>175.8</v>
      </c>
      <c r="FR115" s="42">
        <v>175.8</v>
      </c>
      <c r="FS115" s="42">
        <v>175.8</v>
      </c>
      <c r="FT115" s="42">
        <v>175.8</v>
      </c>
      <c r="FU115" s="42">
        <v>175.8</v>
      </c>
      <c r="FV115" s="42">
        <v>175.8</v>
      </c>
      <c r="FW115" s="42">
        <v>175.8</v>
      </c>
      <c r="FX115" s="42">
        <v>175.8</v>
      </c>
      <c r="FY115" s="42">
        <v>175.8</v>
      </c>
      <c r="FZ115" s="42">
        <v>175.8</v>
      </c>
      <c r="GA115" s="42">
        <v>175.8</v>
      </c>
      <c r="GB115" s="42">
        <v>175.8</v>
      </c>
    </row>
    <row r="116" spans="1:184" s="40" customFormat="1" ht="12" x14ac:dyDescent="0.2">
      <c r="A116" s="40" t="s">
        <v>290</v>
      </c>
      <c r="B116" s="41">
        <v>5</v>
      </c>
      <c r="C116" s="42">
        <v>100</v>
      </c>
      <c r="D116" s="42">
        <v>105.9</v>
      </c>
      <c r="E116" s="42">
        <v>105.9</v>
      </c>
      <c r="F116" s="42">
        <v>105.9</v>
      </c>
      <c r="G116" s="42">
        <v>105.9</v>
      </c>
      <c r="H116" s="42">
        <v>105.9</v>
      </c>
      <c r="I116" s="42">
        <v>115.9</v>
      </c>
      <c r="J116" s="42">
        <v>120.3</v>
      </c>
      <c r="K116" s="42">
        <v>120.3</v>
      </c>
      <c r="L116" s="42">
        <v>120.3</v>
      </c>
      <c r="M116" s="42">
        <v>120.3</v>
      </c>
      <c r="N116" s="42">
        <v>120.3</v>
      </c>
      <c r="O116" s="42">
        <v>120.3</v>
      </c>
      <c r="P116" s="42">
        <v>120.3</v>
      </c>
      <c r="Q116" s="42">
        <v>120.3</v>
      </c>
      <c r="R116" s="42">
        <v>120.3</v>
      </c>
      <c r="S116" s="42">
        <v>120.3</v>
      </c>
      <c r="T116" s="42">
        <v>120.3</v>
      </c>
      <c r="U116" s="42">
        <v>120.3</v>
      </c>
      <c r="V116" s="42">
        <v>120.3</v>
      </c>
      <c r="W116" s="42">
        <v>120.3</v>
      </c>
      <c r="X116" s="42">
        <v>120.3</v>
      </c>
      <c r="Y116" s="42">
        <v>120.3</v>
      </c>
      <c r="Z116" s="42">
        <v>120.3</v>
      </c>
      <c r="AA116" s="42">
        <v>120.3</v>
      </c>
      <c r="AB116" s="42">
        <v>120.3</v>
      </c>
      <c r="AC116" s="42">
        <v>128.9</v>
      </c>
      <c r="AD116" s="42">
        <v>128.9</v>
      </c>
      <c r="AE116" s="42">
        <v>132.69999999999999</v>
      </c>
      <c r="AF116" s="42">
        <v>132.69999999999999</v>
      </c>
      <c r="AG116" s="42">
        <v>148.30000000000001</v>
      </c>
      <c r="AH116" s="42">
        <v>148.30000000000001</v>
      </c>
      <c r="AI116" s="42">
        <v>148.30000000000001</v>
      </c>
      <c r="AJ116" s="42">
        <v>148.30000000000001</v>
      </c>
      <c r="AK116" s="42">
        <v>148.30000000000001</v>
      </c>
      <c r="AL116" s="42">
        <v>148.30000000000001</v>
      </c>
      <c r="AM116" s="42">
        <v>148.30000000000001</v>
      </c>
      <c r="AN116" s="42">
        <v>148.30000000000001</v>
      </c>
      <c r="AO116" s="42">
        <v>168.4</v>
      </c>
      <c r="AP116" s="42">
        <v>168.4</v>
      </c>
      <c r="AQ116" s="42">
        <v>168.4</v>
      </c>
      <c r="AR116" s="42">
        <v>168.4</v>
      </c>
      <c r="AS116" s="42">
        <v>168.4</v>
      </c>
      <c r="AT116" s="42">
        <v>168.4</v>
      </c>
      <c r="AU116" s="42">
        <v>168.4</v>
      </c>
      <c r="AV116" s="42">
        <v>168.4</v>
      </c>
      <c r="AW116" s="42">
        <v>168.4</v>
      </c>
      <c r="AX116" s="42">
        <v>168.4</v>
      </c>
      <c r="AY116" s="42">
        <v>168.4</v>
      </c>
      <c r="AZ116" s="42">
        <v>168.4</v>
      </c>
      <c r="BA116" s="42">
        <v>168.4</v>
      </c>
      <c r="BB116" s="42">
        <v>168.4</v>
      </c>
      <c r="BC116" s="42">
        <v>168.4</v>
      </c>
      <c r="BD116" s="42">
        <v>168.4</v>
      </c>
      <c r="BE116" s="42">
        <v>168.4</v>
      </c>
      <c r="BF116" s="42">
        <v>174.5</v>
      </c>
      <c r="BG116" s="42">
        <v>174.5</v>
      </c>
      <c r="BH116" s="42">
        <v>174.5</v>
      </c>
      <c r="BI116" s="42">
        <v>174.5</v>
      </c>
      <c r="BJ116" s="42">
        <v>174.5</v>
      </c>
      <c r="BK116" s="41">
        <v>5</v>
      </c>
      <c r="BL116" s="42">
        <v>100</v>
      </c>
      <c r="BM116" s="42">
        <v>100</v>
      </c>
      <c r="BN116" s="42">
        <v>100</v>
      </c>
      <c r="BO116" s="42">
        <v>100</v>
      </c>
      <c r="BP116" s="42">
        <v>100</v>
      </c>
      <c r="BQ116" s="42">
        <v>100</v>
      </c>
      <c r="BR116" s="42">
        <v>100</v>
      </c>
      <c r="BS116" s="42">
        <v>100</v>
      </c>
      <c r="BT116" s="42">
        <v>100</v>
      </c>
      <c r="BU116" s="42">
        <v>100</v>
      </c>
      <c r="BV116" s="42">
        <v>100</v>
      </c>
      <c r="BW116" s="42">
        <v>100</v>
      </c>
      <c r="BX116" s="42">
        <v>109.1</v>
      </c>
      <c r="BY116" s="42">
        <v>109.1</v>
      </c>
      <c r="BZ116" s="42">
        <v>127.3</v>
      </c>
      <c r="CA116" s="42">
        <v>127.3</v>
      </c>
      <c r="CB116" s="42">
        <v>127.3</v>
      </c>
      <c r="CC116" s="42">
        <v>127.3</v>
      </c>
      <c r="CD116" s="42">
        <v>127.3</v>
      </c>
      <c r="CE116" s="42">
        <v>127.3</v>
      </c>
      <c r="CF116" s="42">
        <v>127.3</v>
      </c>
      <c r="CG116" s="42">
        <v>127.3</v>
      </c>
      <c r="CH116" s="42">
        <v>127.3</v>
      </c>
      <c r="CI116" s="42">
        <v>127.3</v>
      </c>
      <c r="CJ116" s="42">
        <v>128.9</v>
      </c>
      <c r="CK116" s="42">
        <v>128.9</v>
      </c>
      <c r="CL116" s="42">
        <v>128.9</v>
      </c>
      <c r="CM116" s="42">
        <v>128.9</v>
      </c>
      <c r="CN116" s="42">
        <v>128.9</v>
      </c>
      <c r="CO116" s="42">
        <v>128.9</v>
      </c>
      <c r="CP116" s="42">
        <v>128.9</v>
      </c>
      <c r="CQ116" s="42">
        <v>128.9</v>
      </c>
      <c r="CR116" s="42">
        <v>128.9</v>
      </c>
      <c r="CS116" s="42">
        <v>128.9</v>
      </c>
      <c r="CT116" s="42">
        <v>128.9</v>
      </c>
      <c r="CU116" s="42">
        <v>128.9</v>
      </c>
      <c r="CV116" s="42">
        <v>128.9</v>
      </c>
      <c r="CW116" s="42">
        <v>128.9</v>
      </c>
      <c r="CX116" s="42">
        <v>128.9</v>
      </c>
      <c r="CY116" s="42">
        <v>128.9</v>
      </c>
      <c r="CZ116" s="42">
        <v>128.9</v>
      </c>
      <c r="DA116" s="42">
        <v>162.30000000000001</v>
      </c>
      <c r="DB116" s="42">
        <v>162.30000000000001</v>
      </c>
      <c r="DC116" s="42">
        <v>162.30000000000001</v>
      </c>
      <c r="DD116" s="42">
        <v>162.30000000000001</v>
      </c>
      <c r="DE116" s="42">
        <v>162.30000000000001</v>
      </c>
      <c r="DF116" s="42">
        <v>162.30000000000001</v>
      </c>
      <c r="DG116" s="42">
        <v>162.30000000000001</v>
      </c>
      <c r="DH116" s="42">
        <v>178.6</v>
      </c>
      <c r="DI116" s="42">
        <v>178.6</v>
      </c>
      <c r="DJ116" s="42">
        <v>178.6</v>
      </c>
      <c r="DK116" s="42">
        <v>178.6</v>
      </c>
      <c r="DL116" s="42">
        <v>178.6</v>
      </c>
      <c r="DM116" s="42">
        <v>178.6</v>
      </c>
      <c r="DN116" s="42">
        <v>178.6</v>
      </c>
      <c r="DO116" s="42">
        <v>178.6</v>
      </c>
      <c r="DP116" s="42">
        <v>178.6</v>
      </c>
      <c r="DQ116" s="42">
        <v>178.6</v>
      </c>
      <c r="DR116" s="42">
        <v>198.7</v>
      </c>
      <c r="DS116" s="42">
        <v>198.7</v>
      </c>
      <c r="DT116" s="41">
        <v>6</v>
      </c>
      <c r="DU116" s="42">
        <v>103.6</v>
      </c>
      <c r="DV116" s="42">
        <v>103.6</v>
      </c>
      <c r="DW116" s="42">
        <v>103.6</v>
      </c>
      <c r="DX116" s="42">
        <v>103.6</v>
      </c>
      <c r="DY116" s="42">
        <v>103.6</v>
      </c>
      <c r="DZ116" s="42">
        <v>103.6</v>
      </c>
      <c r="EA116" s="42">
        <v>103.6</v>
      </c>
      <c r="EB116" s="42">
        <v>103.6</v>
      </c>
      <c r="EC116" s="42">
        <v>103.6</v>
      </c>
      <c r="ED116" s="42">
        <v>103.6</v>
      </c>
      <c r="EE116" s="42">
        <v>103.6</v>
      </c>
      <c r="EF116" s="42">
        <v>103.6</v>
      </c>
      <c r="EG116" s="42">
        <v>103.6</v>
      </c>
      <c r="EH116" s="42">
        <v>103.6</v>
      </c>
      <c r="EI116" s="42">
        <v>103.6</v>
      </c>
      <c r="EJ116" s="42">
        <v>103.6</v>
      </c>
      <c r="EK116" s="42">
        <v>103.6</v>
      </c>
      <c r="EL116" s="42">
        <v>103.6</v>
      </c>
      <c r="EM116" s="42">
        <v>103.6</v>
      </c>
      <c r="EN116" s="42">
        <v>103.6</v>
      </c>
      <c r="EO116" s="42">
        <v>103.6</v>
      </c>
      <c r="EP116" s="42">
        <v>103.6</v>
      </c>
      <c r="EQ116" s="42">
        <v>103.6</v>
      </c>
      <c r="ER116" s="42">
        <v>105.7</v>
      </c>
      <c r="ES116" s="42">
        <v>116.2</v>
      </c>
      <c r="ET116" s="42">
        <v>116.2</v>
      </c>
      <c r="EU116" s="42">
        <v>116.2</v>
      </c>
      <c r="EV116" s="42">
        <v>116.2</v>
      </c>
      <c r="EW116" s="42">
        <v>116.2</v>
      </c>
      <c r="EX116" s="42">
        <v>116.2</v>
      </c>
      <c r="EY116" s="42">
        <v>121.2</v>
      </c>
      <c r="EZ116" s="42">
        <v>121.2</v>
      </c>
      <c r="FA116" s="42">
        <v>121.2</v>
      </c>
      <c r="FB116" s="42">
        <v>121.2</v>
      </c>
      <c r="FC116" s="42">
        <v>121.2</v>
      </c>
      <c r="FD116" s="42">
        <v>121.2</v>
      </c>
      <c r="FE116" s="42">
        <v>119.1</v>
      </c>
      <c r="FF116" s="42">
        <v>119.1</v>
      </c>
      <c r="FG116" s="42">
        <v>119.1</v>
      </c>
      <c r="FH116" s="42">
        <v>122.3</v>
      </c>
      <c r="FI116" s="42">
        <v>122.3</v>
      </c>
      <c r="FJ116" s="42">
        <v>122.3</v>
      </c>
      <c r="FK116" s="42">
        <v>123.9</v>
      </c>
      <c r="FL116" s="42">
        <v>123.9</v>
      </c>
      <c r="FM116" s="42">
        <v>123.9</v>
      </c>
      <c r="FN116" s="42">
        <v>123.9</v>
      </c>
      <c r="FO116" s="42">
        <v>127.7</v>
      </c>
      <c r="FP116" s="42">
        <v>129.6</v>
      </c>
      <c r="FQ116" s="42">
        <v>129.6</v>
      </c>
      <c r="FR116" s="42">
        <v>129.6</v>
      </c>
      <c r="FS116" s="42">
        <v>129.6</v>
      </c>
      <c r="FT116" s="42">
        <v>129.6</v>
      </c>
      <c r="FU116" s="42">
        <v>129.6</v>
      </c>
      <c r="FV116" s="42">
        <v>129.6</v>
      </c>
      <c r="FW116" s="42">
        <v>129.6</v>
      </c>
      <c r="FX116" s="42">
        <v>129.6</v>
      </c>
      <c r="FY116" s="42">
        <v>129.6</v>
      </c>
      <c r="FZ116" s="42">
        <v>129.6</v>
      </c>
      <c r="GA116" s="42">
        <v>129.6</v>
      </c>
      <c r="GB116" s="42">
        <v>129.6</v>
      </c>
    </row>
    <row r="117" spans="1:184" x14ac:dyDescent="0.25">
      <c r="B117" s="37"/>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37"/>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37"/>
      <c r="FR117" s="44"/>
      <c r="FS117" s="44"/>
      <c r="FT117" s="44"/>
      <c r="FU117" s="44"/>
      <c r="FV117" s="44"/>
      <c r="FW117" s="44"/>
      <c r="FX117" s="44"/>
      <c r="FY117" s="44"/>
      <c r="FZ117" s="44"/>
      <c r="GA117" s="44"/>
      <c r="GB117" s="44"/>
    </row>
    <row r="118" spans="1:184" x14ac:dyDescent="0.25">
      <c r="A118" s="4" t="s">
        <v>291</v>
      </c>
      <c r="B118" s="35">
        <f>B119+B121+B126+B130</f>
        <v>93</v>
      </c>
      <c r="C118" s="36">
        <f t="shared" ref="C118:BJ118" si="94">(C119*$B$119+C121*$B$121+C126*$B$126+C130*$B$130)/$B$118</f>
        <v>100.01397849462364</v>
      </c>
      <c r="D118" s="36">
        <f t="shared" si="94"/>
        <v>100.42903225806451</v>
      </c>
      <c r="E118" s="36">
        <f t="shared" si="94"/>
        <v>100.42903225806451</v>
      </c>
      <c r="F118" s="36">
        <f t="shared" si="94"/>
        <v>100.50430107526881</v>
      </c>
      <c r="G118" s="36">
        <f t="shared" si="94"/>
        <v>100.57741935483872</v>
      </c>
      <c r="H118" s="36">
        <f t="shared" si="94"/>
        <v>100.57741935483872</v>
      </c>
      <c r="I118" s="36">
        <f t="shared" si="94"/>
        <v>100.57741935483872</v>
      </c>
      <c r="J118" s="36">
        <f t="shared" si="94"/>
        <v>100.57741935483872</v>
      </c>
      <c r="K118" s="36">
        <f t="shared" si="94"/>
        <v>100.50430107526881</v>
      </c>
      <c r="L118" s="36">
        <f t="shared" si="94"/>
        <v>100.59032258064516</v>
      </c>
      <c r="M118" s="36">
        <f t="shared" si="94"/>
        <v>101.76989247311829</v>
      </c>
      <c r="N118" s="36">
        <f t="shared" si="94"/>
        <v>102.73010752688171</v>
      </c>
      <c r="O118" s="36">
        <f t="shared" si="94"/>
        <v>102.13548387096775</v>
      </c>
      <c r="P118" s="36">
        <f t="shared" si="94"/>
        <v>118.43118279569893</v>
      </c>
      <c r="Q118" s="36">
        <f t="shared" si="94"/>
        <v>118.43118279569893</v>
      </c>
      <c r="R118" s="36">
        <f t="shared" si="94"/>
        <v>118.40430107526882</v>
      </c>
      <c r="S118" s="36">
        <f t="shared" si="94"/>
        <v>118.46129032258067</v>
      </c>
      <c r="T118" s="36">
        <f t="shared" si="94"/>
        <v>118.46129032258067</v>
      </c>
      <c r="U118" s="36">
        <f t="shared" si="94"/>
        <v>118.55161290322582</v>
      </c>
      <c r="V118" s="36">
        <f t="shared" si="94"/>
        <v>119.56774193548388</v>
      </c>
      <c r="W118" s="36">
        <f t="shared" si="94"/>
        <v>120.14086021505376</v>
      </c>
      <c r="X118" s="36">
        <f t="shared" si="94"/>
        <v>120.32043010752689</v>
      </c>
      <c r="Y118" s="36">
        <f t="shared" si="94"/>
        <v>124.71505376344086</v>
      </c>
      <c r="Z118" s="36">
        <f t="shared" si="94"/>
        <v>124.73655913978494</v>
      </c>
      <c r="AA118" s="36">
        <f t="shared" si="94"/>
        <v>124.73655913978494</v>
      </c>
      <c r="AB118" s="36">
        <f t="shared" si="94"/>
        <v>124.75591397849463</v>
      </c>
      <c r="AC118" s="36">
        <f t="shared" si="94"/>
        <v>124.75591397849463</v>
      </c>
      <c r="AD118" s="36">
        <f t="shared" si="94"/>
        <v>124.82903225806452</v>
      </c>
      <c r="AE118" s="36">
        <f t="shared" si="94"/>
        <v>124.86666666666667</v>
      </c>
      <c r="AF118" s="36">
        <f t="shared" si="94"/>
        <v>125.08709677419355</v>
      </c>
      <c r="AG118" s="36">
        <f t="shared" si="94"/>
        <v>130.66451612903228</v>
      </c>
      <c r="AH118" s="36">
        <f t="shared" si="94"/>
        <v>130.70215053763442</v>
      </c>
      <c r="AI118" s="36">
        <f t="shared" si="94"/>
        <v>130.64408602150539</v>
      </c>
      <c r="AJ118" s="36">
        <f t="shared" si="94"/>
        <v>130.64408602150539</v>
      </c>
      <c r="AK118" s="36">
        <f t="shared" si="94"/>
        <v>130.64408602150539</v>
      </c>
      <c r="AL118" s="36">
        <f t="shared" si="94"/>
        <v>130.71397849462366</v>
      </c>
      <c r="AM118" s="36">
        <f t="shared" si="94"/>
        <v>131.76989247311829</v>
      </c>
      <c r="AN118" s="36">
        <f t="shared" si="94"/>
        <v>131.79139784946236</v>
      </c>
      <c r="AO118" s="36">
        <f t="shared" si="94"/>
        <v>177.74516129032261</v>
      </c>
      <c r="AP118" s="36">
        <f t="shared" si="94"/>
        <v>174.44193548387096</v>
      </c>
      <c r="AQ118" s="36">
        <f t="shared" si="94"/>
        <v>174.65053763440861</v>
      </c>
      <c r="AR118" s="36">
        <f t="shared" si="94"/>
        <v>174.97311827956989</v>
      </c>
      <c r="AS118" s="36">
        <f t="shared" si="94"/>
        <v>174.97311827956989</v>
      </c>
      <c r="AT118" s="36">
        <f t="shared" si="94"/>
        <v>175.15913978494623</v>
      </c>
      <c r="AU118" s="36">
        <f t="shared" si="94"/>
        <v>175.32043010752687</v>
      </c>
      <c r="AV118" s="36">
        <f t="shared" si="94"/>
        <v>175.32258064516128</v>
      </c>
      <c r="AW118" s="36">
        <f t="shared" si="94"/>
        <v>171.56344086021505</v>
      </c>
      <c r="AX118" s="36">
        <f t="shared" si="94"/>
        <v>172.42903225806452</v>
      </c>
      <c r="AY118" s="36">
        <f t="shared" si="94"/>
        <v>173.35376344086021</v>
      </c>
      <c r="AZ118" s="36">
        <f t="shared" si="94"/>
        <v>173.35913978494622</v>
      </c>
      <c r="BA118" s="36">
        <f t="shared" si="94"/>
        <v>173.35913978494622</v>
      </c>
      <c r="BB118" s="36">
        <f t="shared" si="94"/>
        <v>173.35913978494622</v>
      </c>
      <c r="BC118" s="36">
        <f t="shared" si="94"/>
        <v>173.4774193548387</v>
      </c>
      <c r="BD118" s="36">
        <f t="shared" si="94"/>
        <v>173.44516129032257</v>
      </c>
      <c r="BE118" s="36">
        <f t="shared" si="94"/>
        <v>173.44516129032257</v>
      </c>
      <c r="BF118" s="36">
        <f t="shared" si="94"/>
        <v>173.69354838709677</v>
      </c>
      <c r="BG118" s="36">
        <f t="shared" si="94"/>
        <v>173.69354838709677</v>
      </c>
      <c r="BH118" s="36">
        <f t="shared" si="94"/>
        <v>173.70967741935485</v>
      </c>
      <c r="BI118" s="36">
        <f t="shared" si="94"/>
        <v>193.45591397849464</v>
      </c>
      <c r="BJ118" s="36">
        <f t="shared" si="94"/>
        <v>193.45591397849464</v>
      </c>
      <c r="BK118" s="35">
        <f>BK119+BK121+BK126+BK130</f>
        <v>97</v>
      </c>
      <c r="BL118" s="36">
        <f>(BL119*$BK$119+BL121*$BK$121+BL126*$BK$126+BL130*$BK$130)/$BK$118</f>
        <v>105.84845360824741</v>
      </c>
      <c r="BM118" s="36">
        <f t="shared" ref="BM118:DS118" si="95">(BM119*$BK$119+BM121*$BK$121+BM126*$BK$126+BM130*$BK$130)/$BK$118</f>
        <v>105.33608247422679</v>
      </c>
      <c r="BN118" s="36">
        <f t="shared" si="95"/>
        <v>105.33608247422679</v>
      </c>
      <c r="BO118" s="36">
        <f t="shared" si="95"/>
        <v>105.33608247422679</v>
      </c>
      <c r="BP118" s="36">
        <f t="shared" si="95"/>
        <v>105.34432989690721</v>
      </c>
      <c r="BQ118" s="36">
        <f t="shared" si="95"/>
        <v>105.34432989690721</v>
      </c>
      <c r="BR118" s="36">
        <f t="shared" si="95"/>
        <v>109.68453608247422</v>
      </c>
      <c r="BS118" s="36">
        <f t="shared" si="95"/>
        <v>109.85360824742267</v>
      </c>
      <c r="BT118" s="36">
        <f t="shared" si="95"/>
        <v>111.09381443298967</v>
      </c>
      <c r="BU118" s="36">
        <f t="shared" si="95"/>
        <v>111.0278350515464</v>
      </c>
      <c r="BV118" s="36">
        <f t="shared" si="95"/>
        <v>111.40309278350514</v>
      </c>
      <c r="BW118" s="36">
        <f t="shared" si="95"/>
        <v>111.95360824742268</v>
      </c>
      <c r="BX118" s="36">
        <f t="shared" si="95"/>
        <v>111.95360824742268</v>
      </c>
      <c r="BY118" s="36">
        <f t="shared" si="95"/>
        <v>113.19484536082474</v>
      </c>
      <c r="BZ118" s="36">
        <f t="shared" si="95"/>
        <v>113.30206185567008</v>
      </c>
      <c r="CA118" s="36">
        <f t="shared" si="95"/>
        <v>113.30206185567008</v>
      </c>
      <c r="CB118" s="36">
        <f t="shared" si="95"/>
        <v>113.40515463917525</v>
      </c>
      <c r="CC118" s="36">
        <f t="shared" si="95"/>
        <v>113.98247422680411</v>
      </c>
      <c r="CD118" s="36">
        <f t="shared" si="95"/>
        <v>114.09381443298967</v>
      </c>
      <c r="CE118" s="36">
        <f t="shared" si="95"/>
        <v>114.22577319587629</v>
      </c>
      <c r="CF118" s="36">
        <f t="shared" si="95"/>
        <v>114.4525773195876</v>
      </c>
      <c r="CG118" s="36">
        <f t="shared" si="95"/>
        <v>114.91855670103091</v>
      </c>
      <c r="CH118" s="36">
        <f t="shared" si="95"/>
        <v>115.14742268041236</v>
      </c>
      <c r="CI118" s="36">
        <f t="shared" si="95"/>
        <v>115.14742268041236</v>
      </c>
      <c r="CJ118" s="36">
        <f t="shared" si="95"/>
        <v>115.11855670103091</v>
      </c>
      <c r="CK118" s="36">
        <f t="shared" si="95"/>
        <v>123.00927835051546</v>
      </c>
      <c r="CL118" s="36">
        <f t="shared" si="95"/>
        <v>123.00927835051546</v>
      </c>
      <c r="CM118" s="36">
        <f t="shared" si="95"/>
        <v>123.85670103092784</v>
      </c>
      <c r="CN118" s="36">
        <f t="shared" si="95"/>
        <v>124.40927835051545</v>
      </c>
      <c r="CO118" s="36">
        <f t="shared" si="95"/>
        <v>124.42164948453608</v>
      </c>
      <c r="CP118" s="36">
        <f t="shared" si="95"/>
        <v>124.4257731958763</v>
      </c>
      <c r="CQ118" s="36">
        <f t="shared" si="95"/>
        <v>124.4257731958763</v>
      </c>
      <c r="CR118" s="36">
        <f t="shared" si="95"/>
        <v>125.38865979381444</v>
      </c>
      <c r="CS118" s="36">
        <f t="shared" si="95"/>
        <v>125.46701030927836</v>
      </c>
      <c r="CT118" s="36">
        <f t="shared" si="95"/>
        <v>125.41237113402062</v>
      </c>
      <c r="CU118" s="36">
        <f t="shared" si="95"/>
        <v>126.09175257731958</v>
      </c>
      <c r="CV118" s="36">
        <f t="shared" si="95"/>
        <v>126.37525773195875</v>
      </c>
      <c r="CW118" s="36">
        <f t="shared" si="95"/>
        <v>126.69278350515465</v>
      </c>
      <c r="CX118" s="36">
        <f t="shared" si="95"/>
        <v>126.76804123711341</v>
      </c>
      <c r="CY118" s="36">
        <f t="shared" si="95"/>
        <v>126.8979381443299</v>
      </c>
      <c r="CZ118" s="36">
        <f t="shared" si="95"/>
        <v>126.91030927835052</v>
      </c>
      <c r="DA118" s="36">
        <f t="shared" si="95"/>
        <v>126.97628865979381</v>
      </c>
      <c r="DB118" s="36">
        <f t="shared" si="95"/>
        <v>127.17319587628867</v>
      </c>
      <c r="DC118" s="36">
        <f t="shared" si="95"/>
        <v>127.18041237113403</v>
      </c>
      <c r="DD118" s="36">
        <f t="shared" si="95"/>
        <v>127.23814432989691</v>
      </c>
      <c r="DE118" s="36">
        <f t="shared" si="95"/>
        <v>127.23814432989691</v>
      </c>
      <c r="DF118" s="36">
        <f t="shared" si="95"/>
        <v>127.64639175257733</v>
      </c>
      <c r="DG118" s="36">
        <f t="shared" si="95"/>
        <v>132.69793814432992</v>
      </c>
      <c r="DH118" s="36">
        <f t="shared" si="95"/>
        <v>132.7051546391753</v>
      </c>
      <c r="DI118" s="36">
        <f t="shared" si="95"/>
        <v>132.94845360824743</v>
      </c>
      <c r="DJ118" s="36">
        <f t="shared" si="95"/>
        <v>134.24226804123711</v>
      </c>
      <c r="DK118" s="36">
        <f t="shared" si="95"/>
        <v>132.54639175257734</v>
      </c>
      <c r="DL118" s="36">
        <f t="shared" si="95"/>
        <v>132.54639175257734</v>
      </c>
      <c r="DM118" s="36">
        <f t="shared" si="95"/>
        <v>132.54639175257734</v>
      </c>
      <c r="DN118" s="36">
        <f t="shared" si="95"/>
        <v>148.34123711340206</v>
      </c>
      <c r="DO118" s="36">
        <f t="shared" si="95"/>
        <v>150.01958762886596</v>
      </c>
      <c r="DP118" s="36">
        <f t="shared" si="95"/>
        <v>149.76391752577319</v>
      </c>
      <c r="DQ118" s="36">
        <f t="shared" si="95"/>
        <v>150.87731958762888</v>
      </c>
      <c r="DR118" s="36">
        <f t="shared" si="95"/>
        <v>151.15670103092782</v>
      </c>
      <c r="DS118" s="36">
        <f t="shared" si="95"/>
        <v>151.26494845360824</v>
      </c>
      <c r="DT118" s="35">
        <f>DT119+DT121+DT126+DT130</f>
        <v>142</v>
      </c>
      <c r="DU118" s="45">
        <f>(DU119*$DT$119+DU121*$DT$121+DU126*$DT$126+DU130*$DT$130)/$DT$118</f>
        <v>105.15845070422536</v>
      </c>
      <c r="DV118" s="45">
        <f t="shared" ref="DV118:GB118" si="96">(DV119*$DT$119+DV121*$DT$121+DV126*$DT$126+DV130*$DT$130)/$DT$118</f>
        <v>105.12887323943663</v>
      </c>
      <c r="DW118" s="45">
        <f t="shared" si="96"/>
        <v>105.06830985915494</v>
      </c>
      <c r="DX118" s="45">
        <f t="shared" si="96"/>
        <v>105.07816901408449</v>
      </c>
      <c r="DY118" s="45">
        <f t="shared" si="96"/>
        <v>105.29366197183097</v>
      </c>
      <c r="DZ118" s="45">
        <f t="shared" si="96"/>
        <v>105.35774647887324</v>
      </c>
      <c r="EA118" s="45">
        <f t="shared" si="96"/>
        <v>106.04929577464789</v>
      </c>
      <c r="EB118" s="45">
        <f t="shared" si="96"/>
        <v>106.32042253521126</v>
      </c>
      <c r="EC118" s="45">
        <f t="shared" si="96"/>
        <v>106.01690140845071</v>
      </c>
      <c r="ED118" s="45">
        <f t="shared" si="96"/>
        <v>106.25633802816903</v>
      </c>
      <c r="EE118" s="45">
        <f t="shared" si="96"/>
        <v>106.60704225352112</v>
      </c>
      <c r="EF118" s="45">
        <f t="shared" si="96"/>
        <v>107.28380281690139</v>
      </c>
      <c r="EG118" s="45">
        <f t="shared" si="96"/>
        <v>107.53028169014084</v>
      </c>
      <c r="EH118" s="45">
        <f t="shared" si="96"/>
        <v>107.70774647887323</v>
      </c>
      <c r="EI118" s="45">
        <f t="shared" si="96"/>
        <v>111.35140845070423</v>
      </c>
      <c r="EJ118" s="45">
        <f t="shared" si="96"/>
        <v>111.80070422535211</v>
      </c>
      <c r="EK118" s="45">
        <f t="shared" si="96"/>
        <v>112.80704225352112</v>
      </c>
      <c r="EL118" s="45">
        <f t="shared" si="96"/>
        <v>113.14225352112675</v>
      </c>
      <c r="EM118" s="45">
        <f t="shared" si="96"/>
        <v>113.78169014084507</v>
      </c>
      <c r="EN118" s="45">
        <f t="shared" si="96"/>
        <v>113.24929577464789</v>
      </c>
      <c r="EO118" s="45">
        <f t="shared" si="96"/>
        <v>113.25915492957746</v>
      </c>
      <c r="EP118" s="45">
        <f t="shared" si="96"/>
        <v>113.28732394366196</v>
      </c>
      <c r="EQ118" s="45">
        <f t="shared" si="96"/>
        <v>113.15915492957747</v>
      </c>
      <c r="ER118" s="45">
        <f t="shared" si="96"/>
        <v>111.09859154929578</v>
      </c>
      <c r="ES118" s="45">
        <f t="shared" si="96"/>
        <v>111.11056338028168</v>
      </c>
      <c r="ET118" s="45">
        <f t="shared" si="96"/>
        <v>111.83943661971831</v>
      </c>
      <c r="EU118" s="45">
        <f t="shared" si="96"/>
        <v>112.78732394366197</v>
      </c>
      <c r="EV118" s="45">
        <f t="shared" si="96"/>
        <v>113.23873239436621</v>
      </c>
      <c r="EW118" s="45">
        <f t="shared" si="96"/>
        <v>113.91478873239437</v>
      </c>
      <c r="EX118" s="45">
        <f t="shared" si="96"/>
        <v>117.54577464788733</v>
      </c>
      <c r="EY118" s="45">
        <f t="shared" si="96"/>
        <v>117.74788732394367</v>
      </c>
      <c r="EZ118" s="45">
        <f t="shared" si="96"/>
        <v>117.47746478873242</v>
      </c>
      <c r="FA118" s="45">
        <f t="shared" si="96"/>
        <v>117.4281690140845</v>
      </c>
      <c r="FB118" s="45">
        <f t="shared" si="96"/>
        <v>117.3549295774648</v>
      </c>
      <c r="FC118" s="45">
        <f t="shared" si="96"/>
        <v>116.90140845070422</v>
      </c>
      <c r="FD118" s="45">
        <f t="shared" si="96"/>
        <v>117.31971830985917</v>
      </c>
      <c r="FE118" s="45">
        <f t="shared" si="96"/>
        <v>117.33802816901408</v>
      </c>
      <c r="FF118" s="45">
        <f t="shared" si="96"/>
        <v>117.31760563380281</v>
      </c>
      <c r="FG118" s="45">
        <f t="shared" si="96"/>
        <v>117.25704225352112</v>
      </c>
      <c r="FH118" s="45">
        <f t="shared" si="96"/>
        <v>128.98450704225351</v>
      </c>
      <c r="FI118" s="45">
        <f t="shared" si="96"/>
        <v>129.31901408450707</v>
      </c>
      <c r="FJ118" s="45">
        <f t="shared" si="96"/>
        <v>129.64295774647886</v>
      </c>
      <c r="FK118" s="45">
        <f t="shared" si="96"/>
        <v>130.69647887323944</v>
      </c>
      <c r="FL118" s="45">
        <f t="shared" si="96"/>
        <v>130.5760563380282</v>
      </c>
      <c r="FM118" s="45">
        <f t="shared" si="96"/>
        <v>130.09859154929578</v>
      </c>
      <c r="FN118" s="45">
        <f t="shared" si="96"/>
        <v>130.46760563380283</v>
      </c>
      <c r="FO118" s="45">
        <f t="shared" si="96"/>
        <v>130.64225352112675</v>
      </c>
      <c r="FP118" s="45">
        <f t="shared" si="96"/>
        <v>130.09154929577466</v>
      </c>
      <c r="FQ118" s="45">
        <f t="shared" si="96"/>
        <v>135.18591549295772</v>
      </c>
      <c r="FR118" s="36">
        <f t="shared" si="96"/>
        <v>135.4619718309859</v>
      </c>
      <c r="FS118" s="36">
        <f t="shared" si="96"/>
        <v>135.65211267605633</v>
      </c>
      <c r="FT118" s="36">
        <f t="shared" si="96"/>
        <v>136.11760563380281</v>
      </c>
      <c r="FU118" s="36">
        <f t="shared" si="96"/>
        <v>136.17464788732394</v>
      </c>
      <c r="FV118" s="36">
        <f t="shared" si="96"/>
        <v>136.28380281690141</v>
      </c>
      <c r="FW118" s="36">
        <f t="shared" si="96"/>
        <v>135.97957746478872</v>
      </c>
      <c r="FX118" s="36">
        <f t="shared" si="96"/>
        <v>135.7225352112676</v>
      </c>
      <c r="FY118" s="36">
        <f t="shared" si="96"/>
        <v>135.75</v>
      </c>
      <c r="FZ118" s="36">
        <f t="shared" si="96"/>
        <v>135.58661971830986</v>
      </c>
      <c r="GA118" s="36">
        <f t="shared" si="96"/>
        <v>135.71619718309859</v>
      </c>
      <c r="GB118" s="36">
        <f t="shared" si="96"/>
        <v>136.1112676056338</v>
      </c>
    </row>
    <row r="119" spans="1:184" x14ac:dyDescent="0.25">
      <c r="A119" t="s">
        <v>292</v>
      </c>
      <c r="B119" s="37">
        <f>B120</f>
        <v>2</v>
      </c>
      <c r="C119" s="38">
        <f t="shared" ref="C119:BJ119" si="97">C120</f>
        <v>98.9</v>
      </c>
      <c r="D119" s="38">
        <f t="shared" si="97"/>
        <v>93.9</v>
      </c>
      <c r="E119" s="38">
        <f t="shared" si="97"/>
        <v>93.9</v>
      </c>
      <c r="F119" s="38">
        <f t="shared" si="97"/>
        <v>93.9</v>
      </c>
      <c r="G119" s="38">
        <f t="shared" si="97"/>
        <v>97.3</v>
      </c>
      <c r="H119" s="38">
        <f t="shared" si="97"/>
        <v>97.3</v>
      </c>
      <c r="I119" s="38">
        <f t="shared" si="97"/>
        <v>97.3</v>
      </c>
      <c r="J119" s="38">
        <f t="shared" si="97"/>
        <v>97.3</v>
      </c>
      <c r="K119" s="38">
        <f t="shared" si="97"/>
        <v>93.9</v>
      </c>
      <c r="L119" s="38">
        <f t="shared" si="97"/>
        <v>93.9</v>
      </c>
      <c r="M119" s="38">
        <f t="shared" si="97"/>
        <v>93.9</v>
      </c>
      <c r="N119" s="38">
        <f t="shared" si="97"/>
        <v>95</v>
      </c>
      <c r="O119" s="38">
        <f t="shared" si="97"/>
        <v>95</v>
      </c>
      <c r="P119" s="38">
        <f t="shared" si="97"/>
        <v>95</v>
      </c>
      <c r="Q119" s="38">
        <f t="shared" si="97"/>
        <v>95</v>
      </c>
      <c r="R119" s="38">
        <f t="shared" si="97"/>
        <v>95</v>
      </c>
      <c r="S119" s="38">
        <f t="shared" si="97"/>
        <v>96.4</v>
      </c>
      <c r="T119" s="38">
        <f t="shared" si="97"/>
        <v>96.4</v>
      </c>
      <c r="U119" s="38">
        <f t="shared" si="97"/>
        <v>100.6</v>
      </c>
      <c r="V119" s="38">
        <f t="shared" si="97"/>
        <v>100.6</v>
      </c>
      <c r="W119" s="38">
        <f t="shared" si="97"/>
        <v>100.6</v>
      </c>
      <c r="X119" s="38">
        <f t="shared" si="97"/>
        <v>100.6</v>
      </c>
      <c r="Y119" s="38">
        <f t="shared" si="97"/>
        <v>105.6</v>
      </c>
      <c r="Z119" s="38">
        <f t="shared" si="97"/>
        <v>105.6</v>
      </c>
      <c r="AA119" s="38">
        <f t="shared" si="97"/>
        <v>105.6</v>
      </c>
      <c r="AB119" s="38">
        <f t="shared" si="97"/>
        <v>106.5</v>
      </c>
      <c r="AC119" s="38">
        <f t="shared" si="97"/>
        <v>106.5</v>
      </c>
      <c r="AD119" s="38">
        <f t="shared" si="97"/>
        <v>109.9</v>
      </c>
      <c r="AE119" s="38">
        <f t="shared" si="97"/>
        <v>109.4</v>
      </c>
      <c r="AF119" s="38">
        <f t="shared" si="97"/>
        <v>109.4</v>
      </c>
      <c r="AG119" s="38">
        <f t="shared" si="97"/>
        <v>109.4</v>
      </c>
      <c r="AH119" s="38">
        <f t="shared" si="97"/>
        <v>109.4</v>
      </c>
      <c r="AI119" s="38">
        <f t="shared" si="97"/>
        <v>106.7</v>
      </c>
      <c r="AJ119" s="38">
        <f t="shared" si="97"/>
        <v>106.7</v>
      </c>
      <c r="AK119" s="38">
        <f t="shared" si="97"/>
        <v>106.7</v>
      </c>
      <c r="AL119" s="38">
        <f t="shared" si="97"/>
        <v>106.7</v>
      </c>
      <c r="AM119" s="38">
        <f t="shared" si="97"/>
        <v>111.8</v>
      </c>
      <c r="AN119" s="38">
        <f t="shared" si="97"/>
        <v>111.8</v>
      </c>
      <c r="AO119" s="38">
        <f t="shared" si="97"/>
        <v>111.8</v>
      </c>
      <c r="AP119" s="38">
        <f t="shared" si="97"/>
        <v>111.8</v>
      </c>
      <c r="AQ119" s="38">
        <f t="shared" si="97"/>
        <v>117</v>
      </c>
      <c r="AR119" s="38">
        <f t="shared" si="97"/>
        <v>117</v>
      </c>
      <c r="AS119" s="38">
        <f t="shared" si="97"/>
        <v>117</v>
      </c>
      <c r="AT119" s="38">
        <f t="shared" si="97"/>
        <v>120.9</v>
      </c>
      <c r="AU119" s="38">
        <f t="shared" si="97"/>
        <v>120.9</v>
      </c>
      <c r="AV119" s="38">
        <f t="shared" si="97"/>
        <v>121</v>
      </c>
      <c r="AW119" s="38">
        <f t="shared" si="97"/>
        <v>121</v>
      </c>
      <c r="AX119" s="38">
        <f t="shared" si="97"/>
        <v>121</v>
      </c>
      <c r="AY119" s="38">
        <f t="shared" si="97"/>
        <v>121</v>
      </c>
      <c r="AZ119" s="38">
        <f t="shared" si="97"/>
        <v>121</v>
      </c>
      <c r="BA119" s="38">
        <f t="shared" si="97"/>
        <v>121</v>
      </c>
      <c r="BB119" s="38">
        <f t="shared" si="97"/>
        <v>121</v>
      </c>
      <c r="BC119" s="38">
        <f t="shared" si="97"/>
        <v>121</v>
      </c>
      <c r="BD119" s="38">
        <f t="shared" si="97"/>
        <v>121</v>
      </c>
      <c r="BE119" s="38">
        <f t="shared" si="97"/>
        <v>121</v>
      </c>
      <c r="BF119" s="38">
        <f t="shared" si="97"/>
        <v>121</v>
      </c>
      <c r="BG119" s="38">
        <f t="shared" si="97"/>
        <v>121</v>
      </c>
      <c r="BH119" s="38">
        <f t="shared" si="97"/>
        <v>121</v>
      </c>
      <c r="BI119" s="38">
        <f t="shared" si="97"/>
        <v>121</v>
      </c>
      <c r="BJ119" s="38">
        <f t="shared" si="97"/>
        <v>121</v>
      </c>
      <c r="BK119" s="37">
        <f>BK120</f>
        <v>4</v>
      </c>
      <c r="BL119" s="38">
        <f>BL120</f>
        <v>103.6</v>
      </c>
      <c r="BM119" s="38">
        <f t="shared" ref="BM119:DS119" si="98">BM120</f>
        <v>103.6</v>
      </c>
      <c r="BN119" s="38">
        <f t="shared" si="98"/>
        <v>103.6</v>
      </c>
      <c r="BO119" s="38">
        <f t="shared" si="98"/>
        <v>103.6</v>
      </c>
      <c r="BP119" s="38">
        <f t="shared" si="98"/>
        <v>100.2</v>
      </c>
      <c r="BQ119" s="38">
        <f t="shared" si="98"/>
        <v>100.2</v>
      </c>
      <c r="BR119" s="38">
        <f t="shared" si="98"/>
        <v>104.7</v>
      </c>
      <c r="BS119" s="38">
        <f t="shared" si="98"/>
        <v>106.2</v>
      </c>
      <c r="BT119" s="38">
        <f t="shared" si="98"/>
        <v>109.7</v>
      </c>
      <c r="BU119" s="38">
        <f t="shared" si="98"/>
        <v>109.7</v>
      </c>
      <c r="BV119" s="38">
        <f t="shared" si="98"/>
        <v>109.7</v>
      </c>
      <c r="BW119" s="38">
        <f t="shared" si="98"/>
        <v>111.1</v>
      </c>
      <c r="BX119" s="38">
        <f t="shared" si="98"/>
        <v>111.1</v>
      </c>
      <c r="BY119" s="38">
        <f t="shared" si="98"/>
        <v>114.6</v>
      </c>
      <c r="BZ119" s="38">
        <f t="shared" si="98"/>
        <v>116.6</v>
      </c>
      <c r="CA119" s="38">
        <f t="shared" si="98"/>
        <v>116.6</v>
      </c>
      <c r="CB119" s="38">
        <f t="shared" si="98"/>
        <v>115.9</v>
      </c>
      <c r="CC119" s="38">
        <f t="shared" si="98"/>
        <v>116.1</v>
      </c>
      <c r="CD119" s="38">
        <f t="shared" si="98"/>
        <v>118.8</v>
      </c>
      <c r="CE119" s="38">
        <f t="shared" si="98"/>
        <v>118.8</v>
      </c>
      <c r="CF119" s="38">
        <f t="shared" si="98"/>
        <v>119.1</v>
      </c>
      <c r="CG119" s="38">
        <f t="shared" si="98"/>
        <v>119.1</v>
      </c>
      <c r="CH119" s="38">
        <f t="shared" si="98"/>
        <v>120.8</v>
      </c>
      <c r="CI119" s="38">
        <f t="shared" si="98"/>
        <v>120.8</v>
      </c>
      <c r="CJ119" s="38">
        <f t="shared" si="98"/>
        <v>120.1</v>
      </c>
      <c r="CK119" s="38">
        <f t="shared" si="98"/>
        <v>120.1</v>
      </c>
      <c r="CL119" s="38">
        <f t="shared" si="98"/>
        <v>120.1</v>
      </c>
      <c r="CM119" s="38">
        <f t="shared" si="98"/>
        <v>122.1</v>
      </c>
      <c r="CN119" s="38">
        <f t="shared" si="98"/>
        <v>124.3</v>
      </c>
      <c r="CO119" s="38">
        <f t="shared" si="98"/>
        <v>124.8</v>
      </c>
      <c r="CP119" s="38">
        <f t="shared" si="98"/>
        <v>124.9</v>
      </c>
      <c r="CQ119" s="38">
        <f t="shared" si="98"/>
        <v>124.9</v>
      </c>
      <c r="CR119" s="38">
        <f t="shared" si="98"/>
        <v>124.9</v>
      </c>
      <c r="CS119" s="38">
        <f t="shared" si="98"/>
        <v>125.4</v>
      </c>
      <c r="CT119" s="38">
        <f t="shared" si="98"/>
        <v>127.2</v>
      </c>
      <c r="CU119" s="38">
        <f t="shared" si="98"/>
        <v>127.2</v>
      </c>
      <c r="CV119" s="38">
        <f t="shared" si="98"/>
        <v>127.6</v>
      </c>
      <c r="CW119" s="38">
        <f t="shared" si="98"/>
        <v>132.9</v>
      </c>
      <c r="CX119" s="38">
        <f t="shared" si="98"/>
        <v>131.1</v>
      </c>
      <c r="CY119" s="38">
        <f t="shared" si="98"/>
        <v>132</v>
      </c>
      <c r="CZ119" s="38">
        <f t="shared" si="98"/>
        <v>130.69999999999999</v>
      </c>
      <c r="DA119" s="38">
        <f t="shared" si="98"/>
        <v>131.30000000000001</v>
      </c>
      <c r="DB119" s="38">
        <f t="shared" si="98"/>
        <v>131.30000000000001</v>
      </c>
      <c r="DC119" s="38">
        <f t="shared" si="98"/>
        <v>131.30000000000001</v>
      </c>
      <c r="DD119" s="38">
        <f t="shared" si="98"/>
        <v>131.30000000000001</v>
      </c>
      <c r="DE119" s="38">
        <f t="shared" si="98"/>
        <v>131.30000000000001</v>
      </c>
      <c r="DF119" s="38">
        <f t="shared" si="98"/>
        <v>132.1</v>
      </c>
      <c r="DG119" s="38">
        <f t="shared" si="98"/>
        <v>133.19999999999999</v>
      </c>
      <c r="DH119" s="38">
        <f t="shared" si="98"/>
        <v>133.19999999999999</v>
      </c>
      <c r="DI119" s="38">
        <f t="shared" si="98"/>
        <v>137.69999999999999</v>
      </c>
      <c r="DJ119" s="38">
        <f t="shared" si="98"/>
        <v>144.30000000000001</v>
      </c>
      <c r="DK119" s="38">
        <f t="shared" si="98"/>
        <v>144.30000000000001</v>
      </c>
      <c r="DL119" s="38">
        <f t="shared" si="98"/>
        <v>144.30000000000001</v>
      </c>
      <c r="DM119" s="38">
        <f t="shared" si="98"/>
        <v>144.30000000000001</v>
      </c>
      <c r="DN119" s="38">
        <f t="shared" si="98"/>
        <v>153.19999999999999</v>
      </c>
      <c r="DO119" s="38">
        <f t="shared" si="98"/>
        <v>153.19999999999999</v>
      </c>
      <c r="DP119" s="38">
        <f t="shared" si="98"/>
        <v>151.19999999999999</v>
      </c>
      <c r="DQ119" s="38">
        <f t="shared" si="98"/>
        <v>151.19999999999999</v>
      </c>
      <c r="DR119" s="38">
        <f t="shared" si="98"/>
        <v>151.9</v>
      </c>
      <c r="DS119" s="38">
        <f t="shared" si="98"/>
        <v>151.9</v>
      </c>
      <c r="DT119" s="37">
        <f>DT120</f>
        <v>28</v>
      </c>
      <c r="DU119" s="39">
        <f>DU120</f>
        <v>102.2</v>
      </c>
      <c r="DV119" s="39">
        <f t="shared" ref="DV119:GB119" si="99">DV120</f>
        <v>102.2</v>
      </c>
      <c r="DW119" s="39">
        <f t="shared" si="99"/>
        <v>102.3</v>
      </c>
      <c r="DX119" s="39">
        <f t="shared" si="99"/>
        <v>102.3</v>
      </c>
      <c r="DY119" s="39">
        <f t="shared" si="99"/>
        <v>102.3</v>
      </c>
      <c r="DZ119" s="39">
        <f t="shared" si="99"/>
        <v>102.6</v>
      </c>
      <c r="EA119" s="39">
        <f t="shared" si="99"/>
        <v>103.7</v>
      </c>
      <c r="EB119" s="39">
        <f t="shared" si="99"/>
        <v>105.1</v>
      </c>
      <c r="EC119" s="39">
        <f t="shared" si="99"/>
        <v>104.7</v>
      </c>
      <c r="ED119" s="39">
        <f t="shared" si="99"/>
        <v>105.4</v>
      </c>
      <c r="EE119" s="39">
        <f t="shared" si="99"/>
        <v>105.4</v>
      </c>
      <c r="EF119" s="39">
        <f t="shared" si="99"/>
        <v>106.1</v>
      </c>
      <c r="EG119" s="39">
        <f t="shared" si="99"/>
        <v>106.9</v>
      </c>
      <c r="EH119" s="39">
        <f t="shared" si="99"/>
        <v>107.8</v>
      </c>
      <c r="EI119" s="39">
        <f t="shared" si="99"/>
        <v>115.2</v>
      </c>
      <c r="EJ119" s="39">
        <f t="shared" si="99"/>
        <v>117.1</v>
      </c>
      <c r="EK119" s="39">
        <f t="shared" si="99"/>
        <v>120.5</v>
      </c>
      <c r="EL119" s="39">
        <f t="shared" si="99"/>
        <v>122.2</v>
      </c>
      <c r="EM119" s="39">
        <f t="shared" si="99"/>
        <v>124.8</v>
      </c>
      <c r="EN119" s="39">
        <f t="shared" si="99"/>
        <v>122.1</v>
      </c>
      <c r="EO119" s="39">
        <f t="shared" si="99"/>
        <v>122.1</v>
      </c>
      <c r="EP119" s="39">
        <f t="shared" si="99"/>
        <v>121.6</v>
      </c>
      <c r="EQ119" s="39">
        <f t="shared" si="99"/>
        <v>121</v>
      </c>
      <c r="ER119" s="39">
        <f t="shared" si="99"/>
        <v>120.9</v>
      </c>
      <c r="ES119" s="39">
        <f t="shared" si="99"/>
        <v>121.2</v>
      </c>
      <c r="ET119" s="39">
        <f t="shared" si="99"/>
        <v>124</v>
      </c>
      <c r="EU119" s="39">
        <f t="shared" si="99"/>
        <v>128.80000000000001</v>
      </c>
      <c r="EV119" s="39">
        <f t="shared" si="99"/>
        <v>130.4</v>
      </c>
      <c r="EW119" s="39">
        <f t="shared" si="99"/>
        <v>132.80000000000001</v>
      </c>
      <c r="EX119" s="39">
        <f t="shared" si="99"/>
        <v>130.9</v>
      </c>
      <c r="EY119" s="39">
        <f t="shared" si="99"/>
        <v>131.6</v>
      </c>
      <c r="EZ119" s="39">
        <f t="shared" si="99"/>
        <v>131.30000000000001</v>
      </c>
      <c r="FA119" s="39">
        <f t="shared" si="99"/>
        <v>131.5</v>
      </c>
      <c r="FB119" s="39">
        <f t="shared" si="99"/>
        <v>131</v>
      </c>
      <c r="FC119" s="39">
        <f t="shared" si="99"/>
        <v>128.5</v>
      </c>
      <c r="FD119" s="39">
        <f t="shared" si="99"/>
        <v>130</v>
      </c>
      <c r="FE119" s="39">
        <f t="shared" si="99"/>
        <v>130</v>
      </c>
      <c r="FF119" s="39">
        <f t="shared" si="99"/>
        <v>129.6</v>
      </c>
      <c r="FG119" s="39">
        <f t="shared" si="99"/>
        <v>129.30000000000001</v>
      </c>
      <c r="FH119" s="39">
        <f t="shared" si="99"/>
        <v>129.80000000000001</v>
      </c>
      <c r="FI119" s="39">
        <f t="shared" si="99"/>
        <v>130.4</v>
      </c>
      <c r="FJ119" s="39">
        <f t="shared" si="99"/>
        <v>130.80000000000001</v>
      </c>
      <c r="FK119" s="39">
        <f t="shared" si="99"/>
        <v>129.80000000000001</v>
      </c>
      <c r="FL119" s="39">
        <f t="shared" si="99"/>
        <v>129.4</v>
      </c>
      <c r="FM119" s="39">
        <f t="shared" si="99"/>
        <v>128.19999999999999</v>
      </c>
      <c r="FN119" s="39">
        <f t="shared" si="99"/>
        <v>129.6</v>
      </c>
      <c r="FO119" s="39">
        <f t="shared" si="99"/>
        <v>130.69999999999999</v>
      </c>
      <c r="FP119" s="39">
        <f t="shared" si="99"/>
        <v>127.8</v>
      </c>
      <c r="FQ119" s="39">
        <f t="shared" si="99"/>
        <v>126.6</v>
      </c>
      <c r="FR119" s="38">
        <f t="shared" si="99"/>
        <v>127.9</v>
      </c>
      <c r="FS119" s="38">
        <f t="shared" si="99"/>
        <v>129.6</v>
      </c>
      <c r="FT119" s="38">
        <f t="shared" si="99"/>
        <v>130.30000000000001</v>
      </c>
      <c r="FU119" s="38">
        <f t="shared" si="99"/>
        <v>130.30000000000001</v>
      </c>
      <c r="FV119" s="38">
        <f t="shared" si="99"/>
        <v>130.1</v>
      </c>
      <c r="FW119" s="38">
        <f t="shared" si="99"/>
        <v>129.6</v>
      </c>
      <c r="FX119" s="38">
        <f t="shared" si="99"/>
        <v>128.35</v>
      </c>
      <c r="FY119" s="38">
        <f t="shared" si="99"/>
        <v>128.55000000000001</v>
      </c>
      <c r="FZ119" s="38">
        <f t="shared" si="99"/>
        <v>126.9</v>
      </c>
      <c r="GA119" s="38">
        <f t="shared" si="99"/>
        <v>127.6</v>
      </c>
      <c r="GB119" s="38">
        <f t="shared" si="99"/>
        <v>129.6</v>
      </c>
    </row>
    <row r="120" spans="1:184" s="40" customFormat="1" ht="12" x14ac:dyDescent="0.2">
      <c r="A120" s="40" t="s">
        <v>293</v>
      </c>
      <c r="B120" s="41">
        <v>2</v>
      </c>
      <c r="C120" s="42">
        <v>98.9</v>
      </c>
      <c r="D120" s="42">
        <v>93.9</v>
      </c>
      <c r="E120" s="42">
        <v>93.9</v>
      </c>
      <c r="F120" s="42">
        <v>93.9</v>
      </c>
      <c r="G120" s="42">
        <v>97.3</v>
      </c>
      <c r="H120" s="42">
        <v>97.3</v>
      </c>
      <c r="I120" s="42">
        <v>97.3</v>
      </c>
      <c r="J120" s="42">
        <v>97.3</v>
      </c>
      <c r="K120" s="42">
        <v>93.9</v>
      </c>
      <c r="L120" s="42">
        <v>93.9</v>
      </c>
      <c r="M120" s="42">
        <v>93.9</v>
      </c>
      <c r="N120" s="42">
        <v>95</v>
      </c>
      <c r="O120" s="42">
        <v>95</v>
      </c>
      <c r="P120" s="42">
        <v>95</v>
      </c>
      <c r="Q120" s="42">
        <v>95</v>
      </c>
      <c r="R120" s="42">
        <v>95</v>
      </c>
      <c r="S120" s="42">
        <v>96.4</v>
      </c>
      <c r="T120" s="42">
        <v>96.4</v>
      </c>
      <c r="U120" s="42">
        <v>100.6</v>
      </c>
      <c r="V120" s="42">
        <v>100.6</v>
      </c>
      <c r="W120" s="42">
        <v>100.6</v>
      </c>
      <c r="X120" s="42">
        <v>100.6</v>
      </c>
      <c r="Y120" s="42">
        <v>105.6</v>
      </c>
      <c r="Z120" s="42">
        <v>105.6</v>
      </c>
      <c r="AA120" s="42">
        <v>105.6</v>
      </c>
      <c r="AB120" s="42">
        <v>106.5</v>
      </c>
      <c r="AC120" s="42">
        <v>106.5</v>
      </c>
      <c r="AD120" s="42">
        <v>109.9</v>
      </c>
      <c r="AE120" s="42">
        <v>109.4</v>
      </c>
      <c r="AF120" s="42">
        <v>109.4</v>
      </c>
      <c r="AG120" s="42">
        <v>109.4</v>
      </c>
      <c r="AH120" s="42">
        <v>109.4</v>
      </c>
      <c r="AI120" s="42">
        <v>106.7</v>
      </c>
      <c r="AJ120" s="42">
        <v>106.7</v>
      </c>
      <c r="AK120" s="42">
        <v>106.7</v>
      </c>
      <c r="AL120" s="42">
        <v>106.7</v>
      </c>
      <c r="AM120" s="42">
        <v>111.8</v>
      </c>
      <c r="AN120" s="42">
        <v>111.8</v>
      </c>
      <c r="AO120" s="42">
        <v>111.8</v>
      </c>
      <c r="AP120" s="42">
        <v>111.8</v>
      </c>
      <c r="AQ120" s="42">
        <v>117</v>
      </c>
      <c r="AR120" s="42">
        <v>117</v>
      </c>
      <c r="AS120" s="42">
        <v>117</v>
      </c>
      <c r="AT120" s="42">
        <v>120.9</v>
      </c>
      <c r="AU120" s="42">
        <v>120.9</v>
      </c>
      <c r="AV120" s="42">
        <v>121</v>
      </c>
      <c r="AW120" s="42">
        <v>121</v>
      </c>
      <c r="AX120" s="42">
        <v>121</v>
      </c>
      <c r="AY120" s="42">
        <v>121</v>
      </c>
      <c r="AZ120" s="42">
        <v>121</v>
      </c>
      <c r="BA120" s="42">
        <v>121</v>
      </c>
      <c r="BB120" s="42">
        <v>121</v>
      </c>
      <c r="BC120" s="42">
        <v>121</v>
      </c>
      <c r="BD120" s="42">
        <v>121</v>
      </c>
      <c r="BE120" s="42">
        <v>121</v>
      </c>
      <c r="BF120" s="42">
        <v>121</v>
      </c>
      <c r="BG120" s="42">
        <v>121</v>
      </c>
      <c r="BH120" s="42">
        <v>121</v>
      </c>
      <c r="BI120" s="42">
        <v>121</v>
      </c>
      <c r="BJ120" s="42">
        <v>121</v>
      </c>
      <c r="BK120" s="41">
        <v>4</v>
      </c>
      <c r="BL120" s="42">
        <v>103.6</v>
      </c>
      <c r="BM120" s="42">
        <v>103.6</v>
      </c>
      <c r="BN120" s="42">
        <v>103.6</v>
      </c>
      <c r="BO120" s="42">
        <v>103.6</v>
      </c>
      <c r="BP120" s="42">
        <v>100.2</v>
      </c>
      <c r="BQ120" s="42">
        <v>100.2</v>
      </c>
      <c r="BR120" s="42">
        <v>104.7</v>
      </c>
      <c r="BS120" s="42">
        <v>106.2</v>
      </c>
      <c r="BT120" s="42">
        <v>109.7</v>
      </c>
      <c r="BU120" s="42">
        <v>109.7</v>
      </c>
      <c r="BV120" s="42">
        <v>109.7</v>
      </c>
      <c r="BW120" s="42">
        <v>111.1</v>
      </c>
      <c r="BX120" s="42">
        <v>111.1</v>
      </c>
      <c r="BY120" s="42">
        <v>114.6</v>
      </c>
      <c r="BZ120" s="42">
        <v>116.6</v>
      </c>
      <c r="CA120" s="42">
        <v>116.6</v>
      </c>
      <c r="CB120" s="42">
        <v>115.9</v>
      </c>
      <c r="CC120" s="42">
        <v>116.1</v>
      </c>
      <c r="CD120" s="42">
        <v>118.8</v>
      </c>
      <c r="CE120" s="42">
        <v>118.8</v>
      </c>
      <c r="CF120" s="42">
        <v>119.1</v>
      </c>
      <c r="CG120" s="42">
        <v>119.1</v>
      </c>
      <c r="CH120" s="42">
        <v>120.8</v>
      </c>
      <c r="CI120" s="42">
        <v>120.8</v>
      </c>
      <c r="CJ120" s="42">
        <v>120.1</v>
      </c>
      <c r="CK120" s="42">
        <v>120.1</v>
      </c>
      <c r="CL120" s="42">
        <v>120.1</v>
      </c>
      <c r="CM120" s="42">
        <v>122.1</v>
      </c>
      <c r="CN120" s="42">
        <v>124.3</v>
      </c>
      <c r="CO120" s="42">
        <v>124.8</v>
      </c>
      <c r="CP120" s="42">
        <v>124.9</v>
      </c>
      <c r="CQ120" s="42">
        <v>124.9</v>
      </c>
      <c r="CR120" s="42">
        <v>124.9</v>
      </c>
      <c r="CS120" s="42">
        <v>125.4</v>
      </c>
      <c r="CT120" s="42">
        <v>127.2</v>
      </c>
      <c r="CU120" s="42">
        <v>127.2</v>
      </c>
      <c r="CV120" s="42">
        <v>127.6</v>
      </c>
      <c r="CW120" s="42">
        <v>132.9</v>
      </c>
      <c r="CX120" s="42">
        <v>131.1</v>
      </c>
      <c r="CY120" s="42">
        <v>132</v>
      </c>
      <c r="CZ120" s="42">
        <v>130.69999999999999</v>
      </c>
      <c r="DA120" s="42">
        <v>131.30000000000001</v>
      </c>
      <c r="DB120" s="42">
        <v>131.30000000000001</v>
      </c>
      <c r="DC120" s="42">
        <v>131.30000000000001</v>
      </c>
      <c r="DD120" s="42">
        <v>131.30000000000001</v>
      </c>
      <c r="DE120" s="42">
        <v>131.30000000000001</v>
      </c>
      <c r="DF120" s="42">
        <v>132.1</v>
      </c>
      <c r="DG120" s="42">
        <v>133.19999999999999</v>
      </c>
      <c r="DH120" s="42">
        <v>133.19999999999999</v>
      </c>
      <c r="DI120" s="42">
        <v>137.69999999999999</v>
      </c>
      <c r="DJ120" s="42">
        <v>144.30000000000001</v>
      </c>
      <c r="DK120" s="42">
        <v>144.30000000000001</v>
      </c>
      <c r="DL120" s="42">
        <v>144.30000000000001</v>
      </c>
      <c r="DM120" s="42">
        <v>144.30000000000001</v>
      </c>
      <c r="DN120" s="42">
        <v>153.19999999999999</v>
      </c>
      <c r="DO120" s="42">
        <v>153.19999999999999</v>
      </c>
      <c r="DP120" s="42">
        <v>151.19999999999999</v>
      </c>
      <c r="DQ120" s="42">
        <v>151.19999999999999</v>
      </c>
      <c r="DR120" s="42">
        <v>151.9</v>
      </c>
      <c r="DS120" s="42">
        <v>151.9</v>
      </c>
      <c r="DT120" s="41">
        <v>28</v>
      </c>
      <c r="DU120" s="42">
        <v>102.2</v>
      </c>
      <c r="DV120" s="42">
        <v>102.2</v>
      </c>
      <c r="DW120" s="42">
        <v>102.3</v>
      </c>
      <c r="DX120" s="42">
        <v>102.3</v>
      </c>
      <c r="DY120" s="42">
        <v>102.3</v>
      </c>
      <c r="DZ120" s="42">
        <v>102.6</v>
      </c>
      <c r="EA120" s="42">
        <v>103.7</v>
      </c>
      <c r="EB120" s="42">
        <v>105.1</v>
      </c>
      <c r="EC120" s="42">
        <v>104.7</v>
      </c>
      <c r="ED120" s="42">
        <v>105.4</v>
      </c>
      <c r="EE120" s="42">
        <v>105.4</v>
      </c>
      <c r="EF120" s="42">
        <v>106.1</v>
      </c>
      <c r="EG120" s="42">
        <v>106.9</v>
      </c>
      <c r="EH120" s="42">
        <v>107.8</v>
      </c>
      <c r="EI120" s="42">
        <v>115.2</v>
      </c>
      <c r="EJ120" s="42">
        <v>117.1</v>
      </c>
      <c r="EK120" s="42">
        <v>120.5</v>
      </c>
      <c r="EL120" s="42">
        <v>122.2</v>
      </c>
      <c r="EM120" s="42">
        <v>124.8</v>
      </c>
      <c r="EN120" s="42">
        <v>122.1</v>
      </c>
      <c r="EO120" s="42">
        <v>122.1</v>
      </c>
      <c r="EP120" s="42">
        <v>121.6</v>
      </c>
      <c r="EQ120" s="42">
        <v>121</v>
      </c>
      <c r="ER120" s="42">
        <v>120.9</v>
      </c>
      <c r="ES120" s="42">
        <v>121.2</v>
      </c>
      <c r="ET120" s="42">
        <v>124</v>
      </c>
      <c r="EU120" s="42">
        <v>128.80000000000001</v>
      </c>
      <c r="EV120" s="42">
        <v>130.4</v>
      </c>
      <c r="EW120" s="42">
        <v>132.80000000000001</v>
      </c>
      <c r="EX120" s="42">
        <v>130.9</v>
      </c>
      <c r="EY120" s="42">
        <v>131.6</v>
      </c>
      <c r="EZ120" s="42">
        <v>131.30000000000001</v>
      </c>
      <c r="FA120" s="42">
        <v>131.5</v>
      </c>
      <c r="FB120" s="42">
        <v>131</v>
      </c>
      <c r="FC120" s="42">
        <v>128.5</v>
      </c>
      <c r="FD120" s="42">
        <v>130</v>
      </c>
      <c r="FE120" s="42">
        <v>130</v>
      </c>
      <c r="FF120" s="42">
        <v>129.6</v>
      </c>
      <c r="FG120" s="42">
        <v>129.30000000000001</v>
      </c>
      <c r="FH120" s="42">
        <v>129.80000000000001</v>
      </c>
      <c r="FI120" s="42">
        <v>130.4</v>
      </c>
      <c r="FJ120" s="42">
        <v>130.80000000000001</v>
      </c>
      <c r="FK120" s="42">
        <v>129.80000000000001</v>
      </c>
      <c r="FL120" s="42">
        <v>129.4</v>
      </c>
      <c r="FM120" s="42">
        <v>128.19999999999999</v>
      </c>
      <c r="FN120" s="42">
        <v>129.6</v>
      </c>
      <c r="FO120" s="42">
        <v>130.69999999999999</v>
      </c>
      <c r="FP120" s="42">
        <v>127.8</v>
      </c>
      <c r="FQ120" s="42">
        <v>126.6</v>
      </c>
      <c r="FR120" s="42">
        <v>127.9</v>
      </c>
      <c r="FS120" s="42">
        <v>129.6</v>
      </c>
      <c r="FT120" s="42">
        <v>130.30000000000001</v>
      </c>
      <c r="FU120" s="42">
        <v>130.30000000000001</v>
      </c>
      <c r="FV120" s="42">
        <v>130.1</v>
      </c>
      <c r="FW120" s="42">
        <v>129.6</v>
      </c>
      <c r="FX120" s="42">
        <v>128.35</v>
      </c>
      <c r="FY120" s="42">
        <v>128.55000000000001</v>
      </c>
      <c r="FZ120" s="42">
        <v>126.9</v>
      </c>
      <c r="GA120" s="42">
        <v>127.6</v>
      </c>
      <c r="GB120" s="42">
        <v>129.6</v>
      </c>
    </row>
    <row r="121" spans="1:184" x14ac:dyDescent="0.25">
      <c r="A121" t="s">
        <v>294</v>
      </c>
      <c r="B121" s="37">
        <f>SUM(B122:B125)</f>
        <v>29</v>
      </c>
      <c r="C121" s="38">
        <f t="shared" ref="C121:BJ121" si="100">(C122*$B$122+C123*$B$123+C124*$B$124+C125*$B$125)/$B$121</f>
        <v>100.12068965517241</v>
      </c>
      <c r="D121" s="38">
        <f t="shared" si="100"/>
        <v>100.53448275862068</v>
      </c>
      <c r="E121" s="38">
        <f t="shared" si="100"/>
        <v>100.53448275862068</v>
      </c>
      <c r="F121" s="38">
        <f t="shared" si="100"/>
        <v>100.77586206896552</v>
      </c>
      <c r="G121" s="38">
        <f t="shared" si="100"/>
        <v>100.77586206896552</v>
      </c>
      <c r="H121" s="38">
        <f t="shared" si="100"/>
        <v>100.77586206896552</v>
      </c>
      <c r="I121" s="38">
        <f t="shared" si="100"/>
        <v>100.77586206896552</v>
      </c>
      <c r="J121" s="38">
        <f t="shared" si="100"/>
        <v>100.77586206896552</v>
      </c>
      <c r="K121" s="38">
        <f t="shared" si="100"/>
        <v>100.77586206896552</v>
      </c>
      <c r="L121" s="38">
        <f t="shared" si="100"/>
        <v>101.05172413793103</v>
      </c>
      <c r="M121" s="38">
        <f t="shared" si="100"/>
        <v>101.67241379310344</v>
      </c>
      <c r="N121" s="38">
        <f t="shared" si="100"/>
        <v>104.67586206896551</v>
      </c>
      <c r="O121" s="38">
        <f t="shared" si="100"/>
        <v>104.67586206896551</v>
      </c>
      <c r="P121" s="38">
        <f t="shared" si="100"/>
        <v>104.88275862068966</v>
      </c>
      <c r="Q121" s="38">
        <f t="shared" si="100"/>
        <v>104.88275862068966</v>
      </c>
      <c r="R121" s="38">
        <f t="shared" si="100"/>
        <v>104.79655172413793</v>
      </c>
      <c r="S121" s="38">
        <f t="shared" si="100"/>
        <v>104.88275862068966</v>
      </c>
      <c r="T121" s="38">
        <f t="shared" si="100"/>
        <v>104.88275862068966</v>
      </c>
      <c r="U121" s="38">
        <f t="shared" si="100"/>
        <v>104.88275862068966</v>
      </c>
      <c r="V121" s="38">
        <f t="shared" si="100"/>
        <v>108.14137931034483</v>
      </c>
      <c r="W121" s="38">
        <f t="shared" si="100"/>
        <v>108.14137931034483</v>
      </c>
      <c r="X121" s="38">
        <f t="shared" si="100"/>
        <v>108.14137931034483</v>
      </c>
      <c r="Y121" s="38">
        <f t="shared" si="100"/>
        <v>108.34827586206896</v>
      </c>
      <c r="Z121" s="38">
        <f t="shared" si="100"/>
        <v>108.41724137931034</v>
      </c>
      <c r="AA121" s="38">
        <f t="shared" si="100"/>
        <v>108.41724137931034</v>
      </c>
      <c r="AB121" s="38">
        <f t="shared" si="100"/>
        <v>108.41724137931034</v>
      </c>
      <c r="AC121" s="38">
        <f t="shared" si="100"/>
        <v>108.41724137931034</v>
      </c>
      <c r="AD121" s="38">
        <f t="shared" si="100"/>
        <v>108.41724137931034</v>
      </c>
      <c r="AE121" s="38">
        <f t="shared" si="100"/>
        <v>108.57241379310345</v>
      </c>
      <c r="AF121" s="38">
        <f t="shared" si="100"/>
        <v>109.27931034482758</v>
      </c>
      <c r="AG121" s="38">
        <f t="shared" si="100"/>
        <v>111.69310344827586</v>
      </c>
      <c r="AH121" s="38">
        <f t="shared" si="100"/>
        <v>111.81379310344828</v>
      </c>
      <c r="AI121" s="38">
        <f t="shared" si="100"/>
        <v>111.81379310344828</v>
      </c>
      <c r="AJ121" s="38">
        <f t="shared" si="100"/>
        <v>111.81379310344828</v>
      </c>
      <c r="AK121" s="38">
        <f t="shared" si="100"/>
        <v>111.81379310344828</v>
      </c>
      <c r="AL121" s="38">
        <f t="shared" si="100"/>
        <v>112.03793103448275</v>
      </c>
      <c r="AM121" s="38">
        <f t="shared" si="100"/>
        <v>115.07241379310345</v>
      </c>
      <c r="AN121" s="38">
        <f t="shared" si="100"/>
        <v>115.14137931034483</v>
      </c>
      <c r="AO121" s="38">
        <f t="shared" si="100"/>
        <v>146.15517241379311</v>
      </c>
      <c r="AP121" s="38">
        <f t="shared" si="100"/>
        <v>146.15517241379311</v>
      </c>
      <c r="AQ121" s="38">
        <f t="shared" si="100"/>
        <v>146.4655172413793</v>
      </c>
      <c r="AR121" s="38">
        <f t="shared" si="100"/>
        <v>147.5</v>
      </c>
      <c r="AS121" s="38">
        <f t="shared" si="100"/>
        <v>147.5</v>
      </c>
      <c r="AT121" s="38">
        <f t="shared" si="100"/>
        <v>147.82758620689654</v>
      </c>
      <c r="AU121" s="38">
        <f t="shared" si="100"/>
        <v>148.34482758620689</v>
      </c>
      <c r="AV121" s="38">
        <f t="shared" si="100"/>
        <v>148.34482758620689</v>
      </c>
      <c r="AW121" s="38">
        <f t="shared" si="100"/>
        <v>136.28965517241377</v>
      </c>
      <c r="AX121" s="38">
        <f t="shared" si="100"/>
        <v>139.0655172413793</v>
      </c>
      <c r="AY121" s="38">
        <f t="shared" si="100"/>
        <v>142.0310344827586</v>
      </c>
      <c r="AZ121" s="38">
        <f t="shared" si="100"/>
        <v>142.04827586206895</v>
      </c>
      <c r="BA121" s="38">
        <f t="shared" si="100"/>
        <v>142.04827586206895</v>
      </c>
      <c r="BB121" s="38">
        <f t="shared" si="100"/>
        <v>142.04827586206895</v>
      </c>
      <c r="BC121" s="38">
        <f t="shared" si="100"/>
        <v>142.42758620689654</v>
      </c>
      <c r="BD121" s="38">
        <f t="shared" si="100"/>
        <v>142.32413793103447</v>
      </c>
      <c r="BE121" s="38">
        <f t="shared" si="100"/>
        <v>142.32413793103447</v>
      </c>
      <c r="BF121" s="38">
        <f t="shared" si="100"/>
        <v>143.12068965517241</v>
      </c>
      <c r="BG121" s="38">
        <f t="shared" si="100"/>
        <v>143.12068965517241</v>
      </c>
      <c r="BH121" s="38">
        <f t="shared" si="100"/>
        <v>143.17241379310346</v>
      </c>
      <c r="BI121" s="38">
        <f t="shared" si="100"/>
        <v>143.10344827586206</v>
      </c>
      <c r="BJ121" s="38">
        <f t="shared" si="100"/>
        <v>143.10344827586206</v>
      </c>
      <c r="BK121" s="37">
        <f>SUM(BK122:BK125)</f>
        <v>42</v>
      </c>
      <c r="BL121" s="38">
        <f>(BL122*$BK$122+BL123*$BK$123+BL124*$BK$124+BL125*$BK$125)/$BK$121</f>
        <v>100</v>
      </c>
      <c r="BM121" s="38">
        <f t="shared" ref="BM121:DS121" si="101">(BM122*$BK$122+BM123*$BK$123+BM124*$BK$124+BM125*$BK$125)/$BK$121</f>
        <v>100</v>
      </c>
      <c r="BN121" s="38">
        <f t="shared" si="101"/>
        <v>100</v>
      </c>
      <c r="BO121" s="38">
        <f t="shared" si="101"/>
        <v>100</v>
      </c>
      <c r="BP121" s="38">
        <f t="shared" si="101"/>
        <v>100.34285714285713</v>
      </c>
      <c r="BQ121" s="38">
        <f t="shared" si="101"/>
        <v>100.34285714285713</v>
      </c>
      <c r="BR121" s="38">
        <f t="shared" si="101"/>
        <v>107.17619047619047</v>
      </c>
      <c r="BS121" s="38">
        <f t="shared" si="101"/>
        <v>107.42380952380951</v>
      </c>
      <c r="BT121" s="38">
        <f t="shared" si="101"/>
        <v>110.47142857142856</v>
      </c>
      <c r="BU121" s="38">
        <f t="shared" si="101"/>
        <v>110.31904761904761</v>
      </c>
      <c r="BV121" s="38">
        <f t="shared" si="101"/>
        <v>110.58571428571427</v>
      </c>
      <c r="BW121" s="38">
        <f t="shared" si="101"/>
        <v>111.72380952380952</v>
      </c>
      <c r="BX121" s="38">
        <f t="shared" si="101"/>
        <v>111.72380952380952</v>
      </c>
      <c r="BY121" s="38">
        <f t="shared" si="101"/>
        <v>111.72380952380952</v>
      </c>
      <c r="BZ121" s="38">
        <f t="shared" si="101"/>
        <v>111.78095238095236</v>
      </c>
      <c r="CA121" s="38">
        <f t="shared" si="101"/>
        <v>111.78095238095236</v>
      </c>
      <c r="CB121" s="38">
        <f t="shared" si="101"/>
        <v>112.08571428571427</v>
      </c>
      <c r="CC121" s="38">
        <f t="shared" si="101"/>
        <v>112.21904761904761</v>
      </c>
      <c r="CD121" s="38">
        <f t="shared" si="101"/>
        <v>112.21904761904761</v>
      </c>
      <c r="CE121" s="38">
        <f t="shared" si="101"/>
        <v>112.52380952380952</v>
      </c>
      <c r="CF121" s="38">
        <f t="shared" si="101"/>
        <v>113.0190476190476</v>
      </c>
      <c r="CG121" s="38">
        <f t="shared" si="101"/>
        <v>113.22857142857141</v>
      </c>
      <c r="CH121" s="38">
        <f t="shared" si="101"/>
        <v>113.13333333333333</v>
      </c>
      <c r="CI121" s="38">
        <f t="shared" si="101"/>
        <v>113.13333333333333</v>
      </c>
      <c r="CJ121" s="38">
        <f t="shared" si="101"/>
        <v>113.13333333333333</v>
      </c>
      <c r="CK121" s="38">
        <f t="shared" si="101"/>
        <v>112.9047619047619</v>
      </c>
      <c r="CL121" s="38">
        <f t="shared" si="101"/>
        <v>112.9047619047619</v>
      </c>
      <c r="CM121" s="38">
        <f t="shared" si="101"/>
        <v>114.67142857142859</v>
      </c>
      <c r="CN121" s="38">
        <f t="shared" si="101"/>
        <v>115.73809523809524</v>
      </c>
      <c r="CO121" s="38">
        <f t="shared" si="101"/>
        <v>115.71904761904764</v>
      </c>
      <c r="CP121" s="38">
        <f t="shared" si="101"/>
        <v>115.71904761904764</v>
      </c>
      <c r="CQ121" s="38">
        <f t="shared" si="101"/>
        <v>115.71904761904764</v>
      </c>
      <c r="CR121" s="38">
        <f t="shared" si="101"/>
        <v>117.87142857142858</v>
      </c>
      <c r="CS121" s="38">
        <f t="shared" si="101"/>
        <v>118.00476190476192</v>
      </c>
      <c r="CT121" s="38">
        <f t="shared" si="101"/>
        <v>118.02380952380952</v>
      </c>
      <c r="CU121" s="38">
        <f t="shared" si="101"/>
        <v>119.05952380952381</v>
      </c>
      <c r="CV121" s="38">
        <f t="shared" si="101"/>
        <v>119.05952380952381</v>
      </c>
      <c r="CW121" s="38">
        <f t="shared" si="101"/>
        <v>119.28809523809525</v>
      </c>
      <c r="CX121" s="38">
        <f t="shared" si="101"/>
        <v>119.63333333333334</v>
      </c>
      <c r="CY121" s="38">
        <f t="shared" si="101"/>
        <v>119.84761904761906</v>
      </c>
      <c r="CZ121" s="38">
        <f t="shared" si="101"/>
        <v>120</v>
      </c>
      <c r="DA121" s="38">
        <f t="shared" si="101"/>
        <v>120.0952380952381</v>
      </c>
      <c r="DB121" s="38">
        <f t="shared" si="101"/>
        <v>120.15238095238094</v>
      </c>
      <c r="DC121" s="38">
        <f t="shared" si="101"/>
        <v>120.15238095238094</v>
      </c>
      <c r="DD121" s="38">
        <f t="shared" si="101"/>
        <v>120.28571428571429</v>
      </c>
      <c r="DE121" s="38">
        <f t="shared" si="101"/>
        <v>120.28571428571429</v>
      </c>
      <c r="DF121" s="38">
        <f t="shared" si="101"/>
        <v>120.75238095238096</v>
      </c>
      <c r="DG121" s="38">
        <f t="shared" si="101"/>
        <v>132.31428571428575</v>
      </c>
      <c r="DH121" s="38">
        <f t="shared" si="101"/>
        <v>132.31428571428575</v>
      </c>
      <c r="DI121" s="38">
        <f t="shared" si="101"/>
        <v>132.31428571428575</v>
      </c>
      <c r="DJ121" s="38">
        <f t="shared" si="101"/>
        <v>132.39047619047619</v>
      </c>
      <c r="DK121" s="38">
        <f t="shared" si="101"/>
        <v>132.39047619047619</v>
      </c>
      <c r="DL121" s="38">
        <f t="shared" si="101"/>
        <v>132.39047619047619</v>
      </c>
      <c r="DM121" s="38">
        <f t="shared" si="101"/>
        <v>132.39047619047619</v>
      </c>
      <c r="DN121" s="38">
        <f t="shared" si="101"/>
        <v>148.7904761904762</v>
      </c>
      <c r="DO121" s="38">
        <f t="shared" si="101"/>
        <v>149.0952380952381</v>
      </c>
      <c r="DP121" s="38">
        <f t="shared" si="101"/>
        <v>149.0952380952381</v>
      </c>
      <c r="DQ121" s="38">
        <f t="shared" si="101"/>
        <v>151.66666666666666</v>
      </c>
      <c r="DR121" s="38">
        <f t="shared" si="101"/>
        <v>152.16190476190474</v>
      </c>
      <c r="DS121" s="38">
        <f t="shared" si="101"/>
        <v>152.16190476190474</v>
      </c>
      <c r="DT121" s="37">
        <f>SUM(DT122:DT125)</f>
        <v>51</v>
      </c>
      <c r="DU121" s="39">
        <f>(DU122*$DT$122+DU123*$DT$123+DU124*$DT$124+DU125*$DT$125)/$DT$121</f>
        <v>106.79019607843138</v>
      </c>
      <c r="DV121" s="39">
        <f t="shared" ref="DV121:GB121" si="102">(DV122*$DT$122+DV123*$DT$123+DV124*$DT$124+DV125*$DT$125)/$DT$121</f>
        <v>106.70784313725491</v>
      </c>
      <c r="DW121" s="39">
        <f t="shared" si="102"/>
        <v>106.70784313725491</v>
      </c>
      <c r="DX121" s="39">
        <f t="shared" si="102"/>
        <v>106.73529411764706</v>
      </c>
      <c r="DY121" s="39">
        <f t="shared" si="102"/>
        <v>106.73529411764706</v>
      </c>
      <c r="DZ121" s="39">
        <f t="shared" si="102"/>
        <v>106.74901960784315</v>
      </c>
      <c r="EA121" s="39">
        <f t="shared" si="102"/>
        <v>107.27058823529413</v>
      </c>
      <c r="EB121" s="39">
        <f t="shared" si="102"/>
        <v>107.25686274509805</v>
      </c>
      <c r="EC121" s="39">
        <f t="shared" si="102"/>
        <v>107.34901960784315</v>
      </c>
      <c r="ED121" s="39">
        <f t="shared" si="102"/>
        <v>107.84313725490196</v>
      </c>
      <c r="EE121" s="39">
        <f t="shared" si="102"/>
        <v>108.80784313725489</v>
      </c>
      <c r="EF121" s="39">
        <f t="shared" si="102"/>
        <v>108.84901960784312</v>
      </c>
      <c r="EG121" s="39">
        <f t="shared" si="102"/>
        <v>108.84901960784312</v>
      </c>
      <c r="EH121" s="39">
        <f t="shared" si="102"/>
        <v>108.84901960784312</v>
      </c>
      <c r="EI121" s="39">
        <f t="shared" si="102"/>
        <v>111.55490196078431</v>
      </c>
      <c r="EJ121" s="39">
        <f t="shared" si="102"/>
        <v>112.00980392156863</v>
      </c>
      <c r="EK121" s="39">
        <f t="shared" si="102"/>
        <v>112.13333333333333</v>
      </c>
      <c r="EL121" s="39">
        <f t="shared" si="102"/>
        <v>112.13333333333333</v>
      </c>
      <c r="EM121" s="39">
        <f t="shared" si="102"/>
        <v>112.21568627450981</v>
      </c>
      <c r="EN121" s="39">
        <f t="shared" si="102"/>
        <v>112.21568627450981</v>
      </c>
      <c r="EO121" s="39">
        <f t="shared" si="102"/>
        <v>112.24313725490195</v>
      </c>
      <c r="EP121" s="39">
        <f t="shared" si="102"/>
        <v>112.24313725490195</v>
      </c>
      <c r="EQ121" s="39">
        <f t="shared" si="102"/>
        <v>112.21568627450981</v>
      </c>
      <c r="ER121" s="39">
        <f t="shared" si="102"/>
        <v>106.53333333333333</v>
      </c>
      <c r="ES121" s="39">
        <f t="shared" si="102"/>
        <v>106.43725490196077</v>
      </c>
      <c r="ET121" s="39">
        <f t="shared" si="102"/>
        <v>107.01176470588236</v>
      </c>
      <c r="EU121" s="39">
        <f t="shared" si="102"/>
        <v>106.95686274509802</v>
      </c>
      <c r="EV121" s="39">
        <f t="shared" si="102"/>
        <v>107.38235294117646</v>
      </c>
      <c r="EW121" s="39">
        <f t="shared" si="102"/>
        <v>107.78235294117647</v>
      </c>
      <c r="EX121" s="39">
        <f t="shared" si="102"/>
        <v>107.86470588235295</v>
      </c>
      <c r="EY121" s="39">
        <f t="shared" si="102"/>
        <v>107.87843137254902</v>
      </c>
      <c r="EZ121" s="39">
        <f t="shared" si="102"/>
        <v>107.96078431372548</v>
      </c>
      <c r="FA121" s="39">
        <f t="shared" si="102"/>
        <v>107.96078431372548</v>
      </c>
      <c r="FB121" s="39">
        <f t="shared" si="102"/>
        <v>107.96078431372548</v>
      </c>
      <c r="FC121" s="39">
        <f t="shared" si="102"/>
        <v>108.17647058823529</v>
      </c>
      <c r="FD121" s="39">
        <f t="shared" si="102"/>
        <v>108.17647058823529</v>
      </c>
      <c r="FE121" s="39">
        <f t="shared" si="102"/>
        <v>108.28627450980393</v>
      </c>
      <c r="FF121" s="39">
        <f t="shared" si="102"/>
        <v>108.27254901960784</v>
      </c>
      <c r="FG121" s="39">
        <f t="shared" si="102"/>
        <v>108.57450980392157</v>
      </c>
      <c r="FH121" s="39">
        <f t="shared" si="102"/>
        <v>136.98823529411763</v>
      </c>
      <c r="FI121" s="39">
        <f t="shared" si="102"/>
        <v>137.00196078431372</v>
      </c>
      <c r="FJ121" s="39">
        <f t="shared" si="102"/>
        <v>137.00196078431372</v>
      </c>
      <c r="FK121" s="39">
        <f t="shared" si="102"/>
        <v>140.69607843137254</v>
      </c>
      <c r="FL121" s="39">
        <f t="shared" si="102"/>
        <v>140.70980392156864</v>
      </c>
      <c r="FM121" s="39">
        <f t="shared" si="102"/>
        <v>140.94509803921571</v>
      </c>
      <c r="FN121" s="39">
        <f t="shared" si="102"/>
        <v>140.94509803921571</v>
      </c>
      <c r="FO121" s="39">
        <f t="shared" si="102"/>
        <v>140.94509803921571</v>
      </c>
      <c r="FP121" s="39">
        <f t="shared" si="102"/>
        <v>141.02745098039216</v>
      </c>
      <c r="FQ121" s="39">
        <f t="shared" si="102"/>
        <v>143.19019607843137</v>
      </c>
      <c r="FR121" s="38">
        <f t="shared" si="102"/>
        <v>143.16274509803921</v>
      </c>
      <c r="FS121" s="38">
        <f t="shared" si="102"/>
        <v>143.21764705882353</v>
      </c>
      <c r="FT121" s="38">
        <f t="shared" si="102"/>
        <v>143.25882352941176</v>
      </c>
      <c r="FU121" s="38">
        <f t="shared" si="102"/>
        <v>143.30000000000001</v>
      </c>
      <c r="FV121" s="38">
        <f t="shared" si="102"/>
        <v>143.4078431372549</v>
      </c>
      <c r="FW121" s="38">
        <f t="shared" si="102"/>
        <v>143.39411764705881</v>
      </c>
      <c r="FX121" s="38">
        <f t="shared" si="102"/>
        <v>143.39411764705881</v>
      </c>
      <c r="FY121" s="38">
        <f t="shared" si="102"/>
        <v>143.52745098039216</v>
      </c>
      <c r="FZ121" s="38">
        <f t="shared" si="102"/>
        <v>143.52745098039216</v>
      </c>
      <c r="GA121" s="38">
        <f t="shared" si="102"/>
        <v>143.71960784313725</v>
      </c>
      <c r="GB121" s="38">
        <f t="shared" si="102"/>
        <v>143.71176470588233</v>
      </c>
    </row>
    <row r="122" spans="1:184" s="40" customFormat="1" ht="12" x14ac:dyDescent="0.2">
      <c r="A122" s="40" t="s">
        <v>295</v>
      </c>
      <c r="B122" s="41">
        <v>5</v>
      </c>
      <c r="C122" s="42">
        <v>100.7</v>
      </c>
      <c r="D122" s="42">
        <v>103.1</v>
      </c>
      <c r="E122" s="42">
        <v>103.1</v>
      </c>
      <c r="F122" s="42">
        <v>104.5</v>
      </c>
      <c r="G122" s="42">
        <v>104.5</v>
      </c>
      <c r="H122" s="42">
        <v>104.5</v>
      </c>
      <c r="I122" s="42">
        <v>104.5</v>
      </c>
      <c r="J122" s="42">
        <v>104.5</v>
      </c>
      <c r="K122" s="42">
        <v>104.5</v>
      </c>
      <c r="L122" s="42">
        <v>106.1</v>
      </c>
      <c r="M122" s="42">
        <v>109.7</v>
      </c>
      <c r="N122" s="42">
        <v>109.7</v>
      </c>
      <c r="O122" s="42">
        <v>109.7</v>
      </c>
      <c r="P122" s="42">
        <v>110.9</v>
      </c>
      <c r="Q122" s="42">
        <v>110.9</v>
      </c>
      <c r="R122" s="42">
        <v>110.4</v>
      </c>
      <c r="S122" s="42">
        <v>110.9</v>
      </c>
      <c r="T122" s="42">
        <v>110.9</v>
      </c>
      <c r="U122" s="42">
        <v>110.9</v>
      </c>
      <c r="V122" s="42">
        <v>115.4</v>
      </c>
      <c r="W122" s="42">
        <v>115.4</v>
      </c>
      <c r="X122" s="42">
        <v>115.4</v>
      </c>
      <c r="Y122" s="42">
        <v>116.6</v>
      </c>
      <c r="Z122" s="42">
        <v>117</v>
      </c>
      <c r="AA122" s="42">
        <v>117</v>
      </c>
      <c r="AB122" s="42">
        <v>117</v>
      </c>
      <c r="AC122" s="42">
        <v>117</v>
      </c>
      <c r="AD122" s="42">
        <v>117</v>
      </c>
      <c r="AE122" s="42">
        <v>117.9</v>
      </c>
      <c r="AF122" s="42">
        <v>122</v>
      </c>
      <c r="AG122" s="42">
        <v>124.7</v>
      </c>
      <c r="AH122" s="42">
        <v>125.4</v>
      </c>
      <c r="AI122" s="42">
        <v>125.4</v>
      </c>
      <c r="AJ122" s="42">
        <v>125.4</v>
      </c>
      <c r="AK122" s="42">
        <v>125.4</v>
      </c>
      <c r="AL122" s="42">
        <v>126.7</v>
      </c>
      <c r="AM122" s="42">
        <v>126.7</v>
      </c>
      <c r="AN122" s="42">
        <v>127.1</v>
      </c>
      <c r="AO122" s="42">
        <v>127.1</v>
      </c>
      <c r="AP122" s="42">
        <v>127.1</v>
      </c>
      <c r="AQ122" s="42">
        <v>128.9</v>
      </c>
      <c r="AR122" s="42">
        <v>131.30000000000001</v>
      </c>
      <c r="AS122" s="42">
        <v>131.30000000000001</v>
      </c>
      <c r="AT122" s="42">
        <v>133.19999999999999</v>
      </c>
      <c r="AU122" s="42">
        <v>136.19999999999999</v>
      </c>
      <c r="AV122" s="42">
        <v>136.19999999999999</v>
      </c>
      <c r="AW122" s="42">
        <v>136.19999999999999</v>
      </c>
      <c r="AX122" s="42">
        <v>137.9</v>
      </c>
      <c r="AY122" s="42">
        <v>137.6</v>
      </c>
      <c r="AZ122" s="42">
        <v>137.6</v>
      </c>
      <c r="BA122" s="42">
        <v>137.6</v>
      </c>
      <c r="BB122" s="42">
        <v>137.6</v>
      </c>
      <c r="BC122" s="42">
        <v>139.80000000000001</v>
      </c>
      <c r="BD122" s="42">
        <v>139.19999999999999</v>
      </c>
      <c r="BE122" s="42">
        <v>139.19999999999999</v>
      </c>
      <c r="BF122" s="42">
        <v>138.5</v>
      </c>
      <c r="BG122" s="42">
        <v>138.5</v>
      </c>
      <c r="BH122" s="42">
        <v>138.80000000000001</v>
      </c>
      <c r="BI122" s="42">
        <v>138.4</v>
      </c>
      <c r="BJ122" s="42">
        <v>138.4</v>
      </c>
      <c r="BK122" s="41">
        <v>8</v>
      </c>
      <c r="BL122" s="42">
        <v>100</v>
      </c>
      <c r="BM122" s="42">
        <v>100</v>
      </c>
      <c r="BN122" s="42">
        <v>100</v>
      </c>
      <c r="BO122" s="42">
        <v>100</v>
      </c>
      <c r="BP122" s="42">
        <v>100</v>
      </c>
      <c r="BQ122" s="42">
        <v>100</v>
      </c>
      <c r="BR122" s="42">
        <v>100</v>
      </c>
      <c r="BS122" s="42">
        <v>101.3</v>
      </c>
      <c r="BT122" s="42">
        <v>117.3</v>
      </c>
      <c r="BU122" s="42">
        <v>116.5</v>
      </c>
      <c r="BV122" s="42">
        <v>117.9</v>
      </c>
      <c r="BW122" s="42">
        <v>119</v>
      </c>
      <c r="BX122" s="42">
        <v>119</v>
      </c>
      <c r="BY122" s="42">
        <v>119</v>
      </c>
      <c r="BZ122" s="42">
        <v>119.3</v>
      </c>
      <c r="CA122" s="42">
        <v>119.3</v>
      </c>
      <c r="CB122" s="42">
        <v>120.9</v>
      </c>
      <c r="CC122" s="42">
        <v>121.6</v>
      </c>
      <c r="CD122" s="42">
        <v>121.6</v>
      </c>
      <c r="CE122" s="42">
        <v>123.2</v>
      </c>
      <c r="CF122" s="42">
        <v>125.8</v>
      </c>
      <c r="CG122" s="42">
        <v>126.9</v>
      </c>
      <c r="CH122" s="42">
        <v>126.4</v>
      </c>
      <c r="CI122" s="42">
        <v>126.4</v>
      </c>
      <c r="CJ122" s="42">
        <v>126.4</v>
      </c>
      <c r="CK122" s="42">
        <v>125.2</v>
      </c>
      <c r="CL122" s="42">
        <v>125.2</v>
      </c>
      <c r="CM122" s="42">
        <v>125.3</v>
      </c>
      <c r="CN122" s="42">
        <v>130.9</v>
      </c>
      <c r="CO122" s="42">
        <v>130.80000000000001</v>
      </c>
      <c r="CP122" s="42">
        <v>130.80000000000001</v>
      </c>
      <c r="CQ122" s="42">
        <v>130.80000000000001</v>
      </c>
      <c r="CR122" s="42">
        <v>142.1</v>
      </c>
      <c r="CS122" s="42">
        <v>142.80000000000001</v>
      </c>
      <c r="CT122" s="42">
        <v>142.9</v>
      </c>
      <c r="CU122" s="42">
        <v>142.9</v>
      </c>
      <c r="CV122" s="42">
        <v>142.9</v>
      </c>
      <c r="CW122" s="42">
        <v>144.1</v>
      </c>
      <c r="CX122" s="42">
        <v>144.1</v>
      </c>
      <c r="CY122" s="42">
        <v>144.1</v>
      </c>
      <c r="CZ122" s="42">
        <v>144.9</v>
      </c>
      <c r="DA122" s="42">
        <v>145.4</v>
      </c>
      <c r="DB122" s="42">
        <v>145.4</v>
      </c>
      <c r="DC122" s="42">
        <v>145.4</v>
      </c>
      <c r="DD122" s="42">
        <v>146.1</v>
      </c>
      <c r="DE122" s="42">
        <v>146.1</v>
      </c>
      <c r="DF122" s="42">
        <v>146.30000000000001</v>
      </c>
      <c r="DG122" s="42">
        <v>152.69999999999999</v>
      </c>
      <c r="DH122" s="42">
        <v>152.69999999999999</v>
      </c>
      <c r="DI122" s="42">
        <v>152.69999999999999</v>
      </c>
      <c r="DJ122" s="42">
        <v>153.1</v>
      </c>
      <c r="DK122" s="42">
        <v>153.1</v>
      </c>
      <c r="DL122" s="42">
        <v>153.1</v>
      </c>
      <c r="DM122" s="42">
        <v>153.1</v>
      </c>
      <c r="DN122" s="42">
        <v>153.1</v>
      </c>
      <c r="DO122" s="42">
        <v>154.69999999999999</v>
      </c>
      <c r="DP122" s="42">
        <v>154.69999999999999</v>
      </c>
      <c r="DQ122" s="42">
        <v>154.69999999999999</v>
      </c>
      <c r="DR122" s="42">
        <v>157.30000000000001</v>
      </c>
      <c r="DS122" s="42">
        <v>157.30000000000001</v>
      </c>
      <c r="DT122" s="41">
        <v>7</v>
      </c>
      <c r="DU122" s="42">
        <v>100.1</v>
      </c>
      <c r="DV122" s="42">
        <v>99.5</v>
      </c>
      <c r="DW122" s="42">
        <v>99.5</v>
      </c>
      <c r="DX122" s="42">
        <v>99.7</v>
      </c>
      <c r="DY122" s="42">
        <v>99.7</v>
      </c>
      <c r="DZ122" s="42">
        <v>99.8</v>
      </c>
      <c r="EA122" s="42">
        <v>102.8</v>
      </c>
      <c r="EB122" s="42">
        <v>102.7</v>
      </c>
      <c r="EC122" s="42">
        <v>101.4</v>
      </c>
      <c r="ED122" s="42">
        <v>105</v>
      </c>
      <c r="EE122" s="42">
        <v>109.2</v>
      </c>
      <c r="EF122" s="42">
        <v>109.1</v>
      </c>
      <c r="EG122" s="42">
        <v>109.1</v>
      </c>
      <c r="EH122" s="42">
        <v>109.1</v>
      </c>
      <c r="EI122" s="42">
        <v>119.3</v>
      </c>
      <c r="EJ122" s="42">
        <v>119.7</v>
      </c>
      <c r="EK122" s="42">
        <v>120.6</v>
      </c>
      <c r="EL122" s="42">
        <v>120.6</v>
      </c>
      <c r="EM122" s="42">
        <v>121.2</v>
      </c>
      <c r="EN122" s="42">
        <v>121.2</v>
      </c>
      <c r="EO122" s="42">
        <v>121.4</v>
      </c>
      <c r="EP122" s="42">
        <v>121.4</v>
      </c>
      <c r="EQ122" s="42">
        <v>121.2</v>
      </c>
      <c r="ER122" s="42">
        <v>121.4</v>
      </c>
      <c r="ES122" s="42">
        <v>120.7</v>
      </c>
      <c r="ET122" s="42">
        <v>120.6</v>
      </c>
      <c r="EU122" s="42">
        <v>120.2</v>
      </c>
      <c r="EV122" s="42">
        <v>123.3</v>
      </c>
      <c r="EW122" s="42">
        <v>124.5</v>
      </c>
      <c r="EX122" s="42">
        <v>124.3</v>
      </c>
      <c r="EY122" s="42">
        <v>124.4</v>
      </c>
      <c r="EZ122" s="42">
        <v>124</v>
      </c>
      <c r="FA122" s="42">
        <v>124</v>
      </c>
      <c r="FB122" s="42">
        <v>124</v>
      </c>
      <c r="FC122" s="42">
        <v>124</v>
      </c>
      <c r="FD122" s="42">
        <v>124</v>
      </c>
      <c r="FE122" s="42">
        <v>124.8</v>
      </c>
      <c r="FF122" s="42">
        <v>124.7</v>
      </c>
      <c r="FG122" s="42">
        <v>126.9</v>
      </c>
      <c r="FH122" s="42">
        <v>127.4</v>
      </c>
      <c r="FI122" s="42">
        <v>127.5</v>
      </c>
      <c r="FJ122" s="42">
        <v>127.5</v>
      </c>
      <c r="FK122" s="42">
        <v>127.7</v>
      </c>
      <c r="FL122" s="42">
        <v>127.8</v>
      </c>
      <c r="FM122" s="42">
        <v>127.8</v>
      </c>
      <c r="FN122" s="42">
        <v>127.8</v>
      </c>
      <c r="FO122" s="42">
        <v>127.8</v>
      </c>
      <c r="FP122" s="42">
        <v>128.4</v>
      </c>
      <c r="FQ122" s="42">
        <v>132.5</v>
      </c>
      <c r="FR122" s="42">
        <v>132.30000000000001</v>
      </c>
      <c r="FS122" s="42">
        <v>132.69999999999999</v>
      </c>
      <c r="FT122" s="42">
        <v>133</v>
      </c>
      <c r="FU122" s="42">
        <v>133.30000000000001</v>
      </c>
      <c r="FV122" s="42">
        <v>133.4</v>
      </c>
      <c r="FW122" s="42">
        <v>133.35714285714286</v>
      </c>
      <c r="FX122" s="42">
        <v>133.35714285714286</v>
      </c>
      <c r="FY122" s="42">
        <v>133.35714285714286</v>
      </c>
      <c r="FZ122" s="42">
        <v>133.35714285714286</v>
      </c>
      <c r="GA122" s="42">
        <v>134.75714285714287</v>
      </c>
      <c r="GB122" s="42">
        <v>134.69999999999999</v>
      </c>
    </row>
    <row r="123" spans="1:184" s="40" customFormat="1" ht="12" x14ac:dyDescent="0.2">
      <c r="A123" s="40" t="s">
        <v>296</v>
      </c>
      <c r="B123" s="41">
        <v>4</v>
      </c>
      <c r="C123" s="42">
        <v>100</v>
      </c>
      <c r="D123" s="42">
        <v>100</v>
      </c>
      <c r="E123" s="42">
        <v>100</v>
      </c>
      <c r="F123" s="42">
        <v>100</v>
      </c>
      <c r="G123" s="42">
        <v>100</v>
      </c>
      <c r="H123" s="42">
        <v>100</v>
      </c>
      <c r="I123" s="42">
        <v>100</v>
      </c>
      <c r="J123" s="42">
        <v>100</v>
      </c>
      <c r="K123" s="42">
        <v>100</v>
      </c>
      <c r="L123" s="42">
        <v>100</v>
      </c>
      <c r="M123" s="42">
        <v>100</v>
      </c>
      <c r="N123" s="42">
        <v>121.3</v>
      </c>
      <c r="O123" s="42">
        <v>121.3</v>
      </c>
      <c r="P123" s="42">
        <v>121.3</v>
      </c>
      <c r="Q123" s="42">
        <v>121.3</v>
      </c>
      <c r="R123" s="42">
        <v>121.3</v>
      </c>
      <c r="S123" s="42">
        <v>121.3</v>
      </c>
      <c r="T123" s="42">
        <v>121.3</v>
      </c>
      <c r="U123" s="42">
        <v>121.3</v>
      </c>
      <c r="V123" s="42">
        <v>139.30000000000001</v>
      </c>
      <c r="W123" s="42">
        <v>139.30000000000001</v>
      </c>
      <c r="X123" s="42">
        <v>139.30000000000001</v>
      </c>
      <c r="Y123" s="42">
        <v>139.30000000000001</v>
      </c>
      <c r="Z123" s="42">
        <v>139.30000000000001</v>
      </c>
      <c r="AA123" s="42">
        <v>139.30000000000001</v>
      </c>
      <c r="AB123" s="42">
        <v>139.30000000000001</v>
      </c>
      <c r="AC123" s="42">
        <v>139.30000000000001</v>
      </c>
      <c r="AD123" s="42">
        <v>139.30000000000001</v>
      </c>
      <c r="AE123" s="42">
        <v>139.30000000000001</v>
      </c>
      <c r="AF123" s="42">
        <v>139.30000000000001</v>
      </c>
      <c r="AG123" s="42">
        <v>139.30000000000001</v>
      </c>
      <c r="AH123" s="42">
        <v>139.30000000000001</v>
      </c>
      <c r="AI123" s="42">
        <v>139.30000000000001</v>
      </c>
      <c r="AJ123" s="42">
        <v>139.30000000000001</v>
      </c>
      <c r="AK123" s="42">
        <v>139.30000000000001</v>
      </c>
      <c r="AL123" s="42">
        <v>139.30000000000001</v>
      </c>
      <c r="AM123" s="42">
        <v>161.30000000000001</v>
      </c>
      <c r="AN123" s="42">
        <v>161.30000000000001</v>
      </c>
      <c r="AO123" s="42">
        <v>193.3</v>
      </c>
      <c r="AP123" s="42">
        <v>193.3</v>
      </c>
      <c r="AQ123" s="42">
        <v>193.3</v>
      </c>
      <c r="AR123" s="42">
        <v>197.8</v>
      </c>
      <c r="AS123" s="42">
        <v>197.8</v>
      </c>
      <c r="AT123" s="42">
        <v>197.8</v>
      </c>
      <c r="AU123" s="42">
        <v>197.8</v>
      </c>
      <c r="AV123" s="42">
        <v>197.8</v>
      </c>
      <c r="AW123" s="42">
        <v>197.8</v>
      </c>
      <c r="AX123" s="42">
        <v>215.8</v>
      </c>
      <c r="AY123" s="42">
        <v>237.8</v>
      </c>
      <c r="AZ123" s="42">
        <v>237.8</v>
      </c>
      <c r="BA123" s="42">
        <v>237.8</v>
      </c>
      <c r="BB123" s="42">
        <v>237.8</v>
      </c>
      <c r="BC123" s="42">
        <v>237.8</v>
      </c>
      <c r="BD123" s="42">
        <v>237.8</v>
      </c>
      <c r="BE123" s="42">
        <v>237.8</v>
      </c>
      <c r="BF123" s="42">
        <v>237.8</v>
      </c>
      <c r="BG123" s="42">
        <v>237.8</v>
      </c>
      <c r="BH123" s="42">
        <v>237.8</v>
      </c>
      <c r="BI123" s="42">
        <v>237.8</v>
      </c>
      <c r="BJ123" s="42">
        <v>237.8</v>
      </c>
      <c r="BK123" s="41">
        <v>5</v>
      </c>
      <c r="BL123" s="42">
        <v>100</v>
      </c>
      <c r="BM123" s="42">
        <v>100</v>
      </c>
      <c r="BN123" s="42">
        <v>100</v>
      </c>
      <c r="BO123" s="42">
        <v>100</v>
      </c>
      <c r="BP123" s="42">
        <v>100</v>
      </c>
      <c r="BQ123" s="42">
        <v>100</v>
      </c>
      <c r="BR123" s="42">
        <v>100</v>
      </c>
      <c r="BS123" s="42">
        <v>100</v>
      </c>
      <c r="BT123" s="42">
        <v>100</v>
      </c>
      <c r="BU123" s="42">
        <v>100</v>
      </c>
      <c r="BV123" s="42">
        <v>100</v>
      </c>
      <c r="BW123" s="42">
        <v>107.8</v>
      </c>
      <c r="BX123" s="42">
        <v>107.8</v>
      </c>
      <c r="BY123" s="42">
        <v>107.8</v>
      </c>
      <c r="BZ123" s="42">
        <v>107.8</v>
      </c>
      <c r="CA123" s="42">
        <v>107.8</v>
      </c>
      <c r="CB123" s="42">
        <v>107.8</v>
      </c>
      <c r="CC123" s="42">
        <v>107.8</v>
      </c>
      <c r="CD123" s="42">
        <v>107.8</v>
      </c>
      <c r="CE123" s="42">
        <v>107.8</v>
      </c>
      <c r="CF123" s="42">
        <v>107.8</v>
      </c>
      <c r="CG123" s="42">
        <v>107.8</v>
      </c>
      <c r="CH123" s="42">
        <v>107.8</v>
      </c>
      <c r="CI123" s="42">
        <v>107.8</v>
      </c>
      <c r="CJ123" s="42">
        <v>107.8</v>
      </c>
      <c r="CK123" s="42">
        <v>107.8</v>
      </c>
      <c r="CL123" s="42">
        <v>107.8</v>
      </c>
      <c r="CM123" s="42">
        <v>119.6</v>
      </c>
      <c r="CN123" s="42">
        <v>119.6</v>
      </c>
      <c r="CO123" s="42">
        <v>119.6</v>
      </c>
      <c r="CP123" s="42">
        <v>119.6</v>
      </c>
      <c r="CQ123" s="42">
        <v>119.6</v>
      </c>
      <c r="CR123" s="42">
        <v>119.6</v>
      </c>
      <c r="CS123" s="42">
        <v>119.6</v>
      </c>
      <c r="CT123" s="42">
        <v>119.6</v>
      </c>
      <c r="CU123" s="42">
        <v>119.6</v>
      </c>
      <c r="CV123" s="42">
        <v>119.6</v>
      </c>
      <c r="CW123" s="42">
        <v>119.6</v>
      </c>
      <c r="CX123" s="42">
        <v>122.5</v>
      </c>
      <c r="CY123" s="42">
        <v>124.3</v>
      </c>
      <c r="CZ123" s="42">
        <v>124.3</v>
      </c>
      <c r="DA123" s="42">
        <v>124.3</v>
      </c>
      <c r="DB123" s="42">
        <v>124.3</v>
      </c>
      <c r="DC123" s="42">
        <v>124.3</v>
      </c>
      <c r="DD123" s="42">
        <v>124.3</v>
      </c>
      <c r="DE123" s="42">
        <v>124.3</v>
      </c>
      <c r="DF123" s="42">
        <v>124.3</v>
      </c>
      <c r="DG123" s="42">
        <v>124.3</v>
      </c>
      <c r="DH123" s="42">
        <v>124.3</v>
      </c>
      <c r="DI123" s="42">
        <v>124.3</v>
      </c>
      <c r="DJ123" s="42">
        <v>124.3</v>
      </c>
      <c r="DK123" s="42">
        <v>124.3</v>
      </c>
      <c r="DL123" s="42">
        <v>124.3</v>
      </c>
      <c r="DM123" s="42">
        <v>124.3</v>
      </c>
      <c r="DN123" s="42">
        <v>124.3</v>
      </c>
      <c r="DO123" s="42">
        <v>124.3</v>
      </c>
      <c r="DP123" s="42">
        <v>124.3</v>
      </c>
      <c r="DQ123" s="42">
        <v>145.9</v>
      </c>
      <c r="DR123" s="42">
        <v>145.9</v>
      </c>
      <c r="DS123" s="42">
        <v>145.9</v>
      </c>
      <c r="DT123" s="41">
        <v>6</v>
      </c>
      <c r="DU123" s="42">
        <v>107.2</v>
      </c>
      <c r="DV123" s="42">
        <v>107.2</v>
      </c>
      <c r="DW123" s="42">
        <v>107.2</v>
      </c>
      <c r="DX123" s="42">
        <v>107.2</v>
      </c>
      <c r="DY123" s="42">
        <v>107.2</v>
      </c>
      <c r="DZ123" s="42">
        <v>107.2</v>
      </c>
      <c r="EA123" s="42">
        <v>107.2</v>
      </c>
      <c r="EB123" s="42">
        <v>107.2</v>
      </c>
      <c r="EC123" s="42">
        <v>109.5</v>
      </c>
      <c r="ED123" s="42">
        <v>109.5</v>
      </c>
      <c r="EE123" s="42">
        <v>112.8</v>
      </c>
      <c r="EF123" s="42">
        <v>112.8</v>
      </c>
      <c r="EG123" s="42">
        <v>112.8</v>
      </c>
      <c r="EH123" s="42">
        <v>112.8</v>
      </c>
      <c r="EI123" s="42">
        <v>123.9</v>
      </c>
      <c r="EJ123" s="42">
        <v>127.3</v>
      </c>
      <c r="EK123" s="42">
        <v>127.3</v>
      </c>
      <c r="EL123" s="42">
        <v>127.3</v>
      </c>
      <c r="EM123" s="42">
        <v>127.3</v>
      </c>
      <c r="EN123" s="42">
        <v>127.3</v>
      </c>
      <c r="EO123" s="42">
        <v>127.3</v>
      </c>
      <c r="EP123" s="42">
        <v>127.3</v>
      </c>
      <c r="EQ123" s="42">
        <v>127.3</v>
      </c>
      <c r="ER123" s="42">
        <v>127.3</v>
      </c>
      <c r="ES123" s="42">
        <v>127.3</v>
      </c>
      <c r="ET123" s="42">
        <v>127.3</v>
      </c>
      <c r="EU123" s="42">
        <v>127.3</v>
      </c>
      <c r="EV123" s="42">
        <v>127.3</v>
      </c>
      <c r="EW123" s="42">
        <v>129.30000000000001</v>
      </c>
      <c r="EX123" s="42">
        <v>129.30000000000001</v>
      </c>
      <c r="EY123" s="42">
        <v>129.30000000000001</v>
      </c>
      <c r="EZ123" s="42">
        <v>130</v>
      </c>
      <c r="FA123" s="42">
        <v>130</v>
      </c>
      <c r="FB123" s="42">
        <v>130</v>
      </c>
      <c r="FC123" s="42">
        <v>130</v>
      </c>
      <c r="FD123" s="42">
        <v>130</v>
      </c>
      <c r="FE123" s="42">
        <v>130</v>
      </c>
      <c r="FF123" s="42">
        <v>130</v>
      </c>
      <c r="FG123" s="42">
        <v>130</v>
      </c>
      <c r="FH123" s="42">
        <v>130.6</v>
      </c>
      <c r="FI123" s="42">
        <v>130.6</v>
      </c>
      <c r="FJ123" s="42">
        <v>130.6</v>
      </c>
      <c r="FK123" s="42">
        <v>139.6</v>
      </c>
      <c r="FL123" s="42">
        <v>139.6</v>
      </c>
      <c r="FM123" s="42">
        <v>140.19999999999999</v>
      </c>
      <c r="FN123" s="42">
        <v>140.19999999999999</v>
      </c>
      <c r="FO123" s="42">
        <v>140.19999999999999</v>
      </c>
      <c r="FP123" s="42">
        <v>140.19999999999999</v>
      </c>
      <c r="FQ123" s="42">
        <v>141.19999999999999</v>
      </c>
      <c r="FR123" s="42">
        <v>141.19999999999999</v>
      </c>
      <c r="FS123" s="42">
        <v>141.19999999999999</v>
      </c>
      <c r="FT123" s="42">
        <v>141.19999999999999</v>
      </c>
      <c r="FU123" s="42">
        <v>141.19999999999999</v>
      </c>
      <c r="FV123" s="42">
        <v>142</v>
      </c>
      <c r="FW123" s="42">
        <v>141.94999999999999</v>
      </c>
      <c r="FX123" s="42">
        <v>141.94999999999999</v>
      </c>
      <c r="FY123" s="42">
        <v>143.08333333333334</v>
      </c>
      <c r="FZ123" s="42">
        <v>143.08333333333334</v>
      </c>
      <c r="GA123" s="42">
        <v>143.08333333333334</v>
      </c>
      <c r="GB123" s="42">
        <v>143.08333333333334</v>
      </c>
    </row>
    <row r="124" spans="1:184" s="40" customFormat="1" ht="12" x14ac:dyDescent="0.2">
      <c r="A124" s="40" t="s">
        <v>297</v>
      </c>
      <c r="B124" s="41">
        <v>19</v>
      </c>
      <c r="C124" s="42">
        <v>100</v>
      </c>
      <c r="D124" s="42">
        <v>100</v>
      </c>
      <c r="E124" s="42">
        <v>100</v>
      </c>
      <c r="F124" s="42">
        <v>100</v>
      </c>
      <c r="G124" s="42">
        <v>100</v>
      </c>
      <c r="H124" s="42">
        <v>100</v>
      </c>
      <c r="I124" s="42">
        <v>100</v>
      </c>
      <c r="J124" s="42">
        <v>100</v>
      </c>
      <c r="K124" s="42">
        <v>100</v>
      </c>
      <c r="L124" s="42">
        <v>100</v>
      </c>
      <c r="M124" s="42">
        <v>100</v>
      </c>
      <c r="N124" s="42">
        <v>100.1</v>
      </c>
      <c r="O124" s="42">
        <v>100.1</v>
      </c>
      <c r="P124" s="42">
        <v>100.1</v>
      </c>
      <c r="Q124" s="42">
        <v>100.1</v>
      </c>
      <c r="R124" s="42">
        <v>100.1</v>
      </c>
      <c r="S124" s="42">
        <v>100.1</v>
      </c>
      <c r="T124" s="42">
        <v>100.1</v>
      </c>
      <c r="U124" s="42">
        <v>100.1</v>
      </c>
      <c r="V124" s="42">
        <v>100.1</v>
      </c>
      <c r="W124" s="42">
        <v>100.1</v>
      </c>
      <c r="X124" s="42">
        <v>100.1</v>
      </c>
      <c r="Y124" s="42">
        <v>100.1</v>
      </c>
      <c r="Z124" s="42">
        <v>100.1</v>
      </c>
      <c r="AA124" s="42">
        <v>100.1</v>
      </c>
      <c r="AB124" s="42">
        <v>100.1</v>
      </c>
      <c r="AC124" s="42">
        <v>100.1</v>
      </c>
      <c r="AD124" s="42">
        <v>100.1</v>
      </c>
      <c r="AE124" s="42">
        <v>100.1</v>
      </c>
      <c r="AF124" s="42">
        <v>100.1</v>
      </c>
      <c r="AG124" s="42">
        <v>100.1</v>
      </c>
      <c r="AH124" s="42">
        <v>100.1</v>
      </c>
      <c r="AI124" s="42">
        <v>100.1</v>
      </c>
      <c r="AJ124" s="42">
        <v>100.1</v>
      </c>
      <c r="AK124" s="42">
        <v>100.1</v>
      </c>
      <c r="AL124" s="42">
        <v>100.1</v>
      </c>
      <c r="AM124" s="42">
        <v>100.1</v>
      </c>
      <c r="AN124" s="42">
        <v>100.1</v>
      </c>
      <c r="AO124" s="42">
        <v>140.69999999999999</v>
      </c>
      <c r="AP124" s="42">
        <v>140.69999999999999</v>
      </c>
      <c r="AQ124" s="42">
        <v>140.69999999999999</v>
      </c>
      <c r="AR124" s="42">
        <v>140.69999999999999</v>
      </c>
      <c r="AS124" s="42">
        <v>140.69999999999999</v>
      </c>
      <c r="AT124" s="42">
        <v>140.69999999999999</v>
      </c>
      <c r="AU124" s="42">
        <v>140.69999999999999</v>
      </c>
      <c r="AV124" s="42">
        <v>140.69999999999999</v>
      </c>
      <c r="AW124" s="42">
        <v>122.3</v>
      </c>
      <c r="AX124" s="42">
        <v>122.3</v>
      </c>
      <c r="AY124" s="42">
        <v>122.3</v>
      </c>
      <c r="AZ124" s="42">
        <v>122.3</v>
      </c>
      <c r="BA124" s="42">
        <v>122.3</v>
      </c>
      <c r="BB124" s="42">
        <v>122.3</v>
      </c>
      <c r="BC124" s="42">
        <v>122.3</v>
      </c>
      <c r="BD124" s="42">
        <v>122.3</v>
      </c>
      <c r="BE124" s="42">
        <v>122.3</v>
      </c>
      <c r="BF124" s="42">
        <v>123.7</v>
      </c>
      <c r="BG124" s="42">
        <v>123.7</v>
      </c>
      <c r="BH124" s="42">
        <v>123.7</v>
      </c>
      <c r="BI124" s="42">
        <v>123.7</v>
      </c>
      <c r="BJ124" s="42">
        <v>123.7</v>
      </c>
      <c r="BK124" s="41">
        <v>24</v>
      </c>
      <c r="BL124" s="42">
        <v>100</v>
      </c>
      <c r="BM124" s="42">
        <v>100</v>
      </c>
      <c r="BN124" s="42">
        <v>100</v>
      </c>
      <c r="BO124" s="42">
        <v>100</v>
      </c>
      <c r="BP124" s="42">
        <v>100.6</v>
      </c>
      <c r="BQ124" s="42">
        <v>100.6</v>
      </c>
      <c r="BR124" s="42">
        <v>100.6</v>
      </c>
      <c r="BS124" s="42">
        <v>100.6</v>
      </c>
      <c r="BT124" s="42">
        <v>100.6</v>
      </c>
      <c r="BU124" s="42">
        <v>100.6</v>
      </c>
      <c r="BV124" s="42">
        <v>100.6</v>
      </c>
      <c r="BW124" s="42">
        <v>100.6</v>
      </c>
      <c r="BX124" s="42">
        <v>100.6</v>
      </c>
      <c r="BY124" s="42">
        <v>100.6</v>
      </c>
      <c r="BZ124" s="42">
        <v>100.6</v>
      </c>
      <c r="CA124" s="42">
        <v>100.6</v>
      </c>
      <c r="CB124" s="42">
        <v>100.6</v>
      </c>
      <c r="CC124" s="42">
        <v>100.6</v>
      </c>
      <c r="CD124" s="42">
        <v>100.6</v>
      </c>
      <c r="CE124" s="42">
        <v>100.6</v>
      </c>
      <c r="CF124" s="42">
        <v>100.6</v>
      </c>
      <c r="CG124" s="42">
        <v>100.6</v>
      </c>
      <c r="CH124" s="42">
        <v>100.6</v>
      </c>
      <c r="CI124" s="42">
        <v>100.6</v>
      </c>
      <c r="CJ124" s="42">
        <v>100.6</v>
      </c>
      <c r="CK124" s="42">
        <v>100.6</v>
      </c>
      <c r="CL124" s="42">
        <v>100.6</v>
      </c>
      <c r="CM124" s="42">
        <v>101.2</v>
      </c>
      <c r="CN124" s="42">
        <v>101.2</v>
      </c>
      <c r="CO124" s="42">
        <v>101.2</v>
      </c>
      <c r="CP124" s="42">
        <v>101.2</v>
      </c>
      <c r="CQ124" s="42">
        <v>101.2</v>
      </c>
      <c r="CR124" s="42">
        <v>101.2</v>
      </c>
      <c r="CS124" s="42">
        <v>101.2</v>
      </c>
      <c r="CT124" s="42">
        <v>101.2</v>
      </c>
      <c r="CU124" s="42">
        <v>101.2</v>
      </c>
      <c r="CV124" s="42">
        <v>101.2</v>
      </c>
      <c r="CW124" s="42">
        <v>101.2</v>
      </c>
      <c r="CX124" s="42">
        <v>101.2</v>
      </c>
      <c r="CY124" s="42">
        <v>101.2</v>
      </c>
      <c r="CZ124" s="42">
        <v>101.2</v>
      </c>
      <c r="DA124" s="42">
        <v>101.2</v>
      </c>
      <c r="DB124" s="42">
        <v>101.3</v>
      </c>
      <c r="DC124" s="42">
        <v>101.3</v>
      </c>
      <c r="DD124" s="42">
        <v>101.3</v>
      </c>
      <c r="DE124" s="42">
        <v>101.3</v>
      </c>
      <c r="DF124" s="42">
        <v>101.3</v>
      </c>
      <c r="DG124" s="42">
        <v>119.4</v>
      </c>
      <c r="DH124" s="42">
        <v>119.4</v>
      </c>
      <c r="DI124" s="42">
        <v>119.4</v>
      </c>
      <c r="DJ124" s="42">
        <v>119.4</v>
      </c>
      <c r="DK124" s="42">
        <v>119.4</v>
      </c>
      <c r="DL124" s="42">
        <v>119.4</v>
      </c>
      <c r="DM124" s="42">
        <v>119.4</v>
      </c>
      <c r="DN124" s="42">
        <v>148.1</v>
      </c>
      <c r="DO124" s="42">
        <v>148.1</v>
      </c>
      <c r="DP124" s="42">
        <v>148.1</v>
      </c>
      <c r="DQ124" s="42">
        <v>148.1</v>
      </c>
      <c r="DR124" s="42">
        <v>148.1</v>
      </c>
      <c r="DS124" s="42">
        <v>148.1</v>
      </c>
      <c r="DT124" s="41">
        <v>28</v>
      </c>
      <c r="DU124" s="42">
        <v>110.8</v>
      </c>
      <c r="DV124" s="42">
        <v>110.8</v>
      </c>
      <c r="DW124" s="42">
        <v>110.8</v>
      </c>
      <c r="DX124" s="42">
        <v>110.8</v>
      </c>
      <c r="DY124" s="42">
        <v>110.8</v>
      </c>
      <c r="DZ124" s="42">
        <v>110.8</v>
      </c>
      <c r="EA124" s="42">
        <v>111</v>
      </c>
      <c r="EB124" s="42">
        <v>111</v>
      </c>
      <c r="EC124" s="42">
        <v>111</v>
      </c>
      <c r="ED124" s="42">
        <v>111</v>
      </c>
      <c r="EE124" s="42">
        <v>111</v>
      </c>
      <c r="EF124" s="42">
        <v>111.1</v>
      </c>
      <c r="EG124" s="42">
        <v>111.1</v>
      </c>
      <c r="EH124" s="42">
        <v>111.1</v>
      </c>
      <c r="EI124" s="42">
        <v>111.1</v>
      </c>
      <c r="EJ124" s="42">
        <v>111.1</v>
      </c>
      <c r="EK124" s="42">
        <v>111.1</v>
      </c>
      <c r="EL124" s="42">
        <v>111.1</v>
      </c>
      <c r="EM124" s="42">
        <v>111.1</v>
      </c>
      <c r="EN124" s="42">
        <v>111.1</v>
      </c>
      <c r="EO124" s="42">
        <v>111.1</v>
      </c>
      <c r="EP124" s="42">
        <v>111.1</v>
      </c>
      <c r="EQ124" s="42">
        <v>111.1</v>
      </c>
      <c r="ER124" s="42">
        <v>100.7</v>
      </c>
      <c r="ES124" s="42">
        <v>100.7</v>
      </c>
      <c r="ET124" s="42">
        <v>100.7</v>
      </c>
      <c r="EU124" s="42">
        <v>100.7</v>
      </c>
      <c r="EV124" s="42">
        <v>100.7</v>
      </c>
      <c r="EW124" s="42">
        <v>100.7</v>
      </c>
      <c r="EX124" s="42">
        <v>100.9</v>
      </c>
      <c r="EY124" s="42">
        <v>100.9</v>
      </c>
      <c r="EZ124" s="42">
        <v>101</v>
      </c>
      <c r="FA124" s="42">
        <v>101</v>
      </c>
      <c r="FB124" s="42">
        <v>101</v>
      </c>
      <c r="FC124" s="42">
        <v>101</v>
      </c>
      <c r="FD124" s="42">
        <v>101</v>
      </c>
      <c r="FE124" s="42">
        <v>101</v>
      </c>
      <c r="FF124" s="42">
        <v>101</v>
      </c>
      <c r="FG124" s="42">
        <v>101</v>
      </c>
      <c r="FH124" s="42">
        <v>152.5</v>
      </c>
      <c r="FI124" s="42">
        <v>152.5</v>
      </c>
      <c r="FJ124" s="42">
        <v>152.5</v>
      </c>
      <c r="FK124" s="42">
        <v>152.5</v>
      </c>
      <c r="FL124" s="42">
        <v>152.5</v>
      </c>
      <c r="FM124" s="42">
        <v>152.80000000000001</v>
      </c>
      <c r="FN124" s="42">
        <v>152.80000000000001</v>
      </c>
      <c r="FO124" s="42">
        <v>152.80000000000001</v>
      </c>
      <c r="FP124" s="42">
        <v>152.80000000000001</v>
      </c>
      <c r="FQ124" s="42">
        <v>155.5</v>
      </c>
      <c r="FR124" s="42">
        <v>155.5</v>
      </c>
      <c r="FS124" s="42">
        <v>155.5</v>
      </c>
      <c r="FT124" s="42">
        <v>155.5</v>
      </c>
      <c r="FU124" s="42">
        <v>155.5</v>
      </c>
      <c r="FV124" s="42">
        <v>155.5</v>
      </c>
      <c r="FW124" s="42">
        <v>155.4892857142857</v>
      </c>
      <c r="FX124" s="42">
        <v>155.4892857142857</v>
      </c>
      <c r="FY124" s="42">
        <v>155.4892857142857</v>
      </c>
      <c r="FZ124" s="42">
        <v>155.4892857142857</v>
      </c>
      <c r="GA124" s="42">
        <v>155.4892857142857</v>
      </c>
      <c r="GB124" s="42">
        <v>155.4892857142857</v>
      </c>
    </row>
    <row r="125" spans="1:184" s="40" customFormat="1" ht="12" x14ac:dyDescent="0.2">
      <c r="A125" s="40" t="s">
        <v>298</v>
      </c>
      <c r="B125" s="41">
        <v>1</v>
      </c>
      <c r="C125" s="42">
        <v>100</v>
      </c>
      <c r="D125" s="42">
        <v>100</v>
      </c>
      <c r="E125" s="42">
        <v>100</v>
      </c>
      <c r="F125" s="42">
        <v>100</v>
      </c>
      <c r="G125" s="42">
        <v>100</v>
      </c>
      <c r="H125" s="42">
        <v>100</v>
      </c>
      <c r="I125" s="42">
        <v>100</v>
      </c>
      <c r="J125" s="42">
        <v>100</v>
      </c>
      <c r="K125" s="42">
        <v>100</v>
      </c>
      <c r="L125" s="42">
        <v>100</v>
      </c>
      <c r="M125" s="42">
        <v>100</v>
      </c>
      <c r="N125" s="42">
        <v>100</v>
      </c>
      <c r="O125" s="42">
        <v>100</v>
      </c>
      <c r="P125" s="42">
        <v>100</v>
      </c>
      <c r="Q125" s="42">
        <v>100</v>
      </c>
      <c r="R125" s="42">
        <v>100</v>
      </c>
      <c r="S125" s="42">
        <v>100</v>
      </c>
      <c r="T125" s="42">
        <v>100</v>
      </c>
      <c r="U125" s="42">
        <v>100</v>
      </c>
      <c r="V125" s="42">
        <v>100</v>
      </c>
      <c r="W125" s="42">
        <v>100</v>
      </c>
      <c r="X125" s="42">
        <v>100</v>
      </c>
      <c r="Y125" s="42">
        <v>100</v>
      </c>
      <c r="Z125" s="42">
        <v>100</v>
      </c>
      <c r="AA125" s="42">
        <v>100</v>
      </c>
      <c r="AB125" s="42">
        <v>100</v>
      </c>
      <c r="AC125" s="42">
        <v>100</v>
      </c>
      <c r="AD125" s="42">
        <v>100</v>
      </c>
      <c r="AE125" s="42">
        <v>100</v>
      </c>
      <c r="AF125" s="42">
        <v>100</v>
      </c>
      <c r="AG125" s="42">
        <v>156.5</v>
      </c>
      <c r="AH125" s="42">
        <v>156.5</v>
      </c>
      <c r="AI125" s="42">
        <v>156.5</v>
      </c>
      <c r="AJ125" s="42">
        <v>156.5</v>
      </c>
      <c r="AK125" s="42">
        <v>156.5</v>
      </c>
      <c r="AL125" s="42">
        <v>156.5</v>
      </c>
      <c r="AM125" s="42">
        <v>156.5</v>
      </c>
      <c r="AN125" s="42">
        <v>156.5</v>
      </c>
      <c r="AO125" s="42">
        <v>156.5</v>
      </c>
      <c r="AP125" s="42">
        <v>156.5</v>
      </c>
      <c r="AQ125" s="42">
        <v>156.5</v>
      </c>
      <c r="AR125" s="42">
        <v>156.5</v>
      </c>
      <c r="AS125" s="42">
        <v>156.5</v>
      </c>
      <c r="AT125" s="42">
        <v>156.5</v>
      </c>
      <c r="AU125" s="42">
        <v>156.5</v>
      </c>
      <c r="AV125" s="42">
        <v>156.5</v>
      </c>
      <c r="AW125" s="42">
        <v>156.5</v>
      </c>
      <c r="AX125" s="42">
        <v>156.5</v>
      </c>
      <c r="AY125" s="42">
        <v>156</v>
      </c>
      <c r="AZ125" s="42">
        <v>156.5</v>
      </c>
      <c r="BA125" s="42">
        <v>156.5</v>
      </c>
      <c r="BB125" s="42">
        <v>156.5</v>
      </c>
      <c r="BC125" s="42">
        <v>156.5</v>
      </c>
      <c r="BD125" s="42">
        <v>156.5</v>
      </c>
      <c r="BE125" s="42">
        <v>156.5</v>
      </c>
      <c r="BF125" s="42">
        <v>156.5</v>
      </c>
      <c r="BG125" s="42">
        <v>156.5</v>
      </c>
      <c r="BH125" s="42">
        <v>156.5</v>
      </c>
      <c r="BI125" s="42">
        <v>156.5</v>
      </c>
      <c r="BJ125" s="42">
        <v>156.5</v>
      </c>
      <c r="BK125" s="41">
        <v>5</v>
      </c>
      <c r="BL125" s="42">
        <v>100</v>
      </c>
      <c r="BM125" s="42">
        <v>100</v>
      </c>
      <c r="BN125" s="42">
        <v>100</v>
      </c>
      <c r="BO125" s="42">
        <v>100</v>
      </c>
      <c r="BP125" s="42">
        <v>100</v>
      </c>
      <c r="BQ125" s="42">
        <v>100</v>
      </c>
      <c r="BR125" s="42">
        <v>157.4</v>
      </c>
      <c r="BS125" s="42">
        <v>157.4</v>
      </c>
      <c r="BT125" s="42">
        <v>157.4</v>
      </c>
      <c r="BU125" s="42">
        <v>157.4</v>
      </c>
      <c r="BV125" s="42">
        <v>157.4</v>
      </c>
      <c r="BW125" s="42">
        <v>157.4</v>
      </c>
      <c r="BX125" s="42">
        <v>157.4</v>
      </c>
      <c r="BY125" s="42">
        <v>157.4</v>
      </c>
      <c r="BZ125" s="42">
        <v>157.4</v>
      </c>
      <c r="CA125" s="42">
        <v>157.4</v>
      </c>
      <c r="CB125" s="42">
        <v>157.4</v>
      </c>
      <c r="CC125" s="42">
        <v>157.4</v>
      </c>
      <c r="CD125" s="42">
        <v>157.4</v>
      </c>
      <c r="CE125" s="42">
        <v>157.4</v>
      </c>
      <c r="CF125" s="42">
        <v>157.4</v>
      </c>
      <c r="CG125" s="42">
        <v>157.4</v>
      </c>
      <c r="CH125" s="42">
        <v>157.4</v>
      </c>
      <c r="CI125" s="42">
        <v>157.4</v>
      </c>
      <c r="CJ125" s="42">
        <v>157.4</v>
      </c>
      <c r="CK125" s="42">
        <v>157.4</v>
      </c>
      <c r="CL125" s="42">
        <v>157.4</v>
      </c>
      <c r="CM125" s="42">
        <v>157.4</v>
      </c>
      <c r="CN125" s="42">
        <v>157.4</v>
      </c>
      <c r="CO125" s="42">
        <v>157.4</v>
      </c>
      <c r="CP125" s="42">
        <v>157.4</v>
      </c>
      <c r="CQ125" s="42">
        <v>157.4</v>
      </c>
      <c r="CR125" s="42">
        <v>157.4</v>
      </c>
      <c r="CS125" s="42">
        <v>157.4</v>
      </c>
      <c r="CT125" s="42">
        <v>157.4</v>
      </c>
      <c r="CU125" s="42">
        <v>166.1</v>
      </c>
      <c r="CV125" s="42">
        <v>166.1</v>
      </c>
      <c r="CW125" s="42">
        <v>166.1</v>
      </c>
      <c r="CX125" s="42">
        <v>166.1</v>
      </c>
      <c r="CY125" s="42">
        <v>166.1</v>
      </c>
      <c r="CZ125" s="42">
        <v>166.1</v>
      </c>
      <c r="DA125" s="42">
        <v>166.1</v>
      </c>
      <c r="DB125" s="42">
        <v>166.1</v>
      </c>
      <c r="DC125" s="42">
        <v>166.1</v>
      </c>
      <c r="DD125" s="42">
        <v>166.1</v>
      </c>
      <c r="DE125" s="42">
        <v>166.1</v>
      </c>
      <c r="DF125" s="42">
        <v>169.7</v>
      </c>
      <c r="DG125" s="42">
        <v>169.7</v>
      </c>
      <c r="DH125" s="42">
        <v>169.7</v>
      </c>
      <c r="DI125" s="42">
        <v>169.7</v>
      </c>
      <c r="DJ125" s="42">
        <v>169.7</v>
      </c>
      <c r="DK125" s="42">
        <v>169.7</v>
      </c>
      <c r="DL125" s="42">
        <v>169.7</v>
      </c>
      <c r="DM125" s="42">
        <v>169.7</v>
      </c>
      <c r="DN125" s="42">
        <v>169.7</v>
      </c>
      <c r="DO125" s="42">
        <v>169.7</v>
      </c>
      <c r="DP125" s="42">
        <v>169.7</v>
      </c>
      <c r="DQ125" s="42">
        <v>169.7</v>
      </c>
      <c r="DR125" s="42">
        <v>169.7</v>
      </c>
      <c r="DS125" s="42">
        <v>169.7</v>
      </c>
      <c r="DT125" s="41">
        <v>10</v>
      </c>
      <c r="DU125" s="42">
        <v>100</v>
      </c>
      <c r="DV125" s="42">
        <v>100</v>
      </c>
      <c r="DW125" s="42">
        <v>100</v>
      </c>
      <c r="DX125" s="42">
        <v>100</v>
      </c>
      <c r="DY125" s="42">
        <v>100</v>
      </c>
      <c r="DZ125" s="42">
        <v>100</v>
      </c>
      <c r="EA125" s="42">
        <v>100</v>
      </c>
      <c r="EB125" s="42">
        <v>100</v>
      </c>
      <c r="EC125" s="42">
        <v>100</v>
      </c>
      <c r="ED125" s="42">
        <v>100</v>
      </c>
      <c r="EE125" s="42">
        <v>100</v>
      </c>
      <c r="EF125" s="42">
        <v>100</v>
      </c>
      <c r="EG125" s="42">
        <v>100</v>
      </c>
      <c r="EH125" s="42">
        <v>100</v>
      </c>
      <c r="EI125" s="42">
        <v>100</v>
      </c>
      <c r="EJ125" s="42">
        <v>100</v>
      </c>
      <c r="EK125" s="42">
        <v>100</v>
      </c>
      <c r="EL125" s="42">
        <v>100</v>
      </c>
      <c r="EM125" s="42">
        <v>100</v>
      </c>
      <c r="EN125" s="42">
        <v>100</v>
      </c>
      <c r="EO125" s="42">
        <v>100</v>
      </c>
      <c r="EP125" s="42">
        <v>100</v>
      </c>
      <c r="EQ125" s="42">
        <v>100</v>
      </c>
      <c r="ER125" s="42">
        <v>100</v>
      </c>
      <c r="ES125" s="42">
        <v>100</v>
      </c>
      <c r="ET125" s="42">
        <v>103</v>
      </c>
      <c r="EU125" s="42">
        <v>103</v>
      </c>
      <c r="EV125" s="42">
        <v>103</v>
      </c>
      <c r="EW125" s="42">
        <v>103</v>
      </c>
      <c r="EX125" s="42">
        <v>103</v>
      </c>
      <c r="EY125" s="42">
        <v>103</v>
      </c>
      <c r="EZ125" s="42">
        <v>103</v>
      </c>
      <c r="FA125" s="42">
        <v>103</v>
      </c>
      <c r="FB125" s="42">
        <v>103</v>
      </c>
      <c r="FC125" s="42">
        <v>104.1</v>
      </c>
      <c r="FD125" s="42">
        <v>104.1</v>
      </c>
      <c r="FE125" s="42">
        <v>104.1</v>
      </c>
      <c r="FF125" s="42">
        <v>104.1</v>
      </c>
      <c r="FG125" s="42">
        <v>104.1</v>
      </c>
      <c r="FH125" s="42">
        <v>104.1</v>
      </c>
      <c r="FI125" s="42">
        <v>104.1</v>
      </c>
      <c r="FJ125" s="42">
        <v>104.1</v>
      </c>
      <c r="FK125" s="42">
        <v>117.4</v>
      </c>
      <c r="FL125" s="42">
        <v>117.4</v>
      </c>
      <c r="FM125" s="42">
        <v>117.4</v>
      </c>
      <c r="FN125" s="42">
        <v>117.4</v>
      </c>
      <c r="FO125" s="42">
        <v>117.4</v>
      </c>
      <c r="FP125" s="42">
        <v>117.4</v>
      </c>
      <c r="FQ125" s="42">
        <v>117.4</v>
      </c>
      <c r="FR125" s="42">
        <v>117.4</v>
      </c>
      <c r="FS125" s="42">
        <v>117.4</v>
      </c>
      <c r="FT125" s="42">
        <v>117.4</v>
      </c>
      <c r="FU125" s="42">
        <v>117.4</v>
      </c>
      <c r="FV125" s="42">
        <v>117.4</v>
      </c>
      <c r="FW125" s="42">
        <v>117.42</v>
      </c>
      <c r="FX125" s="42">
        <v>117.42</v>
      </c>
      <c r="FY125" s="42">
        <v>117.42</v>
      </c>
      <c r="FZ125" s="42">
        <v>117.42</v>
      </c>
      <c r="GA125" s="42">
        <v>117.42</v>
      </c>
      <c r="GB125" s="42">
        <v>117.42</v>
      </c>
    </row>
    <row r="126" spans="1:184" x14ac:dyDescent="0.25">
      <c r="A126" t="s">
        <v>299</v>
      </c>
      <c r="B126" s="37">
        <f>SUM(B127:B129)</f>
        <v>55</v>
      </c>
      <c r="C126" s="38">
        <f t="shared" ref="C126:BJ126" si="103">(C127*$B$127+C128*$B$128+C129*$B$129)/$B$126</f>
        <v>100</v>
      </c>
      <c r="D126" s="38">
        <f t="shared" si="103"/>
        <v>100</v>
      </c>
      <c r="E126" s="38">
        <f t="shared" si="103"/>
        <v>100</v>
      </c>
      <c r="F126" s="38">
        <f t="shared" si="103"/>
        <v>100</v>
      </c>
      <c r="G126" s="38">
        <f t="shared" si="103"/>
        <v>100</v>
      </c>
      <c r="H126" s="38">
        <f t="shared" si="103"/>
        <v>100</v>
      </c>
      <c r="I126" s="38">
        <f t="shared" si="103"/>
        <v>100</v>
      </c>
      <c r="J126" s="38">
        <f t="shared" si="103"/>
        <v>100</v>
      </c>
      <c r="K126" s="38">
        <f t="shared" si="103"/>
        <v>100</v>
      </c>
      <c r="L126" s="38">
        <f t="shared" si="103"/>
        <v>100</v>
      </c>
      <c r="M126" s="38">
        <f t="shared" si="103"/>
        <v>101.66727272727272</v>
      </c>
      <c r="N126" s="38">
        <f t="shared" si="103"/>
        <v>101.66727272727272</v>
      </c>
      <c r="O126" s="38">
        <f t="shared" si="103"/>
        <v>100.66181818181818</v>
      </c>
      <c r="P126" s="38">
        <f t="shared" si="103"/>
        <v>128.10727272727274</v>
      </c>
      <c r="Q126" s="38">
        <f t="shared" si="103"/>
        <v>128.10727272727274</v>
      </c>
      <c r="R126" s="38">
        <f t="shared" si="103"/>
        <v>128.10727272727274</v>
      </c>
      <c r="S126" s="38">
        <f t="shared" si="103"/>
        <v>128.10727272727274</v>
      </c>
      <c r="T126" s="38">
        <f t="shared" si="103"/>
        <v>128.10727272727274</v>
      </c>
      <c r="U126" s="38">
        <f t="shared" si="103"/>
        <v>128.10727272727274</v>
      </c>
      <c r="V126" s="38">
        <f t="shared" si="103"/>
        <v>128.10727272727274</v>
      </c>
      <c r="W126" s="38">
        <f t="shared" si="103"/>
        <v>128.10727272727274</v>
      </c>
      <c r="X126" s="38">
        <f t="shared" si="103"/>
        <v>128.10727272727274</v>
      </c>
      <c r="Y126" s="38">
        <f t="shared" si="103"/>
        <v>135.24727272727273</v>
      </c>
      <c r="Z126" s="38">
        <f t="shared" si="103"/>
        <v>135.24727272727273</v>
      </c>
      <c r="AA126" s="38">
        <f t="shared" si="103"/>
        <v>135.24727272727273</v>
      </c>
      <c r="AB126" s="38">
        <f t="shared" si="103"/>
        <v>135.24727272727273</v>
      </c>
      <c r="AC126" s="38">
        <f t="shared" si="103"/>
        <v>135.24727272727273</v>
      </c>
      <c r="AD126" s="38">
        <f t="shared" si="103"/>
        <v>135.24727272727273</v>
      </c>
      <c r="AE126" s="38">
        <f t="shared" si="103"/>
        <v>135.24727272727273</v>
      </c>
      <c r="AF126" s="38">
        <f t="shared" si="103"/>
        <v>135.24727272727273</v>
      </c>
      <c r="AG126" s="38">
        <f t="shared" si="103"/>
        <v>139.43454545454546</v>
      </c>
      <c r="AH126" s="38">
        <f t="shared" si="103"/>
        <v>139.43454545454546</v>
      </c>
      <c r="AI126" s="38">
        <f t="shared" si="103"/>
        <v>139.43454545454546</v>
      </c>
      <c r="AJ126" s="38">
        <f t="shared" si="103"/>
        <v>139.43454545454546</v>
      </c>
      <c r="AK126" s="38">
        <f t="shared" si="103"/>
        <v>139.43454545454546</v>
      </c>
      <c r="AL126" s="38">
        <f t="shared" si="103"/>
        <v>139.43454545454546</v>
      </c>
      <c r="AM126" s="38">
        <f t="shared" si="103"/>
        <v>139.43454545454546</v>
      </c>
      <c r="AN126" s="38">
        <f t="shared" si="103"/>
        <v>139.43454545454546</v>
      </c>
      <c r="AO126" s="38">
        <f t="shared" si="103"/>
        <v>200.78545454545457</v>
      </c>
      <c r="AP126" s="38">
        <f t="shared" si="103"/>
        <v>195.2</v>
      </c>
      <c r="AQ126" s="38">
        <f t="shared" si="103"/>
        <v>195.2</v>
      </c>
      <c r="AR126" s="38">
        <f t="shared" si="103"/>
        <v>195.2</v>
      </c>
      <c r="AS126" s="38">
        <f t="shared" si="103"/>
        <v>195.2</v>
      </c>
      <c r="AT126" s="38">
        <f t="shared" si="103"/>
        <v>195.2</v>
      </c>
      <c r="AU126" s="38">
        <f t="shared" si="103"/>
        <v>195.2</v>
      </c>
      <c r="AV126" s="38">
        <f t="shared" si="103"/>
        <v>195.2</v>
      </c>
      <c r="AW126" s="38">
        <f t="shared" si="103"/>
        <v>195.2</v>
      </c>
      <c r="AX126" s="38">
        <f t="shared" si="103"/>
        <v>195.2</v>
      </c>
      <c r="AY126" s="38">
        <f t="shared" si="103"/>
        <v>195.2</v>
      </c>
      <c r="AZ126" s="38">
        <f t="shared" si="103"/>
        <v>195.2</v>
      </c>
      <c r="BA126" s="38">
        <f t="shared" si="103"/>
        <v>195.2</v>
      </c>
      <c r="BB126" s="38">
        <f t="shared" si="103"/>
        <v>195.2</v>
      </c>
      <c r="BC126" s="38">
        <f t="shared" si="103"/>
        <v>195.2</v>
      </c>
      <c r="BD126" s="38">
        <f t="shared" si="103"/>
        <v>195.2</v>
      </c>
      <c r="BE126" s="38">
        <f t="shared" si="103"/>
        <v>195.2</v>
      </c>
      <c r="BF126" s="38">
        <f t="shared" si="103"/>
        <v>195.2</v>
      </c>
      <c r="BG126" s="38">
        <f t="shared" si="103"/>
        <v>195.2</v>
      </c>
      <c r="BH126" s="38">
        <f t="shared" si="103"/>
        <v>195.2</v>
      </c>
      <c r="BI126" s="38">
        <f t="shared" si="103"/>
        <v>228.62545454545457</v>
      </c>
      <c r="BJ126" s="38">
        <f t="shared" si="103"/>
        <v>228.62545454545457</v>
      </c>
      <c r="BK126" s="37">
        <f>SUM(BK127:BK129)</f>
        <v>42</v>
      </c>
      <c r="BL126" s="38">
        <f>(BL127*$BK$127+BL128*$BK$128+BL129*$BK$129)/$BK$126</f>
        <v>113.16428571428571</v>
      </c>
      <c r="BM126" s="38">
        <f t="shared" ref="BM126:DS126" si="104">(BM127*$BK$127+BM128*$BK$128+BM129*$BK$129)/$BK$126</f>
        <v>111.98095238095237</v>
      </c>
      <c r="BN126" s="38">
        <f t="shared" si="104"/>
        <v>111.98095238095237</v>
      </c>
      <c r="BO126" s="38">
        <f t="shared" si="104"/>
        <v>111.98095238095237</v>
      </c>
      <c r="BP126" s="38">
        <f t="shared" si="104"/>
        <v>111.98095238095237</v>
      </c>
      <c r="BQ126" s="38">
        <f t="shared" si="104"/>
        <v>111.98095238095237</v>
      </c>
      <c r="BR126" s="38">
        <f t="shared" si="104"/>
        <v>114.74285714285713</v>
      </c>
      <c r="BS126" s="38">
        <f t="shared" si="104"/>
        <v>114.74285714285713</v>
      </c>
      <c r="BT126" s="38">
        <f t="shared" si="104"/>
        <v>114.22619047619048</v>
      </c>
      <c r="BU126" s="38">
        <f t="shared" si="104"/>
        <v>114.22619047619048</v>
      </c>
      <c r="BV126" s="38">
        <f t="shared" si="104"/>
        <v>114.82619047619048</v>
      </c>
      <c r="BW126" s="38">
        <f t="shared" si="104"/>
        <v>114.82619047619048</v>
      </c>
      <c r="BX126" s="38">
        <f t="shared" si="104"/>
        <v>114.82619047619048</v>
      </c>
      <c r="BY126" s="38">
        <f t="shared" si="104"/>
        <v>114.82619047619048</v>
      </c>
      <c r="BZ126" s="38">
        <f t="shared" si="104"/>
        <v>114.82619047619048</v>
      </c>
      <c r="CA126" s="38">
        <f t="shared" si="104"/>
        <v>114.82619047619048</v>
      </c>
      <c r="CB126" s="38">
        <f t="shared" si="104"/>
        <v>114.82619047619048</v>
      </c>
      <c r="CC126" s="38">
        <f t="shared" si="104"/>
        <v>114.82619047619048</v>
      </c>
      <c r="CD126" s="38">
        <f t="shared" si="104"/>
        <v>114.82619047619048</v>
      </c>
      <c r="CE126" s="38">
        <f t="shared" si="104"/>
        <v>114.82619047619048</v>
      </c>
      <c r="CF126" s="38">
        <f t="shared" si="104"/>
        <v>114.82619047619048</v>
      </c>
      <c r="CG126" s="38">
        <f t="shared" si="104"/>
        <v>115.69285714285715</v>
      </c>
      <c r="CH126" s="38">
        <f t="shared" si="104"/>
        <v>115.69285714285715</v>
      </c>
      <c r="CI126" s="38">
        <f t="shared" si="104"/>
        <v>115.69285714285715</v>
      </c>
      <c r="CJ126" s="38">
        <f t="shared" si="104"/>
        <v>115.69285714285715</v>
      </c>
      <c r="CK126" s="38">
        <f t="shared" si="104"/>
        <v>134.14523809523811</v>
      </c>
      <c r="CL126" s="38">
        <f t="shared" si="104"/>
        <v>134.14523809523811</v>
      </c>
      <c r="CM126" s="38">
        <f t="shared" si="104"/>
        <v>134.14523809523811</v>
      </c>
      <c r="CN126" s="38">
        <f t="shared" si="104"/>
        <v>134.14523809523811</v>
      </c>
      <c r="CO126" s="38">
        <f t="shared" si="104"/>
        <v>134.14523809523811</v>
      </c>
      <c r="CP126" s="38">
        <f t="shared" si="104"/>
        <v>134.14523809523811</v>
      </c>
      <c r="CQ126" s="38">
        <f t="shared" si="104"/>
        <v>134.14523809523811</v>
      </c>
      <c r="CR126" s="38">
        <f t="shared" si="104"/>
        <v>134.21666666666667</v>
      </c>
      <c r="CS126" s="38">
        <f t="shared" si="104"/>
        <v>134.21666666666667</v>
      </c>
      <c r="CT126" s="38">
        <f t="shared" si="104"/>
        <v>133.9</v>
      </c>
      <c r="CU126" s="38">
        <f t="shared" si="104"/>
        <v>134.43333333333334</v>
      </c>
      <c r="CV126" s="38">
        <f t="shared" si="104"/>
        <v>135.05000000000001</v>
      </c>
      <c r="CW126" s="38">
        <f t="shared" si="104"/>
        <v>135.05000000000001</v>
      </c>
      <c r="CX126" s="38">
        <f t="shared" si="104"/>
        <v>135.05000000000001</v>
      </c>
      <c r="CY126" s="38">
        <f t="shared" si="104"/>
        <v>135.05000000000001</v>
      </c>
      <c r="CZ126" s="38">
        <f t="shared" si="104"/>
        <v>135.05000000000001</v>
      </c>
      <c r="DA126" s="38">
        <f t="shared" si="104"/>
        <v>135.05000000000001</v>
      </c>
      <c r="DB126" s="38">
        <f t="shared" si="104"/>
        <v>135.05000000000001</v>
      </c>
      <c r="DC126" s="38">
        <f t="shared" si="104"/>
        <v>135.06666666666666</v>
      </c>
      <c r="DD126" s="38">
        <f t="shared" si="104"/>
        <v>135.06666666666666</v>
      </c>
      <c r="DE126" s="38">
        <f t="shared" si="104"/>
        <v>135.06666666666666</v>
      </c>
      <c r="DF126" s="38">
        <f t="shared" si="104"/>
        <v>135.46666666666667</v>
      </c>
      <c r="DG126" s="38">
        <f t="shared" si="104"/>
        <v>135.46666666666667</v>
      </c>
      <c r="DH126" s="38">
        <f t="shared" si="104"/>
        <v>135.48333333333335</v>
      </c>
      <c r="DI126" s="38">
        <f t="shared" si="104"/>
        <v>135.61666666666665</v>
      </c>
      <c r="DJ126" s="38">
        <f t="shared" si="104"/>
        <v>137.9</v>
      </c>
      <c r="DK126" s="38">
        <f t="shared" si="104"/>
        <v>133.98333333333335</v>
      </c>
      <c r="DL126" s="38">
        <f t="shared" si="104"/>
        <v>133.98333333333335</v>
      </c>
      <c r="DM126" s="38">
        <f t="shared" si="104"/>
        <v>133.98333333333335</v>
      </c>
      <c r="DN126" s="38">
        <f t="shared" si="104"/>
        <v>153.21428571428572</v>
      </c>
      <c r="DO126" s="38">
        <f t="shared" si="104"/>
        <v>156.78571428571428</v>
      </c>
      <c r="DP126" s="38">
        <f t="shared" si="104"/>
        <v>156.38571428571427</v>
      </c>
      <c r="DQ126" s="38">
        <f t="shared" si="104"/>
        <v>156.38571428571427</v>
      </c>
      <c r="DR126" s="38">
        <f t="shared" si="104"/>
        <v>156.46904761904761</v>
      </c>
      <c r="DS126" s="38">
        <f t="shared" si="104"/>
        <v>156.71904761904761</v>
      </c>
      <c r="DT126" s="37">
        <f>SUM(DT127:DT129)</f>
        <v>42</v>
      </c>
      <c r="DU126" s="39">
        <f>(DU127*$DT$127+DU128*$DT$128+DU129*$DT$129)/$DT$126</f>
        <v>107.72857142857144</v>
      </c>
      <c r="DV126" s="39">
        <f t="shared" ref="DV126:GB126" si="105">(DV127*$DT$127+DV128*$DT$128+DV129*$DT$129)/$DT$126</f>
        <v>107.72857142857144</v>
      </c>
      <c r="DW126" s="39">
        <f t="shared" si="105"/>
        <v>107.45714285714286</v>
      </c>
      <c r="DX126" s="39">
        <f t="shared" si="105"/>
        <v>107.45714285714286</v>
      </c>
      <c r="DY126" s="39">
        <f t="shared" si="105"/>
        <v>108.18571428571427</v>
      </c>
      <c r="DZ126" s="39">
        <f t="shared" si="105"/>
        <v>108.18571428571427</v>
      </c>
      <c r="EA126" s="39">
        <f t="shared" si="105"/>
        <v>109.15714285714287</v>
      </c>
      <c r="EB126" s="39">
        <f t="shared" si="105"/>
        <v>109.15714285714287</v>
      </c>
      <c r="EC126" s="39">
        <f t="shared" si="105"/>
        <v>108.28571428571429</v>
      </c>
      <c r="ED126" s="39">
        <f t="shared" si="105"/>
        <v>108.02857142857142</v>
      </c>
      <c r="EE126" s="39">
        <f t="shared" si="105"/>
        <v>108.04285714285713</v>
      </c>
      <c r="EF126" s="39">
        <f t="shared" si="105"/>
        <v>108.04285714285713</v>
      </c>
      <c r="EG126" s="39">
        <f t="shared" si="105"/>
        <v>108.34285714285713</v>
      </c>
      <c r="EH126" s="39">
        <f t="shared" si="105"/>
        <v>108.34285714285713</v>
      </c>
      <c r="EI126" s="39">
        <f t="shared" si="105"/>
        <v>108.64285714285714</v>
      </c>
      <c r="EJ126" s="39">
        <f t="shared" si="105"/>
        <v>108.34285714285713</v>
      </c>
      <c r="EK126" s="39">
        <f t="shared" si="105"/>
        <v>109.32857142857141</v>
      </c>
      <c r="EL126" s="39">
        <f t="shared" si="105"/>
        <v>109.32857142857141</v>
      </c>
      <c r="EM126" s="39">
        <f t="shared" si="105"/>
        <v>109.65714285714287</v>
      </c>
      <c r="EN126" s="39">
        <f t="shared" si="105"/>
        <v>109.65714285714287</v>
      </c>
      <c r="EO126" s="39">
        <f t="shared" si="105"/>
        <v>109.65714285714287</v>
      </c>
      <c r="EP126" s="39">
        <f t="shared" si="105"/>
        <v>110.08571428571429</v>
      </c>
      <c r="EQ126" s="39">
        <f t="shared" si="105"/>
        <v>110.08571428571429</v>
      </c>
      <c r="ER126" s="39">
        <f t="shared" si="105"/>
        <v>110.08571428571429</v>
      </c>
      <c r="ES126" s="39">
        <f t="shared" si="105"/>
        <v>110.04285714285713</v>
      </c>
      <c r="ET126" s="39">
        <f t="shared" si="105"/>
        <v>109.94285714285715</v>
      </c>
      <c r="EU126" s="39">
        <f t="shared" si="105"/>
        <v>110.01428571428572</v>
      </c>
      <c r="EV126" s="39">
        <f t="shared" si="105"/>
        <v>109.95714285714286</v>
      </c>
      <c r="EW126" s="39">
        <f t="shared" si="105"/>
        <v>110.15714285714287</v>
      </c>
      <c r="EX126" s="39">
        <f t="shared" si="105"/>
        <v>123.6</v>
      </c>
      <c r="EY126" s="39">
        <f t="shared" si="105"/>
        <v>123.80000000000001</v>
      </c>
      <c r="EZ126" s="39">
        <f t="shared" si="105"/>
        <v>122.98571428571428</v>
      </c>
      <c r="FA126" s="39">
        <f t="shared" si="105"/>
        <v>122.68571428571428</v>
      </c>
      <c r="FB126" s="39">
        <f t="shared" si="105"/>
        <v>122.77142857142856</v>
      </c>
      <c r="FC126" s="39">
        <f t="shared" si="105"/>
        <v>122.64285714285714</v>
      </c>
      <c r="FD126" s="39">
        <f t="shared" si="105"/>
        <v>123.05714285714285</v>
      </c>
      <c r="FE126" s="39">
        <f t="shared" si="105"/>
        <v>122.98571428571428</v>
      </c>
      <c r="FF126" s="39">
        <f t="shared" si="105"/>
        <v>123.19999999999999</v>
      </c>
      <c r="FG126" s="39">
        <f t="shared" si="105"/>
        <v>122.82857142857144</v>
      </c>
      <c r="FH126" s="39">
        <f t="shared" si="105"/>
        <v>127.64285714285714</v>
      </c>
      <c r="FI126" s="39">
        <f t="shared" si="105"/>
        <v>128.35714285714286</v>
      </c>
      <c r="FJ126" s="39">
        <f t="shared" si="105"/>
        <v>129.18571428571425</v>
      </c>
      <c r="FK126" s="39">
        <f t="shared" si="105"/>
        <v>128.92857142857142</v>
      </c>
      <c r="FL126" s="39">
        <f t="shared" si="105"/>
        <v>128.77142857142857</v>
      </c>
      <c r="FM126" s="39">
        <f t="shared" si="105"/>
        <v>127.67142857142855</v>
      </c>
      <c r="FN126" s="39">
        <f t="shared" si="105"/>
        <v>127.98571428571428</v>
      </c>
      <c r="FO126" s="39">
        <f t="shared" si="105"/>
        <v>127.84285714285713</v>
      </c>
      <c r="FP126" s="39">
        <f t="shared" si="105"/>
        <v>127.81428571428569</v>
      </c>
      <c r="FQ126" s="39">
        <f t="shared" si="105"/>
        <v>142.44285714285715</v>
      </c>
      <c r="FR126" s="38">
        <f t="shared" si="105"/>
        <v>142.54285714285712</v>
      </c>
      <c r="FS126" s="38">
        <f t="shared" si="105"/>
        <v>141.98571428571427</v>
      </c>
      <c r="FT126" s="38">
        <f t="shared" si="105"/>
        <v>143.04285714285712</v>
      </c>
      <c r="FU126" s="38">
        <f t="shared" si="105"/>
        <v>143.18571428571425</v>
      </c>
      <c r="FV126" s="38">
        <f t="shared" si="105"/>
        <v>143.55714285714285</v>
      </c>
      <c r="FW126" s="38">
        <f t="shared" si="105"/>
        <v>142.87619047619046</v>
      </c>
      <c r="FX126" s="38">
        <f t="shared" si="105"/>
        <v>142.84047619047618</v>
      </c>
      <c r="FY126" s="38">
        <f t="shared" si="105"/>
        <v>142.63809523809522</v>
      </c>
      <c r="FZ126" s="38">
        <f t="shared" si="105"/>
        <v>143.18571428571425</v>
      </c>
      <c r="GA126" s="38">
        <f t="shared" si="105"/>
        <v>142.9238095238095</v>
      </c>
      <c r="GB126" s="38">
        <f t="shared" si="105"/>
        <v>142.93571428571425</v>
      </c>
    </row>
    <row r="127" spans="1:184" s="40" customFormat="1" ht="12" x14ac:dyDescent="0.2">
      <c r="A127" s="40" t="s">
        <v>300</v>
      </c>
      <c r="B127" s="41">
        <v>48</v>
      </c>
      <c r="C127" s="42">
        <v>100</v>
      </c>
      <c r="D127" s="42">
        <v>100</v>
      </c>
      <c r="E127" s="42">
        <v>100</v>
      </c>
      <c r="F127" s="42">
        <v>100</v>
      </c>
      <c r="G127" s="42">
        <v>100</v>
      </c>
      <c r="H127" s="42">
        <v>100</v>
      </c>
      <c r="I127" s="42">
        <v>100</v>
      </c>
      <c r="J127" s="42">
        <v>100</v>
      </c>
      <c r="K127" s="42">
        <v>100</v>
      </c>
      <c r="L127" s="42">
        <v>100</v>
      </c>
      <c r="M127" s="42">
        <v>100</v>
      </c>
      <c r="N127" s="42">
        <v>100</v>
      </c>
      <c r="O127" s="42">
        <v>100</v>
      </c>
      <c r="P127" s="42">
        <v>128.4</v>
      </c>
      <c r="Q127" s="42">
        <v>128.4</v>
      </c>
      <c r="R127" s="42">
        <v>128.4</v>
      </c>
      <c r="S127" s="42">
        <v>128.4</v>
      </c>
      <c r="T127" s="42">
        <v>128.4</v>
      </c>
      <c r="U127" s="42">
        <v>128.4</v>
      </c>
      <c r="V127" s="42">
        <v>128.4</v>
      </c>
      <c r="W127" s="42">
        <v>128.4</v>
      </c>
      <c r="X127" s="42">
        <v>128.4</v>
      </c>
      <c r="Y127" s="42">
        <v>128.4</v>
      </c>
      <c r="Z127" s="42">
        <v>128.4</v>
      </c>
      <c r="AA127" s="42">
        <v>128.4</v>
      </c>
      <c r="AB127" s="42">
        <v>128.4</v>
      </c>
      <c r="AC127" s="42">
        <v>128.4</v>
      </c>
      <c r="AD127" s="42">
        <v>128.4</v>
      </c>
      <c r="AE127" s="42">
        <v>128.4</v>
      </c>
      <c r="AF127" s="42">
        <v>128.4</v>
      </c>
      <c r="AG127" s="42">
        <v>128.4</v>
      </c>
      <c r="AH127" s="42">
        <v>128.4</v>
      </c>
      <c r="AI127" s="42">
        <v>128.4</v>
      </c>
      <c r="AJ127" s="42">
        <v>128.4</v>
      </c>
      <c r="AK127" s="42">
        <v>128.4</v>
      </c>
      <c r="AL127" s="42">
        <v>128.4</v>
      </c>
      <c r="AM127" s="42">
        <v>128.4</v>
      </c>
      <c r="AN127" s="42">
        <v>128.4</v>
      </c>
      <c r="AO127" s="42">
        <v>193.9</v>
      </c>
      <c r="AP127" s="42">
        <v>187.5</v>
      </c>
      <c r="AQ127" s="42">
        <v>187.5</v>
      </c>
      <c r="AR127" s="42">
        <v>187.5</v>
      </c>
      <c r="AS127" s="42">
        <v>187.5</v>
      </c>
      <c r="AT127" s="42">
        <v>187.5</v>
      </c>
      <c r="AU127" s="42">
        <v>187.5</v>
      </c>
      <c r="AV127" s="42">
        <v>187.5</v>
      </c>
      <c r="AW127" s="42">
        <v>187.5</v>
      </c>
      <c r="AX127" s="42">
        <v>187.5</v>
      </c>
      <c r="AY127" s="42">
        <v>187.5</v>
      </c>
      <c r="AZ127" s="42">
        <v>187.5</v>
      </c>
      <c r="BA127" s="42">
        <v>187.5</v>
      </c>
      <c r="BB127" s="42">
        <v>187.5</v>
      </c>
      <c r="BC127" s="42">
        <v>187.5</v>
      </c>
      <c r="BD127" s="42">
        <v>187.5</v>
      </c>
      <c r="BE127" s="42">
        <v>187.5</v>
      </c>
      <c r="BF127" s="42">
        <v>187.5</v>
      </c>
      <c r="BG127" s="42">
        <v>187.5</v>
      </c>
      <c r="BH127" s="42">
        <v>187.5</v>
      </c>
      <c r="BI127" s="42">
        <v>225.8</v>
      </c>
      <c r="BJ127" s="42">
        <v>225.8</v>
      </c>
      <c r="BK127" s="41">
        <v>25</v>
      </c>
      <c r="BL127" s="42">
        <v>118</v>
      </c>
      <c r="BM127" s="42">
        <v>118</v>
      </c>
      <c r="BN127" s="42">
        <v>118</v>
      </c>
      <c r="BO127" s="42">
        <v>118</v>
      </c>
      <c r="BP127" s="42">
        <v>118</v>
      </c>
      <c r="BQ127" s="42">
        <v>118</v>
      </c>
      <c r="BR127" s="42">
        <v>118</v>
      </c>
      <c r="BS127" s="42">
        <v>118</v>
      </c>
      <c r="BT127" s="42">
        <v>118</v>
      </c>
      <c r="BU127" s="42">
        <v>118</v>
      </c>
      <c r="BV127" s="42">
        <v>118</v>
      </c>
      <c r="BW127" s="42">
        <v>118</v>
      </c>
      <c r="BX127" s="42">
        <v>118</v>
      </c>
      <c r="BY127" s="42">
        <v>118</v>
      </c>
      <c r="BZ127" s="42">
        <v>118</v>
      </c>
      <c r="CA127" s="42">
        <v>118</v>
      </c>
      <c r="CB127" s="42">
        <v>118</v>
      </c>
      <c r="CC127" s="42">
        <v>118</v>
      </c>
      <c r="CD127" s="42">
        <v>118</v>
      </c>
      <c r="CE127" s="42">
        <v>118</v>
      </c>
      <c r="CF127" s="42">
        <v>118</v>
      </c>
      <c r="CG127" s="42">
        <v>118</v>
      </c>
      <c r="CH127" s="42">
        <v>118</v>
      </c>
      <c r="CI127" s="42">
        <v>118</v>
      </c>
      <c r="CJ127" s="42">
        <v>118</v>
      </c>
      <c r="CK127" s="42">
        <v>149</v>
      </c>
      <c r="CL127" s="42">
        <v>149</v>
      </c>
      <c r="CM127" s="42">
        <v>149</v>
      </c>
      <c r="CN127" s="42">
        <v>149</v>
      </c>
      <c r="CO127" s="42">
        <v>149</v>
      </c>
      <c r="CP127" s="42">
        <v>149</v>
      </c>
      <c r="CQ127" s="42">
        <v>149</v>
      </c>
      <c r="CR127" s="42">
        <v>149</v>
      </c>
      <c r="CS127" s="42">
        <v>149</v>
      </c>
      <c r="CT127" s="42">
        <v>149</v>
      </c>
      <c r="CU127" s="42">
        <v>149</v>
      </c>
      <c r="CV127" s="42">
        <v>149</v>
      </c>
      <c r="CW127" s="42">
        <v>149</v>
      </c>
      <c r="CX127" s="42">
        <v>149</v>
      </c>
      <c r="CY127" s="42">
        <v>149</v>
      </c>
      <c r="CZ127" s="42">
        <v>149</v>
      </c>
      <c r="DA127" s="42">
        <v>149</v>
      </c>
      <c r="DB127" s="42">
        <v>149</v>
      </c>
      <c r="DC127" s="42">
        <v>149</v>
      </c>
      <c r="DD127" s="42">
        <v>149</v>
      </c>
      <c r="DE127" s="42">
        <v>149</v>
      </c>
      <c r="DF127" s="42">
        <v>149</v>
      </c>
      <c r="DG127" s="42">
        <v>149</v>
      </c>
      <c r="DH127" s="42">
        <v>149</v>
      </c>
      <c r="DI127" s="42">
        <v>149</v>
      </c>
      <c r="DJ127" s="42">
        <v>149</v>
      </c>
      <c r="DK127" s="42">
        <v>149</v>
      </c>
      <c r="DL127" s="42">
        <v>149</v>
      </c>
      <c r="DM127" s="42">
        <v>149</v>
      </c>
      <c r="DN127" s="42">
        <v>179.6</v>
      </c>
      <c r="DO127" s="42">
        <v>179.6</v>
      </c>
      <c r="DP127" s="42">
        <v>179.6</v>
      </c>
      <c r="DQ127" s="42">
        <v>179.6</v>
      </c>
      <c r="DR127" s="42">
        <v>179.6</v>
      </c>
      <c r="DS127" s="42">
        <v>179.6</v>
      </c>
      <c r="DT127" s="41">
        <v>27</v>
      </c>
      <c r="DU127" s="42">
        <v>108.8</v>
      </c>
      <c r="DV127" s="42">
        <v>108.8</v>
      </c>
      <c r="DW127" s="42">
        <v>108.8</v>
      </c>
      <c r="DX127" s="42">
        <v>108.8</v>
      </c>
      <c r="DY127" s="42">
        <v>108.8</v>
      </c>
      <c r="DZ127" s="42">
        <v>108.8</v>
      </c>
      <c r="EA127" s="42">
        <v>108.8</v>
      </c>
      <c r="EB127" s="42">
        <v>108.8</v>
      </c>
      <c r="EC127" s="42">
        <v>108.8</v>
      </c>
      <c r="ED127" s="42">
        <v>108.8</v>
      </c>
      <c r="EE127" s="42">
        <v>108.8</v>
      </c>
      <c r="EF127" s="42">
        <v>108.8</v>
      </c>
      <c r="EG127" s="42">
        <v>108.8</v>
      </c>
      <c r="EH127" s="42">
        <v>108.8</v>
      </c>
      <c r="EI127" s="42">
        <v>108.8</v>
      </c>
      <c r="EJ127" s="42">
        <v>108.8</v>
      </c>
      <c r="EK127" s="42">
        <v>108.8</v>
      </c>
      <c r="EL127" s="42">
        <v>108.8</v>
      </c>
      <c r="EM127" s="42">
        <v>108.8</v>
      </c>
      <c r="EN127" s="42">
        <v>108.8</v>
      </c>
      <c r="EO127" s="42">
        <v>108.8</v>
      </c>
      <c r="EP127" s="42">
        <v>108.8</v>
      </c>
      <c r="EQ127" s="42">
        <v>108.8</v>
      </c>
      <c r="ER127" s="42">
        <v>108.8</v>
      </c>
      <c r="ES127" s="42">
        <v>108.8</v>
      </c>
      <c r="ET127" s="42">
        <v>108.8</v>
      </c>
      <c r="EU127" s="42">
        <v>108.8</v>
      </c>
      <c r="EV127" s="42">
        <v>108.8</v>
      </c>
      <c r="EW127" s="42">
        <v>108.8</v>
      </c>
      <c r="EX127" s="42">
        <v>130.19999999999999</v>
      </c>
      <c r="EY127" s="42">
        <v>130.19999999999999</v>
      </c>
      <c r="EZ127" s="42">
        <v>130.19999999999999</v>
      </c>
      <c r="FA127" s="42">
        <v>130.19999999999999</v>
      </c>
      <c r="FB127" s="42">
        <v>130.19999999999999</v>
      </c>
      <c r="FC127" s="42">
        <v>130.19999999999999</v>
      </c>
      <c r="FD127" s="42">
        <v>130.19999999999999</v>
      </c>
      <c r="FE127" s="42">
        <v>130.19999999999999</v>
      </c>
      <c r="FF127" s="42">
        <v>130.19999999999999</v>
      </c>
      <c r="FG127" s="42">
        <v>130.19999999999999</v>
      </c>
      <c r="FH127" s="42">
        <v>130.19999999999999</v>
      </c>
      <c r="FI127" s="42">
        <v>130.19999999999999</v>
      </c>
      <c r="FJ127" s="42">
        <v>130.19999999999999</v>
      </c>
      <c r="FK127" s="42">
        <v>130.19999999999999</v>
      </c>
      <c r="FL127" s="42">
        <v>130.19999999999999</v>
      </c>
      <c r="FM127" s="42">
        <v>130.19999999999999</v>
      </c>
      <c r="FN127" s="42">
        <v>130.19999999999999</v>
      </c>
      <c r="FO127" s="42">
        <v>130.19999999999999</v>
      </c>
      <c r="FP127" s="42">
        <v>130.19999999999999</v>
      </c>
      <c r="FQ127" s="42">
        <v>151</v>
      </c>
      <c r="FR127" s="42">
        <v>151</v>
      </c>
      <c r="FS127" s="42">
        <v>151</v>
      </c>
      <c r="FT127" s="42">
        <v>151</v>
      </c>
      <c r="FU127" s="42">
        <v>151</v>
      </c>
      <c r="FV127" s="42">
        <v>151</v>
      </c>
      <c r="FW127" s="42">
        <v>150.98888888888888</v>
      </c>
      <c r="FX127" s="42">
        <v>150.98888888888888</v>
      </c>
      <c r="FY127" s="42">
        <v>150.98888888888888</v>
      </c>
      <c r="FZ127" s="42">
        <v>150.98888888888888</v>
      </c>
      <c r="GA127" s="42">
        <v>150.98888888888888</v>
      </c>
      <c r="GB127" s="42">
        <v>150.98888888888888</v>
      </c>
    </row>
    <row r="128" spans="1:184" s="40" customFormat="1" ht="12" x14ac:dyDescent="0.2">
      <c r="A128" s="40" t="s">
        <v>301</v>
      </c>
      <c r="B128" s="41">
        <v>7</v>
      </c>
      <c r="C128" s="42">
        <v>100</v>
      </c>
      <c r="D128" s="42">
        <v>100</v>
      </c>
      <c r="E128" s="42">
        <v>100</v>
      </c>
      <c r="F128" s="42">
        <v>100</v>
      </c>
      <c r="G128" s="42">
        <v>100</v>
      </c>
      <c r="H128" s="42">
        <v>100</v>
      </c>
      <c r="I128" s="42">
        <v>100</v>
      </c>
      <c r="J128" s="42">
        <v>100</v>
      </c>
      <c r="K128" s="42">
        <v>100</v>
      </c>
      <c r="L128" s="42">
        <v>100</v>
      </c>
      <c r="M128" s="42">
        <v>113.1</v>
      </c>
      <c r="N128" s="42">
        <v>113.1</v>
      </c>
      <c r="O128" s="42">
        <v>105.2</v>
      </c>
      <c r="P128" s="42">
        <v>126.1</v>
      </c>
      <c r="Q128" s="42">
        <v>126.1</v>
      </c>
      <c r="R128" s="42">
        <v>126.1</v>
      </c>
      <c r="S128" s="42">
        <v>126.1</v>
      </c>
      <c r="T128" s="42">
        <v>126.1</v>
      </c>
      <c r="U128" s="42">
        <v>126.1</v>
      </c>
      <c r="V128" s="42">
        <v>126.1</v>
      </c>
      <c r="W128" s="42">
        <v>126.1</v>
      </c>
      <c r="X128" s="42">
        <v>126.1</v>
      </c>
      <c r="Y128" s="42">
        <v>182.2</v>
      </c>
      <c r="Z128" s="42">
        <v>182.2</v>
      </c>
      <c r="AA128" s="42">
        <v>182.2</v>
      </c>
      <c r="AB128" s="42">
        <v>182.2</v>
      </c>
      <c r="AC128" s="42">
        <v>182.2</v>
      </c>
      <c r="AD128" s="42">
        <v>182.2</v>
      </c>
      <c r="AE128" s="42">
        <v>182.2</v>
      </c>
      <c r="AF128" s="42">
        <v>182.2</v>
      </c>
      <c r="AG128" s="42">
        <v>215.1</v>
      </c>
      <c r="AH128" s="42">
        <v>215.1</v>
      </c>
      <c r="AI128" s="42">
        <v>215.1</v>
      </c>
      <c r="AJ128" s="42">
        <v>215.1</v>
      </c>
      <c r="AK128" s="42">
        <v>215.1</v>
      </c>
      <c r="AL128" s="42">
        <v>215.1</v>
      </c>
      <c r="AM128" s="42">
        <v>215.1</v>
      </c>
      <c r="AN128" s="42">
        <v>215.1</v>
      </c>
      <c r="AO128" s="42">
        <v>248</v>
      </c>
      <c r="AP128" s="42">
        <v>248</v>
      </c>
      <c r="AQ128" s="42">
        <v>248</v>
      </c>
      <c r="AR128" s="42">
        <v>248</v>
      </c>
      <c r="AS128" s="42">
        <v>248</v>
      </c>
      <c r="AT128" s="42">
        <v>248</v>
      </c>
      <c r="AU128" s="42">
        <v>248</v>
      </c>
      <c r="AV128" s="42">
        <v>248</v>
      </c>
      <c r="AW128" s="42">
        <v>248</v>
      </c>
      <c r="AX128" s="42">
        <v>248</v>
      </c>
      <c r="AY128" s="42">
        <v>248</v>
      </c>
      <c r="AZ128" s="42">
        <v>248</v>
      </c>
      <c r="BA128" s="42">
        <v>248</v>
      </c>
      <c r="BB128" s="42">
        <v>248</v>
      </c>
      <c r="BC128" s="42">
        <v>248</v>
      </c>
      <c r="BD128" s="42">
        <v>248</v>
      </c>
      <c r="BE128" s="42">
        <v>248</v>
      </c>
      <c r="BF128" s="42">
        <v>248</v>
      </c>
      <c r="BG128" s="42">
        <v>248</v>
      </c>
      <c r="BH128" s="42">
        <v>248</v>
      </c>
      <c r="BI128" s="42">
        <v>248</v>
      </c>
      <c r="BJ128" s="42">
        <v>248</v>
      </c>
      <c r="BK128" s="41">
        <v>10</v>
      </c>
      <c r="BL128" s="42">
        <v>100</v>
      </c>
      <c r="BM128" s="42">
        <v>100</v>
      </c>
      <c r="BN128" s="42">
        <v>100</v>
      </c>
      <c r="BO128" s="42">
        <v>100</v>
      </c>
      <c r="BP128" s="42">
        <v>100</v>
      </c>
      <c r="BQ128" s="42">
        <v>100</v>
      </c>
      <c r="BR128" s="42">
        <v>111.6</v>
      </c>
      <c r="BS128" s="42">
        <v>111.6</v>
      </c>
      <c r="BT128" s="42">
        <v>111.6</v>
      </c>
      <c r="BU128" s="42">
        <v>111.6</v>
      </c>
      <c r="BV128" s="42">
        <v>111.6</v>
      </c>
      <c r="BW128" s="42">
        <v>111.6</v>
      </c>
      <c r="BX128" s="42">
        <v>111.6</v>
      </c>
      <c r="BY128" s="42">
        <v>111.6</v>
      </c>
      <c r="BZ128" s="42">
        <v>111.6</v>
      </c>
      <c r="CA128" s="42">
        <v>111.6</v>
      </c>
      <c r="CB128" s="42">
        <v>111.6</v>
      </c>
      <c r="CC128" s="42">
        <v>111.6</v>
      </c>
      <c r="CD128" s="42">
        <v>111.6</v>
      </c>
      <c r="CE128" s="42">
        <v>111.6</v>
      </c>
      <c r="CF128" s="42">
        <v>111.6</v>
      </c>
      <c r="CG128" s="42">
        <v>111.6</v>
      </c>
      <c r="CH128" s="42">
        <v>111.6</v>
      </c>
      <c r="CI128" s="42">
        <v>111.6</v>
      </c>
      <c r="CJ128" s="42">
        <v>111.6</v>
      </c>
      <c r="CK128" s="42">
        <v>111.6</v>
      </c>
      <c r="CL128" s="42">
        <v>111.6</v>
      </c>
      <c r="CM128" s="42">
        <v>111.6</v>
      </c>
      <c r="CN128" s="42">
        <v>111.6</v>
      </c>
      <c r="CO128" s="42">
        <v>111.6</v>
      </c>
      <c r="CP128" s="42">
        <v>111.6</v>
      </c>
      <c r="CQ128" s="42">
        <v>111.6</v>
      </c>
      <c r="CR128" s="42">
        <v>111.9</v>
      </c>
      <c r="CS128" s="42">
        <v>111.9</v>
      </c>
      <c r="CT128" s="42">
        <v>111.9</v>
      </c>
      <c r="CU128" s="42">
        <v>111.9</v>
      </c>
      <c r="CV128" s="42">
        <v>111.9</v>
      </c>
      <c r="CW128" s="42">
        <v>111.9</v>
      </c>
      <c r="CX128" s="42">
        <v>111.9</v>
      </c>
      <c r="CY128" s="42">
        <v>111.9</v>
      </c>
      <c r="CZ128" s="42">
        <v>111.9</v>
      </c>
      <c r="DA128" s="42">
        <v>111.9</v>
      </c>
      <c r="DB128" s="42">
        <v>111.9</v>
      </c>
      <c r="DC128" s="42">
        <v>111.9</v>
      </c>
      <c r="DD128" s="42">
        <v>111.9</v>
      </c>
      <c r="DE128" s="42">
        <v>111.9</v>
      </c>
      <c r="DF128" s="42">
        <v>111.9</v>
      </c>
      <c r="DG128" s="42">
        <v>111.9</v>
      </c>
      <c r="DH128" s="42">
        <v>111.9</v>
      </c>
      <c r="DI128" s="42">
        <v>111.9</v>
      </c>
      <c r="DJ128" s="42">
        <v>111.9</v>
      </c>
      <c r="DK128" s="42">
        <v>111.9</v>
      </c>
      <c r="DL128" s="42">
        <v>111.9</v>
      </c>
      <c r="DM128" s="42">
        <v>111.9</v>
      </c>
      <c r="DN128" s="42">
        <v>111.9</v>
      </c>
      <c r="DO128" s="42">
        <v>126.9</v>
      </c>
      <c r="DP128" s="42">
        <v>126.9</v>
      </c>
      <c r="DQ128" s="42">
        <v>126.9</v>
      </c>
      <c r="DR128" s="42">
        <v>126.9</v>
      </c>
      <c r="DS128" s="42">
        <v>126.9</v>
      </c>
      <c r="DT128" s="41">
        <v>9</v>
      </c>
      <c r="DU128" s="42">
        <v>107.4</v>
      </c>
      <c r="DV128" s="42">
        <v>107.4</v>
      </c>
      <c r="DW128" s="42">
        <v>107.4</v>
      </c>
      <c r="DX128" s="42">
        <v>107.4</v>
      </c>
      <c r="DY128" s="42">
        <v>107.4</v>
      </c>
      <c r="DZ128" s="42">
        <v>107.4</v>
      </c>
      <c r="EA128" s="42">
        <v>107.4</v>
      </c>
      <c r="EB128" s="42">
        <v>107.4</v>
      </c>
      <c r="EC128" s="42">
        <v>107.4</v>
      </c>
      <c r="ED128" s="42">
        <v>107.4</v>
      </c>
      <c r="EE128" s="42">
        <v>107.4</v>
      </c>
      <c r="EF128" s="42">
        <v>107.4</v>
      </c>
      <c r="EG128" s="42">
        <v>107.4</v>
      </c>
      <c r="EH128" s="42">
        <v>107.4</v>
      </c>
      <c r="EI128" s="42">
        <v>107.4</v>
      </c>
      <c r="EJ128" s="42">
        <v>107.4</v>
      </c>
      <c r="EK128" s="42">
        <v>107.4</v>
      </c>
      <c r="EL128" s="42">
        <v>107.4</v>
      </c>
      <c r="EM128" s="42">
        <v>107.4</v>
      </c>
      <c r="EN128" s="42">
        <v>107.4</v>
      </c>
      <c r="EO128" s="42">
        <v>107.4</v>
      </c>
      <c r="EP128" s="42">
        <v>107.4</v>
      </c>
      <c r="EQ128" s="42">
        <v>107.4</v>
      </c>
      <c r="ER128" s="42">
        <v>107.4</v>
      </c>
      <c r="ES128" s="42">
        <v>107.4</v>
      </c>
      <c r="ET128" s="42">
        <v>107.4</v>
      </c>
      <c r="EU128" s="42">
        <v>107.4</v>
      </c>
      <c r="EV128" s="42">
        <v>107.4</v>
      </c>
      <c r="EW128" s="42">
        <v>107.4</v>
      </c>
      <c r="EX128" s="42">
        <v>107.4</v>
      </c>
      <c r="EY128" s="42">
        <v>107.4</v>
      </c>
      <c r="EZ128" s="42">
        <v>107.4</v>
      </c>
      <c r="FA128" s="42">
        <v>107.4</v>
      </c>
      <c r="FB128" s="42">
        <v>107.4</v>
      </c>
      <c r="FC128" s="42">
        <v>107.4</v>
      </c>
      <c r="FD128" s="42">
        <v>107.4</v>
      </c>
      <c r="FE128" s="42">
        <v>107.4</v>
      </c>
      <c r="FF128" s="42">
        <v>107.4</v>
      </c>
      <c r="FG128" s="42">
        <v>107.4</v>
      </c>
      <c r="FH128" s="42">
        <v>128.80000000000001</v>
      </c>
      <c r="FI128" s="42">
        <v>128.80000000000001</v>
      </c>
      <c r="FJ128" s="42">
        <v>128.80000000000001</v>
      </c>
      <c r="FK128" s="42">
        <v>128.80000000000001</v>
      </c>
      <c r="FL128" s="42">
        <v>128.80000000000001</v>
      </c>
      <c r="FM128" s="42">
        <v>128.80000000000001</v>
      </c>
      <c r="FN128" s="42">
        <v>128.80000000000001</v>
      </c>
      <c r="FO128" s="42">
        <v>128.80000000000001</v>
      </c>
      <c r="FP128" s="42">
        <v>128.80000000000001</v>
      </c>
      <c r="FQ128" s="42">
        <v>128.80000000000001</v>
      </c>
      <c r="FR128" s="42">
        <v>128.80000000000001</v>
      </c>
      <c r="FS128" s="42">
        <v>128.80000000000001</v>
      </c>
      <c r="FT128" s="42">
        <v>128.80000000000001</v>
      </c>
      <c r="FU128" s="42">
        <v>128.80000000000001</v>
      </c>
      <c r="FV128" s="42">
        <v>128.80000000000001</v>
      </c>
      <c r="FW128" s="42">
        <v>128.80000000000001</v>
      </c>
      <c r="FX128" s="42">
        <v>128.80000000000001</v>
      </c>
      <c r="FY128" s="42">
        <v>128.80000000000001</v>
      </c>
      <c r="FZ128" s="42">
        <v>128.80000000000001</v>
      </c>
      <c r="GA128" s="42">
        <v>128.80000000000001</v>
      </c>
      <c r="GB128" s="42">
        <v>128.80000000000001</v>
      </c>
    </row>
    <row r="129" spans="1:184" s="40" customFormat="1" ht="12" x14ac:dyDescent="0.2">
      <c r="A129" s="40" t="s">
        <v>302</v>
      </c>
      <c r="B129" s="41">
        <v>0</v>
      </c>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c r="BK129" s="41">
        <v>7</v>
      </c>
      <c r="BL129" s="42">
        <v>114.7</v>
      </c>
      <c r="BM129" s="42">
        <v>107.6</v>
      </c>
      <c r="BN129" s="42">
        <v>107.6</v>
      </c>
      <c r="BO129" s="42">
        <v>107.6</v>
      </c>
      <c r="BP129" s="42">
        <v>107.6</v>
      </c>
      <c r="BQ129" s="42">
        <v>107.6</v>
      </c>
      <c r="BR129" s="42">
        <v>107.6</v>
      </c>
      <c r="BS129" s="42">
        <v>107.6</v>
      </c>
      <c r="BT129" s="42">
        <v>104.5</v>
      </c>
      <c r="BU129" s="42">
        <v>104.5</v>
      </c>
      <c r="BV129" s="42">
        <v>108.1</v>
      </c>
      <c r="BW129" s="42">
        <v>108.1</v>
      </c>
      <c r="BX129" s="42">
        <v>108.1</v>
      </c>
      <c r="BY129" s="42">
        <v>108.1</v>
      </c>
      <c r="BZ129" s="42">
        <v>108.1</v>
      </c>
      <c r="CA129" s="42">
        <v>108.1</v>
      </c>
      <c r="CB129" s="42">
        <v>108.1</v>
      </c>
      <c r="CC129" s="42">
        <v>108.1</v>
      </c>
      <c r="CD129" s="42">
        <v>108.1</v>
      </c>
      <c r="CE129" s="42">
        <v>108.1</v>
      </c>
      <c r="CF129" s="42">
        <v>108.1</v>
      </c>
      <c r="CG129" s="42">
        <v>113.3</v>
      </c>
      <c r="CH129" s="42">
        <v>113.3</v>
      </c>
      <c r="CI129" s="42">
        <v>113.3</v>
      </c>
      <c r="CJ129" s="42">
        <v>113.3</v>
      </c>
      <c r="CK129" s="42">
        <v>113.3</v>
      </c>
      <c r="CL129" s="42">
        <v>113.3</v>
      </c>
      <c r="CM129" s="42">
        <v>113.3</v>
      </c>
      <c r="CN129" s="42">
        <v>113.3</v>
      </c>
      <c r="CO129" s="42">
        <v>113.3</v>
      </c>
      <c r="CP129" s="42">
        <v>113.3</v>
      </c>
      <c r="CQ129" s="42">
        <v>113.3</v>
      </c>
      <c r="CR129" s="42">
        <v>113.3</v>
      </c>
      <c r="CS129" s="42">
        <v>113.3</v>
      </c>
      <c r="CT129" s="42">
        <v>111.4</v>
      </c>
      <c r="CU129" s="42">
        <v>114.6</v>
      </c>
      <c r="CV129" s="42">
        <v>118.3</v>
      </c>
      <c r="CW129" s="42">
        <v>118.3</v>
      </c>
      <c r="CX129" s="42">
        <v>118.3</v>
      </c>
      <c r="CY129" s="42">
        <v>118.3</v>
      </c>
      <c r="CZ129" s="42">
        <v>118.3</v>
      </c>
      <c r="DA129" s="42">
        <v>118.3</v>
      </c>
      <c r="DB129" s="42">
        <v>118.3</v>
      </c>
      <c r="DC129" s="42">
        <v>118.4</v>
      </c>
      <c r="DD129" s="42">
        <v>118.4</v>
      </c>
      <c r="DE129" s="42">
        <v>118.4</v>
      </c>
      <c r="DF129" s="42">
        <v>120.8</v>
      </c>
      <c r="DG129" s="42">
        <v>120.8</v>
      </c>
      <c r="DH129" s="42">
        <v>120.9</v>
      </c>
      <c r="DI129" s="42">
        <v>121.7</v>
      </c>
      <c r="DJ129" s="42">
        <v>135.4</v>
      </c>
      <c r="DK129" s="42">
        <v>111.9</v>
      </c>
      <c r="DL129" s="42">
        <v>111.9</v>
      </c>
      <c r="DM129" s="42">
        <v>111.9</v>
      </c>
      <c r="DN129" s="42">
        <v>118</v>
      </c>
      <c r="DO129" s="42">
        <v>118</v>
      </c>
      <c r="DP129" s="42">
        <v>115.6</v>
      </c>
      <c r="DQ129" s="42">
        <v>115.6</v>
      </c>
      <c r="DR129" s="42">
        <v>116.1</v>
      </c>
      <c r="DS129" s="42">
        <v>117.6</v>
      </c>
      <c r="DT129" s="41">
        <v>6</v>
      </c>
      <c r="DU129" s="42">
        <v>103.4</v>
      </c>
      <c r="DV129" s="42">
        <v>103.4</v>
      </c>
      <c r="DW129" s="42">
        <v>101.5</v>
      </c>
      <c r="DX129" s="42">
        <v>101.5</v>
      </c>
      <c r="DY129" s="42">
        <v>106.6</v>
      </c>
      <c r="DZ129" s="42">
        <v>106.6</v>
      </c>
      <c r="EA129" s="42">
        <v>113.4</v>
      </c>
      <c r="EB129" s="42">
        <v>113.4</v>
      </c>
      <c r="EC129" s="42">
        <v>107.3</v>
      </c>
      <c r="ED129" s="42">
        <v>105.5</v>
      </c>
      <c r="EE129" s="42">
        <v>105.6</v>
      </c>
      <c r="EF129" s="42">
        <v>105.6</v>
      </c>
      <c r="EG129" s="42">
        <v>107.7</v>
      </c>
      <c r="EH129" s="42">
        <v>107.7</v>
      </c>
      <c r="EI129" s="42">
        <v>109.8</v>
      </c>
      <c r="EJ129" s="42">
        <v>107.7</v>
      </c>
      <c r="EK129" s="42">
        <v>114.6</v>
      </c>
      <c r="EL129" s="42">
        <v>114.6</v>
      </c>
      <c r="EM129" s="42">
        <v>116.9</v>
      </c>
      <c r="EN129" s="42">
        <v>116.9</v>
      </c>
      <c r="EO129" s="42">
        <v>116.9</v>
      </c>
      <c r="EP129" s="42">
        <v>119.9</v>
      </c>
      <c r="EQ129" s="42">
        <v>119.9</v>
      </c>
      <c r="ER129" s="42">
        <v>119.9</v>
      </c>
      <c r="ES129" s="42">
        <v>119.6</v>
      </c>
      <c r="ET129" s="42">
        <v>118.9</v>
      </c>
      <c r="EU129" s="42">
        <v>119.4</v>
      </c>
      <c r="EV129" s="42">
        <v>119</v>
      </c>
      <c r="EW129" s="42">
        <v>120.4</v>
      </c>
      <c r="EX129" s="42">
        <v>118.2</v>
      </c>
      <c r="EY129" s="42">
        <v>119.6</v>
      </c>
      <c r="EZ129" s="42">
        <v>113.9</v>
      </c>
      <c r="FA129" s="42">
        <v>111.8</v>
      </c>
      <c r="FB129" s="42">
        <v>112.4</v>
      </c>
      <c r="FC129" s="42">
        <v>111.5</v>
      </c>
      <c r="FD129" s="42">
        <v>114.4</v>
      </c>
      <c r="FE129" s="42">
        <v>113.9</v>
      </c>
      <c r="FF129" s="42">
        <v>115.4</v>
      </c>
      <c r="FG129" s="42">
        <v>112.8</v>
      </c>
      <c r="FH129" s="42">
        <v>114.4</v>
      </c>
      <c r="FI129" s="42">
        <v>119.4</v>
      </c>
      <c r="FJ129" s="42">
        <v>125.2</v>
      </c>
      <c r="FK129" s="42">
        <v>123.4</v>
      </c>
      <c r="FL129" s="42">
        <v>122.3</v>
      </c>
      <c r="FM129" s="42">
        <v>114.6</v>
      </c>
      <c r="FN129" s="42">
        <v>116.8</v>
      </c>
      <c r="FO129" s="42">
        <v>115.8</v>
      </c>
      <c r="FP129" s="42">
        <v>115.6</v>
      </c>
      <c r="FQ129" s="42">
        <v>124.4</v>
      </c>
      <c r="FR129" s="42">
        <v>125.1</v>
      </c>
      <c r="FS129" s="42">
        <v>121.2</v>
      </c>
      <c r="FT129" s="42">
        <v>128.6</v>
      </c>
      <c r="FU129" s="42">
        <v>129.6</v>
      </c>
      <c r="FV129" s="42">
        <v>132.19999999999999</v>
      </c>
      <c r="FW129" s="42">
        <v>127.48333333333333</v>
      </c>
      <c r="FX129" s="42">
        <v>127.23333333333333</v>
      </c>
      <c r="FY129" s="42">
        <v>125.81666666666666</v>
      </c>
      <c r="FZ129" s="42">
        <v>129.65</v>
      </c>
      <c r="GA129" s="42">
        <v>127.81666666666666</v>
      </c>
      <c r="GB129" s="42">
        <v>127.9</v>
      </c>
    </row>
    <row r="130" spans="1:184" x14ac:dyDescent="0.25">
      <c r="A130" t="s">
        <v>303</v>
      </c>
      <c r="B130" s="37">
        <f>SUM(B131:B132)</f>
        <v>7</v>
      </c>
      <c r="C130" s="38">
        <f t="shared" ref="C130:BJ130" si="106">(C131*$B$131+C132*$B$132)/$B$130</f>
        <v>100</v>
      </c>
      <c r="D130" s="38">
        <f t="shared" si="106"/>
        <v>105.22857142857141</v>
      </c>
      <c r="E130" s="38">
        <f t="shared" si="106"/>
        <v>105.22857142857141</v>
      </c>
      <c r="F130" s="38">
        <f t="shared" si="106"/>
        <v>105.22857142857141</v>
      </c>
      <c r="G130" s="38">
        <f t="shared" si="106"/>
        <v>105.22857142857141</v>
      </c>
      <c r="H130" s="38">
        <f t="shared" si="106"/>
        <v>105.22857142857141</v>
      </c>
      <c r="I130" s="38">
        <f t="shared" si="106"/>
        <v>105.22857142857141</v>
      </c>
      <c r="J130" s="38">
        <f t="shared" si="106"/>
        <v>105.22857142857141</v>
      </c>
      <c r="K130" s="38">
        <f t="shared" si="106"/>
        <v>105.22857142857141</v>
      </c>
      <c r="L130" s="38">
        <f t="shared" si="106"/>
        <v>105.22857142857141</v>
      </c>
      <c r="M130" s="38">
        <f t="shared" si="106"/>
        <v>105.22857142857141</v>
      </c>
      <c r="N130" s="38">
        <f t="shared" si="106"/>
        <v>105.22857142857141</v>
      </c>
      <c r="O130" s="38">
        <f t="shared" si="106"/>
        <v>105.22857142857141</v>
      </c>
      <c r="P130" s="38">
        <f t="shared" si="106"/>
        <v>105.22857142857141</v>
      </c>
      <c r="Q130" s="38">
        <f t="shared" si="106"/>
        <v>105.22857142857141</v>
      </c>
      <c r="R130" s="38">
        <f t="shared" si="106"/>
        <v>105.22857142857141</v>
      </c>
      <c r="S130" s="38">
        <f t="shared" si="106"/>
        <v>105.22857142857141</v>
      </c>
      <c r="T130" s="38">
        <f t="shared" si="106"/>
        <v>105.22857142857141</v>
      </c>
      <c r="U130" s="38">
        <f t="shared" si="106"/>
        <v>105.22857142857141</v>
      </c>
      <c r="V130" s="38">
        <f t="shared" si="106"/>
        <v>105.22857142857141</v>
      </c>
      <c r="W130" s="38">
        <f t="shared" si="106"/>
        <v>112.84285714285713</v>
      </c>
      <c r="X130" s="38">
        <f t="shared" si="106"/>
        <v>115.22857142857141</v>
      </c>
      <c r="Y130" s="38">
        <f t="shared" si="106"/>
        <v>115.22857142857141</v>
      </c>
      <c r="Z130" s="38">
        <f t="shared" si="106"/>
        <v>115.22857142857141</v>
      </c>
      <c r="AA130" s="38">
        <f t="shared" si="106"/>
        <v>115.22857142857141</v>
      </c>
      <c r="AB130" s="38">
        <f t="shared" si="106"/>
        <v>115.22857142857141</v>
      </c>
      <c r="AC130" s="38">
        <f t="shared" si="106"/>
        <v>115.22857142857141</v>
      </c>
      <c r="AD130" s="38">
        <f t="shared" si="106"/>
        <v>115.22857142857141</v>
      </c>
      <c r="AE130" s="38">
        <f t="shared" si="106"/>
        <v>115.22857142857141</v>
      </c>
      <c r="AF130" s="38">
        <f t="shared" si="106"/>
        <v>115.22857142857141</v>
      </c>
      <c r="AG130" s="38">
        <f t="shared" si="106"/>
        <v>146.42857142857142</v>
      </c>
      <c r="AH130" s="38">
        <f t="shared" si="106"/>
        <v>146.42857142857142</v>
      </c>
      <c r="AI130" s="38">
        <f t="shared" si="106"/>
        <v>146.42857142857142</v>
      </c>
      <c r="AJ130" s="38">
        <f t="shared" si="106"/>
        <v>146.42857142857142</v>
      </c>
      <c r="AK130" s="38">
        <f t="shared" si="106"/>
        <v>146.42857142857142</v>
      </c>
      <c r="AL130" s="38">
        <f t="shared" si="106"/>
        <v>146.42857142857142</v>
      </c>
      <c r="AM130" s="38">
        <f t="shared" si="106"/>
        <v>146.42857142857142</v>
      </c>
      <c r="AN130" s="38">
        <f t="shared" si="106"/>
        <v>146.42857142857142</v>
      </c>
      <c r="AO130" s="38">
        <f t="shared" si="106"/>
        <v>146.42857142857142</v>
      </c>
      <c r="AP130" s="38">
        <f t="shared" si="106"/>
        <v>146.42857142857142</v>
      </c>
      <c r="AQ130" s="38">
        <f t="shared" si="106"/>
        <v>146.42857142857142</v>
      </c>
      <c r="AR130" s="38">
        <f t="shared" si="106"/>
        <v>146.42857142857142</v>
      </c>
      <c r="AS130" s="38">
        <f t="shared" si="106"/>
        <v>146.42857142857142</v>
      </c>
      <c r="AT130" s="38">
        <f t="shared" si="106"/>
        <v>146.42857142857142</v>
      </c>
      <c r="AU130" s="38">
        <f t="shared" si="106"/>
        <v>146.42857142857142</v>
      </c>
      <c r="AV130" s="38">
        <f t="shared" si="106"/>
        <v>146.42857142857142</v>
      </c>
      <c r="AW130" s="38">
        <f t="shared" si="106"/>
        <v>146.42857142857142</v>
      </c>
      <c r="AX130" s="38">
        <f t="shared" si="106"/>
        <v>146.42857142857142</v>
      </c>
      <c r="AY130" s="38">
        <f t="shared" si="106"/>
        <v>146.42857142857142</v>
      </c>
      <c r="AZ130" s="38">
        <f t="shared" si="106"/>
        <v>146.42857142857142</v>
      </c>
      <c r="BA130" s="38">
        <f t="shared" si="106"/>
        <v>146.42857142857142</v>
      </c>
      <c r="BB130" s="38">
        <f t="shared" si="106"/>
        <v>146.42857142857142</v>
      </c>
      <c r="BC130" s="38">
        <f t="shared" si="106"/>
        <v>146.42857142857142</v>
      </c>
      <c r="BD130" s="38">
        <f t="shared" si="106"/>
        <v>146.42857142857142</v>
      </c>
      <c r="BE130" s="38">
        <f t="shared" si="106"/>
        <v>146.42857142857142</v>
      </c>
      <c r="BF130" s="38">
        <f t="shared" si="106"/>
        <v>146.42857142857142</v>
      </c>
      <c r="BG130" s="38">
        <f t="shared" si="106"/>
        <v>146.42857142857142</v>
      </c>
      <c r="BH130" s="38">
        <f t="shared" si="106"/>
        <v>146.42857142857142</v>
      </c>
      <c r="BI130" s="38">
        <f t="shared" si="106"/>
        <v>146.42857142857142</v>
      </c>
      <c r="BJ130" s="38">
        <f t="shared" si="106"/>
        <v>146.42857142857142</v>
      </c>
      <c r="BK130" s="37">
        <f>SUM(BK131:BK132)</f>
        <v>9</v>
      </c>
      <c r="BL130" s="38">
        <f>(BL131*$BK$131+BL132*$BK$132)/$BK$130</f>
        <v>100</v>
      </c>
      <c r="BM130" s="38">
        <f t="shared" ref="BM130:DS130" si="107">(BM131*$BK$131+BM132*$BK$132)/$BK$130</f>
        <v>100</v>
      </c>
      <c r="BN130" s="38">
        <f t="shared" si="107"/>
        <v>100</v>
      </c>
      <c r="BO130" s="38">
        <f t="shared" si="107"/>
        <v>100</v>
      </c>
      <c r="BP130" s="38">
        <f t="shared" si="107"/>
        <v>100</v>
      </c>
      <c r="BQ130" s="38">
        <f t="shared" si="107"/>
        <v>100</v>
      </c>
      <c r="BR130" s="38">
        <f t="shared" si="107"/>
        <v>100</v>
      </c>
      <c r="BS130" s="38">
        <f t="shared" si="107"/>
        <v>100</v>
      </c>
      <c r="BT130" s="38">
        <f t="shared" si="107"/>
        <v>100</v>
      </c>
      <c r="BU130" s="38">
        <f t="shared" si="107"/>
        <v>100</v>
      </c>
      <c r="BV130" s="38">
        <f t="shared" si="107"/>
        <v>100</v>
      </c>
      <c r="BW130" s="38">
        <f t="shared" si="107"/>
        <v>100</v>
      </c>
      <c r="BX130" s="38">
        <f t="shared" si="107"/>
        <v>100</v>
      </c>
      <c r="BY130" s="38">
        <f t="shared" si="107"/>
        <v>111.82222222222222</v>
      </c>
      <c r="BZ130" s="38">
        <f t="shared" si="107"/>
        <v>111.82222222222222</v>
      </c>
      <c r="CA130" s="38">
        <f t="shared" si="107"/>
        <v>111.82222222222222</v>
      </c>
      <c r="CB130" s="38">
        <f t="shared" si="107"/>
        <v>111.82222222222222</v>
      </c>
      <c r="CC130" s="38">
        <f t="shared" si="107"/>
        <v>117.33333333333333</v>
      </c>
      <c r="CD130" s="38">
        <f t="shared" si="107"/>
        <v>117.33333333333333</v>
      </c>
      <c r="CE130" s="38">
        <f t="shared" si="107"/>
        <v>117.33333333333333</v>
      </c>
      <c r="CF130" s="38">
        <f t="shared" si="107"/>
        <v>117.33333333333333</v>
      </c>
      <c r="CG130" s="38">
        <f t="shared" si="107"/>
        <v>117.33333333333333</v>
      </c>
      <c r="CH130" s="38">
        <f t="shared" si="107"/>
        <v>119.48888888888889</v>
      </c>
      <c r="CI130" s="38">
        <f t="shared" si="107"/>
        <v>119.48888888888889</v>
      </c>
      <c r="CJ130" s="38">
        <f t="shared" si="107"/>
        <v>119.48888888888889</v>
      </c>
      <c r="CK130" s="38">
        <f t="shared" si="107"/>
        <v>119.48888888888889</v>
      </c>
      <c r="CL130" s="38">
        <f t="shared" si="107"/>
        <v>119.48888888888889</v>
      </c>
      <c r="CM130" s="38">
        <f t="shared" si="107"/>
        <v>119.48888888888889</v>
      </c>
      <c r="CN130" s="38">
        <f t="shared" si="107"/>
        <v>119.48888888888889</v>
      </c>
      <c r="CO130" s="38">
        <f t="shared" si="107"/>
        <v>119.48888888888889</v>
      </c>
      <c r="CP130" s="38">
        <f t="shared" si="107"/>
        <v>119.48888888888889</v>
      </c>
      <c r="CQ130" s="38">
        <f t="shared" si="107"/>
        <v>119.48888888888889</v>
      </c>
      <c r="CR130" s="38">
        <f t="shared" si="107"/>
        <v>119.48888888888889</v>
      </c>
      <c r="CS130" s="38">
        <f t="shared" si="107"/>
        <v>119.48888888888889</v>
      </c>
      <c r="CT130" s="38">
        <f t="shared" si="107"/>
        <v>119.48888888888889</v>
      </c>
      <c r="CU130" s="38">
        <f t="shared" si="107"/>
        <v>119.48888888888889</v>
      </c>
      <c r="CV130" s="38">
        <f t="shared" si="107"/>
        <v>119.48888888888889</v>
      </c>
      <c r="CW130" s="38">
        <f t="shared" si="107"/>
        <v>119.48888888888889</v>
      </c>
      <c r="CX130" s="38">
        <f t="shared" si="107"/>
        <v>119.48888888888889</v>
      </c>
      <c r="CY130" s="38">
        <f t="shared" si="107"/>
        <v>119.48888888888889</v>
      </c>
      <c r="CZ130" s="38">
        <f t="shared" si="107"/>
        <v>119.48888888888889</v>
      </c>
      <c r="DA130" s="38">
        <f t="shared" si="107"/>
        <v>119.48888888888889</v>
      </c>
      <c r="DB130" s="38">
        <f t="shared" si="107"/>
        <v>121.34444444444443</v>
      </c>
      <c r="DC130" s="38">
        <f t="shared" si="107"/>
        <v>121.34444444444443</v>
      </c>
      <c r="DD130" s="38">
        <f t="shared" si="107"/>
        <v>121.34444444444443</v>
      </c>
      <c r="DE130" s="38">
        <f t="shared" si="107"/>
        <v>121.34444444444443</v>
      </c>
      <c r="DF130" s="38">
        <f t="shared" si="107"/>
        <v>121.34444444444443</v>
      </c>
      <c r="DG130" s="38">
        <f t="shared" si="107"/>
        <v>121.34444444444443</v>
      </c>
      <c r="DH130" s="38">
        <f t="shared" si="107"/>
        <v>121.34444444444443</v>
      </c>
      <c r="DI130" s="38">
        <f t="shared" si="107"/>
        <v>121.34444444444443</v>
      </c>
      <c r="DJ130" s="38">
        <f t="shared" si="107"/>
        <v>121.34444444444443</v>
      </c>
      <c r="DK130" s="38">
        <f t="shared" si="107"/>
        <v>121.34444444444443</v>
      </c>
      <c r="DL130" s="38">
        <f t="shared" si="107"/>
        <v>121.34444444444443</v>
      </c>
      <c r="DM130" s="38">
        <f t="shared" si="107"/>
        <v>121.34444444444443</v>
      </c>
      <c r="DN130" s="38">
        <f t="shared" si="107"/>
        <v>121.34444444444443</v>
      </c>
      <c r="DO130" s="38">
        <f t="shared" si="107"/>
        <v>121.34444444444443</v>
      </c>
      <c r="DP130" s="38">
        <f t="shared" si="107"/>
        <v>121.34444444444443</v>
      </c>
      <c r="DQ130" s="38">
        <f t="shared" si="107"/>
        <v>121.34444444444443</v>
      </c>
      <c r="DR130" s="38">
        <f t="shared" si="107"/>
        <v>121.34444444444443</v>
      </c>
      <c r="DS130" s="38">
        <f t="shared" si="107"/>
        <v>121.34444444444443</v>
      </c>
      <c r="DT130" s="37">
        <f>SUM(DT131:DT132)</f>
        <v>21</v>
      </c>
      <c r="DU130" s="39">
        <f>(DU131*$DT$131+DU132*$DT$132)/$DT$130</f>
        <v>100</v>
      </c>
      <c r="DV130" s="39">
        <f t="shared" ref="DV130:GB130" si="108">(DV131*$DT$131+DV132*$DT$132)/$DT$130</f>
        <v>100</v>
      </c>
      <c r="DW130" s="39">
        <f t="shared" si="108"/>
        <v>100</v>
      </c>
      <c r="DX130" s="39">
        <f t="shared" si="108"/>
        <v>100</v>
      </c>
      <c r="DY130" s="39">
        <f t="shared" si="108"/>
        <v>100</v>
      </c>
      <c r="DZ130" s="39">
        <f t="shared" si="108"/>
        <v>100</v>
      </c>
      <c r="EA130" s="39">
        <f t="shared" si="108"/>
        <v>100</v>
      </c>
      <c r="EB130" s="39">
        <f t="shared" si="108"/>
        <v>100</v>
      </c>
      <c r="EC130" s="39">
        <f t="shared" si="108"/>
        <v>100</v>
      </c>
      <c r="ED130" s="39">
        <f t="shared" si="108"/>
        <v>100</v>
      </c>
      <c r="EE130" s="39">
        <f t="shared" si="108"/>
        <v>100</v>
      </c>
      <c r="EF130" s="39">
        <f t="shared" si="108"/>
        <v>103.54285714285714</v>
      </c>
      <c r="EG130" s="39">
        <f t="shared" si="108"/>
        <v>103.54285714285714</v>
      </c>
      <c r="EH130" s="39">
        <f t="shared" si="108"/>
        <v>103.54285714285714</v>
      </c>
      <c r="EI130" s="39">
        <f t="shared" si="108"/>
        <v>111.14285714285714</v>
      </c>
      <c r="EJ130" s="39">
        <f t="shared" si="108"/>
        <v>111.14285714285714</v>
      </c>
      <c r="EK130" s="39">
        <f t="shared" si="108"/>
        <v>111.14285714285714</v>
      </c>
      <c r="EL130" s="39">
        <f t="shared" si="108"/>
        <v>111.14285714285714</v>
      </c>
      <c r="EM130" s="39">
        <f t="shared" si="108"/>
        <v>111.14285714285714</v>
      </c>
      <c r="EN130" s="39">
        <f t="shared" si="108"/>
        <v>111.14285714285714</v>
      </c>
      <c r="EO130" s="39">
        <f t="shared" si="108"/>
        <v>111.14285714285714</v>
      </c>
      <c r="EP130" s="39">
        <f t="shared" si="108"/>
        <v>111.14285714285714</v>
      </c>
      <c r="EQ130" s="39">
        <f t="shared" si="108"/>
        <v>111.14285714285714</v>
      </c>
      <c r="ER130" s="39">
        <f t="shared" si="108"/>
        <v>111.14285714285714</v>
      </c>
      <c r="ES130" s="39">
        <f t="shared" si="108"/>
        <v>111.14285714285714</v>
      </c>
      <c r="ET130" s="39">
        <f t="shared" si="108"/>
        <v>111.14285714285714</v>
      </c>
      <c r="EU130" s="39">
        <f t="shared" si="108"/>
        <v>111.14285714285714</v>
      </c>
      <c r="EV130" s="39">
        <f t="shared" si="108"/>
        <v>111.14285714285714</v>
      </c>
      <c r="EW130" s="39">
        <f t="shared" si="108"/>
        <v>111.14285714285714</v>
      </c>
      <c r="EX130" s="39">
        <f t="shared" si="108"/>
        <v>111.14285714285714</v>
      </c>
      <c r="EY130" s="39">
        <f t="shared" si="108"/>
        <v>111.14285714285714</v>
      </c>
      <c r="EZ130" s="39">
        <f t="shared" si="108"/>
        <v>111.14285714285714</v>
      </c>
      <c r="FA130" s="39">
        <f t="shared" si="108"/>
        <v>111.14285714285714</v>
      </c>
      <c r="FB130" s="39">
        <f t="shared" si="108"/>
        <v>111.14285714285714</v>
      </c>
      <c r="FC130" s="39">
        <f t="shared" si="108"/>
        <v>111.14285714285714</v>
      </c>
      <c r="FD130" s="39">
        <f t="shared" si="108"/>
        <v>111.14285714285714</v>
      </c>
      <c r="FE130" s="39">
        <f t="shared" si="108"/>
        <v>111.14285714285714</v>
      </c>
      <c r="FF130" s="39">
        <f t="shared" si="108"/>
        <v>111.14285714285714</v>
      </c>
      <c r="FG130" s="39">
        <f t="shared" si="108"/>
        <v>111.14285714285714</v>
      </c>
      <c r="FH130" s="39">
        <f t="shared" si="108"/>
        <v>111.14285714285714</v>
      </c>
      <c r="FI130" s="39">
        <f t="shared" si="108"/>
        <v>111.14285714285714</v>
      </c>
      <c r="FJ130" s="39">
        <f t="shared" si="108"/>
        <v>111.14285714285714</v>
      </c>
      <c r="FK130" s="39">
        <f t="shared" si="108"/>
        <v>111.14285714285714</v>
      </c>
      <c r="FL130" s="39">
        <f t="shared" si="108"/>
        <v>111.14285714285714</v>
      </c>
      <c r="FM130" s="39">
        <f t="shared" si="108"/>
        <v>111.14285714285714</v>
      </c>
      <c r="FN130" s="39">
        <f t="shared" si="108"/>
        <v>111.14285714285714</v>
      </c>
      <c r="FO130" s="39">
        <f t="shared" si="108"/>
        <v>111.14285714285714</v>
      </c>
      <c r="FP130" s="39">
        <f t="shared" si="108"/>
        <v>111.14285714285714</v>
      </c>
      <c r="FQ130" s="39">
        <f t="shared" si="108"/>
        <v>112.68095238095239</v>
      </c>
      <c r="FR130" s="38">
        <f t="shared" si="108"/>
        <v>112.68095238095239</v>
      </c>
      <c r="FS130" s="38">
        <f t="shared" si="108"/>
        <v>112.68095238095239</v>
      </c>
      <c r="FT130" s="38">
        <f t="shared" si="108"/>
        <v>112.68095238095239</v>
      </c>
      <c r="FU130" s="38">
        <f t="shared" si="108"/>
        <v>112.68095238095239</v>
      </c>
      <c r="FV130" s="38">
        <f t="shared" si="108"/>
        <v>112.68095238095239</v>
      </c>
      <c r="FW130" s="38">
        <f t="shared" si="108"/>
        <v>112.68571428571428</v>
      </c>
      <c r="FX130" s="38">
        <f t="shared" si="108"/>
        <v>112.68571428571428</v>
      </c>
      <c r="FY130" s="38">
        <f t="shared" si="108"/>
        <v>112.68571428571428</v>
      </c>
      <c r="FZ130" s="38">
        <f t="shared" si="108"/>
        <v>112.68571428571428</v>
      </c>
      <c r="GA130" s="38">
        <f t="shared" si="108"/>
        <v>112.68571428571428</v>
      </c>
      <c r="GB130" s="38">
        <f t="shared" si="108"/>
        <v>112.68571428571428</v>
      </c>
    </row>
    <row r="131" spans="1:184" s="40" customFormat="1" ht="12" x14ac:dyDescent="0.2">
      <c r="A131" s="40" t="s">
        <v>304</v>
      </c>
      <c r="B131" s="41">
        <v>1</v>
      </c>
      <c r="C131" s="42">
        <v>100</v>
      </c>
      <c r="D131" s="42">
        <v>100</v>
      </c>
      <c r="E131" s="42">
        <v>100</v>
      </c>
      <c r="F131" s="42">
        <v>100</v>
      </c>
      <c r="G131" s="42">
        <v>100</v>
      </c>
      <c r="H131" s="42">
        <v>100</v>
      </c>
      <c r="I131" s="42">
        <v>100</v>
      </c>
      <c r="J131" s="42">
        <v>100</v>
      </c>
      <c r="K131" s="42">
        <v>100</v>
      </c>
      <c r="L131" s="42">
        <v>100</v>
      </c>
      <c r="M131" s="42">
        <v>100</v>
      </c>
      <c r="N131" s="42">
        <v>100</v>
      </c>
      <c r="O131" s="42">
        <v>100</v>
      </c>
      <c r="P131" s="42">
        <v>100</v>
      </c>
      <c r="Q131" s="42">
        <v>100</v>
      </c>
      <c r="R131" s="42">
        <v>100</v>
      </c>
      <c r="S131" s="42">
        <v>100</v>
      </c>
      <c r="T131" s="42">
        <v>100</v>
      </c>
      <c r="U131" s="42">
        <v>100</v>
      </c>
      <c r="V131" s="42">
        <v>100</v>
      </c>
      <c r="W131" s="42">
        <v>153.30000000000001</v>
      </c>
      <c r="X131" s="42">
        <v>170</v>
      </c>
      <c r="Y131" s="42">
        <v>170</v>
      </c>
      <c r="Z131" s="42">
        <v>170</v>
      </c>
      <c r="AA131" s="42">
        <v>170</v>
      </c>
      <c r="AB131" s="42">
        <v>170</v>
      </c>
      <c r="AC131" s="42">
        <v>170</v>
      </c>
      <c r="AD131" s="42">
        <v>170</v>
      </c>
      <c r="AE131" s="42">
        <v>170</v>
      </c>
      <c r="AF131" s="42">
        <v>170</v>
      </c>
      <c r="AG131" s="42">
        <v>170</v>
      </c>
      <c r="AH131" s="42">
        <v>170</v>
      </c>
      <c r="AI131" s="42">
        <v>170</v>
      </c>
      <c r="AJ131" s="42">
        <v>170</v>
      </c>
      <c r="AK131" s="42">
        <v>170</v>
      </c>
      <c r="AL131" s="42">
        <v>170</v>
      </c>
      <c r="AM131" s="42">
        <v>170</v>
      </c>
      <c r="AN131" s="42">
        <v>170</v>
      </c>
      <c r="AO131" s="42">
        <v>170</v>
      </c>
      <c r="AP131" s="42">
        <v>170</v>
      </c>
      <c r="AQ131" s="42">
        <v>170</v>
      </c>
      <c r="AR131" s="42">
        <v>170</v>
      </c>
      <c r="AS131" s="42">
        <v>170</v>
      </c>
      <c r="AT131" s="42">
        <v>170</v>
      </c>
      <c r="AU131" s="42">
        <v>170</v>
      </c>
      <c r="AV131" s="42">
        <v>170</v>
      </c>
      <c r="AW131" s="42">
        <v>170</v>
      </c>
      <c r="AX131" s="42">
        <v>170</v>
      </c>
      <c r="AY131" s="42">
        <v>170</v>
      </c>
      <c r="AZ131" s="42">
        <v>170</v>
      </c>
      <c r="BA131" s="42">
        <v>170</v>
      </c>
      <c r="BB131" s="42">
        <v>170</v>
      </c>
      <c r="BC131" s="42">
        <v>170</v>
      </c>
      <c r="BD131" s="42">
        <v>170</v>
      </c>
      <c r="BE131" s="42">
        <v>170</v>
      </c>
      <c r="BF131" s="42">
        <v>170</v>
      </c>
      <c r="BG131" s="42">
        <v>170</v>
      </c>
      <c r="BH131" s="42">
        <v>170</v>
      </c>
      <c r="BI131" s="42">
        <v>170</v>
      </c>
      <c r="BJ131" s="42">
        <v>170</v>
      </c>
      <c r="BK131" s="41">
        <v>1</v>
      </c>
      <c r="BL131" s="42">
        <v>100</v>
      </c>
      <c r="BM131" s="42">
        <v>100</v>
      </c>
      <c r="BN131" s="42">
        <v>100</v>
      </c>
      <c r="BO131" s="42">
        <v>100</v>
      </c>
      <c r="BP131" s="42">
        <v>100</v>
      </c>
      <c r="BQ131" s="42">
        <v>100</v>
      </c>
      <c r="BR131" s="42">
        <v>100</v>
      </c>
      <c r="BS131" s="42">
        <v>100</v>
      </c>
      <c r="BT131" s="42">
        <v>100</v>
      </c>
      <c r="BU131" s="42">
        <v>100</v>
      </c>
      <c r="BV131" s="42">
        <v>100</v>
      </c>
      <c r="BW131" s="42">
        <v>100</v>
      </c>
      <c r="BX131" s="42">
        <v>100</v>
      </c>
      <c r="BY131" s="42">
        <v>100</v>
      </c>
      <c r="BZ131" s="42">
        <v>100</v>
      </c>
      <c r="CA131" s="42">
        <v>100</v>
      </c>
      <c r="CB131" s="42">
        <v>100</v>
      </c>
      <c r="CC131" s="42">
        <v>100</v>
      </c>
      <c r="CD131" s="42">
        <v>100</v>
      </c>
      <c r="CE131" s="42">
        <v>100</v>
      </c>
      <c r="CF131" s="42">
        <v>100</v>
      </c>
      <c r="CG131" s="42">
        <v>100</v>
      </c>
      <c r="CH131" s="42">
        <v>119.4</v>
      </c>
      <c r="CI131" s="42">
        <v>119.4</v>
      </c>
      <c r="CJ131" s="42">
        <v>119.4</v>
      </c>
      <c r="CK131" s="42">
        <v>119.4</v>
      </c>
      <c r="CL131" s="42">
        <v>119.4</v>
      </c>
      <c r="CM131" s="42">
        <v>119.4</v>
      </c>
      <c r="CN131" s="42">
        <v>119.4</v>
      </c>
      <c r="CO131" s="42">
        <v>119.4</v>
      </c>
      <c r="CP131" s="42">
        <v>119.4</v>
      </c>
      <c r="CQ131" s="42">
        <v>119.4</v>
      </c>
      <c r="CR131" s="42">
        <v>119.4</v>
      </c>
      <c r="CS131" s="42">
        <v>119.4</v>
      </c>
      <c r="CT131" s="42">
        <v>119.4</v>
      </c>
      <c r="CU131" s="42">
        <v>119.4</v>
      </c>
      <c r="CV131" s="42">
        <v>119.4</v>
      </c>
      <c r="CW131" s="42">
        <v>119.4</v>
      </c>
      <c r="CX131" s="42">
        <v>119.4</v>
      </c>
      <c r="CY131" s="42">
        <v>119.4</v>
      </c>
      <c r="CZ131" s="42">
        <v>119.4</v>
      </c>
      <c r="DA131" s="42">
        <v>119.4</v>
      </c>
      <c r="DB131" s="42">
        <v>136.1</v>
      </c>
      <c r="DC131" s="42">
        <v>136.1</v>
      </c>
      <c r="DD131" s="42">
        <v>136.1</v>
      </c>
      <c r="DE131" s="42">
        <v>136.1</v>
      </c>
      <c r="DF131" s="42">
        <v>136.1</v>
      </c>
      <c r="DG131" s="42">
        <v>136.1</v>
      </c>
      <c r="DH131" s="42">
        <v>136.1</v>
      </c>
      <c r="DI131" s="42">
        <v>136.1</v>
      </c>
      <c r="DJ131" s="42">
        <v>136.1</v>
      </c>
      <c r="DK131" s="42">
        <v>136.1</v>
      </c>
      <c r="DL131" s="42">
        <v>136.1</v>
      </c>
      <c r="DM131" s="42">
        <v>136.1</v>
      </c>
      <c r="DN131" s="42">
        <v>136.1</v>
      </c>
      <c r="DO131" s="42">
        <v>136.1</v>
      </c>
      <c r="DP131" s="42">
        <v>136.1</v>
      </c>
      <c r="DQ131" s="42">
        <v>136.1</v>
      </c>
      <c r="DR131" s="42">
        <v>136.1</v>
      </c>
      <c r="DS131" s="42">
        <v>136.1</v>
      </c>
      <c r="DT131" s="41">
        <v>2</v>
      </c>
      <c r="DU131" s="42">
        <v>100</v>
      </c>
      <c r="DV131" s="42">
        <v>100</v>
      </c>
      <c r="DW131" s="42">
        <v>100</v>
      </c>
      <c r="DX131" s="42">
        <v>100</v>
      </c>
      <c r="DY131" s="42">
        <v>100</v>
      </c>
      <c r="DZ131" s="42">
        <v>100</v>
      </c>
      <c r="EA131" s="42">
        <v>100</v>
      </c>
      <c r="EB131" s="42">
        <v>100</v>
      </c>
      <c r="EC131" s="42">
        <v>100</v>
      </c>
      <c r="ED131" s="42">
        <v>100</v>
      </c>
      <c r="EE131" s="42">
        <v>100</v>
      </c>
      <c r="EF131" s="42">
        <v>137.19999999999999</v>
      </c>
      <c r="EG131" s="42">
        <v>137.19999999999999</v>
      </c>
      <c r="EH131" s="42">
        <v>137.19999999999999</v>
      </c>
      <c r="EI131" s="42">
        <v>137.19999999999999</v>
      </c>
      <c r="EJ131" s="42">
        <v>137.19999999999999</v>
      </c>
      <c r="EK131" s="42">
        <v>137.19999999999999</v>
      </c>
      <c r="EL131" s="42">
        <v>137.19999999999999</v>
      </c>
      <c r="EM131" s="42">
        <v>137.19999999999999</v>
      </c>
      <c r="EN131" s="42">
        <v>137.19999999999999</v>
      </c>
      <c r="EO131" s="42">
        <v>137.19999999999999</v>
      </c>
      <c r="EP131" s="42">
        <v>137.19999999999999</v>
      </c>
      <c r="EQ131" s="42">
        <v>137.19999999999999</v>
      </c>
      <c r="ER131" s="42">
        <v>137.19999999999999</v>
      </c>
      <c r="ES131" s="42">
        <v>137.19999999999999</v>
      </c>
      <c r="ET131" s="42">
        <v>137.19999999999999</v>
      </c>
      <c r="EU131" s="42">
        <v>137.19999999999999</v>
      </c>
      <c r="EV131" s="42">
        <v>137.19999999999999</v>
      </c>
      <c r="EW131" s="42">
        <v>137.19999999999999</v>
      </c>
      <c r="EX131" s="42">
        <v>137.19999999999999</v>
      </c>
      <c r="EY131" s="42">
        <v>137.19999999999999</v>
      </c>
      <c r="EZ131" s="42">
        <v>137.19999999999999</v>
      </c>
      <c r="FA131" s="42">
        <v>137.19999999999999</v>
      </c>
      <c r="FB131" s="42">
        <v>137.19999999999999</v>
      </c>
      <c r="FC131" s="42">
        <v>137.19999999999999</v>
      </c>
      <c r="FD131" s="42">
        <v>137.19999999999999</v>
      </c>
      <c r="FE131" s="42">
        <v>137.19999999999999</v>
      </c>
      <c r="FF131" s="42">
        <v>137.19999999999999</v>
      </c>
      <c r="FG131" s="42">
        <v>137.19999999999999</v>
      </c>
      <c r="FH131" s="42">
        <v>137.19999999999999</v>
      </c>
      <c r="FI131" s="42">
        <v>137.19999999999999</v>
      </c>
      <c r="FJ131" s="42">
        <v>137.19999999999999</v>
      </c>
      <c r="FK131" s="42">
        <v>137.19999999999999</v>
      </c>
      <c r="FL131" s="42">
        <v>137.19999999999999</v>
      </c>
      <c r="FM131" s="42">
        <v>137.19999999999999</v>
      </c>
      <c r="FN131" s="42">
        <v>137.19999999999999</v>
      </c>
      <c r="FO131" s="42">
        <v>137.19999999999999</v>
      </c>
      <c r="FP131" s="42">
        <v>137.19999999999999</v>
      </c>
      <c r="FQ131" s="42">
        <v>137.19999999999999</v>
      </c>
      <c r="FR131" s="42">
        <v>137.19999999999999</v>
      </c>
      <c r="FS131" s="42">
        <v>137.19999999999999</v>
      </c>
      <c r="FT131" s="42">
        <v>137.19999999999999</v>
      </c>
      <c r="FU131" s="42">
        <v>137.19999999999999</v>
      </c>
      <c r="FV131" s="42">
        <v>137.19999999999999</v>
      </c>
      <c r="FW131" s="42">
        <v>137.19999999999999</v>
      </c>
      <c r="FX131" s="42">
        <v>137.19999999999999</v>
      </c>
      <c r="FY131" s="42">
        <v>137.19999999999999</v>
      </c>
      <c r="FZ131" s="42">
        <v>137.19999999999999</v>
      </c>
      <c r="GA131" s="42">
        <v>137.19999999999999</v>
      </c>
      <c r="GB131" s="42">
        <v>137.19999999999999</v>
      </c>
    </row>
    <row r="132" spans="1:184" s="40" customFormat="1" ht="12" x14ac:dyDescent="0.2">
      <c r="A132" s="40" t="s">
        <v>305</v>
      </c>
      <c r="B132" s="41">
        <v>6</v>
      </c>
      <c r="C132" s="42">
        <v>100</v>
      </c>
      <c r="D132" s="42">
        <v>106.1</v>
      </c>
      <c r="E132" s="42">
        <v>106.1</v>
      </c>
      <c r="F132" s="42">
        <v>106.1</v>
      </c>
      <c r="G132" s="42">
        <v>106.1</v>
      </c>
      <c r="H132" s="42">
        <v>106.1</v>
      </c>
      <c r="I132" s="42">
        <v>106.1</v>
      </c>
      <c r="J132" s="42">
        <v>106.1</v>
      </c>
      <c r="K132" s="42">
        <v>106.1</v>
      </c>
      <c r="L132" s="42">
        <v>106.1</v>
      </c>
      <c r="M132" s="42">
        <v>106.1</v>
      </c>
      <c r="N132" s="42">
        <v>106.1</v>
      </c>
      <c r="O132" s="42">
        <v>106.1</v>
      </c>
      <c r="P132" s="42">
        <v>106.1</v>
      </c>
      <c r="Q132" s="42">
        <v>106.1</v>
      </c>
      <c r="R132" s="42">
        <v>106.1</v>
      </c>
      <c r="S132" s="42">
        <v>106.1</v>
      </c>
      <c r="T132" s="42">
        <v>106.1</v>
      </c>
      <c r="U132" s="42">
        <v>106.1</v>
      </c>
      <c r="V132" s="42">
        <v>106.1</v>
      </c>
      <c r="W132" s="42">
        <v>106.1</v>
      </c>
      <c r="X132" s="42">
        <v>106.1</v>
      </c>
      <c r="Y132" s="42">
        <v>106.1</v>
      </c>
      <c r="Z132" s="42">
        <v>106.1</v>
      </c>
      <c r="AA132" s="42">
        <v>106.1</v>
      </c>
      <c r="AB132" s="42">
        <v>106.1</v>
      </c>
      <c r="AC132" s="42">
        <v>106.1</v>
      </c>
      <c r="AD132" s="42">
        <v>106.1</v>
      </c>
      <c r="AE132" s="42">
        <v>106.1</v>
      </c>
      <c r="AF132" s="42">
        <v>106.1</v>
      </c>
      <c r="AG132" s="42">
        <v>142.5</v>
      </c>
      <c r="AH132" s="42">
        <v>142.5</v>
      </c>
      <c r="AI132" s="42">
        <v>142.5</v>
      </c>
      <c r="AJ132" s="42">
        <v>142.5</v>
      </c>
      <c r="AK132" s="42">
        <v>142.5</v>
      </c>
      <c r="AL132" s="42">
        <v>142.5</v>
      </c>
      <c r="AM132" s="42">
        <v>142.5</v>
      </c>
      <c r="AN132" s="42">
        <v>142.5</v>
      </c>
      <c r="AO132" s="42">
        <v>142.5</v>
      </c>
      <c r="AP132" s="42">
        <v>142.5</v>
      </c>
      <c r="AQ132" s="42">
        <v>142.5</v>
      </c>
      <c r="AR132" s="42">
        <v>142.5</v>
      </c>
      <c r="AS132" s="42">
        <v>142.5</v>
      </c>
      <c r="AT132" s="42">
        <v>142.5</v>
      </c>
      <c r="AU132" s="42">
        <v>142.5</v>
      </c>
      <c r="AV132" s="42">
        <v>142.5</v>
      </c>
      <c r="AW132" s="42">
        <v>142.5</v>
      </c>
      <c r="AX132" s="42">
        <v>142.5</v>
      </c>
      <c r="AY132" s="42">
        <v>142.5</v>
      </c>
      <c r="AZ132" s="42">
        <v>142.5</v>
      </c>
      <c r="BA132" s="42">
        <v>142.5</v>
      </c>
      <c r="BB132" s="42">
        <v>142.5</v>
      </c>
      <c r="BC132" s="42">
        <v>142.5</v>
      </c>
      <c r="BD132" s="42">
        <v>142.5</v>
      </c>
      <c r="BE132" s="42">
        <v>142.5</v>
      </c>
      <c r="BF132" s="42">
        <v>142.5</v>
      </c>
      <c r="BG132" s="42">
        <v>142.5</v>
      </c>
      <c r="BH132" s="42">
        <v>142.5</v>
      </c>
      <c r="BI132" s="42">
        <v>142.5</v>
      </c>
      <c r="BJ132" s="42">
        <v>142.5</v>
      </c>
      <c r="BK132" s="41">
        <v>8</v>
      </c>
      <c r="BL132" s="42">
        <v>100</v>
      </c>
      <c r="BM132" s="42">
        <v>100</v>
      </c>
      <c r="BN132" s="42">
        <v>100</v>
      </c>
      <c r="BO132" s="42">
        <v>100</v>
      </c>
      <c r="BP132" s="42">
        <v>100</v>
      </c>
      <c r="BQ132" s="42">
        <v>100</v>
      </c>
      <c r="BR132" s="42">
        <v>100</v>
      </c>
      <c r="BS132" s="42">
        <v>100</v>
      </c>
      <c r="BT132" s="42">
        <v>100</v>
      </c>
      <c r="BU132" s="42">
        <v>100</v>
      </c>
      <c r="BV132" s="42">
        <v>100</v>
      </c>
      <c r="BW132" s="42">
        <v>100</v>
      </c>
      <c r="BX132" s="42">
        <v>100</v>
      </c>
      <c r="BY132" s="42">
        <v>113.3</v>
      </c>
      <c r="BZ132" s="42">
        <v>113.3</v>
      </c>
      <c r="CA132" s="42">
        <v>113.3</v>
      </c>
      <c r="CB132" s="42">
        <v>113.3</v>
      </c>
      <c r="CC132" s="42">
        <v>119.5</v>
      </c>
      <c r="CD132" s="42">
        <v>119.5</v>
      </c>
      <c r="CE132" s="42">
        <v>119.5</v>
      </c>
      <c r="CF132" s="42">
        <v>119.5</v>
      </c>
      <c r="CG132" s="42">
        <v>119.5</v>
      </c>
      <c r="CH132" s="42">
        <v>119.5</v>
      </c>
      <c r="CI132" s="42">
        <v>119.5</v>
      </c>
      <c r="CJ132" s="42">
        <v>119.5</v>
      </c>
      <c r="CK132" s="42">
        <v>119.5</v>
      </c>
      <c r="CL132" s="42">
        <v>119.5</v>
      </c>
      <c r="CM132" s="42">
        <v>119.5</v>
      </c>
      <c r="CN132" s="42">
        <v>119.5</v>
      </c>
      <c r="CO132" s="42">
        <v>119.5</v>
      </c>
      <c r="CP132" s="42">
        <v>119.5</v>
      </c>
      <c r="CQ132" s="42">
        <v>119.5</v>
      </c>
      <c r="CR132" s="42">
        <v>119.5</v>
      </c>
      <c r="CS132" s="42">
        <v>119.5</v>
      </c>
      <c r="CT132" s="42">
        <v>119.5</v>
      </c>
      <c r="CU132" s="42">
        <v>119.5</v>
      </c>
      <c r="CV132" s="42">
        <v>119.5</v>
      </c>
      <c r="CW132" s="42">
        <v>119.5</v>
      </c>
      <c r="CX132" s="42">
        <v>119.5</v>
      </c>
      <c r="CY132" s="42">
        <v>119.5</v>
      </c>
      <c r="CZ132" s="42">
        <v>119.5</v>
      </c>
      <c r="DA132" s="42">
        <v>119.5</v>
      </c>
      <c r="DB132" s="42">
        <v>119.5</v>
      </c>
      <c r="DC132" s="42">
        <v>119.5</v>
      </c>
      <c r="DD132" s="42">
        <v>119.5</v>
      </c>
      <c r="DE132" s="42">
        <v>119.5</v>
      </c>
      <c r="DF132" s="42">
        <v>119.5</v>
      </c>
      <c r="DG132" s="42">
        <v>119.5</v>
      </c>
      <c r="DH132" s="42">
        <v>119.5</v>
      </c>
      <c r="DI132" s="42">
        <v>119.5</v>
      </c>
      <c r="DJ132" s="42">
        <v>119.5</v>
      </c>
      <c r="DK132" s="42">
        <v>119.5</v>
      </c>
      <c r="DL132" s="42">
        <v>119.5</v>
      </c>
      <c r="DM132" s="42">
        <v>119.5</v>
      </c>
      <c r="DN132" s="42">
        <v>119.5</v>
      </c>
      <c r="DO132" s="42">
        <v>119.5</v>
      </c>
      <c r="DP132" s="42">
        <v>119.5</v>
      </c>
      <c r="DQ132" s="42">
        <v>119.5</v>
      </c>
      <c r="DR132" s="42">
        <v>119.5</v>
      </c>
      <c r="DS132" s="42">
        <v>119.5</v>
      </c>
      <c r="DT132" s="41">
        <v>19</v>
      </c>
      <c r="DU132" s="42">
        <v>100</v>
      </c>
      <c r="DV132" s="42">
        <v>100</v>
      </c>
      <c r="DW132" s="42">
        <v>100</v>
      </c>
      <c r="DX132" s="42">
        <v>100</v>
      </c>
      <c r="DY132" s="42">
        <v>100</v>
      </c>
      <c r="DZ132" s="42">
        <v>100</v>
      </c>
      <c r="EA132" s="42">
        <v>100</v>
      </c>
      <c r="EB132" s="42">
        <v>100</v>
      </c>
      <c r="EC132" s="42">
        <v>100</v>
      </c>
      <c r="ED132" s="42">
        <v>100</v>
      </c>
      <c r="EE132" s="42">
        <v>100</v>
      </c>
      <c r="EF132" s="42">
        <v>100</v>
      </c>
      <c r="EG132" s="42">
        <v>100</v>
      </c>
      <c r="EH132" s="42">
        <v>100</v>
      </c>
      <c r="EI132" s="42">
        <v>108.4</v>
      </c>
      <c r="EJ132" s="42">
        <v>108.4</v>
      </c>
      <c r="EK132" s="42">
        <v>108.4</v>
      </c>
      <c r="EL132" s="42">
        <v>108.4</v>
      </c>
      <c r="EM132" s="42">
        <v>108.4</v>
      </c>
      <c r="EN132" s="42">
        <v>108.4</v>
      </c>
      <c r="EO132" s="42">
        <v>108.4</v>
      </c>
      <c r="EP132" s="42">
        <v>108.4</v>
      </c>
      <c r="EQ132" s="42">
        <v>108.4</v>
      </c>
      <c r="ER132" s="42">
        <v>108.4</v>
      </c>
      <c r="ES132" s="42">
        <v>108.4</v>
      </c>
      <c r="ET132" s="42">
        <v>108.4</v>
      </c>
      <c r="EU132" s="42">
        <v>108.4</v>
      </c>
      <c r="EV132" s="42">
        <v>108.4</v>
      </c>
      <c r="EW132" s="42">
        <v>108.4</v>
      </c>
      <c r="EX132" s="42">
        <v>108.4</v>
      </c>
      <c r="EY132" s="42">
        <v>108.4</v>
      </c>
      <c r="EZ132" s="42">
        <v>108.4</v>
      </c>
      <c r="FA132" s="42">
        <v>108.4</v>
      </c>
      <c r="FB132" s="42">
        <v>108.4</v>
      </c>
      <c r="FC132" s="42">
        <v>108.4</v>
      </c>
      <c r="FD132" s="42">
        <v>108.4</v>
      </c>
      <c r="FE132" s="42">
        <v>108.4</v>
      </c>
      <c r="FF132" s="42">
        <v>108.4</v>
      </c>
      <c r="FG132" s="42">
        <v>108.4</v>
      </c>
      <c r="FH132" s="42">
        <v>108.4</v>
      </c>
      <c r="FI132" s="42">
        <v>108.4</v>
      </c>
      <c r="FJ132" s="42">
        <v>108.4</v>
      </c>
      <c r="FK132" s="42">
        <v>108.4</v>
      </c>
      <c r="FL132" s="42">
        <v>108.4</v>
      </c>
      <c r="FM132" s="42">
        <v>108.4</v>
      </c>
      <c r="FN132" s="42">
        <v>108.4</v>
      </c>
      <c r="FO132" s="42">
        <v>108.4</v>
      </c>
      <c r="FP132" s="42">
        <v>108.4</v>
      </c>
      <c r="FQ132" s="42">
        <v>110.1</v>
      </c>
      <c r="FR132" s="42">
        <v>110.1</v>
      </c>
      <c r="FS132" s="42">
        <v>110.1</v>
      </c>
      <c r="FT132" s="42">
        <v>110.1</v>
      </c>
      <c r="FU132" s="42">
        <v>110.1</v>
      </c>
      <c r="FV132" s="42">
        <v>110.1</v>
      </c>
      <c r="FW132" s="42">
        <v>110.10526315789474</v>
      </c>
      <c r="FX132" s="42">
        <v>110.10526315789474</v>
      </c>
      <c r="FY132" s="42">
        <v>110.10526315789474</v>
      </c>
      <c r="FZ132" s="42">
        <v>110.10526315789474</v>
      </c>
      <c r="GA132" s="42">
        <v>110.10526315789474</v>
      </c>
      <c r="GB132" s="42">
        <v>110.10526315789474</v>
      </c>
    </row>
    <row r="133" spans="1:184" x14ac:dyDescent="0.25">
      <c r="B133" s="37"/>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37"/>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37"/>
      <c r="FR133" s="44"/>
      <c r="FS133" s="44"/>
      <c r="FT133" s="44"/>
      <c r="FU133" s="44"/>
      <c r="FV133" s="44"/>
      <c r="FW133" s="44"/>
      <c r="FX133" s="44"/>
      <c r="FY133" s="44"/>
      <c r="FZ133" s="44"/>
      <c r="GA133" s="44"/>
      <c r="GB133" s="44"/>
    </row>
    <row r="134" spans="1:184" x14ac:dyDescent="0.25">
      <c r="A134" s="4" t="s">
        <v>306</v>
      </c>
      <c r="B134" s="35">
        <f>B135+B138+B140+B142</f>
        <v>60</v>
      </c>
      <c r="C134" s="36">
        <f t="shared" ref="C134:BJ134" si="109">(C135*$B$135+C138*$B$138+C140*$B$140+C142*$B$142)/$B$134</f>
        <v>94.398333333333326</v>
      </c>
      <c r="D134" s="36">
        <f t="shared" si="109"/>
        <v>94.59666666666665</v>
      </c>
      <c r="E134" s="36">
        <f t="shared" si="109"/>
        <v>94.59666666666665</v>
      </c>
      <c r="F134" s="36">
        <f t="shared" si="109"/>
        <v>94.454999999999984</v>
      </c>
      <c r="G134" s="36">
        <f t="shared" si="109"/>
        <v>89.858333333333334</v>
      </c>
      <c r="H134" s="36">
        <f t="shared" si="109"/>
        <v>89.993333333333339</v>
      </c>
      <c r="I134" s="36">
        <f t="shared" si="109"/>
        <v>90.776666666666671</v>
      </c>
      <c r="J134" s="36">
        <f t="shared" si="109"/>
        <v>90.81</v>
      </c>
      <c r="K134" s="36">
        <f t="shared" si="109"/>
        <v>90.398333333333326</v>
      </c>
      <c r="L134" s="36">
        <f t="shared" si="109"/>
        <v>90.968333333333334</v>
      </c>
      <c r="M134" s="36">
        <f t="shared" si="109"/>
        <v>90.761666666666684</v>
      </c>
      <c r="N134" s="36">
        <f t="shared" si="109"/>
        <v>91.276666666666671</v>
      </c>
      <c r="O134" s="36">
        <f t="shared" si="109"/>
        <v>91.530000000000015</v>
      </c>
      <c r="P134" s="36">
        <f t="shared" si="109"/>
        <v>91.601666666666674</v>
      </c>
      <c r="Q134" s="36">
        <f t="shared" si="109"/>
        <v>92.918333333333337</v>
      </c>
      <c r="R134" s="36">
        <f t="shared" si="109"/>
        <v>90.986666666666679</v>
      </c>
      <c r="S134" s="36">
        <f t="shared" si="109"/>
        <v>91.11333333333333</v>
      </c>
      <c r="T134" s="36">
        <f t="shared" si="109"/>
        <v>90.035000000000011</v>
      </c>
      <c r="U134" s="36">
        <f t="shared" si="109"/>
        <v>95.956666666666663</v>
      </c>
      <c r="V134" s="36">
        <f t="shared" si="109"/>
        <v>97.36333333333333</v>
      </c>
      <c r="W134" s="36">
        <f t="shared" si="109"/>
        <v>97.36333333333333</v>
      </c>
      <c r="X134" s="36">
        <f t="shared" si="109"/>
        <v>97.453333333333347</v>
      </c>
      <c r="Y134" s="36">
        <f t="shared" si="109"/>
        <v>99.303333333333327</v>
      </c>
      <c r="Z134" s="36">
        <f t="shared" si="109"/>
        <v>101.49</v>
      </c>
      <c r="AA134" s="36">
        <f t="shared" si="109"/>
        <v>101.49</v>
      </c>
      <c r="AB134" s="36">
        <f t="shared" si="109"/>
        <v>101.535</v>
      </c>
      <c r="AC134" s="36">
        <f t="shared" si="109"/>
        <v>101.535</v>
      </c>
      <c r="AD134" s="36">
        <f t="shared" si="109"/>
        <v>101.46</v>
      </c>
      <c r="AE134" s="36">
        <f t="shared" si="109"/>
        <v>101.88499999999999</v>
      </c>
      <c r="AF134" s="36">
        <f t="shared" si="109"/>
        <v>128.71999999999997</v>
      </c>
      <c r="AG134" s="36">
        <f t="shared" si="109"/>
        <v>140.24666666666664</v>
      </c>
      <c r="AH134" s="36">
        <f t="shared" si="109"/>
        <v>133.61666666666665</v>
      </c>
      <c r="AI134" s="36">
        <f t="shared" si="109"/>
        <v>134.02166666666665</v>
      </c>
      <c r="AJ134" s="36">
        <f t="shared" si="109"/>
        <v>134.02166666666665</v>
      </c>
      <c r="AK134" s="36">
        <f t="shared" si="109"/>
        <v>136.01666666666665</v>
      </c>
      <c r="AL134" s="36">
        <f t="shared" si="109"/>
        <v>137.61499999999998</v>
      </c>
      <c r="AM134" s="36">
        <f t="shared" si="109"/>
        <v>137.61499999999998</v>
      </c>
      <c r="AN134" s="36">
        <f t="shared" si="109"/>
        <v>137.84</v>
      </c>
      <c r="AO134" s="36">
        <f t="shared" si="109"/>
        <v>137.84</v>
      </c>
      <c r="AP134" s="36">
        <f t="shared" si="109"/>
        <v>137.84</v>
      </c>
      <c r="AQ134" s="36">
        <f t="shared" si="109"/>
        <v>138.21500000000003</v>
      </c>
      <c r="AR134" s="36">
        <f t="shared" si="109"/>
        <v>138.21500000000003</v>
      </c>
      <c r="AS134" s="36">
        <f t="shared" si="109"/>
        <v>148.18833333333333</v>
      </c>
      <c r="AT134" s="36">
        <f t="shared" si="109"/>
        <v>149.01333333333332</v>
      </c>
      <c r="AU134" s="36">
        <f t="shared" si="109"/>
        <v>148.93833333333333</v>
      </c>
      <c r="AV134" s="36">
        <f t="shared" si="109"/>
        <v>148.74833333333333</v>
      </c>
      <c r="AW134" s="36">
        <f t="shared" si="109"/>
        <v>148.74833333333333</v>
      </c>
      <c r="AX134" s="36">
        <f t="shared" si="109"/>
        <v>148.74833333333333</v>
      </c>
      <c r="AY134" s="36">
        <f t="shared" si="109"/>
        <v>148.94833333333335</v>
      </c>
      <c r="AZ134" s="36">
        <f t="shared" si="109"/>
        <v>148.94833333333335</v>
      </c>
      <c r="BA134" s="36">
        <f t="shared" si="109"/>
        <v>149.05833333333334</v>
      </c>
      <c r="BB134" s="36">
        <f t="shared" si="109"/>
        <v>149.00833333333333</v>
      </c>
      <c r="BC134" s="36">
        <f t="shared" si="109"/>
        <v>149.11333333333332</v>
      </c>
      <c r="BD134" s="36">
        <f t="shared" si="109"/>
        <v>149.59333333333331</v>
      </c>
      <c r="BE134" s="36">
        <f t="shared" si="109"/>
        <v>151.84</v>
      </c>
      <c r="BF134" s="36">
        <f t="shared" si="109"/>
        <v>151.93333333333334</v>
      </c>
      <c r="BG134" s="36">
        <f t="shared" si="109"/>
        <v>152.05333333333334</v>
      </c>
      <c r="BH134" s="36">
        <f t="shared" si="109"/>
        <v>151.83666666666664</v>
      </c>
      <c r="BI134" s="36">
        <f t="shared" si="109"/>
        <v>152.04666666666665</v>
      </c>
      <c r="BJ134" s="36">
        <f t="shared" si="109"/>
        <v>152.04666666666665</v>
      </c>
      <c r="BK134" s="35">
        <f>BK135+BK138+BK140+BK142</f>
        <v>66</v>
      </c>
      <c r="BL134" s="36">
        <f>(BL135*$BK$135+BL138*$BK$138+BL140*$BK$140+BL142*$BK$142)/$BK$134</f>
        <v>100.81363636363636</v>
      </c>
      <c r="BM134" s="36">
        <f t="shared" ref="BM134:DS134" si="110">(BM135*$BK$135+BM138*$BK$138+BM140*$BK$140+BM142*$BK$142)/$BK$134</f>
        <v>100.94242424242424</v>
      </c>
      <c r="BN134" s="36">
        <f t="shared" si="110"/>
        <v>102.26060606060605</v>
      </c>
      <c r="BO134" s="36">
        <f t="shared" si="110"/>
        <v>102.5030303030303</v>
      </c>
      <c r="BP134" s="36">
        <f t="shared" si="110"/>
        <v>102.5030303030303</v>
      </c>
      <c r="BQ134" s="36">
        <f t="shared" si="110"/>
        <v>102.5030303030303</v>
      </c>
      <c r="BR134" s="36">
        <f t="shared" si="110"/>
        <v>108.46515151515153</v>
      </c>
      <c r="BS134" s="36">
        <f t="shared" si="110"/>
        <v>108.46515151515153</v>
      </c>
      <c r="BT134" s="36">
        <f t="shared" si="110"/>
        <v>108.57424242424241</v>
      </c>
      <c r="BU134" s="36">
        <f t="shared" si="110"/>
        <v>109.4590909090909</v>
      </c>
      <c r="BV134" s="36">
        <f t="shared" si="110"/>
        <v>111.57272727272726</v>
      </c>
      <c r="BW134" s="36">
        <f t="shared" si="110"/>
        <v>111.57272727272726</v>
      </c>
      <c r="BX134" s="36">
        <f t="shared" si="110"/>
        <v>111.57272727272726</v>
      </c>
      <c r="BY134" s="36">
        <f t="shared" si="110"/>
        <v>111.64848484848484</v>
      </c>
      <c r="BZ134" s="36">
        <f t="shared" si="110"/>
        <v>113.72121212121212</v>
      </c>
      <c r="CA134" s="36">
        <f t="shared" si="110"/>
        <v>113.72121212121212</v>
      </c>
      <c r="CB134" s="36">
        <f t="shared" si="110"/>
        <v>113.98484848484847</v>
      </c>
      <c r="CC134" s="36">
        <f t="shared" si="110"/>
        <v>114.28787878787877</v>
      </c>
      <c r="CD134" s="36">
        <f t="shared" si="110"/>
        <v>119.36060606060605</v>
      </c>
      <c r="CE134" s="36">
        <f t="shared" si="110"/>
        <v>119.36060606060605</v>
      </c>
      <c r="CF134" s="36">
        <f t="shared" si="110"/>
        <v>119.82424242424241</v>
      </c>
      <c r="CG134" s="36">
        <f t="shared" si="110"/>
        <v>120.5060606060606</v>
      </c>
      <c r="CH134" s="36">
        <f t="shared" si="110"/>
        <v>120.7060606060606</v>
      </c>
      <c r="CI134" s="36">
        <f t="shared" si="110"/>
        <v>121.0090909090909</v>
      </c>
      <c r="CJ134" s="36">
        <f t="shared" si="110"/>
        <v>120.98787878787878</v>
      </c>
      <c r="CK134" s="36">
        <f t="shared" si="110"/>
        <v>120.98787878787878</v>
      </c>
      <c r="CL134" s="36">
        <f t="shared" si="110"/>
        <v>122.10909090909091</v>
      </c>
      <c r="CM134" s="36">
        <f t="shared" si="110"/>
        <v>122.73939393939395</v>
      </c>
      <c r="CN134" s="36">
        <f t="shared" si="110"/>
        <v>122.73939393939395</v>
      </c>
      <c r="CO134" s="36">
        <f t="shared" si="110"/>
        <v>122.73939393939395</v>
      </c>
      <c r="CP134" s="36">
        <f t="shared" si="110"/>
        <v>131.43181818181819</v>
      </c>
      <c r="CQ134" s="36">
        <f t="shared" si="110"/>
        <v>131.21363636363637</v>
      </c>
      <c r="CR134" s="36">
        <f t="shared" si="110"/>
        <v>131.67424242424244</v>
      </c>
      <c r="CS134" s="36">
        <f t="shared" si="110"/>
        <v>131.62575757575758</v>
      </c>
      <c r="CT134" s="36">
        <f t="shared" si="110"/>
        <v>132.18333333333334</v>
      </c>
      <c r="CU134" s="36">
        <f t="shared" si="110"/>
        <v>133.08333333333334</v>
      </c>
      <c r="CV134" s="36">
        <f t="shared" si="110"/>
        <v>133.41060606060606</v>
      </c>
      <c r="CW134" s="36">
        <f t="shared" si="110"/>
        <v>135.35606060606059</v>
      </c>
      <c r="CX134" s="36">
        <f t="shared" si="110"/>
        <v>135.55909090909091</v>
      </c>
      <c r="CY134" s="36">
        <f t="shared" si="110"/>
        <v>136.04696969696971</v>
      </c>
      <c r="CZ134" s="36">
        <f t="shared" si="110"/>
        <v>136.04696969696971</v>
      </c>
      <c r="DA134" s="36">
        <f t="shared" si="110"/>
        <v>136.05909090909091</v>
      </c>
      <c r="DB134" s="36">
        <f t="shared" si="110"/>
        <v>143.42121212121211</v>
      </c>
      <c r="DC134" s="36">
        <f t="shared" si="110"/>
        <v>143.53030303030303</v>
      </c>
      <c r="DD134" s="36">
        <f t="shared" si="110"/>
        <v>143.71212121212122</v>
      </c>
      <c r="DE134" s="36">
        <f t="shared" si="110"/>
        <v>143.73939393939392</v>
      </c>
      <c r="DF134" s="36">
        <f t="shared" si="110"/>
        <v>143.82121212121214</v>
      </c>
      <c r="DG134" s="36">
        <f t="shared" si="110"/>
        <v>144.78181818181815</v>
      </c>
      <c r="DH134" s="36">
        <f t="shared" si="110"/>
        <v>144.62727272727275</v>
      </c>
      <c r="DI134" s="36">
        <f t="shared" si="110"/>
        <v>144.62727272727275</v>
      </c>
      <c r="DJ134" s="36">
        <f t="shared" si="110"/>
        <v>145.22727272727272</v>
      </c>
      <c r="DK134" s="36">
        <f t="shared" si="110"/>
        <v>145.27272727272728</v>
      </c>
      <c r="DL134" s="36">
        <f t="shared" si="110"/>
        <v>145.42727272727274</v>
      </c>
      <c r="DM134" s="36">
        <f t="shared" si="110"/>
        <v>145.5</v>
      </c>
      <c r="DN134" s="36">
        <f t="shared" si="110"/>
        <v>151.55000000000001</v>
      </c>
      <c r="DO134" s="36">
        <f t="shared" si="110"/>
        <v>153.1318181818182</v>
      </c>
      <c r="DP134" s="36">
        <f t="shared" si="110"/>
        <v>153.1318181818182</v>
      </c>
      <c r="DQ134" s="36">
        <f t="shared" si="110"/>
        <v>153.05909090909091</v>
      </c>
      <c r="DR134" s="36">
        <f t="shared" si="110"/>
        <v>153.40757575757578</v>
      </c>
      <c r="DS134" s="36">
        <f t="shared" si="110"/>
        <v>153.40757575757578</v>
      </c>
      <c r="DT134" s="35">
        <f>DT135+DT138+DT140+DT142</f>
        <v>60</v>
      </c>
      <c r="DU134" s="45">
        <f>(DU135*$DT$135+DU138*$DT$138+DU140*$DT$140+DU142*$DT$142)/$DT$134</f>
        <v>103.47000000000001</v>
      </c>
      <c r="DV134" s="45">
        <f t="shared" ref="DV134:GB134" si="111">(DV135*$DT$135+DV138*$DT$138+DV140*$DT$140+DV142*$DT$142)/$DT$134</f>
        <v>103.47000000000001</v>
      </c>
      <c r="DW134" s="45">
        <f t="shared" si="111"/>
        <v>104.29500000000002</v>
      </c>
      <c r="DX134" s="45">
        <f t="shared" si="111"/>
        <v>104.315</v>
      </c>
      <c r="DY134" s="45">
        <f t="shared" si="111"/>
        <v>104.46499999999999</v>
      </c>
      <c r="DZ134" s="45">
        <f t="shared" si="111"/>
        <v>105.125</v>
      </c>
      <c r="EA134" s="45">
        <f t="shared" si="111"/>
        <v>114.045</v>
      </c>
      <c r="EB134" s="45">
        <f t="shared" si="111"/>
        <v>114.36</v>
      </c>
      <c r="EC134" s="45">
        <f t="shared" si="111"/>
        <v>114.31999999999998</v>
      </c>
      <c r="ED134" s="45">
        <f t="shared" si="111"/>
        <v>114.41166666666665</v>
      </c>
      <c r="EE134" s="45">
        <f t="shared" si="111"/>
        <v>115.33333333333333</v>
      </c>
      <c r="EF134" s="45">
        <f t="shared" si="111"/>
        <v>115.41833333333334</v>
      </c>
      <c r="EG134" s="45">
        <f t="shared" si="111"/>
        <v>115.22333333333333</v>
      </c>
      <c r="EH134" s="45">
        <f t="shared" si="111"/>
        <v>115.24166666666666</v>
      </c>
      <c r="EI134" s="45">
        <f t="shared" si="111"/>
        <v>117.39666666666666</v>
      </c>
      <c r="EJ134" s="45">
        <f t="shared" si="111"/>
        <v>117.52833333333332</v>
      </c>
      <c r="EK134" s="45">
        <f t="shared" si="111"/>
        <v>117.94333333333334</v>
      </c>
      <c r="EL134" s="45">
        <f t="shared" si="111"/>
        <v>118.28833333333333</v>
      </c>
      <c r="EM134" s="45">
        <f t="shared" si="111"/>
        <v>122.47999999999999</v>
      </c>
      <c r="EN134" s="45">
        <f t="shared" si="111"/>
        <v>122.64166666666667</v>
      </c>
      <c r="EO134" s="45">
        <f t="shared" si="111"/>
        <v>122.67166666666668</v>
      </c>
      <c r="EP134" s="45">
        <f t="shared" si="111"/>
        <v>122.67166666666668</v>
      </c>
      <c r="EQ134" s="45">
        <f t="shared" si="111"/>
        <v>122.81833333333334</v>
      </c>
      <c r="ER134" s="45">
        <f t="shared" si="111"/>
        <v>122.81833333333334</v>
      </c>
      <c r="ES134" s="45">
        <f t="shared" si="111"/>
        <v>122.96500000000002</v>
      </c>
      <c r="ET134" s="45">
        <f t="shared" si="111"/>
        <v>122.96500000000002</v>
      </c>
      <c r="EU134" s="45">
        <f t="shared" si="111"/>
        <v>123</v>
      </c>
      <c r="EV134" s="45">
        <f t="shared" si="111"/>
        <v>122.77500000000001</v>
      </c>
      <c r="EW134" s="45">
        <f t="shared" si="111"/>
        <v>122.77500000000001</v>
      </c>
      <c r="EX134" s="45">
        <f t="shared" si="111"/>
        <v>122.92666666666668</v>
      </c>
      <c r="EY134" s="45">
        <f t="shared" si="111"/>
        <v>124.36833333333334</v>
      </c>
      <c r="EZ134" s="45">
        <f t="shared" si="111"/>
        <v>124.405</v>
      </c>
      <c r="FA134" s="45">
        <f t="shared" si="111"/>
        <v>124.64833333333334</v>
      </c>
      <c r="FB134" s="45">
        <f t="shared" si="111"/>
        <v>124.60833333333333</v>
      </c>
      <c r="FC134" s="45">
        <f t="shared" si="111"/>
        <v>125.09833333333334</v>
      </c>
      <c r="FD134" s="45">
        <f t="shared" si="111"/>
        <v>125.03833333333334</v>
      </c>
      <c r="FE134" s="45">
        <f t="shared" si="111"/>
        <v>124.92333333333335</v>
      </c>
      <c r="FF134" s="45">
        <f t="shared" si="111"/>
        <v>124.76833333333335</v>
      </c>
      <c r="FG134" s="45">
        <f t="shared" si="111"/>
        <v>124.72333333333334</v>
      </c>
      <c r="FH134" s="45">
        <f t="shared" si="111"/>
        <v>124.75333333333334</v>
      </c>
      <c r="FI134" s="45">
        <f t="shared" si="111"/>
        <v>124.65333333333335</v>
      </c>
      <c r="FJ134" s="45">
        <f t="shared" si="111"/>
        <v>124.605</v>
      </c>
      <c r="FK134" s="45">
        <f t="shared" si="111"/>
        <v>129.26666666666668</v>
      </c>
      <c r="FL134" s="45">
        <f t="shared" si="111"/>
        <v>131.66333333333333</v>
      </c>
      <c r="FM134" s="45">
        <f t="shared" si="111"/>
        <v>132.02166666666668</v>
      </c>
      <c r="FN134" s="45">
        <f t="shared" si="111"/>
        <v>132.16</v>
      </c>
      <c r="FO134" s="45">
        <f t="shared" si="111"/>
        <v>132.47499999999999</v>
      </c>
      <c r="FP134" s="45">
        <f t="shared" si="111"/>
        <v>132.47499999999999</v>
      </c>
      <c r="FQ134" s="45">
        <f t="shared" si="111"/>
        <v>132.565</v>
      </c>
      <c r="FR134" s="36">
        <f t="shared" si="111"/>
        <v>132.62166666666667</v>
      </c>
      <c r="FS134" s="36">
        <f t="shared" si="111"/>
        <v>132.77500000000001</v>
      </c>
      <c r="FT134" s="36">
        <f t="shared" si="111"/>
        <v>132.79333333333335</v>
      </c>
      <c r="FU134" s="36">
        <f t="shared" si="111"/>
        <v>132.82166666666666</v>
      </c>
      <c r="FV134" s="36">
        <f t="shared" si="111"/>
        <v>132.85166666666666</v>
      </c>
      <c r="FW134" s="36">
        <f t="shared" si="111"/>
        <v>135.35333333333332</v>
      </c>
      <c r="FX134" s="36">
        <f t="shared" si="111"/>
        <v>140.17333333333332</v>
      </c>
      <c r="FY134" s="36">
        <f t="shared" si="111"/>
        <v>140.32166666666666</v>
      </c>
      <c r="FZ134" s="36">
        <f t="shared" si="111"/>
        <v>140.32833333333335</v>
      </c>
      <c r="GA134" s="36">
        <f t="shared" si="111"/>
        <v>140.345</v>
      </c>
      <c r="GB134" s="36">
        <f t="shared" si="111"/>
        <v>140.345</v>
      </c>
    </row>
    <row r="135" spans="1:184" x14ac:dyDescent="0.25">
      <c r="A135" t="s">
        <v>307</v>
      </c>
      <c r="B135" s="37">
        <f>SUM(B136:B137)</f>
        <v>24</v>
      </c>
      <c r="C135" s="38">
        <f t="shared" ref="C135:BJ135" si="112">(C136*$B$136+C137*$B$137)/$B$135</f>
        <v>86.174999999999997</v>
      </c>
      <c r="D135" s="38">
        <f t="shared" si="112"/>
        <v>86.445833333333326</v>
      </c>
      <c r="E135" s="38">
        <f t="shared" si="112"/>
        <v>86.445833333333326</v>
      </c>
      <c r="F135" s="38">
        <f t="shared" si="112"/>
        <v>86.091666666666654</v>
      </c>
      <c r="G135" s="38">
        <f t="shared" si="112"/>
        <v>74.375</v>
      </c>
      <c r="H135" s="38">
        <f t="shared" si="112"/>
        <v>74.5625</v>
      </c>
      <c r="I135" s="38">
        <f t="shared" si="112"/>
        <v>74.5625</v>
      </c>
      <c r="J135" s="38">
        <f t="shared" si="112"/>
        <v>74.645833333333329</v>
      </c>
      <c r="K135" s="38">
        <f t="shared" si="112"/>
        <v>73.408333333333331</v>
      </c>
      <c r="L135" s="38">
        <f t="shared" si="112"/>
        <v>74.833333333333329</v>
      </c>
      <c r="M135" s="38">
        <f t="shared" si="112"/>
        <v>74.316666666666677</v>
      </c>
      <c r="N135" s="38">
        <f t="shared" si="112"/>
        <v>75.1875</v>
      </c>
      <c r="O135" s="38">
        <f t="shared" si="112"/>
        <v>75.82083333333334</v>
      </c>
      <c r="P135" s="38">
        <f t="shared" si="112"/>
        <v>76</v>
      </c>
      <c r="Q135" s="38">
        <f t="shared" si="112"/>
        <v>77.754166666666677</v>
      </c>
      <c r="R135" s="38">
        <f t="shared" si="112"/>
        <v>72.924999999999997</v>
      </c>
      <c r="S135" s="38">
        <f t="shared" si="112"/>
        <v>73.24166666666666</v>
      </c>
      <c r="T135" s="38">
        <f t="shared" si="112"/>
        <v>70.545833333333334</v>
      </c>
      <c r="U135" s="38">
        <f t="shared" si="112"/>
        <v>70.920833333333334</v>
      </c>
      <c r="V135" s="38">
        <f t="shared" si="112"/>
        <v>70.287500000000009</v>
      </c>
      <c r="W135" s="38">
        <f t="shared" si="112"/>
        <v>70.287500000000009</v>
      </c>
      <c r="X135" s="38">
        <f t="shared" si="112"/>
        <v>70.287500000000009</v>
      </c>
      <c r="Y135" s="38">
        <f t="shared" si="112"/>
        <v>74.087499999999991</v>
      </c>
      <c r="Z135" s="38">
        <f t="shared" si="112"/>
        <v>79.55416666666666</v>
      </c>
      <c r="AA135" s="38">
        <f t="shared" si="112"/>
        <v>79.55416666666666</v>
      </c>
      <c r="AB135" s="38">
        <f t="shared" si="112"/>
        <v>79.55416666666666</v>
      </c>
      <c r="AC135" s="38">
        <f t="shared" si="112"/>
        <v>79.55416666666666</v>
      </c>
      <c r="AD135" s="38">
        <f t="shared" si="112"/>
        <v>79.55416666666666</v>
      </c>
      <c r="AE135" s="38">
        <f t="shared" si="112"/>
        <v>80.61666666666666</v>
      </c>
      <c r="AF135" s="38">
        <f t="shared" si="112"/>
        <v>80.61666666666666</v>
      </c>
      <c r="AG135" s="38">
        <f t="shared" si="112"/>
        <v>83.308333333333323</v>
      </c>
      <c r="AH135" s="38">
        <f t="shared" si="112"/>
        <v>83.308333333333323</v>
      </c>
      <c r="AI135" s="38">
        <f t="shared" si="112"/>
        <v>83.308333333333323</v>
      </c>
      <c r="AJ135" s="38">
        <f t="shared" si="112"/>
        <v>83.308333333333323</v>
      </c>
      <c r="AK135" s="38">
        <f t="shared" si="112"/>
        <v>83.308333333333323</v>
      </c>
      <c r="AL135" s="38">
        <f t="shared" si="112"/>
        <v>83.704166666666666</v>
      </c>
      <c r="AM135" s="38">
        <f t="shared" si="112"/>
        <v>83.704166666666666</v>
      </c>
      <c r="AN135" s="38">
        <f t="shared" si="112"/>
        <v>84.266666666666666</v>
      </c>
      <c r="AO135" s="38">
        <f t="shared" si="112"/>
        <v>84.266666666666666</v>
      </c>
      <c r="AP135" s="38">
        <f t="shared" si="112"/>
        <v>84.266666666666666</v>
      </c>
      <c r="AQ135" s="38">
        <f t="shared" si="112"/>
        <v>84.266666666666666</v>
      </c>
      <c r="AR135" s="38">
        <f t="shared" si="112"/>
        <v>84.266666666666666</v>
      </c>
      <c r="AS135" s="38">
        <f t="shared" si="112"/>
        <v>84.266666666666666</v>
      </c>
      <c r="AT135" s="38">
        <f t="shared" si="112"/>
        <v>85.841666666666654</v>
      </c>
      <c r="AU135" s="38">
        <f t="shared" si="112"/>
        <v>85.654166666666654</v>
      </c>
      <c r="AV135" s="38">
        <f t="shared" si="112"/>
        <v>85.17916666666666</v>
      </c>
      <c r="AW135" s="38">
        <f t="shared" si="112"/>
        <v>85.17916666666666</v>
      </c>
      <c r="AX135" s="38">
        <f t="shared" si="112"/>
        <v>85.17916666666666</v>
      </c>
      <c r="AY135" s="38">
        <f t="shared" si="112"/>
        <v>85.679166666666674</v>
      </c>
      <c r="AZ135" s="38">
        <f t="shared" si="112"/>
        <v>85.679166666666674</v>
      </c>
      <c r="BA135" s="38">
        <f t="shared" si="112"/>
        <v>85.429166666666674</v>
      </c>
      <c r="BB135" s="38">
        <f t="shared" si="112"/>
        <v>85.11666666666666</v>
      </c>
      <c r="BC135" s="38">
        <f t="shared" si="112"/>
        <v>85.11666666666666</v>
      </c>
      <c r="BD135" s="38">
        <f t="shared" si="112"/>
        <v>85.11666666666666</v>
      </c>
      <c r="BE135" s="38">
        <f t="shared" si="112"/>
        <v>84.325000000000003</v>
      </c>
      <c r="BF135" s="38">
        <f t="shared" si="112"/>
        <v>84.325000000000003</v>
      </c>
      <c r="BG135" s="38">
        <f t="shared" si="112"/>
        <v>84.325000000000003</v>
      </c>
      <c r="BH135" s="38">
        <f t="shared" si="112"/>
        <v>83.783333333333331</v>
      </c>
      <c r="BI135" s="38">
        <f t="shared" si="112"/>
        <v>83.783333333333331</v>
      </c>
      <c r="BJ135" s="38">
        <f t="shared" si="112"/>
        <v>83.783333333333331</v>
      </c>
      <c r="BK135" s="37">
        <f>SUM(BK136:BK137)</f>
        <v>14</v>
      </c>
      <c r="BL135" s="38">
        <f>(BL136*$BK$136+BL137*$BK$137)/$BK$135</f>
        <v>99.45714285714287</v>
      </c>
      <c r="BM135" s="38">
        <f t="shared" ref="BM135:DS135" si="113">(BM136*$BK$136+BM137*$BK$137)/$BK$135</f>
        <v>99.228571428571428</v>
      </c>
      <c r="BN135" s="38">
        <f t="shared" si="113"/>
        <v>99.528571428571439</v>
      </c>
      <c r="BO135" s="38">
        <f t="shared" si="113"/>
        <v>99.528571428571439</v>
      </c>
      <c r="BP135" s="38">
        <f t="shared" si="113"/>
        <v>99.528571428571439</v>
      </c>
      <c r="BQ135" s="38">
        <f t="shared" si="113"/>
        <v>99.528571428571439</v>
      </c>
      <c r="BR135" s="38">
        <f t="shared" si="113"/>
        <v>99.528571428571439</v>
      </c>
      <c r="BS135" s="38">
        <f t="shared" si="113"/>
        <v>99.528571428571439</v>
      </c>
      <c r="BT135" s="38">
        <f t="shared" si="113"/>
        <v>99.528571428571439</v>
      </c>
      <c r="BU135" s="38">
        <f t="shared" si="113"/>
        <v>99.528571428571439</v>
      </c>
      <c r="BV135" s="38">
        <f t="shared" si="113"/>
        <v>99.528571428571439</v>
      </c>
      <c r="BW135" s="38">
        <f t="shared" si="113"/>
        <v>99.528571428571439</v>
      </c>
      <c r="BX135" s="38">
        <f t="shared" si="113"/>
        <v>99.528571428571439</v>
      </c>
      <c r="BY135" s="38">
        <f t="shared" si="113"/>
        <v>99.528571428571439</v>
      </c>
      <c r="BZ135" s="38">
        <f t="shared" si="113"/>
        <v>103.08571428571427</v>
      </c>
      <c r="CA135" s="38">
        <f t="shared" si="113"/>
        <v>103.08571428571427</v>
      </c>
      <c r="CB135" s="38">
        <f t="shared" si="113"/>
        <v>104.32857142857142</v>
      </c>
      <c r="CC135" s="38">
        <f t="shared" si="113"/>
        <v>105.75714285714285</v>
      </c>
      <c r="CD135" s="38">
        <f t="shared" si="113"/>
        <v>106.10000000000001</v>
      </c>
      <c r="CE135" s="38">
        <f t="shared" si="113"/>
        <v>106.10000000000001</v>
      </c>
      <c r="CF135" s="38">
        <f t="shared" si="113"/>
        <v>108.28571428571429</v>
      </c>
      <c r="CG135" s="38">
        <f t="shared" si="113"/>
        <v>108.28571428571429</v>
      </c>
      <c r="CH135" s="38">
        <f t="shared" si="113"/>
        <v>109.22857142857141</v>
      </c>
      <c r="CI135" s="38">
        <f t="shared" si="113"/>
        <v>109.22857142857141</v>
      </c>
      <c r="CJ135" s="38">
        <f t="shared" si="113"/>
        <v>107.98571428571429</v>
      </c>
      <c r="CK135" s="38">
        <f t="shared" si="113"/>
        <v>107.98571428571429</v>
      </c>
      <c r="CL135" s="38">
        <f t="shared" si="113"/>
        <v>109.67142857142858</v>
      </c>
      <c r="CM135" s="38">
        <f t="shared" si="113"/>
        <v>109.67142857142858</v>
      </c>
      <c r="CN135" s="38">
        <f t="shared" si="113"/>
        <v>109.67142857142858</v>
      </c>
      <c r="CO135" s="38">
        <f t="shared" si="113"/>
        <v>109.67142857142858</v>
      </c>
      <c r="CP135" s="38">
        <f t="shared" si="113"/>
        <v>109.67142857142858</v>
      </c>
      <c r="CQ135" s="38">
        <f t="shared" si="113"/>
        <v>108.64285714285714</v>
      </c>
      <c r="CR135" s="38">
        <f t="shared" si="113"/>
        <v>108.64285714285714</v>
      </c>
      <c r="CS135" s="38">
        <f t="shared" si="113"/>
        <v>108.41428571428573</v>
      </c>
      <c r="CT135" s="38">
        <f t="shared" si="113"/>
        <v>110.01428571428572</v>
      </c>
      <c r="CU135" s="38">
        <f t="shared" si="113"/>
        <v>114.25714285714285</v>
      </c>
      <c r="CV135" s="38">
        <f t="shared" si="113"/>
        <v>115.79999999999998</v>
      </c>
      <c r="CW135" s="38">
        <f t="shared" si="113"/>
        <v>116.22857142857141</v>
      </c>
      <c r="CX135" s="38">
        <f t="shared" si="113"/>
        <v>117.18571428571428</v>
      </c>
      <c r="CY135" s="38">
        <f t="shared" si="113"/>
        <v>117.18571428571428</v>
      </c>
      <c r="CZ135" s="38">
        <f t="shared" si="113"/>
        <v>117.18571428571428</v>
      </c>
      <c r="DA135" s="38">
        <f t="shared" si="113"/>
        <v>117.24285714285715</v>
      </c>
      <c r="DB135" s="38">
        <f t="shared" si="113"/>
        <v>117.24285714285715</v>
      </c>
      <c r="DC135" s="38">
        <f t="shared" si="113"/>
        <v>117.75714285714285</v>
      </c>
      <c r="DD135" s="38">
        <f t="shared" si="113"/>
        <v>118.61428571428571</v>
      </c>
      <c r="DE135" s="38">
        <f t="shared" si="113"/>
        <v>118.74285714285713</v>
      </c>
      <c r="DF135" s="38">
        <f t="shared" si="113"/>
        <v>119.12857142857142</v>
      </c>
      <c r="DG135" s="38">
        <f t="shared" si="113"/>
        <v>120.44285714285715</v>
      </c>
      <c r="DH135" s="38">
        <f t="shared" si="113"/>
        <v>119.71428571428571</v>
      </c>
      <c r="DI135" s="38">
        <f t="shared" si="113"/>
        <v>119.71428571428571</v>
      </c>
      <c r="DJ135" s="38">
        <f t="shared" si="113"/>
        <v>122.54285714285713</v>
      </c>
      <c r="DK135" s="38">
        <f t="shared" si="113"/>
        <v>122.75714285714285</v>
      </c>
      <c r="DL135" s="38">
        <f t="shared" si="113"/>
        <v>123.48571428571429</v>
      </c>
      <c r="DM135" s="38">
        <f t="shared" si="113"/>
        <v>123.82857142857144</v>
      </c>
      <c r="DN135" s="38">
        <f t="shared" si="113"/>
        <v>123.82857142857144</v>
      </c>
      <c r="DO135" s="38">
        <f t="shared" si="113"/>
        <v>123.82857142857144</v>
      </c>
      <c r="DP135" s="38">
        <f t="shared" si="113"/>
        <v>123.82857142857144</v>
      </c>
      <c r="DQ135" s="38">
        <f t="shared" si="113"/>
        <v>123.74285714285715</v>
      </c>
      <c r="DR135" s="38">
        <f t="shared" si="113"/>
        <v>124.3</v>
      </c>
      <c r="DS135" s="38">
        <f t="shared" si="113"/>
        <v>124.3</v>
      </c>
      <c r="DT135" s="37">
        <f>SUM(DT136:DT137)</f>
        <v>9</v>
      </c>
      <c r="DU135" s="39">
        <f>(DU136*$DT$136+DU137*$DT$137)/$DT$135</f>
        <v>100.1</v>
      </c>
      <c r="DV135" s="39">
        <f t="shared" ref="DV135:GB135" si="114">(DV136*$DT$136+DV137*$DT$137)/$DT$135</f>
        <v>100.1</v>
      </c>
      <c r="DW135" s="39">
        <f t="shared" si="114"/>
        <v>100.1</v>
      </c>
      <c r="DX135" s="39">
        <f t="shared" si="114"/>
        <v>100.23333333333333</v>
      </c>
      <c r="DY135" s="39">
        <f t="shared" si="114"/>
        <v>101.23333333333333</v>
      </c>
      <c r="DZ135" s="39">
        <f t="shared" si="114"/>
        <v>103.63333333333333</v>
      </c>
      <c r="EA135" s="39">
        <f t="shared" si="114"/>
        <v>106.16666666666667</v>
      </c>
      <c r="EB135" s="39">
        <f t="shared" si="114"/>
        <v>108.03333333333333</v>
      </c>
      <c r="EC135" s="39">
        <f t="shared" si="114"/>
        <v>107.76666666666665</v>
      </c>
      <c r="ED135" s="39">
        <f t="shared" si="114"/>
        <v>108.30000000000001</v>
      </c>
      <c r="EE135" s="39">
        <f t="shared" si="114"/>
        <v>109.96666666666667</v>
      </c>
      <c r="EF135" s="39">
        <f t="shared" si="114"/>
        <v>110.16666666666667</v>
      </c>
      <c r="EG135" s="39">
        <f t="shared" si="114"/>
        <v>110.5</v>
      </c>
      <c r="EH135" s="39">
        <f t="shared" si="114"/>
        <v>110.5</v>
      </c>
      <c r="EI135" s="39">
        <f t="shared" si="114"/>
        <v>111.19999999999999</v>
      </c>
      <c r="EJ135" s="39">
        <f t="shared" si="114"/>
        <v>111.1</v>
      </c>
      <c r="EK135" s="39">
        <f t="shared" si="114"/>
        <v>113.5</v>
      </c>
      <c r="EL135" s="39">
        <f t="shared" si="114"/>
        <v>114.09999999999998</v>
      </c>
      <c r="EM135" s="39">
        <f t="shared" si="114"/>
        <v>112.63333333333333</v>
      </c>
      <c r="EN135" s="39">
        <f t="shared" si="114"/>
        <v>113.03333333333333</v>
      </c>
      <c r="EO135" s="39">
        <f t="shared" si="114"/>
        <v>113.23333333333335</v>
      </c>
      <c r="EP135" s="39">
        <f t="shared" si="114"/>
        <v>113.23333333333335</v>
      </c>
      <c r="EQ135" s="39">
        <f t="shared" si="114"/>
        <v>113.96666666666667</v>
      </c>
      <c r="ER135" s="39">
        <f t="shared" si="114"/>
        <v>113.96666666666667</v>
      </c>
      <c r="ES135" s="39">
        <f t="shared" si="114"/>
        <v>113.96666666666667</v>
      </c>
      <c r="ET135" s="39">
        <f t="shared" si="114"/>
        <v>113.96666666666667</v>
      </c>
      <c r="EU135" s="39">
        <f t="shared" si="114"/>
        <v>114.19999999999999</v>
      </c>
      <c r="EV135" s="39">
        <f t="shared" si="114"/>
        <v>113.80000000000001</v>
      </c>
      <c r="EW135" s="39">
        <f t="shared" si="114"/>
        <v>113.80000000000001</v>
      </c>
      <c r="EX135" s="39">
        <f t="shared" si="114"/>
        <v>113.80000000000001</v>
      </c>
      <c r="EY135" s="39">
        <f t="shared" si="114"/>
        <v>113.26666666666668</v>
      </c>
      <c r="EZ135" s="39">
        <f t="shared" si="114"/>
        <v>113.26666666666668</v>
      </c>
      <c r="FA135" s="39">
        <f t="shared" si="114"/>
        <v>114.76666666666665</v>
      </c>
      <c r="FB135" s="39">
        <f t="shared" si="114"/>
        <v>114.5</v>
      </c>
      <c r="FC135" s="39">
        <f t="shared" si="114"/>
        <v>117.76666666666668</v>
      </c>
      <c r="FD135" s="39">
        <f t="shared" si="114"/>
        <v>117.36666666666666</v>
      </c>
      <c r="FE135" s="39">
        <f t="shared" si="114"/>
        <v>116.59999999999998</v>
      </c>
      <c r="FF135" s="39">
        <f t="shared" si="114"/>
        <v>115.56666666666666</v>
      </c>
      <c r="FG135" s="39">
        <f t="shared" si="114"/>
        <v>115.26666666666665</v>
      </c>
      <c r="FH135" s="39">
        <f t="shared" si="114"/>
        <v>114.36666666666666</v>
      </c>
      <c r="FI135" s="39">
        <f t="shared" si="114"/>
        <v>113.69999999999999</v>
      </c>
      <c r="FJ135" s="39">
        <f t="shared" si="114"/>
        <v>112.83333333333333</v>
      </c>
      <c r="FK135" s="39">
        <f t="shared" si="114"/>
        <v>116.10000000000001</v>
      </c>
      <c r="FL135" s="39">
        <f t="shared" si="114"/>
        <v>116.26666666666665</v>
      </c>
      <c r="FM135" s="39">
        <f t="shared" si="114"/>
        <v>117.23333333333335</v>
      </c>
      <c r="FN135" s="39">
        <f t="shared" si="114"/>
        <v>118.39999999999999</v>
      </c>
      <c r="FO135" s="39">
        <f t="shared" si="114"/>
        <v>118</v>
      </c>
      <c r="FP135" s="39">
        <f t="shared" si="114"/>
        <v>118</v>
      </c>
      <c r="FQ135" s="39">
        <f t="shared" si="114"/>
        <v>118.39999999999999</v>
      </c>
      <c r="FR135" s="38">
        <f t="shared" si="114"/>
        <v>118.16666666666667</v>
      </c>
      <c r="FS135" s="38">
        <f t="shared" si="114"/>
        <v>118.33333333333333</v>
      </c>
      <c r="FT135" s="38">
        <f t="shared" si="114"/>
        <v>118.33333333333333</v>
      </c>
      <c r="FU135" s="38">
        <f t="shared" si="114"/>
        <v>118.40000000000002</v>
      </c>
      <c r="FV135" s="38">
        <f t="shared" si="114"/>
        <v>118.60000000000001</v>
      </c>
      <c r="FW135" s="38">
        <f t="shared" si="114"/>
        <v>117.89999999999999</v>
      </c>
      <c r="FX135" s="38">
        <f t="shared" si="114"/>
        <v>118.63333333333334</v>
      </c>
      <c r="FY135" s="38">
        <f t="shared" si="114"/>
        <v>119.34444444444443</v>
      </c>
      <c r="FZ135" s="38">
        <f t="shared" si="114"/>
        <v>119.34444444444443</v>
      </c>
      <c r="GA135" s="38">
        <f t="shared" si="114"/>
        <v>119.45555555555555</v>
      </c>
      <c r="GB135" s="38">
        <f t="shared" si="114"/>
        <v>119.45555555555555</v>
      </c>
    </row>
    <row r="136" spans="1:184" s="40" customFormat="1" ht="12" x14ac:dyDescent="0.2">
      <c r="A136" s="40" t="s">
        <v>308</v>
      </c>
      <c r="B136" s="41">
        <v>19</v>
      </c>
      <c r="C136" s="42">
        <v>82.3</v>
      </c>
      <c r="D136" s="42">
        <v>82.3</v>
      </c>
      <c r="E136" s="42">
        <v>82.3</v>
      </c>
      <c r="F136" s="42">
        <v>82.3</v>
      </c>
      <c r="G136" s="42">
        <v>67.5</v>
      </c>
      <c r="H136" s="42">
        <v>67.5</v>
      </c>
      <c r="I136" s="42">
        <v>67.5</v>
      </c>
      <c r="J136" s="42">
        <v>67.5</v>
      </c>
      <c r="K136" s="42">
        <v>65.7</v>
      </c>
      <c r="L136" s="42">
        <v>67.5</v>
      </c>
      <c r="M136" s="42">
        <v>66.400000000000006</v>
      </c>
      <c r="N136" s="42">
        <v>67.5</v>
      </c>
      <c r="O136" s="42">
        <v>68.3</v>
      </c>
      <c r="P136" s="42">
        <v>68</v>
      </c>
      <c r="Q136" s="42">
        <v>69.400000000000006</v>
      </c>
      <c r="R136" s="42">
        <v>63.3</v>
      </c>
      <c r="S136" s="42">
        <v>63.7</v>
      </c>
      <c r="T136" s="42">
        <v>59.4</v>
      </c>
      <c r="U136" s="42">
        <v>59.4</v>
      </c>
      <c r="V136" s="42">
        <v>58.6</v>
      </c>
      <c r="W136" s="42">
        <v>58.6</v>
      </c>
      <c r="X136" s="42">
        <v>58.6</v>
      </c>
      <c r="Y136" s="42">
        <v>63.4</v>
      </c>
      <c r="Z136" s="42">
        <v>67.2</v>
      </c>
      <c r="AA136" s="42">
        <v>67.2</v>
      </c>
      <c r="AB136" s="42">
        <v>67.2</v>
      </c>
      <c r="AC136" s="42">
        <v>67.2</v>
      </c>
      <c r="AD136" s="42">
        <v>67.2</v>
      </c>
      <c r="AE136" s="42">
        <v>67.2</v>
      </c>
      <c r="AF136" s="42">
        <v>67.2</v>
      </c>
      <c r="AG136" s="42">
        <v>70.099999999999994</v>
      </c>
      <c r="AH136" s="42">
        <v>70.099999999999994</v>
      </c>
      <c r="AI136" s="42">
        <v>70.099999999999994</v>
      </c>
      <c r="AJ136" s="42">
        <v>70.099999999999994</v>
      </c>
      <c r="AK136" s="42">
        <v>70.099999999999994</v>
      </c>
      <c r="AL136" s="42">
        <v>70.099999999999994</v>
      </c>
      <c r="AM136" s="42">
        <v>70.099999999999994</v>
      </c>
      <c r="AN136" s="42">
        <v>70.099999999999994</v>
      </c>
      <c r="AO136" s="42">
        <v>70.099999999999994</v>
      </c>
      <c r="AP136" s="42">
        <v>70.099999999999994</v>
      </c>
      <c r="AQ136" s="42">
        <v>70.099999999999994</v>
      </c>
      <c r="AR136" s="42">
        <v>70.099999999999994</v>
      </c>
      <c r="AS136" s="42">
        <v>70.099999999999994</v>
      </c>
      <c r="AT136" s="42">
        <v>71.8</v>
      </c>
      <c r="AU136" s="42">
        <v>71.3</v>
      </c>
      <c r="AV136" s="42">
        <v>70.7</v>
      </c>
      <c r="AW136" s="42">
        <v>70.7</v>
      </c>
      <c r="AX136" s="42">
        <v>70.7</v>
      </c>
      <c r="AY136" s="42">
        <v>70.7</v>
      </c>
      <c r="AZ136" s="42">
        <v>70.7</v>
      </c>
      <c r="BA136" s="42">
        <v>70.7</v>
      </c>
      <c r="BB136" s="42">
        <v>70.7</v>
      </c>
      <c r="BC136" s="42">
        <v>70.7</v>
      </c>
      <c r="BD136" s="42">
        <v>70.7</v>
      </c>
      <c r="BE136" s="42">
        <v>70.7</v>
      </c>
      <c r="BF136" s="42">
        <v>70.7</v>
      </c>
      <c r="BG136" s="42">
        <v>70.7</v>
      </c>
      <c r="BH136" s="42">
        <v>70.7</v>
      </c>
      <c r="BI136" s="42">
        <v>70.7</v>
      </c>
      <c r="BJ136" s="42">
        <v>70.7</v>
      </c>
      <c r="BK136" s="41">
        <v>6</v>
      </c>
      <c r="BL136" s="42">
        <v>101</v>
      </c>
      <c r="BM136" s="42">
        <v>101</v>
      </c>
      <c r="BN136" s="42">
        <v>101.7</v>
      </c>
      <c r="BO136" s="42">
        <v>101.7</v>
      </c>
      <c r="BP136" s="42">
        <v>101.7</v>
      </c>
      <c r="BQ136" s="42">
        <v>101.7</v>
      </c>
      <c r="BR136" s="42">
        <v>101.7</v>
      </c>
      <c r="BS136" s="42">
        <v>101.7</v>
      </c>
      <c r="BT136" s="42">
        <v>101.7</v>
      </c>
      <c r="BU136" s="42">
        <v>101.7</v>
      </c>
      <c r="BV136" s="42">
        <v>101.7</v>
      </c>
      <c r="BW136" s="42">
        <v>101.7</v>
      </c>
      <c r="BX136" s="42">
        <v>101.7</v>
      </c>
      <c r="BY136" s="42">
        <v>101.7</v>
      </c>
      <c r="BZ136" s="42">
        <v>107.6</v>
      </c>
      <c r="CA136" s="42">
        <v>107.6</v>
      </c>
      <c r="CB136" s="42">
        <v>110.5</v>
      </c>
      <c r="CC136" s="42">
        <v>110.5</v>
      </c>
      <c r="CD136" s="42">
        <v>110.5</v>
      </c>
      <c r="CE136" s="42">
        <v>110.5</v>
      </c>
      <c r="CF136" s="42">
        <v>115.6</v>
      </c>
      <c r="CG136" s="42">
        <v>115.6</v>
      </c>
      <c r="CH136" s="42">
        <v>117.8</v>
      </c>
      <c r="CI136" s="42">
        <v>117.8</v>
      </c>
      <c r="CJ136" s="42">
        <v>114.9</v>
      </c>
      <c r="CK136" s="42">
        <v>114.9</v>
      </c>
      <c r="CL136" s="42">
        <v>116.7</v>
      </c>
      <c r="CM136" s="42">
        <v>116.7</v>
      </c>
      <c r="CN136" s="42">
        <v>116.7</v>
      </c>
      <c r="CO136" s="42">
        <v>116.7</v>
      </c>
      <c r="CP136" s="42">
        <v>116.7</v>
      </c>
      <c r="CQ136" s="42">
        <v>116.7</v>
      </c>
      <c r="CR136" s="42">
        <v>116.7</v>
      </c>
      <c r="CS136" s="42">
        <v>116.7</v>
      </c>
      <c r="CT136" s="42">
        <v>116.7</v>
      </c>
      <c r="CU136" s="42">
        <v>126.6</v>
      </c>
      <c r="CV136" s="42">
        <v>126.6</v>
      </c>
      <c r="CW136" s="42">
        <v>127.6</v>
      </c>
      <c r="CX136" s="42">
        <v>129.30000000000001</v>
      </c>
      <c r="CY136" s="42">
        <v>129.30000000000001</v>
      </c>
      <c r="CZ136" s="42">
        <v>129.30000000000001</v>
      </c>
      <c r="DA136" s="42">
        <v>129.30000000000001</v>
      </c>
      <c r="DB136" s="42">
        <v>129.30000000000001</v>
      </c>
      <c r="DC136" s="42">
        <v>129.30000000000001</v>
      </c>
      <c r="DD136" s="42">
        <v>129.30000000000001</v>
      </c>
      <c r="DE136" s="42">
        <v>129.6</v>
      </c>
      <c r="DF136" s="42">
        <v>130.5</v>
      </c>
      <c r="DG136" s="42">
        <v>133.30000000000001</v>
      </c>
      <c r="DH136" s="42">
        <v>131.6</v>
      </c>
      <c r="DI136" s="42">
        <v>131.6</v>
      </c>
      <c r="DJ136" s="42">
        <v>138.19999999999999</v>
      </c>
      <c r="DK136" s="42">
        <v>138.69999999999999</v>
      </c>
      <c r="DL136" s="42">
        <v>140.4</v>
      </c>
      <c r="DM136" s="42">
        <v>140.4</v>
      </c>
      <c r="DN136" s="42">
        <v>140.4</v>
      </c>
      <c r="DO136" s="42">
        <v>140.4</v>
      </c>
      <c r="DP136" s="42">
        <v>140.4</v>
      </c>
      <c r="DQ136" s="42">
        <v>140.19999999999999</v>
      </c>
      <c r="DR136" s="42">
        <v>141.5</v>
      </c>
      <c r="DS136" s="42">
        <v>141.5</v>
      </c>
      <c r="DT136" s="41">
        <v>3</v>
      </c>
      <c r="DU136" s="42">
        <v>100.3</v>
      </c>
      <c r="DV136" s="42">
        <v>100.3</v>
      </c>
      <c r="DW136" s="42">
        <v>100.3</v>
      </c>
      <c r="DX136" s="42">
        <v>100.7</v>
      </c>
      <c r="DY136" s="42">
        <v>100.7</v>
      </c>
      <c r="DZ136" s="42">
        <v>102.7</v>
      </c>
      <c r="EA136" s="42">
        <v>101.1</v>
      </c>
      <c r="EB136" s="42">
        <v>101.1</v>
      </c>
      <c r="EC136" s="42">
        <v>101.1</v>
      </c>
      <c r="ED136" s="42">
        <v>101.9</v>
      </c>
      <c r="EE136" s="42">
        <v>106.5</v>
      </c>
      <c r="EF136" s="42">
        <v>106.5</v>
      </c>
      <c r="EG136" s="42">
        <v>107.5</v>
      </c>
      <c r="EH136" s="42">
        <v>107.5</v>
      </c>
      <c r="EI136" s="42">
        <v>109.6</v>
      </c>
      <c r="EJ136" s="42">
        <v>109.3</v>
      </c>
      <c r="EK136" s="42">
        <v>116.5</v>
      </c>
      <c r="EL136" s="42">
        <v>117.1</v>
      </c>
      <c r="EM136" s="42">
        <v>112.7</v>
      </c>
      <c r="EN136" s="42">
        <v>113.9</v>
      </c>
      <c r="EO136" s="42">
        <v>113.9</v>
      </c>
      <c r="EP136" s="42">
        <v>113.9</v>
      </c>
      <c r="EQ136" s="42">
        <v>113.9</v>
      </c>
      <c r="ER136" s="42">
        <v>113.9</v>
      </c>
      <c r="ES136" s="42">
        <v>113.9</v>
      </c>
      <c r="ET136" s="42">
        <v>113.9</v>
      </c>
      <c r="EU136" s="42">
        <v>114.6</v>
      </c>
      <c r="EV136" s="42">
        <v>114.6</v>
      </c>
      <c r="EW136" s="42">
        <v>114.6</v>
      </c>
      <c r="EX136" s="42">
        <v>114.6</v>
      </c>
      <c r="EY136" s="42">
        <v>114.4</v>
      </c>
      <c r="EZ136" s="42">
        <v>114.4</v>
      </c>
      <c r="FA136" s="42">
        <v>115.1</v>
      </c>
      <c r="FB136" s="42">
        <v>114.3</v>
      </c>
      <c r="FC136" s="42">
        <v>118.3</v>
      </c>
      <c r="FD136" s="42">
        <v>117.1</v>
      </c>
      <c r="FE136" s="42">
        <v>113.6</v>
      </c>
      <c r="FF136" s="42">
        <v>110.5</v>
      </c>
      <c r="FG136" s="42">
        <v>109.6</v>
      </c>
      <c r="FH136" s="42">
        <v>106.9</v>
      </c>
      <c r="FI136" s="42">
        <v>104.9</v>
      </c>
      <c r="FJ136" s="42">
        <v>101.9</v>
      </c>
      <c r="FK136" s="42">
        <v>105.3</v>
      </c>
      <c r="FL136" s="42">
        <v>105.6</v>
      </c>
      <c r="FM136" s="42">
        <v>106.9</v>
      </c>
      <c r="FN136" s="42">
        <v>109</v>
      </c>
      <c r="FO136" s="42">
        <v>107.4</v>
      </c>
      <c r="FP136" s="42">
        <v>107.4</v>
      </c>
      <c r="FQ136" s="42">
        <v>106.6</v>
      </c>
      <c r="FR136" s="42">
        <v>105.9</v>
      </c>
      <c r="FS136" s="42">
        <v>106.4</v>
      </c>
      <c r="FT136" s="42">
        <v>106.4</v>
      </c>
      <c r="FU136" s="42">
        <v>106.4</v>
      </c>
      <c r="FV136" s="42">
        <v>106.4</v>
      </c>
      <c r="FW136" s="42">
        <v>104.26666666666667</v>
      </c>
      <c r="FX136" s="42">
        <v>104.26666666666667</v>
      </c>
      <c r="FY136" s="42">
        <v>104.26666666666667</v>
      </c>
      <c r="FZ136" s="42">
        <v>104.26666666666667</v>
      </c>
      <c r="GA136" s="42">
        <v>104.6</v>
      </c>
      <c r="GB136" s="42">
        <v>104.6</v>
      </c>
    </row>
    <row r="137" spans="1:184" s="40" customFormat="1" ht="12" x14ac:dyDescent="0.2">
      <c r="A137" s="40" t="s">
        <v>309</v>
      </c>
      <c r="B137" s="41">
        <v>5</v>
      </c>
      <c r="C137" s="42">
        <v>100.9</v>
      </c>
      <c r="D137" s="42">
        <v>102.2</v>
      </c>
      <c r="E137" s="42">
        <v>102.2</v>
      </c>
      <c r="F137" s="42">
        <v>100.5</v>
      </c>
      <c r="G137" s="42">
        <v>100.5</v>
      </c>
      <c r="H137" s="42">
        <v>101.4</v>
      </c>
      <c r="I137" s="42">
        <v>101.4</v>
      </c>
      <c r="J137" s="42">
        <v>101.8</v>
      </c>
      <c r="K137" s="42">
        <v>102.7</v>
      </c>
      <c r="L137" s="42">
        <v>102.7</v>
      </c>
      <c r="M137" s="42">
        <v>104.4</v>
      </c>
      <c r="N137" s="42">
        <v>104.4</v>
      </c>
      <c r="O137" s="42">
        <v>104.4</v>
      </c>
      <c r="P137" s="42">
        <v>106.4</v>
      </c>
      <c r="Q137" s="42">
        <v>109.5</v>
      </c>
      <c r="R137" s="42">
        <v>109.5</v>
      </c>
      <c r="S137" s="42">
        <v>109.5</v>
      </c>
      <c r="T137" s="42">
        <v>112.9</v>
      </c>
      <c r="U137" s="42">
        <v>114.7</v>
      </c>
      <c r="V137" s="42">
        <v>114.7</v>
      </c>
      <c r="W137" s="42">
        <v>114.7</v>
      </c>
      <c r="X137" s="42">
        <v>114.7</v>
      </c>
      <c r="Y137" s="42">
        <v>114.7</v>
      </c>
      <c r="Z137" s="42">
        <v>126.5</v>
      </c>
      <c r="AA137" s="42">
        <v>126.5</v>
      </c>
      <c r="AB137" s="42">
        <v>126.5</v>
      </c>
      <c r="AC137" s="42">
        <v>126.5</v>
      </c>
      <c r="AD137" s="42">
        <v>126.5</v>
      </c>
      <c r="AE137" s="42">
        <v>131.6</v>
      </c>
      <c r="AF137" s="42">
        <v>131.6</v>
      </c>
      <c r="AG137" s="42">
        <v>133.5</v>
      </c>
      <c r="AH137" s="42">
        <v>133.5</v>
      </c>
      <c r="AI137" s="42">
        <v>133.5</v>
      </c>
      <c r="AJ137" s="42">
        <v>133.5</v>
      </c>
      <c r="AK137" s="42">
        <v>133.5</v>
      </c>
      <c r="AL137" s="42">
        <v>135.4</v>
      </c>
      <c r="AM137" s="42">
        <v>135.4</v>
      </c>
      <c r="AN137" s="42">
        <v>138.1</v>
      </c>
      <c r="AO137" s="42">
        <v>138.1</v>
      </c>
      <c r="AP137" s="42">
        <v>138.1</v>
      </c>
      <c r="AQ137" s="42">
        <v>138.1</v>
      </c>
      <c r="AR137" s="42">
        <v>138.1</v>
      </c>
      <c r="AS137" s="42">
        <v>138.1</v>
      </c>
      <c r="AT137" s="42">
        <v>139.19999999999999</v>
      </c>
      <c r="AU137" s="42">
        <v>140.19999999999999</v>
      </c>
      <c r="AV137" s="42">
        <v>140.19999999999999</v>
      </c>
      <c r="AW137" s="42">
        <v>140.19999999999999</v>
      </c>
      <c r="AX137" s="42">
        <v>140.19999999999999</v>
      </c>
      <c r="AY137" s="42">
        <v>142.6</v>
      </c>
      <c r="AZ137" s="42">
        <v>142.6</v>
      </c>
      <c r="BA137" s="42">
        <v>141.4</v>
      </c>
      <c r="BB137" s="42">
        <v>139.9</v>
      </c>
      <c r="BC137" s="42">
        <v>139.9</v>
      </c>
      <c r="BD137" s="42">
        <v>139.9</v>
      </c>
      <c r="BE137" s="42">
        <v>136.1</v>
      </c>
      <c r="BF137" s="42">
        <v>136.1</v>
      </c>
      <c r="BG137" s="42">
        <v>136.1</v>
      </c>
      <c r="BH137" s="42">
        <v>133.5</v>
      </c>
      <c r="BI137" s="42">
        <v>133.5</v>
      </c>
      <c r="BJ137" s="42">
        <v>133.5</v>
      </c>
      <c r="BK137" s="41">
        <v>8</v>
      </c>
      <c r="BL137" s="42">
        <v>98.3</v>
      </c>
      <c r="BM137" s="42">
        <v>97.9</v>
      </c>
      <c r="BN137" s="42">
        <v>97.9</v>
      </c>
      <c r="BO137" s="42">
        <v>97.9</v>
      </c>
      <c r="BP137" s="42">
        <v>97.9</v>
      </c>
      <c r="BQ137" s="42">
        <v>97.9</v>
      </c>
      <c r="BR137" s="42">
        <v>97.9</v>
      </c>
      <c r="BS137" s="42">
        <v>97.9</v>
      </c>
      <c r="BT137" s="42">
        <v>97.9</v>
      </c>
      <c r="BU137" s="42">
        <v>97.9</v>
      </c>
      <c r="BV137" s="42">
        <v>97.9</v>
      </c>
      <c r="BW137" s="42">
        <v>97.9</v>
      </c>
      <c r="BX137" s="42">
        <v>97.9</v>
      </c>
      <c r="BY137" s="42">
        <v>97.9</v>
      </c>
      <c r="BZ137" s="42">
        <v>99.7</v>
      </c>
      <c r="CA137" s="42">
        <v>99.7</v>
      </c>
      <c r="CB137" s="42">
        <v>99.7</v>
      </c>
      <c r="CC137" s="42">
        <v>102.2</v>
      </c>
      <c r="CD137" s="42">
        <v>102.8</v>
      </c>
      <c r="CE137" s="42">
        <v>102.8</v>
      </c>
      <c r="CF137" s="42">
        <v>102.8</v>
      </c>
      <c r="CG137" s="42">
        <v>102.8</v>
      </c>
      <c r="CH137" s="42">
        <v>102.8</v>
      </c>
      <c r="CI137" s="42">
        <v>102.8</v>
      </c>
      <c r="CJ137" s="42">
        <v>102.8</v>
      </c>
      <c r="CK137" s="42">
        <v>102.8</v>
      </c>
      <c r="CL137" s="42">
        <v>104.4</v>
      </c>
      <c r="CM137" s="42">
        <v>104.4</v>
      </c>
      <c r="CN137" s="42">
        <v>104.4</v>
      </c>
      <c r="CO137" s="42">
        <v>104.4</v>
      </c>
      <c r="CP137" s="42">
        <v>104.4</v>
      </c>
      <c r="CQ137" s="42">
        <v>102.6</v>
      </c>
      <c r="CR137" s="42">
        <v>102.6</v>
      </c>
      <c r="CS137" s="42">
        <v>102.2</v>
      </c>
      <c r="CT137" s="42">
        <v>105</v>
      </c>
      <c r="CU137" s="42">
        <v>105</v>
      </c>
      <c r="CV137" s="42">
        <v>107.7</v>
      </c>
      <c r="CW137" s="42">
        <v>107.7</v>
      </c>
      <c r="CX137" s="42">
        <v>108.1</v>
      </c>
      <c r="CY137" s="42">
        <v>108.1</v>
      </c>
      <c r="CZ137" s="42">
        <v>108.1</v>
      </c>
      <c r="DA137" s="42">
        <v>108.2</v>
      </c>
      <c r="DB137" s="42">
        <v>108.2</v>
      </c>
      <c r="DC137" s="42">
        <v>109.1</v>
      </c>
      <c r="DD137" s="42">
        <v>110.6</v>
      </c>
      <c r="DE137" s="42">
        <v>110.6</v>
      </c>
      <c r="DF137" s="42">
        <v>110.6</v>
      </c>
      <c r="DG137" s="42">
        <v>110.8</v>
      </c>
      <c r="DH137" s="42">
        <v>110.8</v>
      </c>
      <c r="DI137" s="42">
        <v>110.8</v>
      </c>
      <c r="DJ137" s="42">
        <v>110.8</v>
      </c>
      <c r="DK137" s="42">
        <v>110.8</v>
      </c>
      <c r="DL137" s="42">
        <v>110.8</v>
      </c>
      <c r="DM137" s="42">
        <v>111.4</v>
      </c>
      <c r="DN137" s="42">
        <v>111.4</v>
      </c>
      <c r="DO137" s="42">
        <v>111.4</v>
      </c>
      <c r="DP137" s="42">
        <v>111.4</v>
      </c>
      <c r="DQ137" s="42">
        <v>111.4</v>
      </c>
      <c r="DR137" s="42">
        <v>111.4</v>
      </c>
      <c r="DS137" s="42">
        <v>111.4</v>
      </c>
      <c r="DT137" s="41">
        <v>6</v>
      </c>
      <c r="DU137" s="42">
        <v>100</v>
      </c>
      <c r="DV137" s="42">
        <v>100</v>
      </c>
      <c r="DW137" s="42">
        <v>100</v>
      </c>
      <c r="DX137" s="42">
        <v>100</v>
      </c>
      <c r="DY137" s="42">
        <v>101.5</v>
      </c>
      <c r="DZ137" s="42">
        <v>104.1</v>
      </c>
      <c r="EA137" s="42">
        <v>108.7</v>
      </c>
      <c r="EB137" s="42">
        <v>111.5</v>
      </c>
      <c r="EC137" s="42">
        <v>111.1</v>
      </c>
      <c r="ED137" s="42">
        <v>111.5</v>
      </c>
      <c r="EE137" s="42">
        <v>111.7</v>
      </c>
      <c r="EF137" s="42">
        <v>112</v>
      </c>
      <c r="EG137" s="42">
        <v>112</v>
      </c>
      <c r="EH137" s="42">
        <v>112</v>
      </c>
      <c r="EI137" s="42">
        <v>112</v>
      </c>
      <c r="EJ137" s="42">
        <v>112</v>
      </c>
      <c r="EK137" s="42">
        <v>112</v>
      </c>
      <c r="EL137" s="42">
        <v>112.6</v>
      </c>
      <c r="EM137" s="42">
        <v>112.6</v>
      </c>
      <c r="EN137" s="42">
        <v>112.6</v>
      </c>
      <c r="EO137" s="42">
        <v>112.9</v>
      </c>
      <c r="EP137" s="42">
        <v>112.9</v>
      </c>
      <c r="EQ137" s="42">
        <v>114</v>
      </c>
      <c r="ER137" s="42">
        <v>114</v>
      </c>
      <c r="ES137" s="42">
        <v>114</v>
      </c>
      <c r="ET137" s="42">
        <v>114</v>
      </c>
      <c r="EU137" s="42">
        <v>114</v>
      </c>
      <c r="EV137" s="42">
        <v>113.4</v>
      </c>
      <c r="EW137" s="42">
        <v>113.4</v>
      </c>
      <c r="EX137" s="42">
        <v>113.4</v>
      </c>
      <c r="EY137" s="42">
        <v>112.7</v>
      </c>
      <c r="EZ137" s="42">
        <v>112.7</v>
      </c>
      <c r="FA137" s="42">
        <v>114.6</v>
      </c>
      <c r="FB137" s="42">
        <v>114.6</v>
      </c>
      <c r="FC137" s="42">
        <v>117.5</v>
      </c>
      <c r="FD137" s="42">
        <v>117.5</v>
      </c>
      <c r="FE137" s="42">
        <v>118.1</v>
      </c>
      <c r="FF137" s="42">
        <v>118.1</v>
      </c>
      <c r="FG137" s="42">
        <v>118.1</v>
      </c>
      <c r="FH137" s="42">
        <v>118.1</v>
      </c>
      <c r="FI137" s="42">
        <v>118.1</v>
      </c>
      <c r="FJ137" s="42">
        <v>118.3</v>
      </c>
      <c r="FK137" s="42">
        <v>121.5</v>
      </c>
      <c r="FL137" s="42">
        <v>121.6</v>
      </c>
      <c r="FM137" s="42">
        <v>122.4</v>
      </c>
      <c r="FN137" s="42">
        <v>123.1</v>
      </c>
      <c r="FO137" s="42">
        <v>123.3</v>
      </c>
      <c r="FP137" s="42">
        <v>123.3</v>
      </c>
      <c r="FQ137" s="42">
        <v>124.3</v>
      </c>
      <c r="FR137" s="42">
        <v>124.3</v>
      </c>
      <c r="FS137" s="42">
        <v>124.3</v>
      </c>
      <c r="FT137" s="42">
        <v>124.3</v>
      </c>
      <c r="FU137" s="42">
        <v>124.4</v>
      </c>
      <c r="FV137" s="42">
        <v>124.7</v>
      </c>
      <c r="FW137" s="42">
        <v>124.71666666666665</v>
      </c>
      <c r="FX137" s="42">
        <v>125.81666666666666</v>
      </c>
      <c r="FY137" s="42">
        <v>126.88333333333333</v>
      </c>
      <c r="FZ137" s="42">
        <v>126.88333333333333</v>
      </c>
      <c r="GA137" s="42">
        <v>126.88333333333333</v>
      </c>
      <c r="GB137" s="42">
        <v>126.88333333333333</v>
      </c>
    </row>
    <row r="138" spans="1:184" x14ac:dyDescent="0.25">
      <c r="A138" t="s">
        <v>310</v>
      </c>
      <c r="B138" s="37">
        <f>B139</f>
        <v>9</v>
      </c>
      <c r="C138" s="38">
        <f t="shared" ref="C138:BJ138" si="115">C139</f>
        <v>100.3</v>
      </c>
      <c r="D138" s="38">
        <f t="shared" si="115"/>
        <v>100.5</v>
      </c>
      <c r="E138" s="38">
        <f t="shared" si="115"/>
        <v>100.5</v>
      </c>
      <c r="F138" s="38">
        <f t="shared" si="115"/>
        <v>100.5</v>
      </c>
      <c r="G138" s="38">
        <f t="shared" si="115"/>
        <v>101.1</v>
      </c>
      <c r="H138" s="38">
        <f t="shared" si="115"/>
        <v>101.1</v>
      </c>
      <c r="I138" s="38">
        <f t="shared" si="115"/>
        <v>101.1</v>
      </c>
      <c r="J138" s="38">
        <f t="shared" si="115"/>
        <v>101.1</v>
      </c>
      <c r="K138" s="38">
        <f t="shared" si="115"/>
        <v>101.1</v>
      </c>
      <c r="L138" s="38">
        <f t="shared" si="115"/>
        <v>101.1</v>
      </c>
      <c r="M138" s="38">
        <f t="shared" si="115"/>
        <v>101.1</v>
      </c>
      <c r="N138" s="38">
        <f t="shared" si="115"/>
        <v>101.1</v>
      </c>
      <c r="O138" s="38">
        <f t="shared" si="115"/>
        <v>101.1</v>
      </c>
      <c r="P138" s="38">
        <f t="shared" si="115"/>
        <v>101.1</v>
      </c>
      <c r="Q138" s="38">
        <f t="shared" si="115"/>
        <v>105.2</v>
      </c>
      <c r="R138" s="38">
        <f t="shared" si="115"/>
        <v>105.2</v>
      </c>
      <c r="S138" s="38">
        <f t="shared" si="115"/>
        <v>105.2</v>
      </c>
      <c r="T138" s="38">
        <f t="shared" si="115"/>
        <v>105.2</v>
      </c>
      <c r="U138" s="38">
        <f t="shared" si="115"/>
        <v>105.2</v>
      </c>
      <c r="V138" s="38">
        <f t="shared" si="115"/>
        <v>105.2</v>
      </c>
      <c r="W138" s="38">
        <f t="shared" si="115"/>
        <v>105.2</v>
      </c>
      <c r="X138" s="38">
        <f t="shared" si="115"/>
        <v>105.2</v>
      </c>
      <c r="Y138" s="38">
        <f t="shared" si="115"/>
        <v>107.4</v>
      </c>
      <c r="Z138" s="38">
        <f t="shared" si="115"/>
        <v>107.4</v>
      </c>
      <c r="AA138" s="38">
        <f t="shared" si="115"/>
        <v>107.4</v>
      </c>
      <c r="AB138" s="38">
        <f t="shared" si="115"/>
        <v>107.4</v>
      </c>
      <c r="AC138" s="38">
        <f t="shared" si="115"/>
        <v>107.4</v>
      </c>
      <c r="AD138" s="38">
        <f t="shared" si="115"/>
        <v>107.4</v>
      </c>
      <c r="AE138" s="38">
        <f t="shared" si="115"/>
        <v>107.4</v>
      </c>
      <c r="AF138" s="38">
        <f t="shared" si="115"/>
        <v>285.2</v>
      </c>
      <c r="AG138" s="38">
        <f t="shared" si="115"/>
        <v>285.2</v>
      </c>
      <c r="AH138" s="38">
        <f t="shared" si="115"/>
        <v>238.7</v>
      </c>
      <c r="AI138" s="38">
        <f t="shared" si="115"/>
        <v>238.7</v>
      </c>
      <c r="AJ138" s="38">
        <f t="shared" si="115"/>
        <v>238.7</v>
      </c>
      <c r="AK138" s="38">
        <f t="shared" si="115"/>
        <v>238.7</v>
      </c>
      <c r="AL138" s="38">
        <f t="shared" si="115"/>
        <v>238.7</v>
      </c>
      <c r="AM138" s="38">
        <f t="shared" si="115"/>
        <v>238.7</v>
      </c>
      <c r="AN138" s="38">
        <f t="shared" si="115"/>
        <v>238.7</v>
      </c>
      <c r="AO138" s="38">
        <f t="shared" si="115"/>
        <v>238.7</v>
      </c>
      <c r="AP138" s="38">
        <f t="shared" si="115"/>
        <v>238.7</v>
      </c>
      <c r="AQ138" s="38">
        <f t="shared" si="115"/>
        <v>240.4</v>
      </c>
      <c r="AR138" s="38">
        <f t="shared" si="115"/>
        <v>240.4</v>
      </c>
      <c r="AS138" s="38">
        <f t="shared" si="115"/>
        <v>240.4</v>
      </c>
      <c r="AT138" s="38">
        <f t="shared" si="115"/>
        <v>241.7</v>
      </c>
      <c r="AU138" s="38">
        <f t="shared" si="115"/>
        <v>241.7</v>
      </c>
      <c r="AV138" s="38">
        <f t="shared" si="115"/>
        <v>241.7</v>
      </c>
      <c r="AW138" s="38">
        <f t="shared" si="115"/>
        <v>241.7</v>
      </c>
      <c r="AX138" s="38">
        <f t="shared" si="115"/>
        <v>241.7</v>
      </c>
      <c r="AY138" s="38">
        <f t="shared" si="115"/>
        <v>241.7</v>
      </c>
      <c r="AZ138" s="38">
        <f t="shared" si="115"/>
        <v>241.7</v>
      </c>
      <c r="BA138" s="38">
        <f t="shared" si="115"/>
        <v>241.7</v>
      </c>
      <c r="BB138" s="38">
        <f t="shared" si="115"/>
        <v>241.7</v>
      </c>
      <c r="BC138" s="38">
        <f t="shared" si="115"/>
        <v>241.7</v>
      </c>
      <c r="BD138" s="38">
        <f t="shared" si="115"/>
        <v>241.7</v>
      </c>
      <c r="BE138" s="38">
        <f t="shared" si="115"/>
        <v>241.7</v>
      </c>
      <c r="BF138" s="38">
        <f t="shared" si="115"/>
        <v>241.7</v>
      </c>
      <c r="BG138" s="38">
        <f t="shared" si="115"/>
        <v>242.2</v>
      </c>
      <c r="BH138" s="38">
        <f t="shared" si="115"/>
        <v>242.2</v>
      </c>
      <c r="BI138" s="38">
        <f t="shared" si="115"/>
        <v>242.2</v>
      </c>
      <c r="BJ138" s="38">
        <f t="shared" si="115"/>
        <v>242.2</v>
      </c>
      <c r="BK138" s="37">
        <f>BK139</f>
        <v>18</v>
      </c>
      <c r="BL138" s="38">
        <f>BL139</f>
        <v>100.5</v>
      </c>
      <c r="BM138" s="38">
        <f t="shared" ref="BM138:DS138" si="116">BM139</f>
        <v>100.5</v>
      </c>
      <c r="BN138" s="38">
        <f t="shared" si="116"/>
        <v>105.1</v>
      </c>
      <c r="BO138" s="38">
        <f t="shared" si="116"/>
        <v>105.1</v>
      </c>
      <c r="BP138" s="38">
        <f t="shared" si="116"/>
        <v>105.1</v>
      </c>
      <c r="BQ138" s="38">
        <f t="shared" si="116"/>
        <v>105.1</v>
      </c>
      <c r="BR138" s="38">
        <f t="shared" si="116"/>
        <v>105.1</v>
      </c>
      <c r="BS138" s="38">
        <f t="shared" si="116"/>
        <v>105.1</v>
      </c>
      <c r="BT138" s="38">
        <f t="shared" si="116"/>
        <v>105.1</v>
      </c>
      <c r="BU138" s="38">
        <f t="shared" si="116"/>
        <v>105.1</v>
      </c>
      <c r="BV138" s="38">
        <f t="shared" si="116"/>
        <v>107.1</v>
      </c>
      <c r="BW138" s="38">
        <f t="shared" si="116"/>
        <v>107.1</v>
      </c>
      <c r="BX138" s="38">
        <f t="shared" si="116"/>
        <v>107.1</v>
      </c>
      <c r="BY138" s="38">
        <f t="shared" si="116"/>
        <v>107.1</v>
      </c>
      <c r="BZ138" s="38">
        <f t="shared" si="116"/>
        <v>107.1</v>
      </c>
      <c r="CA138" s="38">
        <f t="shared" si="116"/>
        <v>107.1</v>
      </c>
      <c r="CB138" s="38">
        <f t="shared" si="116"/>
        <v>107.1</v>
      </c>
      <c r="CC138" s="38">
        <f t="shared" si="116"/>
        <v>107.1</v>
      </c>
      <c r="CD138" s="38">
        <f t="shared" si="116"/>
        <v>107.1</v>
      </c>
      <c r="CE138" s="38">
        <f t="shared" si="116"/>
        <v>107.1</v>
      </c>
      <c r="CF138" s="38">
        <f t="shared" si="116"/>
        <v>107.1</v>
      </c>
      <c r="CG138" s="38">
        <f t="shared" si="116"/>
        <v>109.6</v>
      </c>
      <c r="CH138" s="38">
        <f t="shared" si="116"/>
        <v>109.6</v>
      </c>
      <c r="CI138" s="38">
        <f t="shared" si="116"/>
        <v>109.6</v>
      </c>
      <c r="CJ138" s="38">
        <f t="shared" si="116"/>
        <v>109.6</v>
      </c>
      <c r="CK138" s="38">
        <f t="shared" si="116"/>
        <v>109.6</v>
      </c>
      <c r="CL138" s="38">
        <f t="shared" si="116"/>
        <v>112.4</v>
      </c>
      <c r="CM138" s="38">
        <f t="shared" si="116"/>
        <v>112.4</v>
      </c>
      <c r="CN138" s="38">
        <f t="shared" si="116"/>
        <v>112.4</v>
      </c>
      <c r="CO138" s="38">
        <f t="shared" si="116"/>
        <v>112.4</v>
      </c>
      <c r="CP138" s="38">
        <f t="shared" si="116"/>
        <v>112.9</v>
      </c>
      <c r="CQ138" s="38">
        <f t="shared" si="116"/>
        <v>112.9</v>
      </c>
      <c r="CR138" s="38">
        <f t="shared" si="116"/>
        <v>112.9</v>
      </c>
      <c r="CS138" s="38">
        <f t="shared" si="116"/>
        <v>112.9</v>
      </c>
      <c r="CT138" s="38">
        <f t="shared" si="116"/>
        <v>113.7</v>
      </c>
      <c r="CU138" s="38">
        <f t="shared" si="116"/>
        <v>113.7</v>
      </c>
      <c r="CV138" s="38">
        <f t="shared" si="116"/>
        <v>113.7</v>
      </c>
      <c r="CW138" s="38">
        <f t="shared" si="116"/>
        <v>113.7</v>
      </c>
      <c r="CX138" s="38">
        <f t="shared" si="116"/>
        <v>113.7</v>
      </c>
      <c r="CY138" s="38">
        <f t="shared" si="116"/>
        <v>114.6</v>
      </c>
      <c r="CZ138" s="38">
        <f t="shared" si="116"/>
        <v>114.6</v>
      </c>
      <c r="DA138" s="38">
        <f t="shared" si="116"/>
        <v>114.6</v>
      </c>
      <c r="DB138" s="38">
        <f t="shared" si="116"/>
        <v>115.5</v>
      </c>
      <c r="DC138" s="38">
        <f t="shared" si="116"/>
        <v>115.5</v>
      </c>
      <c r="DD138" s="38">
        <f t="shared" si="116"/>
        <v>115.5</v>
      </c>
      <c r="DE138" s="38">
        <f t="shared" si="116"/>
        <v>115.5</v>
      </c>
      <c r="DF138" s="38">
        <f t="shared" si="116"/>
        <v>115.5</v>
      </c>
      <c r="DG138" s="38">
        <f t="shared" si="116"/>
        <v>118</v>
      </c>
      <c r="DH138" s="38">
        <f t="shared" si="116"/>
        <v>118</v>
      </c>
      <c r="DI138" s="38">
        <f t="shared" si="116"/>
        <v>118</v>
      </c>
      <c r="DJ138" s="38">
        <f t="shared" si="116"/>
        <v>118</v>
      </c>
      <c r="DK138" s="38">
        <f t="shared" si="116"/>
        <v>118</v>
      </c>
      <c r="DL138" s="38">
        <f t="shared" si="116"/>
        <v>118</v>
      </c>
      <c r="DM138" s="38">
        <f t="shared" si="116"/>
        <v>118</v>
      </c>
      <c r="DN138" s="38">
        <f t="shared" si="116"/>
        <v>118</v>
      </c>
      <c r="DO138" s="38">
        <f t="shared" si="116"/>
        <v>118</v>
      </c>
      <c r="DP138" s="38">
        <f t="shared" si="116"/>
        <v>118</v>
      </c>
      <c r="DQ138" s="38">
        <f t="shared" si="116"/>
        <v>117.8</v>
      </c>
      <c r="DR138" s="38">
        <f t="shared" si="116"/>
        <v>117.8</v>
      </c>
      <c r="DS138" s="38">
        <f t="shared" si="116"/>
        <v>117.8</v>
      </c>
      <c r="DT138" s="37">
        <f>DT139</f>
        <v>11</v>
      </c>
      <c r="DU138" s="39">
        <f>DU139</f>
        <v>100.4</v>
      </c>
      <c r="DV138" s="39">
        <f t="shared" ref="DV138:GB138" si="117">DV139</f>
        <v>100.4</v>
      </c>
      <c r="DW138" s="39">
        <f t="shared" si="117"/>
        <v>104.9</v>
      </c>
      <c r="DX138" s="39">
        <f t="shared" si="117"/>
        <v>104.9</v>
      </c>
      <c r="DY138" s="39">
        <f t="shared" si="117"/>
        <v>104.9</v>
      </c>
      <c r="DZ138" s="39">
        <f t="shared" si="117"/>
        <v>104.9</v>
      </c>
      <c r="EA138" s="39">
        <f t="shared" si="117"/>
        <v>105</v>
      </c>
      <c r="EB138" s="39">
        <f t="shared" si="117"/>
        <v>105</v>
      </c>
      <c r="EC138" s="39">
        <f t="shared" si="117"/>
        <v>105</v>
      </c>
      <c r="ED138" s="39">
        <f t="shared" si="117"/>
        <v>105</v>
      </c>
      <c r="EE138" s="39">
        <f t="shared" si="117"/>
        <v>105</v>
      </c>
      <c r="EF138" s="39">
        <f t="shared" si="117"/>
        <v>105.3</v>
      </c>
      <c r="EG138" s="39">
        <f t="shared" si="117"/>
        <v>105.3</v>
      </c>
      <c r="EH138" s="39">
        <f t="shared" si="117"/>
        <v>105.4</v>
      </c>
      <c r="EI138" s="39">
        <f t="shared" si="117"/>
        <v>105.9</v>
      </c>
      <c r="EJ138" s="39">
        <f t="shared" si="117"/>
        <v>106.7</v>
      </c>
      <c r="EK138" s="39">
        <f t="shared" si="117"/>
        <v>107</v>
      </c>
      <c r="EL138" s="39">
        <f t="shared" si="117"/>
        <v>107</v>
      </c>
      <c r="EM138" s="39">
        <f t="shared" si="117"/>
        <v>107.1</v>
      </c>
      <c r="EN138" s="39">
        <f t="shared" si="117"/>
        <v>107.4</v>
      </c>
      <c r="EO138" s="39">
        <f t="shared" si="117"/>
        <v>107.4</v>
      </c>
      <c r="EP138" s="39">
        <f t="shared" si="117"/>
        <v>107.4</v>
      </c>
      <c r="EQ138" s="39">
        <f t="shared" si="117"/>
        <v>107.6</v>
      </c>
      <c r="ER138" s="39">
        <f t="shared" si="117"/>
        <v>107.6</v>
      </c>
      <c r="ES138" s="39">
        <f t="shared" si="117"/>
        <v>108.4</v>
      </c>
      <c r="ET138" s="39">
        <f t="shared" si="117"/>
        <v>108.4</v>
      </c>
      <c r="EU138" s="39">
        <f t="shared" si="117"/>
        <v>108.4</v>
      </c>
      <c r="EV138" s="39">
        <f t="shared" si="117"/>
        <v>108.4</v>
      </c>
      <c r="EW138" s="39">
        <f t="shared" si="117"/>
        <v>108.4</v>
      </c>
      <c r="EX138" s="39">
        <f t="shared" si="117"/>
        <v>108.4</v>
      </c>
      <c r="EY138" s="39">
        <f t="shared" si="117"/>
        <v>108.4</v>
      </c>
      <c r="EZ138" s="39">
        <f t="shared" si="117"/>
        <v>108.6</v>
      </c>
      <c r="FA138" s="39">
        <f t="shared" si="117"/>
        <v>108.7</v>
      </c>
      <c r="FB138" s="39">
        <f t="shared" si="117"/>
        <v>108.7</v>
      </c>
      <c r="FC138" s="39">
        <f t="shared" si="117"/>
        <v>108.7</v>
      </c>
      <c r="FD138" s="39">
        <f t="shared" si="117"/>
        <v>108.7</v>
      </c>
      <c r="FE138" s="39">
        <f t="shared" si="117"/>
        <v>108.7</v>
      </c>
      <c r="FF138" s="39">
        <f t="shared" si="117"/>
        <v>108.7</v>
      </c>
      <c r="FG138" s="39">
        <f t="shared" si="117"/>
        <v>108.7</v>
      </c>
      <c r="FH138" s="39">
        <f t="shared" si="117"/>
        <v>108.7</v>
      </c>
      <c r="FI138" s="39">
        <f t="shared" si="117"/>
        <v>108.7</v>
      </c>
      <c r="FJ138" s="39">
        <f t="shared" si="117"/>
        <v>108.7</v>
      </c>
      <c r="FK138" s="39">
        <f t="shared" si="117"/>
        <v>108.7</v>
      </c>
      <c r="FL138" s="39">
        <f t="shared" si="117"/>
        <v>108.8</v>
      </c>
      <c r="FM138" s="39">
        <f t="shared" si="117"/>
        <v>108.9</v>
      </c>
      <c r="FN138" s="39">
        <f t="shared" si="117"/>
        <v>108.7</v>
      </c>
      <c r="FO138" s="39">
        <f t="shared" si="117"/>
        <v>108.7</v>
      </c>
      <c r="FP138" s="39">
        <f t="shared" si="117"/>
        <v>108.7</v>
      </c>
      <c r="FQ138" s="39">
        <f t="shared" si="117"/>
        <v>108.8</v>
      </c>
      <c r="FR138" s="38">
        <f t="shared" si="117"/>
        <v>109.3</v>
      </c>
      <c r="FS138" s="38">
        <f t="shared" si="117"/>
        <v>110</v>
      </c>
      <c r="FT138" s="38">
        <f t="shared" si="117"/>
        <v>110.1</v>
      </c>
      <c r="FU138" s="38">
        <f t="shared" si="117"/>
        <v>110.2</v>
      </c>
      <c r="FV138" s="38">
        <f t="shared" si="117"/>
        <v>110.2</v>
      </c>
      <c r="FW138" s="38">
        <f t="shared" si="117"/>
        <v>110.23636363636363</v>
      </c>
      <c r="FX138" s="38">
        <f t="shared" si="117"/>
        <v>131.43636363636364</v>
      </c>
      <c r="FY138" s="38">
        <f t="shared" si="117"/>
        <v>131.43636363636364</v>
      </c>
      <c r="FZ138" s="38">
        <f t="shared" si="117"/>
        <v>131.45454545454547</v>
      </c>
      <c r="GA138" s="38">
        <f t="shared" si="117"/>
        <v>131.45454545454547</v>
      </c>
      <c r="GB138" s="38">
        <f t="shared" si="117"/>
        <v>131.45454545454547</v>
      </c>
    </row>
    <row r="139" spans="1:184" s="40" customFormat="1" ht="12" x14ac:dyDescent="0.2">
      <c r="A139" s="40" t="s">
        <v>311</v>
      </c>
      <c r="B139" s="41">
        <v>9</v>
      </c>
      <c r="C139" s="42">
        <v>100.3</v>
      </c>
      <c r="D139" s="42">
        <v>100.5</v>
      </c>
      <c r="E139" s="42">
        <v>100.5</v>
      </c>
      <c r="F139" s="42">
        <v>100.5</v>
      </c>
      <c r="G139" s="42">
        <v>101.1</v>
      </c>
      <c r="H139" s="42">
        <v>101.1</v>
      </c>
      <c r="I139" s="42">
        <v>101.1</v>
      </c>
      <c r="J139" s="42">
        <v>101.1</v>
      </c>
      <c r="K139" s="42">
        <v>101.1</v>
      </c>
      <c r="L139" s="42">
        <v>101.1</v>
      </c>
      <c r="M139" s="42">
        <v>101.1</v>
      </c>
      <c r="N139" s="42">
        <v>101.1</v>
      </c>
      <c r="O139" s="42">
        <v>101.1</v>
      </c>
      <c r="P139" s="42">
        <v>101.1</v>
      </c>
      <c r="Q139" s="42">
        <v>105.2</v>
      </c>
      <c r="R139" s="42">
        <v>105.2</v>
      </c>
      <c r="S139" s="42">
        <v>105.2</v>
      </c>
      <c r="T139" s="42">
        <v>105.2</v>
      </c>
      <c r="U139" s="42">
        <v>105.2</v>
      </c>
      <c r="V139" s="42">
        <v>105.2</v>
      </c>
      <c r="W139" s="42">
        <v>105.2</v>
      </c>
      <c r="X139" s="42">
        <v>105.2</v>
      </c>
      <c r="Y139" s="42">
        <v>107.4</v>
      </c>
      <c r="Z139" s="42">
        <v>107.4</v>
      </c>
      <c r="AA139" s="42">
        <v>107.4</v>
      </c>
      <c r="AB139" s="42">
        <v>107.4</v>
      </c>
      <c r="AC139" s="42">
        <v>107.4</v>
      </c>
      <c r="AD139" s="42">
        <v>107.4</v>
      </c>
      <c r="AE139" s="42">
        <v>107.4</v>
      </c>
      <c r="AF139" s="42">
        <v>285.2</v>
      </c>
      <c r="AG139" s="42">
        <v>285.2</v>
      </c>
      <c r="AH139" s="42">
        <v>238.7</v>
      </c>
      <c r="AI139" s="42">
        <v>238.7</v>
      </c>
      <c r="AJ139" s="42">
        <v>238.7</v>
      </c>
      <c r="AK139" s="42">
        <v>238.7</v>
      </c>
      <c r="AL139" s="42">
        <v>238.7</v>
      </c>
      <c r="AM139" s="42">
        <v>238.7</v>
      </c>
      <c r="AN139" s="42">
        <v>238.7</v>
      </c>
      <c r="AO139" s="42">
        <v>238.7</v>
      </c>
      <c r="AP139" s="42">
        <v>238.7</v>
      </c>
      <c r="AQ139" s="42">
        <v>240.4</v>
      </c>
      <c r="AR139" s="42">
        <v>240.4</v>
      </c>
      <c r="AS139" s="42">
        <v>240.4</v>
      </c>
      <c r="AT139" s="42">
        <v>241.7</v>
      </c>
      <c r="AU139" s="42">
        <v>241.7</v>
      </c>
      <c r="AV139" s="42">
        <v>241.7</v>
      </c>
      <c r="AW139" s="42">
        <v>241.7</v>
      </c>
      <c r="AX139" s="42">
        <v>241.7</v>
      </c>
      <c r="AY139" s="42">
        <v>241.7</v>
      </c>
      <c r="AZ139" s="42">
        <v>241.7</v>
      </c>
      <c r="BA139" s="42">
        <v>241.7</v>
      </c>
      <c r="BB139" s="42">
        <v>241.7</v>
      </c>
      <c r="BC139" s="42">
        <v>241.7</v>
      </c>
      <c r="BD139" s="42">
        <v>241.7</v>
      </c>
      <c r="BE139" s="42">
        <v>241.7</v>
      </c>
      <c r="BF139" s="42">
        <v>241.7</v>
      </c>
      <c r="BG139" s="42">
        <v>242.2</v>
      </c>
      <c r="BH139" s="42">
        <v>242.2</v>
      </c>
      <c r="BI139" s="42">
        <v>242.2</v>
      </c>
      <c r="BJ139" s="42">
        <v>242.2</v>
      </c>
      <c r="BK139" s="41">
        <v>18</v>
      </c>
      <c r="BL139" s="42">
        <v>100.5</v>
      </c>
      <c r="BM139" s="42">
        <v>100.5</v>
      </c>
      <c r="BN139" s="42">
        <v>105.1</v>
      </c>
      <c r="BO139" s="42">
        <v>105.1</v>
      </c>
      <c r="BP139" s="42">
        <v>105.1</v>
      </c>
      <c r="BQ139" s="42">
        <v>105.1</v>
      </c>
      <c r="BR139" s="42">
        <v>105.1</v>
      </c>
      <c r="BS139" s="42">
        <v>105.1</v>
      </c>
      <c r="BT139" s="42">
        <v>105.1</v>
      </c>
      <c r="BU139" s="42">
        <v>105.1</v>
      </c>
      <c r="BV139" s="42">
        <v>107.1</v>
      </c>
      <c r="BW139" s="42">
        <v>107.1</v>
      </c>
      <c r="BX139" s="42">
        <v>107.1</v>
      </c>
      <c r="BY139" s="42">
        <v>107.1</v>
      </c>
      <c r="BZ139" s="42">
        <v>107.1</v>
      </c>
      <c r="CA139" s="42">
        <v>107.1</v>
      </c>
      <c r="CB139" s="42">
        <v>107.1</v>
      </c>
      <c r="CC139" s="42">
        <v>107.1</v>
      </c>
      <c r="CD139" s="42">
        <v>107.1</v>
      </c>
      <c r="CE139" s="42">
        <v>107.1</v>
      </c>
      <c r="CF139" s="42">
        <v>107.1</v>
      </c>
      <c r="CG139" s="42">
        <v>109.6</v>
      </c>
      <c r="CH139" s="42">
        <v>109.6</v>
      </c>
      <c r="CI139" s="42">
        <v>109.6</v>
      </c>
      <c r="CJ139" s="42">
        <v>109.6</v>
      </c>
      <c r="CK139" s="42">
        <v>109.6</v>
      </c>
      <c r="CL139" s="42">
        <v>112.4</v>
      </c>
      <c r="CM139" s="42">
        <v>112.4</v>
      </c>
      <c r="CN139" s="42">
        <v>112.4</v>
      </c>
      <c r="CO139" s="42">
        <v>112.4</v>
      </c>
      <c r="CP139" s="42">
        <v>112.9</v>
      </c>
      <c r="CQ139" s="42">
        <v>112.9</v>
      </c>
      <c r="CR139" s="42">
        <v>112.9</v>
      </c>
      <c r="CS139" s="42">
        <v>112.9</v>
      </c>
      <c r="CT139" s="42">
        <v>113.7</v>
      </c>
      <c r="CU139" s="42">
        <v>113.7</v>
      </c>
      <c r="CV139" s="42">
        <v>113.7</v>
      </c>
      <c r="CW139" s="42">
        <v>113.7</v>
      </c>
      <c r="CX139" s="42">
        <v>113.7</v>
      </c>
      <c r="CY139" s="42">
        <v>114.6</v>
      </c>
      <c r="CZ139" s="42">
        <v>114.6</v>
      </c>
      <c r="DA139" s="42">
        <v>114.6</v>
      </c>
      <c r="DB139" s="42">
        <v>115.5</v>
      </c>
      <c r="DC139" s="42">
        <v>115.5</v>
      </c>
      <c r="DD139" s="42">
        <v>115.5</v>
      </c>
      <c r="DE139" s="42">
        <v>115.5</v>
      </c>
      <c r="DF139" s="42">
        <v>115.5</v>
      </c>
      <c r="DG139" s="42">
        <v>118</v>
      </c>
      <c r="DH139" s="42">
        <v>118</v>
      </c>
      <c r="DI139" s="42">
        <v>118</v>
      </c>
      <c r="DJ139" s="42">
        <v>118</v>
      </c>
      <c r="DK139" s="42">
        <v>118</v>
      </c>
      <c r="DL139" s="42">
        <v>118</v>
      </c>
      <c r="DM139" s="42">
        <v>118</v>
      </c>
      <c r="DN139" s="42">
        <v>118</v>
      </c>
      <c r="DO139" s="42">
        <v>118</v>
      </c>
      <c r="DP139" s="42">
        <v>118</v>
      </c>
      <c r="DQ139" s="42">
        <v>117.8</v>
      </c>
      <c r="DR139" s="42">
        <v>117.8</v>
      </c>
      <c r="DS139" s="42">
        <v>117.8</v>
      </c>
      <c r="DT139" s="41">
        <v>11</v>
      </c>
      <c r="DU139" s="42">
        <v>100.4</v>
      </c>
      <c r="DV139" s="42">
        <v>100.4</v>
      </c>
      <c r="DW139" s="42">
        <v>104.9</v>
      </c>
      <c r="DX139" s="42">
        <v>104.9</v>
      </c>
      <c r="DY139" s="42">
        <v>104.9</v>
      </c>
      <c r="DZ139" s="42">
        <v>104.9</v>
      </c>
      <c r="EA139" s="42">
        <v>105</v>
      </c>
      <c r="EB139" s="42">
        <v>105</v>
      </c>
      <c r="EC139" s="42">
        <v>105</v>
      </c>
      <c r="ED139" s="42">
        <v>105</v>
      </c>
      <c r="EE139" s="42">
        <v>105</v>
      </c>
      <c r="EF139" s="42">
        <v>105.3</v>
      </c>
      <c r="EG139" s="42">
        <v>105.3</v>
      </c>
      <c r="EH139" s="42">
        <v>105.4</v>
      </c>
      <c r="EI139" s="42">
        <v>105.9</v>
      </c>
      <c r="EJ139" s="42">
        <v>106.7</v>
      </c>
      <c r="EK139" s="42">
        <v>107</v>
      </c>
      <c r="EL139" s="42">
        <v>107</v>
      </c>
      <c r="EM139" s="42">
        <v>107.1</v>
      </c>
      <c r="EN139" s="42">
        <v>107.4</v>
      </c>
      <c r="EO139" s="42">
        <v>107.4</v>
      </c>
      <c r="EP139" s="42">
        <v>107.4</v>
      </c>
      <c r="EQ139" s="42">
        <v>107.6</v>
      </c>
      <c r="ER139" s="42">
        <v>107.6</v>
      </c>
      <c r="ES139" s="42">
        <v>108.4</v>
      </c>
      <c r="ET139" s="42">
        <v>108.4</v>
      </c>
      <c r="EU139" s="42">
        <v>108.4</v>
      </c>
      <c r="EV139" s="42">
        <v>108.4</v>
      </c>
      <c r="EW139" s="42">
        <v>108.4</v>
      </c>
      <c r="EX139" s="42">
        <v>108.4</v>
      </c>
      <c r="EY139" s="42">
        <v>108.4</v>
      </c>
      <c r="EZ139" s="42">
        <v>108.6</v>
      </c>
      <c r="FA139" s="42">
        <v>108.7</v>
      </c>
      <c r="FB139" s="42">
        <v>108.7</v>
      </c>
      <c r="FC139" s="42">
        <v>108.7</v>
      </c>
      <c r="FD139" s="42">
        <v>108.7</v>
      </c>
      <c r="FE139" s="42">
        <v>108.7</v>
      </c>
      <c r="FF139" s="42">
        <v>108.7</v>
      </c>
      <c r="FG139" s="42">
        <v>108.7</v>
      </c>
      <c r="FH139" s="42">
        <v>108.7</v>
      </c>
      <c r="FI139" s="42">
        <v>108.7</v>
      </c>
      <c r="FJ139" s="42">
        <v>108.7</v>
      </c>
      <c r="FK139" s="42">
        <v>108.7</v>
      </c>
      <c r="FL139" s="42">
        <v>108.8</v>
      </c>
      <c r="FM139" s="42">
        <v>108.9</v>
      </c>
      <c r="FN139" s="42">
        <v>108.7</v>
      </c>
      <c r="FO139" s="42">
        <v>108.7</v>
      </c>
      <c r="FP139" s="42">
        <v>108.7</v>
      </c>
      <c r="FQ139" s="42">
        <v>108.8</v>
      </c>
      <c r="FR139" s="42">
        <v>109.3</v>
      </c>
      <c r="FS139" s="42">
        <v>110</v>
      </c>
      <c r="FT139" s="42">
        <v>110.1</v>
      </c>
      <c r="FU139" s="42">
        <v>110.2</v>
      </c>
      <c r="FV139" s="42">
        <v>110.2</v>
      </c>
      <c r="FW139" s="42">
        <v>110.23636363636363</v>
      </c>
      <c r="FX139" s="42">
        <v>131.43636363636364</v>
      </c>
      <c r="FY139" s="42">
        <v>131.43636363636364</v>
      </c>
      <c r="FZ139" s="42">
        <v>131.45454545454547</v>
      </c>
      <c r="GA139" s="42">
        <v>131.45454545454547</v>
      </c>
      <c r="GB139" s="42">
        <v>131.45454545454547</v>
      </c>
    </row>
    <row r="140" spans="1:184" x14ac:dyDescent="0.25">
      <c r="A140" t="s">
        <v>312</v>
      </c>
      <c r="B140" s="37">
        <f>B141</f>
        <v>9</v>
      </c>
      <c r="C140" s="38">
        <f t="shared" ref="C140:BJ140" si="118">C141</f>
        <v>100.6</v>
      </c>
      <c r="D140" s="38">
        <f t="shared" si="118"/>
        <v>101</v>
      </c>
      <c r="E140" s="38">
        <f t="shared" si="118"/>
        <v>101</v>
      </c>
      <c r="F140" s="38">
        <f t="shared" si="118"/>
        <v>101</v>
      </c>
      <c r="G140" s="38">
        <f t="shared" si="118"/>
        <v>101</v>
      </c>
      <c r="H140" s="38">
        <f t="shared" si="118"/>
        <v>101.4</v>
      </c>
      <c r="I140" s="38">
        <f t="shared" si="118"/>
        <v>102</v>
      </c>
      <c r="J140" s="38">
        <f t="shared" si="118"/>
        <v>102</v>
      </c>
      <c r="K140" s="38">
        <f t="shared" si="118"/>
        <v>102.2</v>
      </c>
      <c r="L140" s="38">
        <f t="shared" si="118"/>
        <v>102.2</v>
      </c>
      <c r="M140" s="38">
        <f t="shared" si="118"/>
        <v>102.2</v>
      </c>
      <c r="N140" s="38">
        <f t="shared" si="118"/>
        <v>102.2</v>
      </c>
      <c r="O140" s="38">
        <f t="shared" si="118"/>
        <v>102.2</v>
      </c>
      <c r="P140" s="38">
        <f t="shared" si="118"/>
        <v>102.2</v>
      </c>
      <c r="Q140" s="38">
        <f t="shared" si="118"/>
        <v>102.2</v>
      </c>
      <c r="R140" s="38">
        <f t="shared" si="118"/>
        <v>102.2</v>
      </c>
      <c r="S140" s="38">
        <f t="shared" si="118"/>
        <v>102.2</v>
      </c>
      <c r="T140" s="38">
        <f t="shared" si="118"/>
        <v>102.2</v>
      </c>
      <c r="U140" s="38">
        <f t="shared" si="118"/>
        <v>103.1</v>
      </c>
      <c r="V140" s="38">
        <f t="shared" si="118"/>
        <v>103.1</v>
      </c>
      <c r="W140" s="38">
        <f t="shared" si="118"/>
        <v>103.1</v>
      </c>
      <c r="X140" s="38">
        <f t="shared" si="118"/>
        <v>103.7</v>
      </c>
      <c r="Y140" s="38">
        <f t="shared" si="118"/>
        <v>103.7</v>
      </c>
      <c r="Z140" s="38">
        <f t="shared" si="118"/>
        <v>103.7</v>
      </c>
      <c r="AA140" s="38">
        <f t="shared" si="118"/>
        <v>103.7</v>
      </c>
      <c r="AB140" s="38">
        <f t="shared" si="118"/>
        <v>104</v>
      </c>
      <c r="AC140" s="38">
        <f t="shared" si="118"/>
        <v>104</v>
      </c>
      <c r="AD140" s="38">
        <f t="shared" si="118"/>
        <v>103.5</v>
      </c>
      <c r="AE140" s="38">
        <f t="shared" si="118"/>
        <v>103.5</v>
      </c>
      <c r="AF140" s="38">
        <f t="shared" si="118"/>
        <v>104.6</v>
      </c>
      <c r="AG140" s="38">
        <f t="shared" si="118"/>
        <v>105.2</v>
      </c>
      <c r="AH140" s="38">
        <f t="shared" si="118"/>
        <v>107.5</v>
      </c>
      <c r="AI140" s="38">
        <f t="shared" si="118"/>
        <v>110.2</v>
      </c>
      <c r="AJ140" s="38">
        <f t="shared" si="118"/>
        <v>110.2</v>
      </c>
      <c r="AK140" s="38">
        <f t="shared" si="118"/>
        <v>123.5</v>
      </c>
      <c r="AL140" s="38">
        <f t="shared" si="118"/>
        <v>133.1</v>
      </c>
      <c r="AM140" s="38">
        <f t="shared" si="118"/>
        <v>133.1</v>
      </c>
      <c r="AN140" s="38">
        <f t="shared" si="118"/>
        <v>133.1</v>
      </c>
      <c r="AO140" s="38">
        <f t="shared" si="118"/>
        <v>133.1</v>
      </c>
      <c r="AP140" s="38">
        <f t="shared" si="118"/>
        <v>133.1</v>
      </c>
      <c r="AQ140" s="38">
        <f t="shared" si="118"/>
        <v>133.9</v>
      </c>
      <c r="AR140" s="38">
        <f t="shared" si="118"/>
        <v>133.9</v>
      </c>
      <c r="AS140" s="38">
        <f t="shared" si="118"/>
        <v>133.9</v>
      </c>
      <c r="AT140" s="38">
        <f t="shared" si="118"/>
        <v>133.9</v>
      </c>
      <c r="AU140" s="38">
        <f t="shared" si="118"/>
        <v>133.9</v>
      </c>
      <c r="AV140" s="38">
        <f t="shared" si="118"/>
        <v>133.9</v>
      </c>
      <c r="AW140" s="38">
        <f t="shared" si="118"/>
        <v>133.9</v>
      </c>
      <c r="AX140" s="38">
        <f t="shared" si="118"/>
        <v>133.9</v>
      </c>
      <c r="AY140" s="38">
        <f t="shared" si="118"/>
        <v>133.9</v>
      </c>
      <c r="AZ140" s="38">
        <f t="shared" si="118"/>
        <v>133.9</v>
      </c>
      <c r="BA140" s="38">
        <f t="shared" si="118"/>
        <v>135.30000000000001</v>
      </c>
      <c r="BB140" s="38">
        <f t="shared" si="118"/>
        <v>135.80000000000001</v>
      </c>
      <c r="BC140" s="38">
        <f t="shared" si="118"/>
        <v>136.5</v>
      </c>
      <c r="BD140" s="38">
        <f t="shared" si="118"/>
        <v>139.69999999999999</v>
      </c>
      <c r="BE140" s="38">
        <f t="shared" si="118"/>
        <v>139.69999999999999</v>
      </c>
      <c r="BF140" s="38">
        <f t="shared" si="118"/>
        <v>139.69999999999999</v>
      </c>
      <c r="BG140" s="38">
        <f t="shared" si="118"/>
        <v>140</v>
      </c>
      <c r="BH140" s="38">
        <f t="shared" si="118"/>
        <v>140</v>
      </c>
      <c r="BI140" s="38">
        <f t="shared" si="118"/>
        <v>141.4</v>
      </c>
      <c r="BJ140" s="38">
        <f t="shared" si="118"/>
        <v>141.4</v>
      </c>
      <c r="BK140" s="37">
        <f>BK141</f>
        <v>8</v>
      </c>
      <c r="BL140" s="38">
        <f>BL141</f>
        <v>102.6</v>
      </c>
      <c r="BM140" s="38">
        <f t="shared" ref="BM140:DS140" si="119">BM141</f>
        <v>102.6</v>
      </c>
      <c r="BN140" s="38">
        <f t="shared" si="119"/>
        <v>102.6</v>
      </c>
      <c r="BO140" s="38">
        <f t="shared" si="119"/>
        <v>104.6</v>
      </c>
      <c r="BP140" s="38">
        <f t="shared" si="119"/>
        <v>104.6</v>
      </c>
      <c r="BQ140" s="38">
        <f t="shared" si="119"/>
        <v>104.6</v>
      </c>
      <c r="BR140" s="38">
        <f t="shared" si="119"/>
        <v>104.6</v>
      </c>
      <c r="BS140" s="38">
        <f t="shared" si="119"/>
        <v>104.6</v>
      </c>
      <c r="BT140" s="38">
        <f t="shared" si="119"/>
        <v>105.5</v>
      </c>
      <c r="BU140" s="38">
        <f t="shared" si="119"/>
        <v>112.8</v>
      </c>
      <c r="BV140" s="38">
        <f t="shared" si="119"/>
        <v>112.8</v>
      </c>
      <c r="BW140" s="38">
        <f t="shared" si="119"/>
        <v>112.8</v>
      </c>
      <c r="BX140" s="38">
        <f t="shared" si="119"/>
        <v>112.8</v>
      </c>
      <c r="BY140" s="38">
        <f t="shared" si="119"/>
        <v>112.8</v>
      </c>
      <c r="BZ140" s="38">
        <f t="shared" si="119"/>
        <v>112.8</v>
      </c>
      <c r="CA140" s="38">
        <f t="shared" si="119"/>
        <v>112.8</v>
      </c>
      <c r="CB140" s="38">
        <f t="shared" si="119"/>
        <v>112.8</v>
      </c>
      <c r="CC140" s="38">
        <f t="shared" si="119"/>
        <v>112.8</v>
      </c>
      <c r="CD140" s="38">
        <f t="shared" si="119"/>
        <v>118.5</v>
      </c>
      <c r="CE140" s="38">
        <f t="shared" si="119"/>
        <v>118.5</v>
      </c>
      <c r="CF140" s="38">
        <f t="shared" si="119"/>
        <v>118.5</v>
      </c>
      <c r="CG140" s="38">
        <f t="shared" si="119"/>
        <v>118.5</v>
      </c>
      <c r="CH140" s="38">
        <f t="shared" si="119"/>
        <v>118.5</v>
      </c>
      <c r="CI140" s="38">
        <f t="shared" si="119"/>
        <v>121</v>
      </c>
      <c r="CJ140" s="38">
        <f t="shared" si="119"/>
        <v>123</v>
      </c>
      <c r="CK140" s="38">
        <f t="shared" si="119"/>
        <v>123</v>
      </c>
      <c r="CL140" s="38">
        <f t="shared" si="119"/>
        <v>123</v>
      </c>
      <c r="CM140" s="38">
        <f t="shared" si="119"/>
        <v>128.19999999999999</v>
      </c>
      <c r="CN140" s="38">
        <f t="shared" si="119"/>
        <v>128.19999999999999</v>
      </c>
      <c r="CO140" s="38">
        <f t="shared" si="119"/>
        <v>128.19999999999999</v>
      </c>
      <c r="CP140" s="38">
        <f t="shared" si="119"/>
        <v>129.6</v>
      </c>
      <c r="CQ140" s="38">
        <f t="shared" si="119"/>
        <v>129.6</v>
      </c>
      <c r="CR140" s="38">
        <f t="shared" si="119"/>
        <v>133.4</v>
      </c>
      <c r="CS140" s="38">
        <f t="shared" si="119"/>
        <v>133.4</v>
      </c>
      <c r="CT140" s="38">
        <f t="shared" si="119"/>
        <v>133.4</v>
      </c>
      <c r="CU140" s="38">
        <f t="shared" si="119"/>
        <v>133.4</v>
      </c>
      <c r="CV140" s="38">
        <f t="shared" si="119"/>
        <v>133.4</v>
      </c>
      <c r="CW140" s="38">
        <f t="shared" si="119"/>
        <v>148.69999999999999</v>
      </c>
      <c r="CX140" s="38">
        <f t="shared" si="119"/>
        <v>148.69999999999999</v>
      </c>
      <c r="CY140" s="38">
        <f t="shared" si="119"/>
        <v>150.69999999999999</v>
      </c>
      <c r="CZ140" s="38">
        <f t="shared" si="119"/>
        <v>150.69999999999999</v>
      </c>
      <c r="DA140" s="38">
        <f t="shared" si="119"/>
        <v>150.69999999999999</v>
      </c>
      <c r="DB140" s="38">
        <f t="shared" si="119"/>
        <v>150.69999999999999</v>
      </c>
      <c r="DC140" s="38">
        <f t="shared" si="119"/>
        <v>150.69999999999999</v>
      </c>
      <c r="DD140" s="38">
        <f t="shared" si="119"/>
        <v>150.69999999999999</v>
      </c>
      <c r="DE140" s="38">
        <f t="shared" si="119"/>
        <v>150.69999999999999</v>
      </c>
      <c r="DF140" s="38">
        <f t="shared" si="119"/>
        <v>150.69999999999999</v>
      </c>
      <c r="DG140" s="38">
        <f t="shared" si="119"/>
        <v>150.69999999999999</v>
      </c>
      <c r="DH140" s="38">
        <f t="shared" si="119"/>
        <v>150.69999999999999</v>
      </c>
      <c r="DI140" s="38">
        <f t="shared" si="119"/>
        <v>150.69999999999999</v>
      </c>
      <c r="DJ140" s="38">
        <f t="shared" si="119"/>
        <v>150.69999999999999</v>
      </c>
      <c r="DK140" s="38">
        <f t="shared" si="119"/>
        <v>150.69999999999999</v>
      </c>
      <c r="DL140" s="38">
        <f t="shared" si="119"/>
        <v>150.69999999999999</v>
      </c>
      <c r="DM140" s="38">
        <f t="shared" si="119"/>
        <v>150.69999999999999</v>
      </c>
      <c r="DN140" s="38">
        <f t="shared" si="119"/>
        <v>150.69999999999999</v>
      </c>
      <c r="DO140" s="38">
        <f t="shared" si="119"/>
        <v>150.69999999999999</v>
      </c>
      <c r="DP140" s="38">
        <f t="shared" si="119"/>
        <v>150.69999999999999</v>
      </c>
      <c r="DQ140" s="38">
        <f t="shared" si="119"/>
        <v>150.69999999999999</v>
      </c>
      <c r="DR140" s="38">
        <f t="shared" si="119"/>
        <v>152.6</v>
      </c>
      <c r="DS140" s="38">
        <f t="shared" si="119"/>
        <v>152.6</v>
      </c>
      <c r="DT140" s="37">
        <f>DT141</f>
        <v>9</v>
      </c>
      <c r="DU140" s="39">
        <f>DU141</f>
        <v>102.9</v>
      </c>
      <c r="DV140" s="39">
        <f t="shared" ref="DV140:GB140" si="120">DV141</f>
        <v>102.9</v>
      </c>
      <c r="DW140" s="39">
        <f t="shared" si="120"/>
        <v>102.9</v>
      </c>
      <c r="DX140" s="39">
        <f t="shared" si="120"/>
        <v>102.9</v>
      </c>
      <c r="DY140" s="39">
        <f t="shared" si="120"/>
        <v>102.9</v>
      </c>
      <c r="DZ140" s="39">
        <f t="shared" si="120"/>
        <v>104.9</v>
      </c>
      <c r="EA140" s="39">
        <f t="shared" si="120"/>
        <v>104.9</v>
      </c>
      <c r="EB140" s="39">
        <f t="shared" si="120"/>
        <v>104.9</v>
      </c>
      <c r="EC140" s="39">
        <f t="shared" si="120"/>
        <v>104.9</v>
      </c>
      <c r="ED140" s="39">
        <f t="shared" si="120"/>
        <v>104.9</v>
      </c>
      <c r="EE140" s="39">
        <f t="shared" si="120"/>
        <v>109.7</v>
      </c>
      <c r="EF140" s="39">
        <f t="shared" si="120"/>
        <v>109.7</v>
      </c>
      <c r="EG140" s="39">
        <f t="shared" si="120"/>
        <v>109.7</v>
      </c>
      <c r="EH140" s="39">
        <f t="shared" si="120"/>
        <v>109.7</v>
      </c>
      <c r="EI140" s="39">
        <f t="shared" si="120"/>
        <v>121.7</v>
      </c>
      <c r="EJ140" s="39">
        <f t="shared" si="120"/>
        <v>121.7</v>
      </c>
      <c r="EK140" s="39">
        <f t="shared" si="120"/>
        <v>121.7</v>
      </c>
      <c r="EL140" s="39">
        <f t="shared" si="120"/>
        <v>123.4</v>
      </c>
      <c r="EM140" s="39">
        <f t="shared" si="120"/>
        <v>123.4</v>
      </c>
      <c r="EN140" s="39">
        <f t="shared" si="120"/>
        <v>123.4</v>
      </c>
      <c r="EO140" s="39">
        <f t="shared" si="120"/>
        <v>123.4</v>
      </c>
      <c r="EP140" s="39">
        <f t="shared" si="120"/>
        <v>123.4</v>
      </c>
      <c r="EQ140" s="39">
        <f t="shared" si="120"/>
        <v>123.4</v>
      </c>
      <c r="ER140" s="39">
        <f t="shared" si="120"/>
        <v>123.4</v>
      </c>
      <c r="ES140" s="39">
        <f t="shared" si="120"/>
        <v>123.4</v>
      </c>
      <c r="ET140" s="39">
        <f t="shared" si="120"/>
        <v>123.4</v>
      </c>
      <c r="EU140" s="39">
        <f t="shared" si="120"/>
        <v>123.4</v>
      </c>
      <c r="EV140" s="39">
        <f t="shared" si="120"/>
        <v>122.3</v>
      </c>
      <c r="EW140" s="39">
        <f t="shared" si="120"/>
        <v>122.3</v>
      </c>
      <c r="EX140" s="39">
        <f t="shared" si="120"/>
        <v>122.3</v>
      </c>
      <c r="EY140" s="39">
        <f t="shared" si="120"/>
        <v>122.3</v>
      </c>
      <c r="EZ140" s="39">
        <f t="shared" si="120"/>
        <v>122.3</v>
      </c>
      <c r="FA140" s="39">
        <f t="shared" si="120"/>
        <v>122.3</v>
      </c>
      <c r="FB140" s="39">
        <f t="shared" si="120"/>
        <v>122.3</v>
      </c>
      <c r="FC140" s="39">
        <f t="shared" si="120"/>
        <v>122.3</v>
      </c>
      <c r="FD140" s="39">
        <f t="shared" si="120"/>
        <v>122.3</v>
      </c>
      <c r="FE140" s="39">
        <f t="shared" si="120"/>
        <v>122.3</v>
      </c>
      <c r="FF140" s="39">
        <f t="shared" si="120"/>
        <v>122.3</v>
      </c>
      <c r="FG140" s="39">
        <f t="shared" si="120"/>
        <v>122.3</v>
      </c>
      <c r="FH140" s="39">
        <f t="shared" si="120"/>
        <v>123.4</v>
      </c>
      <c r="FI140" s="39">
        <f t="shared" si="120"/>
        <v>123.4</v>
      </c>
      <c r="FJ140" s="39">
        <f t="shared" si="120"/>
        <v>123.4</v>
      </c>
      <c r="FK140" s="39">
        <f t="shared" si="120"/>
        <v>123.4</v>
      </c>
      <c r="FL140" s="39">
        <f t="shared" si="120"/>
        <v>138.69999999999999</v>
      </c>
      <c r="FM140" s="39">
        <f t="shared" si="120"/>
        <v>140</v>
      </c>
      <c r="FN140" s="39">
        <f t="shared" si="120"/>
        <v>140</v>
      </c>
      <c r="FO140" s="39">
        <f t="shared" si="120"/>
        <v>142.5</v>
      </c>
      <c r="FP140" s="39">
        <f t="shared" si="120"/>
        <v>142.5</v>
      </c>
      <c r="FQ140" s="39">
        <f t="shared" si="120"/>
        <v>142.5</v>
      </c>
      <c r="FR140" s="38">
        <f t="shared" si="120"/>
        <v>142.5</v>
      </c>
      <c r="FS140" s="38">
        <f t="shared" si="120"/>
        <v>142.5</v>
      </c>
      <c r="FT140" s="38">
        <f t="shared" si="120"/>
        <v>142.5</v>
      </c>
      <c r="FU140" s="38">
        <f t="shared" si="120"/>
        <v>142.5</v>
      </c>
      <c r="FV140" s="38">
        <f t="shared" si="120"/>
        <v>142.5</v>
      </c>
      <c r="FW140" s="38">
        <f t="shared" si="120"/>
        <v>142.54444444444445</v>
      </c>
      <c r="FX140" s="38">
        <f t="shared" si="120"/>
        <v>142.54444444444445</v>
      </c>
      <c r="FY140" s="38">
        <f t="shared" si="120"/>
        <v>142.82222222222222</v>
      </c>
      <c r="FZ140" s="38">
        <f t="shared" si="120"/>
        <v>142.82222222222222</v>
      </c>
      <c r="GA140" s="38">
        <f t="shared" si="120"/>
        <v>142.82222222222222</v>
      </c>
      <c r="GB140" s="38">
        <f t="shared" si="120"/>
        <v>142.82222222222222</v>
      </c>
    </row>
    <row r="141" spans="1:184" s="40" customFormat="1" ht="12" x14ac:dyDescent="0.2">
      <c r="A141" s="40" t="s">
        <v>313</v>
      </c>
      <c r="B141" s="41">
        <v>9</v>
      </c>
      <c r="C141" s="42">
        <v>100.6</v>
      </c>
      <c r="D141" s="42">
        <v>101</v>
      </c>
      <c r="E141" s="42">
        <v>101</v>
      </c>
      <c r="F141" s="42">
        <v>101</v>
      </c>
      <c r="G141" s="42">
        <v>101</v>
      </c>
      <c r="H141" s="42">
        <v>101.4</v>
      </c>
      <c r="I141" s="42">
        <v>102</v>
      </c>
      <c r="J141" s="42">
        <v>102</v>
      </c>
      <c r="K141" s="42">
        <v>102.2</v>
      </c>
      <c r="L141" s="42">
        <v>102.2</v>
      </c>
      <c r="M141" s="42">
        <v>102.2</v>
      </c>
      <c r="N141" s="42">
        <v>102.2</v>
      </c>
      <c r="O141" s="42">
        <v>102.2</v>
      </c>
      <c r="P141" s="42">
        <v>102.2</v>
      </c>
      <c r="Q141" s="42">
        <v>102.2</v>
      </c>
      <c r="R141" s="42">
        <v>102.2</v>
      </c>
      <c r="S141" s="42">
        <v>102.2</v>
      </c>
      <c r="T141" s="42">
        <v>102.2</v>
      </c>
      <c r="U141" s="42">
        <v>103.1</v>
      </c>
      <c r="V141" s="42">
        <v>103.1</v>
      </c>
      <c r="W141" s="42">
        <v>103.1</v>
      </c>
      <c r="X141" s="42">
        <v>103.7</v>
      </c>
      <c r="Y141" s="42">
        <v>103.7</v>
      </c>
      <c r="Z141" s="42">
        <v>103.7</v>
      </c>
      <c r="AA141" s="42">
        <v>103.7</v>
      </c>
      <c r="AB141" s="42">
        <v>104</v>
      </c>
      <c r="AC141" s="42">
        <v>104</v>
      </c>
      <c r="AD141" s="42">
        <v>103.5</v>
      </c>
      <c r="AE141" s="42">
        <v>103.5</v>
      </c>
      <c r="AF141" s="42">
        <v>104.6</v>
      </c>
      <c r="AG141" s="42">
        <v>105.2</v>
      </c>
      <c r="AH141" s="42">
        <v>107.5</v>
      </c>
      <c r="AI141" s="42">
        <v>110.2</v>
      </c>
      <c r="AJ141" s="42">
        <v>110.2</v>
      </c>
      <c r="AK141" s="42">
        <v>123.5</v>
      </c>
      <c r="AL141" s="42">
        <v>133.1</v>
      </c>
      <c r="AM141" s="42">
        <v>133.1</v>
      </c>
      <c r="AN141" s="42">
        <v>133.1</v>
      </c>
      <c r="AO141" s="42">
        <v>133.1</v>
      </c>
      <c r="AP141" s="42">
        <v>133.1</v>
      </c>
      <c r="AQ141" s="42">
        <v>133.9</v>
      </c>
      <c r="AR141" s="42">
        <v>133.9</v>
      </c>
      <c r="AS141" s="42">
        <v>133.9</v>
      </c>
      <c r="AT141" s="42">
        <v>133.9</v>
      </c>
      <c r="AU141" s="42">
        <v>133.9</v>
      </c>
      <c r="AV141" s="42">
        <v>133.9</v>
      </c>
      <c r="AW141" s="42">
        <v>133.9</v>
      </c>
      <c r="AX141" s="42">
        <v>133.9</v>
      </c>
      <c r="AY141" s="42">
        <v>133.9</v>
      </c>
      <c r="AZ141" s="42">
        <v>133.9</v>
      </c>
      <c r="BA141" s="42">
        <v>135.30000000000001</v>
      </c>
      <c r="BB141" s="42">
        <v>135.80000000000001</v>
      </c>
      <c r="BC141" s="42">
        <v>136.5</v>
      </c>
      <c r="BD141" s="42">
        <v>139.69999999999999</v>
      </c>
      <c r="BE141" s="42">
        <v>139.69999999999999</v>
      </c>
      <c r="BF141" s="42">
        <v>139.69999999999999</v>
      </c>
      <c r="BG141" s="42">
        <v>140</v>
      </c>
      <c r="BH141" s="42">
        <v>140</v>
      </c>
      <c r="BI141" s="42">
        <v>141.4</v>
      </c>
      <c r="BJ141" s="42">
        <v>141.4</v>
      </c>
      <c r="BK141" s="41">
        <v>8</v>
      </c>
      <c r="BL141" s="42">
        <v>102.6</v>
      </c>
      <c r="BM141" s="42">
        <v>102.6</v>
      </c>
      <c r="BN141" s="42">
        <v>102.6</v>
      </c>
      <c r="BO141" s="42">
        <v>104.6</v>
      </c>
      <c r="BP141" s="42">
        <v>104.6</v>
      </c>
      <c r="BQ141" s="42">
        <v>104.6</v>
      </c>
      <c r="BR141" s="42">
        <v>104.6</v>
      </c>
      <c r="BS141" s="42">
        <v>104.6</v>
      </c>
      <c r="BT141" s="42">
        <v>105.5</v>
      </c>
      <c r="BU141" s="42">
        <v>112.8</v>
      </c>
      <c r="BV141" s="42">
        <v>112.8</v>
      </c>
      <c r="BW141" s="42">
        <v>112.8</v>
      </c>
      <c r="BX141" s="42">
        <v>112.8</v>
      </c>
      <c r="BY141" s="42">
        <v>112.8</v>
      </c>
      <c r="BZ141" s="42">
        <v>112.8</v>
      </c>
      <c r="CA141" s="42">
        <v>112.8</v>
      </c>
      <c r="CB141" s="42">
        <v>112.8</v>
      </c>
      <c r="CC141" s="42">
        <v>112.8</v>
      </c>
      <c r="CD141" s="42">
        <v>118.5</v>
      </c>
      <c r="CE141" s="42">
        <v>118.5</v>
      </c>
      <c r="CF141" s="42">
        <v>118.5</v>
      </c>
      <c r="CG141" s="42">
        <v>118.5</v>
      </c>
      <c r="CH141" s="42">
        <v>118.5</v>
      </c>
      <c r="CI141" s="42">
        <v>121</v>
      </c>
      <c r="CJ141" s="42">
        <v>123</v>
      </c>
      <c r="CK141" s="42">
        <v>123</v>
      </c>
      <c r="CL141" s="42">
        <v>123</v>
      </c>
      <c r="CM141" s="42">
        <v>128.19999999999999</v>
      </c>
      <c r="CN141" s="42">
        <v>128.19999999999999</v>
      </c>
      <c r="CO141" s="42">
        <v>128.19999999999999</v>
      </c>
      <c r="CP141" s="42">
        <v>129.6</v>
      </c>
      <c r="CQ141" s="42">
        <v>129.6</v>
      </c>
      <c r="CR141" s="42">
        <v>133.4</v>
      </c>
      <c r="CS141" s="42">
        <v>133.4</v>
      </c>
      <c r="CT141" s="42">
        <v>133.4</v>
      </c>
      <c r="CU141" s="42">
        <v>133.4</v>
      </c>
      <c r="CV141" s="42">
        <v>133.4</v>
      </c>
      <c r="CW141" s="42">
        <v>148.69999999999999</v>
      </c>
      <c r="CX141" s="42">
        <v>148.69999999999999</v>
      </c>
      <c r="CY141" s="42">
        <v>150.69999999999999</v>
      </c>
      <c r="CZ141" s="42">
        <v>150.69999999999999</v>
      </c>
      <c r="DA141" s="42">
        <v>150.69999999999999</v>
      </c>
      <c r="DB141" s="42">
        <v>150.69999999999999</v>
      </c>
      <c r="DC141" s="42">
        <v>150.69999999999999</v>
      </c>
      <c r="DD141" s="42">
        <v>150.69999999999999</v>
      </c>
      <c r="DE141" s="42">
        <v>150.69999999999999</v>
      </c>
      <c r="DF141" s="42">
        <v>150.69999999999999</v>
      </c>
      <c r="DG141" s="42">
        <v>150.69999999999999</v>
      </c>
      <c r="DH141" s="42">
        <v>150.69999999999999</v>
      </c>
      <c r="DI141" s="42">
        <v>150.69999999999999</v>
      </c>
      <c r="DJ141" s="42">
        <v>150.69999999999999</v>
      </c>
      <c r="DK141" s="42">
        <v>150.69999999999999</v>
      </c>
      <c r="DL141" s="42">
        <v>150.69999999999999</v>
      </c>
      <c r="DM141" s="42">
        <v>150.69999999999999</v>
      </c>
      <c r="DN141" s="42">
        <v>150.69999999999999</v>
      </c>
      <c r="DO141" s="42">
        <v>150.69999999999999</v>
      </c>
      <c r="DP141" s="42">
        <v>150.69999999999999</v>
      </c>
      <c r="DQ141" s="42">
        <v>150.69999999999999</v>
      </c>
      <c r="DR141" s="42">
        <v>152.6</v>
      </c>
      <c r="DS141" s="42">
        <v>152.6</v>
      </c>
      <c r="DT141" s="41">
        <v>9</v>
      </c>
      <c r="DU141" s="42">
        <v>102.9</v>
      </c>
      <c r="DV141" s="42">
        <v>102.9</v>
      </c>
      <c r="DW141" s="42">
        <v>102.9</v>
      </c>
      <c r="DX141" s="42">
        <v>102.9</v>
      </c>
      <c r="DY141" s="42">
        <v>102.9</v>
      </c>
      <c r="DZ141" s="42">
        <v>104.9</v>
      </c>
      <c r="EA141" s="42">
        <v>104.9</v>
      </c>
      <c r="EB141" s="42">
        <v>104.9</v>
      </c>
      <c r="EC141" s="42">
        <v>104.9</v>
      </c>
      <c r="ED141" s="42">
        <v>104.9</v>
      </c>
      <c r="EE141" s="42">
        <v>109.7</v>
      </c>
      <c r="EF141" s="42">
        <v>109.7</v>
      </c>
      <c r="EG141" s="42">
        <v>109.7</v>
      </c>
      <c r="EH141" s="42">
        <v>109.7</v>
      </c>
      <c r="EI141" s="42">
        <v>121.7</v>
      </c>
      <c r="EJ141" s="42">
        <v>121.7</v>
      </c>
      <c r="EK141" s="42">
        <v>121.7</v>
      </c>
      <c r="EL141" s="42">
        <v>123.4</v>
      </c>
      <c r="EM141" s="42">
        <v>123.4</v>
      </c>
      <c r="EN141" s="42">
        <v>123.4</v>
      </c>
      <c r="EO141" s="42">
        <v>123.4</v>
      </c>
      <c r="EP141" s="42">
        <v>123.4</v>
      </c>
      <c r="EQ141" s="42">
        <v>123.4</v>
      </c>
      <c r="ER141" s="42">
        <v>123.4</v>
      </c>
      <c r="ES141" s="42">
        <v>123.4</v>
      </c>
      <c r="ET141" s="42">
        <v>123.4</v>
      </c>
      <c r="EU141" s="42">
        <v>123.4</v>
      </c>
      <c r="EV141" s="42">
        <v>122.3</v>
      </c>
      <c r="EW141" s="42">
        <v>122.3</v>
      </c>
      <c r="EX141" s="42">
        <v>122.3</v>
      </c>
      <c r="EY141" s="42">
        <v>122.3</v>
      </c>
      <c r="EZ141" s="42">
        <v>122.3</v>
      </c>
      <c r="FA141" s="42">
        <v>122.3</v>
      </c>
      <c r="FB141" s="42">
        <v>122.3</v>
      </c>
      <c r="FC141" s="42">
        <v>122.3</v>
      </c>
      <c r="FD141" s="42">
        <v>122.3</v>
      </c>
      <c r="FE141" s="42">
        <v>122.3</v>
      </c>
      <c r="FF141" s="42">
        <v>122.3</v>
      </c>
      <c r="FG141" s="42">
        <v>122.3</v>
      </c>
      <c r="FH141" s="42">
        <v>123.4</v>
      </c>
      <c r="FI141" s="42">
        <v>123.4</v>
      </c>
      <c r="FJ141" s="42">
        <v>123.4</v>
      </c>
      <c r="FK141" s="42">
        <v>123.4</v>
      </c>
      <c r="FL141" s="42">
        <v>138.69999999999999</v>
      </c>
      <c r="FM141" s="42">
        <v>140</v>
      </c>
      <c r="FN141" s="42">
        <v>140</v>
      </c>
      <c r="FO141" s="42">
        <v>142.5</v>
      </c>
      <c r="FP141" s="42">
        <v>142.5</v>
      </c>
      <c r="FQ141" s="42">
        <v>142.5</v>
      </c>
      <c r="FR141" s="42">
        <v>142.5</v>
      </c>
      <c r="FS141" s="42">
        <v>142.5</v>
      </c>
      <c r="FT141" s="42">
        <v>142.5</v>
      </c>
      <c r="FU141" s="42">
        <v>142.5</v>
      </c>
      <c r="FV141" s="42">
        <v>142.5</v>
      </c>
      <c r="FW141" s="42">
        <v>142.54444444444445</v>
      </c>
      <c r="FX141" s="42">
        <v>142.54444444444445</v>
      </c>
      <c r="FY141" s="42">
        <v>142.82222222222222</v>
      </c>
      <c r="FZ141" s="42">
        <v>142.82222222222222</v>
      </c>
      <c r="GA141" s="42">
        <v>142.82222222222222</v>
      </c>
      <c r="GB141" s="42">
        <v>142.82222222222222</v>
      </c>
    </row>
    <row r="142" spans="1:184" x14ac:dyDescent="0.25">
      <c r="A142" t="s">
        <v>314</v>
      </c>
      <c r="B142" s="37">
        <f>SUM(B143:B145)</f>
        <v>18</v>
      </c>
      <c r="C142" s="38">
        <f t="shared" ref="C142:BJ142" si="121">(C143*$B$143+C144*$B$144+C145*$B$145)/$B$142</f>
        <v>99.311111111111103</v>
      </c>
      <c r="D142" s="38">
        <f t="shared" si="121"/>
        <v>99.311111111111103</v>
      </c>
      <c r="E142" s="38">
        <f t="shared" si="121"/>
        <v>99.311111111111103</v>
      </c>
      <c r="F142" s="38">
        <f t="shared" si="121"/>
        <v>99.311111111111103</v>
      </c>
      <c r="G142" s="38">
        <f t="shared" si="121"/>
        <v>99.311111111111103</v>
      </c>
      <c r="H142" s="38">
        <f t="shared" si="121"/>
        <v>99.311111111111103</v>
      </c>
      <c r="I142" s="38">
        <f t="shared" si="121"/>
        <v>101.62222222222222</v>
      </c>
      <c r="J142" s="38">
        <f t="shared" si="121"/>
        <v>101.62222222222222</v>
      </c>
      <c r="K142" s="38">
        <f t="shared" si="121"/>
        <v>101.80000000000001</v>
      </c>
      <c r="L142" s="38">
        <f t="shared" si="121"/>
        <v>101.80000000000001</v>
      </c>
      <c r="M142" s="38">
        <f t="shared" si="121"/>
        <v>101.80000000000001</v>
      </c>
      <c r="N142" s="38">
        <f t="shared" si="121"/>
        <v>102.35555555555555</v>
      </c>
      <c r="O142" s="38">
        <f t="shared" si="121"/>
        <v>102.35555555555555</v>
      </c>
      <c r="P142" s="38">
        <f t="shared" si="121"/>
        <v>102.35555555555555</v>
      </c>
      <c r="Q142" s="38">
        <f t="shared" si="121"/>
        <v>102.35555555555555</v>
      </c>
      <c r="R142" s="38">
        <f t="shared" si="121"/>
        <v>102.35555555555555</v>
      </c>
      <c r="S142" s="38">
        <f t="shared" si="121"/>
        <v>102.35555555555555</v>
      </c>
      <c r="T142" s="38">
        <f t="shared" si="121"/>
        <v>102.35555555555555</v>
      </c>
      <c r="U142" s="38">
        <f t="shared" si="121"/>
        <v>121.14444444444445</v>
      </c>
      <c r="V142" s="38">
        <f t="shared" si="121"/>
        <v>126.67777777777776</v>
      </c>
      <c r="W142" s="38">
        <f t="shared" si="121"/>
        <v>126.67777777777776</v>
      </c>
      <c r="X142" s="38">
        <f t="shared" si="121"/>
        <v>126.67777777777776</v>
      </c>
      <c r="Y142" s="38">
        <f t="shared" si="121"/>
        <v>126.67777777777776</v>
      </c>
      <c r="Z142" s="38">
        <f t="shared" si="121"/>
        <v>126.67777777777776</v>
      </c>
      <c r="AA142" s="38">
        <f t="shared" si="121"/>
        <v>126.67777777777776</v>
      </c>
      <c r="AB142" s="38">
        <f t="shared" si="121"/>
        <v>126.67777777777776</v>
      </c>
      <c r="AC142" s="38">
        <f t="shared" si="121"/>
        <v>126.67777777777776</v>
      </c>
      <c r="AD142" s="38">
        <f t="shared" si="121"/>
        <v>126.67777777777776</v>
      </c>
      <c r="AE142" s="38">
        <f t="shared" si="121"/>
        <v>126.67777777777776</v>
      </c>
      <c r="AF142" s="38">
        <f t="shared" si="121"/>
        <v>126.67777777777776</v>
      </c>
      <c r="AG142" s="38">
        <f t="shared" si="121"/>
        <v>161.21111111111111</v>
      </c>
      <c r="AH142" s="38">
        <f t="shared" si="121"/>
        <v>161.21111111111111</v>
      </c>
      <c r="AI142" s="38">
        <f t="shared" si="121"/>
        <v>161.21111111111111</v>
      </c>
      <c r="AJ142" s="38">
        <f t="shared" si="121"/>
        <v>161.21111111111111</v>
      </c>
      <c r="AK142" s="38">
        <f t="shared" si="121"/>
        <v>161.21111111111111</v>
      </c>
      <c r="AL142" s="38">
        <f t="shared" si="121"/>
        <v>161.21111111111111</v>
      </c>
      <c r="AM142" s="38">
        <f t="shared" si="121"/>
        <v>161.21111111111111</v>
      </c>
      <c r="AN142" s="38">
        <f t="shared" si="121"/>
        <v>161.21111111111111</v>
      </c>
      <c r="AO142" s="38">
        <f t="shared" si="121"/>
        <v>161.21111111111111</v>
      </c>
      <c r="AP142" s="38">
        <f t="shared" si="121"/>
        <v>161.21111111111111</v>
      </c>
      <c r="AQ142" s="38">
        <f t="shared" si="121"/>
        <v>161.21111111111111</v>
      </c>
      <c r="AR142" s="38">
        <f t="shared" si="121"/>
        <v>161.21111111111111</v>
      </c>
      <c r="AS142" s="38">
        <f t="shared" si="121"/>
        <v>194.45555555555555</v>
      </c>
      <c r="AT142" s="38">
        <f t="shared" si="121"/>
        <v>194.45555555555555</v>
      </c>
      <c r="AU142" s="38">
        <f t="shared" si="121"/>
        <v>194.45555555555555</v>
      </c>
      <c r="AV142" s="38">
        <f t="shared" si="121"/>
        <v>194.45555555555555</v>
      </c>
      <c r="AW142" s="38">
        <f t="shared" si="121"/>
        <v>194.45555555555555</v>
      </c>
      <c r="AX142" s="38">
        <f t="shared" si="121"/>
        <v>194.45555555555555</v>
      </c>
      <c r="AY142" s="38">
        <f t="shared" si="121"/>
        <v>194.45555555555555</v>
      </c>
      <c r="AZ142" s="38">
        <f t="shared" si="121"/>
        <v>194.45555555555555</v>
      </c>
      <c r="BA142" s="38">
        <f t="shared" si="121"/>
        <v>194.45555555555555</v>
      </c>
      <c r="BB142" s="38">
        <f t="shared" si="121"/>
        <v>194.45555555555555</v>
      </c>
      <c r="BC142" s="38">
        <f t="shared" si="121"/>
        <v>194.45555555555555</v>
      </c>
      <c r="BD142" s="38">
        <f t="shared" si="121"/>
        <v>194.45555555555555</v>
      </c>
      <c r="BE142" s="38">
        <f t="shared" si="121"/>
        <v>202.99999999999997</v>
      </c>
      <c r="BF142" s="38">
        <f t="shared" si="121"/>
        <v>203.31111111111107</v>
      </c>
      <c r="BG142" s="38">
        <f t="shared" si="121"/>
        <v>203.31111111111107</v>
      </c>
      <c r="BH142" s="38">
        <f t="shared" si="121"/>
        <v>203.31111111111107</v>
      </c>
      <c r="BI142" s="38">
        <f t="shared" si="121"/>
        <v>203.31111111111107</v>
      </c>
      <c r="BJ142" s="38">
        <f t="shared" si="121"/>
        <v>203.31111111111107</v>
      </c>
      <c r="BK142" s="37">
        <f>SUM(BK143:BK145)</f>
        <v>26</v>
      </c>
      <c r="BL142" s="38">
        <f>(BL143*$BK$143+BL144*$BK$144+BL145*$BK$145)/$BK$142</f>
        <v>101.21153846153847</v>
      </c>
      <c r="BM142" s="38">
        <f t="shared" ref="BM142:DS142" si="122">(BM143*$BK$143+BM144*$BK$144+BM145*$BK$145)/$BK$142</f>
        <v>101.66153846153846</v>
      </c>
      <c r="BN142" s="38">
        <f t="shared" si="122"/>
        <v>101.66153846153846</v>
      </c>
      <c r="BO142" s="38">
        <f t="shared" si="122"/>
        <v>101.66153846153846</v>
      </c>
      <c r="BP142" s="38">
        <f t="shared" si="122"/>
        <v>101.66153846153846</v>
      </c>
      <c r="BQ142" s="38">
        <f t="shared" si="122"/>
        <v>101.66153846153846</v>
      </c>
      <c r="BR142" s="38">
        <f t="shared" si="122"/>
        <v>116.79615384615386</v>
      </c>
      <c r="BS142" s="38">
        <f t="shared" si="122"/>
        <v>116.79615384615386</v>
      </c>
      <c r="BT142" s="38">
        <f t="shared" si="122"/>
        <v>116.79615384615386</v>
      </c>
      <c r="BU142" s="38">
        <f t="shared" si="122"/>
        <v>116.79615384615386</v>
      </c>
      <c r="BV142" s="38">
        <f t="shared" si="122"/>
        <v>120.77692307692307</v>
      </c>
      <c r="BW142" s="38">
        <f t="shared" si="122"/>
        <v>120.77692307692307</v>
      </c>
      <c r="BX142" s="38">
        <f t="shared" si="122"/>
        <v>120.77692307692307</v>
      </c>
      <c r="BY142" s="38">
        <f t="shared" si="122"/>
        <v>120.96923076923076</v>
      </c>
      <c r="BZ142" s="38">
        <f t="shared" si="122"/>
        <v>124.3153846153846</v>
      </c>
      <c r="CA142" s="38">
        <f t="shared" si="122"/>
        <v>124.3153846153846</v>
      </c>
      <c r="CB142" s="38">
        <f t="shared" si="122"/>
        <v>124.3153846153846</v>
      </c>
      <c r="CC142" s="38">
        <f t="shared" si="122"/>
        <v>124.3153846153846</v>
      </c>
      <c r="CD142" s="38">
        <f t="shared" si="122"/>
        <v>135.25384615384613</v>
      </c>
      <c r="CE142" s="38">
        <f t="shared" si="122"/>
        <v>135.25384615384613</v>
      </c>
      <c r="CF142" s="38">
        <f t="shared" si="122"/>
        <v>135.25384615384613</v>
      </c>
      <c r="CG142" s="38">
        <f t="shared" si="122"/>
        <v>135.25384615384613</v>
      </c>
      <c r="CH142" s="38">
        <f t="shared" si="122"/>
        <v>135.25384615384613</v>
      </c>
      <c r="CI142" s="38">
        <f t="shared" si="122"/>
        <v>135.25384615384613</v>
      </c>
      <c r="CJ142" s="38">
        <f t="shared" si="122"/>
        <v>135.25384615384613</v>
      </c>
      <c r="CK142" s="38">
        <f t="shared" si="122"/>
        <v>135.25384615384613</v>
      </c>
      <c r="CL142" s="38">
        <f t="shared" si="122"/>
        <v>135.25384615384613</v>
      </c>
      <c r="CM142" s="38">
        <f t="shared" si="122"/>
        <v>135.25384615384613</v>
      </c>
      <c r="CN142" s="38">
        <f t="shared" si="122"/>
        <v>135.25384615384613</v>
      </c>
      <c r="CO142" s="38">
        <f t="shared" si="122"/>
        <v>135.25384615384613</v>
      </c>
      <c r="CP142" s="38">
        <f t="shared" si="122"/>
        <v>156.5423076923077</v>
      </c>
      <c r="CQ142" s="38">
        <f t="shared" si="122"/>
        <v>156.5423076923077</v>
      </c>
      <c r="CR142" s="38">
        <f t="shared" si="122"/>
        <v>156.5423076923077</v>
      </c>
      <c r="CS142" s="38">
        <f t="shared" si="122"/>
        <v>156.5423076923077</v>
      </c>
      <c r="CT142" s="38">
        <f t="shared" si="122"/>
        <v>156.5423076923077</v>
      </c>
      <c r="CU142" s="38">
        <f t="shared" si="122"/>
        <v>156.5423076923077</v>
      </c>
      <c r="CV142" s="38">
        <f t="shared" si="122"/>
        <v>156.5423076923077</v>
      </c>
      <c r="CW142" s="38">
        <f t="shared" si="122"/>
        <v>156.5423076923077</v>
      </c>
      <c r="CX142" s="38">
        <f t="shared" si="122"/>
        <v>156.5423076923077</v>
      </c>
      <c r="CY142" s="38">
        <f t="shared" si="122"/>
        <v>156.5423076923077</v>
      </c>
      <c r="CZ142" s="38">
        <f t="shared" si="122"/>
        <v>156.5423076923077</v>
      </c>
      <c r="DA142" s="38">
        <f t="shared" si="122"/>
        <v>156.5423076923077</v>
      </c>
      <c r="DB142" s="38">
        <f t="shared" si="122"/>
        <v>174.6076923076923</v>
      </c>
      <c r="DC142" s="38">
        <f t="shared" si="122"/>
        <v>174.6076923076923</v>
      </c>
      <c r="DD142" s="38">
        <f t="shared" si="122"/>
        <v>174.6076923076923</v>
      </c>
      <c r="DE142" s="38">
        <f t="shared" si="122"/>
        <v>174.6076923076923</v>
      </c>
      <c r="DF142" s="38">
        <f t="shared" si="122"/>
        <v>174.6076923076923</v>
      </c>
      <c r="DG142" s="38">
        <f t="shared" si="122"/>
        <v>174.6076923076923</v>
      </c>
      <c r="DH142" s="38">
        <f t="shared" si="122"/>
        <v>174.6076923076923</v>
      </c>
      <c r="DI142" s="38">
        <f t="shared" si="122"/>
        <v>174.6076923076923</v>
      </c>
      <c r="DJ142" s="38">
        <f t="shared" si="122"/>
        <v>174.6076923076923</v>
      </c>
      <c r="DK142" s="38">
        <f t="shared" si="122"/>
        <v>174.6076923076923</v>
      </c>
      <c r="DL142" s="38">
        <f t="shared" si="122"/>
        <v>174.6076923076923</v>
      </c>
      <c r="DM142" s="38">
        <f t="shared" si="122"/>
        <v>174.6076923076923</v>
      </c>
      <c r="DN142" s="38">
        <f t="shared" si="122"/>
        <v>189.96538461538464</v>
      </c>
      <c r="DO142" s="38">
        <f t="shared" si="122"/>
        <v>193.98076923076923</v>
      </c>
      <c r="DP142" s="38">
        <f t="shared" si="122"/>
        <v>193.98076923076923</v>
      </c>
      <c r="DQ142" s="38">
        <f t="shared" si="122"/>
        <v>193.98076923076923</v>
      </c>
      <c r="DR142" s="38">
        <f t="shared" si="122"/>
        <v>193.98076923076923</v>
      </c>
      <c r="DS142" s="38">
        <f t="shared" si="122"/>
        <v>193.98076923076923</v>
      </c>
      <c r="DT142" s="37">
        <f>SUM(DT143:DT145)</f>
        <v>31</v>
      </c>
      <c r="DU142" s="39">
        <f>(DU143*$DT$143+DU144*$DT$144+DU145*$DT$145)/$DT$142</f>
        <v>105.70322580645161</v>
      </c>
      <c r="DV142" s="39">
        <f t="shared" ref="DV142:GB142" si="123">(DV143*$DT$143+DV144*$DT$144+DV145*$DT$145)/$DT$142</f>
        <v>105.70322580645161</v>
      </c>
      <c r="DW142" s="39">
        <f t="shared" si="123"/>
        <v>105.70322580645161</v>
      </c>
      <c r="DX142" s="39">
        <f t="shared" si="123"/>
        <v>105.70322580645161</v>
      </c>
      <c r="DY142" s="39">
        <f t="shared" si="123"/>
        <v>105.70322580645161</v>
      </c>
      <c r="DZ142" s="39">
        <f t="shared" si="123"/>
        <v>105.70322580645161</v>
      </c>
      <c r="EA142" s="39">
        <f t="shared" si="123"/>
        <v>122.19677419354838</v>
      </c>
      <c r="EB142" s="39">
        <f t="shared" si="123"/>
        <v>122.26451612903226</v>
      </c>
      <c r="EC142" s="39">
        <f t="shared" si="123"/>
        <v>122.26451612903226</v>
      </c>
      <c r="ED142" s="39">
        <f t="shared" si="123"/>
        <v>122.28709677419354</v>
      </c>
      <c r="EE142" s="39">
        <f t="shared" si="123"/>
        <v>122.19354838709677</v>
      </c>
      <c r="EF142" s="39">
        <f t="shared" si="123"/>
        <v>122.19354838709677</v>
      </c>
      <c r="EG142" s="39">
        <f t="shared" si="123"/>
        <v>121.71935483870966</v>
      </c>
      <c r="EH142" s="39">
        <f t="shared" si="123"/>
        <v>121.71935483870966</v>
      </c>
      <c r="EI142" s="39">
        <f t="shared" si="123"/>
        <v>122.02580645161289</v>
      </c>
      <c r="EJ142" s="39">
        <f t="shared" si="123"/>
        <v>122.02580645161289</v>
      </c>
      <c r="EK142" s="39">
        <f t="shared" si="123"/>
        <v>122.02580645161289</v>
      </c>
      <c r="EL142" s="39">
        <f t="shared" si="123"/>
        <v>122.02580645161289</v>
      </c>
      <c r="EM142" s="39">
        <f t="shared" si="123"/>
        <v>130.52903225806452</v>
      </c>
      <c r="EN142" s="39">
        <f t="shared" si="123"/>
        <v>130.61935483870968</v>
      </c>
      <c r="EO142" s="39">
        <f t="shared" si="123"/>
        <v>130.61935483870968</v>
      </c>
      <c r="EP142" s="39">
        <f t="shared" si="123"/>
        <v>130.61935483870968</v>
      </c>
      <c r="EQ142" s="39">
        <f t="shared" si="123"/>
        <v>130.61935483870968</v>
      </c>
      <c r="ER142" s="39">
        <f t="shared" si="123"/>
        <v>130.61935483870968</v>
      </c>
      <c r="ES142" s="39">
        <f t="shared" si="123"/>
        <v>130.61935483870968</v>
      </c>
      <c r="ET142" s="39">
        <f t="shared" si="123"/>
        <v>130.61935483870968</v>
      </c>
      <c r="EU142" s="39">
        <f t="shared" si="123"/>
        <v>130.61935483870968</v>
      </c>
      <c r="EV142" s="39">
        <f t="shared" si="123"/>
        <v>130.61935483870968</v>
      </c>
      <c r="EW142" s="39">
        <f t="shared" si="123"/>
        <v>130.61935483870968</v>
      </c>
      <c r="EX142" s="39">
        <f t="shared" si="123"/>
        <v>130.91290322580645</v>
      </c>
      <c r="EY142" s="39">
        <f t="shared" si="123"/>
        <v>133.85806451612905</v>
      </c>
      <c r="EZ142" s="39">
        <f t="shared" si="123"/>
        <v>133.85806451612905</v>
      </c>
      <c r="FA142" s="39">
        <f t="shared" si="123"/>
        <v>133.85806451612905</v>
      </c>
      <c r="FB142" s="39">
        <f t="shared" si="123"/>
        <v>133.85806451612905</v>
      </c>
      <c r="FC142" s="39">
        <f t="shared" si="123"/>
        <v>133.85806451612905</v>
      </c>
      <c r="FD142" s="39">
        <f t="shared" si="123"/>
        <v>133.85806451612905</v>
      </c>
      <c r="FE142" s="39">
        <f t="shared" si="123"/>
        <v>133.85806451612905</v>
      </c>
      <c r="FF142" s="39">
        <f t="shared" si="123"/>
        <v>133.85806451612905</v>
      </c>
      <c r="FG142" s="39">
        <f t="shared" si="123"/>
        <v>133.85806451612905</v>
      </c>
      <c r="FH142" s="39">
        <f t="shared" si="123"/>
        <v>133.85806451612905</v>
      </c>
      <c r="FI142" s="39">
        <f t="shared" si="123"/>
        <v>133.85806451612905</v>
      </c>
      <c r="FJ142" s="39">
        <f t="shared" si="123"/>
        <v>134.01612903225808</v>
      </c>
      <c r="FK142" s="39">
        <f t="shared" si="123"/>
        <v>142.09032258064516</v>
      </c>
      <c r="FL142" s="39">
        <f t="shared" si="123"/>
        <v>142.20322580645163</v>
      </c>
      <c r="FM142" s="39">
        <f t="shared" si="123"/>
        <v>142.20322580645163</v>
      </c>
      <c r="FN142" s="39">
        <f t="shared" si="123"/>
        <v>142.20322580645163</v>
      </c>
      <c r="FO142" s="39">
        <f t="shared" si="123"/>
        <v>142.20322580645163</v>
      </c>
      <c r="FP142" s="39">
        <f t="shared" si="123"/>
        <v>142.20322580645163</v>
      </c>
      <c r="FQ142" s="39">
        <f t="shared" si="123"/>
        <v>142.2258064516129</v>
      </c>
      <c r="FR142" s="38">
        <f t="shared" si="123"/>
        <v>142.2258064516129</v>
      </c>
      <c r="FS142" s="38">
        <f t="shared" si="123"/>
        <v>142.2258064516129</v>
      </c>
      <c r="FT142" s="38">
        <f t="shared" si="123"/>
        <v>142.2258064516129</v>
      </c>
      <c r="FU142" s="38">
        <f t="shared" si="123"/>
        <v>142.2258064516129</v>
      </c>
      <c r="FV142" s="38">
        <f t="shared" si="123"/>
        <v>142.2258064516129</v>
      </c>
      <c r="FW142" s="38">
        <f t="shared" si="123"/>
        <v>147.24516129032256</v>
      </c>
      <c r="FX142" s="38">
        <f t="shared" si="123"/>
        <v>148.83870967741936</v>
      </c>
      <c r="FY142" s="38">
        <f t="shared" si="123"/>
        <v>148.83870967741936</v>
      </c>
      <c r="FZ142" s="38">
        <f t="shared" si="123"/>
        <v>148.84516129032261</v>
      </c>
      <c r="GA142" s="38">
        <f t="shared" si="123"/>
        <v>148.84516129032261</v>
      </c>
      <c r="GB142" s="38">
        <f t="shared" si="123"/>
        <v>148.84516129032261</v>
      </c>
    </row>
    <row r="143" spans="1:184" s="40" customFormat="1" ht="12" x14ac:dyDescent="0.2">
      <c r="A143" s="40" t="s">
        <v>315</v>
      </c>
      <c r="B143" s="41">
        <v>2</v>
      </c>
      <c r="C143" s="42">
        <v>100</v>
      </c>
      <c r="D143" s="42">
        <v>100</v>
      </c>
      <c r="E143" s="42">
        <v>100</v>
      </c>
      <c r="F143" s="42">
        <v>100</v>
      </c>
      <c r="G143" s="42">
        <v>100</v>
      </c>
      <c r="H143" s="42">
        <v>100</v>
      </c>
      <c r="I143" s="42">
        <v>100</v>
      </c>
      <c r="J143" s="42">
        <v>100</v>
      </c>
      <c r="K143" s="42">
        <v>100</v>
      </c>
      <c r="L143" s="42">
        <v>100</v>
      </c>
      <c r="M143" s="42">
        <v>100</v>
      </c>
      <c r="N143" s="42">
        <v>100</v>
      </c>
      <c r="O143" s="42">
        <v>100</v>
      </c>
      <c r="P143" s="42">
        <v>100</v>
      </c>
      <c r="Q143" s="42">
        <v>100</v>
      </c>
      <c r="R143" s="42">
        <v>100</v>
      </c>
      <c r="S143" s="42">
        <v>100</v>
      </c>
      <c r="T143" s="42">
        <v>100</v>
      </c>
      <c r="U143" s="42">
        <v>124.9</v>
      </c>
      <c r="V143" s="42">
        <v>124.9</v>
      </c>
      <c r="W143" s="42">
        <v>124.9</v>
      </c>
      <c r="X143" s="42">
        <v>124.9</v>
      </c>
      <c r="Y143" s="42">
        <v>124.9</v>
      </c>
      <c r="Z143" s="42">
        <v>124.9</v>
      </c>
      <c r="AA143" s="42">
        <v>124.9</v>
      </c>
      <c r="AB143" s="42">
        <v>124.9</v>
      </c>
      <c r="AC143" s="42">
        <v>124.9</v>
      </c>
      <c r="AD143" s="42">
        <v>124.9</v>
      </c>
      <c r="AE143" s="42">
        <v>124.9</v>
      </c>
      <c r="AF143" s="42">
        <v>124.9</v>
      </c>
      <c r="AG143" s="42">
        <v>154.69999999999999</v>
      </c>
      <c r="AH143" s="42">
        <v>154.69999999999999</v>
      </c>
      <c r="AI143" s="42">
        <v>154.69999999999999</v>
      </c>
      <c r="AJ143" s="42">
        <v>154.69999999999999</v>
      </c>
      <c r="AK143" s="42">
        <v>154.69999999999999</v>
      </c>
      <c r="AL143" s="42">
        <v>154.69999999999999</v>
      </c>
      <c r="AM143" s="42">
        <v>154.69999999999999</v>
      </c>
      <c r="AN143" s="42">
        <v>154.69999999999999</v>
      </c>
      <c r="AO143" s="42">
        <v>154.69999999999999</v>
      </c>
      <c r="AP143" s="42">
        <v>154.69999999999999</v>
      </c>
      <c r="AQ143" s="42">
        <v>154.69999999999999</v>
      </c>
      <c r="AR143" s="42">
        <v>154.69999999999999</v>
      </c>
      <c r="AS143" s="42">
        <v>173.3</v>
      </c>
      <c r="AT143" s="42">
        <v>173.3</v>
      </c>
      <c r="AU143" s="42">
        <v>173.3</v>
      </c>
      <c r="AV143" s="42">
        <v>173.3</v>
      </c>
      <c r="AW143" s="42">
        <v>173.3</v>
      </c>
      <c r="AX143" s="42">
        <v>173.3</v>
      </c>
      <c r="AY143" s="42">
        <v>173.3</v>
      </c>
      <c r="AZ143" s="42">
        <v>173.3</v>
      </c>
      <c r="BA143" s="42">
        <v>173.3</v>
      </c>
      <c r="BB143" s="42">
        <v>173.3</v>
      </c>
      <c r="BC143" s="42">
        <v>173.3</v>
      </c>
      <c r="BD143" s="42">
        <v>173.3</v>
      </c>
      <c r="BE143" s="42">
        <v>189.8</v>
      </c>
      <c r="BF143" s="42">
        <v>189.8</v>
      </c>
      <c r="BG143" s="42">
        <v>189.8</v>
      </c>
      <c r="BH143" s="42">
        <v>189.8</v>
      </c>
      <c r="BI143" s="42">
        <v>189.8</v>
      </c>
      <c r="BJ143" s="42">
        <v>189.8</v>
      </c>
      <c r="BK143" s="41">
        <v>2</v>
      </c>
      <c r="BL143" s="42">
        <v>104.5</v>
      </c>
      <c r="BM143" s="42">
        <v>104.5</v>
      </c>
      <c r="BN143" s="42">
        <v>104.5</v>
      </c>
      <c r="BO143" s="42">
        <v>104.5</v>
      </c>
      <c r="BP143" s="42">
        <v>104.5</v>
      </c>
      <c r="BQ143" s="42">
        <v>104.5</v>
      </c>
      <c r="BR143" s="42">
        <v>137.9</v>
      </c>
      <c r="BS143" s="42">
        <v>137.9</v>
      </c>
      <c r="BT143" s="42">
        <v>137.9</v>
      </c>
      <c r="BU143" s="42">
        <v>137.9</v>
      </c>
      <c r="BV143" s="42">
        <v>137.9</v>
      </c>
      <c r="BW143" s="42">
        <v>137.9</v>
      </c>
      <c r="BX143" s="42">
        <v>137.9</v>
      </c>
      <c r="BY143" s="42">
        <v>140.4</v>
      </c>
      <c r="BZ143" s="42">
        <v>140.4</v>
      </c>
      <c r="CA143" s="42">
        <v>140.4</v>
      </c>
      <c r="CB143" s="42">
        <v>140.4</v>
      </c>
      <c r="CC143" s="42">
        <v>140.4</v>
      </c>
      <c r="CD143" s="42">
        <v>168.6</v>
      </c>
      <c r="CE143" s="42">
        <v>168.6</v>
      </c>
      <c r="CF143" s="42">
        <v>168.6</v>
      </c>
      <c r="CG143" s="42">
        <v>168.6</v>
      </c>
      <c r="CH143" s="42">
        <v>168.6</v>
      </c>
      <c r="CI143" s="42">
        <v>168.6</v>
      </c>
      <c r="CJ143" s="42">
        <v>168.6</v>
      </c>
      <c r="CK143" s="42">
        <v>168.6</v>
      </c>
      <c r="CL143" s="42">
        <v>168.6</v>
      </c>
      <c r="CM143" s="42">
        <v>168.6</v>
      </c>
      <c r="CN143" s="42">
        <v>168.6</v>
      </c>
      <c r="CO143" s="42">
        <v>168.6</v>
      </c>
      <c r="CP143" s="42">
        <v>183</v>
      </c>
      <c r="CQ143" s="42">
        <v>183</v>
      </c>
      <c r="CR143" s="42">
        <v>183</v>
      </c>
      <c r="CS143" s="42">
        <v>183</v>
      </c>
      <c r="CT143" s="42">
        <v>183</v>
      </c>
      <c r="CU143" s="42">
        <v>183</v>
      </c>
      <c r="CV143" s="42">
        <v>183</v>
      </c>
      <c r="CW143" s="42">
        <v>183</v>
      </c>
      <c r="CX143" s="42">
        <v>183</v>
      </c>
      <c r="CY143" s="42">
        <v>183</v>
      </c>
      <c r="CZ143" s="42">
        <v>183</v>
      </c>
      <c r="DA143" s="42">
        <v>183</v>
      </c>
      <c r="DB143" s="42">
        <v>207.7</v>
      </c>
      <c r="DC143" s="42">
        <v>207.7</v>
      </c>
      <c r="DD143" s="42">
        <v>207.7</v>
      </c>
      <c r="DE143" s="42">
        <v>207.7</v>
      </c>
      <c r="DF143" s="42">
        <v>207.7</v>
      </c>
      <c r="DG143" s="42">
        <v>207.7</v>
      </c>
      <c r="DH143" s="42">
        <v>207.7</v>
      </c>
      <c r="DI143" s="42">
        <v>207.7</v>
      </c>
      <c r="DJ143" s="42">
        <v>207.7</v>
      </c>
      <c r="DK143" s="42">
        <v>207.7</v>
      </c>
      <c r="DL143" s="42">
        <v>207.7</v>
      </c>
      <c r="DM143" s="42">
        <v>207.7</v>
      </c>
      <c r="DN143" s="42">
        <v>207.7</v>
      </c>
      <c r="DO143" s="42">
        <v>207.7</v>
      </c>
      <c r="DP143" s="42">
        <v>207.7</v>
      </c>
      <c r="DQ143" s="42">
        <v>207.7</v>
      </c>
      <c r="DR143" s="42">
        <v>207.7</v>
      </c>
      <c r="DS143" s="42">
        <v>207.7</v>
      </c>
      <c r="DT143" s="41">
        <v>5</v>
      </c>
      <c r="DU143" s="42">
        <v>108.4</v>
      </c>
      <c r="DV143" s="42">
        <v>108.4</v>
      </c>
      <c r="DW143" s="42">
        <v>108.4</v>
      </c>
      <c r="DX143" s="42">
        <v>108.4</v>
      </c>
      <c r="DY143" s="42">
        <v>108.4</v>
      </c>
      <c r="DZ143" s="42">
        <v>108.4</v>
      </c>
      <c r="EA143" s="42">
        <v>125.4</v>
      </c>
      <c r="EB143" s="42">
        <v>125.4</v>
      </c>
      <c r="EC143" s="42">
        <v>125.4</v>
      </c>
      <c r="ED143" s="42">
        <v>125.4</v>
      </c>
      <c r="EE143" s="42">
        <v>126</v>
      </c>
      <c r="EF143" s="42">
        <v>126</v>
      </c>
      <c r="EG143" s="42">
        <v>126</v>
      </c>
      <c r="EH143" s="42">
        <v>126</v>
      </c>
      <c r="EI143" s="42">
        <v>126</v>
      </c>
      <c r="EJ143" s="42">
        <v>126</v>
      </c>
      <c r="EK143" s="42">
        <v>126</v>
      </c>
      <c r="EL143" s="42">
        <v>126</v>
      </c>
      <c r="EM143" s="42">
        <v>129.6</v>
      </c>
      <c r="EN143" s="42">
        <v>129.6</v>
      </c>
      <c r="EO143" s="42">
        <v>129.6</v>
      </c>
      <c r="EP143" s="42">
        <v>129.6</v>
      </c>
      <c r="EQ143" s="42">
        <v>129.6</v>
      </c>
      <c r="ER143" s="42">
        <v>129.6</v>
      </c>
      <c r="ES143" s="42">
        <v>129.6</v>
      </c>
      <c r="ET143" s="42">
        <v>129.6</v>
      </c>
      <c r="EU143" s="42">
        <v>129.6</v>
      </c>
      <c r="EV143" s="42">
        <v>129.6</v>
      </c>
      <c r="EW143" s="42">
        <v>129.6</v>
      </c>
      <c r="EX143" s="42">
        <v>129.6</v>
      </c>
      <c r="EY143" s="42">
        <v>146.80000000000001</v>
      </c>
      <c r="EZ143" s="42">
        <v>146.80000000000001</v>
      </c>
      <c r="FA143" s="42">
        <v>146.80000000000001</v>
      </c>
      <c r="FB143" s="42">
        <v>146.80000000000001</v>
      </c>
      <c r="FC143" s="42">
        <v>146.80000000000001</v>
      </c>
      <c r="FD143" s="42">
        <v>146.80000000000001</v>
      </c>
      <c r="FE143" s="42">
        <v>146.80000000000001</v>
      </c>
      <c r="FF143" s="42">
        <v>146.80000000000001</v>
      </c>
      <c r="FG143" s="42">
        <v>146.80000000000001</v>
      </c>
      <c r="FH143" s="42">
        <v>146.80000000000001</v>
      </c>
      <c r="FI143" s="42">
        <v>146.80000000000001</v>
      </c>
      <c r="FJ143" s="42">
        <v>146.80000000000001</v>
      </c>
      <c r="FK143" s="42">
        <v>149.19999999999999</v>
      </c>
      <c r="FL143" s="42">
        <v>149.19999999999999</v>
      </c>
      <c r="FM143" s="42">
        <v>149.19999999999999</v>
      </c>
      <c r="FN143" s="42">
        <v>149.19999999999999</v>
      </c>
      <c r="FO143" s="42">
        <v>149.19999999999999</v>
      </c>
      <c r="FP143" s="42">
        <v>149.19999999999999</v>
      </c>
      <c r="FQ143" s="42">
        <v>149.19999999999999</v>
      </c>
      <c r="FR143" s="42">
        <v>149.19999999999999</v>
      </c>
      <c r="FS143" s="42">
        <v>149.19999999999999</v>
      </c>
      <c r="FT143" s="42">
        <v>149.19999999999999</v>
      </c>
      <c r="FU143" s="42">
        <v>149.19999999999999</v>
      </c>
      <c r="FV143" s="42">
        <v>149.19999999999999</v>
      </c>
      <c r="FW143" s="42">
        <v>155.9</v>
      </c>
      <c r="FX143" s="42">
        <v>155.9</v>
      </c>
      <c r="FY143" s="42">
        <v>155.9</v>
      </c>
      <c r="FZ143" s="42">
        <v>155.9</v>
      </c>
      <c r="GA143" s="42">
        <v>155.9</v>
      </c>
      <c r="GB143" s="42">
        <v>155.9</v>
      </c>
    </row>
    <row r="144" spans="1:184" s="40" customFormat="1" ht="12" x14ac:dyDescent="0.2">
      <c r="A144" s="40" t="s">
        <v>316</v>
      </c>
      <c r="B144" s="41">
        <v>12</v>
      </c>
      <c r="C144" s="42">
        <v>100</v>
      </c>
      <c r="D144" s="42">
        <v>100</v>
      </c>
      <c r="E144" s="42">
        <v>100</v>
      </c>
      <c r="F144" s="42">
        <v>100</v>
      </c>
      <c r="G144" s="42">
        <v>100</v>
      </c>
      <c r="H144" s="42">
        <v>100</v>
      </c>
      <c r="I144" s="42">
        <v>100</v>
      </c>
      <c r="J144" s="42">
        <v>100</v>
      </c>
      <c r="K144" s="42">
        <v>100</v>
      </c>
      <c r="L144" s="42">
        <v>100</v>
      </c>
      <c r="M144" s="42">
        <v>100</v>
      </c>
      <c r="N144" s="42">
        <v>100</v>
      </c>
      <c r="O144" s="42">
        <v>100</v>
      </c>
      <c r="P144" s="42">
        <v>100</v>
      </c>
      <c r="Q144" s="42">
        <v>100</v>
      </c>
      <c r="R144" s="42">
        <v>100</v>
      </c>
      <c r="S144" s="42">
        <v>100</v>
      </c>
      <c r="T144" s="42">
        <v>100</v>
      </c>
      <c r="U144" s="42">
        <v>120.3</v>
      </c>
      <c r="V144" s="42">
        <v>128.6</v>
      </c>
      <c r="W144" s="42">
        <v>128.6</v>
      </c>
      <c r="X144" s="42">
        <v>128.6</v>
      </c>
      <c r="Y144" s="42">
        <v>128.6</v>
      </c>
      <c r="Z144" s="42">
        <v>128.6</v>
      </c>
      <c r="AA144" s="42">
        <v>128.6</v>
      </c>
      <c r="AB144" s="42">
        <v>128.6</v>
      </c>
      <c r="AC144" s="42">
        <v>128.6</v>
      </c>
      <c r="AD144" s="42">
        <v>128.6</v>
      </c>
      <c r="AE144" s="42">
        <v>128.6</v>
      </c>
      <c r="AF144" s="42">
        <v>128.6</v>
      </c>
      <c r="AG144" s="42">
        <v>173.6</v>
      </c>
      <c r="AH144" s="42">
        <v>173.6</v>
      </c>
      <c r="AI144" s="42">
        <v>173.6</v>
      </c>
      <c r="AJ144" s="42">
        <v>173.6</v>
      </c>
      <c r="AK144" s="42">
        <v>173.6</v>
      </c>
      <c r="AL144" s="42">
        <v>173.6</v>
      </c>
      <c r="AM144" s="42">
        <v>173.6</v>
      </c>
      <c r="AN144" s="42">
        <v>173.6</v>
      </c>
      <c r="AO144" s="42">
        <v>173.6</v>
      </c>
      <c r="AP144" s="42">
        <v>173.6</v>
      </c>
      <c r="AQ144" s="42">
        <v>173.6</v>
      </c>
      <c r="AR144" s="42">
        <v>173.6</v>
      </c>
      <c r="AS144" s="42">
        <v>218.2</v>
      </c>
      <c r="AT144" s="42">
        <v>218.2</v>
      </c>
      <c r="AU144" s="42">
        <v>218.2</v>
      </c>
      <c r="AV144" s="42">
        <v>218.2</v>
      </c>
      <c r="AW144" s="42">
        <v>218.2</v>
      </c>
      <c r="AX144" s="42">
        <v>218.2</v>
      </c>
      <c r="AY144" s="42">
        <v>218.2</v>
      </c>
      <c r="AZ144" s="42">
        <v>218.2</v>
      </c>
      <c r="BA144" s="42">
        <v>218.2</v>
      </c>
      <c r="BB144" s="42">
        <v>218.2</v>
      </c>
      <c r="BC144" s="42">
        <v>218.2</v>
      </c>
      <c r="BD144" s="42">
        <v>218.2</v>
      </c>
      <c r="BE144" s="42">
        <v>225.7</v>
      </c>
      <c r="BF144" s="42">
        <v>225.7</v>
      </c>
      <c r="BG144" s="42">
        <v>225.7</v>
      </c>
      <c r="BH144" s="42">
        <v>225.7</v>
      </c>
      <c r="BI144" s="42">
        <v>225.7</v>
      </c>
      <c r="BJ144" s="42">
        <v>225.7</v>
      </c>
      <c r="BK144" s="41">
        <v>15</v>
      </c>
      <c r="BL144" s="42">
        <v>100</v>
      </c>
      <c r="BM144" s="42">
        <v>100</v>
      </c>
      <c r="BN144" s="42">
        <v>100</v>
      </c>
      <c r="BO144" s="42">
        <v>100</v>
      </c>
      <c r="BP144" s="42">
        <v>100</v>
      </c>
      <c r="BQ144" s="42">
        <v>100</v>
      </c>
      <c r="BR144" s="42">
        <v>118.3</v>
      </c>
      <c r="BS144" s="42">
        <v>118.3</v>
      </c>
      <c r="BT144" s="42">
        <v>118.3</v>
      </c>
      <c r="BU144" s="42">
        <v>118.3</v>
      </c>
      <c r="BV144" s="42">
        <v>118.3</v>
      </c>
      <c r="BW144" s="42">
        <v>118.3</v>
      </c>
      <c r="BX144" s="42">
        <v>118.3</v>
      </c>
      <c r="BY144" s="42">
        <v>118.3</v>
      </c>
      <c r="BZ144" s="42">
        <v>124.1</v>
      </c>
      <c r="CA144" s="42">
        <v>124.1</v>
      </c>
      <c r="CB144" s="42">
        <v>124.1</v>
      </c>
      <c r="CC144" s="42">
        <v>124.1</v>
      </c>
      <c r="CD144" s="42">
        <v>132.69999999999999</v>
      </c>
      <c r="CE144" s="42">
        <v>132.69999999999999</v>
      </c>
      <c r="CF144" s="42">
        <v>132.69999999999999</v>
      </c>
      <c r="CG144" s="42">
        <v>132.69999999999999</v>
      </c>
      <c r="CH144" s="42">
        <v>132.69999999999999</v>
      </c>
      <c r="CI144" s="42">
        <v>132.69999999999999</v>
      </c>
      <c r="CJ144" s="42">
        <v>132.69999999999999</v>
      </c>
      <c r="CK144" s="42">
        <v>132.69999999999999</v>
      </c>
      <c r="CL144" s="42">
        <v>132.69999999999999</v>
      </c>
      <c r="CM144" s="42">
        <v>132.69999999999999</v>
      </c>
      <c r="CN144" s="42">
        <v>132.69999999999999</v>
      </c>
      <c r="CO144" s="42">
        <v>132.69999999999999</v>
      </c>
      <c r="CP144" s="42">
        <v>153.69999999999999</v>
      </c>
      <c r="CQ144" s="42">
        <v>153.69999999999999</v>
      </c>
      <c r="CR144" s="42">
        <v>153.69999999999999</v>
      </c>
      <c r="CS144" s="42">
        <v>153.69999999999999</v>
      </c>
      <c r="CT144" s="42">
        <v>153.69999999999999</v>
      </c>
      <c r="CU144" s="42">
        <v>153.69999999999999</v>
      </c>
      <c r="CV144" s="42">
        <v>153.69999999999999</v>
      </c>
      <c r="CW144" s="42">
        <v>153.69999999999999</v>
      </c>
      <c r="CX144" s="42">
        <v>153.69999999999999</v>
      </c>
      <c r="CY144" s="42">
        <v>153.69999999999999</v>
      </c>
      <c r="CZ144" s="42">
        <v>153.69999999999999</v>
      </c>
      <c r="DA144" s="42">
        <v>153.69999999999999</v>
      </c>
      <c r="DB144" s="42">
        <v>173.2</v>
      </c>
      <c r="DC144" s="42">
        <v>173.2</v>
      </c>
      <c r="DD144" s="42">
        <v>173.2</v>
      </c>
      <c r="DE144" s="42">
        <v>173.2</v>
      </c>
      <c r="DF144" s="42">
        <v>173.2</v>
      </c>
      <c r="DG144" s="42">
        <v>173.2</v>
      </c>
      <c r="DH144" s="42">
        <v>173.2</v>
      </c>
      <c r="DI144" s="42">
        <v>173.2</v>
      </c>
      <c r="DJ144" s="42">
        <v>173.2</v>
      </c>
      <c r="DK144" s="42">
        <v>173.2</v>
      </c>
      <c r="DL144" s="42">
        <v>173.2</v>
      </c>
      <c r="DM144" s="42">
        <v>173.2</v>
      </c>
      <c r="DN144" s="42">
        <v>195.8</v>
      </c>
      <c r="DO144" s="42">
        <v>195.8</v>
      </c>
      <c r="DP144" s="42">
        <v>195.8</v>
      </c>
      <c r="DQ144" s="42">
        <v>195.8</v>
      </c>
      <c r="DR144" s="42">
        <v>195.8</v>
      </c>
      <c r="DS144" s="42">
        <v>195.8</v>
      </c>
      <c r="DT144" s="41">
        <v>19</v>
      </c>
      <c r="DU144" s="42">
        <v>105.4</v>
      </c>
      <c r="DV144" s="42">
        <v>105.4</v>
      </c>
      <c r="DW144" s="42">
        <v>105.4</v>
      </c>
      <c r="DX144" s="42">
        <v>105.4</v>
      </c>
      <c r="DY144" s="42">
        <v>105.4</v>
      </c>
      <c r="DZ144" s="42">
        <v>105.4</v>
      </c>
      <c r="EA144" s="42">
        <v>124.3</v>
      </c>
      <c r="EB144" s="42">
        <v>124.3</v>
      </c>
      <c r="EC144" s="42">
        <v>124.3</v>
      </c>
      <c r="ED144" s="42">
        <v>124.3</v>
      </c>
      <c r="EE144" s="42">
        <v>124.8</v>
      </c>
      <c r="EF144" s="42">
        <v>124.8</v>
      </c>
      <c r="EG144" s="42">
        <v>124.8</v>
      </c>
      <c r="EH144" s="42">
        <v>124.8</v>
      </c>
      <c r="EI144" s="42">
        <v>125.3</v>
      </c>
      <c r="EJ144" s="42">
        <v>125.3</v>
      </c>
      <c r="EK144" s="42">
        <v>125.3</v>
      </c>
      <c r="EL144" s="42">
        <v>125.3</v>
      </c>
      <c r="EM144" s="42">
        <v>133.4</v>
      </c>
      <c r="EN144" s="42">
        <v>133.4</v>
      </c>
      <c r="EO144" s="42">
        <v>133.4</v>
      </c>
      <c r="EP144" s="42">
        <v>133.4</v>
      </c>
      <c r="EQ144" s="42">
        <v>133.4</v>
      </c>
      <c r="ER144" s="42">
        <v>133.4</v>
      </c>
      <c r="ES144" s="42">
        <v>133.4</v>
      </c>
      <c r="ET144" s="42">
        <v>133.4</v>
      </c>
      <c r="EU144" s="42">
        <v>133.4</v>
      </c>
      <c r="EV144" s="42">
        <v>133.4</v>
      </c>
      <c r="EW144" s="42">
        <v>133.4</v>
      </c>
      <c r="EX144" s="42">
        <v>133.4</v>
      </c>
      <c r="EY144" s="42">
        <v>133.9</v>
      </c>
      <c r="EZ144" s="42">
        <v>133.9</v>
      </c>
      <c r="FA144" s="42">
        <v>133.9</v>
      </c>
      <c r="FB144" s="42">
        <v>133.9</v>
      </c>
      <c r="FC144" s="42">
        <v>133.9</v>
      </c>
      <c r="FD144" s="42">
        <v>133.9</v>
      </c>
      <c r="FE144" s="42">
        <v>133.9</v>
      </c>
      <c r="FF144" s="42">
        <v>133.9</v>
      </c>
      <c r="FG144" s="42">
        <v>133.9</v>
      </c>
      <c r="FH144" s="42">
        <v>133.9</v>
      </c>
      <c r="FI144" s="42">
        <v>133.9</v>
      </c>
      <c r="FJ144" s="42">
        <v>133.9</v>
      </c>
      <c r="FK144" s="42">
        <v>145.30000000000001</v>
      </c>
      <c r="FL144" s="42">
        <v>145.30000000000001</v>
      </c>
      <c r="FM144" s="42">
        <v>145.30000000000001</v>
      </c>
      <c r="FN144" s="42">
        <v>145.30000000000001</v>
      </c>
      <c r="FO144" s="42">
        <v>145.30000000000001</v>
      </c>
      <c r="FP144" s="42">
        <v>145.30000000000001</v>
      </c>
      <c r="FQ144" s="42">
        <v>145.30000000000001</v>
      </c>
      <c r="FR144" s="42">
        <v>145.30000000000001</v>
      </c>
      <c r="FS144" s="42">
        <v>145.30000000000001</v>
      </c>
      <c r="FT144" s="42">
        <v>145.30000000000001</v>
      </c>
      <c r="FU144" s="42">
        <v>145.30000000000001</v>
      </c>
      <c r="FV144" s="42">
        <v>145.30000000000001</v>
      </c>
      <c r="FW144" s="42">
        <v>150.69999999999999</v>
      </c>
      <c r="FX144" s="42">
        <v>153.30000000000001</v>
      </c>
      <c r="FY144" s="42">
        <v>153.30000000000001</v>
      </c>
      <c r="FZ144" s="42">
        <v>153.30000000000001</v>
      </c>
      <c r="GA144" s="42">
        <v>153.30000000000001</v>
      </c>
      <c r="GB144" s="42">
        <v>153.30000000000001</v>
      </c>
    </row>
    <row r="145" spans="1:187" s="40" customFormat="1" ht="12" x14ac:dyDescent="0.2">
      <c r="A145" s="40" t="s">
        <v>317</v>
      </c>
      <c r="B145" s="41">
        <v>4</v>
      </c>
      <c r="C145" s="42">
        <v>96.9</v>
      </c>
      <c r="D145" s="42">
        <v>96.9</v>
      </c>
      <c r="E145" s="42">
        <v>96.9</v>
      </c>
      <c r="F145" s="42">
        <v>96.9</v>
      </c>
      <c r="G145" s="42">
        <v>96.9</v>
      </c>
      <c r="H145" s="42">
        <v>96.9</v>
      </c>
      <c r="I145" s="42">
        <v>107.3</v>
      </c>
      <c r="J145" s="42">
        <v>107.3</v>
      </c>
      <c r="K145" s="42">
        <v>108.1</v>
      </c>
      <c r="L145" s="42">
        <v>108.1</v>
      </c>
      <c r="M145" s="42">
        <v>108.1</v>
      </c>
      <c r="N145" s="42">
        <v>110.6</v>
      </c>
      <c r="O145" s="42">
        <v>110.6</v>
      </c>
      <c r="P145" s="42">
        <v>110.6</v>
      </c>
      <c r="Q145" s="42">
        <v>110.6</v>
      </c>
      <c r="R145" s="42">
        <v>110.6</v>
      </c>
      <c r="S145" s="42">
        <v>110.6</v>
      </c>
      <c r="T145" s="42">
        <v>110.6</v>
      </c>
      <c r="U145" s="42">
        <v>121.8</v>
      </c>
      <c r="V145" s="42">
        <v>121.8</v>
      </c>
      <c r="W145" s="42">
        <v>121.8</v>
      </c>
      <c r="X145" s="42">
        <v>121.8</v>
      </c>
      <c r="Y145" s="42">
        <v>121.8</v>
      </c>
      <c r="Z145" s="42">
        <v>121.8</v>
      </c>
      <c r="AA145" s="42">
        <v>121.8</v>
      </c>
      <c r="AB145" s="42">
        <v>121.8</v>
      </c>
      <c r="AC145" s="42">
        <v>121.8</v>
      </c>
      <c r="AD145" s="42">
        <v>121.8</v>
      </c>
      <c r="AE145" s="42">
        <v>121.8</v>
      </c>
      <c r="AF145" s="42">
        <v>121.8</v>
      </c>
      <c r="AG145" s="42">
        <v>127.3</v>
      </c>
      <c r="AH145" s="42">
        <v>127.3</v>
      </c>
      <c r="AI145" s="42">
        <v>127.3</v>
      </c>
      <c r="AJ145" s="42">
        <v>127.3</v>
      </c>
      <c r="AK145" s="42">
        <v>127.3</v>
      </c>
      <c r="AL145" s="42">
        <v>127.3</v>
      </c>
      <c r="AM145" s="42">
        <v>127.3</v>
      </c>
      <c r="AN145" s="42">
        <v>127.3</v>
      </c>
      <c r="AO145" s="42">
        <v>127.3</v>
      </c>
      <c r="AP145" s="42">
        <v>127.3</v>
      </c>
      <c r="AQ145" s="42">
        <v>127.3</v>
      </c>
      <c r="AR145" s="42">
        <v>127.3</v>
      </c>
      <c r="AS145" s="42">
        <v>133.80000000000001</v>
      </c>
      <c r="AT145" s="42">
        <v>133.80000000000001</v>
      </c>
      <c r="AU145" s="42">
        <v>133.80000000000001</v>
      </c>
      <c r="AV145" s="42">
        <v>133.80000000000001</v>
      </c>
      <c r="AW145" s="42">
        <v>133.80000000000001</v>
      </c>
      <c r="AX145" s="42">
        <v>133.80000000000001</v>
      </c>
      <c r="AY145" s="42">
        <v>133.80000000000001</v>
      </c>
      <c r="AZ145" s="42">
        <v>133.80000000000001</v>
      </c>
      <c r="BA145" s="42">
        <v>133.80000000000001</v>
      </c>
      <c r="BB145" s="42">
        <v>133.80000000000001</v>
      </c>
      <c r="BC145" s="42">
        <v>133.80000000000001</v>
      </c>
      <c r="BD145" s="42">
        <v>133.80000000000001</v>
      </c>
      <c r="BE145" s="42">
        <v>141.5</v>
      </c>
      <c r="BF145" s="42">
        <v>142.9</v>
      </c>
      <c r="BG145" s="42">
        <v>142.9</v>
      </c>
      <c r="BH145" s="42">
        <v>142.9</v>
      </c>
      <c r="BI145" s="42">
        <v>142.9</v>
      </c>
      <c r="BJ145" s="42">
        <v>142.9</v>
      </c>
      <c r="BK145" s="41">
        <v>9</v>
      </c>
      <c r="BL145" s="42">
        <v>102.5</v>
      </c>
      <c r="BM145" s="42">
        <v>103.8</v>
      </c>
      <c r="BN145" s="42">
        <v>103.8</v>
      </c>
      <c r="BO145" s="42">
        <v>103.8</v>
      </c>
      <c r="BP145" s="42">
        <v>103.8</v>
      </c>
      <c r="BQ145" s="42">
        <v>103.8</v>
      </c>
      <c r="BR145" s="42">
        <v>109.6</v>
      </c>
      <c r="BS145" s="42">
        <v>109.6</v>
      </c>
      <c r="BT145" s="42">
        <v>109.6</v>
      </c>
      <c r="BU145" s="42">
        <v>109.6</v>
      </c>
      <c r="BV145" s="42">
        <v>121.1</v>
      </c>
      <c r="BW145" s="42">
        <v>121.1</v>
      </c>
      <c r="BX145" s="42">
        <v>121.1</v>
      </c>
      <c r="BY145" s="42">
        <v>121.1</v>
      </c>
      <c r="BZ145" s="42">
        <v>121.1</v>
      </c>
      <c r="CA145" s="42">
        <v>121.1</v>
      </c>
      <c r="CB145" s="42">
        <v>121.1</v>
      </c>
      <c r="CC145" s="42">
        <v>121.1</v>
      </c>
      <c r="CD145" s="42">
        <v>132.1</v>
      </c>
      <c r="CE145" s="42">
        <v>132.1</v>
      </c>
      <c r="CF145" s="42">
        <v>132.1</v>
      </c>
      <c r="CG145" s="42">
        <v>132.1</v>
      </c>
      <c r="CH145" s="42">
        <v>132.1</v>
      </c>
      <c r="CI145" s="42">
        <v>132.1</v>
      </c>
      <c r="CJ145" s="42">
        <v>132.1</v>
      </c>
      <c r="CK145" s="42">
        <v>132.1</v>
      </c>
      <c r="CL145" s="42">
        <v>132.1</v>
      </c>
      <c r="CM145" s="42">
        <v>132.1</v>
      </c>
      <c r="CN145" s="42">
        <v>132.1</v>
      </c>
      <c r="CO145" s="42">
        <v>132.1</v>
      </c>
      <c r="CP145" s="42">
        <v>155.4</v>
      </c>
      <c r="CQ145" s="42">
        <v>155.4</v>
      </c>
      <c r="CR145" s="42">
        <v>155.4</v>
      </c>
      <c r="CS145" s="42">
        <v>155.4</v>
      </c>
      <c r="CT145" s="42">
        <v>155.4</v>
      </c>
      <c r="CU145" s="42">
        <v>155.4</v>
      </c>
      <c r="CV145" s="42">
        <v>155.4</v>
      </c>
      <c r="CW145" s="42">
        <v>155.4</v>
      </c>
      <c r="CX145" s="42">
        <v>155.4</v>
      </c>
      <c r="CY145" s="42">
        <v>155.4</v>
      </c>
      <c r="CZ145" s="42">
        <v>155.4</v>
      </c>
      <c r="DA145" s="42">
        <v>155.4</v>
      </c>
      <c r="DB145" s="42">
        <v>169.6</v>
      </c>
      <c r="DC145" s="42">
        <v>169.6</v>
      </c>
      <c r="DD145" s="42">
        <v>169.6</v>
      </c>
      <c r="DE145" s="42">
        <v>169.6</v>
      </c>
      <c r="DF145" s="42">
        <v>169.6</v>
      </c>
      <c r="DG145" s="42">
        <v>169.6</v>
      </c>
      <c r="DH145" s="42">
        <v>169.6</v>
      </c>
      <c r="DI145" s="42">
        <v>169.6</v>
      </c>
      <c r="DJ145" s="42">
        <v>169.6</v>
      </c>
      <c r="DK145" s="42">
        <v>169.6</v>
      </c>
      <c r="DL145" s="42">
        <v>169.6</v>
      </c>
      <c r="DM145" s="42">
        <v>169.6</v>
      </c>
      <c r="DN145" s="42">
        <v>176.3</v>
      </c>
      <c r="DO145" s="42">
        <v>187.9</v>
      </c>
      <c r="DP145" s="42">
        <v>187.9</v>
      </c>
      <c r="DQ145" s="42">
        <v>187.9</v>
      </c>
      <c r="DR145" s="42">
        <v>187.9</v>
      </c>
      <c r="DS145" s="42">
        <v>187.9</v>
      </c>
      <c r="DT145" s="41">
        <v>7</v>
      </c>
      <c r="DU145" s="42">
        <v>104.6</v>
      </c>
      <c r="DV145" s="42">
        <v>104.6</v>
      </c>
      <c r="DW145" s="42">
        <v>104.6</v>
      </c>
      <c r="DX145" s="42">
        <v>104.6</v>
      </c>
      <c r="DY145" s="42">
        <v>104.6</v>
      </c>
      <c r="DZ145" s="42">
        <v>104.6</v>
      </c>
      <c r="EA145" s="42">
        <v>114.2</v>
      </c>
      <c r="EB145" s="42">
        <v>114.5</v>
      </c>
      <c r="EC145" s="42">
        <v>114.5</v>
      </c>
      <c r="ED145" s="42">
        <v>114.6</v>
      </c>
      <c r="EE145" s="42">
        <v>112.4</v>
      </c>
      <c r="EF145" s="42">
        <v>112.4</v>
      </c>
      <c r="EG145" s="42">
        <v>110.3</v>
      </c>
      <c r="EH145" s="42">
        <v>110.3</v>
      </c>
      <c r="EI145" s="42">
        <v>110.3</v>
      </c>
      <c r="EJ145" s="42">
        <v>110.3</v>
      </c>
      <c r="EK145" s="42">
        <v>110.3</v>
      </c>
      <c r="EL145" s="42">
        <v>110.3</v>
      </c>
      <c r="EM145" s="42">
        <v>123.4</v>
      </c>
      <c r="EN145" s="42">
        <v>123.8</v>
      </c>
      <c r="EO145" s="42">
        <v>123.8</v>
      </c>
      <c r="EP145" s="42">
        <v>123.8</v>
      </c>
      <c r="EQ145" s="42">
        <v>123.8</v>
      </c>
      <c r="ER145" s="42">
        <v>123.8</v>
      </c>
      <c r="ES145" s="42">
        <v>123.8</v>
      </c>
      <c r="ET145" s="42">
        <v>123.8</v>
      </c>
      <c r="EU145" s="42">
        <v>123.8</v>
      </c>
      <c r="EV145" s="42">
        <v>123.8</v>
      </c>
      <c r="EW145" s="42">
        <v>123.8</v>
      </c>
      <c r="EX145" s="42">
        <v>125.1</v>
      </c>
      <c r="EY145" s="42">
        <v>124.5</v>
      </c>
      <c r="EZ145" s="42">
        <v>124.5</v>
      </c>
      <c r="FA145" s="42">
        <v>124.5</v>
      </c>
      <c r="FB145" s="42">
        <v>124.5</v>
      </c>
      <c r="FC145" s="42">
        <v>124.5</v>
      </c>
      <c r="FD145" s="42">
        <v>124.5</v>
      </c>
      <c r="FE145" s="42">
        <v>124.5</v>
      </c>
      <c r="FF145" s="42">
        <v>124.5</v>
      </c>
      <c r="FG145" s="42">
        <v>124.5</v>
      </c>
      <c r="FH145" s="42">
        <v>124.5</v>
      </c>
      <c r="FI145" s="42">
        <v>124.5</v>
      </c>
      <c r="FJ145" s="42">
        <v>125.2</v>
      </c>
      <c r="FK145" s="42">
        <v>128.30000000000001</v>
      </c>
      <c r="FL145" s="42">
        <v>128.80000000000001</v>
      </c>
      <c r="FM145" s="42">
        <v>128.80000000000001</v>
      </c>
      <c r="FN145" s="42">
        <v>128.80000000000001</v>
      </c>
      <c r="FO145" s="42">
        <v>128.80000000000001</v>
      </c>
      <c r="FP145" s="42">
        <v>128.80000000000001</v>
      </c>
      <c r="FQ145" s="42">
        <v>128.9</v>
      </c>
      <c r="FR145" s="42">
        <v>128.9</v>
      </c>
      <c r="FS145" s="42">
        <v>128.9</v>
      </c>
      <c r="FT145" s="42">
        <v>128.9</v>
      </c>
      <c r="FU145" s="42">
        <v>128.9</v>
      </c>
      <c r="FV145" s="42">
        <v>128.9</v>
      </c>
      <c r="FW145" s="42">
        <v>131.68571428571428</v>
      </c>
      <c r="FX145" s="42">
        <v>131.68571428571428</v>
      </c>
      <c r="FY145" s="42">
        <v>131.68571428571428</v>
      </c>
      <c r="FZ145" s="42">
        <v>131.71428571428572</v>
      </c>
      <c r="GA145" s="42">
        <v>131.71428571428572</v>
      </c>
      <c r="GB145" s="42">
        <v>131.71428571428572</v>
      </c>
    </row>
    <row r="146" spans="1:187" x14ac:dyDescent="0.25">
      <c r="B146" s="37"/>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37"/>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37"/>
      <c r="FR146" s="44"/>
      <c r="FS146" s="44"/>
      <c r="FT146" s="44"/>
      <c r="FU146" s="44"/>
      <c r="FV146" s="44"/>
      <c r="FW146" s="44"/>
      <c r="FX146" s="44"/>
      <c r="FY146" s="44"/>
      <c r="FZ146" s="44"/>
      <c r="GA146" s="44"/>
      <c r="GB146" s="44"/>
    </row>
    <row r="147" spans="1:187" x14ac:dyDescent="0.25">
      <c r="A147" s="4" t="s">
        <v>318</v>
      </c>
      <c r="B147" s="35">
        <f>B148+B154+B157+B159</f>
        <v>50</v>
      </c>
      <c r="C147" s="36">
        <f t="shared" ref="C147:BJ147" si="124">(C148*$B$148+C154*$B$154+C157*$B$157+C159*$B$159)/$B$147</f>
        <v>101.154</v>
      </c>
      <c r="D147" s="36">
        <f t="shared" si="124"/>
        <v>101.17</v>
      </c>
      <c r="E147" s="36">
        <f t="shared" si="124"/>
        <v>101.17</v>
      </c>
      <c r="F147" s="36">
        <f t="shared" si="124"/>
        <v>101.898</v>
      </c>
      <c r="G147" s="36">
        <f t="shared" si="124"/>
        <v>101.538</v>
      </c>
      <c r="H147" s="36">
        <f t="shared" si="124"/>
        <v>101.65799999999999</v>
      </c>
      <c r="I147" s="36">
        <f t="shared" si="124"/>
        <v>103.414</v>
      </c>
      <c r="J147" s="36">
        <f t="shared" si="124"/>
        <v>105.274</v>
      </c>
      <c r="K147" s="36">
        <f t="shared" si="124"/>
        <v>105.15600000000001</v>
      </c>
      <c r="L147" s="36">
        <f t="shared" si="124"/>
        <v>105.17</v>
      </c>
      <c r="M147" s="36">
        <f t="shared" si="124"/>
        <v>105.52200000000001</v>
      </c>
      <c r="N147" s="36">
        <f t="shared" si="124"/>
        <v>116.42200000000001</v>
      </c>
      <c r="O147" s="36">
        <f t="shared" si="124"/>
        <v>116.876</v>
      </c>
      <c r="P147" s="36">
        <f t="shared" si="124"/>
        <v>119.26</v>
      </c>
      <c r="Q147" s="36">
        <f t="shared" si="124"/>
        <v>120.08</v>
      </c>
      <c r="R147" s="36">
        <f t="shared" si="124"/>
        <v>121.208</v>
      </c>
      <c r="S147" s="36">
        <f t="shared" si="124"/>
        <v>121.208</v>
      </c>
      <c r="T147" s="36">
        <f t="shared" si="124"/>
        <v>121.208</v>
      </c>
      <c r="U147" s="36">
        <f t="shared" si="124"/>
        <v>121.30400000000002</v>
      </c>
      <c r="V147" s="36">
        <f t="shared" si="124"/>
        <v>121.56</v>
      </c>
      <c r="W147" s="36">
        <f t="shared" si="124"/>
        <v>124.08799999999999</v>
      </c>
      <c r="X147" s="36">
        <f t="shared" si="124"/>
        <v>125.976</v>
      </c>
      <c r="Y147" s="36">
        <f t="shared" si="124"/>
        <v>126.306</v>
      </c>
      <c r="Z147" s="36">
        <f t="shared" si="124"/>
        <v>126.33</v>
      </c>
      <c r="AA147" s="36">
        <f t="shared" si="124"/>
        <v>126.67399999999999</v>
      </c>
      <c r="AB147" s="36">
        <f t="shared" si="124"/>
        <v>126.92</v>
      </c>
      <c r="AC147" s="36">
        <f t="shared" si="124"/>
        <v>127.59199999999998</v>
      </c>
      <c r="AD147" s="36">
        <f t="shared" si="124"/>
        <v>127.59199999999998</v>
      </c>
      <c r="AE147" s="36">
        <f t="shared" si="124"/>
        <v>128.41999999999999</v>
      </c>
      <c r="AF147" s="36">
        <f t="shared" si="124"/>
        <v>128.554</v>
      </c>
      <c r="AG147" s="36">
        <f t="shared" si="124"/>
        <v>130.57</v>
      </c>
      <c r="AH147" s="36">
        <f t="shared" si="124"/>
        <v>140.83000000000001</v>
      </c>
      <c r="AI147" s="36">
        <f t="shared" si="124"/>
        <v>142.58800000000002</v>
      </c>
      <c r="AJ147" s="36">
        <f t="shared" si="124"/>
        <v>142.84399999999999</v>
      </c>
      <c r="AK147" s="36">
        <f t="shared" si="124"/>
        <v>143.286</v>
      </c>
      <c r="AL147" s="36">
        <f t="shared" si="124"/>
        <v>144.23599999999999</v>
      </c>
      <c r="AM147" s="36">
        <f t="shared" si="124"/>
        <v>150.65200000000002</v>
      </c>
      <c r="AN147" s="36">
        <f t="shared" si="124"/>
        <v>150.65200000000002</v>
      </c>
      <c r="AO147" s="36">
        <f t="shared" si="124"/>
        <v>151.39600000000002</v>
      </c>
      <c r="AP147" s="36">
        <f t="shared" si="124"/>
        <v>155.07399999999998</v>
      </c>
      <c r="AQ147" s="36">
        <f t="shared" si="124"/>
        <v>155.26599999999999</v>
      </c>
      <c r="AR147" s="36">
        <f t="shared" si="124"/>
        <v>155.46600000000001</v>
      </c>
      <c r="AS147" s="36">
        <f t="shared" si="124"/>
        <v>156.38800000000001</v>
      </c>
      <c r="AT147" s="36">
        <f t="shared" si="124"/>
        <v>156.654</v>
      </c>
      <c r="AU147" s="36">
        <f t="shared" si="124"/>
        <v>156.69</v>
      </c>
      <c r="AV147" s="36">
        <f t="shared" si="124"/>
        <v>156.81800000000001</v>
      </c>
      <c r="AW147" s="36">
        <f t="shared" si="124"/>
        <v>156.81800000000001</v>
      </c>
      <c r="AX147" s="36">
        <f t="shared" si="124"/>
        <v>157.19800000000001</v>
      </c>
      <c r="AY147" s="36">
        <f t="shared" si="124"/>
        <v>157.25199999999998</v>
      </c>
      <c r="AZ147" s="36">
        <f t="shared" si="124"/>
        <v>157.25199999999998</v>
      </c>
      <c r="BA147" s="36">
        <f t="shared" si="124"/>
        <v>156.04399999999998</v>
      </c>
      <c r="BB147" s="36">
        <f t="shared" si="124"/>
        <v>156.00799999999998</v>
      </c>
      <c r="BC147" s="36">
        <f t="shared" si="124"/>
        <v>155.92400000000001</v>
      </c>
      <c r="BD147" s="36">
        <f t="shared" si="124"/>
        <v>155.89999999999998</v>
      </c>
      <c r="BE147" s="36">
        <f t="shared" si="124"/>
        <v>156.76</v>
      </c>
      <c r="BF147" s="36">
        <f t="shared" si="124"/>
        <v>157.47799999999998</v>
      </c>
      <c r="BG147" s="36">
        <f t="shared" si="124"/>
        <v>158.934</v>
      </c>
      <c r="BH147" s="36">
        <f t="shared" si="124"/>
        <v>158.934</v>
      </c>
      <c r="BI147" s="36">
        <f t="shared" si="124"/>
        <v>160.374</v>
      </c>
      <c r="BJ147" s="36">
        <f t="shared" si="124"/>
        <v>165.68400000000003</v>
      </c>
      <c r="BK147" s="35">
        <f>BK148+BK154+BK157+BK159</f>
        <v>56</v>
      </c>
      <c r="BL147" s="36">
        <f>(BL148*$BK$148+BL154*$BK$154+BL157*$BK$157+BL159*$BK$159)/$BK$147</f>
        <v>104.38928571428572</v>
      </c>
      <c r="BM147" s="36">
        <f t="shared" ref="BM147:DS147" si="125">(BM148*$BK$148+BM154*$BK$154+BM157*$BK$157+BM159*$BK$159)/$BK$147</f>
        <v>105.50892857142857</v>
      </c>
      <c r="BN147" s="36">
        <f t="shared" si="125"/>
        <v>105.55892857142858</v>
      </c>
      <c r="BO147" s="36">
        <f t="shared" si="125"/>
        <v>106.21964285714286</v>
      </c>
      <c r="BP147" s="36">
        <f t="shared" si="125"/>
        <v>106.21964285714286</v>
      </c>
      <c r="BQ147" s="36">
        <f t="shared" si="125"/>
        <v>107.79464285714286</v>
      </c>
      <c r="BR147" s="36">
        <f t="shared" si="125"/>
        <v>111.00892857142857</v>
      </c>
      <c r="BS147" s="36">
        <f t="shared" si="125"/>
        <v>111.3875</v>
      </c>
      <c r="BT147" s="36">
        <f t="shared" si="125"/>
        <v>111.77321428571427</v>
      </c>
      <c r="BU147" s="36">
        <f t="shared" si="125"/>
        <v>112.11607142857143</v>
      </c>
      <c r="BV147" s="36">
        <f t="shared" si="125"/>
        <v>112.00178571428572</v>
      </c>
      <c r="BW147" s="36">
        <f t="shared" si="125"/>
        <v>114.03571428571429</v>
      </c>
      <c r="BX147" s="36">
        <f t="shared" si="125"/>
        <v>114.76428571428572</v>
      </c>
      <c r="BY147" s="36">
        <f t="shared" si="125"/>
        <v>114.99464285714285</v>
      </c>
      <c r="BZ147" s="36">
        <f t="shared" si="125"/>
        <v>115.72321428571431</v>
      </c>
      <c r="CA147" s="36">
        <f t="shared" si="125"/>
        <v>115.91607142857143</v>
      </c>
      <c r="CB147" s="36">
        <f t="shared" si="125"/>
        <v>116.36071428571428</v>
      </c>
      <c r="CC147" s="36">
        <f t="shared" si="125"/>
        <v>116.36071428571428</v>
      </c>
      <c r="CD147" s="36">
        <f t="shared" si="125"/>
        <v>117.76964285714284</v>
      </c>
      <c r="CE147" s="36">
        <f t="shared" si="125"/>
        <v>118.11785714285713</v>
      </c>
      <c r="CF147" s="36">
        <f t="shared" si="125"/>
        <v>118.18749999999999</v>
      </c>
      <c r="CG147" s="36">
        <f t="shared" si="125"/>
        <v>118.6267857142857</v>
      </c>
      <c r="CH147" s="36">
        <f t="shared" si="125"/>
        <v>119.33928571428574</v>
      </c>
      <c r="CI147" s="36">
        <f t="shared" si="125"/>
        <v>119.66428571428571</v>
      </c>
      <c r="CJ147" s="36">
        <f t="shared" si="125"/>
        <v>118.97142857142858</v>
      </c>
      <c r="CK147" s="36">
        <f t="shared" si="125"/>
        <v>118.1857142857143</v>
      </c>
      <c r="CL147" s="36">
        <f t="shared" si="125"/>
        <v>118.29107142857143</v>
      </c>
      <c r="CM147" s="36">
        <f t="shared" si="125"/>
        <v>118.64642857142856</v>
      </c>
      <c r="CN147" s="36">
        <f t="shared" si="125"/>
        <v>118.64642857142856</v>
      </c>
      <c r="CO147" s="36">
        <f t="shared" si="125"/>
        <v>118.65714285714284</v>
      </c>
      <c r="CP147" s="36">
        <f t="shared" si="125"/>
        <v>120.9375</v>
      </c>
      <c r="CQ147" s="36">
        <f t="shared" si="125"/>
        <v>121.25892857142857</v>
      </c>
      <c r="CR147" s="36">
        <f t="shared" si="125"/>
        <v>121.39821428571427</v>
      </c>
      <c r="CS147" s="36">
        <f t="shared" si="125"/>
        <v>124.55</v>
      </c>
      <c r="CT147" s="36">
        <f t="shared" si="125"/>
        <v>124.95000000000002</v>
      </c>
      <c r="CU147" s="36">
        <f t="shared" si="125"/>
        <v>125.73214285714288</v>
      </c>
      <c r="CV147" s="36">
        <f t="shared" si="125"/>
        <v>126.02142857142859</v>
      </c>
      <c r="CW147" s="36">
        <f t="shared" si="125"/>
        <v>130.62857142857141</v>
      </c>
      <c r="CX147" s="36">
        <f t="shared" si="125"/>
        <v>131.17857142857142</v>
      </c>
      <c r="CY147" s="36">
        <f t="shared" si="125"/>
        <v>133.57857142857145</v>
      </c>
      <c r="CZ147" s="36">
        <f t="shared" si="125"/>
        <v>134.00000000000003</v>
      </c>
      <c r="DA147" s="36">
        <f t="shared" si="125"/>
        <v>134.00000000000003</v>
      </c>
      <c r="DB147" s="36">
        <f t="shared" si="125"/>
        <v>135.78035714285713</v>
      </c>
      <c r="DC147" s="36">
        <f t="shared" si="125"/>
        <v>136.21250000000001</v>
      </c>
      <c r="DD147" s="36">
        <f t="shared" si="125"/>
        <v>137.6</v>
      </c>
      <c r="DE147" s="36">
        <f t="shared" si="125"/>
        <v>138.26428571428571</v>
      </c>
      <c r="DF147" s="36">
        <f t="shared" si="125"/>
        <v>138.78928571428571</v>
      </c>
      <c r="DG147" s="36">
        <f t="shared" si="125"/>
        <v>145.21964285714287</v>
      </c>
      <c r="DH147" s="36">
        <f t="shared" si="125"/>
        <v>145.60535714285717</v>
      </c>
      <c r="DI147" s="36">
        <f t="shared" si="125"/>
        <v>145.88035714285715</v>
      </c>
      <c r="DJ147" s="36">
        <f t="shared" si="125"/>
        <v>146.20000000000002</v>
      </c>
      <c r="DK147" s="36">
        <f t="shared" si="125"/>
        <v>146.49821428571428</v>
      </c>
      <c r="DL147" s="36">
        <f t="shared" si="125"/>
        <v>146.49821428571428</v>
      </c>
      <c r="DM147" s="36">
        <f t="shared" si="125"/>
        <v>146.90535714285716</v>
      </c>
      <c r="DN147" s="36">
        <f t="shared" si="125"/>
        <v>147.64285714285714</v>
      </c>
      <c r="DO147" s="36">
        <f t="shared" si="125"/>
        <v>147.96607142857144</v>
      </c>
      <c r="DP147" s="36">
        <f t="shared" si="125"/>
        <v>147.97142857142856</v>
      </c>
      <c r="DQ147" s="36">
        <f t="shared" si="125"/>
        <v>147.5517857142857</v>
      </c>
      <c r="DR147" s="36">
        <f t="shared" si="125"/>
        <v>147.71428571428572</v>
      </c>
      <c r="DS147" s="36">
        <f t="shared" si="125"/>
        <v>147.81785714285712</v>
      </c>
      <c r="DT147" s="35">
        <f>DT148+DT154+DT157+DT159</f>
        <v>54</v>
      </c>
      <c r="DU147" s="45">
        <f>(DU148*$DT$148+DU154*$DT$154+DU157*$DT$157+DU159*$DT$159)/$DT$147</f>
        <v>100.97037037037036</v>
      </c>
      <c r="DV147" s="45">
        <f t="shared" ref="DV147:GB147" si="126">(DV148*$DT$148+DV154*$DT$154+DV157*$DT$157+DV159*$DT$159)/$DT$147</f>
        <v>100.98333333333332</v>
      </c>
      <c r="DW147" s="45">
        <f t="shared" si="126"/>
        <v>101.26666666666667</v>
      </c>
      <c r="DX147" s="45">
        <f t="shared" si="126"/>
        <v>102.03703703703704</v>
      </c>
      <c r="DY147" s="45">
        <f t="shared" si="126"/>
        <v>102.44259259259259</v>
      </c>
      <c r="DZ147" s="45">
        <f t="shared" si="126"/>
        <v>103.10740740740741</v>
      </c>
      <c r="EA147" s="45">
        <f t="shared" si="126"/>
        <v>104.16296296296296</v>
      </c>
      <c r="EB147" s="45">
        <f t="shared" si="126"/>
        <v>104.90370370370371</v>
      </c>
      <c r="EC147" s="45">
        <f t="shared" si="126"/>
        <v>104.52962962962964</v>
      </c>
      <c r="ED147" s="45">
        <f t="shared" si="126"/>
        <v>104.66481481481482</v>
      </c>
      <c r="EE147" s="45">
        <f t="shared" si="126"/>
        <v>105.48148148148148</v>
      </c>
      <c r="EF147" s="45">
        <f t="shared" si="126"/>
        <v>107.34629629629629</v>
      </c>
      <c r="EG147" s="45">
        <f t="shared" si="126"/>
        <v>107.83888888888889</v>
      </c>
      <c r="EH147" s="45">
        <f t="shared" si="126"/>
        <v>107.85740740740741</v>
      </c>
      <c r="EI147" s="45">
        <f t="shared" si="126"/>
        <v>109.32037037037037</v>
      </c>
      <c r="EJ147" s="45">
        <f t="shared" si="126"/>
        <v>109.56111111111112</v>
      </c>
      <c r="EK147" s="45">
        <f t="shared" si="126"/>
        <v>109.84814814814816</v>
      </c>
      <c r="EL147" s="45">
        <f t="shared" si="126"/>
        <v>109.81296296296296</v>
      </c>
      <c r="EM147" s="45">
        <f t="shared" si="126"/>
        <v>110.78888888888888</v>
      </c>
      <c r="EN147" s="45">
        <f t="shared" si="126"/>
        <v>111.12592592592591</v>
      </c>
      <c r="EO147" s="45">
        <f t="shared" si="126"/>
        <v>111.98888888888888</v>
      </c>
      <c r="EP147" s="45">
        <f t="shared" si="126"/>
        <v>113.78333333333333</v>
      </c>
      <c r="EQ147" s="45">
        <f t="shared" si="126"/>
        <v>114.05000000000001</v>
      </c>
      <c r="ER147" s="45">
        <f t="shared" si="126"/>
        <v>115.46296296296296</v>
      </c>
      <c r="ES147" s="45">
        <f t="shared" si="126"/>
        <v>115.51111111111112</v>
      </c>
      <c r="ET147" s="45">
        <f t="shared" si="126"/>
        <v>116.0222222222222</v>
      </c>
      <c r="EU147" s="45">
        <f t="shared" si="126"/>
        <v>115.82222222222224</v>
      </c>
      <c r="EV147" s="45">
        <f t="shared" si="126"/>
        <v>115.82037037037037</v>
      </c>
      <c r="EW147" s="45">
        <f t="shared" si="126"/>
        <v>116.22777777777777</v>
      </c>
      <c r="EX147" s="45">
        <f t="shared" si="126"/>
        <v>116.26481481481481</v>
      </c>
      <c r="EY147" s="45">
        <f t="shared" si="126"/>
        <v>117.00555555555556</v>
      </c>
      <c r="EZ147" s="45">
        <f t="shared" si="126"/>
        <v>118.48888888888889</v>
      </c>
      <c r="FA147" s="45">
        <f t="shared" si="126"/>
        <v>119.32962962962964</v>
      </c>
      <c r="FB147" s="45">
        <f t="shared" si="126"/>
        <v>119.65555555555555</v>
      </c>
      <c r="FC147" s="45">
        <f t="shared" si="126"/>
        <v>119.99074074074075</v>
      </c>
      <c r="FD147" s="45">
        <f t="shared" si="126"/>
        <v>119.99074074074075</v>
      </c>
      <c r="FE147" s="45">
        <f t="shared" si="126"/>
        <v>121.10740740740741</v>
      </c>
      <c r="FF147" s="45">
        <f t="shared" si="126"/>
        <v>121.10555555555557</v>
      </c>
      <c r="FG147" s="45">
        <f t="shared" si="126"/>
        <v>121.62407407407407</v>
      </c>
      <c r="FH147" s="45">
        <f t="shared" si="126"/>
        <v>121.92407407407408</v>
      </c>
      <c r="FI147" s="45">
        <f t="shared" si="126"/>
        <v>122.00370370370371</v>
      </c>
      <c r="FJ147" s="45">
        <f t="shared" si="126"/>
        <v>122.07592592592592</v>
      </c>
      <c r="FK147" s="45">
        <f t="shared" si="126"/>
        <v>123.03333333333336</v>
      </c>
      <c r="FL147" s="45">
        <f t="shared" si="126"/>
        <v>123.1648148148148</v>
      </c>
      <c r="FM147" s="45">
        <f t="shared" si="126"/>
        <v>122.78703703703704</v>
      </c>
      <c r="FN147" s="45">
        <f t="shared" si="126"/>
        <v>122.47407407407408</v>
      </c>
      <c r="FO147" s="45">
        <f t="shared" si="126"/>
        <v>122.41851851851852</v>
      </c>
      <c r="FP147" s="45">
        <f t="shared" si="126"/>
        <v>122.12222222222223</v>
      </c>
      <c r="FQ147" s="45">
        <f t="shared" si="126"/>
        <v>123.21666666666667</v>
      </c>
      <c r="FR147" s="36">
        <f t="shared" si="126"/>
        <v>123.47407407407408</v>
      </c>
      <c r="FS147" s="36">
        <f t="shared" si="126"/>
        <v>124.1</v>
      </c>
      <c r="FT147" s="36">
        <f t="shared" si="126"/>
        <v>124.22037037037036</v>
      </c>
      <c r="FU147" s="36">
        <f t="shared" si="126"/>
        <v>124.41851851851851</v>
      </c>
      <c r="FV147" s="36">
        <f t="shared" si="126"/>
        <v>124.62222222222221</v>
      </c>
      <c r="FW147" s="36">
        <f t="shared" si="126"/>
        <v>126.77777777777777</v>
      </c>
      <c r="FX147" s="36">
        <f t="shared" si="126"/>
        <v>127.15925925925927</v>
      </c>
      <c r="FY147" s="36">
        <f t="shared" si="126"/>
        <v>127.38148148148149</v>
      </c>
      <c r="FZ147" s="36">
        <f t="shared" si="126"/>
        <v>127.72962962962963</v>
      </c>
      <c r="GA147" s="36">
        <f t="shared" si="126"/>
        <v>127.93333333333332</v>
      </c>
      <c r="GB147" s="36">
        <f t="shared" si="126"/>
        <v>128.12777777777779</v>
      </c>
    </row>
    <row r="148" spans="1:187" x14ac:dyDescent="0.25">
      <c r="A148" t="s">
        <v>319</v>
      </c>
      <c r="B148" s="37">
        <f>SUM(B149:B153)</f>
        <v>21</v>
      </c>
      <c r="C148" s="38">
        <f t="shared" ref="C148:BJ148" si="127">(C149*$B$149+C150*$B$150+C151*$B$151+C152*$B$152+C153*$B$153)/$B$148</f>
        <v>101.93333333333332</v>
      </c>
      <c r="D148" s="38">
        <f t="shared" si="127"/>
        <v>101.97142857142858</v>
      </c>
      <c r="E148" s="38">
        <f t="shared" si="127"/>
        <v>101.97142857142858</v>
      </c>
      <c r="F148" s="38">
        <f t="shared" si="127"/>
        <v>102.27619047619048</v>
      </c>
      <c r="G148" s="38">
        <f t="shared" si="127"/>
        <v>101.41904761904763</v>
      </c>
      <c r="H148" s="38">
        <f t="shared" si="127"/>
        <v>101.70476190476191</v>
      </c>
      <c r="I148" s="38">
        <f t="shared" si="127"/>
        <v>102.44285714285714</v>
      </c>
      <c r="J148" s="38">
        <f t="shared" si="127"/>
        <v>105</v>
      </c>
      <c r="K148" s="38">
        <f t="shared" si="127"/>
        <v>105.29047619047621</v>
      </c>
      <c r="L148" s="38">
        <f t="shared" si="127"/>
        <v>105.78571428571429</v>
      </c>
      <c r="M148" s="38">
        <f t="shared" si="127"/>
        <v>106.62380952380951</v>
      </c>
      <c r="N148" s="38">
        <f t="shared" si="127"/>
        <v>107.57619047619048</v>
      </c>
      <c r="O148" s="38">
        <f t="shared" si="127"/>
        <v>108.08571428571429</v>
      </c>
      <c r="P148" s="38">
        <f t="shared" si="127"/>
        <v>109.16190476190476</v>
      </c>
      <c r="Q148" s="38">
        <f t="shared" si="127"/>
        <v>109.16190476190476</v>
      </c>
      <c r="R148" s="38">
        <f t="shared" si="127"/>
        <v>111.84761904761906</v>
      </c>
      <c r="S148" s="38">
        <f t="shared" si="127"/>
        <v>111.84761904761906</v>
      </c>
      <c r="T148" s="38">
        <f t="shared" si="127"/>
        <v>111.84761904761906</v>
      </c>
      <c r="U148" s="38">
        <f t="shared" si="127"/>
        <v>111.84761904761906</v>
      </c>
      <c r="V148" s="38">
        <f t="shared" si="127"/>
        <v>112.45714285714287</v>
      </c>
      <c r="W148" s="38">
        <f t="shared" si="127"/>
        <v>113.48571428571428</v>
      </c>
      <c r="X148" s="38">
        <f t="shared" si="127"/>
        <v>114.62380952380954</v>
      </c>
      <c r="Y148" s="38">
        <f t="shared" si="127"/>
        <v>114.62380952380954</v>
      </c>
      <c r="Z148" s="38">
        <f t="shared" si="127"/>
        <v>114.68095238095239</v>
      </c>
      <c r="AA148" s="38">
        <f t="shared" si="127"/>
        <v>115.12857142857142</v>
      </c>
      <c r="AB148" s="38">
        <f t="shared" si="127"/>
        <v>115.71428571428571</v>
      </c>
      <c r="AC148" s="38">
        <f t="shared" si="127"/>
        <v>116.11428571428571</v>
      </c>
      <c r="AD148" s="38">
        <f t="shared" si="127"/>
        <v>116.11428571428571</v>
      </c>
      <c r="AE148" s="38">
        <f t="shared" si="127"/>
        <v>117.22857142857144</v>
      </c>
      <c r="AF148" s="38">
        <f t="shared" si="127"/>
        <v>117.54761904761905</v>
      </c>
      <c r="AG148" s="38">
        <f t="shared" si="127"/>
        <v>118.46190476190475</v>
      </c>
      <c r="AH148" s="38">
        <f t="shared" si="127"/>
        <v>118.46190476190475</v>
      </c>
      <c r="AI148" s="38">
        <f t="shared" si="127"/>
        <v>121.07619047619049</v>
      </c>
      <c r="AJ148" s="38">
        <f t="shared" si="127"/>
        <v>121.68571428571427</v>
      </c>
      <c r="AK148" s="38">
        <f t="shared" si="127"/>
        <v>122.73809523809524</v>
      </c>
      <c r="AL148" s="38">
        <f t="shared" si="127"/>
        <v>122.73809523809524</v>
      </c>
      <c r="AM148" s="38">
        <f t="shared" si="127"/>
        <v>124.94285714285715</v>
      </c>
      <c r="AN148" s="38">
        <f t="shared" si="127"/>
        <v>124.94285714285715</v>
      </c>
      <c r="AO148" s="38">
        <f t="shared" si="127"/>
        <v>124.94285714285715</v>
      </c>
      <c r="AP148" s="38">
        <f t="shared" si="127"/>
        <v>133.69999999999999</v>
      </c>
      <c r="AQ148" s="38">
        <f t="shared" si="127"/>
        <v>134.15714285714287</v>
      </c>
      <c r="AR148" s="38">
        <f t="shared" si="127"/>
        <v>134.63333333333335</v>
      </c>
      <c r="AS148" s="38">
        <f t="shared" si="127"/>
        <v>135.22857142857143</v>
      </c>
      <c r="AT148" s="38">
        <f t="shared" si="127"/>
        <v>135.86190476190478</v>
      </c>
      <c r="AU148" s="38">
        <f t="shared" si="127"/>
        <v>135.94761904761904</v>
      </c>
      <c r="AV148" s="38">
        <f t="shared" si="127"/>
        <v>136.25238095238097</v>
      </c>
      <c r="AW148" s="38">
        <f t="shared" si="127"/>
        <v>136.25238095238097</v>
      </c>
      <c r="AX148" s="38">
        <f t="shared" si="127"/>
        <v>136.25238095238097</v>
      </c>
      <c r="AY148" s="38">
        <f t="shared" si="127"/>
        <v>136.38095238095238</v>
      </c>
      <c r="AZ148" s="38">
        <f t="shared" si="127"/>
        <v>136.38095238095238</v>
      </c>
      <c r="BA148" s="38">
        <f t="shared" si="127"/>
        <v>133.9047619047619</v>
      </c>
      <c r="BB148" s="38">
        <f t="shared" si="127"/>
        <v>134.0190476190476</v>
      </c>
      <c r="BC148" s="38">
        <f t="shared" si="127"/>
        <v>134.0190476190476</v>
      </c>
      <c r="BD148" s="38">
        <f t="shared" si="127"/>
        <v>133.96190476190475</v>
      </c>
      <c r="BE148" s="38">
        <f t="shared" si="127"/>
        <v>136.00952380952381</v>
      </c>
      <c r="BF148" s="38">
        <f t="shared" si="127"/>
        <v>137.71904761904761</v>
      </c>
      <c r="BG148" s="38">
        <f t="shared" si="127"/>
        <v>140.66190476190474</v>
      </c>
      <c r="BH148" s="38">
        <f t="shared" si="127"/>
        <v>140.66190476190474</v>
      </c>
      <c r="BI148" s="38">
        <f t="shared" si="127"/>
        <v>140.66190476190474</v>
      </c>
      <c r="BJ148" s="38">
        <f t="shared" si="127"/>
        <v>140.66190476190474</v>
      </c>
      <c r="BK148" s="37">
        <f>SUM(BK149:BK153)</f>
        <v>26</v>
      </c>
      <c r="BL148" s="38">
        <f>(BL149*$BK$149+BL150*$BK$150+BL151*$BK$151+BL152*$BK$152+BL153*$BK$153)/$BK$148</f>
        <v>104.71153846153847</v>
      </c>
      <c r="BM148" s="38">
        <f t="shared" ref="BM148:DS148" si="128">(BM149*$BK$149+BM150*$BK$150+BM151*$BK$151+BM152*$BK$152+BM153*$BK$153)/$BK$148</f>
        <v>106.73076923076923</v>
      </c>
      <c r="BN148" s="38">
        <f t="shared" si="128"/>
        <v>106.73076923076923</v>
      </c>
      <c r="BO148" s="38">
        <f t="shared" si="128"/>
        <v>107.94230769230769</v>
      </c>
      <c r="BP148" s="38">
        <f t="shared" si="128"/>
        <v>107.94230769230769</v>
      </c>
      <c r="BQ148" s="38">
        <f t="shared" si="128"/>
        <v>108.30769230769231</v>
      </c>
      <c r="BR148" s="38">
        <f t="shared" si="128"/>
        <v>115.23076923076923</v>
      </c>
      <c r="BS148" s="38">
        <f t="shared" si="128"/>
        <v>116.04615384615384</v>
      </c>
      <c r="BT148" s="38">
        <f t="shared" si="128"/>
        <v>116.04615384615384</v>
      </c>
      <c r="BU148" s="38">
        <f t="shared" si="128"/>
        <v>116.53076923076924</v>
      </c>
      <c r="BV148" s="38">
        <f t="shared" si="128"/>
        <v>116.93076923076924</v>
      </c>
      <c r="BW148" s="38">
        <f t="shared" si="128"/>
        <v>119.66923076923078</v>
      </c>
      <c r="BX148" s="38">
        <f t="shared" si="128"/>
        <v>119.66923076923078</v>
      </c>
      <c r="BY148" s="38">
        <f t="shared" si="128"/>
        <v>119.66923076923078</v>
      </c>
      <c r="BZ148" s="38">
        <f t="shared" si="128"/>
        <v>120.06153846153848</v>
      </c>
      <c r="CA148" s="38">
        <f t="shared" si="128"/>
        <v>120.4769230769231</v>
      </c>
      <c r="CB148" s="38">
        <f t="shared" si="128"/>
        <v>120.4769230769231</v>
      </c>
      <c r="CC148" s="38">
        <f t="shared" si="128"/>
        <v>120.4769230769231</v>
      </c>
      <c r="CD148" s="38">
        <f t="shared" si="128"/>
        <v>120.92692307692309</v>
      </c>
      <c r="CE148" s="38">
        <f t="shared" si="128"/>
        <v>121.67692307692309</v>
      </c>
      <c r="CF148" s="38">
        <f t="shared" si="128"/>
        <v>121.82692307692308</v>
      </c>
      <c r="CG148" s="38">
        <f t="shared" si="128"/>
        <v>122.77307692307694</v>
      </c>
      <c r="CH148" s="38">
        <f t="shared" si="128"/>
        <v>122.77307692307694</v>
      </c>
      <c r="CI148" s="38">
        <f t="shared" si="128"/>
        <v>123.47307692307693</v>
      </c>
      <c r="CJ148" s="38">
        <f t="shared" si="128"/>
        <v>121.98076923076923</v>
      </c>
      <c r="CK148" s="38">
        <f t="shared" si="128"/>
        <v>120.28846153846153</v>
      </c>
      <c r="CL148" s="38">
        <f t="shared" si="128"/>
        <v>120.23846153846154</v>
      </c>
      <c r="CM148" s="38">
        <f t="shared" si="128"/>
        <v>120.53846153846153</v>
      </c>
      <c r="CN148" s="38">
        <f t="shared" si="128"/>
        <v>120.53846153846153</v>
      </c>
      <c r="CO148" s="38">
        <f t="shared" si="128"/>
        <v>120.56153846153846</v>
      </c>
      <c r="CP148" s="38">
        <f t="shared" si="128"/>
        <v>121.64230769230768</v>
      </c>
      <c r="CQ148" s="38">
        <f t="shared" si="128"/>
        <v>122.19999999999999</v>
      </c>
      <c r="CR148" s="38">
        <f t="shared" si="128"/>
        <v>122.5</v>
      </c>
      <c r="CS148" s="38">
        <f t="shared" si="128"/>
        <v>123.99615384615385</v>
      </c>
      <c r="CT148" s="38">
        <f t="shared" si="128"/>
        <v>124.85769230769232</v>
      </c>
      <c r="CU148" s="38">
        <f t="shared" si="128"/>
        <v>126.5423076923077</v>
      </c>
      <c r="CV148" s="38">
        <f t="shared" si="128"/>
        <v>127.16538461538462</v>
      </c>
      <c r="CW148" s="38">
        <f t="shared" si="128"/>
        <v>128.76538461538459</v>
      </c>
      <c r="CX148" s="38">
        <f t="shared" si="128"/>
        <v>129.94999999999999</v>
      </c>
      <c r="CY148" s="38">
        <f t="shared" si="128"/>
        <v>135.1192307692308</v>
      </c>
      <c r="CZ148" s="38">
        <f t="shared" si="128"/>
        <v>135.94615384615386</v>
      </c>
      <c r="DA148" s="38">
        <f t="shared" si="128"/>
        <v>135.94615384615386</v>
      </c>
      <c r="DB148" s="38">
        <f t="shared" si="128"/>
        <v>136.32692307692307</v>
      </c>
      <c r="DC148" s="38">
        <f t="shared" si="128"/>
        <v>136.32692307692307</v>
      </c>
      <c r="DD148" s="38">
        <f t="shared" si="128"/>
        <v>139.31538461538463</v>
      </c>
      <c r="DE148" s="38">
        <f t="shared" si="128"/>
        <v>139.83076923076922</v>
      </c>
      <c r="DF148" s="38">
        <f t="shared" si="128"/>
        <v>141.72307692307692</v>
      </c>
      <c r="DG148" s="38">
        <f t="shared" si="128"/>
        <v>144.37307692307692</v>
      </c>
      <c r="DH148" s="38">
        <f t="shared" si="128"/>
        <v>144.55769230769232</v>
      </c>
      <c r="DI148" s="38">
        <f t="shared" si="128"/>
        <v>145.15</v>
      </c>
      <c r="DJ148" s="38">
        <f t="shared" si="128"/>
        <v>145.83846153846156</v>
      </c>
      <c r="DK148" s="38">
        <f t="shared" si="128"/>
        <v>146.34230769230768</v>
      </c>
      <c r="DL148" s="38">
        <f t="shared" si="128"/>
        <v>146.34230769230768</v>
      </c>
      <c r="DM148" s="38">
        <f>(DM149*$BK$149+DM150*$BK$150+DM151*$BK$151+DM152*$BK$152+DM153*$BK$153)/$BK$148</f>
        <v>147.21923076923079</v>
      </c>
      <c r="DN148" s="38">
        <f>(DN149*$BK$149+DN150*$BK$150+DN151*$BK$151+DN152*$BK$152+DN153*$BK$153)/$BK$148</f>
        <v>148.02307692307693</v>
      </c>
      <c r="DO148" s="38">
        <f>(DO149*$BK$149+DO150*$BK$150+DO151*$BK$151+DO152*$BK$152+DO153*$BK$153)/$BK$148</f>
        <v>148.71923076923079</v>
      </c>
      <c r="DP148" s="38">
        <f t="shared" si="128"/>
        <v>148.73076923076923</v>
      </c>
      <c r="DQ148" s="38">
        <f t="shared" si="128"/>
        <v>148.93076923076922</v>
      </c>
      <c r="DR148" s="38">
        <f t="shared" si="128"/>
        <v>149.28076923076924</v>
      </c>
      <c r="DS148" s="38">
        <f t="shared" si="128"/>
        <v>149.50384615384615</v>
      </c>
      <c r="DT148" s="37">
        <f>SUM(DT149:DT153)</f>
        <v>20</v>
      </c>
      <c r="DU148" s="39">
        <f>(DU149*$DT$149+DU150*$DT$150+DU151*$DT$151+DU152*$DT$152+DU153*$DT$153)/$DT$148</f>
        <v>101.935</v>
      </c>
      <c r="DV148" s="39">
        <f t="shared" ref="DV148:GB148" si="129">(DV149*$DT$149+DV150*$DT$150+DV151*$DT$151+DV152*$DT$152+DV153*$DT$153)/$DT$148</f>
        <v>101.97</v>
      </c>
      <c r="DW148" s="39">
        <f t="shared" si="129"/>
        <v>102.69500000000001</v>
      </c>
      <c r="DX148" s="39">
        <f t="shared" si="129"/>
        <v>104.77500000000001</v>
      </c>
      <c r="DY148" s="39">
        <f t="shared" si="129"/>
        <v>105.22999999999999</v>
      </c>
      <c r="DZ148" s="39">
        <f t="shared" si="129"/>
        <v>106.3</v>
      </c>
      <c r="EA148" s="39">
        <f t="shared" si="129"/>
        <v>106.96</v>
      </c>
      <c r="EB148" s="39">
        <f t="shared" si="129"/>
        <v>106.88</v>
      </c>
      <c r="EC148" s="39">
        <f t="shared" si="129"/>
        <v>105.47999999999999</v>
      </c>
      <c r="ED148" s="39">
        <f t="shared" si="129"/>
        <v>106.245</v>
      </c>
      <c r="EE148" s="39">
        <f t="shared" si="129"/>
        <v>107.75</v>
      </c>
      <c r="EF148" s="39">
        <f t="shared" si="129"/>
        <v>108.285</v>
      </c>
      <c r="EG148" s="39">
        <f t="shared" si="129"/>
        <v>109.03500000000001</v>
      </c>
      <c r="EH148" s="39">
        <f t="shared" si="129"/>
        <v>109.045</v>
      </c>
      <c r="EI148" s="39">
        <f t="shared" si="129"/>
        <v>111.205</v>
      </c>
      <c r="EJ148" s="39">
        <f t="shared" si="129"/>
        <v>111.81500000000001</v>
      </c>
      <c r="EK148" s="39">
        <f t="shared" si="129"/>
        <v>112.59</v>
      </c>
      <c r="EL148" s="39">
        <f t="shared" si="129"/>
        <v>112.535</v>
      </c>
      <c r="EM148" s="39">
        <f t="shared" si="129"/>
        <v>113.005</v>
      </c>
      <c r="EN148" s="39">
        <f t="shared" si="129"/>
        <v>113.61500000000001</v>
      </c>
      <c r="EO148" s="39">
        <f t="shared" si="129"/>
        <v>114.07000000000001</v>
      </c>
      <c r="EP148" s="39">
        <f t="shared" si="129"/>
        <v>115.205</v>
      </c>
      <c r="EQ148" s="39">
        <f t="shared" si="129"/>
        <v>115.925</v>
      </c>
      <c r="ER148" s="39">
        <f t="shared" si="129"/>
        <v>116.39499999999998</v>
      </c>
      <c r="ES148" s="39">
        <f t="shared" si="129"/>
        <v>116.69000000000001</v>
      </c>
      <c r="ET148" s="39">
        <f t="shared" si="129"/>
        <v>117.41</v>
      </c>
      <c r="EU148" s="39">
        <f t="shared" si="129"/>
        <v>117.35999999999999</v>
      </c>
      <c r="EV148" s="39">
        <f t="shared" si="129"/>
        <v>117.35499999999999</v>
      </c>
      <c r="EW148" s="39">
        <f t="shared" si="129"/>
        <v>117.35499999999999</v>
      </c>
      <c r="EX148" s="39">
        <f t="shared" si="129"/>
        <v>117.45500000000001</v>
      </c>
      <c r="EY148" s="39">
        <f t="shared" si="129"/>
        <v>118.3</v>
      </c>
      <c r="EZ148" s="39">
        <f t="shared" si="129"/>
        <v>118.175</v>
      </c>
      <c r="FA148" s="39">
        <f t="shared" si="129"/>
        <v>118.35499999999999</v>
      </c>
      <c r="FB148" s="39">
        <f t="shared" si="129"/>
        <v>118.74499999999998</v>
      </c>
      <c r="FC148" s="39">
        <f t="shared" si="129"/>
        <v>119.2</v>
      </c>
      <c r="FD148" s="39">
        <f t="shared" si="129"/>
        <v>119.2</v>
      </c>
      <c r="FE148" s="39">
        <f t="shared" si="129"/>
        <v>118.58499999999999</v>
      </c>
      <c r="FF148" s="39">
        <f t="shared" si="129"/>
        <v>117.98000000000002</v>
      </c>
      <c r="FG148" s="39">
        <f t="shared" si="129"/>
        <v>118.29</v>
      </c>
      <c r="FH148" s="39">
        <f t="shared" si="129"/>
        <v>118.02000000000001</v>
      </c>
      <c r="FI148" s="39">
        <f t="shared" si="129"/>
        <v>118.31500000000001</v>
      </c>
      <c r="FJ148" s="39">
        <f t="shared" si="129"/>
        <v>118.50999999999999</v>
      </c>
      <c r="FK148" s="39">
        <f t="shared" si="129"/>
        <v>118.84</v>
      </c>
      <c r="FL148" s="39">
        <f t="shared" si="129"/>
        <v>118.9</v>
      </c>
      <c r="FM148" s="39">
        <f t="shared" si="129"/>
        <v>117.955</v>
      </c>
      <c r="FN148" s="39">
        <f t="shared" si="129"/>
        <v>117.10999999999999</v>
      </c>
      <c r="FO148" s="39">
        <f t="shared" si="129"/>
        <v>116.96</v>
      </c>
      <c r="FP148" s="39">
        <f t="shared" si="129"/>
        <v>116.16</v>
      </c>
      <c r="FQ148" s="39">
        <f t="shared" si="129"/>
        <v>117.3</v>
      </c>
      <c r="FR148" s="38">
        <f t="shared" si="129"/>
        <v>117.16500000000001</v>
      </c>
      <c r="FS148" s="38">
        <f t="shared" si="129"/>
        <v>118.01499999999999</v>
      </c>
      <c r="FT148" s="38">
        <f t="shared" si="129"/>
        <v>118.34</v>
      </c>
      <c r="FU148" s="38">
        <f t="shared" si="129"/>
        <v>118.56499999999998</v>
      </c>
      <c r="FV148" s="38">
        <f t="shared" si="129"/>
        <v>119.11500000000001</v>
      </c>
      <c r="FW148" s="38">
        <f t="shared" si="129"/>
        <v>121.08499999999999</v>
      </c>
      <c r="FX148" s="38">
        <f t="shared" si="129"/>
        <v>122.11499999999998</v>
      </c>
      <c r="FY148" s="38">
        <f t="shared" si="129"/>
        <v>122.26499999999999</v>
      </c>
      <c r="FZ148" s="38">
        <f t="shared" si="129"/>
        <v>123.01500000000001</v>
      </c>
      <c r="GA148" s="38">
        <f t="shared" si="129"/>
        <v>123.56500000000001</v>
      </c>
      <c r="GB148" s="38">
        <f t="shared" si="129"/>
        <v>123.88000000000002</v>
      </c>
    </row>
    <row r="149" spans="1:187" s="40" customFormat="1" ht="12" x14ac:dyDescent="0.2">
      <c r="A149" s="40" t="s">
        <v>320</v>
      </c>
      <c r="B149" s="41">
        <v>3</v>
      </c>
      <c r="C149" s="42">
        <v>100.1</v>
      </c>
      <c r="D149" s="42">
        <v>100.1</v>
      </c>
      <c r="E149" s="42">
        <v>100.1</v>
      </c>
      <c r="F149" s="42">
        <v>100.1</v>
      </c>
      <c r="G149" s="42">
        <v>100.1</v>
      </c>
      <c r="H149" s="42">
        <v>100.1</v>
      </c>
      <c r="I149" s="42">
        <v>100.1</v>
      </c>
      <c r="J149" s="42">
        <v>109.2</v>
      </c>
      <c r="K149" s="42">
        <v>110.7</v>
      </c>
      <c r="L149" s="42">
        <v>110.7</v>
      </c>
      <c r="M149" s="42">
        <v>110.7</v>
      </c>
      <c r="N149" s="42">
        <v>110.7</v>
      </c>
      <c r="O149" s="42">
        <v>111.6</v>
      </c>
      <c r="P149" s="42">
        <v>111.6</v>
      </c>
      <c r="Q149" s="42">
        <v>111.6</v>
      </c>
      <c r="R149" s="42">
        <v>120.2</v>
      </c>
      <c r="S149" s="42">
        <v>120.2</v>
      </c>
      <c r="T149" s="42">
        <v>120.2</v>
      </c>
      <c r="U149" s="42">
        <v>120.2</v>
      </c>
      <c r="V149" s="42">
        <v>125.8</v>
      </c>
      <c r="W149" s="42">
        <v>125.8</v>
      </c>
      <c r="X149" s="42">
        <v>125.8</v>
      </c>
      <c r="Y149" s="42">
        <v>125.8</v>
      </c>
      <c r="Z149" s="42">
        <v>125.8</v>
      </c>
      <c r="AA149" s="42">
        <v>125.8</v>
      </c>
      <c r="AB149" s="42">
        <v>125.8</v>
      </c>
      <c r="AC149" s="42">
        <v>125.8</v>
      </c>
      <c r="AD149" s="42">
        <v>125.8</v>
      </c>
      <c r="AE149" s="42">
        <v>125.8</v>
      </c>
      <c r="AF149" s="42">
        <v>125.8</v>
      </c>
      <c r="AG149" s="42">
        <v>130.6</v>
      </c>
      <c r="AH149" s="42">
        <v>130.6</v>
      </c>
      <c r="AI149" s="42">
        <v>130.6</v>
      </c>
      <c r="AJ149" s="42">
        <v>130.6</v>
      </c>
      <c r="AK149" s="42">
        <v>130.6</v>
      </c>
      <c r="AL149" s="42">
        <v>130.6</v>
      </c>
      <c r="AM149" s="42">
        <v>130.6</v>
      </c>
      <c r="AN149" s="42">
        <v>130.6</v>
      </c>
      <c r="AO149" s="42">
        <v>130.6</v>
      </c>
      <c r="AP149" s="42">
        <v>191.9</v>
      </c>
      <c r="AQ149" s="42">
        <v>191.9</v>
      </c>
      <c r="AR149" s="42">
        <v>191.9</v>
      </c>
      <c r="AS149" s="42">
        <v>191.9</v>
      </c>
      <c r="AT149" s="42">
        <v>191.9</v>
      </c>
      <c r="AU149" s="42">
        <v>191.9</v>
      </c>
      <c r="AV149" s="42">
        <v>191.9</v>
      </c>
      <c r="AW149" s="42">
        <v>191.9</v>
      </c>
      <c r="AX149" s="42">
        <v>191.9</v>
      </c>
      <c r="AY149" s="42">
        <v>191.9</v>
      </c>
      <c r="AZ149" s="42">
        <v>191.9</v>
      </c>
      <c r="BA149" s="42">
        <v>191.9</v>
      </c>
      <c r="BB149" s="42">
        <v>191.9</v>
      </c>
      <c r="BC149" s="42">
        <v>191.9</v>
      </c>
      <c r="BD149" s="42">
        <v>191.9</v>
      </c>
      <c r="BE149" s="42">
        <v>200.9</v>
      </c>
      <c r="BF149" s="42">
        <v>200.9</v>
      </c>
      <c r="BG149" s="42">
        <v>219.5</v>
      </c>
      <c r="BH149" s="42">
        <v>219.5</v>
      </c>
      <c r="BI149" s="42">
        <v>219.5</v>
      </c>
      <c r="BJ149" s="42">
        <v>219.5</v>
      </c>
      <c r="BK149" s="41">
        <v>4</v>
      </c>
      <c r="BL149" s="42">
        <v>114.1</v>
      </c>
      <c r="BM149" s="42">
        <v>114.1</v>
      </c>
      <c r="BN149" s="42">
        <v>114.1</v>
      </c>
      <c r="BO149" s="42">
        <v>114.1</v>
      </c>
      <c r="BP149" s="42">
        <v>114.1</v>
      </c>
      <c r="BQ149" s="42">
        <v>114.1</v>
      </c>
      <c r="BR149" s="42">
        <v>159.1</v>
      </c>
      <c r="BS149" s="42">
        <v>159.1</v>
      </c>
      <c r="BT149" s="42">
        <v>159.1</v>
      </c>
      <c r="BU149" s="42">
        <v>159.1</v>
      </c>
      <c r="BV149" s="42">
        <v>159.1</v>
      </c>
      <c r="BW149" s="42">
        <v>175.7</v>
      </c>
      <c r="BX149" s="42">
        <v>175.7</v>
      </c>
      <c r="BY149" s="42">
        <v>175.7</v>
      </c>
      <c r="BZ149" s="42">
        <v>175.7</v>
      </c>
      <c r="CA149" s="42">
        <v>175.7</v>
      </c>
      <c r="CB149" s="42">
        <v>175.7</v>
      </c>
      <c r="CC149" s="42">
        <v>175.7</v>
      </c>
      <c r="CD149" s="42">
        <v>175.7</v>
      </c>
      <c r="CE149" s="42">
        <v>175.7</v>
      </c>
      <c r="CF149" s="42">
        <v>175.7</v>
      </c>
      <c r="CG149" s="42">
        <v>175.7</v>
      </c>
      <c r="CH149" s="42">
        <v>175.7</v>
      </c>
      <c r="CI149" s="42">
        <v>175.7</v>
      </c>
      <c r="CJ149" s="42">
        <v>175.7</v>
      </c>
      <c r="CK149" s="42">
        <v>175.7</v>
      </c>
      <c r="CL149" s="42">
        <v>175.7</v>
      </c>
      <c r="CM149" s="42">
        <v>175.7</v>
      </c>
      <c r="CN149" s="42">
        <v>175.7</v>
      </c>
      <c r="CO149" s="42">
        <v>175.7</v>
      </c>
      <c r="CP149" s="42">
        <v>175.7</v>
      </c>
      <c r="CQ149" s="42">
        <v>178.5</v>
      </c>
      <c r="CR149" s="42">
        <v>178.5</v>
      </c>
      <c r="CS149" s="42">
        <v>178.5</v>
      </c>
      <c r="CT149" s="42">
        <v>184.1</v>
      </c>
      <c r="CU149" s="42">
        <v>184.1</v>
      </c>
      <c r="CV149" s="42">
        <v>187.8</v>
      </c>
      <c r="CW149" s="42">
        <v>187.8</v>
      </c>
      <c r="CX149" s="42">
        <v>187.8</v>
      </c>
      <c r="CY149" s="42">
        <v>217.5</v>
      </c>
      <c r="CZ149" s="42">
        <v>217.5</v>
      </c>
      <c r="DA149" s="42">
        <v>217.5</v>
      </c>
      <c r="DB149" s="42">
        <v>217.5</v>
      </c>
      <c r="DC149" s="42">
        <v>217.5</v>
      </c>
      <c r="DD149" s="42">
        <v>233.3</v>
      </c>
      <c r="DE149" s="42">
        <v>233.3</v>
      </c>
      <c r="DF149" s="42">
        <v>233.3</v>
      </c>
      <c r="DG149" s="42">
        <v>233.3</v>
      </c>
      <c r="DH149" s="42">
        <v>233.3</v>
      </c>
      <c r="DI149" s="42">
        <v>233.3</v>
      </c>
      <c r="DJ149" s="42">
        <v>233.3</v>
      </c>
      <c r="DK149" s="42">
        <v>233.3</v>
      </c>
      <c r="DL149" s="42">
        <v>233.3</v>
      </c>
      <c r="DM149" s="42">
        <v>233.3</v>
      </c>
      <c r="DN149" s="42">
        <v>236</v>
      </c>
      <c r="DO149" s="42">
        <v>238.6</v>
      </c>
      <c r="DP149" s="42">
        <v>238.6</v>
      </c>
      <c r="DQ149" s="42">
        <v>238.6</v>
      </c>
      <c r="DR149" s="42">
        <v>238.6</v>
      </c>
      <c r="DS149" s="42">
        <v>238.6</v>
      </c>
      <c r="DT149" s="41">
        <v>2</v>
      </c>
      <c r="DU149" s="42">
        <v>105</v>
      </c>
      <c r="DV149" s="42">
        <v>105</v>
      </c>
      <c r="DW149" s="42">
        <v>105</v>
      </c>
      <c r="DX149" s="42">
        <v>105</v>
      </c>
      <c r="DY149" s="42">
        <v>105</v>
      </c>
      <c r="DZ149" s="42">
        <v>105.5</v>
      </c>
      <c r="EA149" s="42">
        <v>105.5</v>
      </c>
      <c r="EB149" s="42">
        <v>105.5</v>
      </c>
      <c r="EC149" s="42">
        <v>106.7</v>
      </c>
      <c r="ED149" s="42">
        <v>106.7</v>
      </c>
      <c r="EE149" s="42">
        <v>106.8</v>
      </c>
      <c r="EF149" s="42">
        <v>106.8</v>
      </c>
      <c r="EG149" s="42">
        <v>106.8</v>
      </c>
      <c r="EH149" s="42">
        <v>106.8</v>
      </c>
      <c r="EI149" s="42">
        <v>106.8</v>
      </c>
      <c r="EJ149" s="42">
        <v>106.8</v>
      </c>
      <c r="EK149" s="42">
        <v>106.8</v>
      </c>
      <c r="EL149" s="42">
        <v>106.8</v>
      </c>
      <c r="EM149" s="42">
        <v>106.8</v>
      </c>
      <c r="EN149" s="42">
        <v>106.8</v>
      </c>
      <c r="EO149" s="42">
        <v>106.8</v>
      </c>
      <c r="EP149" s="42">
        <v>106.8</v>
      </c>
      <c r="EQ149" s="42">
        <v>106.8</v>
      </c>
      <c r="ER149" s="42">
        <v>106.8</v>
      </c>
      <c r="ES149" s="42">
        <v>106.8</v>
      </c>
      <c r="ET149" s="42">
        <v>107.4</v>
      </c>
      <c r="EU149" s="42">
        <v>107.4</v>
      </c>
      <c r="EV149" s="42">
        <v>107.4</v>
      </c>
      <c r="EW149" s="42">
        <v>107.4</v>
      </c>
      <c r="EX149" s="42">
        <v>107.4</v>
      </c>
      <c r="EY149" s="42">
        <v>107.4</v>
      </c>
      <c r="EZ149" s="42">
        <v>107.4</v>
      </c>
      <c r="FA149" s="42">
        <v>107.4</v>
      </c>
      <c r="FB149" s="42">
        <v>107.4</v>
      </c>
      <c r="FC149" s="42">
        <v>107.4</v>
      </c>
      <c r="FD149" s="42">
        <v>107.4</v>
      </c>
      <c r="FE149" s="42">
        <v>107.4</v>
      </c>
      <c r="FF149" s="42">
        <v>107.4</v>
      </c>
      <c r="FG149" s="42">
        <v>107.4</v>
      </c>
      <c r="FH149" s="42">
        <v>107.4</v>
      </c>
      <c r="FI149" s="42">
        <v>107.4</v>
      </c>
      <c r="FJ149" s="42">
        <v>107.4</v>
      </c>
      <c r="FK149" s="42">
        <v>107.4</v>
      </c>
      <c r="FL149" s="42">
        <v>107.4</v>
      </c>
      <c r="FM149" s="42">
        <v>107.4</v>
      </c>
      <c r="FN149" s="42">
        <v>107.4</v>
      </c>
      <c r="FO149" s="42">
        <v>107.4</v>
      </c>
      <c r="FP149" s="42">
        <v>107.4</v>
      </c>
      <c r="FQ149" s="42">
        <v>107.4</v>
      </c>
      <c r="FR149" s="42">
        <v>107.4</v>
      </c>
      <c r="FS149" s="42">
        <v>107.4</v>
      </c>
      <c r="FT149" s="42">
        <v>107.4</v>
      </c>
      <c r="FU149" s="42">
        <v>107.4</v>
      </c>
      <c r="FV149" s="42">
        <v>107.4</v>
      </c>
      <c r="FW149" s="42">
        <v>107.35</v>
      </c>
      <c r="FX149" s="42">
        <v>107.35</v>
      </c>
      <c r="FY149" s="42">
        <v>108.15</v>
      </c>
      <c r="FZ149" s="42">
        <v>108.15</v>
      </c>
      <c r="GA149" s="42">
        <v>108.15</v>
      </c>
      <c r="GB149" s="42">
        <v>108.15</v>
      </c>
    </row>
    <row r="150" spans="1:187" s="40" customFormat="1" ht="12" x14ac:dyDescent="0.2">
      <c r="A150" s="40" t="s">
        <v>321</v>
      </c>
      <c r="B150" s="41">
        <v>4</v>
      </c>
      <c r="C150" s="42">
        <v>107.1</v>
      </c>
      <c r="D150" s="42">
        <v>107.2</v>
      </c>
      <c r="E150" s="42">
        <v>107.2</v>
      </c>
      <c r="F150" s="42">
        <v>108.8</v>
      </c>
      <c r="G150" s="42">
        <v>108.8</v>
      </c>
      <c r="H150" s="42">
        <v>108.8</v>
      </c>
      <c r="I150" s="42">
        <v>108.8</v>
      </c>
      <c r="J150" s="42">
        <v>111</v>
      </c>
      <c r="K150" s="42">
        <v>111.1</v>
      </c>
      <c r="L150" s="42">
        <v>113.1</v>
      </c>
      <c r="M150" s="42">
        <v>113.1</v>
      </c>
      <c r="N150" s="42">
        <v>117.2</v>
      </c>
      <c r="O150" s="42">
        <v>117.2</v>
      </c>
      <c r="P150" s="42">
        <v>119.2</v>
      </c>
      <c r="Q150" s="42">
        <v>119.2</v>
      </c>
      <c r="R150" s="42">
        <v>124.5</v>
      </c>
      <c r="S150" s="42">
        <v>124.5</v>
      </c>
      <c r="T150" s="42">
        <v>124.5</v>
      </c>
      <c r="U150" s="42">
        <v>124.5</v>
      </c>
      <c r="V150" s="42">
        <v>123.2</v>
      </c>
      <c r="W150" s="42">
        <v>123.2</v>
      </c>
      <c r="X150" s="42">
        <v>123.2</v>
      </c>
      <c r="Y150" s="42">
        <v>123.2</v>
      </c>
      <c r="Z150" s="42">
        <v>123.2</v>
      </c>
      <c r="AA150" s="42">
        <v>123.2</v>
      </c>
      <c r="AB150" s="42">
        <v>124</v>
      </c>
      <c r="AC150" s="42">
        <v>124</v>
      </c>
      <c r="AD150" s="42">
        <v>124</v>
      </c>
      <c r="AE150" s="42">
        <v>124.9</v>
      </c>
      <c r="AF150" s="42">
        <v>125.9</v>
      </c>
      <c r="AG150" s="42">
        <v>127.1</v>
      </c>
      <c r="AH150" s="42">
        <v>127.1</v>
      </c>
      <c r="AI150" s="42">
        <v>139.80000000000001</v>
      </c>
      <c r="AJ150" s="42">
        <v>140.30000000000001</v>
      </c>
      <c r="AK150" s="42">
        <v>140.30000000000001</v>
      </c>
      <c r="AL150" s="42">
        <v>140.30000000000001</v>
      </c>
      <c r="AM150" s="42">
        <v>140.30000000000001</v>
      </c>
      <c r="AN150" s="42">
        <v>140.30000000000001</v>
      </c>
      <c r="AO150" s="42">
        <v>140.30000000000001</v>
      </c>
      <c r="AP150" s="42">
        <v>140.30000000000001</v>
      </c>
      <c r="AQ150" s="42">
        <v>141.5</v>
      </c>
      <c r="AR150" s="42">
        <v>141.5</v>
      </c>
      <c r="AS150" s="42">
        <v>143.80000000000001</v>
      </c>
      <c r="AT150" s="42">
        <v>143.80000000000001</v>
      </c>
      <c r="AU150" s="42">
        <v>143.80000000000001</v>
      </c>
      <c r="AV150" s="42">
        <v>145.4</v>
      </c>
      <c r="AW150" s="42">
        <v>145.4</v>
      </c>
      <c r="AX150" s="42">
        <v>145.4</v>
      </c>
      <c r="AY150" s="42">
        <v>145.4</v>
      </c>
      <c r="AZ150" s="42">
        <v>145.4</v>
      </c>
      <c r="BA150" s="42">
        <v>135.1</v>
      </c>
      <c r="BB150" s="42">
        <v>135.1</v>
      </c>
      <c r="BC150" s="42">
        <v>135.1</v>
      </c>
      <c r="BD150" s="42">
        <v>135.1</v>
      </c>
      <c r="BE150" s="42">
        <v>138.19999999999999</v>
      </c>
      <c r="BF150" s="42">
        <v>145.19999999999999</v>
      </c>
      <c r="BG150" s="42">
        <v>145.19999999999999</v>
      </c>
      <c r="BH150" s="42">
        <v>145.19999999999999</v>
      </c>
      <c r="BI150" s="42">
        <v>145.19999999999999</v>
      </c>
      <c r="BJ150" s="42">
        <v>145.19999999999999</v>
      </c>
      <c r="BK150" s="41">
        <v>6</v>
      </c>
      <c r="BL150" s="42">
        <v>105.7</v>
      </c>
      <c r="BM150" s="42">
        <v>111.2</v>
      </c>
      <c r="BN150" s="42">
        <v>111.2</v>
      </c>
      <c r="BO150" s="42">
        <v>111.2</v>
      </c>
      <c r="BP150" s="42">
        <v>111.2</v>
      </c>
      <c r="BQ150" s="42">
        <v>111.2</v>
      </c>
      <c r="BR150" s="42">
        <v>111.2</v>
      </c>
      <c r="BS150" s="42">
        <v>111.2</v>
      </c>
      <c r="BT150" s="42">
        <v>111.2</v>
      </c>
      <c r="BU150" s="42">
        <v>112</v>
      </c>
      <c r="BV150" s="42">
        <v>112</v>
      </c>
      <c r="BW150" s="42">
        <v>112.8</v>
      </c>
      <c r="BX150" s="42">
        <v>112.8</v>
      </c>
      <c r="BY150" s="42">
        <v>112.8</v>
      </c>
      <c r="BZ150" s="42">
        <v>113.9</v>
      </c>
      <c r="CA150" s="42">
        <v>113.9</v>
      </c>
      <c r="CB150" s="42">
        <v>113.9</v>
      </c>
      <c r="CC150" s="42">
        <v>113.9</v>
      </c>
      <c r="CD150" s="42">
        <v>113.9</v>
      </c>
      <c r="CE150" s="42">
        <v>113.9</v>
      </c>
      <c r="CF150" s="42">
        <v>113.9</v>
      </c>
      <c r="CG150" s="42">
        <v>115.7</v>
      </c>
      <c r="CH150" s="42">
        <v>115.7</v>
      </c>
      <c r="CI150" s="42">
        <v>115.7</v>
      </c>
      <c r="CJ150" s="42">
        <v>110.4</v>
      </c>
      <c r="CK150" s="42">
        <v>100.9</v>
      </c>
      <c r="CL150" s="42">
        <v>100.9</v>
      </c>
      <c r="CM150" s="42">
        <v>102.2</v>
      </c>
      <c r="CN150" s="42">
        <v>102.2</v>
      </c>
      <c r="CO150" s="42">
        <v>102.2</v>
      </c>
      <c r="CP150" s="42">
        <v>102.2</v>
      </c>
      <c r="CQ150" s="42">
        <v>102.2</v>
      </c>
      <c r="CR150" s="42">
        <v>102.2</v>
      </c>
      <c r="CS150" s="42">
        <v>104</v>
      </c>
      <c r="CT150" s="42">
        <v>104</v>
      </c>
      <c r="CU150" s="42">
        <v>109</v>
      </c>
      <c r="CV150" s="42">
        <v>109</v>
      </c>
      <c r="CW150" s="42">
        <v>114.5</v>
      </c>
      <c r="CX150" s="42">
        <v>119.2</v>
      </c>
      <c r="CY150" s="42">
        <v>119.2</v>
      </c>
      <c r="CZ150" s="42">
        <v>119.2</v>
      </c>
      <c r="DA150" s="42">
        <v>119.2</v>
      </c>
      <c r="DB150" s="42">
        <v>119.2</v>
      </c>
      <c r="DC150" s="42">
        <v>119.2</v>
      </c>
      <c r="DD150" s="42">
        <v>119.2</v>
      </c>
      <c r="DE150" s="42">
        <v>119.2</v>
      </c>
      <c r="DF150" s="42">
        <v>119.2</v>
      </c>
      <c r="DG150" s="42">
        <v>121.9</v>
      </c>
      <c r="DH150" s="42">
        <v>121.6</v>
      </c>
      <c r="DI150" s="42">
        <v>121.6</v>
      </c>
      <c r="DJ150" s="42">
        <v>121.6</v>
      </c>
      <c r="DK150" s="42">
        <v>124.2</v>
      </c>
      <c r="DL150" s="42">
        <v>124.2</v>
      </c>
      <c r="DM150" s="42">
        <v>127</v>
      </c>
      <c r="DN150" s="42">
        <v>127</v>
      </c>
      <c r="DO150" s="42">
        <v>127.5</v>
      </c>
      <c r="DP150" s="42">
        <v>127.5</v>
      </c>
      <c r="DQ150" s="42">
        <v>127.5</v>
      </c>
      <c r="DR150" s="42">
        <v>127.5</v>
      </c>
      <c r="DS150" s="42">
        <v>127.5</v>
      </c>
      <c r="DT150" s="41">
        <v>5</v>
      </c>
      <c r="DU150" s="42">
        <v>99.9</v>
      </c>
      <c r="DV150" s="42">
        <v>99.9</v>
      </c>
      <c r="DW150" s="42">
        <v>102.3</v>
      </c>
      <c r="DX150" s="42">
        <v>101.9</v>
      </c>
      <c r="DY150" s="42">
        <v>102</v>
      </c>
      <c r="DZ150" s="42">
        <v>105</v>
      </c>
      <c r="EA150" s="42">
        <v>106.2</v>
      </c>
      <c r="EB150" s="42">
        <v>105.9</v>
      </c>
      <c r="EC150" s="42">
        <v>105.8</v>
      </c>
      <c r="ED150" s="42">
        <v>107.5</v>
      </c>
      <c r="EE150" s="42">
        <v>107.6</v>
      </c>
      <c r="EF150" s="42">
        <v>107.6</v>
      </c>
      <c r="EG150" s="42">
        <v>108</v>
      </c>
      <c r="EH150" s="42">
        <v>107.9</v>
      </c>
      <c r="EI150" s="42">
        <v>110.8</v>
      </c>
      <c r="EJ150" s="42">
        <v>112.4</v>
      </c>
      <c r="EK150" s="42">
        <v>112.4</v>
      </c>
      <c r="EL150" s="42">
        <v>112.4</v>
      </c>
      <c r="EM150" s="42">
        <v>112.5</v>
      </c>
      <c r="EN150" s="42">
        <v>113.2</v>
      </c>
      <c r="EO150" s="42">
        <v>113.4</v>
      </c>
      <c r="EP150" s="42">
        <v>115.1</v>
      </c>
      <c r="EQ150" s="42">
        <v>115.7</v>
      </c>
      <c r="ER150" s="42">
        <v>116.5</v>
      </c>
      <c r="ES150" s="42">
        <v>116.6</v>
      </c>
      <c r="ET150" s="42">
        <v>116.6</v>
      </c>
      <c r="EU150" s="42">
        <v>116.4</v>
      </c>
      <c r="EV150" s="42">
        <v>116.4</v>
      </c>
      <c r="EW150" s="42">
        <v>116.4</v>
      </c>
      <c r="EX150" s="42">
        <v>116.5</v>
      </c>
      <c r="EY150" s="42">
        <v>117.3</v>
      </c>
      <c r="EZ150" s="42">
        <v>117.1</v>
      </c>
      <c r="FA150" s="42">
        <v>117.7</v>
      </c>
      <c r="FB150" s="42">
        <v>118.3</v>
      </c>
      <c r="FC150" s="42">
        <v>119.6</v>
      </c>
      <c r="FD150" s="42">
        <v>119.6</v>
      </c>
      <c r="FE150" s="42">
        <v>117.5</v>
      </c>
      <c r="FF150" s="42">
        <v>119.4</v>
      </c>
      <c r="FG150" s="42">
        <v>119.4</v>
      </c>
      <c r="FH150" s="42">
        <v>119.4</v>
      </c>
      <c r="FI150" s="42">
        <v>120.5</v>
      </c>
      <c r="FJ150" s="42">
        <v>121.3</v>
      </c>
      <c r="FK150" s="42">
        <v>122.5</v>
      </c>
      <c r="FL150" s="42">
        <v>123</v>
      </c>
      <c r="FM150" s="42">
        <v>123.9</v>
      </c>
      <c r="FN150" s="42">
        <v>124.6</v>
      </c>
      <c r="FO150" s="42">
        <v>124.8</v>
      </c>
      <c r="FP150" s="42">
        <v>125.1</v>
      </c>
      <c r="FQ150" s="42">
        <v>126.9</v>
      </c>
      <c r="FR150" s="42">
        <v>127.4</v>
      </c>
      <c r="FS150" s="42">
        <v>129.30000000000001</v>
      </c>
      <c r="FT150" s="42">
        <v>129.4</v>
      </c>
      <c r="FU150" s="42">
        <v>129.5</v>
      </c>
      <c r="FV150" s="42">
        <v>131.5</v>
      </c>
      <c r="FW150" s="42">
        <v>135</v>
      </c>
      <c r="FX150" s="42">
        <v>135</v>
      </c>
      <c r="FY150" s="42">
        <v>135.08000000000001</v>
      </c>
      <c r="FZ150" s="42">
        <v>135.88</v>
      </c>
      <c r="GA150" s="42">
        <v>135.96</v>
      </c>
      <c r="GB150" s="42">
        <v>135.96</v>
      </c>
    </row>
    <row r="151" spans="1:187" s="40" customFormat="1" ht="12" x14ac:dyDescent="0.2">
      <c r="A151" s="40" t="s">
        <v>322</v>
      </c>
      <c r="B151" s="41">
        <v>1</v>
      </c>
      <c r="C151" s="42">
        <v>100</v>
      </c>
      <c r="D151" s="42">
        <v>100</v>
      </c>
      <c r="E151" s="42">
        <v>100</v>
      </c>
      <c r="F151" s="42">
        <v>100</v>
      </c>
      <c r="G151" s="42">
        <v>100</v>
      </c>
      <c r="H151" s="42">
        <v>100</v>
      </c>
      <c r="I151" s="42">
        <v>102.3</v>
      </c>
      <c r="J151" s="42">
        <v>107.9</v>
      </c>
      <c r="K151" s="42">
        <v>107.9</v>
      </c>
      <c r="L151" s="42">
        <v>107.9</v>
      </c>
      <c r="M151" s="42">
        <v>113.5</v>
      </c>
      <c r="N151" s="42">
        <v>113.5</v>
      </c>
      <c r="O151" s="42">
        <v>113.5</v>
      </c>
      <c r="P151" s="42">
        <v>119.7</v>
      </c>
      <c r="Q151" s="42">
        <v>119.7</v>
      </c>
      <c r="R151" s="42">
        <v>119.7</v>
      </c>
      <c r="S151" s="42">
        <v>119.7</v>
      </c>
      <c r="T151" s="42">
        <v>119.7</v>
      </c>
      <c r="U151" s="42">
        <v>119.7</v>
      </c>
      <c r="V151" s="42">
        <v>119.7</v>
      </c>
      <c r="W151" s="42">
        <v>119.7</v>
      </c>
      <c r="X151" s="42">
        <v>124.4</v>
      </c>
      <c r="Y151" s="42">
        <v>124.4</v>
      </c>
      <c r="Z151" s="42">
        <v>124.4</v>
      </c>
      <c r="AA151" s="42">
        <v>124.2</v>
      </c>
      <c r="AB151" s="42">
        <v>133.30000000000001</v>
      </c>
      <c r="AC151" s="42">
        <v>133.30000000000001</v>
      </c>
      <c r="AD151" s="42">
        <v>133.30000000000001</v>
      </c>
      <c r="AE151" s="42">
        <v>136.30000000000001</v>
      </c>
      <c r="AF151" s="42">
        <v>135.4</v>
      </c>
      <c r="AG151" s="42">
        <v>135.4</v>
      </c>
      <c r="AH151" s="42">
        <v>135.4</v>
      </c>
      <c r="AI151" s="42">
        <v>139.5</v>
      </c>
      <c r="AJ151" s="42">
        <v>139.5</v>
      </c>
      <c r="AK151" s="42">
        <v>139.5</v>
      </c>
      <c r="AL151" s="42">
        <v>139.5</v>
      </c>
      <c r="AM151" s="42">
        <v>139.5</v>
      </c>
      <c r="AN151" s="42">
        <v>139.5</v>
      </c>
      <c r="AO151" s="42">
        <v>139.5</v>
      </c>
      <c r="AP151" s="42">
        <v>139.5</v>
      </c>
      <c r="AQ151" s="42">
        <v>139.5</v>
      </c>
      <c r="AR151" s="42">
        <v>149.5</v>
      </c>
      <c r="AS151" s="42">
        <v>152.80000000000001</v>
      </c>
      <c r="AT151" s="42">
        <v>152.80000000000001</v>
      </c>
      <c r="AU151" s="42">
        <v>154.6</v>
      </c>
      <c r="AV151" s="42">
        <v>154.6</v>
      </c>
      <c r="AW151" s="42">
        <v>154.6</v>
      </c>
      <c r="AX151" s="42">
        <v>154.6</v>
      </c>
      <c r="AY151" s="42">
        <v>157.30000000000001</v>
      </c>
      <c r="AZ151" s="42">
        <v>157.30000000000001</v>
      </c>
      <c r="BA151" s="42">
        <v>157.30000000000001</v>
      </c>
      <c r="BB151" s="42">
        <v>157.30000000000001</v>
      </c>
      <c r="BC151" s="42">
        <v>157.30000000000001</v>
      </c>
      <c r="BD151" s="42">
        <v>157.30000000000001</v>
      </c>
      <c r="BE151" s="42">
        <v>157.30000000000001</v>
      </c>
      <c r="BF151" s="42">
        <v>157.30000000000001</v>
      </c>
      <c r="BG151" s="42">
        <v>157.30000000000001</v>
      </c>
      <c r="BH151" s="42">
        <v>157.30000000000001</v>
      </c>
      <c r="BI151" s="42">
        <v>157.30000000000001</v>
      </c>
      <c r="BJ151" s="42">
        <v>157.30000000000001</v>
      </c>
      <c r="BK151" s="41">
        <v>1</v>
      </c>
      <c r="BL151" s="42">
        <v>104.9</v>
      </c>
      <c r="BM151" s="42">
        <v>104.9</v>
      </c>
      <c r="BN151" s="42">
        <v>104.9</v>
      </c>
      <c r="BO151" s="42">
        <v>106.9</v>
      </c>
      <c r="BP151" s="42">
        <v>106.9</v>
      </c>
      <c r="BQ151" s="42">
        <v>107.4</v>
      </c>
      <c r="BR151" s="42">
        <v>107.4</v>
      </c>
      <c r="BS151" s="42">
        <v>106.5</v>
      </c>
      <c r="BT151" s="42">
        <v>106.5</v>
      </c>
      <c r="BU151" s="42">
        <v>106.5</v>
      </c>
      <c r="BV151" s="42">
        <v>113</v>
      </c>
      <c r="BW151" s="42">
        <v>113</v>
      </c>
      <c r="BX151" s="42">
        <v>113</v>
      </c>
      <c r="BY151" s="42">
        <v>113</v>
      </c>
      <c r="BZ151" s="42">
        <v>113</v>
      </c>
      <c r="CA151" s="42">
        <v>114.4</v>
      </c>
      <c r="CB151" s="42">
        <v>114.4</v>
      </c>
      <c r="CC151" s="42">
        <v>114.4</v>
      </c>
      <c r="CD151" s="42">
        <v>114.4</v>
      </c>
      <c r="CE151" s="42">
        <v>114.4</v>
      </c>
      <c r="CF151" s="42">
        <v>114.4</v>
      </c>
      <c r="CG151" s="42">
        <v>126.4</v>
      </c>
      <c r="CH151" s="42">
        <v>126.4</v>
      </c>
      <c r="CI151" s="42">
        <v>126.4</v>
      </c>
      <c r="CJ151" s="42">
        <v>126.4</v>
      </c>
      <c r="CK151" s="42">
        <v>126.4</v>
      </c>
      <c r="CL151" s="42">
        <v>126.4</v>
      </c>
      <c r="CM151" s="42">
        <v>126.4</v>
      </c>
      <c r="CN151" s="42">
        <v>126.4</v>
      </c>
      <c r="CO151" s="42">
        <v>127</v>
      </c>
      <c r="CP151" s="42">
        <v>126.8</v>
      </c>
      <c r="CQ151" s="42">
        <v>130.69999999999999</v>
      </c>
      <c r="CR151" s="42">
        <v>130.69999999999999</v>
      </c>
      <c r="CS151" s="42">
        <v>130.69999999999999</v>
      </c>
      <c r="CT151" s="42">
        <v>130.69999999999999</v>
      </c>
      <c r="CU151" s="42">
        <v>131.19999999999999</v>
      </c>
      <c r="CV151" s="42">
        <v>131.19999999999999</v>
      </c>
      <c r="CW151" s="42">
        <v>132.1</v>
      </c>
      <c r="CX151" s="42">
        <v>132.1</v>
      </c>
      <c r="CY151" s="42">
        <v>132.1</v>
      </c>
      <c r="CZ151" s="42">
        <v>132.1</v>
      </c>
      <c r="DA151" s="42">
        <v>132.1</v>
      </c>
      <c r="DB151" s="42">
        <v>133.19999999999999</v>
      </c>
      <c r="DC151" s="42">
        <v>133.19999999999999</v>
      </c>
      <c r="DD151" s="42">
        <v>133.19999999999999</v>
      </c>
      <c r="DE151" s="42">
        <v>133.19999999999999</v>
      </c>
      <c r="DF151" s="42">
        <v>136.9</v>
      </c>
      <c r="DG151" s="42">
        <v>136.4</v>
      </c>
      <c r="DH151" s="42">
        <v>141.80000000000001</v>
      </c>
      <c r="DI151" s="42">
        <v>141.80000000000001</v>
      </c>
      <c r="DJ151" s="42">
        <v>142.80000000000001</v>
      </c>
      <c r="DK151" s="42">
        <v>144.19999999999999</v>
      </c>
      <c r="DL151" s="42">
        <v>144.19999999999999</v>
      </c>
      <c r="DM151" s="42">
        <v>144.19999999999999</v>
      </c>
      <c r="DN151" s="42">
        <v>144.19999999999999</v>
      </c>
      <c r="DO151" s="42">
        <v>144.19999999999999</v>
      </c>
      <c r="DP151" s="42">
        <v>144.5</v>
      </c>
      <c r="DQ151" s="42">
        <v>144.5</v>
      </c>
      <c r="DR151" s="42">
        <v>144.5</v>
      </c>
      <c r="DS151" s="42">
        <v>144.5</v>
      </c>
      <c r="DT151" s="41">
        <v>1</v>
      </c>
      <c r="DU151" s="42">
        <v>100.7</v>
      </c>
      <c r="DV151" s="42">
        <v>101.7</v>
      </c>
      <c r="DW151" s="42">
        <v>102.7</v>
      </c>
      <c r="DX151" s="42">
        <v>106.4</v>
      </c>
      <c r="DY151" s="42">
        <v>115</v>
      </c>
      <c r="DZ151" s="42">
        <v>115</v>
      </c>
      <c r="EA151" s="42">
        <v>115.6</v>
      </c>
      <c r="EB151" s="42">
        <v>115.5</v>
      </c>
      <c r="EC151" s="42">
        <v>115.6</v>
      </c>
      <c r="ED151" s="42">
        <v>114.9</v>
      </c>
      <c r="EE151" s="42">
        <v>117.9</v>
      </c>
      <c r="EF151" s="42">
        <v>119</v>
      </c>
      <c r="EG151" s="42">
        <v>120.3</v>
      </c>
      <c r="EH151" s="42">
        <v>121.6</v>
      </c>
      <c r="EI151" s="42">
        <v>123.3</v>
      </c>
      <c r="EJ151" s="42">
        <v>123.3</v>
      </c>
      <c r="EK151" s="42">
        <v>124.1</v>
      </c>
      <c r="EL151" s="42">
        <v>133.5</v>
      </c>
      <c r="EM151" s="42">
        <v>133.69999999999999</v>
      </c>
      <c r="EN151" s="42">
        <v>133.69999999999999</v>
      </c>
      <c r="EO151" s="42">
        <v>133.69999999999999</v>
      </c>
      <c r="EP151" s="42">
        <v>135.9</v>
      </c>
      <c r="EQ151" s="42">
        <v>135.9</v>
      </c>
      <c r="ER151" s="42">
        <v>137.1</v>
      </c>
      <c r="ES151" s="42">
        <v>137.1</v>
      </c>
      <c r="ET151" s="42">
        <v>137.1</v>
      </c>
      <c r="EU151" s="42">
        <v>137.1</v>
      </c>
      <c r="EV151" s="42">
        <v>137.30000000000001</v>
      </c>
      <c r="EW151" s="42">
        <v>137.30000000000001</v>
      </c>
      <c r="EX151" s="42">
        <v>137.30000000000001</v>
      </c>
      <c r="EY151" s="42">
        <v>137.30000000000001</v>
      </c>
      <c r="EZ151" s="42">
        <v>137.30000000000001</v>
      </c>
      <c r="FA151" s="42">
        <v>137.30000000000001</v>
      </c>
      <c r="FB151" s="42">
        <v>137.30000000000001</v>
      </c>
      <c r="FC151" s="42">
        <v>139.30000000000001</v>
      </c>
      <c r="FD151" s="42">
        <v>139.30000000000001</v>
      </c>
      <c r="FE151" s="42">
        <v>141.1</v>
      </c>
      <c r="FF151" s="42">
        <v>141.1</v>
      </c>
      <c r="FG151" s="42">
        <v>143.69999999999999</v>
      </c>
      <c r="FH151" s="42">
        <v>143.69999999999999</v>
      </c>
      <c r="FI151" s="42">
        <v>144.4</v>
      </c>
      <c r="FJ151" s="42">
        <v>143.4</v>
      </c>
      <c r="FK151" s="42">
        <v>143.4</v>
      </c>
      <c r="FL151" s="42">
        <v>144.19999999999999</v>
      </c>
      <c r="FM151" s="42">
        <v>144.19999999999999</v>
      </c>
      <c r="FN151" s="42">
        <v>143.6</v>
      </c>
      <c r="FO151" s="42">
        <v>144.69999999999999</v>
      </c>
      <c r="FP151" s="42">
        <v>145.19999999999999</v>
      </c>
      <c r="FQ151" s="42">
        <v>150.30000000000001</v>
      </c>
      <c r="FR151" s="42">
        <v>151.69999999999999</v>
      </c>
      <c r="FS151" s="42">
        <v>151.69999999999999</v>
      </c>
      <c r="FT151" s="42">
        <v>151.69999999999999</v>
      </c>
      <c r="FU151" s="42">
        <v>151.80000000000001</v>
      </c>
      <c r="FV151" s="42">
        <v>151.6</v>
      </c>
      <c r="FW151" s="42">
        <v>151.6</v>
      </c>
      <c r="FX151" s="42">
        <v>151.6</v>
      </c>
      <c r="FY151" s="42">
        <v>152.6</v>
      </c>
      <c r="FZ151" s="42">
        <v>152.6</v>
      </c>
      <c r="GA151" s="42">
        <v>153.4</v>
      </c>
      <c r="GB151" s="42">
        <v>153.9</v>
      </c>
    </row>
    <row r="152" spans="1:187" s="40" customFormat="1" ht="12" x14ac:dyDescent="0.2">
      <c r="A152" s="40" t="s">
        <v>323</v>
      </c>
      <c r="B152" s="41">
        <v>1</v>
      </c>
      <c r="C152" s="42">
        <v>103.5</v>
      </c>
      <c r="D152" s="42">
        <v>103.9</v>
      </c>
      <c r="E152" s="42">
        <v>103.9</v>
      </c>
      <c r="F152" s="42">
        <v>103.9</v>
      </c>
      <c r="G152" s="42">
        <v>103.9</v>
      </c>
      <c r="H152" s="42">
        <v>103.9</v>
      </c>
      <c r="I152" s="42">
        <v>103.9</v>
      </c>
      <c r="J152" s="42">
        <v>103.9</v>
      </c>
      <c r="K152" s="42">
        <v>103.9</v>
      </c>
      <c r="L152" s="42">
        <v>103.9</v>
      </c>
      <c r="M152" s="42">
        <v>103.9</v>
      </c>
      <c r="N152" s="42">
        <v>105.1</v>
      </c>
      <c r="O152" s="42">
        <v>108.3</v>
      </c>
      <c r="P152" s="42">
        <v>108.3</v>
      </c>
      <c r="Q152" s="42">
        <v>108.3</v>
      </c>
      <c r="R152" s="42">
        <v>117.7</v>
      </c>
      <c r="S152" s="42">
        <v>117.7</v>
      </c>
      <c r="T152" s="42">
        <v>117.7</v>
      </c>
      <c r="U152" s="42">
        <v>117.7</v>
      </c>
      <c r="V152" s="42">
        <v>117.7</v>
      </c>
      <c r="W152" s="42">
        <v>117.7</v>
      </c>
      <c r="X152" s="42">
        <v>117.7</v>
      </c>
      <c r="Y152" s="42">
        <v>117.7</v>
      </c>
      <c r="Z152" s="42">
        <v>117.7</v>
      </c>
      <c r="AA152" s="42">
        <v>117.7</v>
      </c>
      <c r="AB152" s="42">
        <v>117.7</v>
      </c>
      <c r="AC152" s="42">
        <v>117.7</v>
      </c>
      <c r="AD152" s="42">
        <v>117.7</v>
      </c>
      <c r="AE152" s="42">
        <v>117.7</v>
      </c>
      <c r="AF152" s="42">
        <v>117.7</v>
      </c>
      <c r="AG152" s="42">
        <v>117.7</v>
      </c>
      <c r="AH152" s="42">
        <v>117.7</v>
      </c>
      <c r="AI152" s="42">
        <v>117.7</v>
      </c>
      <c r="AJ152" s="42">
        <v>117.7</v>
      </c>
      <c r="AK152" s="42">
        <v>120.6</v>
      </c>
      <c r="AL152" s="42">
        <v>120.6</v>
      </c>
      <c r="AM152" s="42">
        <v>133.30000000000001</v>
      </c>
      <c r="AN152" s="42">
        <v>133.30000000000001</v>
      </c>
      <c r="AO152" s="42">
        <v>133.30000000000001</v>
      </c>
      <c r="AP152" s="42">
        <v>133.30000000000001</v>
      </c>
      <c r="AQ152" s="42">
        <v>133.30000000000001</v>
      </c>
      <c r="AR152" s="42">
        <v>133.30000000000001</v>
      </c>
      <c r="AS152" s="42">
        <v>133.30000000000001</v>
      </c>
      <c r="AT152" s="42">
        <v>137</v>
      </c>
      <c r="AU152" s="42">
        <v>137</v>
      </c>
      <c r="AV152" s="42">
        <v>137</v>
      </c>
      <c r="AW152" s="42">
        <v>137</v>
      </c>
      <c r="AX152" s="42">
        <v>137</v>
      </c>
      <c r="AY152" s="42">
        <v>137</v>
      </c>
      <c r="AZ152" s="42">
        <v>137</v>
      </c>
      <c r="BA152" s="42">
        <v>137</v>
      </c>
      <c r="BB152" s="42">
        <v>137</v>
      </c>
      <c r="BC152" s="42">
        <v>137</v>
      </c>
      <c r="BD152" s="42">
        <v>137</v>
      </c>
      <c r="BE152" s="42">
        <v>140.6</v>
      </c>
      <c r="BF152" s="42">
        <v>147.30000000000001</v>
      </c>
      <c r="BG152" s="42">
        <v>147.30000000000001</v>
      </c>
      <c r="BH152" s="42">
        <v>147.30000000000001</v>
      </c>
      <c r="BI152" s="42">
        <v>147.30000000000001</v>
      </c>
      <c r="BJ152" s="42">
        <v>147.30000000000001</v>
      </c>
      <c r="BK152" s="41">
        <v>2</v>
      </c>
      <c r="BL152" s="42">
        <v>101.8</v>
      </c>
      <c r="BM152" s="42">
        <v>103.1</v>
      </c>
      <c r="BN152" s="42">
        <v>103.1</v>
      </c>
      <c r="BO152" s="42">
        <v>105.5</v>
      </c>
      <c r="BP152" s="42">
        <v>105.5</v>
      </c>
      <c r="BQ152" s="42">
        <v>106.1</v>
      </c>
      <c r="BR152" s="42">
        <v>106.1</v>
      </c>
      <c r="BS152" s="42">
        <v>106.1</v>
      </c>
      <c r="BT152" s="42">
        <v>106.1</v>
      </c>
      <c r="BU152" s="42">
        <v>106.1</v>
      </c>
      <c r="BV152" s="42">
        <v>106.1</v>
      </c>
      <c r="BW152" s="42">
        <v>106.1</v>
      </c>
      <c r="BX152" s="42">
        <v>106.1</v>
      </c>
      <c r="BY152" s="42">
        <v>106.1</v>
      </c>
      <c r="BZ152" s="42">
        <v>107.9</v>
      </c>
      <c r="CA152" s="42">
        <v>112.6</v>
      </c>
      <c r="CB152" s="42">
        <v>112.6</v>
      </c>
      <c r="CC152" s="42">
        <v>112.6</v>
      </c>
      <c r="CD152" s="42">
        <v>112.6</v>
      </c>
      <c r="CE152" s="42">
        <v>112.6</v>
      </c>
      <c r="CF152" s="42">
        <v>112.6</v>
      </c>
      <c r="CG152" s="42">
        <v>113.5</v>
      </c>
      <c r="CH152" s="42">
        <v>113.5</v>
      </c>
      <c r="CI152" s="42">
        <v>113.5</v>
      </c>
      <c r="CJ152" s="42">
        <v>110</v>
      </c>
      <c r="CK152" s="42">
        <v>106.1</v>
      </c>
      <c r="CL152" s="42">
        <v>106.1</v>
      </c>
      <c r="CM152" s="42">
        <v>106.1</v>
      </c>
      <c r="CN152" s="42">
        <v>106.1</v>
      </c>
      <c r="CO152" s="42">
        <v>106.1</v>
      </c>
      <c r="CP152" s="42">
        <v>105.3</v>
      </c>
      <c r="CQ152" s="42">
        <v>105</v>
      </c>
      <c r="CR152" s="42">
        <v>105</v>
      </c>
      <c r="CS152" s="42">
        <v>106.7</v>
      </c>
      <c r="CT152" s="42">
        <v>106.7</v>
      </c>
      <c r="CU152" s="42">
        <v>111.4</v>
      </c>
      <c r="CV152" s="42">
        <v>112.1</v>
      </c>
      <c r="CW152" s="42">
        <v>110.1</v>
      </c>
      <c r="CX152" s="42">
        <v>110.1</v>
      </c>
      <c r="CY152" s="42">
        <v>110.1</v>
      </c>
      <c r="CZ152" s="42">
        <v>111.1</v>
      </c>
      <c r="DA152" s="42">
        <v>111.1</v>
      </c>
      <c r="DB152" s="42">
        <v>115.5</v>
      </c>
      <c r="DC152" s="42">
        <v>115.5</v>
      </c>
      <c r="DD152" s="42">
        <v>118.2</v>
      </c>
      <c r="DE152" s="42">
        <v>115.8</v>
      </c>
      <c r="DF152" s="42">
        <v>115.8</v>
      </c>
      <c r="DG152" s="42">
        <v>116.4</v>
      </c>
      <c r="DH152" s="42">
        <v>117</v>
      </c>
      <c r="DI152" s="42">
        <v>124.7</v>
      </c>
      <c r="DJ152" s="42">
        <v>124.7</v>
      </c>
      <c r="DK152" s="42">
        <v>124.7</v>
      </c>
      <c r="DL152" s="42">
        <v>124.7</v>
      </c>
      <c r="DM152" s="42">
        <v>127.7</v>
      </c>
      <c r="DN152" s="42">
        <v>134.69999999999999</v>
      </c>
      <c r="DO152" s="42">
        <v>135.1</v>
      </c>
      <c r="DP152" s="42">
        <v>135.1</v>
      </c>
      <c r="DQ152" s="42">
        <v>135.1</v>
      </c>
      <c r="DR152" s="42">
        <v>135.1</v>
      </c>
      <c r="DS152" s="42">
        <v>138</v>
      </c>
      <c r="DT152" s="41">
        <v>3</v>
      </c>
      <c r="DU152" s="42">
        <v>102</v>
      </c>
      <c r="DV152" s="42">
        <v>101.9</v>
      </c>
      <c r="DW152" s="42">
        <v>102.1</v>
      </c>
      <c r="DX152" s="42">
        <v>111.8</v>
      </c>
      <c r="DY152" s="42">
        <v>111.8</v>
      </c>
      <c r="DZ152" s="42">
        <v>111.8</v>
      </c>
      <c r="EA152" s="42">
        <v>114</v>
      </c>
      <c r="EB152" s="42">
        <v>113.7</v>
      </c>
      <c r="EC152" s="42">
        <v>104.3</v>
      </c>
      <c r="ED152" s="42">
        <v>104.4</v>
      </c>
      <c r="EE152" s="42">
        <v>112</v>
      </c>
      <c r="EF152" s="42">
        <v>114</v>
      </c>
      <c r="EG152" s="42">
        <v>114</v>
      </c>
      <c r="EH152" s="42">
        <v>113.5</v>
      </c>
      <c r="EI152" s="42">
        <v>115.3</v>
      </c>
      <c r="EJ152" s="42">
        <v>115.5</v>
      </c>
      <c r="EK152" s="42">
        <v>115.9</v>
      </c>
      <c r="EL152" s="42">
        <v>111.8</v>
      </c>
      <c r="EM152" s="42">
        <v>114.4</v>
      </c>
      <c r="EN152" s="42">
        <v>115.2</v>
      </c>
      <c r="EO152" s="42">
        <v>115.2</v>
      </c>
      <c r="EP152" s="42">
        <v>116.2</v>
      </c>
      <c r="EQ152" s="42">
        <v>116.7</v>
      </c>
      <c r="ER152" s="42">
        <v>117.8</v>
      </c>
      <c r="ES152" s="42">
        <v>119.6</v>
      </c>
      <c r="ET152" s="42">
        <v>122.2</v>
      </c>
      <c r="EU152" s="42">
        <v>122.2</v>
      </c>
      <c r="EV152" s="42">
        <v>122.1</v>
      </c>
      <c r="EW152" s="42">
        <v>122.1</v>
      </c>
      <c r="EX152" s="42">
        <v>122.3</v>
      </c>
      <c r="EY152" s="42">
        <v>122.1</v>
      </c>
      <c r="EZ152" s="42">
        <v>122.2</v>
      </c>
      <c r="FA152" s="42">
        <v>122.4</v>
      </c>
      <c r="FB152" s="42">
        <v>123.1</v>
      </c>
      <c r="FC152" s="42">
        <v>124.5</v>
      </c>
      <c r="FD152" s="42">
        <v>124.5</v>
      </c>
      <c r="FE152" s="42">
        <v>125.1</v>
      </c>
      <c r="FF152" s="42">
        <v>125.7</v>
      </c>
      <c r="FG152" s="42">
        <v>125.4</v>
      </c>
      <c r="FH152" s="42">
        <v>123.6</v>
      </c>
      <c r="FI152" s="42">
        <v>123.5</v>
      </c>
      <c r="FJ152" s="42">
        <v>123.5</v>
      </c>
      <c r="FK152" s="42">
        <v>123.7</v>
      </c>
      <c r="FL152" s="42">
        <v>123.3</v>
      </c>
      <c r="FM152" s="42">
        <v>122.7</v>
      </c>
      <c r="FN152" s="42">
        <v>122.7</v>
      </c>
      <c r="FO152" s="42">
        <v>123.4</v>
      </c>
      <c r="FP152" s="42">
        <v>124</v>
      </c>
      <c r="FQ152" s="42">
        <v>123.9</v>
      </c>
      <c r="FR152" s="42">
        <v>121.4</v>
      </c>
      <c r="FS152" s="42">
        <v>121.2</v>
      </c>
      <c r="FT152" s="42">
        <v>122</v>
      </c>
      <c r="FU152" s="42">
        <v>122.1</v>
      </c>
      <c r="FV152" s="42">
        <v>122.5</v>
      </c>
      <c r="FW152" s="42">
        <v>127.13333333333333</v>
      </c>
      <c r="FX152" s="42">
        <v>128.13333333333333</v>
      </c>
      <c r="FY152" s="42">
        <v>128.13333333333333</v>
      </c>
      <c r="FZ152" s="42">
        <v>128.33333333333334</v>
      </c>
      <c r="GA152" s="42">
        <v>129.4</v>
      </c>
      <c r="GB152" s="42">
        <v>129.73333333333335</v>
      </c>
    </row>
    <row r="153" spans="1:187" s="40" customFormat="1" ht="12" x14ac:dyDescent="0.2">
      <c r="A153" s="40" t="s">
        <v>324</v>
      </c>
      <c r="B153" s="41">
        <v>12</v>
      </c>
      <c r="C153" s="42">
        <v>100.7</v>
      </c>
      <c r="D153" s="42">
        <v>100.7</v>
      </c>
      <c r="E153" s="42">
        <v>100.7</v>
      </c>
      <c r="F153" s="42">
        <v>100.7</v>
      </c>
      <c r="G153" s="42">
        <v>99.2</v>
      </c>
      <c r="H153" s="42">
        <v>99.7</v>
      </c>
      <c r="I153" s="42">
        <v>100.8</v>
      </c>
      <c r="J153" s="42">
        <v>101.8</v>
      </c>
      <c r="K153" s="42">
        <v>101.9</v>
      </c>
      <c r="L153" s="42">
        <v>102.1</v>
      </c>
      <c r="M153" s="42">
        <v>103.1</v>
      </c>
      <c r="N153" s="42">
        <v>103.3</v>
      </c>
      <c r="O153" s="42">
        <v>103.7</v>
      </c>
      <c r="P153" s="42">
        <v>104.4</v>
      </c>
      <c r="Q153" s="42">
        <v>104.4</v>
      </c>
      <c r="R153" s="42">
        <v>104.4</v>
      </c>
      <c r="S153" s="42">
        <v>104.4</v>
      </c>
      <c r="T153" s="42">
        <v>104.4</v>
      </c>
      <c r="U153" s="42">
        <v>104.4</v>
      </c>
      <c r="V153" s="42">
        <v>104.5</v>
      </c>
      <c r="W153" s="42">
        <v>106.3</v>
      </c>
      <c r="X153" s="42">
        <v>107.9</v>
      </c>
      <c r="Y153" s="42">
        <v>107.9</v>
      </c>
      <c r="Z153" s="42">
        <v>108</v>
      </c>
      <c r="AA153" s="42">
        <v>108.8</v>
      </c>
      <c r="AB153" s="42">
        <v>108.8</v>
      </c>
      <c r="AC153" s="42">
        <v>109.5</v>
      </c>
      <c r="AD153" s="42">
        <v>109.5</v>
      </c>
      <c r="AE153" s="42">
        <v>110.9</v>
      </c>
      <c r="AF153" s="42">
        <v>111.2</v>
      </c>
      <c r="AG153" s="42">
        <v>111.2</v>
      </c>
      <c r="AH153" s="42">
        <v>111.2</v>
      </c>
      <c r="AI153" s="42">
        <v>111.2</v>
      </c>
      <c r="AJ153" s="42">
        <v>112.1</v>
      </c>
      <c r="AK153" s="42">
        <v>113.7</v>
      </c>
      <c r="AL153" s="42">
        <v>113.7</v>
      </c>
      <c r="AM153" s="42">
        <v>116.5</v>
      </c>
      <c r="AN153" s="42">
        <v>116.5</v>
      </c>
      <c r="AO153" s="42">
        <v>116.5</v>
      </c>
      <c r="AP153" s="42">
        <v>116.5</v>
      </c>
      <c r="AQ153" s="42">
        <v>116.9</v>
      </c>
      <c r="AR153" s="42">
        <v>116.9</v>
      </c>
      <c r="AS153" s="42">
        <v>116.9</v>
      </c>
      <c r="AT153" s="42">
        <v>117.7</v>
      </c>
      <c r="AU153" s="42">
        <v>117.7</v>
      </c>
      <c r="AV153" s="42">
        <v>117.7</v>
      </c>
      <c r="AW153" s="42">
        <v>117.7</v>
      </c>
      <c r="AX153" s="42">
        <v>117.7</v>
      </c>
      <c r="AY153" s="42">
        <v>117.7</v>
      </c>
      <c r="AZ153" s="42">
        <v>117.7</v>
      </c>
      <c r="BA153" s="42">
        <v>116.8</v>
      </c>
      <c r="BB153" s="42">
        <v>117</v>
      </c>
      <c r="BC153" s="42">
        <v>117</v>
      </c>
      <c r="BD153" s="42">
        <v>116.9</v>
      </c>
      <c r="BE153" s="42">
        <v>116.9</v>
      </c>
      <c r="BF153" s="42">
        <v>117</v>
      </c>
      <c r="BG153" s="42">
        <v>117.5</v>
      </c>
      <c r="BH153" s="42">
        <v>117.5</v>
      </c>
      <c r="BI153" s="42">
        <v>117.5</v>
      </c>
      <c r="BJ153" s="42">
        <v>117.5</v>
      </c>
      <c r="BK153" s="41">
        <v>13</v>
      </c>
      <c r="BL153" s="42">
        <v>101.8</v>
      </c>
      <c r="BM153" s="42">
        <v>103.1</v>
      </c>
      <c r="BN153" s="42">
        <v>103.1</v>
      </c>
      <c r="BO153" s="42">
        <v>105</v>
      </c>
      <c r="BP153" s="42">
        <v>105</v>
      </c>
      <c r="BQ153" s="42">
        <v>105.6</v>
      </c>
      <c r="BR153" s="42">
        <v>105.6</v>
      </c>
      <c r="BS153" s="42">
        <v>107.3</v>
      </c>
      <c r="BT153" s="42">
        <v>107.3</v>
      </c>
      <c r="BU153" s="42">
        <v>107.9</v>
      </c>
      <c r="BV153" s="42">
        <v>108.2</v>
      </c>
      <c r="BW153" s="42">
        <v>108.2</v>
      </c>
      <c r="BX153" s="42">
        <v>108.2</v>
      </c>
      <c r="BY153" s="42">
        <v>108.2</v>
      </c>
      <c r="BZ153" s="42">
        <v>108.2</v>
      </c>
      <c r="CA153" s="42">
        <v>108.2</v>
      </c>
      <c r="CB153" s="42">
        <v>108.2</v>
      </c>
      <c r="CC153" s="42">
        <v>108.2</v>
      </c>
      <c r="CD153" s="42">
        <v>109.1</v>
      </c>
      <c r="CE153" s="42">
        <v>110.6</v>
      </c>
      <c r="CF153" s="42">
        <v>110.9</v>
      </c>
      <c r="CG153" s="42">
        <v>110.9</v>
      </c>
      <c r="CH153" s="42">
        <v>110.9</v>
      </c>
      <c r="CI153" s="42">
        <v>112.3</v>
      </c>
      <c r="CJ153" s="42">
        <v>112.3</v>
      </c>
      <c r="CK153" s="42">
        <v>113.9</v>
      </c>
      <c r="CL153" s="42">
        <v>113.8</v>
      </c>
      <c r="CM153" s="42">
        <v>113.8</v>
      </c>
      <c r="CN153" s="42">
        <v>113.8</v>
      </c>
      <c r="CO153" s="42">
        <v>113.8</v>
      </c>
      <c r="CP153" s="42">
        <v>116.1</v>
      </c>
      <c r="CQ153" s="42">
        <v>116.1</v>
      </c>
      <c r="CR153" s="42">
        <v>116.7</v>
      </c>
      <c r="CS153" s="42">
        <v>118.6</v>
      </c>
      <c r="CT153" s="42">
        <v>118.6</v>
      </c>
      <c r="CU153" s="42">
        <v>118.9</v>
      </c>
      <c r="CV153" s="42">
        <v>118.9</v>
      </c>
      <c r="CW153" s="42">
        <v>119.8</v>
      </c>
      <c r="CX153" s="42">
        <v>120</v>
      </c>
      <c r="CY153" s="42">
        <v>121.2</v>
      </c>
      <c r="CZ153" s="42">
        <v>122.7</v>
      </c>
      <c r="DA153" s="42">
        <v>122.7</v>
      </c>
      <c r="DB153" s="42">
        <v>122.7</v>
      </c>
      <c r="DC153" s="42">
        <v>122.7</v>
      </c>
      <c r="DD153" s="42">
        <v>123.4</v>
      </c>
      <c r="DE153" s="42">
        <v>124.8</v>
      </c>
      <c r="DF153" s="42">
        <v>128.30000000000001</v>
      </c>
      <c r="DG153" s="42">
        <v>132.30000000000001</v>
      </c>
      <c r="DH153" s="42">
        <v>132.30000000000001</v>
      </c>
      <c r="DI153" s="42">
        <v>132.30000000000001</v>
      </c>
      <c r="DJ153" s="42">
        <v>133.6</v>
      </c>
      <c r="DK153" s="42">
        <v>133.30000000000001</v>
      </c>
      <c r="DL153" s="42">
        <v>133.30000000000001</v>
      </c>
      <c r="DM153" s="42">
        <v>133.30000000000001</v>
      </c>
      <c r="DN153" s="42">
        <v>133</v>
      </c>
      <c r="DO153" s="42">
        <v>133.30000000000001</v>
      </c>
      <c r="DP153" s="42">
        <v>133.30000000000001</v>
      </c>
      <c r="DQ153" s="42">
        <v>133.69999999999999</v>
      </c>
      <c r="DR153" s="42">
        <v>134.4</v>
      </c>
      <c r="DS153" s="42">
        <v>134.4</v>
      </c>
      <c r="DT153" s="41">
        <v>9</v>
      </c>
      <c r="DU153" s="42">
        <v>102.5</v>
      </c>
      <c r="DV153" s="42">
        <v>102.5</v>
      </c>
      <c r="DW153" s="42">
        <v>102.6</v>
      </c>
      <c r="DX153" s="42">
        <v>103.8</v>
      </c>
      <c r="DY153" s="42">
        <v>103.8</v>
      </c>
      <c r="DZ153" s="42">
        <v>104.4</v>
      </c>
      <c r="EA153" s="42">
        <v>104.4</v>
      </c>
      <c r="EB153" s="42">
        <v>104.5</v>
      </c>
      <c r="EC153" s="42">
        <v>104.3</v>
      </c>
      <c r="ED153" s="42">
        <v>105.1</v>
      </c>
      <c r="EE153" s="42">
        <v>105.5</v>
      </c>
      <c r="EF153" s="42">
        <v>105.9</v>
      </c>
      <c r="EG153" s="42">
        <v>107.2</v>
      </c>
      <c r="EH153" s="42">
        <v>107.3</v>
      </c>
      <c r="EI153" s="42">
        <v>109.7</v>
      </c>
      <c r="EJ153" s="42">
        <v>110.1</v>
      </c>
      <c r="EK153" s="42">
        <v>111.6</v>
      </c>
      <c r="EL153" s="42">
        <v>111.8</v>
      </c>
      <c r="EM153" s="42">
        <v>111.9</v>
      </c>
      <c r="EN153" s="42">
        <v>112.6</v>
      </c>
      <c r="EO153" s="42">
        <v>113.5</v>
      </c>
      <c r="EP153" s="42">
        <v>114.5</v>
      </c>
      <c r="EQ153" s="42">
        <v>115.6</v>
      </c>
      <c r="ER153" s="42">
        <v>115.7</v>
      </c>
      <c r="ES153" s="42">
        <v>115.7</v>
      </c>
      <c r="ET153" s="42">
        <v>116.3</v>
      </c>
      <c r="EU153" s="42">
        <v>116.3</v>
      </c>
      <c r="EV153" s="42">
        <v>116.3</v>
      </c>
      <c r="EW153" s="42">
        <v>116.3</v>
      </c>
      <c r="EX153" s="42">
        <v>116.4</v>
      </c>
      <c r="EY153" s="42">
        <v>117.9</v>
      </c>
      <c r="EZ153" s="42">
        <v>117.7</v>
      </c>
      <c r="FA153" s="42">
        <v>117.7</v>
      </c>
      <c r="FB153" s="42">
        <v>118</v>
      </c>
      <c r="FC153" s="42">
        <v>117.6</v>
      </c>
      <c r="FD153" s="42">
        <v>117.6</v>
      </c>
      <c r="FE153" s="42">
        <v>117</v>
      </c>
      <c r="FF153" s="42">
        <v>114.4</v>
      </c>
      <c r="FG153" s="42">
        <v>114.9</v>
      </c>
      <c r="FH153" s="42">
        <v>114.9</v>
      </c>
      <c r="FI153" s="42">
        <v>114.9</v>
      </c>
      <c r="FJ153" s="42">
        <v>115</v>
      </c>
      <c r="FK153" s="42">
        <v>115</v>
      </c>
      <c r="FL153" s="42">
        <v>114.9</v>
      </c>
      <c r="FM153" s="42">
        <v>112.5</v>
      </c>
      <c r="FN153" s="42">
        <v>110.3</v>
      </c>
      <c r="FO153" s="42">
        <v>109.5</v>
      </c>
      <c r="FP153" s="42">
        <v>107.3</v>
      </c>
      <c r="FQ153" s="42">
        <v>108.3</v>
      </c>
      <c r="FR153" s="42">
        <v>108.4</v>
      </c>
      <c r="FS153" s="42">
        <v>109.3</v>
      </c>
      <c r="FT153" s="42">
        <v>109.7</v>
      </c>
      <c r="FU153" s="42">
        <v>110.1</v>
      </c>
      <c r="FV153" s="42">
        <v>110.1</v>
      </c>
      <c r="FW153" s="42">
        <v>111</v>
      </c>
      <c r="FX153" s="42">
        <v>112.95555555555555</v>
      </c>
      <c r="FY153" s="42">
        <v>112.95555555555555</v>
      </c>
      <c r="FZ153" s="42">
        <v>114.11111111111111</v>
      </c>
      <c r="GA153" s="42">
        <v>114.84444444444443</v>
      </c>
      <c r="GB153" s="42">
        <v>115.37777777777777</v>
      </c>
    </row>
    <row r="154" spans="1:187" x14ac:dyDescent="0.25">
      <c r="A154" t="s">
        <v>325</v>
      </c>
      <c r="B154" s="37">
        <f>SUM(B155:B156)</f>
        <v>8</v>
      </c>
      <c r="C154" s="38">
        <f t="shared" ref="C154:BJ154" si="130">(C155*$B$155+C156*$B$156)/$B$154</f>
        <v>102.1375</v>
      </c>
      <c r="D154" s="38">
        <f t="shared" si="130"/>
        <v>102.1375</v>
      </c>
      <c r="E154" s="38">
        <f t="shared" si="130"/>
        <v>102.1375</v>
      </c>
      <c r="F154" s="38">
        <f t="shared" si="130"/>
        <v>102.1375</v>
      </c>
      <c r="G154" s="38">
        <f t="shared" si="130"/>
        <v>102.1375</v>
      </c>
      <c r="H154" s="38">
        <f t="shared" si="130"/>
        <v>102.1375</v>
      </c>
      <c r="I154" s="38">
        <f t="shared" si="130"/>
        <v>111.175</v>
      </c>
      <c r="J154" s="38">
        <f t="shared" si="130"/>
        <v>111.3625</v>
      </c>
      <c r="K154" s="38">
        <f t="shared" si="130"/>
        <v>109.8625</v>
      </c>
      <c r="L154" s="38">
        <f t="shared" si="130"/>
        <v>108.65</v>
      </c>
      <c r="M154" s="38">
        <f t="shared" si="130"/>
        <v>108.65</v>
      </c>
      <c r="N154" s="38">
        <f t="shared" si="130"/>
        <v>108.65</v>
      </c>
      <c r="O154" s="38">
        <f t="shared" si="130"/>
        <v>108.65</v>
      </c>
      <c r="P154" s="38">
        <f t="shared" si="130"/>
        <v>108.65</v>
      </c>
      <c r="Q154" s="38">
        <f t="shared" si="130"/>
        <v>113.77500000000001</v>
      </c>
      <c r="R154" s="38">
        <f t="shared" si="130"/>
        <v>113.77500000000001</v>
      </c>
      <c r="S154" s="38">
        <f t="shared" si="130"/>
        <v>113.77500000000001</v>
      </c>
      <c r="T154" s="38">
        <f t="shared" si="130"/>
        <v>113.77500000000001</v>
      </c>
      <c r="U154" s="38">
        <f t="shared" si="130"/>
        <v>114.375</v>
      </c>
      <c r="V154" s="38">
        <f t="shared" si="130"/>
        <v>114.375</v>
      </c>
      <c r="W154" s="38">
        <f t="shared" si="130"/>
        <v>116</v>
      </c>
      <c r="X154" s="38">
        <f t="shared" si="130"/>
        <v>116</v>
      </c>
      <c r="Y154" s="38">
        <f t="shared" si="130"/>
        <v>116</v>
      </c>
      <c r="Z154" s="38">
        <f t="shared" si="130"/>
        <v>116</v>
      </c>
      <c r="AA154" s="38">
        <f t="shared" si="130"/>
        <v>116</v>
      </c>
      <c r="AB154" s="38">
        <f t="shared" si="130"/>
        <v>116</v>
      </c>
      <c r="AC154" s="38">
        <f t="shared" si="130"/>
        <v>116</v>
      </c>
      <c r="AD154" s="38">
        <f t="shared" si="130"/>
        <v>116</v>
      </c>
      <c r="AE154" s="38">
        <f t="shared" si="130"/>
        <v>118.25</v>
      </c>
      <c r="AF154" s="38">
        <f t="shared" si="130"/>
        <v>118.25</v>
      </c>
      <c r="AG154" s="38">
        <f t="shared" si="130"/>
        <v>122.22499999999999</v>
      </c>
      <c r="AH154" s="38">
        <f t="shared" si="130"/>
        <v>122.22499999999999</v>
      </c>
      <c r="AI154" s="38">
        <f t="shared" si="130"/>
        <v>122.22499999999999</v>
      </c>
      <c r="AJ154" s="38">
        <f t="shared" si="130"/>
        <v>122.22499999999999</v>
      </c>
      <c r="AK154" s="38">
        <f t="shared" si="130"/>
        <v>122.22499999999999</v>
      </c>
      <c r="AL154" s="38">
        <f t="shared" si="130"/>
        <v>124.41249999999999</v>
      </c>
      <c r="AM154" s="38">
        <f t="shared" si="130"/>
        <v>124.41249999999999</v>
      </c>
      <c r="AN154" s="38">
        <f t="shared" si="130"/>
        <v>124.41249999999999</v>
      </c>
      <c r="AO154" s="38">
        <f t="shared" si="130"/>
        <v>124.41249999999999</v>
      </c>
      <c r="AP154" s="38">
        <f t="shared" si="130"/>
        <v>124.41249999999999</v>
      </c>
      <c r="AQ154" s="38">
        <f t="shared" si="130"/>
        <v>124.41249999999999</v>
      </c>
      <c r="AR154" s="38">
        <f t="shared" si="130"/>
        <v>124.41249999999999</v>
      </c>
      <c r="AS154" s="38">
        <f t="shared" si="130"/>
        <v>128.61250000000001</v>
      </c>
      <c r="AT154" s="38">
        <f t="shared" si="130"/>
        <v>128.61250000000001</v>
      </c>
      <c r="AU154" s="38">
        <f t="shared" si="130"/>
        <v>128.61250000000001</v>
      </c>
      <c r="AV154" s="38">
        <f t="shared" si="130"/>
        <v>128.61250000000001</v>
      </c>
      <c r="AW154" s="38">
        <f t="shared" si="130"/>
        <v>128.61250000000001</v>
      </c>
      <c r="AX154" s="38">
        <f t="shared" si="130"/>
        <v>130.98750000000001</v>
      </c>
      <c r="AY154" s="38">
        <f t="shared" si="130"/>
        <v>130.98750000000001</v>
      </c>
      <c r="AZ154" s="38">
        <f t="shared" si="130"/>
        <v>130.98750000000001</v>
      </c>
      <c r="BA154" s="38">
        <f t="shared" si="130"/>
        <v>129.9375</v>
      </c>
      <c r="BB154" s="38">
        <f t="shared" si="130"/>
        <v>129.41249999999999</v>
      </c>
      <c r="BC154" s="38">
        <f t="shared" si="130"/>
        <v>128.88749999999999</v>
      </c>
      <c r="BD154" s="38">
        <f t="shared" si="130"/>
        <v>128.88749999999999</v>
      </c>
      <c r="BE154" s="38">
        <f t="shared" si="130"/>
        <v>128.88749999999999</v>
      </c>
      <c r="BF154" s="38">
        <f t="shared" si="130"/>
        <v>128.88749999999999</v>
      </c>
      <c r="BG154" s="38">
        <f t="shared" si="130"/>
        <v>130.26249999999999</v>
      </c>
      <c r="BH154" s="38">
        <f t="shared" si="130"/>
        <v>130.26249999999999</v>
      </c>
      <c r="BI154" s="38">
        <f t="shared" si="130"/>
        <v>130.26249999999999</v>
      </c>
      <c r="BJ154" s="38">
        <f t="shared" si="130"/>
        <v>130.26249999999999</v>
      </c>
      <c r="BK154" s="37">
        <f>SUM(BK155:BK156)</f>
        <v>13</v>
      </c>
      <c r="BL154" s="38">
        <f>(BL155*$BK$155+BL156*$BK$156)/$BK$154</f>
        <v>101.02307692307694</v>
      </c>
      <c r="BM154" s="38">
        <f t="shared" ref="BM154:DS154" si="131">(BM155*$BK$155+BM156*$BK$156)/$BK$154</f>
        <v>101.80769230769231</v>
      </c>
      <c r="BN154" s="38">
        <f t="shared" si="131"/>
        <v>102.02307692307694</v>
      </c>
      <c r="BO154" s="38">
        <f t="shared" si="131"/>
        <v>102.02307692307694</v>
      </c>
      <c r="BP154" s="38">
        <f t="shared" si="131"/>
        <v>102.02307692307694</v>
      </c>
      <c r="BQ154" s="38">
        <f t="shared" si="131"/>
        <v>105.74615384615385</v>
      </c>
      <c r="BR154" s="38">
        <f t="shared" si="131"/>
        <v>105.74615384615385</v>
      </c>
      <c r="BS154" s="38">
        <f t="shared" si="131"/>
        <v>105.74615384615385</v>
      </c>
      <c r="BT154" s="38">
        <f t="shared" si="131"/>
        <v>105.74615384615385</v>
      </c>
      <c r="BU154" s="38">
        <f t="shared" si="131"/>
        <v>105.74615384615385</v>
      </c>
      <c r="BV154" s="38">
        <f t="shared" si="131"/>
        <v>104.45384615384616</v>
      </c>
      <c r="BW154" s="38">
        <f t="shared" si="131"/>
        <v>104.77692307692307</v>
      </c>
      <c r="BX154" s="38">
        <f t="shared" si="131"/>
        <v>104.77692307692307</v>
      </c>
      <c r="BY154" s="38">
        <f t="shared" si="131"/>
        <v>105.26153846153846</v>
      </c>
      <c r="BZ154" s="38">
        <f t="shared" si="131"/>
        <v>105.58461538461538</v>
      </c>
      <c r="CA154" s="38">
        <f t="shared" si="131"/>
        <v>105.58461538461538</v>
      </c>
      <c r="CB154" s="38">
        <f t="shared" si="131"/>
        <v>107.5</v>
      </c>
      <c r="CC154" s="38">
        <f t="shared" si="131"/>
        <v>107.5</v>
      </c>
      <c r="CD154" s="38">
        <f t="shared" si="131"/>
        <v>112.66923076923075</v>
      </c>
      <c r="CE154" s="38">
        <f t="shared" si="131"/>
        <v>112.66923076923075</v>
      </c>
      <c r="CF154" s="38">
        <f t="shared" si="131"/>
        <v>112.66923076923075</v>
      </c>
      <c r="CG154" s="38">
        <f t="shared" si="131"/>
        <v>112.66923076923075</v>
      </c>
      <c r="CH154" s="38">
        <f t="shared" si="131"/>
        <v>115.73846153846154</v>
      </c>
      <c r="CI154" s="38">
        <f t="shared" si="131"/>
        <v>115.73846153846154</v>
      </c>
      <c r="CJ154" s="38">
        <f t="shared" si="131"/>
        <v>115.73846153846154</v>
      </c>
      <c r="CK154" s="38">
        <f t="shared" si="131"/>
        <v>115.73846153846154</v>
      </c>
      <c r="CL154" s="38">
        <f t="shared" si="131"/>
        <v>116.29230769230767</v>
      </c>
      <c r="CM154" s="38">
        <f t="shared" si="131"/>
        <v>116.29230769230767</v>
      </c>
      <c r="CN154" s="38">
        <f t="shared" si="131"/>
        <v>116.29230769230767</v>
      </c>
      <c r="CO154" s="38">
        <f t="shared" si="131"/>
        <v>116.29230769230767</v>
      </c>
      <c r="CP154" s="38">
        <f t="shared" si="131"/>
        <v>123.95384615384616</v>
      </c>
      <c r="CQ154" s="38">
        <f t="shared" si="131"/>
        <v>124.22307692307693</v>
      </c>
      <c r="CR154" s="38">
        <f t="shared" si="131"/>
        <v>124.22307692307693</v>
      </c>
      <c r="CS154" s="38">
        <f t="shared" si="131"/>
        <v>124.00769230769232</v>
      </c>
      <c r="CT154" s="38">
        <f t="shared" si="131"/>
        <v>124.00769230769232</v>
      </c>
      <c r="CU154" s="38">
        <f t="shared" si="131"/>
        <v>124.00769230769232</v>
      </c>
      <c r="CV154" s="38">
        <f t="shared" si="131"/>
        <v>124.00769230769232</v>
      </c>
      <c r="CW154" s="38">
        <f t="shared" si="131"/>
        <v>129.27692307692308</v>
      </c>
      <c r="CX154" s="38">
        <f t="shared" si="131"/>
        <v>129.27692307692308</v>
      </c>
      <c r="CY154" s="38">
        <f t="shared" si="131"/>
        <v>129.27692307692308</v>
      </c>
      <c r="CZ154" s="38">
        <f t="shared" si="131"/>
        <v>129.43846153846155</v>
      </c>
      <c r="DA154" s="38">
        <f t="shared" si="131"/>
        <v>129.43846153846155</v>
      </c>
      <c r="DB154" s="38">
        <f t="shared" si="131"/>
        <v>134.77692307692308</v>
      </c>
      <c r="DC154" s="38">
        <f t="shared" si="131"/>
        <v>134.77692307692308</v>
      </c>
      <c r="DD154" s="38">
        <f t="shared" si="131"/>
        <v>134.77692307692308</v>
      </c>
      <c r="DE154" s="38">
        <f t="shared" si="131"/>
        <v>136.6076923076923</v>
      </c>
      <c r="DF154" s="38">
        <f t="shared" si="131"/>
        <v>135.0846153846154</v>
      </c>
      <c r="DG154" s="38">
        <f t="shared" si="131"/>
        <v>145.2076923076923</v>
      </c>
      <c r="DH154" s="38">
        <f t="shared" si="131"/>
        <v>145.2076923076923</v>
      </c>
      <c r="DI154" s="38">
        <f t="shared" si="131"/>
        <v>145.2076923076923</v>
      </c>
      <c r="DJ154" s="38">
        <f t="shared" si="131"/>
        <v>145.2076923076923</v>
      </c>
      <c r="DK154" s="38">
        <f t="shared" si="131"/>
        <v>145.48461538461535</v>
      </c>
      <c r="DL154" s="38">
        <f t="shared" si="131"/>
        <v>145.48461538461535</v>
      </c>
      <c r="DM154" s="38">
        <f t="shared" si="131"/>
        <v>145.48461538461535</v>
      </c>
      <c r="DN154" s="38">
        <f t="shared" si="131"/>
        <v>145.53076923076921</v>
      </c>
      <c r="DO154" s="38">
        <f t="shared" si="131"/>
        <v>145.53076923076921</v>
      </c>
      <c r="DP154" s="38">
        <f t="shared" si="131"/>
        <v>145.53076923076921</v>
      </c>
      <c r="DQ154" s="38">
        <f t="shared" si="131"/>
        <v>143.32307692307691</v>
      </c>
      <c r="DR154" s="38">
        <f t="shared" si="131"/>
        <v>143.32307692307691</v>
      </c>
      <c r="DS154" s="38">
        <f t="shared" si="131"/>
        <v>143.32307692307691</v>
      </c>
      <c r="DT154" s="37">
        <f>SUM(DT155:DT156)</f>
        <v>12</v>
      </c>
      <c r="DU154" s="39">
        <f>(DU155*$DT$155+DU156*$DT$156)/$DT$154</f>
        <v>99.333333333333329</v>
      </c>
      <c r="DV154" s="39">
        <f t="shared" ref="DV154:GB154" si="132">(DV155*$DT$155+DV156*$DT$156)/$DT$154</f>
        <v>99.333333333333329</v>
      </c>
      <c r="DW154" s="39">
        <f t="shared" si="132"/>
        <v>99.399999999999991</v>
      </c>
      <c r="DX154" s="39">
        <f t="shared" si="132"/>
        <v>99.399999999999991</v>
      </c>
      <c r="DY154" s="39">
        <f t="shared" si="132"/>
        <v>100.46666666666665</v>
      </c>
      <c r="DZ154" s="39">
        <f t="shared" si="132"/>
        <v>100.8</v>
      </c>
      <c r="EA154" s="39">
        <f t="shared" si="132"/>
        <v>103.39999999999999</v>
      </c>
      <c r="EB154" s="39">
        <f t="shared" si="132"/>
        <v>103.36666666666667</v>
      </c>
      <c r="EC154" s="39">
        <f t="shared" si="132"/>
        <v>103.26666666666667</v>
      </c>
      <c r="ED154" s="39">
        <f t="shared" si="132"/>
        <v>103.59999999999998</v>
      </c>
      <c r="EE154" s="39">
        <f t="shared" si="132"/>
        <v>104.76666666666665</v>
      </c>
      <c r="EF154" s="39">
        <f t="shared" si="132"/>
        <v>104.76666666666665</v>
      </c>
      <c r="EG154" s="39">
        <f t="shared" si="132"/>
        <v>105.23333333333333</v>
      </c>
      <c r="EH154" s="39">
        <f t="shared" si="132"/>
        <v>105.3</v>
      </c>
      <c r="EI154" s="39">
        <f t="shared" si="132"/>
        <v>106.83333333333333</v>
      </c>
      <c r="EJ154" s="39">
        <f t="shared" si="132"/>
        <v>106.89999999999999</v>
      </c>
      <c r="EK154" s="39">
        <f t="shared" si="132"/>
        <v>106.89999999999999</v>
      </c>
      <c r="EL154" s="39">
        <f t="shared" si="132"/>
        <v>106.83333333333333</v>
      </c>
      <c r="EM154" s="39">
        <f t="shared" si="132"/>
        <v>110.96666666666665</v>
      </c>
      <c r="EN154" s="39">
        <f t="shared" si="132"/>
        <v>110.96666666666665</v>
      </c>
      <c r="EO154" s="39">
        <f t="shared" si="132"/>
        <v>110.96666666666665</v>
      </c>
      <c r="EP154" s="39">
        <f t="shared" si="132"/>
        <v>110.96666666666665</v>
      </c>
      <c r="EQ154" s="39">
        <f t="shared" si="132"/>
        <v>110.96666666666665</v>
      </c>
      <c r="ER154" s="39">
        <f t="shared" si="132"/>
        <v>111.16666666666667</v>
      </c>
      <c r="ES154" s="39">
        <f t="shared" si="132"/>
        <v>110.36666666666667</v>
      </c>
      <c r="ET154" s="39">
        <f t="shared" si="132"/>
        <v>110.46666666666665</v>
      </c>
      <c r="EU154" s="39">
        <f t="shared" si="132"/>
        <v>109.53333333333335</v>
      </c>
      <c r="EV154" s="39">
        <f t="shared" si="132"/>
        <v>109.53333333333335</v>
      </c>
      <c r="EW154" s="39">
        <f t="shared" si="132"/>
        <v>111</v>
      </c>
      <c r="EX154" s="39">
        <f t="shared" si="132"/>
        <v>111</v>
      </c>
      <c r="EY154" s="39">
        <f t="shared" si="132"/>
        <v>112.8</v>
      </c>
      <c r="EZ154" s="39">
        <f t="shared" si="132"/>
        <v>112.8</v>
      </c>
      <c r="FA154" s="39">
        <f t="shared" si="132"/>
        <v>113.66666666666667</v>
      </c>
      <c r="FB154" s="39">
        <f t="shared" si="132"/>
        <v>113.73333333333335</v>
      </c>
      <c r="FC154" s="39">
        <f t="shared" si="132"/>
        <v>113.73333333333335</v>
      </c>
      <c r="FD154" s="39">
        <f t="shared" si="132"/>
        <v>113.73333333333335</v>
      </c>
      <c r="FE154" s="39">
        <f t="shared" si="132"/>
        <v>114.06666666666668</v>
      </c>
      <c r="FF154" s="39">
        <f t="shared" si="132"/>
        <v>114.06666666666668</v>
      </c>
      <c r="FG154" s="39">
        <f t="shared" si="132"/>
        <v>114.26666666666667</v>
      </c>
      <c r="FH154" s="39">
        <f t="shared" si="132"/>
        <v>114.26666666666667</v>
      </c>
      <c r="FI154" s="39">
        <f t="shared" si="132"/>
        <v>114.13333333333333</v>
      </c>
      <c r="FJ154" s="39">
        <f t="shared" si="132"/>
        <v>114.13333333333333</v>
      </c>
      <c r="FK154" s="39">
        <f t="shared" si="132"/>
        <v>117.36666666666667</v>
      </c>
      <c r="FL154" s="39">
        <f t="shared" si="132"/>
        <v>117.36666666666667</v>
      </c>
      <c r="FM154" s="39">
        <f t="shared" si="132"/>
        <v>117.36666666666667</v>
      </c>
      <c r="FN154" s="39">
        <f t="shared" si="132"/>
        <v>117.36666666666667</v>
      </c>
      <c r="FO154" s="39">
        <f t="shared" si="132"/>
        <v>117.36666666666667</v>
      </c>
      <c r="FP154" s="39">
        <f t="shared" si="132"/>
        <v>117.36666666666667</v>
      </c>
      <c r="FQ154" s="39">
        <f t="shared" si="132"/>
        <v>117.76666666666667</v>
      </c>
      <c r="FR154" s="38">
        <f t="shared" si="132"/>
        <v>118.36666666666667</v>
      </c>
      <c r="FS154" s="38">
        <f t="shared" si="132"/>
        <v>119.76666666666667</v>
      </c>
      <c r="FT154" s="38">
        <f t="shared" si="132"/>
        <v>119.76666666666667</v>
      </c>
      <c r="FU154" s="38">
        <f t="shared" si="132"/>
        <v>120.03333333333335</v>
      </c>
      <c r="FV154" s="38">
        <f t="shared" si="132"/>
        <v>120.03333333333335</v>
      </c>
      <c r="FW154" s="38">
        <f t="shared" si="132"/>
        <v>122.58333333333333</v>
      </c>
      <c r="FX154" s="38">
        <f t="shared" si="132"/>
        <v>122.58333333333333</v>
      </c>
      <c r="FY154" s="38">
        <f t="shared" si="132"/>
        <v>122.98333333333333</v>
      </c>
      <c r="FZ154" s="38">
        <f t="shared" si="132"/>
        <v>123.18333333333332</v>
      </c>
      <c r="GA154" s="38">
        <f t="shared" si="132"/>
        <v>123.18333333333332</v>
      </c>
      <c r="GB154" s="38">
        <f t="shared" si="132"/>
        <v>123.55</v>
      </c>
      <c r="GC154" s="46"/>
      <c r="GD154" s="46"/>
      <c r="GE154" s="46"/>
    </row>
    <row r="155" spans="1:187" s="40" customFormat="1" ht="12" x14ac:dyDescent="0.2">
      <c r="A155" s="40" t="s">
        <v>326</v>
      </c>
      <c r="B155" s="41">
        <v>5</v>
      </c>
      <c r="C155" s="42">
        <v>103.3</v>
      </c>
      <c r="D155" s="42">
        <v>103.3</v>
      </c>
      <c r="E155" s="42">
        <v>103.3</v>
      </c>
      <c r="F155" s="42">
        <v>103.3</v>
      </c>
      <c r="G155" s="42">
        <v>103.3</v>
      </c>
      <c r="H155" s="42">
        <v>103.3</v>
      </c>
      <c r="I155" s="42">
        <v>103.3</v>
      </c>
      <c r="J155" s="42">
        <v>103.6</v>
      </c>
      <c r="K155" s="42">
        <v>101.2</v>
      </c>
      <c r="L155" s="42">
        <v>98.9</v>
      </c>
      <c r="M155" s="42">
        <v>98.9</v>
      </c>
      <c r="N155" s="42">
        <v>98.9</v>
      </c>
      <c r="O155" s="42">
        <v>98.9</v>
      </c>
      <c r="P155" s="42">
        <v>98.9</v>
      </c>
      <c r="Q155" s="42">
        <v>107.1</v>
      </c>
      <c r="R155" s="42">
        <v>107.1</v>
      </c>
      <c r="S155" s="42">
        <v>107.1</v>
      </c>
      <c r="T155" s="42">
        <v>107.1</v>
      </c>
      <c r="U155" s="42">
        <v>107.1</v>
      </c>
      <c r="V155" s="42">
        <v>107.1</v>
      </c>
      <c r="W155" s="42">
        <v>109.7</v>
      </c>
      <c r="X155" s="42">
        <v>109.7</v>
      </c>
      <c r="Y155" s="42">
        <v>109.7</v>
      </c>
      <c r="Z155" s="42">
        <v>109.7</v>
      </c>
      <c r="AA155" s="42">
        <v>109.7</v>
      </c>
      <c r="AB155" s="42">
        <v>109.7</v>
      </c>
      <c r="AC155" s="42">
        <v>109.7</v>
      </c>
      <c r="AD155" s="42">
        <v>109.7</v>
      </c>
      <c r="AE155" s="42">
        <v>113.3</v>
      </c>
      <c r="AF155" s="42">
        <v>113.3</v>
      </c>
      <c r="AG155" s="42">
        <v>113.3</v>
      </c>
      <c r="AH155" s="42">
        <v>113.3</v>
      </c>
      <c r="AI155" s="42">
        <v>113.3</v>
      </c>
      <c r="AJ155" s="42">
        <v>113.3</v>
      </c>
      <c r="AK155" s="42">
        <v>113.3</v>
      </c>
      <c r="AL155" s="42">
        <v>116.8</v>
      </c>
      <c r="AM155" s="42">
        <v>116.8</v>
      </c>
      <c r="AN155" s="42">
        <v>116.8</v>
      </c>
      <c r="AO155" s="42">
        <v>116.8</v>
      </c>
      <c r="AP155" s="42">
        <v>116.8</v>
      </c>
      <c r="AQ155" s="42">
        <v>116.8</v>
      </c>
      <c r="AR155" s="42">
        <v>116.8</v>
      </c>
      <c r="AS155" s="42">
        <v>116.8</v>
      </c>
      <c r="AT155" s="42">
        <v>116.8</v>
      </c>
      <c r="AU155" s="42">
        <v>116.8</v>
      </c>
      <c r="AV155" s="42">
        <v>116.8</v>
      </c>
      <c r="AW155" s="42">
        <v>116.8</v>
      </c>
      <c r="AX155" s="42">
        <v>120.6</v>
      </c>
      <c r="AY155" s="42">
        <v>120.6</v>
      </c>
      <c r="AZ155" s="42">
        <v>120.6</v>
      </c>
      <c r="BA155" s="42">
        <v>120.6</v>
      </c>
      <c r="BB155" s="42">
        <v>120.6</v>
      </c>
      <c r="BC155" s="42">
        <v>120.6</v>
      </c>
      <c r="BD155" s="42">
        <v>120.6</v>
      </c>
      <c r="BE155" s="42">
        <v>120.6</v>
      </c>
      <c r="BF155" s="42">
        <v>120.6</v>
      </c>
      <c r="BG155" s="42">
        <v>122.8</v>
      </c>
      <c r="BH155" s="42">
        <v>122.8</v>
      </c>
      <c r="BI155" s="42">
        <v>122.8</v>
      </c>
      <c r="BJ155" s="42">
        <v>122.8</v>
      </c>
      <c r="BK155" s="41">
        <v>7</v>
      </c>
      <c r="BL155" s="42">
        <v>101.9</v>
      </c>
      <c r="BM155" s="42">
        <v>101.9</v>
      </c>
      <c r="BN155" s="42">
        <v>102.3</v>
      </c>
      <c r="BO155" s="42">
        <v>102.3</v>
      </c>
      <c r="BP155" s="42">
        <v>102.3</v>
      </c>
      <c r="BQ155" s="42">
        <v>104.5</v>
      </c>
      <c r="BR155" s="42">
        <v>104.5</v>
      </c>
      <c r="BS155" s="42">
        <v>104.5</v>
      </c>
      <c r="BT155" s="42">
        <v>104.5</v>
      </c>
      <c r="BU155" s="42">
        <v>104.5</v>
      </c>
      <c r="BV155" s="42">
        <v>104.5</v>
      </c>
      <c r="BW155" s="42">
        <v>105.1</v>
      </c>
      <c r="BX155" s="42">
        <v>105.1</v>
      </c>
      <c r="BY155" s="42">
        <v>106</v>
      </c>
      <c r="BZ155" s="42">
        <v>106</v>
      </c>
      <c r="CA155" s="42">
        <v>106</v>
      </c>
      <c r="CB155" s="42">
        <v>109.3</v>
      </c>
      <c r="CC155" s="42">
        <v>109.3</v>
      </c>
      <c r="CD155" s="42">
        <v>109.3</v>
      </c>
      <c r="CE155" s="42">
        <v>109.3</v>
      </c>
      <c r="CF155" s="42">
        <v>109.3</v>
      </c>
      <c r="CG155" s="42">
        <v>109.3</v>
      </c>
      <c r="CH155" s="42">
        <v>112.6</v>
      </c>
      <c r="CI155" s="42">
        <v>112.6</v>
      </c>
      <c r="CJ155" s="42">
        <v>112.6</v>
      </c>
      <c r="CK155" s="42">
        <v>112.6</v>
      </c>
      <c r="CL155" s="42">
        <v>112.6</v>
      </c>
      <c r="CM155" s="42">
        <v>112.6</v>
      </c>
      <c r="CN155" s="42">
        <v>112.6</v>
      </c>
      <c r="CO155" s="42">
        <v>112.6</v>
      </c>
      <c r="CP155" s="42">
        <v>119.8</v>
      </c>
      <c r="CQ155" s="42">
        <v>120.3</v>
      </c>
      <c r="CR155" s="42">
        <v>120.3</v>
      </c>
      <c r="CS155" s="42">
        <v>119.9</v>
      </c>
      <c r="CT155" s="42">
        <v>119.9</v>
      </c>
      <c r="CU155" s="42">
        <v>119.9</v>
      </c>
      <c r="CV155" s="42">
        <v>119.9</v>
      </c>
      <c r="CW155" s="42">
        <v>119.4</v>
      </c>
      <c r="CX155" s="42">
        <v>119.4</v>
      </c>
      <c r="CY155" s="42">
        <v>119.4</v>
      </c>
      <c r="CZ155" s="42">
        <v>119.7</v>
      </c>
      <c r="DA155" s="42">
        <v>119.7</v>
      </c>
      <c r="DB155" s="42">
        <v>124.9</v>
      </c>
      <c r="DC155" s="42">
        <v>124.9</v>
      </c>
      <c r="DD155" s="42">
        <v>124.9</v>
      </c>
      <c r="DE155" s="42">
        <v>128.30000000000001</v>
      </c>
      <c r="DF155" s="42">
        <v>128.30000000000001</v>
      </c>
      <c r="DG155" s="42">
        <v>144.1</v>
      </c>
      <c r="DH155" s="42">
        <v>144.1</v>
      </c>
      <c r="DI155" s="42">
        <v>144.1</v>
      </c>
      <c r="DJ155" s="42">
        <v>144.1</v>
      </c>
      <c r="DK155" s="42">
        <v>144.1</v>
      </c>
      <c r="DL155" s="42">
        <v>144.1</v>
      </c>
      <c r="DM155" s="42">
        <v>144.1</v>
      </c>
      <c r="DN155" s="42">
        <v>144.1</v>
      </c>
      <c r="DO155" s="42">
        <v>144.1</v>
      </c>
      <c r="DP155" s="42">
        <v>144.1</v>
      </c>
      <c r="DQ155" s="42">
        <v>140</v>
      </c>
      <c r="DR155" s="42">
        <v>140</v>
      </c>
      <c r="DS155" s="42">
        <v>140</v>
      </c>
      <c r="DT155" s="41">
        <v>8</v>
      </c>
      <c r="DU155" s="42">
        <v>99</v>
      </c>
      <c r="DV155" s="42">
        <v>99</v>
      </c>
      <c r="DW155" s="42">
        <v>99.1</v>
      </c>
      <c r="DX155" s="42">
        <v>99.1</v>
      </c>
      <c r="DY155" s="42">
        <v>99.1</v>
      </c>
      <c r="DZ155" s="42">
        <v>99.6</v>
      </c>
      <c r="EA155" s="42">
        <v>100.8</v>
      </c>
      <c r="EB155" s="42">
        <v>100.5</v>
      </c>
      <c r="EC155" s="42">
        <v>100</v>
      </c>
      <c r="ED155" s="42">
        <v>99.6</v>
      </c>
      <c r="EE155" s="42">
        <v>100.6</v>
      </c>
      <c r="EF155" s="42">
        <v>100.6</v>
      </c>
      <c r="EG155" s="42">
        <v>101.3</v>
      </c>
      <c r="EH155" s="42">
        <v>101.4</v>
      </c>
      <c r="EI155" s="42">
        <v>103.7</v>
      </c>
      <c r="EJ155" s="42">
        <v>103.8</v>
      </c>
      <c r="EK155" s="42">
        <v>103.8</v>
      </c>
      <c r="EL155" s="42">
        <v>103.7</v>
      </c>
      <c r="EM155" s="42">
        <v>104.2</v>
      </c>
      <c r="EN155" s="42">
        <v>104.2</v>
      </c>
      <c r="EO155" s="42">
        <v>104.2</v>
      </c>
      <c r="EP155" s="42">
        <v>104.2</v>
      </c>
      <c r="EQ155" s="42">
        <v>104.2</v>
      </c>
      <c r="ER155" s="42">
        <v>104.5</v>
      </c>
      <c r="ES155" s="42">
        <v>103.3</v>
      </c>
      <c r="ET155" s="42">
        <v>103.3</v>
      </c>
      <c r="EU155" s="42">
        <v>101.9</v>
      </c>
      <c r="EV155" s="42">
        <v>101.9</v>
      </c>
      <c r="EW155" s="42">
        <v>104.1</v>
      </c>
      <c r="EX155" s="42">
        <v>104.1</v>
      </c>
      <c r="EY155" s="42">
        <v>104</v>
      </c>
      <c r="EZ155" s="42">
        <v>104</v>
      </c>
      <c r="FA155" s="42">
        <v>104.2</v>
      </c>
      <c r="FB155" s="42">
        <v>104.2</v>
      </c>
      <c r="FC155" s="42">
        <v>104.2</v>
      </c>
      <c r="FD155" s="42">
        <v>104.2</v>
      </c>
      <c r="FE155" s="42">
        <v>104.7</v>
      </c>
      <c r="FF155" s="42">
        <v>104.7</v>
      </c>
      <c r="FG155" s="42">
        <v>105</v>
      </c>
      <c r="FH155" s="42">
        <v>105</v>
      </c>
      <c r="FI155" s="42">
        <v>104.8</v>
      </c>
      <c r="FJ155" s="42">
        <v>104.8</v>
      </c>
      <c r="FK155" s="42">
        <v>104.8</v>
      </c>
      <c r="FL155" s="42">
        <v>104.8</v>
      </c>
      <c r="FM155" s="42">
        <v>104.8</v>
      </c>
      <c r="FN155" s="42">
        <v>104.8</v>
      </c>
      <c r="FO155" s="42">
        <v>104.8</v>
      </c>
      <c r="FP155" s="42">
        <v>104.8</v>
      </c>
      <c r="FQ155" s="42">
        <v>105.4</v>
      </c>
      <c r="FR155" s="42">
        <v>106.3</v>
      </c>
      <c r="FS155" s="42">
        <v>107.7</v>
      </c>
      <c r="FT155" s="42">
        <v>107.7</v>
      </c>
      <c r="FU155" s="42">
        <v>108.1</v>
      </c>
      <c r="FV155" s="42">
        <v>108.1</v>
      </c>
      <c r="FW155" s="42">
        <v>111.075</v>
      </c>
      <c r="FX155" s="42">
        <v>111.075</v>
      </c>
      <c r="FY155" s="42">
        <v>111.675</v>
      </c>
      <c r="FZ155" s="42">
        <v>111.97499999999999</v>
      </c>
      <c r="GA155" s="42">
        <v>111.97499999999999</v>
      </c>
      <c r="GB155" s="42">
        <v>112.52500000000001</v>
      </c>
    </row>
    <row r="156" spans="1:187" s="40" customFormat="1" ht="12" x14ac:dyDescent="0.2">
      <c r="A156" s="40" t="s">
        <v>327</v>
      </c>
      <c r="B156" s="41">
        <v>3</v>
      </c>
      <c r="C156" s="42">
        <v>100.2</v>
      </c>
      <c r="D156" s="42">
        <v>100.2</v>
      </c>
      <c r="E156" s="42">
        <v>100.2</v>
      </c>
      <c r="F156" s="42">
        <v>100.2</v>
      </c>
      <c r="G156" s="42">
        <v>100.2</v>
      </c>
      <c r="H156" s="42">
        <v>100.2</v>
      </c>
      <c r="I156" s="42">
        <v>124.3</v>
      </c>
      <c r="J156" s="42">
        <v>124.3</v>
      </c>
      <c r="K156" s="42">
        <v>124.3</v>
      </c>
      <c r="L156" s="42">
        <v>124.9</v>
      </c>
      <c r="M156" s="42">
        <v>124.9</v>
      </c>
      <c r="N156" s="42">
        <v>124.9</v>
      </c>
      <c r="O156" s="42">
        <v>124.9</v>
      </c>
      <c r="P156" s="42">
        <v>124.9</v>
      </c>
      <c r="Q156" s="42">
        <v>124.9</v>
      </c>
      <c r="R156" s="42">
        <v>124.9</v>
      </c>
      <c r="S156" s="42">
        <v>124.9</v>
      </c>
      <c r="T156" s="42">
        <v>124.9</v>
      </c>
      <c r="U156" s="42">
        <v>126.5</v>
      </c>
      <c r="V156" s="42">
        <v>126.5</v>
      </c>
      <c r="W156" s="42">
        <v>126.5</v>
      </c>
      <c r="X156" s="42">
        <v>126.5</v>
      </c>
      <c r="Y156" s="42">
        <v>126.5</v>
      </c>
      <c r="Z156" s="42">
        <v>126.5</v>
      </c>
      <c r="AA156" s="42">
        <v>126.5</v>
      </c>
      <c r="AB156" s="42">
        <v>126.5</v>
      </c>
      <c r="AC156" s="42">
        <v>126.5</v>
      </c>
      <c r="AD156" s="42">
        <v>126.5</v>
      </c>
      <c r="AE156" s="42">
        <v>126.5</v>
      </c>
      <c r="AF156" s="42">
        <v>126.5</v>
      </c>
      <c r="AG156" s="42">
        <v>137.1</v>
      </c>
      <c r="AH156" s="42">
        <v>137.1</v>
      </c>
      <c r="AI156" s="42">
        <v>137.1</v>
      </c>
      <c r="AJ156" s="42">
        <v>137.1</v>
      </c>
      <c r="AK156" s="42">
        <v>137.1</v>
      </c>
      <c r="AL156" s="42">
        <v>137.1</v>
      </c>
      <c r="AM156" s="42">
        <v>137.1</v>
      </c>
      <c r="AN156" s="42">
        <v>137.1</v>
      </c>
      <c r="AO156" s="42">
        <v>137.1</v>
      </c>
      <c r="AP156" s="42">
        <v>137.1</v>
      </c>
      <c r="AQ156" s="42">
        <v>137.1</v>
      </c>
      <c r="AR156" s="42">
        <v>137.1</v>
      </c>
      <c r="AS156" s="42">
        <v>148.30000000000001</v>
      </c>
      <c r="AT156" s="42">
        <v>148.30000000000001</v>
      </c>
      <c r="AU156" s="42">
        <v>148.30000000000001</v>
      </c>
      <c r="AV156" s="42">
        <v>148.30000000000001</v>
      </c>
      <c r="AW156" s="42">
        <v>148.30000000000001</v>
      </c>
      <c r="AX156" s="42">
        <v>148.30000000000001</v>
      </c>
      <c r="AY156" s="42">
        <v>148.30000000000001</v>
      </c>
      <c r="AZ156" s="42">
        <v>148.30000000000001</v>
      </c>
      <c r="BA156" s="42">
        <v>145.5</v>
      </c>
      <c r="BB156" s="42">
        <v>144.1</v>
      </c>
      <c r="BC156" s="42">
        <v>142.69999999999999</v>
      </c>
      <c r="BD156" s="42">
        <v>142.69999999999999</v>
      </c>
      <c r="BE156" s="42">
        <v>142.69999999999999</v>
      </c>
      <c r="BF156" s="42">
        <v>142.69999999999999</v>
      </c>
      <c r="BG156" s="42">
        <v>142.69999999999999</v>
      </c>
      <c r="BH156" s="42">
        <v>142.69999999999999</v>
      </c>
      <c r="BI156" s="42">
        <v>142.69999999999999</v>
      </c>
      <c r="BJ156" s="42">
        <v>142.69999999999999</v>
      </c>
      <c r="BK156" s="41">
        <v>6</v>
      </c>
      <c r="BL156" s="42">
        <v>100</v>
      </c>
      <c r="BM156" s="42">
        <v>101.7</v>
      </c>
      <c r="BN156" s="42">
        <v>101.7</v>
      </c>
      <c r="BO156" s="42">
        <v>101.7</v>
      </c>
      <c r="BP156" s="42">
        <v>101.7</v>
      </c>
      <c r="BQ156" s="42">
        <v>107.2</v>
      </c>
      <c r="BR156" s="42">
        <v>107.2</v>
      </c>
      <c r="BS156" s="42">
        <v>107.2</v>
      </c>
      <c r="BT156" s="42">
        <v>107.2</v>
      </c>
      <c r="BU156" s="42">
        <v>107.2</v>
      </c>
      <c r="BV156" s="42">
        <v>104.4</v>
      </c>
      <c r="BW156" s="42">
        <v>104.4</v>
      </c>
      <c r="BX156" s="42">
        <v>104.4</v>
      </c>
      <c r="BY156" s="42">
        <v>104.4</v>
      </c>
      <c r="BZ156" s="42">
        <v>105.1</v>
      </c>
      <c r="CA156" s="42">
        <v>105.1</v>
      </c>
      <c r="CB156" s="42">
        <v>105.4</v>
      </c>
      <c r="CC156" s="42">
        <v>105.4</v>
      </c>
      <c r="CD156" s="42">
        <v>116.6</v>
      </c>
      <c r="CE156" s="42">
        <v>116.6</v>
      </c>
      <c r="CF156" s="42">
        <v>116.6</v>
      </c>
      <c r="CG156" s="42">
        <v>116.6</v>
      </c>
      <c r="CH156" s="42">
        <v>119.4</v>
      </c>
      <c r="CI156" s="42">
        <v>119.4</v>
      </c>
      <c r="CJ156" s="42">
        <v>119.4</v>
      </c>
      <c r="CK156" s="42">
        <v>119.4</v>
      </c>
      <c r="CL156" s="42">
        <v>120.6</v>
      </c>
      <c r="CM156" s="42">
        <v>120.6</v>
      </c>
      <c r="CN156" s="42">
        <v>120.6</v>
      </c>
      <c r="CO156" s="42">
        <v>120.6</v>
      </c>
      <c r="CP156" s="42">
        <v>128.80000000000001</v>
      </c>
      <c r="CQ156" s="42">
        <v>128.80000000000001</v>
      </c>
      <c r="CR156" s="42">
        <v>128.80000000000001</v>
      </c>
      <c r="CS156" s="42">
        <v>128.80000000000001</v>
      </c>
      <c r="CT156" s="42">
        <v>128.80000000000001</v>
      </c>
      <c r="CU156" s="42">
        <v>128.80000000000001</v>
      </c>
      <c r="CV156" s="42">
        <v>128.80000000000001</v>
      </c>
      <c r="CW156" s="42">
        <v>140.80000000000001</v>
      </c>
      <c r="CX156" s="42">
        <v>140.80000000000001</v>
      </c>
      <c r="CY156" s="42">
        <v>140.80000000000001</v>
      </c>
      <c r="CZ156" s="42">
        <v>140.80000000000001</v>
      </c>
      <c r="DA156" s="42">
        <v>140.80000000000001</v>
      </c>
      <c r="DB156" s="42">
        <v>146.30000000000001</v>
      </c>
      <c r="DC156" s="42">
        <v>146.30000000000001</v>
      </c>
      <c r="DD156" s="42">
        <v>146.30000000000001</v>
      </c>
      <c r="DE156" s="42">
        <v>146.30000000000001</v>
      </c>
      <c r="DF156" s="42">
        <v>143</v>
      </c>
      <c r="DG156" s="42">
        <v>146.5</v>
      </c>
      <c r="DH156" s="42">
        <v>146.5</v>
      </c>
      <c r="DI156" s="42">
        <v>146.5</v>
      </c>
      <c r="DJ156" s="42">
        <v>146.5</v>
      </c>
      <c r="DK156" s="42">
        <v>147.1</v>
      </c>
      <c r="DL156" s="42">
        <v>147.1</v>
      </c>
      <c r="DM156" s="42">
        <v>147.1</v>
      </c>
      <c r="DN156" s="42">
        <v>147.19999999999999</v>
      </c>
      <c r="DO156" s="42">
        <v>147.19999999999999</v>
      </c>
      <c r="DP156" s="42">
        <v>147.19999999999999</v>
      </c>
      <c r="DQ156" s="42">
        <v>147.19999999999999</v>
      </c>
      <c r="DR156" s="42">
        <v>147.19999999999999</v>
      </c>
      <c r="DS156" s="42">
        <v>147.19999999999999</v>
      </c>
      <c r="DT156" s="41">
        <v>4</v>
      </c>
      <c r="DU156" s="42">
        <v>100</v>
      </c>
      <c r="DV156" s="42">
        <v>100</v>
      </c>
      <c r="DW156" s="42">
        <v>100</v>
      </c>
      <c r="DX156" s="42">
        <v>100</v>
      </c>
      <c r="DY156" s="42">
        <v>103.2</v>
      </c>
      <c r="DZ156" s="42">
        <v>103.2</v>
      </c>
      <c r="EA156" s="42">
        <v>108.6</v>
      </c>
      <c r="EB156" s="42">
        <v>109.1</v>
      </c>
      <c r="EC156" s="42">
        <v>109.8</v>
      </c>
      <c r="ED156" s="42">
        <v>111.6</v>
      </c>
      <c r="EE156" s="42">
        <v>113.1</v>
      </c>
      <c r="EF156" s="42">
        <v>113.1</v>
      </c>
      <c r="EG156" s="42">
        <v>113.1</v>
      </c>
      <c r="EH156" s="42">
        <v>113.1</v>
      </c>
      <c r="EI156" s="42">
        <v>113.1</v>
      </c>
      <c r="EJ156" s="42">
        <v>113.1</v>
      </c>
      <c r="EK156" s="42">
        <v>113.1</v>
      </c>
      <c r="EL156" s="42">
        <v>113.1</v>
      </c>
      <c r="EM156" s="42">
        <v>124.5</v>
      </c>
      <c r="EN156" s="42">
        <v>124.5</v>
      </c>
      <c r="EO156" s="42">
        <v>124.5</v>
      </c>
      <c r="EP156" s="42">
        <v>124.5</v>
      </c>
      <c r="EQ156" s="42">
        <v>124.5</v>
      </c>
      <c r="ER156" s="42">
        <v>124.5</v>
      </c>
      <c r="ES156" s="42">
        <v>124.5</v>
      </c>
      <c r="ET156" s="42">
        <v>124.8</v>
      </c>
      <c r="EU156" s="42">
        <v>124.8</v>
      </c>
      <c r="EV156" s="42">
        <v>124.8</v>
      </c>
      <c r="EW156" s="42">
        <v>124.8</v>
      </c>
      <c r="EX156" s="42">
        <v>124.8</v>
      </c>
      <c r="EY156" s="42">
        <v>130.4</v>
      </c>
      <c r="EZ156" s="42">
        <v>130.4</v>
      </c>
      <c r="FA156" s="42">
        <v>132.6</v>
      </c>
      <c r="FB156" s="42">
        <v>132.80000000000001</v>
      </c>
      <c r="FC156" s="42">
        <v>132.80000000000001</v>
      </c>
      <c r="FD156" s="42">
        <v>132.80000000000001</v>
      </c>
      <c r="FE156" s="42">
        <v>132.80000000000001</v>
      </c>
      <c r="FF156" s="42">
        <v>132.80000000000001</v>
      </c>
      <c r="FG156" s="42">
        <v>132.80000000000001</v>
      </c>
      <c r="FH156" s="42">
        <v>132.80000000000001</v>
      </c>
      <c r="FI156" s="42">
        <v>132.80000000000001</v>
      </c>
      <c r="FJ156" s="42">
        <v>132.80000000000001</v>
      </c>
      <c r="FK156" s="42">
        <v>142.5</v>
      </c>
      <c r="FL156" s="42">
        <v>142.5</v>
      </c>
      <c r="FM156" s="42">
        <v>142.5</v>
      </c>
      <c r="FN156" s="42">
        <v>142.5</v>
      </c>
      <c r="FO156" s="42">
        <v>142.5</v>
      </c>
      <c r="FP156" s="42">
        <v>142.5</v>
      </c>
      <c r="FQ156" s="42">
        <v>142.5</v>
      </c>
      <c r="FR156" s="42">
        <v>142.5</v>
      </c>
      <c r="FS156" s="42">
        <v>143.9</v>
      </c>
      <c r="FT156" s="42">
        <v>143.9</v>
      </c>
      <c r="FU156" s="42">
        <v>143.9</v>
      </c>
      <c r="FV156" s="42">
        <v>143.9</v>
      </c>
      <c r="FW156" s="42">
        <v>145.6</v>
      </c>
      <c r="FX156" s="42">
        <v>145.6</v>
      </c>
      <c r="FY156" s="42">
        <v>145.6</v>
      </c>
      <c r="FZ156" s="42">
        <v>145.6</v>
      </c>
      <c r="GA156" s="42">
        <v>145.6</v>
      </c>
      <c r="GB156" s="42">
        <v>145.6</v>
      </c>
    </row>
    <row r="157" spans="1:187" x14ac:dyDescent="0.25">
      <c r="A157" t="s">
        <v>328</v>
      </c>
      <c r="B157" s="37">
        <f>B158</f>
        <v>15</v>
      </c>
      <c r="C157" s="38">
        <f t="shared" ref="C157:BJ157" si="133">C158</f>
        <v>100</v>
      </c>
      <c r="D157" s="38">
        <f t="shared" si="133"/>
        <v>100</v>
      </c>
      <c r="E157" s="38">
        <f t="shared" si="133"/>
        <v>100</v>
      </c>
      <c r="F157" s="38">
        <f t="shared" si="133"/>
        <v>100</v>
      </c>
      <c r="G157" s="38">
        <f t="shared" si="133"/>
        <v>100</v>
      </c>
      <c r="H157" s="38">
        <f t="shared" si="133"/>
        <v>100</v>
      </c>
      <c r="I157" s="38">
        <f t="shared" si="133"/>
        <v>100</v>
      </c>
      <c r="J157" s="38">
        <f t="shared" si="133"/>
        <v>100</v>
      </c>
      <c r="K157" s="38">
        <f t="shared" si="133"/>
        <v>100</v>
      </c>
      <c r="L157" s="38">
        <f t="shared" si="133"/>
        <v>100</v>
      </c>
      <c r="M157" s="38">
        <f t="shared" si="133"/>
        <v>100</v>
      </c>
      <c r="N157" s="38">
        <f t="shared" si="133"/>
        <v>135</v>
      </c>
      <c r="O157" s="38">
        <f t="shared" si="133"/>
        <v>135.80000000000001</v>
      </c>
      <c r="P157" s="38">
        <f t="shared" si="133"/>
        <v>139.80000000000001</v>
      </c>
      <c r="Q157" s="38">
        <f t="shared" si="133"/>
        <v>139.80000000000001</v>
      </c>
      <c r="R157" s="38">
        <f t="shared" si="133"/>
        <v>139.80000000000001</v>
      </c>
      <c r="S157" s="38">
        <f t="shared" si="133"/>
        <v>139.80000000000001</v>
      </c>
      <c r="T157" s="38">
        <f t="shared" si="133"/>
        <v>139.80000000000001</v>
      </c>
      <c r="U157" s="38">
        <f t="shared" si="133"/>
        <v>139.80000000000001</v>
      </c>
      <c r="V157" s="38">
        <f t="shared" si="133"/>
        <v>139.80000000000001</v>
      </c>
      <c r="W157" s="38">
        <f t="shared" si="133"/>
        <v>139.80000000000001</v>
      </c>
      <c r="X157" s="38">
        <f t="shared" si="133"/>
        <v>143.5</v>
      </c>
      <c r="Y157" s="38">
        <f t="shared" si="133"/>
        <v>144.6</v>
      </c>
      <c r="Z157" s="38">
        <f t="shared" si="133"/>
        <v>144.6</v>
      </c>
      <c r="AA157" s="38">
        <f t="shared" si="133"/>
        <v>144.6</v>
      </c>
      <c r="AB157" s="38">
        <f t="shared" si="133"/>
        <v>144.6</v>
      </c>
      <c r="AC157" s="38">
        <f t="shared" si="133"/>
        <v>145.80000000000001</v>
      </c>
      <c r="AD157" s="38">
        <f t="shared" si="133"/>
        <v>145.80000000000001</v>
      </c>
      <c r="AE157" s="38">
        <f t="shared" si="133"/>
        <v>145.80000000000001</v>
      </c>
      <c r="AF157" s="38">
        <f t="shared" si="133"/>
        <v>145.80000000000001</v>
      </c>
      <c r="AG157" s="38">
        <f t="shared" si="133"/>
        <v>146.80000000000001</v>
      </c>
      <c r="AH157" s="38">
        <f t="shared" si="133"/>
        <v>181</v>
      </c>
      <c r="AI157" s="38">
        <f t="shared" si="133"/>
        <v>181</v>
      </c>
      <c r="AJ157" s="38">
        <f t="shared" si="133"/>
        <v>181</v>
      </c>
      <c r="AK157" s="38">
        <f t="shared" si="133"/>
        <v>181</v>
      </c>
      <c r="AL157" s="38">
        <f t="shared" si="133"/>
        <v>183</v>
      </c>
      <c r="AM157" s="38">
        <f t="shared" si="133"/>
        <v>201.3</v>
      </c>
      <c r="AN157" s="38">
        <f t="shared" si="133"/>
        <v>201.3</v>
      </c>
      <c r="AO157" s="38">
        <f t="shared" si="133"/>
        <v>201.3</v>
      </c>
      <c r="AP157" s="38">
        <f t="shared" si="133"/>
        <v>201.3</v>
      </c>
      <c r="AQ157" s="38">
        <f t="shared" si="133"/>
        <v>201.3</v>
      </c>
      <c r="AR157" s="38">
        <f t="shared" si="133"/>
        <v>201.3</v>
      </c>
      <c r="AS157" s="38">
        <f t="shared" si="133"/>
        <v>201.3</v>
      </c>
      <c r="AT157" s="38">
        <f t="shared" si="133"/>
        <v>201.3</v>
      </c>
      <c r="AU157" s="38">
        <f t="shared" si="133"/>
        <v>201.3</v>
      </c>
      <c r="AV157" s="38">
        <f t="shared" si="133"/>
        <v>201.3</v>
      </c>
      <c r="AW157" s="38">
        <f t="shared" si="133"/>
        <v>201.3</v>
      </c>
      <c r="AX157" s="38">
        <f t="shared" si="133"/>
        <v>201.3</v>
      </c>
      <c r="AY157" s="38">
        <f t="shared" si="133"/>
        <v>201.3</v>
      </c>
      <c r="AZ157" s="38">
        <f t="shared" si="133"/>
        <v>201.3</v>
      </c>
      <c r="BA157" s="38">
        <f t="shared" si="133"/>
        <v>201.3</v>
      </c>
      <c r="BB157" s="38">
        <f t="shared" si="133"/>
        <v>201.3</v>
      </c>
      <c r="BC157" s="38">
        <f t="shared" si="133"/>
        <v>201.3</v>
      </c>
      <c r="BD157" s="38">
        <f t="shared" si="133"/>
        <v>201.3</v>
      </c>
      <c r="BE157" s="38">
        <f t="shared" si="133"/>
        <v>201.3</v>
      </c>
      <c r="BF157" s="38">
        <f t="shared" si="133"/>
        <v>201.3</v>
      </c>
      <c r="BG157" s="38">
        <f t="shared" si="133"/>
        <v>201.3</v>
      </c>
      <c r="BH157" s="38">
        <f t="shared" si="133"/>
        <v>201.3</v>
      </c>
      <c r="BI157" s="38">
        <f t="shared" si="133"/>
        <v>206.1</v>
      </c>
      <c r="BJ157" s="38">
        <f t="shared" si="133"/>
        <v>223.8</v>
      </c>
      <c r="BK157" s="37">
        <f>BK158</f>
        <v>11</v>
      </c>
      <c r="BL157" s="38">
        <f>BL158</f>
        <v>110</v>
      </c>
      <c r="BM157" s="38">
        <f t="shared" ref="BM157:DS157" si="134">BM158</f>
        <v>110</v>
      </c>
      <c r="BN157" s="38">
        <f t="shared" si="134"/>
        <v>110</v>
      </c>
      <c r="BO157" s="38">
        <f t="shared" si="134"/>
        <v>110.5</v>
      </c>
      <c r="BP157" s="38">
        <f t="shared" si="134"/>
        <v>110.5</v>
      </c>
      <c r="BQ157" s="38">
        <f t="shared" si="134"/>
        <v>112</v>
      </c>
      <c r="BR157" s="38">
        <f t="shared" si="134"/>
        <v>112</v>
      </c>
      <c r="BS157" s="38">
        <f t="shared" si="134"/>
        <v>112</v>
      </c>
      <c r="BT157" s="38">
        <f t="shared" si="134"/>
        <v>112</v>
      </c>
      <c r="BU157" s="38">
        <f t="shared" si="134"/>
        <v>112</v>
      </c>
      <c r="BV157" s="38">
        <f t="shared" si="134"/>
        <v>112</v>
      </c>
      <c r="BW157" s="38">
        <f t="shared" si="134"/>
        <v>115.5</v>
      </c>
      <c r="BX157" s="38">
        <f t="shared" si="134"/>
        <v>115.5</v>
      </c>
      <c r="BY157" s="38">
        <f t="shared" si="134"/>
        <v>116.1</v>
      </c>
      <c r="BZ157" s="38">
        <f t="shared" si="134"/>
        <v>116.1</v>
      </c>
      <c r="CA157" s="38">
        <f t="shared" si="134"/>
        <v>116.1</v>
      </c>
      <c r="CB157" s="38">
        <f t="shared" si="134"/>
        <v>116.1</v>
      </c>
      <c r="CC157" s="38">
        <f t="shared" si="134"/>
        <v>116.1</v>
      </c>
      <c r="CD157" s="38">
        <f t="shared" si="134"/>
        <v>116.1</v>
      </c>
      <c r="CE157" s="38">
        <f t="shared" si="134"/>
        <v>116.1</v>
      </c>
      <c r="CF157" s="38">
        <f t="shared" si="134"/>
        <v>116.1</v>
      </c>
      <c r="CG157" s="38">
        <f t="shared" si="134"/>
        <v>116.1</v>
      </c>
      <c r="CH157" s="38">
        <f t="shared" si="134"/>
        <v>116.1</v>
      </c>
      <c r="CI157" s="38">
        <f t="shared" si="134"/>
        <v>116.1</v>
      </c>
      <c r="CJ157" s="38">
        <f t="shared" si="134"/>
        <v>116.1</v>
      </c>
      <c r="CK157" s="38">
        <f t="shared" si="134"/>
        <v>116.1</v>
      </c>
      <c r="CL157" s="38">
        <f t="shared" si="134"/>
        <v>116.1</v>
      </c>
      <c r="CM157" s="38">
        <f t="shared" si="134"/>
        <v>117.2</v>
      </c>
      <c r="CN157" s="38">
        <f t="shared" si="134"/>
        <v>117.2</v>
      </c>
      <c r="CO157" s="38">
        <f t="shared" si="134"/>
        <v>117.2</v>
      </c>
      <c r="CP157" s="38">
        <f t="shared" si="134"/>
        <v>117.2</v>
      </c>
      <c r="CQ157" s="38">
        <f t="shared" si="134"/>
        <v>117.2</v>
      </c>
      <c r="CR157" s="38">
        <f t="shared" si="134"/>
        <v>117.2</v>
      </c>
      <c r="CS157" s="38">
        <f t="shared" si="134"/>
        <v>128</v>
      </c>
      <c r="CT157" s="38">
        <f t="shared" si="134"/>
        <v>128</v>
      </c>
      <c r="CU157" s="38">
        <f t="shared" si="134"/>
        <v>128</v>
      </c>
      <c r="CV157" s="38">
        <f t="shared" si="134"/>
        <v>128</v>
      </c>
      <c r="CW157" s="38">
        <f t="shared" si="134"/>
        <v>131.30000000000001</v>
      </c>
      <c r="CX157" s="38">
        <f t="shared" si="134"/>
        <v>131.30000000000001</v>
      </c>
      <c r="CY157" s="38">
        <f t="shared" si="134"/>
        <v>131.30000000000001</v>
      </c>
      <c r="CZ157" s="38">
        <f t="shared" si="134"/>
        <v>131.30000000000001</v>
      </c>
      <c r="DA157" s="38">
        <f t="shared" si="134"/>
        <v>131.30000000000001</v>
      </c>
      <c r="DB157" s="38">
        <f t="shared" si="134"/>
        <v>131.30000000000001</v>
      </c>
      <c r="DC157" s="38">
        <f t="shared" si="134"/>
        <v>133.5</v>
      </c>
      <c r="DD157" s="38">
        <f t="shared" si="134"/>
        <v>133.5</v>
      </c>
      <c r="DE157" s="38">
        <f t="shared" si="134"/>
        <v>133.5</v>
      </c>
      <c r="DF157" s="38">
        <f t="shared" si="134"/>
        <v>133.5</v>
      </c>
      <c r="DG157" s="38">
        <f t="shared" si="134"/>
        <v>146.1</v>
      </c>
      <c r="DH157" s="38">
        <f t="shared" si="134"/>
        <v>146.1</v>
      </c>
      <c r="DI157" s="38">
        <f t="shared" si="134"/>
        <v>146.1</v>
      </c>
      <c r="DJ157" s="38">
        <f t="shared" si="134"/>
        <v>146.1</v>
      </c>
      <c r="DK157" s="38">
        <f t="shared" si="134"/>
        <v>146.1</v>
      </c>
      <c r="DL157" s="38">
        <f t="shared" si="134"/>
        <v>146.1</v>
      </c>
      <c r="DM157" s="38">
        <f t="shared" si="134"/>
        <v>146.1</v>
      </c>
      <c r="DN157" s="38">
        <f t="shared" si="134"/>
        <v>146.1</v>
      </c>
      <c r="DO157" s="38">
        <f t="shared" si="134"/>
        <v>146.1</v>
      </c>
      <c r="DP157" s="38">
        <f t="shared" si="134"/>
        <v>146.1</v>
      </c>
      <c r="DQ157" s="38">
        <f t="shared" si="134"/>
        <v>146.1</v>
      </c>
      <c r="DR157" s="38">
        <f t="shared" si="134"/>
        <v>146.1</v>
      </c>
      <c r="DS157" s="38">
        <f t="shared" si="134"/>
        <v>146.1</v>
      </c>
      <c r="DT157" s="37">
        <f>DT158</f>
        <v>15</v>
      </c>
      <c r="DU157" s="39">
        <f>DU158</f>
        <v>100</v>
      </c>
      <c r="DV157" s="39">
        <f t="shared" ref="DV157:GB157" si="135">DV158</f>
        <v>100</v>
      </c>
      <c r="DW157" s="39">
        <f t="shared" si="135"/>
        <v>100</v>
      </c>
      <c r="DX157" s="39">
        <f t="shared" si="135"/>
        <v>100</v>
      </c>
      <c r="DY157" s="39">
        <f t="shared" si="135"/>
        <v>100</v>
      </c>
      <c r="DZ157" s="39">
        <f t="shared" si="135"/>
        <v>100.7</v>
      </c>
      <c r="EA157" s="39">
        <f t="shared" si="135"/>
        <v>100.7</v>
      </c>
      <c r="EB157" s="39">
        <f t="shared" si="135"/>
        <v>103.5</v>
      </c>
      <c r="EC157" s="39">
        <f t="shared" si="135"/>
        <v>104.1</v>
      </c>
      <c r="ED157" s="39">
        <f t="shared" si="135"/>
        <v>103.3</v>
      </c>
      <c r="EE157" s="39">
        <f t="shared" si="135"/>
        <v>103.3</v>
      </c>
      <c r="EF157" s="39">
        <f t="shared" si="135"/>
        <v>109.3</v>
      </c>
      <c r="EG157" s="39">
        <f t="shared" si="135"/>
        <v>109.7</v>
      </c>
      <c r="EH157" s="39">
        <f t="shared" si="135"/>
        <v>109.7</v>
      </c>
      <c r="EI157" s="39">
        <f t="shared" si="135"/>
        <v>110.3</v>
      </c>
      <c r="EJ157" s="39">
        <f t="shared" si="135"/>
        <v>110.3</v>
      </c>
      <c r="EK157" s="39">
        <f t="shared" si="135"/>
        <v>110.3</v>
      </c>
      <c r="EL157" s="39">
        <f t="shared" si="135"/>
        <v>110.3</v>
      </c>
      <c r="EM157" s="39">
        <f t="shared" si="135"/>
        <v>110.3</v>
      </c>
      <c r="EN157" s="39">
        <f t="shared" si="135"/>
        <v>110.7</v>
      </c>
      <c r="EO157" s="39">
        <f t="shared" si="135"/>
        <v>113.2</v>
      </c>
      <c r="EP157" s="39">
        <f t="shared" si="135"/>
        <v>113.2</v>
      </c>
      <c r="EQ157" s="39">
        <f t="shared" si="135"/>
        <v>113.2</v>
      </c>
      <c r="ER157" s="39">
        <f t="shared" si="135"/>
        <v>117.5</v>
      </c>
      <c r="ES157" s="39">
        <f t="shared" si="135"/>
        <v>117.5</v>
      </c>
      <c r="ET157" s="39">
        <f t="shared" si="135"/>
        <v>118.3</v>
      </c>
      <c r="EU157" s="39">
        <f t="shared" si="135"/>
        <v>118.3</v>
      </c>
      <c r="EV157" s="39">
        <f t="shared" si="135"/>
        <v>118.3</v>
      </c>
      <c r="EW157" s="39">
        <f t="shared" si="135"/>
        <v>118.5</v>
      </c>
      <c r="EX157" s="39">
        <f t="shared" si="135"/>
        <v>118.5</v>
      </c>
      <c r="EY157" s="39">
        <f t="shared" si="135"/>
        <v>118.6</v>
      </c>
      <c r="EZ157" s="39">
        <f t="shared" si="135"/>
        <v>120.7</v>
      </c>
      <c r="FA157" s="39">
        <f t="shared" si="135"/>
        <v>122.7</v>
      </c>
      <c r="FB157" s="39">
        <f t="shared" si="135"/>
        <v>123.3</v>
      </c>
      <c r="FC157" s="39">
        <f t="shared" si="135"/>
        <v>123.9</v>
      </c>
      <c r="FD157" s="39">
        <f t="shared" si="135"/>
        <v>123.9</v>
      </c>
      <c r="FE157" s="39">
        <f t="shared" si="135"/>
        <v>125.3</v>
      </c>
      <c r="FF157" s="39">
        <f t="shared" si="135"/>
        <v>126.1</v>
      </c>
      <c r="FG157" s="39">
        <f t="shared" si="135"/>
        <v>126.6</v>
      </c>
      <c r="FH157" s="39">
        <f t="shared" si="135"/>
        <v>127.9</v>
      </c>
      <c r="FI157" s="39">
        <f t="shared" si="135"/>
        <v>127.9</v>
      </c>
      <c r="FJ157" s="39">
        <f t="shared" si="135"/>
        <v>127.9</v>
      </c>
      <c r="FK157" s="39">
        <f t="shared" si="135"/>
        <v>127.9</v>
      </c>
      <c r="FL157" s="39">
        <f t="shared" si="135"/>
        <v>128.19999999999999</v>
      </c>
      <c r="FM157" s="39">
        <f t="shared" si="135"/>
        <v>128.1</v>
      </c>
      <c r="FN157" s="39">
        <f t="shared" si="135"/>
        <v>128.1</v>
      </c>
      <c r="FO157" s="39">
        <f t="shared" si="135"/>
        <v>128.1</v>
      </c>
      <c r="FP157" s="39">
        <f t="shared" si="135"/>
        <v>128.1</v>
      </c>
      <c r="FQ157" s="39">
        <f t="shared" si="135"/>
        <v>130.19999999999999</v>
      </c>
      <c r="FR157" s="38">
        <f t="shared" si="135"/>
        <v>130.5</v>
      </c>
      <c r="FS157" s="38">
        <f t="shared" si="135"/>
        <v>130.5</v>
      </c>
      <c r="FT157" s="38">
        <f t="shared" si="135"/>
        <v>130.5</v>
      </c>
      <c r="FU157" s="38">
        <f t="shared" si="135"/>
        <v>130.69999999999999</v>
      </c>
      <c r="FV157" s="38">
        <f t="shared" si="135"/>
        <v>130.69999999999999</v>
      </c>
      <c r="FW157" s="38">
        <f t="shared" si="135"/>
        <v>131.18</v>
      </c>
      <c r="FX157" s="38">
        <f t="shared" si="135"/>
        <v>131.18</v>
      </c>
      <c r="FY157" s="38">
        <f t="shared" si="135"/>
        <v>131.46</v>
      </c>
      <c r="FZ157" s="38">
        <f t="shared" si="135"/>
        <v>131.46</v>
      </c>
      <c r="GA157" s="38">
        <f t="shared" si="135"/>
        <v>131.46</v>
      </c>
      <c r="GB157" s="38">
        <f t="shared" si="135"/>
        <v>131.46</v>
      </c>
    </row>
    <row r="158" spans="1:187" s="40" customFormat="1" ht="12" x14ac:dyDescent="0.2">
      <c r="A158" s="40" t="s">
        <v>329</v>
      </c>
      <c r="B158" s="41">
        <v>15</v>
      </c>
      <c r="C158" s="42">
        <v>100</v>
      </c>
      <c r="D158" s="42">
        <v>100</v>
      </c>
      <c r="E158" s="42">
        <v>100</v>
      </c>
      <c r="F158" s="42">
        <v>100</v>
      </c>
      <c r="G158" s="42">
        <v>100</v>
      </c>
      <c r="H158" s="42">
        <v>100</v>
      </c>
      <c r="I158" s="42">
        <v>100</v>
      </c>
      <c r="J158" s="42">
        <v>100</v>
      </c>
      <c r="K158" s="42">
        <v>100</v>
      </c>
      <c r="L158" s="42">
        <v>100</v>
      </c>
      <c r="M158" s="42">
        <v>100</v>
      </c>
      <c r="N158" s="42">
        <v>135</v>
      </c>
      <c r="O158" s="42">
        <v>135.80000000000001</v>
      </c>
      <c r="P158" s="42">
        <v>139.80000000000001</v>
      </c>
      <c r="Q158" s="42">
        <v>139.80000000000001</v>
      </c>
      <c r="R158" s="42">
        <v>139.80000000000001</v>
      </c>
      <c r="S158" s="42">
        <v>139.80000000000001</v>
      </c>
      <c r="T158" s="42">
        <v>139.80000000000001</v>
      </c>
      <c r="U158" s="42">
        <v>139.80000000000001</v>
      </c>
      <c r="V158" s="42">
        <v>139.80000000000001</v>
      </c>
      <c r="W158" s="42">
        <v>139.80000000000001</v>
      </c>
      <c r="X158" s="42">
        <v>143.5</v>
      </c>
      <c r="Y158" s="42">
        <v>144.6</v>
      </c>
      <c r="Z158" s="42">
        <v>144.6</v>
      </c>
      <c r="AA158" s="42">
        <v>144.6</v>
      </c>
      <c r="AB158" s="42">
        <v>144.6</v>
      </c>
      <c r="AC158" s="42">
        <v>145.80000000000001</v>
      </c>
      <c r="AD158" s="42">
        <v>145.80000000000001</v>
      </c>
      <c r="AE158" s="42">
        <v>145.80000000000001</v>
      </c>
      <c r="AF158" s="42">
        <v>145.80000000000001</v>
      </c>
      <c r="AG158" s="42">
        <v>146.80000000000001</v>
      </c>
      <c r="AH158" s="42">
        <v>181</v>
      </c>
      <c r="AI158" s="42">
        <v>181</v>
      </c>
      <c r="AJ158" s="42">
        <v>181</v>
      </c>
      <c r="AK158" s="42">
        <v>181</v>
      </c>
      <c r="AL158" s="42">
        <v>183</v>
      </c>
      <c r="AM158" s="42">
        <v>201.3</v>
      </c>
      <c r="AN158" s="42">
        <v>201.3</v>
      </c>
      <c r="AO158" s="42">
        <v>201.3</v>
      </c>
      <c r="AP158" s="42">
        <v>201.3</v>
      </c>
      <c r="AQ158" s="42">
        <v>201.3</v>
      </c>
      <c r="AR158" s="42">
        <v>201.3</v>
      </c>
      <c r="AS158" s="42">
        <v>201.3</v>
      </c>
      <c r="AT158" s="42">
        <v>201.3</v>
      </c>
      <c r="AU158" s="42">
        <v>201.3</v>
      </c>
      <c r="AV158" s="42">
        <v>201.3</v>
      </c>
      <c r="AW158" s="42">
        <v>201.3</v>
      </c>
      <c r="AX158" s="42">
        <v>201.3</v>
      </c>
      <c r="AY158" s="42">
        <v>201.3</v>
      </c>
      <c r="AZ158" s="42">
        <v>201.3</v>
      </c>
      <c r="BA158" s="42">
        <v>201.3</v>
      </c>
      <c r="BB158" s="42">
        <v>201.3</v>
      </c>
      <c r="BC158" s="42">
        <v>201.3</v>
      </c>
      <c r="BD158" s="42">
        <v>201.3</v>
      </c>
      <c r="BE158" s="42">
        <v>201.3</v>
      </c>
      <c r="BF158" s="42">
        <v>201.3</v>
      </c>
      <c r="BG158" s="42">
        <v>201.3</v>
      </c>
      <c r="BH158" s="42">
        <v>201.3</v>
      </c>
      <c r="BI158" s="42">
        <v>206.1</v>
      </c>
      <c r="BJ158" s="42">
        <v>223.8</v>
      </c>
      <c r="BK158" s="41">
        <v>11</v>
      </c>
      <c r="BL158" s="42">
        <v>110</v>
      </c>
      <c r="BM158" s="42">
        <v>110</v>
      </c>
      <c r="BN158" s="42">
        <v>110</v>
      </c>
      <c r="BO158" s="42">
        <v>110.5</v>
      </c>
      <c r="BP158" s="42">
        <v>110.5</v>
      </c>
      <c r="BQ158" s="42">
        <v>112</v>
      </c>
      <c r="BR158" s="42">
        <v>112</v>
      </c>
      <c r="BS158" s="42">
        <v>112</v>
      </c>
      <c r="BT158" s="42">
        <v>112</v>
      </c>
      <c r="BU158" s="42">
        <v>112</v>
      </c>
      <c r="BV158" s="42">
        <v>112</v>
      </c>
      <c r="BW158" s="42">
        <v>115.5</v>
      </c>
      <c r="BX158" s="42">
        <v>115.5</v>
      </c>
      <c r="BY158" s="42">
        <v>116.1</v>
      </c>
      <c r="BZ158" s="42">
        <v>116.1</v>
      </c>
      <c r="CA158" s="42">
        <v>116.1</v>
      </c>
      <c r="CB158" s="42">
        <v>116.1</v>
      </c>
      <c r="CC158" s="42">
        <v>116.1</v>
      </c>
      <c r="CD158" s="42">
        <v>116.1</v>
      </c>
      <c r="CE158" s="42">
        <v>116.1</v>
      </c>
      <c r="CF158" s="42">
        <v>116.1</v>
      </c>
      <c r="CG158" s="42">
        <v>116.1</v>
      </c>
      <c r="CH158" s="42">
        <v>116.1</v>
      </c>
      <c r="CI158" s="42">
        <v>116.1</v>
      </c>
      <c r="CJ158" s="42">
        <v>116.1</v>
      </c>
      <c r="CK158" s="42">
        <v>116.1</v>
      </c>
      <c r="CL158" s="42">
        <v>116.1</v>
      </c>
      <c r="CM158" s="42">
        <v>117.2</v>
      </c>
      <c r="CN158" s="42">
        <v>117.2</v>
      </c>
      <c r="CO158" s="42">
        <v>117.2</v>
      </c>
      <c r="CP158" s="42">
        <v>117.2</v>
      </c>
      <c r="CQ158" s="42">
        <v>117.2</v>
      </c>
      <c r="CR158" s="42">
        <v>117.2</v>
      </c>
      <c r="CS158" s="42">
        <v>128</v>
      </c>
      <c r="CT158" s="42">
        <v>128</v>
      </c>
      <c r="CU158" s="42">
        <v>128</v>
      </c>
      <c r="CV158" s="42">
        <v>128</v>
      </c>
      <c r="CW158" s="42">
        <v>131.30000000000001</v>
      </c>
      <c r="CX158" s="42">
        <v>131.30000000000001</v>
      </c>
      <c r="CY158" s="42">
        <v>131.30000000000001</v>
      </c>
      <c r="CZ158" s="42">
        <v>131.30000000000001</v>
      </c>
      <c r="DA158" s="42">
        <v>131.30000000000001</v>
      </c>
      <c r="DB158" s="42">
        <v>131.30000000000001</v>
      </c>
      <c r="DC158" s="42">
        <v>133.5</v>
      </c>
      <c r="DD158" s="42">
        <v>133.5</v>
      </c>
      <c r="DE158" s="42">
        <v>133.5</v>
      </c>
      <c r="DF158" s="42">
        <v>133.5</v>
      </c>
      <c r="DG158" s="42">
        <v>146.1</v>
      </c>
      <c r="DH158" s="42">
        <v>146.1</v>
      </c>
      <c r="DI158" s="42">
        <v>146.1</v>
      </c>
      <c r="DJ158" s="42">
        <v>146.1</v>
      </c>
      <c r="DK158" s="42">
        <v>146.1</v>
      </c>
      <c r="DL158" s="42">
        <v>146.1</v>
      </c>
      <c r="DM158" s="42">
        <v>146.1</v>
      </c>
      <c r="DN158" s="42">
        <v>146.1</v>
      </c>
      <c r="DO158" s="42">
        <v>146.1</v>
      </c>
      <c r="DP158" s="42">
        <v>146.1</v>
      </c>
      <c r="DQ158" s="42">
        <v>146.1</v>
      </c>
      <c r="DR158" s="42">
        <v>146.1</v>
      </c>
      <c r="DS158" s="42">
        <v>146.1</v>
      </c>
      <c r="DT158" s="41">
        <v>15</v>
      </c>
      <c r="DU158" s="42">
        <v>100</v>
      </c>
      <c r="DV158" s="42">
        <v>100</v>
      </c>
      <c r="DW158" s="42">
        <v>100</v>
      </c>
      <c r="DX158" s="42">
        <v>100</v>
      </c>
      <c r="DY158" s="42">
        <v>100</v>
      </c>
      <c r="DZ158" s="42">
        <v>100.7</v>
      </c>
      <c r="EA158" s="42">
        <v>100.7</v>
      </c>
      <c r="EB158" s="42">
        <v>103.5</v>
      </c>
      <c r="EC158" s="42">
        <v>104.1</v>
      </c>
      <c r="ED158" s="42">
        <v>103.3</v>
      </c>
      <c r="EE158" s="42">
        <v>103.3</v>
      </c>
      <c r="EF158" s="42">
        <v>109.3</v>
      </c>
      <c r="EG158" s="42">
        <v>109.7</v>
      </c>
      <c r="EH158" s="42">
        <v>109.7</v>
      </c>
      <c r="EI158" s="42">
        <v>110.3</v>
      </c>
      <c r="EJ158" s="42">
        <v>110.3</v>
      </c>
      <c r="EK158" s="42">
        <v>110.3</v>
      </c>
      <c r="EL158" s="42">
        <v>110.3</v>
      </c>
      <c r="EM158" s="42">
        <v>110.3</v>
      </c>
      <c r="EN158" s="42">
        <v>110.7</v>
      </c>
      <c r="EO158" s="42">
        <v>113.2</v>
      </c>
      <c r="EP158" s="42">
        <v>113.2</v>
      </c>
      <c r="EQ158" s="42">
        <v>113.2</v>
      </c>
      <c r="ER158" s="42">
        <v>117.5</v>
      </c>
      <c r="ES158" s="42">
        <v>117.5</v>
      </c>
      <c r="ET158" s="42">
        <v>118.3</v>
      </c>
      <c r="EU158" s="42">
        <v>118.3</v>
      </c>
      <c r="EV158" s="42">
        <v>118.3</v>
      </c>
      <c r="EW158" s="42">
        <v>118.5</v>
      </c>
      <c r="EX158" s="42">
        <v>118.5</v>
      </c>
      <c r="EY158" s="42">
        <v>118.6</v>
      </c>
      <c r="EZ158" s="42">
        <v>120.7</v>
      </c>
      <c r="FA158" s="42">
        <v>122.7</v>
      </c>
      <c r="FB158" s="42">
        <v>123.3</v>
      </c>
      <c r="FC158" s="42">
        <v>123.9</v>
      </c>
      <c r="FD158" s="42">
        <v>123.9</v>
      </c>
      <c r="FE158" s="42">
        <v>125.3</v>
      </c>
      <c r="FF158" s="42">
        <v>126.1</v>
      </c>
      <c r="FG158" s="42">
        <v>126.6</v>
      </c>
      <c r="FH158" s="42">
        <v>127.9</v>
      </c>
      <c r="FI158" s="42">
        <v>127.9</v>
      </c>
      <c r="FJ158" s="42">
        <v>127.9</v>
      </c>
      <c r="FK158" s="42">
        <v>127.9</v>
      </c>
      <c r="FL158" s="42">
        <v>128.19999999999999</v>
      </c>
      <c r="FM158" s="42">
        <v>128.1</v>
      </c>
      <c r="FN158" s="42">
        <v>128.1</v>
      </c>
      <c r="FO158" s="42">
        <v>128.1</v>
      </c>
      <c r="FP158" s="42">
        <v>128.1</v>
      </c>
      <c r="FQ158" s="42">
        <v>130.19999999999999</v>
      </c>
      <c r="FR158" s="42">
        <v>130.5</v>
      </c>
      <c r="FS158" s="42">
        <v>130.5</v>
      </c>
      <c r="FT158" s="42">
        <v>130.5</v>
      </c>
      <c r="FU158" s="42">
        <v>130.69999999999999</v>
      </c>
      <c r="FV158" s="42">
        <v>130.69999999999999</v>
      </c>
      <c r="FW158" s="42">
        <v>131.18</v>
      </c>
      <c r="FX158" s="42">
        <v>131.18</v>
      </c>
      <c r="FY158" s="42">
        <v>131.46</v>
      </c>
      <c r="FZ158" s="42">
        <v>131.46</v>
      </c>
      <c r="GA158" s="42">
        <v>131.46</v>
      </c>
      <c r="GB158" s="42">
        <v>131.46</v>
      </c>
    </row>
    <row r="159" spans="1:187" x14ac:dyDescent="0.25">
      <c r="A159" t="s">
        <v>330</v>
      </c>
      <c r="B159" s="37">
        <f>B160</f>
        <v>6</v>
      </c>
      <c r="C159" s="38">
        <f t="shared" ref="C159:BJ159" si="136">C160</f>
        <v>100</v>
      </c>
      <c r="D159" s="38">
        <f t="shared" si="136"/>
        <v>100</v>
      </c>
      <c r="E159" s="38">
        <f t="shared" si="136"/>
        <v>100</v>
      </c>
      <c r="F159" s="38">
        <f t="shared" si="136"/>
        <v>105</v>
      </c>
      <c r="G159" s="38">
        <f t="shared" si="136"/>
        <v>105</v>
      </c>
      <c r="H159" s="38">
        <f t="shared" si="136"/>
        <v>105</v>
      </c>
      <c r="I159" s="38">
        <f t="shared" si="136"/>
        <v>105</v>
      </c>
      <c r="J159" s="38">
        <f t="shared" si="136"/>
        <v>111.3</v>
      </c>
      <c r="K159" s="38">
        <f t="shared" si="136"/>
        <v>111.3</v>
      </c>
      <c r="L159" s="38">
        <f t="shared" si="136"/>
        <v>111.3</v>
      </c>
      <c r="M159" s="38">
        <f t="shared" si="136"/>
        <v>111.3</v>
      </c>
      <c r="N159" s="38">
        <f t="shared" si="136"/>
        <v>111.3</v>
      </c>
      <c r="O159" s="38">
        <f t="shared" si="136"/>
        <v>111.3</v>
      </c>
      <c r="P159" s="38">
        <f t="shared" si="136"/>
        <v>117.4</v>
      </c>
      <c r="Q159" s="38">
        <f t="shared" si="136"/>
        <v>117.4</v>
      </c>
      <c r="R159" s="38">
        <f t="shared" si="136"/>
        <v>117.4</v>
      </c>
      <c r="S159" s="38">
        <f t="shared" si="136"/>
        <v>117.4</v>
      </c>
      <c r="T159" s="38">
        <f t="shared" si="136"/>
        <v>117.4</v>
      </c>
      <c r="U159" s="38">
        <f t="shared" si="136"/>
        <v>117.4</v>
      </c>
      <c r="V159" s="38">
        <f t="shared" si="136"/>
        <v>117.4</v>
      </c>
      <c r="W159" s="38">
        <f t="shared" si="136"/>
        <v>132.69999999999999</v>
      </c>
      <c r="X159" s="38">
        <f t="shared" si="136"/>
        <v>135.19999999999999</v>
      </c>
      <c r="Y159" s="38">
        <f t="shared" si="136"/>
        <v>135.19999999999999</v>
      </c>
      <c r="Z159" s="38">
        <f t="shared" si="136"/>
        <v>135.19999999999999</v>
      </c>
      <c r="AA159" s="38">
        <f t="shared" si="136"/>
        <v>136.5</v>
      </c>
      <c r="AB159" s="38">
        <f t="shared" si="136"/>
        <v>136.5</v>
      </c>
      <c r="AC159" s="38">
        <f t="shared" si="136"/>
        <v>137.69999999999999</v>
      </c>
      <c r="AD159" s="38">
        <f t="shared" si="136"/>
        <v>137.69999999999999</v>
      </c>
      <c r="AE159" s="38">
        <f t="shared" si="136"/>
        <v>137.69999999999999</v>
      </c>
      <c r="AF159" s="38">
        <f t="shared" si="136"/>
        <v>137.69999999999999</v>
      </c>
      <c r="AG159" s="38">
        <f t="shared" si="136"/>
        <v>143.5</v>
      </c>
      <c r="AH159" s="38">
        <f t="shared" si="136"/>
        <v>143.5</v>
      </c>
      <c r="AI159" s="38">
        <f t="shared" si="136"/>
        <v>149</v>
      </c>
      <c r="AJ159" s="38">
        <f t="shared" si="136"/>
        <v>149</v>
      </c>
      <c r="AK159" s="38">
        <f t="shared" si="136"/>
        <v>149</v>
      </c>
      <c r="AL159" s="38">
        <f t="shared" si="136"/>
        <v>149</v>
      </c>
      <c r="AM159" s="38">
        <f t="shared" si="136"/>
        <v>149</v>
      </c>
      <c r="AN159" s="38">
        <f t="shared" si="136"/>
        <v>149</v>
      </c>
      <c r="AO159" s="38">
        <f t="shared" si="136"/>
        <v>155.19999999999999</v>
      </c>
      <c r="AP159" s="38">
        <f t="shared" si="136"/>
        <v>155.19999999999999</v>
      </c>
      <c r="AQ159" s="38">
        <f t="shared" si="136"/>
        <v>155.19999999999999</v>
      </c>
      <c r="AR159" s="38">
        <f t="shared" si="136"/>
        <v>155.19999999999999</v>
      </c>
      <c r="AS159" s="38">
        <f t="shared" si="136"/>
        <v>155.19999999999999</v>
      </c>
      <c r="AT159" s="38">
        <f t="shared" si="136"/>
        <v>155.19999999999999</v>
      </c>
      <c r="AU159" s="38">
        <f t="shared" si="136"/>
        <v>155.19999999999999</v>
      </c>
      <c r="AV159" s="38">
        <f t="shared" si="136"/>
        <v>155.19999999999999</v>
      </c>
      <c r="AW159" s="38">
        <f t="shared" si="136"/>
        <v>155.19999999999999</v>
      </c>
      <c r="AX159" s="38">
        <f t="shared" si="136"/>
        <v>155.19999999999999</v>
      </c>
      <c r="AY159" s="38">
        <f t="shared" si="136"/>
        <v>155.19999999999999</v>
      </c>
      <c r="AZ159" s="38">
        <f t="shared" si="136"/>
        <v>155.19999999999999</v>
      </c>
      <c r="BA159" s="38">
        <f t="shared" si="136"/>
        <v>155.19999999999999</v>
      </c>
      <c r="BB159" s="38">
        <f t="shared" si="136"/>
        <v>155.19999999999999</v>
      </c>
      <c r="BC159" s="38">
        <f t="shared" si="136"/>
        <v>155.19999999999999</v>
      </c>
      <c r="BD159" s="38">
        <f t="shared" si="136"/>
        <v>155.19999999999999</v>
      </c>
      <c r="BE159" s="38">
        <f t="shared" si="136"/>
        <v>155.19999999999999</v>
      </c>
      <c r="BF159" s="38">
        <f t="shared" si="136"/>
        <v>155.19999999999999</v>
      </c>
      <c r="BG159" s="38">
        <f t="shared" si="136"/>
        <v>155.19999999999999</v>
      </c>
      <c r="BH159" s="38">
        <f t="shared" si="136"/>
        <v>155.19999999999999</v>
      </c>
      <c r="BI159" s="38">
        <f t="shared" si="136"/>
        <v>155.19999999999999</v>
      </c>
      <c r="BJ159" s="38">
        <f t="shared" si="136"/>
        <v>155.19999999999999</v>
      </c>
      <c r="BK159" s="37">
        <f>BK160</f>
        <v>6</v>
      </c>
      <c r="BL159" s="38">
        <f>BL160</f>
        <v>100</v>
      </c>
      <c r="BM159" s="38">
        <f t="shared" ref="BM159:DS159" si="137">BM160</f>
        <v>100</v>
      </c>
      <c r="BN159" s="38">
        <f t="shared" si="137"/>
        <v>100</v>
      </c>
      <c r="BO159" s="38">
        <f t="shared" si="137"/>
        <v>100</v>
      </c>
      <c r="BP159" s="38">
        <f t="shared" si="137"/>
        <v>100</v>
      </c>
      <c r="BQ159" s="38">
        <f t="shared" si="137"/>
        <v>102.3</v>
      </c>
      <c r="BR159" s="38">
        <f t="shared" si="137"/>
        <v>102.3</v>
      </c>
      <c r="BS159" s="38">
        <f t="shared" si="137"/>
        <v>102.3</v>
      </c>
      <c r="BT159" s="38">
        <f t="shared" si="137"/>
        <v>105.9</v>
      </c>
      <c r="BU159" s="38">
        <f t="shared" si="137"/>
        <v>107</v>
      </c>
      <c r="BV159" s="38">
        <f t="shared" si="137"/>
        <v>107</v>
      </c>
      <c r="BW159" s="38">
        <f t="shared" si="137"/>
        <v>107</v>
      </c>
      <c r="BX159" s="38">
        <f t="shared" si="137"/>
        <v>113.8</v>
      </c>
      <c r="BY159" s="38">
        <f t="shared" si="137"/>
        <v>113.8</v>
      </c>
      <c r="BZ159" s="38">
        <f t="shared" si="137"/>
        <v>118.2</v>
      </c>
      <c r="CA159" s="38">
        <f t="shared" si="137"/>
        <v>118.2</v>
      </c>
      <c r="CB159" s="38">
        <f t="shared" si="137"/>
        <v>118.2</v>
      </c>
      <c r="CC159" s="38">
        <f t="shared" si="137"/>
        <v>118.2</v>
      </c>
      <c r="CD159" s="38">
        <f t="shared" si="137"/>
        <v>118.2</v>
      </c>
      <c r="CE159" s="38">
        <f t="shared" si="137"/>
        <v>118.2</v>
      </c>
      <c r="CF159" s="38">
        <f t="shared" si="137"/>
        <v>118.2</v>
      </c>
      <c r="CG159" s="38">
        <f t="shared" si="137"/>
        <v>118.2</v>
      </c>
      <c r="CH159" s="38">
        <f t="shared" si="137"/>
        <v>118.2</v>
      </c>
      <c r="CI159" s="38">
        <f t="shared" si="137"/>
        <v>118.2</v>
      </c>
      <c r="CJ159" s="38">
        <f t="shared" si="137"/>
        <v>118.2</v>
      </c>
      <c r="CK159" s="38">
        <f t="shared" si="137"/>
        <v>118.2</v>
      </c>
      <c r="CL159" s="38">
        <f t="shared" si="137"/>
        <v>118.2</v>
      </c>
      <c r="CM159" s="38">
        <f t="shared" si="137"/>
        <v>118.2</v>
      </c>
      <c r="CN159" s="38">
        <f t="shared" si="137"/>
        <v>118.2</v>
      </c>
      <c r="CO159" s="38">
        <f t="shared" si="137"/>
        <v>118.2</v>
      </c>
      <c r="CP159" s="38">
        <f t="shared" si="137"/>
        <v>118.2</v>
      </c>
      <c r="CQ159" s="38">
        <f t="shared" si="137"/>
        <v>118.2</v>
      </c>
      <c r="CR159" s="38">
        <f t="shared" si="137"/>
        <v>118.2</v>
      </c>
      <c r="CS159" s="38">
        <f t="shared" si="137"/>
        <v>121.8</v>
      </c>
      <c r="CT159" s="38">
        <f t="shared" si="137"/>
        <v>121.8</v>
      </c>
      <c r="CU159" s="38">
        <f t="shared" si="137"/>
        <v>121.8</v>
      </c>
      <c r="CV159" s="38">
        <f t="shared" si="137"/>
        <v>121.8</v>
      </c>
      <c r="CW159" s="38">
        <f t="shared" si="137"/>
        <v>140.4</v>
      </c>
      <c r="CX159" s="38">
        <f t="shared" si="137"/>
        <v>140.4</v>
      </c>
      <c r="CY159" s="38">
        <f t="shared" si="137"/>
        <v>140.4</v>
      </c>
      <c r="CZ159" s="38">
        <f t="shared" si="137"/>
        <v>140.4</v>
      </c>
      <c r="DA159" s="38">
        <f t="shared" si="137"/>
        <v>140.4</v>
      </c>
      <c r="DB159" s="38">
        <f t="shared" si="137"/>
        <v>143.80000000000001</v>
      </c>
      <c r="DC159" s="38">
        <f t="shared" si="137"/>
        <v>143.80000000000001</v>
      </c>
      <c r="DD159" s="38">
        <f t="shared" si="137"/>
        <v>143.80000000000001</v>
      </c>
      <c r="DE159" s="38">
        <f t="shared" si="137"/>
        <v>143.80000000000001</v>
      </c>
      <c r="DF159" s="38">
        <f t="shared" si="137"/>
        <v>143.80000000000001</v>
      </c>
      <c r="DG159" s="38">
        <f t="shared" si="137"/>
        <v>147.30000000000001</v>
      </c>
      <c r="DH159" s="38">
        <f t="shared" si="137"/>
        <v>150.1</v>
      </c>
      <c r="DI159" s="38">
        <f t="shared" si="137"/>
        <v>150.1</v>
      </c>
      <c r="DJ159" s="38">
        <f t="shared" si="137"/>
        <v>150.1</v>
      </c>
      <c r="DK159" s="38">
        <f t="shared" si="137"/>
        <v>150.1</v>
      </c>
      <c r="DL159" s="38">
        <f t="shared" si="137"/>
        <v>150.1</v>
      </c>
      <c r="DM159" s="38">
        <f t="shared" si="137"/>
        <v>150.1</v>
      </c>
      <c r="DN159" s="38">
        <f t="shared" si="137"/>
        <v>153.4</v>
      </c>
      <c r="DO159" s="38">
        <f t="shared" si="137"/>
        <v>153.4</v>
      </c>
      <c r="DP159" s="38">
        <f t="shared" si="137"/>
        <v>153.4</v>
      </c>
      <c r="DQ159" s="38">
        <f t="shared" si="137"/>
        <v>153.4</v>
      </c>
      <c r="DR159" s="38">
        <f t="shared" si="137"/>
        <v>153.4</v>
      </c>
      <c r="DS159" s="38">
        <f t="shared" si="137"/>
        <v>153.4</v>
      </c>
      <c r="DT159" s="37">
        <f>DT160</f>
        <v>7</v>
      </c>
      <c r="DU159" s="39">
        <f>DU160</f>
        <v>103.1</v>
      </c>
      <c r="DV159" s="39">
        <f t="shared" ref="DV159:GB159" si="138">DV160</f>
        <v>103.1</v>
      </c>
      <c r="DW159" s="39">
        <f t="shared" si="138"/>
        <v>103.1</v>
      </c>
      <c r="DX159" s="39">
        <f t="shared" si="138"/>
        <v>103.1</v>
      </c>
      <c r="DY159" s="39">
        <f t="shared" si="138"/>
        <v>103.1</v>
      </c>
      <c r="DZ159" s="39">
        <f t="shared" si="138"/>
        <v>103.1</v>
      </c>
      <c r="EA159" s="39">
        <f t="shared" si="138"/>
        <v>104.9</v>
      </c>
      <c r="EB159" s="39">
        <f t="shared" si="138"/>
        <v>104.9</v>
      </c>
      <c r="EC159" s="39">
        <f t="shared" si="138"/>
        <v>104.9</v>
      </c>
      <c r="ED159" s="39">
        <f t="shared" si="138"/>
        <v>104.9</v>
      </c>
      <c r="EE159" s="39">
        <f t="shared" si="138"/>
        <v>104.9</v>
      </c>
      <c r="EF159" s="39">
        <f t="shared" si="138"/>
        <v>104.9</v>
      </c>
      <c r="EG159" s="39">
        <f t="shared" si="138"/>
        <v>104.9</v>
      </c>
      <c r="EH159" s="39">
        <f t="shared" si="138"/>
        <v>104.9</v>
      </c>
      <c r="EI159" s="39">
        <f t="shared" si="138"/>
        <v>106.1</v>
      </c>
      <c r="EJ159" s="39">
        <f t="shared" si="138"/>
        <v>106.1</v>
      </c>
      <c r="EK159" s="39">
        <f t="shared" si="138"/>
        <v>106.1</v>
      </c>
      <c r="EL159" s="39">
        <f t="shared" si="138"/>
        <v>106.1</v>
      </c>
      <c r="EM159" s="39">
        <f t="shared" si="138"/>
        <v>105.2</v>
      </c>
      <c r="EN159" s="39">
        <f t="shared" si="138"/>
        <v>105.2</v>
      </c>
      <c r="EO159" s="39">
        <f t="shared" si="138"/>
        <v>105.2</v>
      </c>
      <c r="EP159" s="39">
        <f t="shared" si="138"/>
        <v>115.8</v>
      </c>
      <c r="EQ159" s="39">
        <f t="shared" si="138"/>
        <v>115.8</v>
      </c>
      <c r="ER159" s="39">
        <f t="shared" si="138"/>
        <v>115.8</v>
      </c>
      <c r="ES159" s="39">
        <f t="shared" si="138"/>
        <v>116.7</v>
      </c>
      <c r="ET159" s="39">
        <f t="shared" si="138"/>
        <v>116.7</v>
      </c>
      <c r="EU159" s="39">
        <f t="shared" si="138"/>
        <v>116.9</v>
      </c>
      <c r="EV159" s="39">
        <f t="shared" si="138"/>
        <v>116.9</v>
      </c>
      <c r="EW159" s="39">
        <f t="shared" si="138"/>
        <v>117.1</v>
      </c>
      <c r="EX159" s="39">
        <f t="shared" si="138"/>
        <v>117.1</v>
      </c>
      <c r="EY159" s="39">
        <f t="shared" si="138"/>
        <v>117.1</v>
      </c>
      <c r="EZ159" s="39">
        <f t="shared" si="138"/>
        <v>124.4</v>
      </c>
      <c r="FA159" s="39">
        <f t="shared" si="138"/>
        <v>124.6</v>
      </c>
      <c r="FB159" s="39">
        <f t="shared" si="138"/>
        <v>124.6</v>
      </c>
      <c r="FC159" s="39">
        <f t="shared" si="138"/>
        <v>124.6</v>
      </c>
      <c r="FD159" s="39">
        <f t="shared" si="138"/>
        <v>124.6</v>
      </c>
      <c r="FE159" s="39">
        <f t="shared" si="138"/>
        <v>131.4</v>
      </c>
      <c r="FF159" s="39">
        <f t="shared" si="138"/>
        <v>131.4</v>
      </c>
      <c r="FG159" s="39">
        <f t="shared" si="138"/>
        <v>133.1</v>
      </c>
      <c r="FH159" s="39">
        <f t="shared" si="138"/>
        <v>133.4</v>
      </c>
      <c r="FI159" s="39">
        <f t="shared" si="138"/>
        <v>133.4</v>
      </c>
      <c r="FJ159" s="39">
        <f t="shared" si="138"/>
        <v>133.4</v>
      </c>
      <c r="FK159" s="39">
        <f t="shared" si="138"/>
        <v>134.30000000000001</v>
      </c>
      <c r="FL159" s="39">
        <f t="shared" si="138"/>
        <v>134.5</v>
      </c>
      <c r="FM159" s="39">
        <f t="shared" si="138"/>
        <v>134.5</v>
      </c>
      <c r="FN159" s="39">
        <f t="shared" si="138"/>
        <v>134.5</v>
      </c>
      <c r="FO159" s="39">
        <f t="shared" si="138"/>
        <v>134.5</v>
      </c>
      <c r="FP159" s="39">
        <f t="shared" si="138"/>
        <v>134.5</v>
      </c>
      <c r="FQ159" s="39">
        <f t="shared" si="138"/>
        <v>134.5</v>
      </c>
      <c r="FR159" s="38">
        <f t="shared" si="138"/>
        <v>135.19999999999999</v>
      </c>
      <c r="FS159" s="38">
        <f t="shared" si="138"/>
        <v>135.19999999999999</v>
      </c>
      <c r="FT159" s="38">
        <f t="shared" si="138"/>
        <v>135.19999999999999</v>
      </c>
      <c r="FU159" s="38">
        <f t="shared" si="138"/>
        <v>135.19999999999999</v>
      </c>
      <c r="FV159" s="38">
        <f t="shared" si="138"/>
        <v>135.19999999999999</v>
      </c>
      <c r="FW159" s="38">
        <f t="shared" si="138"/>
        <v>140.80000000000001</v>
      </c>
      <c r="FX159" s="38">
        <f t="shared" si="138"/>
        <v>140.80000000000001</v>
      </c>
      <c r="FY159" s="38">
        <f t="shared" si="138"/>
        <v>140.80000000000001</v>
      </c>
      <c r="FZ159" s="38">
        <f t="shared" si="138"/>
        <v>141</v>
      </c>
      <c r="GA159" s="38">
        <f t="shared" si="138"/>
        <v>141</v>
      </c>
      <c r="GB159" s="38">
        <f t="shared" si="138"/>
        <v>140.97142857142859</v>
      </c>
    </row>
    <row r="160" spans="1:187" s="40" customFormat="1" ht="12" x14ac:dyDescent="0.2">
      <c r="A160" s="40" t="s">
        <v>331</v>
      </c>
      <c r="B160" s="41">
        <v>6</v>
      </c>
      <c r="C160" s="42">
        <v>100</v>
      </c>
      <c r="D160" s="42">
        <v>100</v>
      </c>
      <c r="E160" s="42">
        <v>100</v>
      </c>
      <c r="F160" s="42">
        <v>105</v>
      </c>
      <c r="G160" s="42">
        <v>105</v>
      </c>
      <c r="H160" s="42">
        <v>105</v>
      </c>
      <c r="I160" s="42">
        <v>105</v>
      </c>
      <c r="J160" s="42">
        <v>111.3</v>
      </c>
      <c r="K160" s="42">
        <v>111.3</v>
      </c>
      <c r="L160" s="42">
        <v>111.3</v>
      </c>
      <c r="M160" s="42">
        <v>111.3</v>
      </c>
      <c r="N160" s="42">
        <v>111.3</v>
      </c>
      <c r="O160" s="42">
        <v>111.3</v>
      </c>
      <c r="P160" s="42">
        <v>117.4</v>
      </c>
      <c r="Q160" s="42">
        <v>117.4</v>
      </c>
      <c r="R160" s="42">
        <v>117.4</v>
      </c>
      <c r="S160" s="42">
        <v>117.4</v>
      </c>
      <c r="T160" s="42">
        <v>117.4</v>
      </c>
      <c r="U160" s="42">
        <v>117.4</v>
      </c>
      <c r="V160" s="42">
        <v>117.4</v>
      </c>
      <c r="W160" s="42">
        <v>132.69999999999999</v>
      </c>
      <c r="X160" s="42">
        <v>135.19999999999999</v>
      </c>
      <c r="Y160" s="42">
        <v>135.19999999999999</v>
      </c>
      <c r="Z160" s="42">
        <v>135.19999999999999</v>
      </c>
      <c r="AA160" s="42">
        <v>136.5</v>
      </c>
      <c r="AB160" s="42">
        <v>136.5</v>
      </c>
      <c r="AC160" s="42">
        <v>137.69999999999999</v>
      </c>
      <c r="AD160" s="42">
        <v>137.69999999999999</v>
      </c>
      <c r="AE160" s="42">
        <v>137.69999999999999</v>
      </c>
      <c r="AF160" s="42">
        <v>137.69999999999999</v>
      </c>
      <c r="AG160" s="42">
        <v>143.5</v>
      </c>
      <c r="AH160" s="42">
        <v>143.5</v>
      </c>
      <c r="AI160" s="42">
        <v>149</v>
      </c>
      <c r="AJ160" s="42">
        <v>149</v>
      </c>
      <c r="AK160" s="42">
        <v>149</v>
      </c>
      <c r="AL160" s="42">
        <v>149</v>
      </c>
      <c r="AM160" s="42">
        <v>149</v>
      </c>
      <c r="AN160" s="42">
        <v>149</v>
      </c>
      <c r="AO160" s="42">
        <v>155.19999999999999</v>
      </c>
      <c r="AP160" s="42">
        <v>155.19999999999999</v>
      </c>
      <c r="AQ160" s="42">
        <v>155.19999999999999</v>
      </c>
      <c r="AR160" s="42">
        <v>155.19999999999999</v>
      </c>
      <c r="AS160" s="42">
        <v>155.19999999999999</v>
      </c>
      <c r="AT160" s="42">
        <v>155.19999999999999</v>
      </c>
      <c r="AU160" s="42">
        <v>155.19999999999999</v>
      </c>
      <c r="AV160" s="42">
        <v>155.19999999999999</v>
      </c>
      <c r="AW160" s="42">
        <v>155.19999999999999</v>
      </c>
      <c r="AX160" s="42">
        <v>155.19999999999999</v>
      </c>
      <c r="AY160" s="42">
        <v>155.19999999999999</v>
      </c>
      <c r="AZ160" s="42">
        <v>155.19999999999999</v>
      </c>
      <c r="BA160" s="42">
        <v>155.19999999999999</v>
      </c>
      <c r="BB160" s="42">
        <v>155.19999999999999</v>
      </c>
      <c r="BC160" s="42">
        <v>155.19999999999999</v>
      </c>
      <c r="BD160" s="42">
        <v>155.19999999999999</v>
      </c>
      <c r="BE160" s="42">
        <v>155.19999999999999</v>
      </c>
      <c r="BF160" s="42">
        <v>155.19999999999999</v>
      </c>
      <c r="BG160" s="42">
        <v>155.19999999999999</v>
      </c>
      <c r="BH160" s="42">
        <v>155.19999999999999</v>
      </c>
      <c r="BI160" s="42">
        <v>155.19999999999999</v>
      </c>
      <c r="BJ160" s="42">
        <v>155.19999999999999</v>
      </c>
      <c r="BK160" s="41">
        <v>6</v>
      </c>
      <c r="BL160" s="42">
        <v>100</v>
      </c>
      <c r="BM160" s="42">
        <v>100</v>
      </c>
      <c r="BN160" s="42">
        <v>100</v>
      </c>
      <c r="BO160" s="42">
        <v>100</v>
      </c>
      <c r="BP160" s="42">
        <v>100</v>
      </c>
      <c r="BQ160" s="42">
        <v>102.3</v>
      </c>
      <c r="BR160" s="42">
        <v>102.3</v>
      </c>
      <c r="BS160" s="42">
        <v>102.3</v>
      </c>
      <c r="BT160" s="42">
        <v>105.9</v>
      </c>
      <c r="BU160" s="42">
        <v>107</v>
      </c>
      <c r="BV160" s="42">
        <v>107</v>
      </c>
      <c r="BW160" s="42">
        <v>107</v>
      </c>
      <c r="BX160" s="42">
        <v>113.8</v>
      </c>
      <c r="BY160" s="42">
        <v>113.8</v>
      </c>
      <c r="BZ160" s="42">
        <v>118.2</v>
      </c>
      <c r="CA160" s="42">
        <v>118.2</v>
      </c>
      <c r="CB160" s="42">
        <v>118.2</v>
      </c>
      <c r="CC160" s="42">
        <v>118.2</v>
      </c>
      <c r="CD160" s="42">
        <v>118.2</v>
      </c>
      <c r="CE160" s="42">
        <v>118.2</v>
      </c>
      <c r="CF160" s="42">
        <v>118.2</v>
      </c>
      <c r="CG160" s="42">
        <v>118.2</v>
      </c>
      <c r="CH160" s="42">
        <v>118.2</v>
      </c>
      <c r="CI160" s="42">
        <v>118.2</v>
      </c>
      <c r="CJ160" s="42">
        <v>118.2</v>
      </c>
      <c r="CK160" s="42">
        <v>118.2</v>
      </c>
      <c r="CL160" s="42">
        <v>118.2</v>
      </c>
      <c r="CM160" s="42">
        <v>118.2</v>
      </c>
      <c r="CN160" s="42">
        <v>118.2</v>
      </c>
      <c r="CO160" s="42">
        <v>118.2</v>
      </c>
      <c r="CP160" s="42">
        <v>118.2</v>
      </c>
      <c r="CQ160" s="42">
        <v>118.2</v>
      </c>
      <c r="CR160" s="42">
        <v>118.2</v>
      </c>
      <c r="CS160" s="42">
        <v>121.8</v>
      </c>
      <c r="CT160" s="42">
        <v>121.8</v>
      </c>
      <c r="CU160" s="42">
        <v>121.8</v>
      </c>
      <c r="CV160" s="42">
        <v>121.8</v>
      </c>
      <c r="CW160" s="42">
        <v>140.4</v>
      </c>
      <c r="CX160" s="42">
        <v>140.4</v>
      </c>
      <c r="CY160" s="42">
        <v>140.4</v>
      </c>
      <c r="CZ160" s="42">
        <v>140.4</v>
      </c>
      <c r="DA160" s="42">
        <v>140.4</v>
      </c>
      <c r="DB160" s="42">
        <v>143.80000000000001</v>
      </c>
      <c r="DC160" s="42">
        <v>143.80000000000001</v>
      </c>
      <c r="DD160" s="42">
        <v>143.80000000000001</v>
      </c>
      <c r="DE160" s="42">
        <v>143.80000000000001</v>
      </c>
      <c r="DF160" s="42">
        <v>143.80000000000001</v>
      </c>
      <c r="DG160" s="42">
        <v>147.30000000000001</v>
      </c>
      <c r="DH160" s="42">
        <v>150.1</v>
      </c>
      <c r="DI160" s="42">
        <v>150.1</v>
      </c>
      <c r="DJ160" s="42">
        <v>150.1</v>
      </c>
      <c r="DK160" s="42">
        <v>150.1</v>
      </c>
      <c r="DL160" s="42">
        <v>150.1</v>
      </c>
      <c r="DM160" s="42">
        <v>150.1</v>
      </c>
      <c r="DN160" s="42">
        <v>153.4</v>
      </c>
      <c r="DO160" s="42">
        <v>153.4</v>
      </c>
      <c r="DP160" s="42">
        <v>153.4</v>
      </c>
      <c r="DQ160" s="42">
        <v>153.4</v>
      </c>
      <c r="DR160" s="42">
        <v>153.4</v>
      </c>
      <c r="DS160" s="42">
        <v>153.4</v>
      </c>
      <c r="DT160" s="41">
        <v>7</v>
      </c>
      <c r="DU160" s="42">
        <v>103.1</v>
      </c>
      <c r="DV160" s="42">
        <v>103.1</v>
      </c>
      <c r="DW160" s="42">
        <v>103.1</v>
      </c>
      <c r="DX160" s="42">
        <v>103.1</v>
      </c>
      <c r="DY160" s="42">
        <v>103.1</v>
      </c>
      <c r="DZ160" s="42">
        <v>103.1</v>
      </c>
      <c r="EA160" s="42">
        <v>104.9</v>
      </c>
      <c r="EB160" s="42">
        <v>104.9</v>
      </c>
      <c r="EC160" s="42">
        <v>104.9</v>
      </c>
      <c r="ED160" s="42">
        <v>104.9</v>
      </c>
      <c r="EE160" s="42">
        <v>104.9</v>
      </c>
      <c r="EF160" s="42">
        <v>104.9</v>
      </c>
      <c r="EG160" s="42">
        <v>104.9</v>
      </c>
      <c r="EH160" s="42">
        <v>104.9</v>
      </c>
      <c r="EI160" s="42">
        <v>106.1</v>
      </c>
      <c r="EJ160" s="42">
        <v>106.1</v>
      </c>
      <c r="EK160" s="42">
        <v>106.1</v>
      </c>
      <c r="EL160" s="42">
        <v>106.1</v>
      </c>
      <c r="EM160" s="42">
        <v>105.2</v>
      </c>
      <c r="EN160" s="42">
        <v>105.2</v>
      </c>
      <c r="EO160" s="42">
        <v>105.2</v>
      </c>
      <c r="EP160" s="42">
        <v>115.8</v>
      </c>
      <c r="EQ160" s="42">
        <v>115.8</v>
      </c>
      <c r="ER160" s="42">
        <v>115.8</v>
      </c>
      <c r="ES160" s="42">
        <v>116.7</v>
      </c>
      <c r="ET160" s="42">
        <v>116.7</v>
      </c>
      <c r="EU160" s="42">
        <v>116.9</v>
      </c>
      <c r="EV160" s="42">
        <v>116.9</v>
      </c>
      <c r="EW160" s="42">
        <v>117.1</v>
      </c>
      <c r="EX160" s="42">
        <v>117.1</v>
      </c>
      <c r="EY160" s="42">
        <v>117.1</v>
      </c>
      <c r="EZ160" s="42">
        <v>124.4</v>
      </c>
      <c r="FA160" s="42">
        <v>124.6</v>
      </c>
      <c r="FB160" s="42">
        <v>124.6</v>
      </c>
      <c r="FC160" s="42">
        <v>124.6</v>
      </c>
      <c r="FD160" s="42">
        <v>124.6</v>
      </c>
      <c r="FE160" s="42">
        <v>131.4</v>
      </c>
      <c r="FF160" s="42">
        <v>131.4</v>
      </c>
      <c r="FG160" s="42">
        <v>133.1</v>
      </c>
      <c r="FH160" s="42">
        <v>133.4</v>
      </c>
      <c r="FI160" s="42">
        <v>133.4</v>
      </c>
      <c r="FJ160" s="42">
        <v>133.4</v>
      </c>
      <c r="FK160" s="42">
        <v>134.30000000000001</v>
      </c>
      <c r="FL160" s="42">
        <v>134.5</v>
      </c>
      <c r="FM160" s="42">
        <v>134.5</v>
      </c>
      <c r="FN160" s="42">
        <v>134.5</v>
      </c>
      <c r="FO160" s="42">
        <v>134.5</v>
      </c>
      <c r="FP160" s="42">
        <v>134.5</v>
      </c>
      <c r="FQ160" s="42">
        <v>134.5</v>
      </c>
      <c r="FR160" s="42">
        <v>135.19999999999999</v>
      </c>
      <c r="FS160" s="42">
        <v>135.19999999999999</v>
      </c>
      <c r="FT160" s="42">
        <v>135.19999999999999</v>
      </c>
      <c r="FU160" s="42">
        <v>135.19999999999999</v>
      </c>
      <c r="FV160" s="42">
        <v>135.19999999999999</v>
      </c>
      <c r="FW160" s="42">
        <v>140.80000000000001</v>
      </c>
      <c r="FX160" s="42">
        <v>140.80000000000001</v>
      </c>
      <c r="FY160" s="42">
        <v>140.80000000000001</v>
      </c>
      <c r="FZ160" s="42">
        <v>141</v>
      </c>
      <c r="GA160" s="42">
        <v>141</v>
      </c>
      <c r="GB160" s="42">
        <v>140.97142857142859</v>
      </c>
    </row>
    <row r="161" spans="1:190" x14ac:dyDescent="0.25">
      <c r="B161" s="37"/>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37"/>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37"/>
      <c r="FR161" s="44"/>
      <c r="FS161" s="44"/>
      <c r="FT161" s="44"/>
      <c r="FU161" s="44"/>
      <c r="FV161" s="44"/>
      <c r="FW161" s="44"/>
      <c r="FX161" s="44"/>
      <c r="FY161" s="44"/>
      <c r="FZ161" s="44"/>
      <c r="GA161" s="44"/>
      <c r="GB161" s="44"/>
    </row>
    <row r="162" spans="1:190" x14ac:dyDescent="0.25">
      <c r="A162" s="5" t="s">
        <v>332</v>
      </c>
      <c r="B162" s="35">
        <f>B6+B51+B60+B71+B78+B105+B118+B134+B147</f>
        <v>1000</v>
      </c>
      <c r="C162" s="36">
        <f t="shared" ref="C162:BJ162" si="139">(C6*$B$6+C51*$B$51+C60*$B$60+C71*$B$71+C78*$B$78+C105*$B$105+C118*$B$118+C134*$B$134+C147*$B$147)/$B$162</f>
        <v>99.705799999999982</v>
      </c>
      <c r="D162" s="36">
        <f t="shared" si="139"/>
        <v>99.17949999999999</v>
      </c>
      <c r="E162" s="36">
        <f t="shared" si="139"/>
        <v>99.167699999999996</v>
      </c>
      <c r="F162" s="36">
        <f t="shared" si="139"/>
        <v>99.756999999999991</v>
      </c>
      <c r="G162" s="36">
        <f t="shared" si="139"/>
        <v>100.22669999999999</v>
      </c>
      <c r="H162" s="36">
        <f t="shared" si="139"/>
        <v>100.25880000000001</v>
      </c>
      <c r="I162" s="36">
        <f t="shared" si="139"/>
        <v>102.4267</v>
      </c>
      <c r="J162" s="36">
        <f t="shared" si="139"/>
        <v>101.72559999999999</v>
      </c>
      <c r="K162" s="36">
        <f t="shared" si="139"/>
        <v>101.36609999999999</v>
      </c>
      <c r="L162" s="36">
        <f t="shared" si="139"/>
        <v>103.08110000000001</v>
      </c>
      <c r="M162" s="36">
        <f t="shared" si="139"/>
        <v>103.82960000000001</v>
      </c>
      <c r="N162" s="36">
        <f t="shared" si="139"/>
        <v>107.19580000000001</v>
      </c>
      <c r="O162" s="36">
        <f t="shared" si="139"/>
        <v>110.67890000000001</v>
      </c>
      <c r="P162" s="36">
        <f t="shared" si="139"/>
        <v>113.82530000000001</v>
      </c>
      <c r="Q162" s="36">
        <f t="shared" si="139"/>
        <v>116.32220000000002</v>
      </c>
      <c r="R162" s="36">
        <f t="shared" si="139"/>
        <v>117.51949999999999</v>
      </c>
      <c r="S162" s="36">
        <f t="shared" si="139"/>
        <v>117.39240000000001</v>
      </c>
      <c r="T162" s="36">
        <f t="shared" si="139"/>
        <v>116.05170000000001</v>
      </c>
      <c r="U162" s="36">
        <f t="shared" si="139"/>
        <v>116.7839</v>
      </c>
      <c r="V162" s="36">
        <f t="shared" si="139"/>
        <v>118.6182</v>
      </c>
      <c r="W162" s="36">
        <f t="shared" si="139"/>
        <v>118.50859999999999</v>
      </c>
      <c r="X162" s="36">
        <f t="shared" si="139"/>
        <v>121.6823</v>
      </c>
      <c r="Y162" s="36">
        <f t="shared" si="139"/>
        <v>122.27300000000001</v>
      </c>
      <c r="Z162" s="36">
        <f t="shared" si="139"/>
        <v>122.6157</v>
      </c>
      <c r="AA162" s="36">
        <f t="shared" si="139"/>
        <v>123.9614</v>
      </c>
      <c r="AB162" s="36">
        <f t="shared" si="139"/>
        <v>123.88950000000001</v>
      </c>
      <c r="AC162" s="36">
        <f t="shared" si="139"/>
        <v>125.9362</v>
      </c>
      <c r="AD162" s="36">
        <f t="shared" si="139"/>
        <v>126.39210000000001</v>
      </c>
      <c r="AE162" s="36">
        <f t="shared" si="139"/>
        <v>128.12790000000001</v>
      </c>
      <c r="AF162" s="36">
        <f t="shared" si="139"/>
        <v>128.7192</v>
      </c>
      <c r="AG162" s="36">
        <f t="shared" si="139"/>
        <v>131.91690000000003</v>
      </c>
      <c r="AH162" s="36">
        <f t="shared" si="139"/>
        <v>133.42070000000004</v>
      </c>
      <c r="AI162" s="36">
        <f t="shared" si="139"/>
        <v>135.24610000000004</v>
      </c>
      <c r="AJ162" s="36">
        <f t="shared" si="139"/>
        <v>134.9024</v>
      </c>
      <c r="AK162" s="36">
        <f t="shared" si="139"/>
        <v>135.71679999999998</v>
      </c>
      <c r="AL162" s="36">
        <f t="shared" si="139"/>
        <v>135.36150000000001</v>
      </c>
      <c r="AM162" s="36">
        <f t="shared" si="139"/>
        <v>139.85100000000003</v>
      </c>
      <c r="AN162" s="36">
        <f t="shared" si="139"/>
        <v>139.85770000000002</v>
      </c>
      <c r="AO162" s="36">
        <f t="shared" si="139"/>
        <v>146.11680000000001</v>
      </c>
      <c r="AP162" s="36">
        <f t="shared" si="139"/>
        <v>146.60590000000002</v>
      </c>
      <c r="AQ162" s="36">
        <f t="shared" si="139"/>
        <v>149.23779999999996</v>
      </c>
      <c r="AR162" s="36">
        <f t="shared" si="139"/>
        <v>148.71979999999996</v>
      </c>
      <c r="AS162" s="36">
        <f t="shared" si="139"/>
        <v>152.02110000000002</v>
      </c>
      <c r="AT162" s="36">
        <f t="shared" si="139"/>
        <v>150.96759999999998</v>
      </c>
      <c r="AU162" s="36">
        <f t="shared" si="139"/>
        <v>149.00449999999998</v>
      </c>
      <c r="AV162" s="36">
        <f t="shared" si="139"/>
        <v>148.3389</v>
      </c>
      <c r="AW162" s="36">
        <f t="shared" si="139"/>
        <v>146.2475</v>
      </c>
      <c r="AX162" s="36">
        <f t="shared" si="139"/>
        <v>146.99299999999999</v>
      </c>
      <c r="AY162" s="36">
        <f t="shared" si="139"/>
        <v>151.93110000000001</v>
      </c>
      <c r="AZ162" s="36">
        <f t="shared" si="139"/>
        <v>150.06899999999999</v>
      </c>
      <c r="BA162" s="36">
        <f t="shared" si="139"/>
        <v>149.78640000000001</v>
      </c>
      <c r="BB162" s="36">
        <f t="shared" si="139"/>
        <v>150.04129999999998</v>
      </c>
      <c r="BC162" s="36">
        <f t="shared" si="139"/>
        <v>150.1593</v>
      </c>
      <c r="BD162" s="36">
        <f t="shared" si="139"/>
        <v>148.83150000000001</v>
      </c>
      <c r="BE162" s="36">
        <f t="shared" si="139"/>
        <v>150.60199999999998</v>
      </c>
      <c r="BF162" s="36">
        <f t="shared" si="139"/>
        <v>151.34219999999999</v>
      </c>
      <c r="BG162" s="36">
        <f t="shared" si="139"/>
        <v>151.50810000000004</v>
      </c>
      <c r="BH162" s="36">
        <f t="shared" si="139"/>
        <v>151.02900000000002</v>
      </c>
      <c r="BI162" s="36">
        <f t="shared" si="139"/>
        <v>153.06489999999997</v>
      </c>
      <c r="BJ162" s="36">
        <f t="shared" si="139"/>
        <v>156.44820000000001</v>
      </c>
      <c r="BK162" s="35">
        <f>BK6+BK51+BK60+BK71+BK78+BK105+BK118+BK134+BK147</f>
        <v>1000</v>
      </c>
      <c r="BL162" s="36">
        <f>(BL6*$BK$6+BL51*$BK$51+BL60*$BK$60+BL71*$BK$71+BL78*$BK$78+BL105*$BK$105+BL118*$BK$118+BL134*$BK$134+BL147*$BK$147)/$BK$162</f>
        <v>103.9485</v>
      </c>
      <c r="BM162" s="36">
        <f t="shared" ref="BM162:DS162" si="140">(BM6*$BK$6+BM51*$BK$51+BM60*$BK$60+BM71*$BK$71+BM78*$BK$78+BM105*$BK$105+BM118*$BK$118+BM134*$BK$134+BM147*$BK$147)/$BK$162</f>
        <v>105.56750000000001</v>
      </c>
      <c r="BN162" s="36">
        <f t="shared" si="140"/>
        <v>106.42520000000002</v>
      </c>
      <c r="BO162" s="36">
        <f t="shared" si="140"/>
        <v>106.62569999999998</v>
      </c>
      <c r="BP162" s="36">
        <f t="shared" si="140"/>
        <v>106.8531</v>
      </c>
      <c r="BQ162" s="36">
        <f t="shared" si="140"/>
        <v>107.5767</v>
      </c>
      <c r="BR162" s="36">
        <f t="shared" si="140"/>
        <v>109.03309999999999</v>
      </c>
      <c r="BS162" s="36">
        <f t="shared" si="140"/>
        <v>110.19619999999998</v>
      </c>
      <c r="BT162" s="36">
        <f t="shared" si="140"/>
        <v>110.6772</v>
      </c>
      <c r="BU162" s="36">
        <f t="shared" si="140"/>
        <v>111.1511</v>
      </c>
      <c r="BV162" s="36">
        <f t="shared" si="140"/>
        <v>114.0099</v>
      </c>
      <c r="BW162" s="36">
        <f t="shared" si="140"/>
        <v>114.70099999999999</v>
      </c>
      <c r="BX162" s="36">
        <f t="shared" si="140"/>
        <v>115.36790000000002</v>
      </c>
      <c r="BY162" s="36">
        <f t="shared" si="140"/>
        <v>116.3352</v>
      </c>
      <c r="BZ162" s="36">
        <f t="shared" si="140"/>
        <v>117.22900000000001</v>
      </c>
      <c r="CA162" s="36">
        <f t="shared" si="140"/>
        <v>117.33390000000001</v>
      </c>
      <c r="CB162" s="36">
        <f t="shared" si="140"/>
        <v>117.94239999999999</v>
      </c>
      <c r="CC162" s="36">
        <f t="shared" si="140"/>
        <v>118.51190000000001</v>
      </c>
      <c r="CD162" s="36">
        <f t="shared" si="140"/>
        <v>119.36560000000001</v>
      </c>
      <c r="CE162" s="36">
        <f t="shared" si="140"/>
        <v>119.87600000000002</v>
      </c>
      <c r="CF162" s="36">
        <f t="shared" si="140"/>
        <v>120.78729999999999</v>
      </c>
      <c r="CG162" s="36">
        <f t="shared" si="140"/>
        <v>120.96289999999999</v>
      </c>
      <c r="CH162" s="36">
        <f t="shared" si="140"/>
        <v>122.60310000000001</v>
      </c>
      <c r="CI162" s="36">
        <f t="shared" si="140"/>
        <v>123.18249999999999</v>
      </c>
      <c r="CJ162" s="36">
        <f t="shared" si="140"/>
        <v>123.185</v>
      </c>
      <c r="CK162" s="36">
        <f t="shared" si="140"/>
        <v>123.84569999999998</v>
      </c>
      <c r="CL162" s="36">
        <f t="shared" si="140"/>
        <v>124.21010000000001</v>
      </c>
      <c r="CM162" s="36">
        <f t="shared" si="140"/>
        <v>124.2364</v>
      </c>
      <c r="CN162" s="36">
        <f t="shared" si="140"/>
        <v>124.90129999999998</v>
      </c>
      <c r="CO162" s="36">
        <f t="shared" si="140"/>
        <v>125.57539999999999</v>
      </c>
      <c r="CP162" s="36">
        <f t="shared" si="140"/>
        <v>126.8845</v>
      </c>
      <c r="CQ162" s="36">
        <f t="shared" si="140"/>
        <v>127.40030000000002</v>
      </c>
      <c r="CR162" s="36">
        <f t="shared" si="140"/>
        <v>128.1635</v>
      </c>
      <c r="CS162" s="36">
        <f t="shared" si="140"/>
        <v>128.78300000000002</v>
      </c>
      <c r="CT162" s="36">
        <f t="shared" si="140"/>
        <v>128.97</v>
      </c>
      <c r="CU162" s="36">
        <f t="shared" si="140"/>
        <v>129.80779999999999</v>
      </c>
      <c r="CV162" s="36">
        <f t="shared" si="140"/>
        <v>130.02579999999998</v>
      </c>
      <c r="CW162" s="36">
        <f t="shared" si="140"/>
        <v>131.40869999999998</v>
      </c>
      <c r="CX162" s="36">
        <f t="shared" si="140"/>
        <v>131.74569999999997</v>
      </c>
      <c r="CY162" s="36">
        <f t="shared" si="140"/>
        <v>132.39949999999999</v>
      </c>
      <c r="CZ162" s="36">
        <f t="shared" si="140"/>
        <v>132.93100000000001</v>
      </c>
      <c r="DA162" s="36">
        <f t="shared" si="140"/>
        <v>133.06229999999999</v>
      </c>
      <c r="DB162" s="36">
        <f t="shared" si="140"/>
        <v>133.7296</v>
      </c>
      <c r="DC162" s="36">
        <f t="shared" si="140"/>
        <v>134.30870000000002</v>
      </c>
      <c r="DD162" s="36">
        <f t="shared" si="140"/>
        <v>134.27889999999999</v>
      </c>
      <c r="DE162" s="36">
        <f t="shared" si="140"/>
        <v>134.85499999999999</v>
      </c>
      <c r="DF162" s="36">
        <f t="shared" si="140"/>
        <v>135.6249</v>
      </c>
      <c r="DG162" s="36">
        <f t="shared" si="140"/>
        <v>139.5658</v>
      </c>
      <c r="DH162" s="36">
        <f t="shared" si="140"/>
        <v>140.44559999999998</v>
      </c>
      <c r="DI162" s="36">
        <f t="shared" si="140"/>
        <v>141.70099999999999</v>
      </c>
      <c r="DJ162" s="36">
        <f t="shared" si="140"/>
        <v>141.83550000000002</v>
      </c>
      <c r="DK162" s="36">
        <f t="shared" si="140"/>
        <v>142.26849999999996</v>
      </c>
      <c r="DL162" s="36">
        <f t="shared" si="140"/>
        <v>142.4811</v>
      </c>
      <c r="DM162" s="36">
        <f t="shared" si="140"/>
        <v>142.87440000000004</v>
      </c>
      <c r="DN162" s="36">
        <f t="shared" si="140"/>
        <v>145.8981</v>
      </c>
      <c r="DO162" s="36">
        <f t="shared" si="140"/>
        <v>145.89179999999999</v>
      </c>
      <c r="DP162" s="36">
        <f t="shared" si="140"/>
        <v>146.22129999999999</v>
      </c>
      <c r="DQ162" s="36">
        <f t="shared" si="140"/>
        <v>146.14400000000001</v>
      </c>
      <c r="DR162" s="36">
        <f t="shared" si="140"/>
        <v>146.68700000000001</v>
      </c>
      <c r="DS162" s="36">
        <f t="shared" si="140"/>
        <v>147.92579999999998</v>
      </c>
      <c r="DT162" s="35">
        <f>DT6+DT51+DT60+DT71+DT78+DT105+DT118+DT134+DT147</f>
        <v>1000</v>
      </c>
      <c r="DU162" s="45">
        <f>(DU6*$DT$6+DU51*$DT$51+DU60*$DT$60+DU71*$DT$71+DU78*$DT$78+DU105*$DT$105+DU118*$DT$118+DU134*$DT$134+DU147*$DT$147)/$DT$162</f>
        <v>102.98209999999999</v>
      </c>
      <c r="DV162" s="45">
        <f t="shared" ref="DV162:GA162" si="141">(DV6*$DT$6+DV51*$DT$51+DV60*$DT$60+DV71*$DT$71+DV78*$DT$78+DV105*$DT$105+DV118*$DT$118+DV134*$DT$134+DV147*$DT$147)/$DT$162</f>
        <v>103.29440000000001</v>
      </c>
      <c r="DW162" s="45">
        <f t="shared" si="141"/>
        <v>103.62139999999999</v>
      </c>
      <c r="DX162" s="45">
        <f t="shared" si="141"/>
        <v>103.499</v>
      </c>
      <c r="DY162" s="45">
        <f t="shared" si="141"/>
        <v>103.63159999999999</v>
      </c>
      <c r="DZ162" s="45">
        <f t="shared" si="141"/>
        <v>103.852</v>
      </c>
      <c r="EA162" s="45">
        <f t="shared" si="141"/>
        <v>105.53389999999999</v>
      </c>
      <c r="EB162" s="45">
        <f t="shared" si="141"/>
        <v>106.02420000000001</v>
      </c>
      <c r="EC162" s="45">
        <f t="shared" si="141"/>
        <v>106.73</v>
      </c>
      <c r="ED162" s="45">
        <f t="shared" si="141"/>
        <v>107.45269999999999</v>
      </c>
      <c r="EE162" s="45">
        <f t="shared" si="141"/>
        <v>108.05729999999998</v>
      </c>
      <c r="EF162" s="45">
        <f t="shared" si="141"/>
        <v>109.62240000000001</v>
      </c>
      <c r="EG162" s="45">
        <f t="shared" si="141"/>
        <v>109.67949999999999</v>
      </c>
      <c r="EH162" s="45">
        <f t="shared" si="141"/>
        <v>110.0348</v>
      </c>
      <c r="EI162" s="45">
        <f t="shared" si="141"/>
        <v>112.05339999999998</v>
      </c>
      <c r="EJ162" s="45">
        <f t="shared" si="141"/>
        <v>112.68510000000001</v>
      </c>
      <c r="EK162" s="45">
        <f t="shared" si="141"/>
        <v>113.14150000000001</v>
      </c>
      <c r="EL162" s="45">
        <f t="shared" si="141"/>
        <v>113.4442</v>
      </c>
      <c r="EM162" s="45">
        <f t="shared" si="141"/>
        <v>114.57899999999999</v>
      </c>
      <c r="EN162" s="45">
        <f t="shared" si="141"/>
        <v>114.87949999999998</v>
      </c>
      <c r="EO162" s="45">
        <f t="shared" si="141"/>
        <v>115.07929999999999</v>
      </c>
      <c r="EP162" s="45">
        <f t="shared" si="141"/>
        <v>115.60020000000002</v>
      </c>
      <c r="EQ162" s="45">
        <f t="shared" si="141"/>
        <v>115.81290000000003</v>
      </c>
      <c r="ER162" s="45">
        <f t="shared" si="141"/>
        <v>117.4015</v>
      </c>
      <c r="ES162" s="45">
        <f t="shared" si="141"/>
        <v>117.78280000000002</v>
      </c>
      <c r="ET162" s="45">
        <f t="shared" si="141"/>
        <v>118.30499999999998</v>
      </c>
      <c r="EU162" s="45">
        <f t="shared" si="141"/>
        <v>118.5106</v>
      </c>
      <c r="EV162" s="45">
        <f t="shared" si="141"/>
        <v>118.51550000000002</v>
      </c>
      <c r="EW162" s="45">
        <f t="shared" si="141"/>
        <v>118.87500000000001</v>
      </c>
      <c r="EX162" s="45">
        <f t="shared" si="141"/>
        <v>119.5992</v>
      </c>
      <c r="EY162" s="45">
        <f t="shared" si="141"/>
        <v>119.96310000000001</v>
      </c>
      <c r="EZ162" s="45">
        <f t="shared" si="141"/>
        <v>120.6144</v>
      </c>
      <c r="FA162" s="45">
        <f t="shared" si="141"/>
        <v>121.04780000000001</v>
      </c>
      <c r="FB162" s="45">
        <f t="shared" si="141"/>
        <v>120.88769999999998</v>
      </c>
      <c r="FC162" s="45">
        <f t="shared" si="141"/>
        <v>121.02049999999998</v>
      </c>
      <c r="FD162" s="45">
        <f t="shared" si="141"/>
        <v>120.9752</v>
      </c>
      <c r="FE162" s="45">
        <f t="shared" si="141"/>
        <v>121.25929999999998</v>
      </c>
      <c r="FF162" s="45">
        <f t="shared" si="141"/>
        <v>121.6648</v>
      </c>
      <c r="FG162" s="45">
        <f t="shared" si="141"/>
        <v>121.91369999999999</v>
      </c>
      <c r="FH162" s="45">
        <f t="shared" si="141"/>
        <v>124.6092</v>
      </c>
      <c r="FI162" s="45">
        <f t="shared" si="141"/>
        <v>124.77930000000001</v>
      </c>
      <c r="FJ162" s="45">
        <f t="shared" si="141"/>
        <v>125.18610000000001</v>
      </c>
      <c r="FK162" s="45">
        <f t="shared" si="141"/>
        <v>125.91000000000001</v>
      </c>
      <c r="FL162" s="45">
        <f t="shared" si="141"/>
        <v>126.4969</v>
      </c>
      <c r="FM162" s="45">
        <f t="shared" si="141"/>
        <v>126.31360000000001</v>
      </c>
      <c r="FN162" s="45">
        <f t="shared" si="141"/>
        <v>126.51310000000001</v>
      </c>
      <c r="FO162" s="45">
        <f t="shared" si="141"/>
        <v>126.764</v>
      </c>
      <c r="FP162" s="45">
        <f t="shared" si="141"/>
        <v>127.78270000000001</v>
      </c>
      <c r="FQ162" s="45">
        <f t="shared" si="141"/>
        <v>129.64759999999998</v>
      </c>
      <c r="FR162" s="36">
        <f t="shared" si="141"/>
        <v>129.90719999999999</v>
      </c>
      <c r="FS162" s="36">
        <f t="shared" si="141"/>
        <v>130.10259999999997</v>
      </c>
      <c r="FT162" s="36">
        <f t="shared" si="141"/>
        <v>130.5205</v>
      </c>
      <c r="FU162" s="36">
        <f t="shared" si="141"/>
        <v>131.0778</v>
      </c>
      <c r="FV162" s="36">
        <f t="shared" si="141"/>
        <v>131.81190000000004</v>
      </c>
      <c r="FW162" s="36">
        <f t="shared" si="141"/>
        <v>133.49072413793101</v>
      </c>
      <c r="FX162" s="36">
        <f t="shared" si="141"/>
        <v>134.65595862068966</v>
      </c>
      <c r="FY162" s="36">
        <f t="shared" si="141"/>
        <v>135.4226655172414</v>
      </c>
      <c r="FZ162" s="36">
        <f t="shared" si="141"/>
        <v>135.68406206896555</v>
      </c>
      <c r="GA162" s="36">
        <f t="shared" si="141"/>
        <v>135.88864137931034</v>
      </c>
      <c r="GB162" s="36">
        <f>(GB6*$DT$6+GB51*$DT$51+GB60*$DT$60+GB71*$DT$71+GB78*$DT$78+GB105*$DT$105+GB118*$DT$118+GB134*$DT$134+GB147*$DT$147)/$DT$162</f>
        <v>135.89506206896553</v>
      </c>
    </row>
    <row r="164" spans="1:190" x14ac:dyDescent="0.25">
      <c r="DU164" s="46"/>
      <c r="DV164" s="46"/>
      <c r="DW164" s="46"/>
      <c r="DX164" s="46"/>
      <c r="DY164" s="46"/>
      <c r="DZ164" s="46"/>
      <c r="EA164" s="46"/>
      <c r="EB164" s="46"/>
      <c r="EC164" s="46"/>
      <c r="ED164" s="46"/>
      <c r="EE164" s="46"/>
      <c r="EF164" s="46"/>
      <c r="EG164" s="46"/>
      <c r="EH164" s="46"/>
      <c r="EI164" s="46"/>
      <c r="EJ164" s="46"/>
      <c r="EK164" s="46"/>
      <c r="EL164" s="46"/>
      <c r="EM164" s="46"/>
      <c r="EN164" s="46"/>
      <c r="EO164" s="46"/>
      <c r="EP164" s="46"/>
      <c r="EQ164" s="46"/>
      <c r="ER164" s="46"/>
      <c r="ES164" s="46"/>
      <c r="ET164" s="46"/>
      <c r="EU164" s="46"/>
      <c r="EV164" s="46"/>
      <c r="EW164" s="46"/>
      <c r="EX164" s="46"/>
      <c r="EY164" s="46"/>
      <c r="EZ164" s="46"/>
      <c r="FA164" s="46"/>
      <c r="FB164" s="46"/>
      <c r="FC164" s="46"/>
      <c r="FD164" s="46"/>
      <c r="FE164" s="46"/>
      <c r="FF164" s="46"/>
      <c r="FG164" s="46"/>
      <c r="FH164" s="46"/>
      <c r="FI164" s="46"/>
      <c r="FJ164" s="46"/>
      <c r="FK164" s="46"/>
      <c r="FL164" s="46"/>
      <c r="FM164" s="46"/>
      <c r="FN164" s="46"/>
      <c r="FO164" s="46"/>
      <c r="FP164" s="46"/>
      <c r="FQ164" s="46"/>
      <c r="FR164" s="46"/>
      <c r="FS164" s="46"/>
      <c r="FT164" s="46"/>
      <c r="FU164" s="46"/>
      <c r="FV164" s="46"/>
      <c r="FW164" s="46"/>
      <c r="FX164" s="46"/>
      <c r="FY164" s="46"/>
      <c r="FZ164" s="46"/>
      <c r="GA164" s="46"/>
      <c r="GB164" s="46"/>
      <c r="GC164" s="46"/>
      <c r="GD164" s="46">
        <f>GD162-GD163</f>
        <v>0</v>
      </c>
      <c r="GE164" s="46">
        <f>GE162-GE163</f>
        <v>0</v>
      </c>
      <c r="GF164" s="46">
        <f>GF162-GF163</f>
        <v>0</v>
      </c>
      <c r="GG164" s="46">
        <f>GG162-GG163</f>
        <v>0</v>
      </c>
      <c r="GH164" s="46">
        <f>GH162-GH163</f>
        <v>0</v>
      </c>
    </row>
  </sheetData>
  <mergeCells count="4">
    <mergeCell ref="B3:BJ3"/>
    <mergeCell ref="BK3:DS3"/>
    <mergeCell ref="DT3:GB3"/>
    <mergeCell ref="A1:B1"/>
  </mergeCells>
  <hyperlinks>
    <hyperlink ref="A1:B1" location="'Table of contents'!A1" display="Table of contents" xr:uid="{00000000-0004-0000-07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93FC4C48176D4BA39FB2B3A58FDD54" ma:contentTypeVersion="1" ma:contentTypeDescription="Create a new document." ma:contentTypeScope="" ma:versionID="7350b534a8aa33a7f4abf92fcd5ca326">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2BFA32-BC52-4773-B64A-AED2549EE479}">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C6BA11A9-9A4D-422C-9545-C2CA020B1A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87895F-DF40-4448-AD30-839FDBACB3B5}">
  <ds:schemaRefs>
    <ds:schemaRef ds:uri="http://schemas.microsoft.com/office/2006/metadata/longProperties"/>
  </ds:schemaRefs>
</ds:datastoreItem>
</file>

<file path=customXml/itemProps4.xml><?xml version="1.0" encoding="utf-8"?>
<ds:datastoreItem xmlns:ds="http://schemas.openxmlformats.org/officeDocument/2006/customXml" ds:itemID="{5E7D5AB2-8D0A-4BB4-9E24-A2DFEA7802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6</vt:i4>
      </vt:variant>
    </vt:vector>
  </HeadingPairs>
  <TitlesOfParts>
    <vt:vector size="28" baseType="lpstr">
      <vt:lpstr>Table of contents</vt:lpstr>
      <vt:lpstr>Explanations</vt:lpstr>
      <vt:lpstr>T1 Monthly CPI by Division </vt:lpstr>
      <vt:lpstr>T2a disaggr April 24 </vt:lpstr>
      <vt:lpstr>T2b disaggr April 2018 to Mar24</vt:lpstr>
      <vt:lpstr>T2c Disagg CPI Apr 13 to Mar 18</vt:lpstr>
      <vt:lpstr>T2d Disagg CPI Jul 07- Mar 2013</vt:lpstr>
      <vt:lpstr>T2e Disaggr CPI Jul 02 - Ju 07</vt:lpstr>
      <vt:lpstr>T2f Disaggr CPI Jul 87 - Ju 02</vt:lpstr>
      <vt:lpstr>T3 CPI_Base 2023 as from Apr18 </vt:lpstr>
      <vt:lpstr>T3a CPI_Base2017 Jul02 to Mar24</vt:lpstr>
      <vt:lpstr>T4 Inflation Rate</vt:lpstr>
      <vt:lpstr>T4a monthly inflation rate</vt:lpstr>
      <vt:lpstr>T5 Core 1 series</vt:lpstr>
      <vt:lpstr>T5a Core 1 Jan 21 to Mar24</vt:lpstr>
      <vt:lpstr>T6 Core 2 Series</vt:lpstr>
      <vt:lpstr>T6a Core 2 Jan 21 to Mar 24</vt:lpstr>
      <vt:lpstr>T7 Head &amp; Core Inf</vt:lpstr>
      <vt:lpstr> T8 Comp CPI 1975 = 100</vt:lpstr>
      <vt:lpstr>T9 Comp CPI 1963=100</vt:lpstr>
      <vt:lpstr>T10 Comp CPI 2023=100</vt:lpstr>
      <vt:lpstr>T11 HHd Income &amp; Exp (HBS)</vt:lpstr>
      <vt:lpstr>'T2a disaggr April 24 '!Print_Titles</vt:lpstr>
      <vt:lpstr>'T4a monthly inflation rate'!Print_Titles</vt:lpstr>
      <vt:lpstr>'T5 Core 1 series'!Print_Titles</vt:lpstr>
      <vt:lpstr>'T5a Core 1 Jan 21 to Mar24'!Print_Titles</vt:lpstr>
      <vt:lpstr>'T6 Core 2 Series'!Print_Titles</vt:lpstr>
      <vt:lpstr>'T6a Core 2 Jan 21 to Mar 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dc:creator>
  <cp:lastModifiedBy>Gyantee Jugoo</cp:lastModifiedBy>
  <cp:lastPrinted>2026-03-25T05:37:30Z</cp:lastPrinted>
  <dcterms:created xsi:type="dcterms:W3CDTF">2013-12-02T09:32:20Z</dcterms:created>
  <dcterms:modified xsi:type="dcterms:W3CDTF">2026-08-06T09:46:17Z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Order">
    <vt:lpwstr>47200.0000000000</vt:lpwstr>
  </property>
  <property fmtid="{D5CDD505-2E9C-101B-9397-08002B2CF9AE}" pid="6" name="_SourceUrl">
    <vt:lpwstr/>
  </property>
  <property fmtid="{D5CDD505-2E9C-101B-9397-08002B2CF9AE}" pid="7" name="ContentTypeId">
    <vt:lpwstr>0x0101002493FC4C48176D4BA39FB2B3A58FDD54</vt:lpwstr>
  </property>
</Properties>
</file>